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45" yWindow="60" windowWidth="12435" windowHeight="7425" tabRatio="657"/>
  </bookViews>
  <sheets>
    <sheet name="VODANET" sheetId="1" r:id="rId1"/>
    <sheet name="Mensal" sheetId="2" r:id="rId2"/>
    <sheet name="Semanal" sheetId="3" state="hidden" r:id="rId3"/>
    <sheet name="GRAFICOS" sheetId="4" r:id="rId4"/>
    <sheet name="SAOM" sheetId="5" r:id="rId5"/>
    <sheet name="Faturamento" sheetId="6" r:id="rId6"/>
    <sheet name="Coordenadas" sheetId="7" r:id="rId7"/>
    <sheet name="Relatorios" sheetId="8" r:id="rId8"/>
    <sheet name="Portal" sheetId="9" r:id="rId9"/>
  </sheets>
  <definedNames>
    <definedName name="_xlnm._FilterDatabase" localSheetId="6" hidden="1">Coordenadas!$A$1:$E$852</definedName>
    <definedName name="_xlnm._FilterDatabase" localSheetId="5" hidden="1">Faturamento!$A$1:$J$1564</definedName>
    <definedName name="_xlnm._FilterDatabase" localSheetId="7" hidden="1">Relatorios!$A$2:$C$776</definedName>
    <definedName name="_xlnm._FilterDatabase" localSheetId="4" hidden="1">SAOM!$A$1:$AD$1832</definedName>
    <definedName name="_xlnm._FilterDatabase" localSheetId="0" hidden="1">VODANET!$A$4:$AL$1945</definedName>
    <definedName name="_xlnm.Print_Area" localSheetId="0">VODANET!$A$3:$N$89</definedName>
    <definedName name="Z_0A84A011_5149_49CE_9B21_E7575D6881EC_.wvu.FilterData" localSheetId="0" hidden="1">VODANET!$A$4:$AL$623</definedName>
    <definedName name="Z_2A9615A3_EC56_41A3_9E81_02FB2DC84AAF_.wvu.FilterData" localSheetId="0" hidden="1">VODANET!$A$4:$AL$597</definedName>
    <definedName name="Z_3FD12896_1F0E_4D3B_A791_29193D14B314_.wvu.FilterData" localSheetId="0" hidden="1">VODANET!$A$4:$AL$719</definedName>
    <definedName name="Z_4729CACD_9FBE_41E6_A7F0_37D874A38EFF_.wvu.FilterData" localSheetId="0" hidden="1">VODANET!$A$4:$AL$597</definedName>
    <definedName name="Z_539B099F_E275_407B_9319_0D9ADFCA1C18_.wvu.FilterData" localSheetId="6" hidden="1">Coordenadas!$A$1:$E$852</definedName>
    <definedName name="Z_539B099F_E275_407B_9319_0D9ADFCA1C18_.wvu.FilterData" localSheetId="7" hidden="1">Relatorios!$A$2:$C$776</definedName>
    <definedName name="Z_539B099F_E275_407B_9319_0D9ADFCA1C18_.wvu.FilterData" localSheetId="4" hidden="1">SAOM!$A$1:$V$1663</definedName>
    <definedName name="Z_539B099F_E275_407B_9319_0D9ADFCA1C18_.wvu.FilterData" localSheetId="0" hidden="1">VODANET!$A$4:$AL$1648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VODANET!$A$4:$AJ$253</definedName>
    <definedName name="Z_6BA235E4_56C2_4FA7_839D_98DA23C3EC2A_.wvu.PrintArea" localSheetId="0" hidden="1">VODANET!$A$3:$N$89</definedName>
    <definedName name="Z_6D07470F_063B_4D87_9E9F_32B59B911FE8_.wvu.FilterData" localSheetId="0" hidden="1">VODANET!$A$4:$AJ$287</definedName>
    <definedName name="Z_84B09F39_A452_43B0_8FAD_93FD2A6D7F32_.wvu.FilterData" localSheetId="0" hidden="1">VODANET!$A$4:$AL$623</definedName>
    <definedName name="Z_B6203064_B095_4D19_B0E6_22B9E3EAF041_.wvu.FilterData" localSheetId="0" hidden="1">VODANET!$A$4:$AL$597</definedName>
    <definedName name="Z_B6C2C6B9_899E_4BF8_B0EA_AEFC2E536E6B_.wvu.FilterData" localSheetId="0" hidden="1">VODANET!$A$4:$AL$687</definedName>
  </definedNames>
  <calcPr calcId="124519"/>
  <customWorkbookViews>
    <customWorkbookView name="Vodanet - Modo de exibição pessoal" guid="{539B099F-E275-407B-9319-0D9ADFCA1C18}" mergeInterval="0" personalView="1" maximized="1" xWindow="1" yWindow="1" windowWidth="1366" windowHeight="478" tabRatio="608"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AL1908" i="1"/>
  <c r="AL1909"/>
  <c r="AL1910"/>
  <c r="AL1911"/>
  <c r="AL1912"/>
  <c r="AL1913"/>
  <c r="AL1914"/>
  <c r="AL1915"/>
  <c r="AL1916"/>
  <c r="AL1917"/>
  <c r="AL1918"/>
  <c r="AL1919"/>
  <c r="AL1920"/>
  <c r="AL1921"/>
  <c r="AL1922"/>
  <c r="AL1923"/>
  <c r="AL1924"/>
  <c r="AL1925"/>
  <c r="AL1926"/>
  <c r="AL1927"/>
  <c r="AL1928"/>
  <c r="AL1929"/>
  <c r="AL1930"/>
  <c r="AL1931"/>
  <c r="AL1932"/>
  <c r="AL1933"/>
  <c r="AL1934"/>
  <c r="AL1935"/>
  <c r="AL1936"/>
  <c r="AL1937"/>
  <c r="AL1938"/>
  <c r="AL1939"/>
  <c r="AL1940"/>
  <c r="AL1941"/>
  <c r="AL1942"/>
  <c r="AL1943"/>
  <c r="AL1944"/>
  <c r="AL1945"/>
  <c r="AF1908"/>
  <c r="AF1909"/>
  <c r="AF1910"/>
  <c r="AF1911"/>
  <c r="AF1912"/>
  <c r="AF1913"/>
  <c r="AF1914"/>
  <c r="AF1915"/>
  <c r="AF1916"/>
  <c r="AF1917"/>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T1908"/>
  <c r="U1908"/>
  <c r="V1908"/>
  <c r="W1908"/>
  <c r="X1908"/>
  <c r="T1909"/>
  <c r="U1909"/>
  <c r="V1909"/>
  <c r="W1909"/>
  <c r="X1909"/>
  <c r="T1910"/>
  <c r="U1910"/>
  <c r="V1910"/>
  <c r="W1910"/>
  <c r="X1910"/>
  <c r="T1911"/>
  <c r="U1911"/>
  <c r="V1911"/>
  <c r="W1911"/>
  <c r="X1911"/>
  <c r="T1912"/>
  <c r="U1912"/>
  <c r="V1912"/>
  <c r="W1912"/>
  <c r="X1912"/>
  <c r="T1913"/>
  <c r="U1913"/>
  <c r="V1913"/>
  <c r="W1913"/>
  <c r="X1913"/>
  <c r="T1914"/>
  <c r="U1914"/>
  <c r="V1914"/>
  <c r="W1914"/>
  <c r="X1914"/>
  <c r="T1915"/>
  <c r="U1915"/>
  <c r="V1915"/>
  <c r="W1915"/>
  <c r="X1915"/>
  <c r="T1916"/>
  <c r="U1916"/>
  <c r="V1916"/>
  <c r="W1916"/>
  <c r="X1916"/>
  <c r="T1917"/>
  <c r="U1917"/>
  <c r="V1917"/>
  <c r="W1917"/>
  <c r="X1917"/>
  <c r="T1918"/>
  <c r="U1918"/>
  <c r="V1918"/>
  <c r="W1918"/>
  <c r="X1918"/>
  <c r="T1919"/>
  <c r="U1919"/>
  <c r="V1919"/>
  <c r="W1919"/>
  <c r="X1919"/>
  <c r="T1920"/>
  <c r="U1920"/>
  <c r="V1920"/>
  <c r="W1920"/>
  <c r="X1920"/>
  <c r="T1921"/>
  <c r="U1921"/>
  <c r="V1921"/>
  <c r="W1921"/>
  <c r="X1921"/>
  <c r="T1922"/>
  <c r="U1922"/>
  <c r="V1922"/>
  <c r="W1922"/>
  <c r="X1922"/>
  <c r="T1923"/>
  <c r="U1923"/>
  <c r="V1923"/>
  <c r="W1923"/>
  <c r="X1923"/>
  <c r="T1924"/>
  <c r="U1924"/>
  <c r="V1924"/>
  <c r="W1924"/>
  <c r="X1924"/>
  <c r="T1925"/>
  <c r="U1925"/>
  <c r="V1925"/>
  <c r="W1925"/>
  <c r="X1925"/>
  <c r="T1926"/>
  <c r="U1926"/>
  <c r="V1926"/>
  <c r="W1926"/>
  <c r="X1926"/>
  <c r="T1927"/>
  <c r="U1927"/>
  <c r="V1927"/>
  <c r="W1927"/>
  <c r="X1927"/>
  <c r="T1928"/>
  <c r="U1928"/>
  <c r="V1928"/>
  <c r="W1928"/>
  <c r="X1928"/>
  <c r="T1929"/>
  <c r="U1929"/>
  <c r="V1929"/>
  <c r="W1929"/>
  <c r="X1929"/>
  <c r="T1930"/>
  <c r="U1930"/>
  <c r="V1930"/>
  <c r="W1930"/>
  <c r="X1930"/>
  <c r="T1931"/>
  <c r="U1931"/>
  <c r="V1931"/>
  <c r="W1931"/>
  <c r="X1931"/>
  <c r="T1932"/>
  <c r="U1932"/>
  <c r="V1932"/>
  <c r="W1932"/>
  <c r="X1932"/>
  <c r="T1933"/>
  <c r="U1933"/>
  <c r="V1933"/>
  <c r="W1933"/>
  <c r="X1933"/>
  <c r="T1934"/>
  <c r="U1934"/>
  <c r="V1934"/>
  <c r="W1934"/>
  <c r="X1934"/>
  <c r="T1935"/>
  <c r="U1935"/>
  <c r="V1935"/>
  <c r="W1935"/>
  <c r="X1935"/>
  <c r="T1936"/>
  <c r="U1936"/>
  <c r="V1936"/>
  <c r="W1936"/>
  <c r="X1936"/>
  <c r="T1937"/>
  <c r="U1937"/>
  <c r="V1937"/>
  <c r="W1937"/>
  <c r="X1937"/>
  <c r="T1938"/>
  <c r="U1938"/>
  <c r="V1938"/>
  <c r="W1938"/>
  <c r="X1938"/>
  <c r="T1939"/>
  <c r="U1939"/>
  <c r="V1939"/>
  <c r="W1939"/>
  <c r="X1939"/>
  <c r="T1940"/>
  <c r="U1940"/>
  <c r="V1940"/>
  <c r="W1940"/>
  <c r="X1940"/>
  <c r="T1941"/>
  <c r="U1941"/>
  <c r="V1941"/>
  <c r="W1941"/>
  <c r="X1941"/>
  <c r="T1942"/>
  <c r="U1942"/>
  <c r="V1942"/>
  <c r="W1942"/>
  <c r="X1942"/>
  <c r="T1943"/>
  <c r="U1943"/>
  <c r="V1943"/>
  <c r="W1943"/>
  <c r="X1943"/>
  <c r="T1944"/>
  <c r="U1944"/>
  <c r="V1944"/>
  <c r="W1944"/>
  <c r="X1944"/>
  <c r="T1945"/>
  <c r="U1945"/>
  <c r="V1945"/>
  <c r="W1945"/>
  <c r="X1945"/>
  <c r="O1908"/>
  <c r="P1908"/>
  <c r="Q1908"/>
  <c r="O1909"/>
  <c r="P1909"/>
  <c r="Q1909"/>
  <c r="O1910"/>
  <c r="P1910"/>
  <c r="Q1910"/>
  <c r="O1911"/>
  <c r="P1911"/>
  <c r="Q1911"/>
  <c r="O1912"/>
  <c r="P1912"/>
  <c r="Q1912"/>
  <c r="O1913"/>
  <c r="P1913"/>
  <c r="Q1913"/>
  <c r="O1914"/>
  <c r="P1914"/>
  <c r="Q1914"/>
  <c r="O1915"/>
  <c r="P1915"/>
  <c r="Q1915"/>
  <c r="O1916"/>
  <c r="P1916"/>
  <c r="Q1916"/>
  <c r="O1917"/>
  <c r="P1917"/>
  <c r="Q1917"/>
  <c r="O1918"/>
  <c r="P1918"/>
  <c r="Q1918"/>
  <c r="O1919"/>
  <c r="P1919"/>
  <c r="Q1919"/>
  <c r="O1920"/>
  <c r="P1920"/>
  <c r="Q1920"/>
  <c r="O1921"/>
  <c r="P1921"/>
  <c r="Q1921"/>
  <c r="O1922"/>
  <c r="P1922"/>
  <c r="Q1922"/>
  <c r="O1923"/>
  <c r="P1923"/>
  <c r="Q1923"/>
  <c r="O1924"/>
  <c r="P1924"/>
  <c r="Q1924"/>
  <c r="O1925"/>
  <c r="P1925"/>
  <c r="Q1925"/>
  <c r="O1926"/>
  <c r="P1926"/>
  <c r="Q1926"/>
  <c r="O1927"/>
  <c r="P1927"/>
  <c r="Q1927"/>
  <c r="O1928"/>
  <c r="P1928"/>
  <c r="Q1928"/>
  <c r="O1929"/>
  <c r="P1929"/>
  <c r="Q1929"/>
  <c r="O1930"/>
  <c r="P1930"/>
  <c r="Q1930"/>
  <c r="O1931"/>
  <c r="P1931"/>
  <c r="Q1931"/>
  <c r="O1932"/>
  <c r="P1932"/>
  <c r="Q1932"/>
  <c r="O1933"/>
  <c r="P1933"/>
  <c r="Q1933"/>
  <c r="O1934"/>
  <c r="P1934"/>
  <c r="Q1934"/>
  <c r="O1935"/>
  <c r="P1935"/>
  <c r="Q1935"/>
  <c r="O1936"/>
  <c r="P1936"/>
  <c r="Q1936"/>
  <c r="O1937"/>
  <c r="P1937"/>
  <c r="Q1937"/>
  <c r="O1938"/>
  <c r="P1938"/>
  <c r="Q1938"/>
  <c r="O1939"/>
  <c r="P1939"/>
  <c r="Q1939"/>
  <c r="O1940"/>
  <c r="P1940"/>
  <c r="Q1940"/>
  <c r="O1941"/>
  <c r="P1941"/>
  <c r="Q1941"/>
  <c r="O1942"/>
  <c r="P1942"/>
  <c r="Q1942"/>
  <c r="O1943"/>
  <c r="P1943"/>
  <c r="Q1943"/>
  <c r="O1944"/>
  <c r="P1944"/>
  <c r="Q1944"/>
  <c r="O1945"/>
  <c r="P1945"/>
  <c r="Q1945"/>
  <c r="K1908"/>
  <c r="K1909"/>
  <c r="K1910"/>
  <c r="K1911"/>
  <c r="K1912"/>
  <c r="K1913"/>
  <c r="K1914"/>
  <c r="K1915"/>
  <c r="K1916"/>
  <c r="K1917"/>
  <c r="K1918"/>
  <c r="K1919"/>
  <c r="K1920"/>
  <c r="K1921"/>
  <c r="K1922"/>
  <c r="K1923"/>
  <c r="K1924"/>
  <c r="K1925"/>
  <c r="K1926"/>
  <c r="K1927"/>
  <c r="K1928"/>
  <c r="K1929"/>
  <c r="K1930"/>
  <c r="K1931"/>
  <c r="K1932"/>
  <c r="K1933"/>
  <c r="K1934"/>
  <c r="K1935"/>
  <c r="K1936"/>
  <c r="K1937"/>
  <c r="K1938"/>
  <c r="K1939"/>
  <c r="K1940"/>
  <c r="K1941"/>
  <c r="K1942"/>
  <c r="K1943"/>
  <c r="K1944"/>
  <c r="K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7"/>
  <c r="H1917" s="1"/>
  <c r="G1917"/>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C1908" s="1"/>
  <c r="D1909"/>
  <c r="AC1909" s="1"/>
  <c r="D1910"/>
  <c r="AC1910" s="1"/>
  <c r="D1911"/>
  <c r="AC1911" s="1"/>
  <c r="D1912"/>
  <c r="AC1912" s="1"/>
  <c r="D1913"/>
  <c r="AC1913" s="1"/>
  <c r="D1914"/>
  <c r="AC1914" s="1"/>
  <c r="D1915"/>
  <c r="AC1915" s="1"/>
  <c r="D1916"/>
  <c r="AC1916" s="1"/>
  <c r="D1917"/>
  <c r="AC1917" s="1"/>
  <c r="D1918"/>
  <c r="AC1918" s="1"/>
  <c r="D1919"/>
  <c r="AC1919" s="1"/>
  <c r="D1920"/>
  <c r="AC1920" s="1"/>
  <c r="D1921"/>
  <c r="AC1921" s="1"/>
  <c r="D1922"/>
  <c r="AC1922" s="1"/>
  <c r="D1923"/>
  <c r="AC1923" s="1"/>
  <c r="D1924"/>
  <c r="AC1924" s="1"/>
  <c r="D1925"/>
  <c r="AC1925" s="1"/>
  <c r="D1926"/>
  <c r="AC1926" s="1"/>
  <c r="D1927"/>
  <c r="AC1927" s="1"/>
  <c r="D1928"/>
  <c r="AC1928" s="1"/>
  <c r="D1929"/>
  <c r="AC1929" s="1"/>
  <c r="D1930"/>
  <c r="AC1930" s="1"/>
  <c r="D1931"/>
  <c r="AC1931" s="1"/>
  <c r="D1932"/>
  <c r="AC1932" s="1"/>
  <c r="D1933"/>
  <c r="AC1933" s="1"/>
  <c r="D1934"/>
  <c r="AC1934" s="1"/>
  <c r="D1935"/>
  <c r="AC1935" s="1"/>
  <c r="D1936"/>
  <c r="AC1936" s="1"/>
  <c r="D1937"/>
  <c r="AC1937" s="1"/>
  <c r="D1938"/>
  <c r="AC1938" s="1"/>
  <c r="D1939"/>
  <c r="AC1939" s="1"/>
  <c r="D1940"/>
  <c r="AC1940" s="1"/>
  <c r="D1941"/>
  <c r="AC1941" s="1"/>
  <c r="D1942"/>
  <c r="AC1942" s="1"/>
  <c r="D1943"/>
  <c r="AC1943" s="1"/>
  <c r="D1944"/>
  <c r="AC1944" s="1"/>
  <c r="D1945"/>
  <c r="AC1945" s="1"/>
  <c r="AD1961" i="5"/>
  <c r="AC1961"/>
  <c r="AD1960"/>
  <c r="AC1960"/>
  <c r="AD1959"/>
  <c r="AC1959"/>
  <c r="AD1958"/>
  <c r="AC1958"/>
  <c r="AD1957"/>
  <c r="AC1957"/>
  <c r="AD1956"/>
  <c r="AC1956"/>
  <c r="AD1955"/>
  <c r="AC1955"/>
  <c r="AD1954"/>
  <c r="AC1954"/>
  <c r="AD1953"/>
  <c r="AC1953"/>
  <c r="AD1952"/>
  <c r="AC1952"/>
  <c r="AD1951"/>
  <c r="AC1951"/>
  <c r="AD1950"/>
  <c r="AC1950"/>
  <c r="AD1949"/>
  <c r="AC1949"/>
  <c r="AD1948"/>
  <c r="AC1948"/>
  <c r="AD1947"/>
  <c r="AC1947"/>
  <c r="AD1946"/>
  <c r="AC1946"/>
  <c r="AD1945"/>
  <c r="AC1945"/>
  <c r="AD1944"/>
  <c r="AC1944"/>
  <c r="AD1943"/>
  <c r="AC1943"/>
  <c r="AD1942"/>
  <c r="AC1942"/>
  <c r="AD1941"/>
  <c r="AC1941"/>
  <c r="AD1940"/>
  <c r="AC1940"/>
  <c r="AD1939"/>
  <c r="AC1939"/>
  <c r="AD1938"/>
  <c r="AC1938"/>
  <c r="AD1937"/>
  <c r="AC1937"/>
  <c r="AD1936"/>
  <c r="AC1936"/>
  <c r="AD1935"/>
  <c r="AC1935"/>
  <c r="AD1934"/>
  <c r="AC1934"/>
  <c r="AD1933"/>
  <c r="AC1933"/>
  <c r="AD1932"/>
  <c r="AC1932"/>
  <c r="AD1931"/>
  <c r="AC1931"/>
  <c r="AD1930"/>
  <c r="AC1930"/>
  <c r="AD1929"/>
  <c r="AC1929"/>
  <c r="AD1928"/>
  <c r="AC1928"/>
  <c r="AD1927"/>
  <c r="AC1927"/>
  <c r="AD1926"/>
  <c r="AC1926"/>
  <c r="AD1925"/>
  <c r="AC1925"/>
  <c r="AD1924"/>
  <c r="AC1924"/>
  <c r="M1741" i="1"/>
  <c r="M1907"/>
  <c r="M1906"/>
  <c r="M1905"/>
  <c r="M1904"/>
  <c r="M1903"/>
  <c r="M1902"/>
  <c r="M1901"/>
  <c r="M1900"/>
  <c r="M1899"/>
  <c r="M1898"/>
  <c r="M1897"/>
  <c r="M1896"/>
  <c r="M1895"/>
  <c r="M1894"/>
  <c r="M1893"/>
  <c r="M1892"/>
  <c r="M1891"/>
  <c r="M1890"/>
  <c r="M1889"/>
  <c r="M1888"/>
  <c r="M1887"/>
  <c r="M1886"/>
  <c r="M1885"/>
  <c r="M1884"/>
  <c r="M1883"/>
  <c r="M1882"/>
  <c r="M1881"/>
  <c r="M1880"/>
  <c r="M1879"/>
  <c r="M1878"/>
  <c r="M1877"/>
  <c r="M1876"/>
  <c r="M1875"/>
  <c r="M1874"/>
  <c r="M1873"/>
  <c r="M1872"/>
  <c r="M1871"/>
  <c r="M1870"/>
  <c r="M1869"/>
  <c r="M1868"/>
  <c r="M1867"/>
  <c r="M1866"/>
  <c r="M1865"/>
  <c r="M1864"/>
  <c r="M1863"/>
  <c r="M1862"/>
  <c r="M1861"/>
  <c r="M1860"/>
  <c r="M1859"/>
  <c r="M1858"/>
  <c r="M1857"/>
  <c r="M1856"/>
  <c r="M1855"/>
  <c r="M1854"/>
  <c r="M1853"/>
  <c r="M1852"/>
  <c r="M1851"/>
  <c r="M1850"/>
  <c r="M1849"/>
  <c r="M1848"/>
  <c r="M1847"/>
  <c r="M1846"/>
  <c r="M1845"/>
  <c r="M1844"/>
  <c r="M1843"/>
  <c r="M1842"/>
  <c r="M1841"/>
  <c r="M1840"/>
  <c r="M1839"/>
  <c r="M1838"/>
  <c r="M1837"/>
  <c r="M1836"/>
  <c r="M1835"/>
  <c r="M1834"/>
  <c r="M1833"/>
  <c r="M1832"/>
  <c r="M1831"/>
  <c r="M1830"/>
  <c r="M1829"/>
  <c r="M1828"/>
  <c r="M1827"/>
  <c r="M1826"/>
  <c r="M1825"/>
  <c r="M1824"/>
  <c r="M1823"/>
  <c r="M1822"/>
  <c r="M1821"/>
  <c r="M1820"/>
  <c r="M1819"/>
  <c r="M1818"/>
  <c r="M1817"/>
  <c r="AE1817"/>
  <c r="AF1817"/>
  <c r="AL1817"/>
  <c r="AE1818"/>
  <c r="AF1818"/>
  <c r="AL1818"/>
  <c r="AE1819"/>
  <c r="AF1819"/>
  <c r="AL1819"/>
  <c r="AE1820"/>
  <c r="AF1820"/>
  <c r="AL1820"/>
  <c r="AE1821"/>
  <c r="AF1821"/>
  <c r="AL1821"/>
  <c r="AE1822"/>
  <c r="AF1822"/>
  <c r="AL1822"/>
  <c r="AE1823"/>
  <c r="AF1823"/>
  <c r="AL1823"/>
  <c r="AE1824"/>
  <c r="AF1824"/>
  <c r="AL1824"/>
  <c r="AE1825"/>
  <c r="AF1825"/>
  <c r="AL1825"/>
  <c r="AE1826"/>
  <c r="AF1826"/>
  <c r="AL1826"/>
  <c r="AE1827"/>
  <c r="AF1827"/>
  <c r="AL1827"/>
  <c r="AE1828"/>
  <c r="AF1828"/>
  <c r="AL1828"/>
  <c r="AE1829"/>
  <c r="AF1829"/>
  <c r="AL1829"/>
  <c r="AE1830"/>
  <c r="AF1830"/>
  <c r="AL1830"/>
  <c r="AE1831"/>
  <c r="AF1831"/>
  <c r="AL1831"/>
  <c r="AE1832"/>
  <c r="AF1832"/>
  <c r="AL1832"/>
  <c r="AE1833"/>
  <c r="AF1833"/>
  <c r="AL1833"/>
  <c r="AE1834"/>
  <c r="AF1834"/>
  <c r="AL1834"/>
  <c r="AE1835"/>
  <c r="AF1835"/>
  <c r="AL1835"/>
  <c r="AE1836"/>
  <c r="AF1836"/>
  <c r="AL1836"/>
  <c r="AE1837"/>
  <c r="AF1837"/>
  <c r="AL1837"/>
  <c r="AE1838"/>
  <c r="AF1838"/>
  <c r="AL1838"/>
  <c r="AE1839"/>
  <c r="AF1839"/>
  <c r="AL1839"/>
  <c r="AE1840"/>
  <c r="AF1840"/>
  <c r="AL1840"/>
  <c r="AE1841"/>
  <c r="AF1841"/>
  <c r="AL1841"/>
  <c r="AE1842"/>
  <c r="AF1842"/>
  <c r="AL1842"/>
  <c r="AE1843"/>
  <c r="AF1843"/>
  <c r="AL1843"/>
  <c r="AE1844"/>
  <c r="AF1844"/>
  <c r="AL1844"/>
  <c r="AE1845"/>
  <c r="AF1845"/>
  <c r="AL1845"/>
  <c r="AE1846"/>
  <c r="AF1846"/>
  <c r="AL1846"/>
  <c r="AE1847"/>
  <c r="AF1847"/>
  <c r="AL1847"/>
  <c r="AE1848"/>
  <c r="AF1848"/>
  <c r="AL1848"/>
  <c r="AE1849"/>
  <c r="AF1849"/>
  <c r="AL1849"/>
  <c r="AE1850"/>
  <c r="AF1850"/>
  <c r="AL1850"/>
  <c r="AE1851"/>
  <c r="AF1851"/>
  <c r="AL1851"/>
  <c r="AE1852"/>
  <c r="AF1852"/>
  <c r="AL1852"/>
  <c r="AE1853"/>
  <c r="AF1853"/>
  <c r="AL1853"/>
  <c r="AE1854"/>
  <c r="AF1854"/>
  <c r="AL1854"/>
  <c r="AE1855"/>
  <c r="AF1855"/>
  <c r="AL1855"/>
  <c r="AE1856"/>
  <c r="AF1856"/>
  <c r="AL1856"/>
  <c r="AE1857"/>
  <c r="AF1857"/>
  <c r="AL1857"/>
  <c r="AE1858"/>
  <c r="AF1858"/>
  <c r="AL1858"/>
  <c r="AE1859"/>
  <c r="AF1859"/>
  <c r="AL1859"/>
  <c r="AE1860"/>
  <c r="AF1860"/>
  <c r="AL1860"/>
  <c r="AE1861"/>
  <c r="AF1861"/>
  <c r="AL1861"/>
  <c r="AE1862"/>
  <c r="AF1862"/>
  <c r="AL1862"/>
  <c r="AE1863"/>
  <c r="AF1863"/>
  <c r="AL1863"/>
  <c r="AE1864"/>
  <c r="AF1864"/>
  <c r="AL1864"/>
  <c r="AE1865"/>
  <c r="AF1865"/>
  <c r="AL1865"/>
  <c r="AE1866"/>
  <c r="AF1866"/>
  <c r="AL1866"/>
  <c r="AE1867"/>
  <c r="AF1867"/>
  <c r="AL1867"/>
  <c r="AE1868"/>
  <c r="AF1868"/>
  <c r="AL1868"/>
  <c r="AE1869"/>
  <c r="AF1869"/>
  <c r="AL1869"/>
  <c r="AE1870"/>
  <c r="AF1870"/>
  <c r="AL1870"/>
  <c r="AE1871"/>
  <c r="AF1871"/>
  <c r="AL1871"/>
  <c r="AE1872"/>
  <c r="AF1872"/>
  <c r="AL1872"/>
  <c r="AE1873"/>
  <c r="AF1873"/>
  <c r="AL1873"/>
  <c r="AE1874"/>
  <c r="AF1874"/>
  <c r="AL1874"/>
  <c r="AE1875"/>
  <c r="AF1875"/>
  <c r="AL1875"/>
  <c r="AE1876"/>
  <c r="AF1876"/>
  <c r="AL1876"/>
  <c r="AE1877"/>
  <c r="AF1877"/>
  <c r="AL1877"/>
  <c r="AE1878"/>
  <c r="AF1878"/>
  <c r="AL1878"/>
  <c r="AE1879"/>
  <c r="AF1879"/>
  <c r="AL1879"/>
  <c r="AE1880"/>
  <c r="AF1880"/>
  <c r="AL1880"/>
  <c r="AE1881"/>
  <c r="AF1881"/>
  <c r="AL1881"/>
  <c r="AE1882"/>
  <c r="AF1882"/>
  <c r="AL1882"/>
  <c r="AE1883"/>
  <c r="AF1883"/>
  <c r="AL1883"/>
  <c r="AE1884"/>
  <c r="AF1884"/>
  <c r="AL1884"/>
  <c r="AE1885"/>
  <c r="AF1885"/>
  <c r="AL1885"/>
  <c r="AE1886"/>
  <c r="AF1886"/>
  <c r="AL1886"/>
  <c r="AE1887"/>
  <c r="AF1887"/>
  <c r="AL1887"/>
  <c r="AE1888"/>
  <c r="AF1888"/>
  <c r="AL1888"/>
  <c r="AE1889"/>
  <c r="AF1889"/>
  <c r="AL1889"/>
  <c r="AE1890"/>
  <c r="AF1890"/>
  <c r="AL1890"/>
  <c r="AE1891"/>
  <c r="AF1891"/>
  <c r="AL1891"/>
  <c r="AE1892"/>
  <c r="AF1892"/>
  <c r="AL1892"/>
  <c r="AE1893"/>
  <c r="AF1893"/>
  <c r="AL1893"/>
  <c r="AE1894"/>
  <c r="AF1894"/>
  <c r="AL1894"/>
  <c r="AE1895"/>
  <c r="AF1895"/>
  <c r="AL1895"/>
  <c r="AE1896"/>
  <c r="AF1896"/>
  <c r="AL1896"/>
  <c r="AE1897"/>
  <c r="AF1897"/>
  <c r="AL1897"/>
  <c r="AE1898"/>
  <c r="AF1898"/>
  <c r="AL1898"/>
  <c r="AE1899"/>
  <c r="AF1899"/>
  <c r="AL1899"/>
  <c r="AE1900"/>
  <c r="AF1900"/>
  <c r="AL1900"/>
  <c r="AE1901"/>
  <c r="AF1901"/>
  <c r="AL1901"/>
  <c r="AE1902"/>
  <c r="AF1902"/>
  <c r="AL1902"/>
  <c r="AE1903"/>
  <c r="AF1903"/>
  <c r="AL1903"/>
  <c r="AE1904"/>
  <c r="AF1904"/>
  <c r="AL1904"/>
  <c r="AE1905"/>
  <c r="AF1905"/>
  <c r="AL1905"/>
  <c r="AE1906"/>
  <c r="AF1906"/>
  <c r="AL1906"/>
  <c r="AE1907"/>
  <c r="AF1907"/>
  <c r="AL1907"/>
  <c r="T1817"/>
  <c r="U1817"/>
  <c r="V1817"/>
  <c r="W1817"/>
  <c r="X1817"/>
  <c r="T1818"/>
  <c r="U1818"/>
  <c r="V1818"/>
  <c r="W1818"/>
  <c r="X1818"/>
  <c r="T1819"/>
  <c r="U1819"/>
  <c r="V1819"/>
  <c r="W1819"/>
  <c r="X1819"/>
  <c r="T1820"/>
  <c r="U1820"/>
  <c r="V1820"/>
  <c r="W1820"/>
  <c r="X1820"/>
  <c r="T1821"/>
  <c r="U1821"/>
  <c r="V1821"/>
  <c r="W1821"/>
  <c r="X1821"/>
  <c r="T1822"/>
  <c r="U1822"/>
  <c r="V1822"/>
  <c r="W1822"/>
  <c r="X1822"/>
  <c r="T1823"/>
  <c r="U1823"/>
  <c r="V1823"/>
  <c r="W1823"/>
  <c r="X1823"/>
  <c r="T1824"/>
  <c r="U1824"/>
  <c r="V1824"/>
  <c r="W1824"/>
  <c r="X1824"/>
  <c r="T1825"/>
  <c r="U1825"/>
  <c r="V1825"/>
  <c r="W1825"/>
  <c r="X1825"/>
  <c r="T1826"/>
  <c r="U1826"/>
  <c r="V1826"/>
  <c r="W1826"/>
  <c r="X1826"/>
  <c r="T1827"/>
  <c r="U1827"/>
  <c r="V1827"/>
  <c r="W1827"/>
  <c r="X1827"/>
  <c r="T1828"/>
  <c r="U1828"/>
  <c r="V1828"/>
  <c r="W1828"/>
  <c r="X1828"/>
  <c r="T1829"/>
  <c r="U1829"/>
  <c r="V1829"/>
  <c r="W1829"/>
  <c r="X1829"/>
  <c r="T1830"/>
  <c r="U1830"/>
  <c r="V1830"/>
  <c r="W1830"/>
  <c r="X1830"/>
  <c r="T1831"/>
  <c r="U1831"/>
  <c r="V1831"/>
  <c r="W1831"/>
  <c r="X1831"/>
  <c r="T1832"/>
  <c r="U1832"/>
  <c r="V1832"/>
  <c r="W1832"/>
  <c r="X1832"/>
  <c r="T1833"/>
  <c r="U1833"/>
  <c r="V1833"/>
  <c r="W1833"/>
  <c r="X1833"/>
  <c r="T1834"/>
  <c r="U1834"/>
  <c r="V1834"/>
  <c r="W1834"/>
  <c r="X1834"/>
  <c r="T1835"/>
  <c r="U1835"/>
  <c r="V1835"/>
  <c r="W1835"/>
  <c r="X1835"/>
  <c r="T1836"/>
  <c r="U1836"/>
  <c r="V1836"/>
  <c r="W1836"/>
  <c r="X1836"/>
  <c r="T1837"/>
  <c r="U1837"/>
  <c r="V1837"/>
  <c r="W1837"/>
  <c r="X1837"/>
  <c r="T1838"/>
  <c r="U1838"/>
  <c r="V1838"/>
  <c r="W1838"/>
  <c r="X1838"/>
  <c r="T1839"/>
  <c r="U1839"/>
  <c r="V1839"/>
  <c r="W1839"/>
  <c r="X1839"/>
  <c r="T1840"/>
  <c r="U1840"/>
  <c r="V1840"/>
  <c r="W1840"/>
  <c r="X1840"/>
  <c r="T1841"/>
  <c r="U1841"/>
  <c r="V1841"/>
  <c r="W1841"/>
  <c r="X1841"/>
  <c r="T1842"/>
  <c r="U1842"/>
  <c r="V1842"/>
  <c r="W1842"/>
  <c r="X1842"/>
  <c r="T1843"/>
  <c r="U1843"/>
  <c r="V1843"/>
  <c r="W1843"/>
  <c r="X1843"/>
  <c r="T1844"/>
  <c r="U1844"/>
  <c r="V1844"/>
  <c r="W1844"/>
  <c r="X1844"/>
  <c r="T1845"/>
  <c r="U1845"/>
  <c r="V1845"/>
  <c r="W1845"/>
  <c r="X1845"/>
  <c r="T1846"/>
  <c r="U1846"/>
  <c r="V1846"/>
  <c r="W1846"/>
  <c r="X1846"/>
  <c r="T1847"/>
  <c r="U1847"/>
  <c r="V1847"/>
  <c r="W1847"/>
  <c r="X1847"/>
  <c r="T1848"/>
  <c r="U1848"/>
  <c r="V1848"/>
  <c r="W1848"/>
  <c r="X1848"/>
  <c r="T1849"/>
  <c r="U1849"/>
  <c r="V1849"/>
  <c r="W1849"/>
  <c r="X1849"/>
  <c r="T1850"/>
  <c r="U1850"/>
  <c r="V1850"/>
  <c r="W1850"/>
  <c r="X1850"/>
  <c r="T1851"/>
  <c r="U1851"/>
  <c r="V1851"/>
  <c r="W1851"/>
  <c r="X1851"/>
  <c r="T1852"/>
  <c r="U1852"/>
  <c r="V1852"/>
  <c r="W1852"/>
  <c r="X1852"/>
  <c r="T1853"/>
  <c r="U1853"/>
  <c r="V1853"/>
  <c r="W1853"/>
  <c r="X1853"/>
  <c r="T1854"/>
  <c r="U1854"/>
  <c r="V1854"/>
  <c r="W1854"/>
  <c r="X1854"/>
  <c r="T1855"/>
  <c r="U1855"/>
  <c r="V1855"/>
  <c r="W1855"/>
  <c r="X1855"/>
  <c r="T1856"/>
  <c r="U1856"/>
  <c r="V1856"/>
  <c r="W1856"/>
  <c r="X1856"/>
  <c r="T1857"/>
  <c r="U1857"/>
  <c r="V1857"/>
  <c r="W1857"/>
  <c r="X1857"/>
  <c r="T1858"/>
  <c r="U1858"/>
  <c r="V1858"/>
  <c r="W1858"/>
  <c r="X1858"/>
  <c r="T1859"/>
  <c r="U1859"/>
  <c r="V1859"/>
  <c r="W1859"/>
  <c r="X1859"/>
  <c r="T1860"/>
  <c r="U1860"/>
  <c r="V1860"/>
  <c r="W1860"/>
  <c r="X1860"/>
  <c r="T1861"/>
  <c r="U1861"/>
  <c r="V1861"/>
  <c r="W1861"/>
  <c r="X1861"/>
  <c r="T1862"/>
  <c r="U1862"/>
  <c r="V1862"/>
  <c r="W1862"/>
  <c r="X1862"/>
  <c r="T1863"/>
  <c r="U1863"/>
  <c r="V1863"/>
  <c r="W1863"/>
  <c r="X1863"/>
  <c r="T1864"/>
  <c r="U1864"/>
  <c r="V1864"/>
  <c r="W1864"/>
  <c r="X1864"/>
  <c r="T1865"/>
  <c r="U1865"/>
  <c r="V1865"/>
  <c r="W1865"/>
  <c r="X1865"/>
  <c r="T1866"/>
  <c r="U1866"/>
  <c r="V1866"/>
  <c r="W1866"/>
  <c r="X1866"/>
  <c r="T1867"/>
  <c r="U1867"/>
  <c r="V1867"/>
  <c r="W1867"/>
  <c r="X1867"/>
  <c r="T1868"/>
  <c r="U1868"/>
  <c r="V1868"/>
  <c r="W1868"/>
  <c r="X1868"/>
  <c r="T1869"/>
  <c r="U1869"/>
  <c r="V1869"/>
  <c r="W1869"/>
  <c r="X1869"/>
  <c r="T1870"/>
  <c r="U1870"/>
  <c r="V1870"/>
  <c r="W1870"/>
  <c r="X1870"/>
  <c r="T1871"/>
  <c r="U1871"/>
  <c r="V1871"/>
  <c r="W1871"/>
  <c r="X1871"/>
  <c r="T1872"/>
  <c r="U1872"/>
  <c r="V1872"/>
  <c r="W1872"/>
  <c r="X1872"/>
  <c r="T1873"/>
  <c r="U1873"/>
  <c r="V1873"/>
  <c r="W1873"/>
  <c r="X1873"/>
  <c r="T1874"/>
  <c r="U1874"/>
  <c r="V1874"/>
  <c r="W1874"/>
  <c r="X1874"/>
  <c r="T1875"/>
  <c r="U1875"/>
  <c r="V1875"/>
  <c r="W1875"/>
  <c r="X1875"/>
  <c r="T1876"/>
  <c r="U1876"/>
  <c r="V1876"/>
  <c r="W1876"/>
  <c r="X1876"/>
  <c r="T1877"/>
  <c r="U1877"/>
  <c r="V1877"/>
  <c r="W1877"/>
  <c r="X1877"/>
  <c r="T1878"/>
  <c r="U1878"/>
  <c r="V1878"/>
  <c r="W1878"/>
  <c r="X1878"/>
  <c r="T1879"/>
  <c r="U1879"/>
  <c r="V1879"/>
  <c r="W1879"/>
  <c r="X1879"/>
  <c r="T1880"/>
  <c r="U1880"/>
  <c r="V1880"/>
  <c r="W1880"/>
  <c r="X1880"/>
  <c r="T1881"/>
  <c r="U1881"/>
  <c r="V1881"/>
  <c r="W1881"/>
  <c r="X1881"/>
  <c r="T1882"/>
  <c r="U1882"/>
  <c r="V1882"/>
  <c r="W1882"/>
  <c r="X1882"/>
  <c r="T1883"/>
  <c r="U1883"/>
  <c r="V1883"/>
  <c r="W1883"/>
  <c r="X1883"/>
  <c r="T1884"/>
  <c r="U1884"/>
  <c r="V1884"/>
  <c r="W1884"/>
  <c r="X1884"/>
  <c r="T1885"/>
  <c r="U1885"/>
  <c r="V1885"/>
  <c r="W1885"/>
  <c r="X1885"/>
  <c r="T1886"/>
  <c r="U1886"/>
  <c r="V1886"/>
  <c r="W1886"/>
  <c r="X1886"/>
  <c r="T1887"/>
  <c r="U1887"/>
  <c r="V1887"/>
  <c r="W1887"/>
  <c r="X1887"/>
  <c r="T1888"/>
  <c r="U1888"/>
  <c r="V1888"/>
  <c r="W1888"/>
  <c r="X1888"/>
  <c r="T1889"/>
  <c r="U1889"/>
  <c r="V1889"/>
  <c r="W1889"/>
  <c r="X1889"/>
  <c r="T1890"/>
  <c r="U1890"/>
  <c r="V1890"/>
  <c r="W1890"/>
  <c r="X1890"/>
  <c r="T1891"/>
  <c r="U1891"/>
  <c r="V1891"/>
  <c r="W1891"/>
  <c r="X1891"/>
  <c r="T1892"/>
  <c r="U1892"/>
  <c r="V1892"/>
  <c r="W1892"/>
  <c r="X1892"/>
  <c r="T1893"/>
  <c r="U1893"/>
  <c r="V1893"/>
  <c r="W1893"/>
  <c r="X1893"/>
  <c r="T1894"/>
  <c r="U1894"/>
  <c r="V1894"/>
  <c r="W1894"/>
  <c r="X1894"/>
  <c r="T1895"/>
  <c r="U1895"/>
  <c r="V1895"/>
  <c r="W1895"/>
  <c r="X1895"/>
  <c r="T1896"/>
  <c r="U1896"/>
  <c r="V1896"/>
  <c r="W1896"/>
  <c r="X1896"/>
  <c r="T1897"/>
  <c r="U1897"/>
  <c r="V1897"/>
  <c r="W1897"/>
  <c r="X1897"/>
  <c r="T1898"/>
  <c r="U1898"/>
  <c r="V1898"/>
  <c r="W1898"/>
  <c r="X1898"/>
  <c r="T1899"/>
  <c r="U1899"/>
  <c r="V1899"/>
  <c r="W1899"/>
  <c r="X1899"/>
  <c r="T1900"/>
  <c r="U1900"/>
  <c r="V1900"/>
  <c r="W1900"/>
  <c r="X1900"/>
  <c r="T1901"/>
  <c r="U1901"/>
  <c r="V1901"/>
  <c r="W1901"/>
  <c r="X1901"/>
  <c r="T1902"/>
  <c r="U1902"/>
  <c r="V1902"/>
  <c r="W1902"/>
  <c r="X1902"/>
  <c r="T1903"/>
  <c r="U1903"/>
  <c r="V1903"/>
  <c r="W1903"/>
  <c r="X1903"/>
  <c r="T1904"/>
  <c r="U1904"/>
  <c r="V1904"/>
  <c r="W1904"/>
  <c r="X1904"/>
  <c r="T1905"/>
  <c r="U1905"/>
  <c r="V1905"/>
  <c r="W1905"/>
  <c r="X1905"/>
  <c r="T1906"/>
  <c r="U1906"/>
  <c r="V1906"/>
  <c r="W1906"/>
  <c r="X1906"/>
  <c r="T1907"/>
  <c r="U1907"/>
  <c r="V1907"/>
  <c r="W1907"/>
  <c r="X1907"/>
  <c r="D1861"/>
  <c r="AC1861" s="1"/>
  <c r="D1862"/>
  <c r="AC1862" s="1"/>
  <c r="D1863"/>
  <c r="AC1863" s="1"/>
  <c r="D1864"/>
  <c r="AC1864" s="1"/>
  <c r="D1865"/>
  <c r="AC1865" s="1"/>
  <c r="D1866"/>
  <c r="AC1866" s="1"/>
  <c r="D1867"/>
  <c r="AC1867" s="1"/>
  <c r="D1868"/>
  <c r="AC1868" s="1"/>
  <c r="D1869"/>
  <c r="AC1869" s="1"/>
  <c r="D1870"/>
  <c r="AC1870" s="1"/>
  <c r="D1871"/>
  <c r="AC1871" s="1"/>
  <c r="D1872"/>
  <c r="AC1872" s="1"/>
  <c r="D1873"/>
  <c r="AC1873" s="1"/>
  <c r="D1874"/>
  <c r="AC1874" s="1"/>
  <c r="D1875"/>
  <c r="AC1875" s="1"/>
  <c r="D1876"/>
  <c r="AC1876" s="1"/>
  <c r="D1877"/>
  <c r="AC1877" s="1"/>
  <c r="D1878"/>
  <c r="AC1878" s="1"/>
  <c r="D1879"/>
  <c r="AC1879" s="1"/>
  <c r="D1880"/>
  <c r="AC1880" s="1"/>
  <c r="D1881"/>
  <c r="AC1881" s="1"/>
  <c r="D1882"/>
  <c r="AC1882" s="1"/>
  <c r="D1883"/>
  <c r="AC1883" s="1"/>
  <c r="D1884"/>
  <c r="AC1884" s="1"/>
  <c r="D1885"/>
  <c r="AC1885" s="1"/>
  <c r="D1886"/>
  <c r="AC1886" s="1"/>
  <c r="D1887"/>
  <c r="AC1887" s="1"/>
  <c r="D1888"/>
  <c r="AC1888" s="1"/>
  <c r="D1889"/>
  <c r="AC1889" s="1"/>
  <c r="D1890"/>
  <c r="AC1890" s="1"/>
  <c r="D1891"/>
  <c r="AC1891" s="1"/>
  <c r="D1892"/>
  <c r="AC1892" s="1"/>
  <c r="D1893"/>
  <c r="AC1893" s="1"/>
  <c r="D1894"/>
  <c r="AC1894" s="1"/>
  <c r="D1895"/>
  <c r="AC1895" s="1"/>
  <c r="D1896"/>
  <c r="AC1896" s="1"/>
  <c r="D1897"/>
  <c r="AC1897" s="1"/>
  <c r="D1898"/>
  <c r="AC1898" s="1"/>
  <c r="D1899"/>
  <c r="AC1899" s="1"/>
  <c r="D1900"/>
  <c r="AC1900" s="1"/>
  <c r="D1901"/>
  <c r="AC1901" s="1"/>
  <c r="D1902"/>
  <c r="AC1902" s="1"/>
  <c r="D1903"/>
  <c r="AC1903" s="1"/>
  <c r="D1904"/>
  <c r="AC1904" s="1"/>
  <c r="D1905"/>
  <c r="AC1905" s="1"/>
  <c r="D1906"/>
  <c r="AC1906" s="1"/>
  <c r="D1907"/>
  <c r="AC1907" s="1"/>
  <c r="F1907"/>
  <c r="H1907" s="1"/>
  <c r="G1907"/>
  <c r="K1907"/>
  <c r="F1861"/>
  <c r="H1861" s="1"/>
  <c r="G1861"/>
  <c r="K1861"/>
  <c r="F1862"/>
  <c r="H1862" s="1"/>
  <c r="G1862"/>
  <c r="K1862"/>
  <c r="F1863"/>
  <c r="H1863" s="1"/>
  <c r="G1863"/>
  <c r="K1863"/>
  <c r="F1864"/>
  <c r="H1864" s="1"/>
  <c r="G1864"/>
  <c r="K1864"/>
  <c r="F1865"/>
  <c r="H1865" s="1"/>
  <c r="G1865"/>
  <c r="K1865"/>
  <c r="F1866"/>
  <c r="H1866" s="1"/>
  <c r="G1866"/>
  <c r="K1866"/>
  <c r="F1867"/>
  <c r="H1867" s="1"/>
  <c r="G1867"/>
  <c r="K1867"/>
  <c r="F1868"/>
  <c r="H1868" s="1"/>
  <c r="G1868"/>
  <c r="K1868"/>
  <c r="F1869"/>
  <c r="H1869" s="1"/>
  <c r="G1869"/>
  <c r="K1869"/>
  <c r="F1870"/>
  <c r="H1870" s="1"/>
  <c r="G1870"/>
  <c r="K1870"/>
  <c r="F1871"/>
  <c r="H1871" s="1"/>
  <c r="G1871"/>
  <c r="K1871"/>
  <c r="F1872"/>
  <c r="H1872" s="1"/>
  <c r="G1872"/>
  <c r="K1872"/>
  <c r="F1873"/>
  <c r="H1873" s="1"/>
  <c r="G1873"/>
  <c r="K1873"/>
  <c r="F1874"/>
  <c r="H1874" s="1"/>
  <c r="G1874"/>
  <c r="K1874"/>
  <c r="F1875"/>
  <c r="H1875" s="1"/>
  <c r="G1875"/>
  <c r="K1875"/>
  <c r="F1876"/>
  <c r="H1876" s="1"/>
  <c r="G1876"/>
  <c r="K1876"/>
  <c r="F1877"/>
  <c r="H1877" s="1"/>
  <c r="G1877"/>
  <c r="K1877"/>
  <c r="F1878"/>
  <c r="H1878" s="1"/>
  <c r="G1878"/>
  <c r="K1878"/>
  <c r="F1879"/>
  <c r="H1879" s="1"/>
  <c r="G1879"/>
  <c r="K1879"/>
  <c r="F1880"/>
  <c r="H1880" s="1"/>
  <c r="G1880"/>
  <c r="K1880"/>
  <c r="F1881"/>
  <c r="H1881" s="1"/>
  <c r="G1881"/>
  <c r="K1881"/>
  <c r="F1882"/>
  <c r="H1882" s="1"/>
  <c r="G1882"/>
  <c r="K1882"/>
  <c r="F1883"/>
  <c r="H1883" s="1"/>
  <c r="G1883"/>
  <c r="K1883"/>
  <c r="F1884"/>
  <c r="H1884" s="1"/>
  <c r="G1884"/>
  <c r="K1884"/>
  <c r="F1885"/>
  <c r="H1885" s="1"/>
  <c r="G1885"/>
  <c r="K1885"/>
  <c r="F1886"/>
  <c r="H1886" s="1"/>
  <c r="G1886"/>
  <c r="K1886"/>
  <c r="F1887"/>
  <c r="H1887" s="1"/>
  <c r="G1887"/>
  <c r="K1887"/>
  <c r="F1888"/>
  <c r="H1888" s="1"/>
  <c r="G1888"/>
  <c r="K1888"/>
  <c r="F1889"/>
  <c r="H1889" s="1"/>
  <c r="G1889"/>
  <c r="K1889"/>
  <c r="F1890"/>
  <c r="H1890" s="1"/>
  <c r="G1890"/>
  <c r="K1890"/>
  <c r="F1891"/>
  <c r="H1891" s="1"/>
  <c r="G1891"/>
  <c r="K1891"/>
  <c r="F1892"/>
  <c r="H1892" s="1"/>
  <c r="G1892"/>
  <c r="K1892"/>
  <c r="F1893"/>
  <c r="H1893" s="1"/>
  <c r="G1893"/>
  <c r="K1893"/>
  <c r="F1894"/>
  <c r="H1894" s="1"/>
  <c r="G1894"/>
  <c r="K1894"/>
  <c r="F1895"/>
  <c r="H1895" s="1"/>
  <c r="G1895"/>
  <c r="K1895"/>
  <c r="F1896"/>
  <c r="H1896" s="1"/>
  <c r="G1896"/>
  <c r="K1896"/>
  <c r="F1897"/>
  <c r="H1897" s="1"/>
  <c r="G1897"/>
  <c r="K1897"/>
  <c r="F1898"/>
  <c r="H1898" s="1"/>
  <c r="G1898"/>
  <c r="K1898"/>
  <c r="F1899"/>
  <c r="H1899" s="1"/>
  <c r="G1899"/>
  <c r="K1899"/>
  <c r="F1900"/>
  <c r="H1900" s="1"/>
  <c r="G1900"/>
  <c r="K1900"/>
  <c r="F1901"/>
  <c r="H1901" s="1"/>
  <c r="G1901"/>
  <c r="K1901"/>
  <c r="F1902"/>
  <c r="H1902" s="1"/>
  <c r="G1902"/>
  <c r="K1902"/>
  <c r="F1903"/>
  <c r="H1903" s="1"/>
  <c r="G1903"/>
  <c r="K1903"/>
  <c r="F1904"/>
  <c r="H1904" s="1"/>
  <c r="G1904"/>
  <c r="K1904"/>
  <c r="F1905"/>
  <c r="H1905" s="1"/>
  <c r="G1905"/>
  <c r="K1905"/>
  <c r="F1906"/>
  <c r="H1906" s="1"/>
  <c r="G1906"/>
  <c r="K1906"/>
  <c r="O1817"/>
  <c r="P1817"/>
  <c r="Q1817"/>
  <c r="O1818"/>
  <c r="P1818"/>
  <c r="Q1818"/>
  <c r="O1819"/>
  <c r="P1819"/>
  <c r="Q1819"/>
  <c r="O1820"/>
  <c r="P1820"/>
  <c r="Q1820"/>
  <c r="O1821"/>
  <c r="P1821"/>
  <c r="Q1821"/>
  <c r="O1822"/>
  <c r="P1822"/>
  <c r="Q1822"/>
  <c r="O1823"/>
  <c r="P1823"/>
  <c r="Q1823"/>
  <c r="O1824"/>
  <c r="P1824"/>
  <c r="Q1824"/>
  <c r="O1825"/>
  <c r="P1825"/>
  <c r="Q1825"/>
  <c r="O1826"/>
  <c r="P1826"/>
  <c r="Q1826"/>
  <c r="O1827"/>
  <c r="P1827"/>
  <c r="Q1827"/>
  <c r="O1828"/>
  <c r="P1828"/>
  <c r="Q1828"/>
  <c r="O1829"/>
  <c r="P1829"/>
  <c r="Q1829"/>
  <c r="O1830"/>
  <c r="P1830"/>
  <c r="Q1830"/>
  <c r="O1831"/>
  <c r="P1831"/>
  <c r="Q1831"/>
  <c r="O1832"/>
  <c r="P1832"/>
  <c r="Q1832"/>
  <c r="O1833"/>
  <c r="P1833"/>
  <c r="Q1833"/>
  <c r="O1834"/>
  <c r="P1834"/>
  <c r="Q1834"/>
  <c r="O1835"/>
  <c r="P1835"/>
  <c r="Q1835"/>
  <c r="O1836"/>
  <c r="P1836"/>
  <c r="Q1836"/>
  <c r="O1837"/>
  <c r="P1837"/>
  <c r="Q1837"/>
  <c r="O1838"/>
  <c r="P1838"/>
  <c r="Q1838"/>
  <c r="O1839"/>
  <c r="P1839"/>
  <c r="Q1839"/>
  <c r="O1840"/>
  <c r="P1840"/>
  <c r="Q1840"/>
  <c r="O1841"/>
  <c r="P1841"/>
  <c r="Q1841"/>
  <c r="O1842"/>
  <c r="P1842"/>
  <c r="Q1842"/>
  <c r="O1843"/>
  <c r="P1843"/>
  <c r="Q1843"/>
  <c r="O1844"/>
  <c r="P1844"/>
  <c r="Q1844"/>
  <c r="O1845"/>
  <c r="P1845"/>
  <c r="Q1845"/>
  <c r="O1846"/>
  <c r="P1846"/>
  <c r="Q1846"/>
  <c r="O1847"/>
  <c r="P1847"/>
  <c r="Q1847"/>
  <c r="O1848"/>
  <c r="P1848"/>
  <c r="Q1848"/>
  <c r="O1849"/>
  <c r="P1849"/>
  <c r="Q1849"/>
  <c r="O1850"/>
  <c r="P1850"/>
  <c r="Q1850"/>
  <c r="O1851"/>
  <c r="P1851"/>
  <c r="Q1851"/>
  <c r="O1852"/>
  <c r="P1852"/>
  <c r="Q1852"/>
  <c r="O1853"/>
  <c r="P1853"/>
  <c r="Q1853"/>
  <c r="O1854"/>
  <c r="P1854"/>
  <c r="Q1854"/>
  <c r="O1855"/>
  <c r="P1855"/>
  <c r="Q1855"/>
  <c r="O1856"/>
  <c r="P1856"/>
  <c r="Q1856"/>
  <c r="O1857"/>
  <c r="P1857"/>
  <c r="Q1857"/>
  <c r="O1858"/>
  <c r="P1858"/>
  <c r="Q1858"/>
  <c r="O1859"/>
  <c r="P1859"/>
  <c r="Q1859"/>
  <c r="O1860"/>
  <c r="P1860"/>
  <c r="Q1860"/>
  <c r="O1861"/>
  <c r="P1861"/>
  <c r="Q1861"/>
  <c r="O1862"/>
  <c r="P1862"/>
  <c r="Q1862"/>
  <c r="O1863"/>
  <c r="P1863"/>
  <c r="Q1863"/>
  <c r="O1864"/>
  <c r="P1864"/>
  <c r="Q1864"/>
  <c r="O1865"/>
  <c r="P1865"/>
  <c r="Q1865"/>
  <c r="O1866"/>
  <c r="P1866"/>
  <c r="Q1866"/>
  <c r="O1867"/>
  <c r="P1867"/>
  <c r="Q1867"/>
  <c r="O1868"/>
  <c r="P1868"/>
  <c r="Q1868"/>
  <c r="O1869"/>
  <c r="P1869"/>
  <c r="Q1869"/>
  <c r="O1870"/>
  <c r="P1870"/>
  <c r="Q1870"/>
  <c r="O1871"/>
  <c r="P1871"/>
  <c r="Q1871"/>
  <c r="O1872"/>
  <c r="P1872"/>
  <c r="Q1872"/>
  <c r="O1873"/>
  <c r="P1873"/>
  <c r="Q1873"/>
  <c r="O1874"/>
  <c r="P1874"/>
  <c r="Q1874"/>
  <c r="O1875"/>
  <c r="P1875"/>
  <c r="Q1875"/>
  <c r="O1876"/>
  <c r="P1876"/>
  <c r="Q1876"/>
  <c r="O1877"/>
  <c r="P1877"/>
  <c r="Q1877"/>
  <c r="O1878"/>
  <c r="P1878"/>
  <c r="Q1878"/>
  <c r="O1879"/>
  <c r="P1879"/>
  <c r="Q1879"/>
  <c r="O1880"/>
  <c r="P1880"/>
  <c r="Q1880"/>
  <c r="O1881"/>
  <c r="P1881"/>
  <c r="Q1881"/>
  <c r="O1882"/>
  <c r="P1882"/>
  <c r="Q1882"/>
  <c r="O1883"/>
  <c r="P1883"/>
  <c r="Q1883"/>
  <c r="O1884"/>
  <c r="P1884"/>
  <c r="Q1884"/>
  <c r="O1885"/>
  <c r="P1885"/>
  <c r="Q1885"/>
  <c r="O1886"/>
  <c r="P1886"/>
  <c r="Q1886"/>
  <c r="O1887"/>
  <c r="P1887"/>
  <c r="Q1887"/>
  <c r="O1888"/>
  <c r="P1888"/>
  <c r="Q1888"/>
  <c r="O1889"/>
  <c r="P1889"/>
  <c r="Q1889"/>
  <c r="O1890"/>
  <c r="P1890"/>
  <c r="Q1890"/>
  <c r="O1891"/>
  <c r="P1891"/>
  <c r="Q1891"/>
  <c r="O1892"/>
  <c r="P1892"/>
  <c r="Q1892"/>
  <c r="O1893"/>
  <c r="P1893"/>
  <c r="Q1893"/>
  <c r="O1894"/>
  <c r="P1894"/>
  <c r="Q1894"/>
  <c r="O1895"/>
  <c r="P1895"/>
  <c r="Q1895"/>
  <c r="O1896"/>
  <c r="P1896"/>
  <c r="Q1896"/>
  <c r="O1897"/>
  <c r="P1897"/>
  <c r="Q1897"/>
  <c r="O1898"/>
  <c r="P1898"/>
  <c r="Q1898"/>
  <c r="O1899"/>
  <c r="P1899"/>
  <c r="Q1899"/>
  <c r="O1900"/>
  <c r="P1900"/>
  <c r="Q1900"/>
  <c r="O1901"/>
  <c r="P1901"/>
  <c r="Q1901"/>
  <c r="O1902"/>
  <c r="P1902"/>
  <c r="Q1902"/>
  <c r="O1903"/>
  <c r="P1903"/>
  <c r="Q1903"/>
  <c r="O1904"/>
  <c r="P1904"/>
  <c r="Q1904"/>
  <c r="O1905"/>
  <c r="P1905"/>
  <c r="Q1905"/>
  <c r="O1906"/>
  <c r="P1906"/>
  <c r="Q1906"/>
  <c r="O1907"/>
  <c r="P1907"/>
  <c r="Q1907"/>
  <c r="K1817"/>
  <c r="K1818"/>
  <c r="K1819"/>
  <c r="K1820"/>
  <c r="K1821"/>
  <c r="K1822"/>
  <c r="K1823"/>
  <c r="K1824"/>
  <c r="K1825"/>
  <c r="K1826"/>
  <c r="K1827"/>
  <c r="K1828"/>
  <c r="K1829"/>
  <c r="K1830"/>
  <c r="K1831"/>
  <c r="K1832"/>
  <c r="K1833"/>
  <c r="K1834"/>
  <c r="K1835"/>
  <c r="K1836"/>
  <c r="K1837"/>
  <c r="K1838"/>
  <c r="K1839"/>
  <c r="K1840"/>
  <c r="K1841"/>
  <c r="K1842"/>
  <c r="K1843"/>
  <c r="K1844"/>
  <c r="K1845"/>
  <c r="K1846"/>
  <c r="K1847"/>
  <c r="K1848"/>
  <c r="K1849"/>
  <c r="K1850"/>
  <c r="K1851"/>
  <c r="K1852"/>
  <c r="K1853"/>
  <c r="K1854"/>
  <c r="K1855"/>
  <c r="K1856"/>
  <c r="K1857"/>
  <c r="K1858"/>
  <c r="K1859"/>
  <c r="K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1"/>
  <c r="H1841" s="1"/>
  <c r="G1841"/>
  <c r="F1842"/>
  <c r="H1842" s="1"/>
  <c r="G1842"/>
  <c r="F1843"/>
  <c r="H1843" s="1"/>
  <c r="G1843"/>
  <c r="F1844"/>
  <c r="H1844" s="1"/>
  <c r="G1844"/>
  <c r="F1845"/>
  <c r="H1845" s="1"/>
  <c r="G1845"/>
  <c r="F1846"/>
  <c r="H1846" s="1"/>
  <c r="G1846"/>
  <c r="F1847"/>
  <c r="H1847" s="1"/>
  <c r="G1847"/>
  <c r="F1848"/>
  <c r="H1848" s="1"/>
  <c r="G1848"/>
  <c r="F1849"/>
  <c r="H1849" s="1"/>
  <c r="G1849"/>
  <c r="F1850"/>
  <c r="H1850" s="1"/>
  <c r="G1850"/>
  <c r="F1851"/>
  <c r="H1851" s="1"/>
  <c r="G1851"/>
  <c r="F1852"/>
  <c r="H1852" s="1"/>
  <c r="G1852"/>
  <c r="F1853"/>
  <c r="H1853" s="1"/>
  <c r="G1853"/>
  <c r="F1854"/>
  <c r="H1854" s="1"/>
  <c r="G1854"/>
  <c r="F1855"/>
  <c r="H1855" s="1"/>
  <c r="G1855"/>
  <c r="F1856"/>
  <c r="H1856" s="1"/>
  <c r="G1856"/>
  <c r="F1857"/>
  <c r="H1857" s="1"/>
  <c r="G1857"/>
  <c r="F1858"/>
  <c r="H1858" s="1"/>
  <c r="G1858"/>
  <c r="F1859"/>
  <c r="H1859" s="1"/>
  <c r="G1859"/>
  <c r="F1860"/>
  <c r="H1860" s="1"/>
  <c r="G1860"/>
  <c r="AD1923" i="5"/>
  <c r="AC1923"/>
  <c r="AD1922"/>
  <c r="AC1922"/>
  <c r="AD1921"/>
  <c r="AC1921"/>
  <c r="AD1920"/>
  <c r="AC1920"/>
  <c r="AD1919"/>
  <c r="AC1919"/>
  <c r="AD1918"/>
  <c r="AC1918"/>
  <c r="AD1917"/>
  <c r="AC1917"/>
  <c r="AD1916"/>
  <c r="AC1916"/>
  <c r="AD1915"/>
  <c r="AC1915"/>
  <c r="AD1914"/>
  <c r="AC1914"/>
  <c r="AD1913"/>
  <c r="AC1913"/>
  <c r="AD1912"/>
  <c r="AC1912"/>
  <c r="AD1911"/>
  <c r="AC1911"/>
  <c r="AD1910"/>
  <c r="AC1910"/>
  <c r="AD1909"/>
  <c r="AC1909"/>
  <c r="AD1908"/>
  <c r="AC1908"/>
  <c r="AD1907"/>
  <c r="AC1907"/>
  <c r="AD1906"/>
  <c r="AC1906"/>
  <c r="AD1905"/>
  <c r="AC1905"/>
  <c r="AD1904"/>
  <c r="AC1904"/>
  <c r="AD1903"/>
  <c r="AC1903"/>
  <c r="AD1902"/>
  <c r="AC1902"/>
  <c r="AD1901"/>
  <c r="AC1901"/>
  <c r="AD1900"/>
  <c r="AC1900"/>
  <c r="AD1899"/>
  <c r="AC1899"/>
  <c r="AD1898"/>
  <c r="AC1898"/>
  <c r="AD1897"/>
  <c r="AC1897"/>
  <c r="AD1896"/>
  <c r="AC1896"/>
  <c r="AD1895"/>
  <c r="AC1895"/>
  <c r="AD1894"/>
  <c r="AC1894"/>
  <c r="AD1893"/>
  <c r="AC1893"/>
  <c r="AD1892"/>
  <c r="AC1892"/>
  <c r="AD1891"/>
  <c r="AC1891"/>
  <c r="AD1890"/>
  <c r="AC1890"/>
  <c r="AD1889"/>
  <c r="AC1889"/>
  <c r="AD1888"/>
  <c r="AC1888"/>
  <c r="AD1887"/>
  <c r="AC1887"/>
  <c r="AD1886"/>
  <c r="AC1886"/>
  <c r="AD1885"/>
  <c r="AC1885"/>
  <c r="AD1884"/>
  <c r="AC1884"/>
  <c r="AD1883"/>
  <c r="AC1883"/>
  <c r="AD1882"/>
  <c r="AC1882"/>
  <c r="AD1881"/>
  <c r="AC1881"/>
  <c r="AD1880"/>
  <c r="AC1880"/>
  <c r="AD1879"/>
  <c r="AC1879"/>
  <c r="AD1878"/>
  <c r="AC1878"/>
  <c r="AD1877"/>
  <c r="AC1877"/>
  <c r="AD1876"/>
  <c r="AC1876"/>
  <c r="AD1875"/>
  <c r="AC1875"/>
  <c r="AD1874"/>
  <c r="AC1874"/>
  <c r="AD1873"/>
  <c r="AC1873"/>
  <c r="AD1872"/>
  <c r="AC1872"/>
  <c r="AD1871"/>
  <c r="AC1871"/>
  <c r="AD1870"/>
  <c r="AC1870"/>
  <c r="AD1869"/>
  <c r="AC1869"/>
  <c r="AD1868"/>
  <c r="AC1868"/>
  <c r="AD1867"/>
  <c r="AC1867"/>
  <c r="AD1866"/>
  <c r="AC1866"/>
  <c r="AD1865"/>
  <c r="AC1865"/>
  <c r="AD1864"/>
  <c r="AC1864"/>
  <c r="AD1863"/>
  <c r="AC1863"/>
  <c r="AD1862"/>
  <c r="AC1862"/>
  <c r="AD1861"/>
  <c r="AC1861"/>
  <c r="AD1860"/>
  <c r="AC1860"/>
  <c r="AD1859"/>
  <c r="AC1859"/>
  <c r="AD1858"/>
  <c r="AC1858"/>
  <c r="AD1857"/>
  <c r="AC1857"/>
  <c r="AD1856"/>
  <c r="AC1856"/>
  <c r="AD1855"/>
  <c r="AC1855"/>
  <c r="AD1854"/>
  <c r="AC1854"/>
  <c r="AD1853"/>
  <c r="AC1853"/>
  <c r="AD1852"/>
  <c r="AC1852"/>
  <c r="AD1851"/>
  <c r="AC1851"/>
  <c r="AD1850"/>
  <c r="AC1850"/>
  <c r="AD1849"/>
  <c r="AC1849"/>
  <c r="AD1848"/>
  <c r="AC1848"/>
  <c r="AD1847"/>
  <c r="AC1847"/>
  <c r="AD1846"/>
  <c r="AC1846"/>
  <c r="AD1845"/>
  <c r="AC1845"/>
  <c r="AD1844"/>
  <c r="AC1844"/>
  <c r="AD1843"/>
  <c r="AC1843"/>
  <c r="D73" i="1" l="1"/>
  <c r="D1817" l="1"/>
  <c r="AC1817" s="1"/>
  <c r="D1818"/>
  <c r="AC1818" s="1"/>
  <c r="D1819"/>
  <c r="AC1819" s="1"/>
  <c r="D1820"/>
  <c r="AC1820" s="1"/>
  <c r="D1821"/>
  <c r="AC1821" s="1"/>
  <c r="D1822"/>
  <c r="AC1822" s="1"/>
  <c r="D1823"/>
  <c r="AC1823" s="1"/>
  <c r="D1824"/>
  <c r="AC1824" s="1"/>
  <c r="D1825"/>
  <c r="AC1825" s="1"/>
  <c r="D1826"/>
  <c r="AC1826" s="1"/>
  <c r="D1827"/>
  <c r="AC1827" s="1"/>
  <c r="D1828"/>
  <c r="AC1828" s="1"/>
  <c r="D1829"/>
  <c r="AC1829" s="1"/>
  <c r="D1830"/>
  <c r="AC1830" s="1"/>
  <c r="D1831"/>
  <c r="AC1831" s="1"/>
  <c r="D1832"/>
  <c r="AC1832" s="1"/>
  <c r="D1833"/>
  <c r="AC1833" s="1"/>
  <c r="D1834"/>
  <c r="AC1834" s="1"/>
  <c r="D1835"/>
  <c r="AC1835" s="1"/>
  <c r="D1836"/>
  <c r="AC1836" s="1"/>
  <c r="D1837"/>
  <c r="AC1837" s="1"/>
  <c r="D1838"/>
  <c r="AC1838" s="1"/>
  <c r="D1839"/>
  <c r="AC1839" s="1"/>
  <c r="D1840"/>
  <c r="AC1840" s="1"/>
  <c r="D1841"/>
  <c r="AC1841" s="1"/>
  <c r="D1842"/>
  <c r="AC1842" s="1"/>
  <c r="D1843"/>
  <c r="AC1843" s="1"/>
  <c r="D1844"/>
  <c r="AC1844" s="1"/>
  <c r="D1845"/>
  <c r="AC1845" s="1"/>
  <c r="D1846"/>
  <c r="AC1846" s="1"/>
  <c r="D1847"/>
  <c r="AC1847" s="1"/>
  <c r="D1848"/>
  <c r="AC1848" s="1"/>
  <c r="D1849"/>
  <c r="AC1849" s="1"/>
  <c r="D1850"/>
  <c r="AC1850" s="1"/>
  <c r="D1851"/>
  <c r="AC1851" s="1"/>
  <c r="D1852"/>
  <c r="AC1852" s="1"/>
  <c r="D1853"/>
  <c r="AC1853" s="1"/>
  <c r="D1854"/>
  <c r="AC1854" s="1"/>
  <c r="D1855"/>
  <c r="AC1855" s="1"/>
  <c r="D1856"/>
  <c r="AC1856" s="1"/>
  <c r="D1857"/>
  <c r="AC1857" s="1"/>
  <c r="D1858"/>
  <c r="AC1858" s="1"/>
  <c r="D1859"/>
  <c r="AC1859" s="1"/>
  <c r="D1860"/>
  <c r="AC1860" s="1"/>
  <c r="AD1842" i="5"/>
  <c r="AC1842"/>
  <c r="AD1841"/>
  <c r="AC1841"/>
  <c r="AD1840"/>
  <c r="AC1840"/>
  <c r="AD1839"/>
  <c r="AC1839"/>
  <c r="AD1838"/>
  <c r="AC1838"/>
  <c r="AD1837"/>
  <c r="AC1837"/>
  <c r="AD1836"/>
  <c r="AC1836"/>
  <c r="AD1835"/>
  <c r="AC1835"/>
  <c r="AD1834"/>
  <c r="AC1834"/>
  <c r="AD1833"/>
  <c r="AC1833"/>
  <c r="AD3"/>
  <c r="AD4"/>
  <c r="AD5"/>
  <c r="AD6"/>
  <c r="AD7"/>
  <c r="AD8"/>
  <c r="AD9"/>
  <c r="AD10"/>
  <c r="AD11"/>
  <c r="AD12"/>
  <c r="AD13"/>
  <c r="AD14"/>
  <c r="AD15"/>
  <c r="AD16"/>
  <c r="AD17"/>
  <c r="AD18"/>
  <c r="AD19"/>
  <c r="AD20"/>
  <c r="AD21"/>
  <c r="AD22"/>
  <c r="AD23"/>
  <c r="AD24"/>
  <c r="AD25"/>
  <c r="AD26"/>
  <c r="AD27"/>
  <c r="AD28"/>
  <c r="AD29"/>
  <c r="AD30"/>
  <c r="AD31"/>
  <c r="AD32"/>
  <c r="AD33"/>
  <c r="AD34"/>
  <c r="AD35"/>
  <c r="AD36"/>
  <c r="AD37"/>
  <c r="AD38"/>
  <c r="AD39"/>
  <c r="AD40"/>
  <c r="AD41"/>
  <c r="AD42"/>
  <c r="AD43"/>
  <c r="AD44"/>
  <c r="AD45"/>
  <c r="AD46"/>
  <c r="AD47"/>
  <c r="AD48"/>
  <c r="AD49"/>
  <c r="AD50"/>
  <c r="AD51"/>
  <c r="AD52"/>
  <c r="AD53"/>
  <c r="AD54"/>
  <c r="AD55"/>
  <c r="AD56"/>
  <c r="AD57"/>
  <c r="AD58"/>
  <c r="AD59"/>
  <c r="AD60"/>
  <c r="AD61"/>
  <c r="AD62"/>
  <c r="AD63"/>
  <c r="AD64"/>
  <c r="AD65"/>
  <c r="AD66"/>
  <c r="AD67"/>
  <c r="AD68"/>
  <c r="AD69"/>
  <c r="AD70"/>
  <c r="AD71"/>
  <c r="AD72"/>
  <c r="AD73"/>
  <c r="AD74"/>
  <c r="AD75"/>
  <c r="AD76"/>
  <c r="AD77"/>
  <c r="AD78"/>
  <c r="AD79"/>
  <c r="AD80"/>
  <c r="AD81"/>
  <c r="AD82"/>
  <c r="AD83"/>
  <c r="AD84"/>
  <c r="AD85"/>
  <c r="AD86"/>
  <c r="AD87"/>
  <c r="AD88"/>
  <c r="AD89"/>
  <c r="AD90"/>
  <c r="AD91"/>
  <c r="AD92"/>
  <c r="AD93"/>
  <c r="AD94"/>
  <c r="AD95"/>
  <c r="AD96"/>
  <c r="AD97"/>
  <c r="AD98"/>
  <c r="AD99"/>
  <c r="AD100"/>
  <c r="AD101"/>
  <c r="AD102"/>
  <c r="AD103"/>
  <c r="AD104"/>
  <c r="AD105"/>
  <c r="AD106"/>
  <c r="AD107"/>
  <c r="AD108"/>
  <c r="AD109"/>
  <c r="AD110"/>
  <c r="AD111"/>
  <c r="AD112"/>
  <c r="AD113"/>
  <c r="AD114"/>
  <c r="AD115"/>
  <c r="AD116"/>
  <c r="AD117"/>
  <c r="AD118"/>
  <c r="AD119"/>
  <c r="AD120"/>
  <c r="AD121"/>
  <c r="AD122"/>
  <c r="AD123"/>
  <c r="AD124"/>
  <c r="AD125"/>
  <c r="AD126"/>
  <c r="AD127"/>
  <c r="AD128"/>
  <c r="AD129"/>
  <c r="AD130"/>
  <c r="AD131"/>
  <c r="AD132"/>
  <c r="AD133"/>
  <c r="AD134"/>
  <c r="AD135"/>
  <c r="AD136"/>
  <c r="AD137"/>
  <c r="AD138"/>
  <c r="AD139"/>
  <c r="AD140"/>
  <c r="AD141"/>
  <c r="AD142"/>
  <c r="AD143"/>
  <c r="AD144"/>
  <c r="AD145"/>
  <c r="AD146"/>
  <c r="AD147"/>
  <c r="AD148"/>
  <c r="AD149"/>
  <c r="AD150"/>
  <c r="AD151"/>
  <c r="AD152"/>
  <c r="AD153"/>
  <c r="AD154"/>
  <c r="AD155"/>
  <c r="AD156"/>
  <c r="AD157"/>
  <c r="AD158"/>
  <c r="AD159"/>
  <c r="AD160"/>
  <c r="AD161"/>
  <c r="AD162"/>
  <c r="AD163"/>
  <c r="AD164"/>
  <c r="AD165"/>
  <c r="AD166"/>
  <c r="AD167"/>
  <c r="AD168"/>
  <c r="AD169"/>
  <c r="AD170"/>
  <c r="AD171"/>
  <c r="AD172"/>
  <c r="AD173"/>
  <c r="AD174"/>
  <c r="AD175"/>
  <c r="AD176"/>
  <c r="AD177"/>
  <c r="AD178"/>
  <c r="AD179"/>
  <c r="AD180"/>
  <c r="AD181"/>
  <c r="AD182"/>
  <c r="AD183"/>
  <c r="AD184"/>
  <c r="AD185"/>
  <c r="AD186"/>
  <c r="AD187"/>
  <c r="AD188"/>
  <c r="AD189"/>
  <c r="AD190"/>
  <c r="AD191"/>
  <c r="AD192"/>
  <c r="AD193"/>
  <c r="AD194"/>
  <c r="AD195"/>
  <c r="AD196"/>
  <c r="AD197"/>
  <c r="AD198"/>
  <c r="AD199"/>
  <c r="AD200"/>
  <c r="AD201"/>
  <c r="AD202"/>
  <c r="AD203"/>
  <c r="AD204"/>
  <c r="AD205"/>
  <c r="AD206"/>
  <c r="AD207"/>
  <c r="AD208"/>
  <c r="AD209"/>
  <c r="AD210"/>
  <c r="AD211"/>
  <c r="AD212"/>
  <c r="AD213"/>
  <c r="AD214"/>
  <c r="AD215"/>
  <c r="AD216"/>
  <c r="AD217"/>
  <c r="AD218"/>
  <c r="AD219"/>
  <c r="AD220"/>
  <c r="AD221"/>
  <c r="AD222"/>
  <c r="AD223"/>
  <c r="AD224"/>
  <c r="AD225"/>
  <c r="AD226"/>
  <c r="AD227"/>
  <c r="AD228"/>
  <c r="AD229"/>
  <c r="AD230"/>
  <c r="AD231"/>
  <c r="AD232"/>
  <c r="AD233"/>
  <c r="AD234"/>
  <c r="AD235"/>
  <c r="AD236"/>
  <c r="AD237"/>
  <c r="AD238"/>
  <c r="AD239"/>
  <c r="AD240"/>
  <c r="AD241"/>
  <c r="AD242"/>
  <c r="AD243"/>
  <c r="AD244"/>
  <c r="AD245"/>
  <c r="AD246"/>
  <c r="AD247"/>
  <c r="AD248"/>
  <c r="AD249"/>
  <c r="AD250"/>
  <c r="AD251"/>
  <c r="AD252"/>
  <c r="AD253"/>
  <c r="AD254"/>
  <c r="AD255"/>
  <c r="AD256"/>
  <c r="AD257"/>
  <c r="AD258"/>
  <c r="AD259"/>
  <c r="AD260"/>
  <c r="AD261"/>
  <c r="AD262"/>
  <c r="AD263"/>
  <c r="AD264"/>
  <c r="AD265"/>
  <c r="AD266"/>
  <c r="AD267"/>
  <c r="AD268"/>
  <c r="AD269"/>
  <c r="AD270"/>
  <c r="AD271"/>
  <c r="AD272"/>
  <c r="AD273"/>
  <c r="AD274"/>
  <c r="AD275"/>
  <c r="AD276"/>
  <c r="AD277"/>
  <c r="AD278"/>
  <c r="AD279"/>
  <c r="AD280"/>
  <c r="AD281"/>
  <c r="AD282"/>
  <c r="AD283"/>
  <c r="AD284"/>
  <c r="AD285"/>
  <c r="AD286"/>
  <c r="AD287"/>
  <c r="AD288"/>
  <c r="AD289"/>
  <c r="AD290"/>
  <c r="AD291"/>
  <c r="AD292"/>
  <c r="AD293"/>
  <c r="AD294"/>
  <c r="AD295"/>
  <c r="AD296"/>
  <c r="AD297"/>
  <c r="AD298"/>
  <c r="AD299"/>
  <c r="AD300"/>
  <c r="AD301"/>
  <c r="AD302"/>
  <c r="AD303"/>
  <c r="AD304"/>
  <c r="AD305"/>
  <c r="AD306"/>
  <c r="AD307"/>
  <c r="AD308"/>
  <c r="AD309"/>
  <c r="AD310"/>
  <c r="AD311"/>
  <c r="AD312"/>
  <c r="AD313"/>
  <c r="AD314"/>
  <c r="AD315"/>
  <c r="AD316"/>
  <c r="AD317"/>
  <c r="AD318"/>
  <c r="AD319"/>
  <c r="AD320"/>
  <c r="AD321"/>
  <c r="AD322"/>
  <c r="AD323"/>
  <c r="AD324"/>
  <c r="AD325"/>
  <c r="AD326"/>
  <c r="AD327"/>
  <c r="AD328"/>
  <c r="AD329"/>
  <c r="AD330"/>
  <c r="AD331"/>
  <c r="AD332"/>
  <c r="AD333"/>
  <c r="AD334"/>
  <c r="AD335"/>
  <c r="AD336"/>
  <c r="AD337"/>
  <c r="AD338"/>
  <c r="AD339"/>
  <c r="AD340"/>
  <c r="AD341"/>
  <c r="AD342"/>
  <c r="AD343"/>
  <c r="AD344"/>
  <c r="AD345"/>
  <c r="AD346"/>
  <c r="AD347"/>
  <c r="AD348"/>
  <c r="AD349"/>
  <c r="AD350"/>
  <c r="AD351"/>
  <c r="AD352"/>
  <c r="AD353"/>
  <c r="AD354"/>
  <c r="AD355"/>
  <c r="AD356"/>
  <c r="AD357"/>
  <c r="AD358"/>
  <c r="AD359"/>
  <c r="AD360"/>
  <c r="AD361"/>
  <c r="AD362"/>
  <c r="AD363"/>
  <c r="AD364"/>
  <c r="AD365"/>
  <c r="AD366"/>
  <c r="AD367"/>
  <c r="AD368"/>
  <c r="AD369"/>
  <c r="AD370"/>
  <c r="AD371"/>
  <c r="AD372"/>
  <c r="AD373"/>
  <c r="AD374"/>
  <c r="AD375"/>
  <c r="AD376"/>
  <c r="AD377"/>
  <c r="AD378"/>
  <c r="AD379"/>
  <c r="AD380"/>
  <c r="AD381"/>
  <c r="AD382"/>
  <c r="AD383"/>
  <c r="AD384"/>
  <c r="AD385"/>
  <c r="AD386"/>
  <c r="AD387"/>
  <c r="AD388"/>
  <c r="AD389"/>
  <c r="AD390"/>
  <c r="AD391"/>
  <c r="AD392"/>
  <c r="AD393"/>
  <c r="AD394"/>
  <c r="AD395"/>
  <c r="AD396"/>
  <c r="AD397"/>
  <c r="AD398"/>
  <c r="AD399"/>
  <c r="AD400"/>
  <c r="AD401"/>
  <c r="AD402"/>
  <c r="AD403"/>
  <c r="AD404"/>
  <c r="AD405"/>
  <c r="AD406"/>
  <c r="AD407"/>
  <c r="AD408"/>
  <c r="AD409"/>
  <c r="AD410"/>
  <c r="AD411"/>
  <c r="AD412"/>
  <c r="AD413"/>
  <c r="AD414"/>
  <c r="AD415"/>
  <c r="AD416"/>
  <c r="AD417"/>
  <c r="AD418"/>
  <c r="AD419"/>
  <c r="AD420"/>
  <c r="AD421"/>
  <c r="AD422"/>
  <c r="AD423"/>
  <c r="AD424"/>
  <c r="AD425"/>
  <c r="AD426"/>
  <c r="AD427"/>
  <c r="AD428"/>
  <c r="AD429"/>
  <c r="AD430"/>
  <c r="AD431"/>
  <c r="AD432"/>
  <c r="AD433"/>
  <c r="AD434"/>
  <c r="AD435"/>
  <c r="AD436"/>
  <c r="AD437"/>
  <c r="AD438"/>
  <c r="AD439"/>
  <c r="AD440"/>
  <c r="AD441"/>
  <c r="AD442"/>
  <c r="AD443"/>
  <c r="AD444"/>
  <c r="AD445"/>
  <c r="AD446"/>
  <c r="AD447"/>
  <c r="AD448"/>
  <c r="AD449"/>
  <c r="AD450"/>
  <c r="AD451"/>
  <c r="AD452"/>
  <c r="AD453"/>
  <c r="AD454"/>
  <c r="AD455"/>
  <c r="AD456"/>
  <c r="AD457"/>
  <c r="AD458"/>
  <c r="AD459"/>
  <c r="AD460"/>
  <c r="AD461"/>
  <c r="AD462"/>
  <c r="AD463"/>
  <c r="AD464"/>
  <c r="AD465"/>
  <c r="AD466"/>
  <c r="AD467"/>
  <c r="AD468"/>
  <c r="AD469"/>
  <c r="AD470"/>
  <c r="AD471"/>
  <c r="AD472"/>
  <c r="AD473"/>
  <c r="AD474"/>
  <c r="AD475"/>
  <c r="AD476"/>
  <c r="AD477"/>
  <c r="AD478"/>
  <c r="AD479"/>
  <c r="AD480"/>
  <c r="AD481"/>
  <c r="AD482"/>
  <c r="AD483"/>
  <c r="AD484"/>
  <c r="AD485"/>
  <c r="AD486"/>
  <c r="AD487"/>
  <c r="AD488"/>
  <c r="AD489"/>
  <c r="AD490"/>
  <c r="AD491"/>
  <c r="AD492"/>
  <c r="AD493"/>
  <c r="AD494"/>
  <c r="AD495"/>
  <c r="AD496"/>
  <c r="AD497"/>
  <c r="AD498"/>
  <c r="AD499"/>
  <c r="AD500"/>
  <c r="AD501"/>
  <c r="AD502"/>
  <c r="AD503"/>
  <c r="AD504"/>
  <c r="AD505"/>
  <c r="AD506"/>
  <c r="AD507"/>
  <c r="AD508"/>
  <c r="AD509"/>
  <c r="AD510"/>
  <c r="AD511"/>
  <c r="AD512"/>
  <c r="AD513"/>
  <c r="AD514"/>
  <c r="AD515"/>
  <c r="AD516"/>
  <c r="AD517"/>
  <c r="AD518"/>
  <c r="AD519"/>
  <c r="AD520"/>
  <c r="AD521"/>
  <c r="AD522"/>
  <c r="AD523"/>
  <c r="AD524"/>
  <c r="AD525"/>
  <c r="AD526"/>
  <c r="AD527"/>
  <c r="AD528"/>
  <c r="AD529"/>
  <c r="AD530"/>
  <c r="AD531"/>
  <c r="AD532"/>
  <c r="AD533"/>
  <c r="AD534"/>
  <c r="AD535"/>
  <c r="AD536"/>
  <c r="AD537"/>
  <c r="AD538"/>
  <c r="AD539"/>
  <c r="AD540"/>
  <c r="AD541"/>
  <c r="AD542"/>
  <c r="AD543"/>
  <c r="AD544"/>
  <c r="AD545"/>
  <c r="AD546"/>
  <c r="AD547"/>
  <c r="AD548"/>
  <c r="AD549"/>
  <c r="AD550"/>
  <c r="AD551"/>
  <c r="AD552"/>
  <c r="AD553"/>
  <c r="AD554"/>
  <c r="AD555"/>
  <c r="AD556"/>
  <c r="AD557"/>
  <c r="AD558"/>
  <c r="AD559"/>
  <c r="AD560"/>
  <c r="AD561"/>
  <c r="AD562"/>
  <c r="AD563"/>
  <c r="AD564"/>
  <c r="AD565"/>
  <c r="AD566"/>
  <c r="AD567"/>
  <c r="AD568"/>
  <c r="AD569"/>
  <c r="AD570"/>
  <c r="AD571"/>
  <c r="AD572"/>
  <c r="AD573"/>
  <c r="AD574"/>
  <c r="AD575"/>
  <c r="AD576"/>
  <c r="AD577"/>
  <c r="AD578"/>
  <c r="AD579"/>
  <c r="AD580"/>
  <c r="AD581"/>
  <c r="AD582"/>
  <c r="AD583"/>
  <c r="AD584"/>
  <c r="AD585"/>
  <c r="AD586"/>
  <c r="AD587"/>
  <c r="AD588"/>
  <c r="AD589"/>
  <c r="AD590"/>
  <c r="AD591"/>
  <c r="AD592"/>
  <c r="AD593"/>
  <c r="AD594"/>
  <c r="AD595"/>
  <c r="AD596"/>
  <c r="AD597"/>
  <c r="AD598"/>
  <c r="AD599"/>
  <c r="AD600"/>
  <c r="AD601"/>
  <c r="AD602"/>
  <c r="AD603"/>
  <c r="AD604"/>
  <c r="AD605"/>
  <c r="AD606"/>
  <c r="AD607"/>
  <c r="AD608"/>
  <c r="AD609"/>
  <c r="AD610"/>
  <c r="AD611"/>
  <c r="AD612"/>
  <c r="AD613"/>
  <c r="AD614"/>
  <c r="AD615"/>
  <c r="AD616"/>
  <c r="AD617"/>
  <c r="AD618"/>
  <c r="AD619"/>
  <c r="AD620"/>
  <c r="AD621"/>
  <c r="AD622"/>
  <c r="AD623"/>
  <c r="AD624"/>
  <c r="AD625"/>
  <c r="AD626"/>
  <c r="AD627"/>
  <c r="AD628"/>
  <c r="AD629"/>
  <c r="AD630"/>
  <c r="AD631"/>
  <c r="AD632"/>
  <c r="AD633"/>
  <c r="AD634"/>
  <c r="AD635"/>
  <c r="AD636"/>
  <c r="AD637"/>
  <c r="AD638"/>
  <c r="AD639"/>
  <c r="AD640"/>
  <c r="AD641"/>
  <c r="AD642"/>
  <c r="AD643"/>
  <c r="AD644"/>
  <c r="AD645"/>
  <c r="AD646"/>
  <c r="AD647"/>
  <c r="AD648"/>
  <c r="AD649"/>
  <c r="AD650"/>
  <c r="AD651"/>
  <c r="AD652"/>
  <c r="AD653"/>
  <c r="AD654"/>
  <c r="AD655"/>
  <c r="AD656"/>
  <c r="AD657"/>
  <c r="AD658"/>
  <c r="AD659"/>
  <c r="AD660"/>
  <c r="AD661"/>
  <c r="AD662"/>
  <c r="AD663"/>
  <c r="AD664"/>
  <c r="AD665"/>
  <c r="AD666"/>
  <c r="AD667"/>
  <c r="AD668"/>
  <c r="AD669"/>
  <c r="AD670"/>
  <c r="AD671"/>
  <c r="AD672"/>
  <c r="AD673"/>
  <c r="AD674"/>
  <c r="AD675"/>
  <c r="AD676"/>
  <c r="AD677"/>
  <c r="AD678"/>
  <c r="AD679"/>
  <c r="AD680"/>
  <c r="AD681"/>
  <c r="AD682"/>
  <c r="AD683"/>
  <c r="AD684"/>
  <c r="AD685"/>
  <c r="AD686"/>
  <c r="AD687"/>
  <c r="AD688"/>
  <c r="AD689"/>
  <c r="AD690"/>
  <c r="AD691"/>
  <c r="AD692"/>
  <c r="AD693"/>
  <c r="AD694"/>
  <c r="AD695"/>
  <c r="AD696"/>
  <c r="AD697"/>
  <c r="AD698"/>
  <c r="AD699"/>
  <c r="AD700"/>
  <c r="AD701"/>
  <c r="AD702"/>
  <c r="AD703"/>
  <c r="AD704"/>
  <c r="AD705"/>
  <c r="AD706"/>
  <c r="AD707"/>
  <c r="AD708"/>
  <c r="AD709"/>
  <c r="AD710"/>
  <c r="AD711"/>
  <c r="AD712"/>
  <c r="AD713"/>
  <c r="AD714"/>
  <c r="AD715"/>
  <c r="AD716"/>
  <c r="AD717"/>
  <c r="AD718"/>
  <c r="AD719"/>
  <c r="AD720"/>
  <c r="AD721"/>
  <c r="AD722"/>
  <c r="AD723"/>
  <c r="AD724"/>
  <c r="AD725"/>
  <c r="AD726"/>
  <c r="AD727"/>
  <c r="AD728"/>
  <c r="AD729"/>
  <c r="AD730"/>
  <c r="AD731"/>
  <c r="AD732"/>
  <c r="AD733"/>
  <c r="AD734"/>
  <c r="AD735"/>
  <c r="AD736"/>
  <c r="AD737"/>
  <c r="AD738"/>
  <c r="AD739"/>
  <c r="AD740"/>
  <c r="AD741"/>
  <c r="AD742"/>
  <c r="AD743"/>
  <c r="AD744"/>
  <c r="AD745"/>
  <c r="AD746"/>
  <c r="AD747"/>
  <c r="AD748"/>
  <c r="AD749"/>
  <c r="AD750"/>
  <c r="AD751"/>
  <c r="AD752"/>
  <c r="AD753"/>
  <c r="AD754"/>
  <c r="AD755"/>
  <c r="AD756"/>
  <c r="AD757"/>
  <c r="AD758"/>
  <c r="AD759"/>
  <c r="AD760"/>
  <c r="AD761"/>
  <c r="AD762"/>
  <c r="AD763"/>
  <c r="AD764"/>
  <c r="AD765"/>
  <c r="AD766"/>
  <c r="AD767"/>
  <c r="AD768"/>
  <c r="AD769"/>
  <c r="AD770"/>
  <c r="AD771"/>
  <c r="AD772"/>
  <c r="AD773"/>
  <c r="AD774"/>
  <c r="AD775"/>
  <c r="AD776"/>
  <c r="AD777"/>
  <c r="AD778"/>
  <c r="AD779"/>
  <c r="AD780"/>
  <c r="AD781"/>
  <c r="AD782"/>
  <c r="AD783"/>
  <c r="AD784"/>
  <c r="AD785"/>
  <c r="AD786"/>
  <c r="AD787"/>
  <c r="AD788"/>
  <c r="AD789"/>
  <c r="AD790"/>
  <c r="AD791"/>
  <c r="AD792"/>
  <c r="AD793"/>
  <c r="AD794"/>
  <c r="AD795"/>
  <c r="AD796"/>
  <c r="AD797"/>
  <c r="AD798"/>
  <c r="AD799"/>
  <c r="AD800"/>
  <c r="AD801"/>
  <c r="AD802"/>
  <c r="AD803"/>
  <c r="AD804"/>
  <c r="AD805"/>
  <c r="AD806"/>
  <c r="AD807"/>
  <c r="AD808"/>
  <c r="AD809"/>
  <c r="AD810"/>
  <c r="AD811"/>
  <c r="AD812"/>
  <c r="AD813"/>
  <c r="AD814"/>
  <c r="AD815"/>
  <c r="AD816"/>
  <c r="AD817"/>
  <c r="AD818"/>
  <c r="AD819"/>
  <c r="AD820"/>
  <c r="AD821"/>
  <c r="AD822"/>
  <c r="AD823"/>
  <c r="AD824"/>
  <c r="AD825"/>
  <c r="AD826"/>
  <c r="AD827"/>
  <c r="AD828"/>
  <c r="AD829"/>
  <c r="AD830"/>
  <c r="AD831"/>
  <c r="AD832"/>
  <c r="AD833"/>
  <c r="AD834"/>
  <c r="AD835"/>
  <c r="AD836"/>
  <c r="AD837"/>
  <c r="AD838"/>
  <c r="AD839"/>
  <c r="AD840"/>
  <c r="AD841"/>
  <c r="AD842"/>
  <c r="AD843"/>
  <c r="AD844"/>
  <c r="AD845"/>
  <c r="AD846"/>
  <c r="AD847"/>
  <c r="AD848"/>
  <c r="AD849"/>
  <c r="AD850"/>
  <c r="AD851"/>
  <c r="AD852"/>
  <c r="AD853"/>
  <c r="AD854"/>
  <c r="AD855"/>
  <c r="AD856"/>
  <c r="AD857"/>
  <c r="AD858"/>
  <c r="AD859"/>
  <c r="AD860"/>
  <c r="AD861"/>
  <c r="AD862"/>
  <c r="AD863"/>
  <c r="AD864"/>
  <c r="AD865"/>
  <c r="AD866"/>
  <c r="AD867"/>
  <c r="AD868"/>
  <c r="AD869"/>
  <c r="AD870"/>
  <c r="AD871"/>
  <c r="AD872"/>
  <c r="AD873"/>
  <c r="AD874"/>
  <c r="AD875"/>
  <c r="AD876"/>
  <c r="AD877"/>
  <c r="AD878"/>
  <c r="AD879"/>
  <c r="AD880"/>
  <c r="AD881"/>
  <c r="AD882"/>
  <c r="AD883"/>
  <c r="AD884"/>
  <c r="AD885"/>
  <c r="AD886"/>
  <c r="AD887"/>
  <c r="AD888"/>
  <c r="AD889"/>
  <c r="AD890"/>
  <c r="AD891"/>
  <c r="AD892"/>
  <c r="AD893"/>
  <c r="AD894"/>
  <c r="AD895"/>
  <c r="AD896"/>
  <c r="AD897"/>
  <c r="AD898"/>
  <c r="AD899"/>
  <c r="AD900"/>
  <c r="AD901"/>
  <c r="AD902"/>
  <c r="AD903"/>
  <c r="AD904"/>
  <c r="AD905"/>
  <c r="AD906"/>
  <c r="AD907"/>
  <c r="AD908"/>
  <c r="AD909"/>
  <c r="AD910"/>
  <c r="AD911"/>
  <c r="AD912"/>
  <c r="AD913"/>
  <c r="AD914"/>
  <c r="AD915"/>
  <c r="AD916"/>
  <c r="AD917"/>
  <c r="AD918"/>
  <c r="AD919"/>
  <c r="AD920"/>
  <c r="AD921"/>
  <c r="AD922"/>
  <c r="AD923"/>
  <c r="AD924"/>
  <c r="AD925"/>
  <c r="AD926"/>
  <c r="AD927"/>
  <c r="AD928"/>
  <c r="AD929"/>
  <c r="AD930"/>
  <c r="AD931"/>
  <c r="AD932"/>
  <c r="AD933"/>
  <c r="AD934"/>
  <c r="AD935"/>
  <c r="AD936"/>
  <c r="AD937"/>
  <c r="AD938"/>
  <c r="AD939"/>
  <c r="AD940"/>
  <c r="AD941"/>
  <c r="AD942"/>
  <c r="AD943"/>
  <c r="AD944"/>
  <c r="AD945"/>
  <c r="AD946"/>
  <c r="AD947"/>
  <c r="AD948"/>
  <c r="AD949"/>
  <c r="AD950"/>
  <c r="AD951"/>
  <c r="AD952"/>
  <c r="AD953"/>
  <c r="AD954"/>
  <c r="AD955"/>
  <c r="AD956"/>
  <c r="AD957"/>
  <c r="AD958"/>
  <c r="AD959"/>
  <c r="AD960"/>
  <c r="AD961"/>
  <c r="AD962"/>
  <c r="AD963"/>
  <c r="AD964"/>
  <c r="AD965"/>
  <c r="AD966"/>
  <c r="AD967"/>
  <c r="AD968"/>
  <c r="AD969"/>
  <c r="AD970"/>
  <c r="AD971"/>
  <c r="AD972"/>
  <c r="AD973"/>
  <c r="AD974"/>
  <c r="AD975"/>
  <c r="AD976"/>
  <c r="AD977"/>
  <c r="AD978"/>
  <c r="AD979"/>
  <c r="AD980"/>
  <c r="AD981"/>
  <c r="AD982"/>
  <c r="AD983"/>
  <c r="AD984"/>
  <c r="AD985"/>
  <c r="AD986"/>
  <c r="AD987"/>
  <c r="AD988"/>
  <c r="AD989"/>
  <c r="AD990"/>
  <c r="AD991"/>
  <c r="AD992"/>
  <c r="AD993"/>
  <c r="AD994"/>
  <c r="AD995"/>
  <c r="AD996"/>
  <c r="AD997"/>
  <c r="AD998"/>
  <c r="AD999"/>
  <c r="AD1000"/>
  <c r="AD1001"/>
  <c r="AD1002"/>
  <c r="AD1003"/>
  <c r="AD1004"/>
  <c r="AD1005"/>
  <c r="AD1006"/>
  <c r="AD1007"/>
  <c r="AD1008"/>
  <c r="AD1009"/>
  <c r="AD1010"/>
  <c r="AD1011"/>
  <c r="AD1012"/>
  <c r="AD1013"/>
  <c r="AD1014"/>
  <c r="AD1015"/>
  <c r="AD1016"/>
  <c r="AD1017"/>
  <c r="AD1018"/>
  <c r="AD1019"/>
  <c r="AD1020"/>
  <c r="AD1021"/>
  <c r="AD1022"/>
  <c r="AD1023"/>
  <c r="AD1024"/>
  <c r="AD1025"/>
  <c r="AD1026"/>
  <c r="AD1027"/>
  <c r="AD1028"/>
  <c r="AD1029"/>
  <c r="AD1030"/>
  <c r="AD1031"/>
  <c r="AD1032"/>
  <c r="AD1033"/>
  <c r="AD1034"/>
  <c r="AD1035"/>
  <c r="AD1036"/>
  <c r="AD1037"/>
  <c r="AD1038"/>
  <c r="AD1039"/>
  <c r="AD1040"/>
  <c r="AD1041"/>
  <c r="AD1042"/>
  <c r="AD1043"/>
  <c r="AD1044"/>
  <c r="AD1045"/>
  <c r="AD1046"/>
  <c r="AD1047"/>
  <c r="AD1048"/>
  <c r="AD1049"/>
  <c r="AD1050"/>
  <c r="AD1051"/>
  <c r="AD1052"/>
  <c r="AD1053"/>
  <c r="AD1054"/>
  <c r="AD1055"/>
  <c r="AD1056"/>
  <c r="AD1057"/>
  <c r="AD1058"/>
  <c r="AD1059"/>
  <c r="AD1060"/>
  <c r="AD1061"/>
  <c r="AD1062"/>
  <c r="AD1063"/>
  <c r="AD1064"/>
  <c r="AD1065"/>
  <c r="AD1066"/>
  <c r="AD1067"/>
  <c r="AD1068"/>
  <c r="AD1069"/>
  <c r="AD1070"/>
  <c r="AD1071"/>
  <c r="AD1072"/>
  <c r="AD1073"/>
  <c r="AD1074"/>
  <c r="AD1075"/>
  <c r="AD1076"/>
  <c r="AD1077"/>
  <c r="AD1078"/>
  <c r="AD1079"/>
  <c r="AD1080"/>
  <c r="AD1081"/>
  <c r="AD1082"/>
  <c r="AD1083"/>
  <c r="AD1084"/>
  <c r="AD1085"/>
  <c r="AD1086"/>
  <c r="AD1087"/>
  <c r="AD1088"/>
  <c r="AD1089"/>
  <c r="AD1090"/>
  <c r="AD1091"/>
  <c r="AD1092"/>
  <c r="AD1093"/>
  <c r="AD1094"/>
  <c r="AD1095"/>
  <c r="AD1096"/>
  <c r="AD1097"/>
  <c r="AD1098"/>
  <c r="AD1099"/>
  <c r="AD1100"/>
  <c r="AD1101"/>
  <c r="AD1102"/>
  <c r="AD1103"/>
  <c r="AD1104"/>
  <c r="AD1105"/>
  <c r="AD1106"/>
  <c r="AD1107"/>
  <c r="AD1108"/>
  <c r="AD1109"/>
  <c r="AD1110"/>
  <c r="AD1111"/>
  <c r="AD1112"/>
  <c r="AD1113"/>
  <c r="AD1114"/>
  <c r="AD1115"/>
  <c r="AD1116"/>
  <c r="AD1117"/>
  <c r="AD1118"/>
  <c r="AD1119"/>
  <c r="AD1120"/>
  <c r="AD1121"/>
  <c r="AD1122"/>
  <c r="AD1123"/>
  <c r="AD1124"/>
  <c r="AD1125"/>
  <c r="AD1126"/>
  <c r="AD1127"/>
  <c r="AD1128"/>
  <c r="AD1129"/>
  <c r="AD1130"/>
  <c r="AD1131"/>
  <c r="AD1132"/>
  <c r="AD1133"/>
  <c r="AD1134"/>
  <c r="AD1135"/>
  <c r="AD1136"/>
  <c r="AD1137"/>
  <c r="AD1138"/>
  <c r="AD1139"/>
  <c r="AD1140"/>
  <c r="AD1141"/>
  <c r="AD1142"/>
  <c r="AD1143"/>
  <c r="AD1144"/>
  <c r="AD1145"/>
  <c r="AD1146"/>
  <c r="AD1147"/>
  <c r="AD1148"/>
  <c r="AD1149"/>
  <c r="AD1150"/>
  <c r="AD1151"/>
  <c r="AD1152"/>
  <c r="AD1153"/>
  <c r="AD1154"/>
  <c r="AD1155"/>
  <c r="AD1156"/>
  <c r="AD1157"/>
  <c r="AD1158"/>
  <c r="AD1159"/>
  <c r="AD1160"/>
  <c r="AD1161"/>
  <c r="AD1162"/>
  <c r="AD1163"/>
  <c r="AD1164"/>
  <c r="AD1165"/>
  <c r="AD1166"/>
  <c r="AD1167"/>
  <c r="AD1168"/>
  <c r="AD1169"/>
  <c r="AD1170"/>
  <c r="AD1171"/>
  <c r="AD1172"/>
  <c r="AD1173"/>
  <c r="AD1174"/>
  <c r="AD1175"/>
  <c r="AD1176"/>
  <c r="AD1177"/>
  <c r="AD1178"/>
  <c r="AD1179"/>
  <c r="AD1180"/>
  <c r="AD1181"/>
  <c r="AD1182"/>
  <c r="AD1183"/>
  <c r="AD1184"/>
  <c r="AD1185"/>
  <c r="AD1186"/>
  <c r="AD1187"/>
  <c r="AD1188"/>
  <c r="AD1189"/>
  <c r="AD1190"/>
  <c r="AD1191"/>
  <c r="AD1192"/>
  <c r="AD1193"/>
  <c r="AD1194"/>
  <c r="AD1195"/>
  <c r="AD1196"/>
  <c r="AD1197"/>
  <c r="AD1198"/>
  <c r="AD1199"/>
  <c r="AD1200"/>
  <c r="AD1201"/>
  <c r="AD1202"/>
  <c r="AD1203"/>
  <c r="AD1204"/>
  <c r="AD1205"/>
  <c r="AD1206"/>
  <c r="AD1207"/>
  <c r="AD1208"/>
  <c r="AD1209"/>
  <c r="AD1210"/>
  <c r="AD1211"/>
  <c r="AD1212"/>
  <c r="AD1213"/>
  <c r="AD1214"/>
  <c r="AD1215"/>
  <c r="AD1216"/>
  <c r="AD1217"/>
  <c r="AD1218"/>
  <c r="AD1219"/>
  <c r="AD1220"/>
  <c r="AD1221"/>
  <c r="AD1222"/>
  <c r="AD1223"/>
  <c r="AD1224"/>
  <c r="AD1225"/>
  <c r="AD1226"/>
  <c r="AD1227"/>
  <c r="AD1228"/>
  <c r="AD1229"/>
  <c r="AD1230"/>
  <c r="AD1231"/>
  <c r="AD1232"/>
  <c r="AD1233"/>
  <c r="AD1234"/>
  <c r="AD1235"/>
  <c r="AD1236"/>
  <c r="AD1237"/>
  <c r="AD1238"/>
  <c r="AD1239"/>
  <c r="AD1240"/>
  <c r="AD1241"/>
  <c r="AD1242"/>
  <c r="AD1243"/>
  <c r="AD1244"/>
  <c r="AD1245"/>
  <c r="AD1246"/>
  <c r="AD1247"/>
  <c r="AD1248"/>
  <c r="AD1249"/>
  <c r="AD1250"/>
  <c r="AD1251"/>
  <c r="AD1252"/>
  <c r="AD1253"/>
  <c r="AD1254"/>
  <c r="AD1255"/>
  <c r="AD1256"/>
  <c r="AD1257"/>
  <c r="AD1258"/>
  <c r="AD1259"/>
  <c r="AD1260"/>
  <c r="AD1261"/>
  <c r="AD1262"/>
  <c r="AD1263"/>
  <c r="AD1264"/>
  <c r="AD1265"/>
  <c r="AD1266"/>
  <c r="AD1267"/>
  <c r="AD1268"/>
  <c r="AD1269"/>
  <c r="AD1270"/>
  <c r="AD1271"/>
  <c r="AD1272"/>
  <c r="AD1273"/>
  <c r="AD1274"/>
  <c r="AD1275"/>
  <c r="AD1276"/>
  <c r="AD1277"/>
  <c r="AD1278"/>
  <c r="AD1279"/>
  <c r="AD1280"/>
  <c r="AD1281"/>
  <c r="AD1282"/>
  <c r="AD1283"/>
  <c r="AD1284"/>
  <c r="AD1285"/>
  <c r="AD1286"/>
  <c r="AD1287"/>
  <c r="AD1288"/>
  <c r="AD1289"/>
  <c r="AD1290"/>
  <c r="AD1291"/>
  <c r="AD1292"/>
  <c r="AD1293"/>
  <c r="AD1294"/>
  <c r="AD1295"/>
  <c r="AD1296"/>
  <c r="AD1297"/>
  <c r="AD1298"/>
  <c r="AD1299"/>
  <c r="AD1300"/>
  <c r="AD1301"/>
  <c r="AD1302"/>
  <c r="AD1303"/>
  <c r="AD1304"/>
  <c r="AD1305"/>
  <c r="AD1306"/>
  <c r="AD1307"/>
  <c r="AD1308"/>
  <c r="AD1309"/>
  <c r="AD1310"/>
  <c r="AD1311"/>
  <c r="AD1312"/>
  <c r="AD1313"/>
  <c r="AD1314"/>
  <c r="AD1315"/>
  <c r="AD1316"/>
  <c r="AD1317"/>
  <c r="AD1318"/>
  <c r="AD1319"/>
  <c r="AD1320"/>
  <c r="AD1321"/>
  <c r="AD1322"/>
  <c r="AD1323"/>
  <c r="AD1324"/>
  <c r="AD1325"/>
  <c r="AD1326"/>
  <c r="AD1327"/>
  <c r="AD1328"/>
  <c r="AD1329"/>
  <c r="AD1330"/>
  <c r="AD1331"/>
  <c r="AD1332"/>
  <c r="AD1333"/>
  <c r="AD1334"/>
  <c r="AD1335"/>
  <c r="AD1336"/>
  <c r="AD1337"/>
  <c r="AD1338"/>
  <c r="AD1339"/>
  <c r="AD1340"/>
  <c r="AD1341"/>
  <c r="AD1342"/>
  <c r="AD1343"/>
  <c r="AD1344"/>
  <c r="AD1345"/>
  <c r="AD1346"/>
  <c r="AD1347"/>
  <c r="AD1348"/>
  <c r="AD1349"/>
  <c r="AD1350"/>
  <c r="AD1351"/>
  <c r="AD1352"/>
  <c r="AD1353"/>
  <c r="AD1354"/>
  <c r="AD1355"/>
  <c r="AD1356"/>
  <c r="AD1357"/>
  <c r="AD1358"/>
  <c r="AD1359"/>
  <c r="AD1360"/>
  <c r="AD1361"/>
  <c r="AD1362"/>
  <c r="AD1363"/>
  <c r="AD1364"/>
  <c r="AD1365"/>
  <c r="AD1366"/>
  <c r="AD1367"/>
  <c r="AD1368"/>
  <c r="AD1369"/>
  <c r="AD1370"/>
  <c r="AD1371"/>
  <c r="AD1372"/>
  <c r="AD1373"/>
  <c r="AD1374"/>
  <c r="AD1375"/>
  <c r="AD1376"/>
  <c r="AD1377"/>
  <c r="AD1378"/>
  <c r="AD1379"/>
  <c r="AD1380"/>
  <c r="AD1381"/>
  <c r="AD1382"/>
  <c r="AD1383"/>
  <c r="AD1384"/>
  <c r="AD1385"/>
  <c r="AD1386"/>
  <c r="AD1387"/>
  <c r="AD1388"/>
  <c r="AD1389"/>
  <c r="AD1390"/>
  <c r="AD1391"/>
  <c r="AD1392"/>
  <c r="AD1393"/>
  <c r="AD1394"/>
  <c r="AD1395"/>
  <c r="AD1396"/>
  <c r="AD1397"/>
  <c r="AD1398"/>
  <c r="AD1399"/>
  <c r="AD1400"/>
  <c r="AD1401"/>
  <c r="AD1402"/>
  <c r="AD1403"/>
  <c r="AD1404"/>
  <c r="AD1405"/>
  <c r="AD1406"/>
  <c r="AD1407"/>
  <c r="AD1408"/>
  <c r="AD1409"/>
  <c r="AD1410"/>
  <c r="AD1411"/>
  <c r="AD1412"/>
  <c r="AD1413"/>
  <c r="AD1414"/>
  <c r="AD1415"/>
  <c r="AD1416"/>
  <c r="AD1417"/>
  <c r="AD1418"/>
  <c r="AD1419"/>
  <c r="AD1420"/>
  <c r="AD1421"/>
  <c r="AD1422"/>
  <c r="AD1423"/>
  <c r="AD1424"/>
  <c r="AD1425"/>
  <c r="AD1426"/>
  <c r="AD1427"/>
  <c r="AD1428"/>
  <c r="AD1429"/>
  <c r="AD1430"/>
  <c r="AD1431"/>
  <c r="AD1432"/>
  <c r="AD1433"/>
  <c r="AD1434"/>
  <c r="AD1435"/>
  <c r="AD1436"/>
  <c r="AD1437"/>
  <c r="AD1438"/>
  <c r="AD1439"/>
  <c r="AD1440"/>
  <c r="AD1441"/>
  <c r="AD1442"/>
  <c r="AD1443"/>
  <c r="AD1444"/>
  <c r="AD1445"/>
  <c r="AD1446"/>
  <c r="AD1447"/>
  <c r="AD1448"/>
  <c r="AD1449"/>
  <c r="AD1450"/>
  <c r="AD1451"/>
  <c r="AD1452"/>
  <c r="AD1453"/>
  <c r="AD1454"/>
  <c r="AD1455"/>
  <c r="AD1456"/>
  <c r="AD1457"/>
  <c r="AD1458"/>
  <c r="AD1459"/>
  <c r="AD1460"/>
  <c r="AD1461"/>
  <c r="AD1462"/>
  <c r="AD1463"/>
  <c r="AD1464"/>
  <c r="AD1465"/>
  <c r="AD1466"/>
  <c r="AD1467"/>
  <c r="AD1468"/>
  <c r="AD1469"/>
  <c r="AD1470"/>
  <c r="AD1471"/>
  <c r="AD1472"/>
  <c r="AD1473"/>
  <c r="AD1474"/>
  <c r="AD1475"/>
  <c r="AD1476"/>
  <c r="AD1477"/>
  <c r="AD1478"/>
  <c r="AD1479"/>
  <c r="AD1480"/>
  <c r="AD1481"/>
  <c r="AD1482"/>
  <c r="AD1483"/>
  <c r="AD1484"/>
  <c r="AD1485"/>
  <c r="AD1486"/>
  <c r="AD1487"/>
  <c r="AD1488"/>
  <c r="AD1489"/>
  <c r="AD1490"/>
  <c r="AD1491"/>
  <c r="AD1492"/>
  <c r="AD1493"/>
  <c r="AD1494"/>
  <c r="AD1495"/>
  <c r="AD1496"/>
  <c r="AD1497"/>
  <c r="AD1498"/>
  <c r="AD1499"/>
  <c r="AD1500"/>
  <c r="AD1501"/>
  <c r="AD1502"/>
  <c r="AD1503"/>
  <c r="AD1504"/>
  <c r="AD1505"/>
  <c r="AD1506"/>
  <c r="AD1507"/>
  <c r="AD1508"/>
  <c r="AD1509"/>
  <c r="AD1510"/>
  <c r="AD1511"/>
  <c r="AD1512"/>
  <c r="AD1513"/>
  <c r="AD1514"/>
  <c r="AD1515"/>
  <c r="AD1516"/>
  <c r="AD1517"/>
  <c r="AD1518"/>
  <c r="AD1519"/>
  <c r="AD1520"/>
  <c r="AD1521"/>
  <c r="AD1522"/>
  <c r="AD1523"/>
  <c r="AD1524"/>
  <c r="AD1525"/>
  <c r="AD1526"/>
  <c r="AD1527"/>
  <c r="AD1528"/>
  <c r="AD1529"/>
  <c r="AD1530"/>
  <c r="AD1531"/>
  <c r="AD1532"/>
  <c r="AD1533"/>
  <c r="AD1534"/>
  <c r="AD1535"/>
  <c r="AD1536"/>
  <c r="AD1537"/>
  <c r="AD1538"/>
  <c r="AD1539"/>
  <c r="AD1540"/>
  <c r="AD1541"/>
  <c r="AD1542"/>
  <c r="AD1543"/>
  <c r="AD1544"/>
  <c r="AD1545"/>
  <c r="AD1546"/>
  <c r="AD1547"/>
  <c r="AD1548"/>
  <c r="AD1549"/>
  <c r="AD1550"/>
  <c r="AD1551"/>
  <c r="AD1552"/>
  <c r="AD1553"/>
  <c r="AD1554"/>
  <c r="AD1555"/>
  <c r="AD1556"/>
  <c r="AD1557"/>
  <c r="AD1558"/>
  <c r="AD1559"/>
  <c r="AD1560"/>
  <c r="AD1561"/>
  <c r="AD1562"/>
  <c r="AD1563"/>
  <c r="AD1564"/>
  <c r="AD1565"/>
  <c r="AD1566"/>
  <c r="AD1567"/>
  <c r="AD1568"/>
  <c r="AD1569"/>
  <c r="AD1570"/>
  <c r="AD1571"/>
  <c r="AD1572"/>
  <c r="AD1573"/>
  <c r="AD1574"/>
  <c r="AD1575"/>
  <c r="AD1576"/>
  <c r="AD1577"/>
  <c r="AD1578"/>
  <c r="AD1579"/>
  <c r="AD1580"/>
  <c r="AD1581"/>
  <c r="AD1582"/>
  <c r="AD1583"/>
  <c r="AD1584"/>
  <c r="AD1585"/>
  <c r="AD1586"/>
  <c r="AD1587"/>
  <c r="AD1588"/>
  <c r="AD1589"/>
  <c r="AD1590"/>
  <c r="AD1591"/>
  <c r="AD1592"/>
  <c r="AD1593"/>
  <c r="AD1594"/>
  <c r="AD1595"/>
  <c r="AD1596"/>
  <c r="AD1597"/>
  <c r="AD1598"/>
  <c r="AD1599"/>
  <c r="AD1600"/>
  <c r="AD1601"/>
  <c r="AD1602"/>
  <c r="AD1603"/>
  <c r="AD1604"/>
  <c r="AD1605"/>
  <c r="AD1606"/>
  <c r="AD1607"/>
  <c r="AD1608"/>
  <c r="AD1609"/>
  <c r="AD1610"/>
  <c r="AD1611"/>
  <c r="AD1612"/>
  <c r="AD1613"/>
  <c r="AD1614"/>
  <c r="AD1615"/>
  <c r="AD1616"/>
  <c r="AD1617"/>
  <c r="AD1618"/>
  <c r="AD1619"/>
  <c r="AD1620"/>
  <c r="AD1621"/>
  <c r="AD1622"/>
  <c r="AD1623"/>
  <c r="AD1624"/>
  <c r="AD1625"/>
  <c r="AD1626"/>
  <c r="AD1627"/>
  <c r="AD1628"/>
  <c r="AD1629"/>
  <c r="AD1630"/>
  <c r="AD1631"/>
  <c r="AD1632"/>
  <c r="AD1633"/>
  <c r="AD1634"/>
  <c r="AD1635"/>
  <c r="AD1636"/>
  <c r="AD1637"/>
  <c r="AD1638"/>
  <c r="AD1639"/>
  <c r="AD1640"/>
  <c r="AD1641"/>
  <c r="AD1642"/>
  <c r="AD1643"/>
  <c r="AD1644"/>
  <c r="AD1645"/>
  <c r="AD1646"/>
  <c r="AD1647"/>
  <c r="AD1648"/>
  <c r="AD1649"/>
  <c r="AD1650"/>
  <c r="AD1651"/>
  <c r="AD1652"/>
  <c r="AD1653"/>
  <c r="AD1654"/>
  <c r="AD1655"/>
  <c r="AD1656"/>
  <c r="AD1657"/>
  <c r="AD1658"/>
  <c r="AD1659"/>
  <c r="AD1660"/>
  <c r="AD1661"/>
  <c r="AD1662"/>
  <c r="AD1663"/>
  <c r="AD1664"/>
  <c r="AD1665"/>
  <c r="AD1666"/>
  <c r="AD1667"/>
  <c r="AD1668"/>
  <c r="AD1669"/>
  <c r="AD1670"/>
  <c r="AD1671"/>
  <c r="AD1672"/>
  <c r="AD1673"/>
  <c r="AD1674"/>
  <c r="AD1675"/>
  <c r="AD1676"/>
  <c r="AD1677"/>
  <c r="AD1678"/>
  <c r="AD1679"/>
  <c r="AD1680"/>
  <c r="AD1681"/>
  <c r="AD1682"/>
  <c r="AD1683"/>
  <c r="AD1684"/>
  <c r="AD1685"/>
  <c r="AD1686"/>
  <c r="AD1687"/>
  <c r="AD1688"/>
  <c r="AD1689"/>
  <c r="AD1690"/>
  <c r="AD1691"/>
  <c r="AD1692"/>
  <c r="AD1693"/>
  <c r="AD1694"/>
  <c r="AD1695"/>
  <c r="AD1696"/>
  <c r="AD1697"/>
  <c r="AD1698"/>
  <c r="AD1699"/>
  <c r="AD1700"/>
  <c r="AD1701"/>
  <c r="AD1702"/>
  <c r="AD1703"/>
  <c r="AD1704"/>
  <c r="AD1705"/>
  <c r="AD1706"/>
  <c r="AD1707"/>
  <c r="AD1708"/>
  <c r="AD1709"/>
  <c r="AD1710"/>
  <c r="AD1711"/>
  <c r="AD1712"/>
  <c r="AD1713"/>
  <c r="AD1714"/>
  <c r="AD1715"/>
  <c r="AD1716"/>
  <c r="AD1717"/>
  <c r="AD1718"/>
  <c r="AD1719"/>
  <c r="AD1720"/>
  <c r="AD1721"/>
  <c r="AD1722"/>
  <c r="AD1723"/>
  <c r="AD1724"/>
  <c r="AD1725"/>
  <c r="AD1726"/>
  <c r="AD1727"/>
  <c r="AD1728"/>
  <c r="AD1729"/>
  <c r="AD1730"/>
  <c r="AD1731"/>
  <c r="AD1732"/>
  <c r="AD1733"/>
  <c r="AD1734"/>
  <c r="AD1735"/>
  <c r="AD1736"/>
  <c r="AD1737"/>
  <c r="AD1738"/>
  <c r="AD1739"/>
  <c r="AD1740"/>
  <c r="AD1741"/>
  <c r="AD1742"/>
  <c r="AD1743"/>
  <c r="AD1744"/>
  <c r="AD1745"/>
  <c r="AD1746"/>
  <c r="AD1747"/>
  <c r="AD1748"/>
  <c r="AD1749"/>
  <c r="AD1750"/>
  <c r="AD1751"/>
  <c r="AD1752"/>
  <c r="AD1753"/>
  <c r="AD1754"/>
  <c r="AD1755"/>
  <c r="AD1756"/>
  <c r="AD1757"/>
  <c r="AD1758"/>
  <c r="AD1759"/>
  <c r="AD1760"/>
  <c r="AD1761"/>
  <c r="AD1762"/>
  <c r="AD1763"/>
  <c r="AD1764"/>
  <c r="AD1765"/>
  <c r="AD1766"/>
  <c r="AD1767"/>
  <c r="AD1768"/>
  <c r="AD1769"/>
  <c r="AD1770"/>
  <c r="AD1771"/>
  <c r="AD1772"/>
  <c r="AD1773"/>
  <c r="AD1774"/>
  <c r="AD1775"/>
  <c r="AD1776"/>
  <c r="AD1777"/>
  <c r="AD1778"/>
  <c r="AD1779"/>
  <c r="AD1780"/>
  <c r="AD1781"/>
  <c r="AD1782"/>
  <c r="AD1783"/>
  <c r="AD1784"/>
  <c r="AD1785"/>
  <c r="AD1786"/>
  <c r="AD1787"/>
  <c r="AD1788"/>
  <c r="AD1789"/>
  <c r="AD1790"/>
  <c r="AD1791"/>
  <c r="AD1792"/>
  <c r="AD1793"/>
  <c r="AD1794"/>
  <c r="AD1795"/>
  <c r="AD1796"/>
  <c r="AD1797"/>
  <c r="AD1798"/>
  <c r="AD1799"/>
  <c r="AD1800"/>
  <c r="AD1801"/>
  <c r="AD1802"/>
  <c r="AD1803"/>
  <c r="AD1804"/>
  <c r="AD1805"/>
  <c r="AD1806"/>
  <c r="AD1807"/>
  <c r="AD1808"/>
  <c r="AD1809"/>
  <c r="AD1810"/>
  <c r="AD1811"/>
  <c r="AD1812"/>
  <c r="AD1813"/>
  <c r="AD1814"/>
  <c r="AD1815"/>
  <c r="AD1816"/>
  <c r="AD1817"/>
  <c r="AD1818"/>
  <c r="AD1819"/>
  <c r="AD1820"/>
  <c r="AD1821"/>
  <c r="AD1822"/>
  <c r="AD1823"/>
  <c r="AD1824"/>
  <c r="AD1825"/>
  <c r="AD1826"/>
  <c r="AD1827"/>
  <c r="AD1828"/>
  <c r="AD1829"/>
  <c r="AD1830"/>
  <c r="AD1831"/>
  <c r="AD1832"/>
  <c r="AD2"/>
  <c r="AC3"/>
  <c r="AC4"/>
  <c r="AC5"/>
  <c r="AC6"/>
  <c r="AC7"/>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3"/>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0"/>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5"/>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0"/>
  <c r="AC251"/>
  <c r="AC252"/>
  <c r="AC253"/>
  <c r="AC254"/>
  <c r="AC255"/>
  <c r="AC256"/>
  <c r="AC257"/>
  <c r="AC258"/>
  <c r="AC259"/>
  <c r="AC260"/>
  <c r="AC261"/>
  <c r="AC262"/>
  <c r="AC263"/>
  <c r="AC264"/>
  <c r="AC265"/>
  <c r="AC266"/>
  <c r="AC267"/>
  <c r="AC268"/>
  <c r="AC269"/>
  <c r="AC270"/>
  <c r="AC271"/>
  <c r="AC272"/>
  <c r="AC273"/>
  <c r="AC274"/>
  <c r="AC275"/>
  <c r="AC276"/>
  <c r="AC277"/>
  <c r="AC278"/>
  <c r="AC279"/>
  <c r="AC280"/>
  <c r="AC281"/>
  <c r="AC282"/>
  <c r="AC283"/>
  <c r="AC284"/>
  <c r="AC285"/>
  <c r="AC286"/>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7"/>
  <c r="AC368"/>
  <c r="AC369"/>
  <c r="AC370"/>
  <c r="AC371"/>
  <c r="AC372"/>
  <c r="AC373"/>
  <c r="AC374"/>
  <c r="AC375"/>
  <c r="AC376"/>
  <c r="AC377"/>
  <c r="AC378"/>
  <c r="AC379"/>
  <c r="AC380"/>
  <c r="AC381"/>
  <c r="AC382"/>
  <c r="AC383"/>
  <c r="AC384"/>
  <c r="AC385"/>
  <c r="AC386"/>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4"/>
  <c r="AC425"/>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0"/>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7"/>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2"/>
  <c r="AC583"/>
  <c r="AC584"/>
  <c r="AC585"/>
  <c r="AC586"/>
  <c r="AC587"/>
  <c r="AC588"/>
  <c r="AC589"/>
  <c r="AC590"/>
  <c r="AC591"/>
  <c r="AC592"/>
  <c r="AC593"/>
  <c r="AC594"/>
  <c r="AC595"/>
  <c r="AC596"/>
  <c r="AC597"/>
  <c r="AC598"/>
  <c r="AC599"/>
  <c r="AC600"/>
  <c r="AC601"/>
  <c r="AC602"/>
  <c r="AC603"/>
  <c r="AC604"/>
  <c r="AC605"/>
  <c r="AC606"/>
  <c r="AC607"/>
  <c r="AC608"/>
  <c r="AC609"/>
  <c r="AC610"/>
  <c r="AC611"/>
  <c r="AC612"/>
  <c r="AC613"/>
  <c r="AC614"/>
  <c r="AC615"/>
  <c r="AC616"/>
  <c r="AC617"/>
  <c r="AC618"/>
  <c r="AC619"/>
  <c r="AC620"/>
  <c r="AC621"/>
  <c r="AC622"/>
  <c r="AC623"/>
  <c r="AC624"/>
  <c r="AC625"/>
  <c r="AC626"/>
  <c r="AC627"/>
  <c r="AC628"/>
  <c r="AC629"/>
  <c r="AC630"/>
  <c r="AC631"/>
  <c r="AC632"/>
  <c r="AC633"/>
  <c r="AC634"/>
  <c r="AC635"/>
  <c r="AC636"/>
  <c r="AC637"/>
  <c r="AC638"/>
  <c r="AC639"/>
  <c r="AC640"/>
  <c r="AC641"/>
  <c r="AC642"/>
  <c r="AC643"/>
  <c r="AC644"/>
  <c r="AC645"/>
  <c r="AC646"/>
  <c r="AC647"/>
  <c r="AC648"/>
  <c r="AC649"/>
  <c r="AC650"/>
  <c r="AC651"/>
  <c r="AC652"/>
  <c r="AC653"/>
  <c r="AC654"/>
  <c r="AC655"/>
  <c r="AC656"/>
  <c r="AC657"/>
  <c r="AC658"/>
  <c r="AC659"/>
  <c r="AC660"/>
  <c r="AC661"/>
  <c r="AC662"/>
  <c r="AC663"/>
  <c r="AC664"/>
  <c r="AC665"/>
  <c r="AC666"/>
  <c r="AC667"/>
  <c r="AC668"/>
  <c r="AC669"/>
  <c r="AC670"/>
  <c r="AC671"/>
  <c r="AC672"/>
  <c r="AC673"/>
  <c r="AC674"/>
  <c r="AC675"/>
  <c r="AC676"/>
  <c r="AC677"/>
  <c r="AC678"/>
  <c r="AC679"/>
  <c r="AC680"/>
  <c r="AC681"/>
  <c r="AC682"/>
  <c r="AC683"/>
  <c r="AC684"/>
  <c r="AC685"/>
  <c r="AC686"/>
  <c r="AC687"/>
  <c r="AC688"/>
  <c r="AC689"/>
  <c r="AC690"/>
  <c r="AC691"/>
  <c r="AC692"/>
  <c r="AC693"/>
  <c r="AC694"/>
  <c r="AC695"/>
  <c r="AC696"/>
  <c r="AC697"/>
  <c r="AC698"/>
  <c r="AC699"/>
  <c r="AC700"/>
  <c r="AC701"/>
  <c r="AC702"/>
  <c r="AC703"/>
  <c r="AC704"/>
  <c r="AC705"/>
  <c r="AC706"/>
  <c r="AC707"/>
  <c r="AC708"/>
  <c r="AC709"/>
  <c r="AC710"/>
  <c r="AC711"/>
  <c r="AC712"/>
  <c r="AC713"/>
  <c r="AC714"/>
  <c r="AC715"/>
  <c r="AC716"/>
  <c r="AC717"/>
  <c r="AC718"/>
  <c r="AC719"/>
  <c r="AC720"/>
  <c r="AC721"/>
  <c r="AC722"/>
  <c r="AC723"/>
  <c r="AC724"/>
  <c r="AC725"/>
  <c r="AC726"/>
  <c r="AC727"/>
  <c r="AC728"/>
  <c r="AC729"/>
  <c r="AC730"/>
  <c r="AC731"/>
  <c r="AC732"/>
  <c r="AC733"/>
  <c r="AC734"/>
  <c r="AC735"/>
  <c r="AC736"/>
  <c r="AC737"/>
  <c r="AC738"/>
  <c r="AC739"/>
  <c r="AC740"/>
  <c r="AC741"/>
  <c r="AC742"/>
  <c r="AC743"/>
  <c r="AC744"/>
  <c r="AC745"/>
  <c r="AC746"/>
  <c r="AC747"/>
  <c r="AC748"/>
  <c r="AC749"/>
  <c r="AC750"/>
  <c r="AC751"/>
  <c r="AC752"/>
  <c r="AC753"/>
  <c r="AC754"/>
  <c r="AC755"/>
  <c r="AC756"/>
  <c r="AC757"/>
  <c r="AC758"/>
  <c r="AC759"/>
  <c r="AC760"/>
  <c r="AC761"/>
  <c r="AC762"/>
  <c r="AC763"/>
  <c r="AC764"/>
  <c r="AC765"/>
  <c r="AC766"/>
  <c r="AC767"/>
  <c r="AC768"/>
  <c r="AC769"/>
  <c r="AC770"/>
  <c r="AC771"/>
  <c r="AC772"/>
  <c r="AC773"/>
  <c r="AC774"/>
  <c r="AC775"/>
  <c r="AC776"/>
  <c r="AC777"/>
  <c r="AC778"/>
  <c r="AC779"/>
  <c r="AC780"/>
  <c r="AC781"/>
  <c r="AC782"/>
  <c r="AC783"/>
  <c r="AC784"/>
  <c r="AC785"/>
  <c r="AC786"/>
  <c r="AC787"/>
  <c r="AC788"/>
  <c r="AC789"/>
  <c r="AC790"/>
  <c r="AC791"/>
  <c r="AC792"/>
  <c r="AC793"/>
  <c r="AC794"/>
  <c r="AC795"/>
  <c r="AC796"/>
  <c r="AC797"/>
  <c r="AC798"/>
  <c r="AC799"/>
  <c r="AC800"/>
  <c r="AC801"/>
  <c r="AC802"/>
  <c r="AC803"/>
  <c r="AC804"/>
  <c r="AC805"/>
  <c r="AC806"/>
  <c r="AC807"/>
  <c r="AC808"/>
  <c r="AC809"/>
  <c r="AC810"/>
  <c r="AC811"/>
  <c r="AC812"/>
  <c r="AC813"/>
  <c r="AC814"/>
  <c r="AC815"/>
  <c r="AC816"/>
  <c r="AC817"/>
  <c r="AC818"/>
  <c r="AC819"/>
  <c r="AC820"/>
  <c r="AC821"/>
  <c r="AC822"/>
  <c r="AC823"/>
  <c r="AC824"/>
  <c r="AC825"/>
  <c r="AC826"/>
  <c r="AC827"/>
  <c r="AC828"/>
  <c r="AC829"/>
  <c r="AC830"/>
  <c r="AC831"/>
  <c r="AC832"/>
  <c r="AC833"/>
  <c r="AC834"/>
  <c r="AC835"/>
  <c r="AC836"/>
  <c r="AC837"/>
  <c r="AC838"/>
  <c r="AC839"/>
  <c r="AC840"/>
  <c r="AC841"/>
  <c r="AC842"/>
  <c r="AC843"/>
  <c r="AC844"/>
  <c r="AC845"/>
  <c r="AC846"/>
  <c r="AC847"/>
  <c r="AC848"/>
  <c r="AC849"/>
  <c r="AC850"/>
  <c r="AC851"/>
  <c r="AC852"/>
  <c r="AC853"/>
  <c r="AC854"/>
  <c r="AC855"/>
  <c r="AC856"/>
  <c r="AC857"/>
  <c r="AC858"/>
  <c r="AC859"/>
  <c r="AC860"/>
  <c r="AC861"/>
  <c r="AC862"/>
  <c r="AC863"/>
  <c r="AC864"/>
  <c r="AC865"/>
  <c r="AC866"/>
  <c r="AC867"/>
  <c r="AC868"/>
  <c r="AC869"/>
  <c r="AC870"/>
  <c r="AC871"/>
  <c r="AC872"/>
  <c r="AC873"/>
  <c r="AC874"/>
  <c r="AC875"/>
  <c r="AC876"/>
  <c r="AC877"/>
  <c r="AC878"/>
  <c r="AC879"/>
  <c r="AC880"/>
  <c r="AC881"/>
  <c r="AC882"/>
  <c r="AC883"/>
  <c r="AC884"/>
  <c r="AC885"/>
  <c r="AC886"/>
  <c r="AC887"/>
  <c r="AC888"/>
  <c r="AC889"/>
  <c r="AC890"/>
  <c r="AC891"/>
  <c r="AC892"/>
  <c r="AC893"/>
  <c r="AC894"/>
  <c r="AC895"/>
  <c r="AC896"/>
  <c r="AC897"/>
  <c r="AC898"/>
  <c r="AC899"/>
  <c r="AC900"/>
  <c r="AC901"/>
  <c r="AC902"/>
  <c r="AC903"/>
  <c r="AC904"/>
  <c r="AC905"/>
  <c r="AC906"/>
  <c r="AC907"/>
  <c r="AC908"/>
  <c r="AC909"/>
  <c r="AC910"/>
  <c r="AC911"/>
  <c r="AC912"/>
  <c r="AC913"/>
  <c r="AC914"/>
  <c r="AC915"/>
  <c r="AC916"/>
  <c r="AC917"/>
  <c r="AC918"/>
  <c r="AC919"/>
  <c r="AC920"/>
  <c r="AC921"/>
  <c r="AC922"/>
  <c r="AC923"/>
  <c r="AC924"/>
  <c r="AC925"/>
  <c r="AC926"/>
  <c r="AC927"/>
  <c r="AC928"/>
  <c r="AC929"/>
  <c r="AC930"/>
  <c r="AC931"/>
  <c r="AC932"/>
  <c r="AC933"/>
  <c r="AC934"/>
  <c r="AC935"/>
  <c r="AC936"/>
  <c r="AC937"/>
  <c r="AC938"/>
  <c r="AC939"/>
  <c r="AC940"/>
  <c r="AC941"/>
  <c r="AC942"/>
  <c r="AC943"/>
  <c r="AC944"/>
  <c r="AC945"/>
  <c r="AC946"/>
  <c r="AC947"/>
  <c r="AC948"/>
  <c r="AC949"/>
  <c r="AC950"/>
  <c r="AC951"/>
  <c r="AC952"/>
  <c r="AC953"/>
  <c r="AC954"/>
  <c r="AC955"/>
  <c r="AC956"/>
  <c r="AC957"/>
  <c r="AC958"/>
  <c r="AC959"/>
  <c r="AC960"/>
  <c r="AC961"/>
  <c r="AC962"/>
  <c r="AC963"/>
  <c r="AC964"/>
  <c r="AC965"/>
  <c r="AC966"/>
  <c r="AC967"/>
  <c r="AC968"/>
  <c r="AC969"/>
  <c r="AC970"/>
  <c r="AC971"/>
  <c r="AC972"/>
  <c r="AC973"/>
  <c r="AC974"/>
  <c r="AC975"/>
  <c r="AC976"/>
  <c r="AC977"/>
  <c r="AC978"/>
  <c r="AC979"/>
  <c r="AC980"/>
  <c r="AC981"/>
  <c r="AC982"/>
  <c r="AC983"/>
  <c r="AC984"/>
  <c r="AC985"/>
  <c r="AC986"/>
  <c r="AC987"/>
  <c r="AC988"/>
  <c r="AC989"/>
  <c r="AC990"/>
  <c r="AC991"/>
  <c r="AC992"/>
  <c r="AC993"/>
  <c r="AC994"/>
  <c r="AC995"/>
  <c r="AC996"/>
  <c r="AC997"/>
  <c r="AC998"/>
  <c r="AC999"/>
  <c r="AC1000"/>
  <c r="AC1001"/>
  <c r="AC1002"/>
  <c r="AC1003"/>
  <c r="AC1004"/>
  <c r="AC1005"/>
  <c r="AC1006"/>
  <c r="AC1007"/>
  <c r="AC1008"/>
  <c r="AC1009"/>
  <c r="AC1010"/>
  <c r="AC1011"/>
  <c r="AC1012"/>
  <c r="AC1013"/>
  <c r="AC1014"/>
  <c r="AC1015"/>
  <c r="AC1016"/>
  <c r="AC1017"/>
  <c r="AC1018"/>
  <c r="AC1019"/>
  <c r="AC1020"/>
  <c r="AC1021"/>
  <c r="AC1022"/>
  <c r="AC1023"/>
  <c r="AC1024"/>
  <c r="AC1025"/>
  <c r="AC1026"/>
  <c r="AC1027"/>
  <c r="AC1028"/>
  <c r="AC1029"/>
  <c r="AC1030"/>
  <c r="AC1031"/>
  <c r="AC1032"/>
  <c r="AC1033"/>
  <c r="AC1034"/>
  <c r="AC1035"/>
  <c r="AC1036"/>
  <c r="AC1037"/>
  <c r="AC1038"/>
  <c r="AC1039"/>
  <c r="AC1040"/>
  <c r="AC1041"/>
  <c r="AC1042"/>
  <c r="AC1043"/>
  <c r="AC1044"/>
  <c r="AC1045"/>
  <c r="AC1046"/>
  <c r="AC1047"/>
  <c r="AC1048"/>
  <c r="AC1049"/>
  <c r="AC1050"/>
  <c r="AC1051"/>
  <c r="AC1052"/>
  <c r="AC1053"/>
  <c r="AC1054"/>
  <c r="AC1055"/>
  <c r="AC1056"/>
  <c r="AC1057"/>
  <c r="AC1058"/>
  <c r="AC1059"/>
  <c r="AC1060"/>
  <c r="AC1061"/>
  <c r="AC1062"/>
  <c r="AC1063"/>
  <c r="AC1064"/>
  <c r="AC1065"/>
  <c r="AC1066"/>
  <c r="AC1067"/>
  <c r="AC1068"/>
  <c r="AC1069"/>
  <c r="AC1070"/>
  <c r="AC1071"/>
  <c r="AC1072"/>
  <c r="AC1073"/>
  <c r="AC1074"/>
  <c r="AC1075"/>
  <c r="AC1076"/>
  <c r="AC1077"/>
  <c r="AC1078"/>
  <c r="AC1079"/>
  <c r="AC1080"/>
  <c r="AC1081"/>
  <c r="AC1082"/>
  <c r="AC1083"/>
  <c r="AC1084"/>
  <c r="AC1085"/>
  <c r="AC1086"/>
  <c r="AC1087"/>
  <c r="AC1088"/>
  <c r="AC1089"/>
  <c r="AC1090"/>
  <c r="AC1091"/>
  <c r="AC1092"/>
  <c r="AC1093"/>
  <c r="AC1094"/>
  <c r="AC1095"/>
  <c r="AC1096"/>
  <c r="AC1097"/>
  <c r="AC1098"/>
  <c r="AC1099"/>
  <c r="AC1100"/>
  <c r="AC1101"/>
  <c r="AC1102"/>
  <c r="AC1103"/>
  <c r="AC1104"/>
  <c r="AC1105"/>
  <c r="AC1106"/>
  <c r="AC1107"/>
  <c r="AC1108"/>
  <c r="AC1109"/>
  <c r="AC1110"/>
  <c r="AC1111"/>
  <c r="AC1112"/>
  <c r="AC1113"/>
  <c r="AC1114"/>
  <c r="AC1115"/>
  <c r="AC1116"/>
  <c r="AC1117"/>
  <c r="AC1118"/>
  <c r="AC1119"/>
  <c r="AC1120"/>
  <c r="AC1121"/>
  <c r="AC1122"/>
  <c r="AC1123"/>
  <c r="AC1124"/>
  <c r="AC1125"/>
  <c r="AC1126"/>
  <c r="AC1127"/>
  <c r="AC1128"/>
  <c r="AC1129"/>
  <c r="AC1130"/>
  <c r="AC1131"/>
  <c r="AC1132"/>
  <c r="AC1133"/>
  <c r="AC1134"/>
  <c r="AC1135"/>
  <c r="AC1136"/>
  <c r="AC1137"/>
  <c r="AC1138"/>
  <c r="AC1139"/>
  <c r="AC1140"/>
  <c r="AC1141"/>
  <c r="AC1142"/>
  <c r="AC1143"/>
  <c r="AC1144"/>
  <c r="AC1145"/>
  <c r="AC1146"/>
  <c r="AC1147"/>
  <c r="AC1148"/>
  <c r="AC1149"/>
  <c r="AC1150"/>
  <c r="AC1151"/>
  <c r="AC1152"/>
  <c r="AC1153"/>
  <c r="AC1154"/>
  <c r="AC1155"/>
  <c r="AC1156"/>
  <c r="AC1157"/>
  <c r="AC1158"/>
  <c r="AC1159"/>
  <c r="AC1160"/>
  <c r="AC1161"/>
  <c r="AC1162"/>
  <c r="AC1163"/>
  <c r="AC1164"/>
  <c r="AC1165"/>
  <c r="AC1166"/>
  <c r="AC1167"/>
  <c r="AC1168"/>
  <c r="AC1169"/>
  <c r="AC1170"/>
  <c r="AC1171"/>
  <c r="AC1172"/>
  <c r="AC1173"/>
  <c r="AC1174"/>
  <c r="AC1175"/>
  <c r="AC1176"/>
  <c r="AC1177"/>
  <c r="AC1178"/>
  <c r="AC1179"/>
  <c r="AC1180"/>
  <c r="AC1181"/>
  <c r="AC1182"/>
  <c r="AC1183"/>
  <c r="AC1184"/>
  <c r="AC1185"/>
  <c r="AC1186"/>
  <c r="AC1187"/>
  <c r="AC1188"/>
  <c r="AC1189"/>
  <c r="AC1190"/>
  <c r="AC1191"/>
  <c r="AC1192"/>
  <c r="AC1193"/>
  <c r="AC1194"/>
  <c r="AC1195"/>
  <c r="AC1196"/>
  <c r="AC1197"/>
  <c r="AC1198"/>
  <c r="AC1199"/>
  <c r="AC1200"/>
  <c r="AC1201"/>
  <c r="AC1202"/>
  <c r="AC1203"/>
  <c r="AC1204"/>
  <c r="AC1205"/>
  <c r="AC1206"/>
  <c r="AC1207"/>
  <c r="AC1208"/>
  <c r="AC1209"/>
  <c r="AC1210"/>
  <c r="AC1211"/>
  <c r="AC1212"/>
  <c r="AC1213"/>
  <c r="AC1214"/>
  <c r="AC1215"/>
  <c r="AC1216"/>
  <c r="AC1217"/>
  <c r="AC1218"/>
  <c r="AC1219"/>
  <c r="AC1220"/>
  <c r="AC1221"/>
  <c r="AC1222"/>
  <c r="AC1223"/>
  <c r="AC1224"/>
  <c r="AC1225"/>
  <c r="AC1226"/>
  <c r="AC1227"/>
  <c r="AC1228"/>
  <c r="AC1229"/>
  <c r="AC1230"/>
  <c r="AC1231"/>
  <c r="AC1232"/>
  <c r="AC1233"/>
  <c r="AC1234"/>
  <c r="AC1235"/>
  <c r="AC1236"/>
  <c r="AC1237"/>
  <c r="AC1238"/>
  <c r="AC1239"/>
  <c r="AC1240"/>
  <c r="AC1241"/>
  <c r="AC1242"/>
  <c r="AC1243"/>
  <c r="AC1244"/>
  <c r="AC1245"/>
  <c r="AC1246"/>
  <c r="AC1247"/>
  <c r="AC1248"/>
  <c r="AC1249"/>
  <c r="AC1250"/>
  <c r="AC1251"/>
  <c r="AC1252"/>
  <c r="AC1253"/>
  <c r="AC1254"/>
  <c r="AC1255"/>
  <c r="AC1256"/>
  <c r="AC1257"/>
  <c r="AC1258"/>
  <c r="AC1259"/>
  <c r="AC1260"/>
  <c r="AC1261"/>
  <c r="AC1262"/>
  <c r="AC1263"/>
  <c r="AC1264"/>
  <c r="AC1265"/>
  <c r="AC1266"/>
  <c r="AC1267"/>
  <c r="AC1268"/>
  <c r="AC1269"/>
  <c r="AC1270"/>
  <c r="AC1271"/>
  <c r="AC1272"/>
  <c r="AC1273"/>
  <c r="AC1274"/>
  <c r="AC1275"/>
  <c r="AC1276"/>
  <c r="AC1277"/>
  <c r="AC1278"/>
  <c r="AC1279"/>
  <c r="AC1280"/>
  <c r="AC1281"/>
  <c r="AC1282"/>
  <c r="AC1283"/>
  <c r="AC1284"/>
  <c r="AC1285"/>
  <c r="AC1286"/>
  <c r="AC1287"/>
  <c r="AC1288"/>
  <c r="AC1289"/>
  <c r="AC1290"/>
  <c r="AC1291"/>
  <c r="AC1292"/>
  <c r="AC1293"/>
  <c r="AC1294"/>
  <c r="AC1295"/>
  <c r="AC1296"/>
  <c r="AC1297"/>
  <c r="AC1298"/>
  <c r="AC1299"/>
  <c r="AC1300"/>
  <c r="AC1301"/>
  <c r="AC1302"/>
  <c r="AC1303"/>
  <c r="AC1304"/>
  <c r="AC1305"/>
  <c r="AC1306"/>
  <c r="AC1307"/>
  <c r="AC1308"/>
  <c r="AC1309"/>
  <c r="AC1310"/>
  <c r="AC1311"/>
  <c r="AC1312"/>
  <c r="AC1313"/>
  <c r="AC1314"/>
  <c r="AC1315"/>
  <c r="AC1316"/>
  <c r="AC1317"/>
  <c r="AC1318"/>
  <c r="AC1319"/>
  <c r="AC1320"/>
  <c r="AC1321"/>
  <c r="AC1322"/>
  <c r="AC1323"/>
  <c r="AC1324"/>
  <c r="AC1325"/>
  <c r="AC1326"/>
  <c r="AC1327"/>
  <c r="AC1328"/>
  <c r="AC1329"/>
  <c r="AC1330"/>
  <c r="AC1331"/>
  <c r="AC1332"/>
  <c r="AC1333"/>
  <c r="AC1334"/>
  <c r="AC1335"/>
  <c r="AC1336"/>
  <c r="AC1337"/>
  <c r="AC1338"/>
  <c r="AC1339"/>
  <c r="AC1340"/>
  <c r="AC1341"/>
  <c r="AC1342"/>
  <c r="AC1343"/>
  <c r="AC1344"/>
  <c r="AC1345"/>
  <c r="AC1346"/>
  <c r="AC1347"/>
  <c r="AC1348"/>
  <c r="AC1349"/>
  <c r="AC1350"/>
  <c r="AC1351"/>
  <c r="AC1352"/>
  <c r="AC1353"/>
  <c r="AC1354"/>
  <c r="AC1355"/>
  <c r="AC1356"/>
  <c r="AC1357"/>
  <c r="AC1358"/>
  <c r="AC1359"/>
  <c r="AC1360"/>
  <c r="AC1361"/>
  <c r="AC1362"/>
  <c r="AC1363"/>
  <c r="AC1364"/>
  <c r="AC1365"/>
  <c r="AC1366"/>
  <c r="AC1367"/>
  <c r="AC1368"/>
  <c r="AC1369"/>
  <c r="AC1370"/>
  <c r="AC1371"/>
  <c r="AC1372"/>
  <c r="AC1373"/>
  <c r="AC1374"/>
  <c r="AC1375"/>
  <c r="AC1376"/>
  <c r="AC1377"/>
  <c r="AC1378"/>
  <c r="AC1379"/>
  <c r="AC1380"/>
  <c r="AC1381"/>
  <c r="AC1382"/>
  <c r="AC1383"/>
  <c r="AC1384"/>
  <c r="AC1385"/>
  <c r="AC1386"/>
  <c r="AC1387"/>
  <c r="AC1388"/>
  <c r="AC1389"/>
  <c r="AC1390"/>
  <c r="AC1391"/>
  <c r="AC1392"/>
  <c r="AC1393"/>
  <c r="AC1394"/>
  <c r="AC1395"/>
  <c r="AC1396"/>
  <c r="AC1397"/>
  <c r="AC1398"/>
  <c r="AC1399"/>
  <c r="AC1400"/>
  <c r="AC1401"/>
  <c r="AC1402"/>
  <c r="AC1403"/>
  <c r="AC1404"/>
  <c r="AC1405"/>
  <c r="AC1406"/>
  <c r="AC1407"/>
  <c r="AC1408"/>
  <c r="AC1409"/>
  <c r="AC1410"/>
  <c r="AC1411"/>
  <c r="AC1412"/>
  <c r="AC1413"/>
  <c r="AC1414"/>
  <c r="AC1415"/>
  <c r="AC1416"/>
  <c r="AC1417"/>
  <c r="AC1418"/>
  <c r="AC1419"/>
  <c r="AC1420"/>
  <c r="AC1421"/>
  <c r="AC1422"/>
  <c r="AC1423"/>
  <c r="AC1424"/>
  <c r="AC1425"/>
  <c r="AC1426"/>
  <c r="AC1427"/>
  <c r="AC1428"/>
  <c r="AC1429"/>
  <c r="AC1430"/>
  <c r="AC1431"/>
  <c r="AC1432"/>
  <c r="AC1433"/>
  <c r="AC1434"/>
  <c r="AC1435"/>
  <c r="AC1436"/>
  <c r="AC1437"/>
  <c r="AC1438"/>
  <c r="AC1439"/>
  <c r="AC1440"/>
  <c r="AC1441"/>
  <c r="AC1442"/>
  <c r="AC1443"/>
  <c r="AC1444"/>
  <c r="AC1445"/>
  <c r="AC1446"/>
  <c r="AC1447"/>
  <c r="AC1448"/>
  <c r="AC1449"/>
  <c r="AC1450"/>
  <c r="AC1451"/>
  <c r="AC1452"/>
  <c r="AC1453"/>
  <c r="AC1454"/>
  <c r="AC1455"/>
  <c r="AC1456"/>
  <c r="AC1457"/>
  <c r="AC1458"/>
  <c r="AC1459"/>
  <c r="AC1460"/>
  <c r="AC1461"/>
  <c r="AC1462"/>
  <c r="AC1463"/>
  <c r="AC1464"/>
  <c r="AC1465"/>
  <c r="AC1466"/>
  <c r="AC1467"/>
  <c r="AC1468"/>
  <c r="AC1469"/>
  <c r="AC1470"/>
  <c r="AC1471"/>
  <c r="AC1472"/>
  <c r="AC1473"/>
  <c r="AC1474"/>
  <c r="AC1475"/>
  <c r="AC1476"/>
  <c r="AC1477"/>
  <c r="AC1478"/>
  <c r="AC1479"/>
  <c r="AC1480"/>
  <c r="AC1481"/>
  <c r="AC1482"/>
  <c r="AC1483"/>
  <c r="AC1484"/>
  <c r="AC1485"/>
  <c r="AC1486"/>
  <c r="AC1487"/>
  <c r="AC1488"/>
  <c r="AC1489"/>
  <c r="AC1490"/>
  <c r="AC1491"/>
  <c r="AC1492"/>
  <c r="AC1493"/>
  <c r="AC1494"/>
  <c r="AC1495"/>
  <c r="AC1496"/>
  <c r="AC1497"/>
  <c r="AC1498"/>
  <c r="AC1499"/>
  <c r="AC1500"/>
  <c r="AC1501"/>
  <c r="AC1502"/>
  <c r="AC1503"/>
  <c r="AC1504"/>
  <c r="AC1505"/>
  <c r="AC1506"/>
  <c r="AC1507"/>
  <c r="AC1508"/>
  <c r="AC1509"/>
  <c r="AC1510"/>
  <c r="AC1511"/>
  <c r="AC1512"/>
  <c r="AC1513"/>
  <c r="AC1514"/>
  <c r="AC1515"/>
  <c r="AC1516"/>
  <c r="AC1517"/>
  <c r="AC1518"/>
  <c r="AC1519"/>
  <c r="AC1520"/>
  <c r="AC1521"/>
  <c r="AC1522"/>
  <c r="AC1523"/>
  <c r="AC1524"/>
  <c r="AC1525"/>
  <c r="AC1526"/>
  <c r="AC1527"/>
  <c r="AC1528"/>
  <c r="AC1529"/>
  <c r="AC1530"/>
  <c r="AC1531"/>
  <c r="AC1532"/>
  <c r="AC1533"/>
  <c r="AC1534"/>
  <c r="AC1535"/>
  <c r="AC1536"/>
  <c r="AC1537"/>
  <c r="AC1538"/>
  <c r="AC1539"/>
  <c r="AC1540"/>
  <c r="AC1541"/>
  <c r="AC1542"/>
  <c r="AC1543"/>
  <c r="AC1544"/>
  <c r="AC1545"/>
  <c r="AC1546"/>
  <c r="AC1547"/>
  <c r="AC1548"/>
  <c r="AC1549"/>
  <c r="AC1550"/>
  <c r="AC1551"/>
  <c r="AC1552"/>
  <c r="AC1553"/>
  <c r="AC1554"/>
  <c r="AC1555"/>
  <c r="AC1556"/>
  <c r="AC1557"/>
  <c r="AC1558"/>
  <c r="AC1559"/>
  <c r="AC1560"/>
  <c r="AC1561"/>
  <c r="AC1562"/>
  <c r="AC1563"/>
  <c r="AC1564"/>
  <c r="AC1565"/>
  <c r="AC1566"/>
  <c r="AC1567"/>
  <c r="AC1568"/>
  <c r="AC1569"/>
  <c r="AC1570"/>
  <c r="AC1571"/>
  <c r="AC1572"/>
  <c r="AC1573"/>
  <c r="AC1574"/>
  <c r="AC1575"/>
  <c r="AC1576"/>
  <c r="AC1577"/>
  <c r="AC1578"/>
  <c r="AC1579"/>
  <c r="AC1580"/>
  <c r="AC1581"/>
  <c r="AC1582"/>
  <c r="AC1583"/>
  <c r="AC1584"/>
  <c r="AC1585"/>
  <c r="AC1586"/>
  <c r="AC1587"/>
  <c r="AC1588"/>
  <c r="AC1589"/>
  <c r="AC1590"/>
  <c r="AC1591"/>
  <c r="AC1592"/>
  <c r="AC1593"/>
  <c r="AC1594"/>
  <c r="AC1595"/>
  <c r="AC1596"/>
  <c r="AC1597"/>
  <c r="AC1598"/>
  <c r="AC1599"/>
  <c r="AC1600"/>
  <c r="AC1601"/>
  <c r="AC1602"/>
  <c r="AC1603"/>
  <c r="AC1604"/>
  <c r="AC1605"/>
  <c r="AC1606"/>
  <c r="AC1607"/>
  <c r="AC1608"/>
  <c r="AC1609"/>
  <c r="AC1610"/>
  <c r="AC1611"/>
  <c r="AC1612"/>
  <c r="AC1613"/>
  <c r="AC1614"/>
  <c r="AC1615"/>
  <c r="AC1616"/>
  <c r="AC1617"/>
  <c r="AC1618"/>
  <c r="AC1619"/>
  <c r="AC1620"/>
  <c r="AC1621"/>
  <c r="AC1622"/>
  <c r="AC1623"/>
  <c r="AC1624"/>
  <c r="AC1625"/>
  <c r="AC1626"/>
  <c r="AC1627"/>
  <c r="AC1628"/>
  <c r="AC1629"/>
  <c r="AC1630"/>
  <c r="AC1631"/>
  <c r="AC1632"/>
  <c r="AC1633"/>
  <c r="AC1634"/>
  <c r="AC1635"/>
  <c r="AC1636"/>
  <c r="AC1637"/>
  <c r="AC1638"/>
  <c r="AC1639"/>
  <c r="AC1640"/>
  <c r="AC1641"/>
  <c r="AC1642"/>
  <c r="AC1643"/>
  <c r="AC1644"/>
  <c r="AC1645"/>
  <c r="AC1646"/>
  <c r="AC1647"/>
  <c r="AC1648"/>
  <c r="AC1649"/>
  <c r="AC1650"/>
  <c r="AC1651"/>
  <c r="AC1652"/>
  <c r="AC1653"/>
  <c r="AC1654"/>
  <c r="AC1655"/>
  <c r="AC1656"/>
  <c r="AC1657"/>
  <c r="AC1658"/>
  <c r="AC1659"/>
  <c r="AC1660"/>
  <c r="AC1661"/>
  <c r="AC1662"/>
  <c r="AC1663"/>
  <c r="AC1664"/>
  <c r="AC1665"/>
  <c r="AC1666"/>
  <c r="AC1667"/>
  <c r="AC1668"/>
  <c r="AC1669"/>
  <c r="AC1670"/>
  <c r="AC1671"/>
  <c r="AC1672"/>
  <c r="AC1673"/>
  <c r="AC1674"/>
  <c r="AC1675"/>
  <c r="AC1676"/>
  <c r="AC1677"/>
  <c r="AC1678"/>
  <c r="AC1679"/>
  <c r="AC1680"/>
  <c r="AC1681"/>
  <c r="AC1682"/>
  <c r="AC1683"/>
  <c r="AC1684"/>
  <c r="AC1685"/>
  <c r="AC1686"/>
  <c r="AC1687"/>
  <c r="AC1688"/>
  <c r="AC1689"/>
  <c r="AC1690"/>
  <c r="AC1691"/>
  <c r="AC1692"/>
  <c r="AC1693"/>
  <c r="AC1694"/>
  <c r="AC1695"/>
  <c r="AC1696"/>
  <c r="AC1697"/>
  <c r="AC1698"/>
  <c r="AC1699"/>
  <c r="AC1700"/>
  <c r="AC1701"/>
  <c r="AC1702"/>
  <c r="AC1703"/>
  <c r="AC1704"/>
  <c r="AC1705"/>
  <c r="AC1706"/>
  <c r="AC1707"/>
  <c r="AC1708"/>
  <c r="AC1709"/>
  <c r="AC1710"/>
  <c r="AC1711"/>
  <c r="AC1712"/>
  <c r="AC1713"/>
  <c r="AC1714"/>
  <c r="AC1715"/>
  <c r="AC1716"/>
  <c r="AC1717"/>
  <c r="AC1718"/>
  <c r="AC1719"/>
  <c r="AC1720"/>
  <c r="AC1721"/>
  <c r="AC1722"/>
  <c r="AC1723"/>
  <c r="AC1724"/>
  <c r="AC1725"/>
  <c r="AC1726"/>
  <c r="AC1727"/>
  <c r="AC1728"/>
  <c r="AC1729"/>
  <c r="AC1730"/>
  <c r="AC1731"/>
  <c r="AC1732"/>
  <c r="AC1733"/>
  <c r="AC1734"/>
  <c r="AC1735"/>
  <c r="AC1736"/>
  <c r="AC1737"/>
  <c r="AC1738"/>
  <c r="AC1739"/>
  <c r="AC1740"/>
  <c r="AC1741"/>
  <c r="AC1742"/>
  <c r="AC1743"/>
  <c r="AC1744"/>
  <c r="AC1745"/>
  <c r="AC1746"/>
  <c r="AC1747"/>
  <c r="AC1748"/>
  <c r="AC1749"/>
  <c r="AC1750"/>
  <c r="AC1751"/>
  <c r="AC1752"/>
  <c r="AC1753"/>
  <c r="AC1754"/>
  <c r="AC1755"/>
  <c r="AC1756"/>
  <c r="AC1757"/>
  <c r="AC1758"/>
  <c r="AC1759"/>
  <c r="AC1760"/>
  <c r="AC1761"/>
  <c r="AC1762"/>
  <c r="AC1763"/>
  <c r="AC1764"/>
  <c r="AC1765"/>
  <c r="AC1766"/>
  <c r="AC1767"/>
  <c r="AC1768"/>
  <c r="AC1769"/>
  <c r="AC1770"/>
  <c r="AC1771"/>
  <c r="AC1772"/>
  <c r="AC1773"/>
  <c r="AC1774"/>
  <c r="AC1775"/>
  <c r="AC1776"/>
  <c r="AC1777"/>
  <c r="AC1778"/>
  <c r="AC1779"/>
  <c r="AC1780"/>
  <c r="AC1781"/>
  <c r="AC1782"/>
  <c r="AC1783"/>
  <c r="AC1784"/>
  <c r="AC1785"/>
  <c r="AC1786"/>
  <c r="AC1787"/>
  <c r="AC1788"/>
  <c r="AC1789"/>
  <c r="AC1790"/>
  <c r="AC1791"/>
  <c r="AC1792"/>
  <c r="AC1793"/>
  <c r="AC1794"/>
  <c r="AC1795"/>
  <c r="AC1796"/>
  <c r="AC1797"/>
  <c r="AC1798"/>
  <c r="AC1799"/>
  <c r="AC1800"/>
  <c r="AC1801"/>
  <c r="AC1802"/>
  <c r="AC1803"/>
  <c r="AC1804"/>
  <c r="AC1805"/>
  <c r="AC1806"/>
  <c r="AC1807"/>
  <c r="AC1808"/>
  <c r="AC1809"/>
  <c r="AC1810"/>
  <c r="AC1811"/>
  <c r="AC1812"/>
  <c r="AC1813"/>
  <c r="AC1814"/>
  <c r="AC1815"/>
  <c r="AC1816"/>
  <c r="AC1817"/>
  <c r="AC1818"/>
  <c r="AC1819"/>
  <c r="AC1820"/>
  <c r="AC1821"/>
  <c r="AC1822"/>
  <c r="AC1823"/>
  <c r="AC1824"/>
  <c r="AC1825"/>
  <c r="AC1826"/>
  <c r="AC1827"/>
  <c r="AC1828"/>
  <c r="AC1829"/>
  <c r="AC1830"/>
  <c r="AC1831"/>
  <c r="AC1832"/>
  <c r="AC2"/>
  <c r="E151" i="2"/>
  <c r="D151"/>
  <c r="C151"/>
  <c r="E150"/>
  <c r="D150"/>
  <c r="C150"/>
  <c r="E149"/>
  <c r="D149"/>
  <c r="C149"/>
  <c r="K145"/>
  <c r="I145"/>
  <c r="G145"/>
  <c r="E145"/>
  <c r="C145"/>
  <c r="M144"/>
  <c r="C8" i="3" l="1"/>
  <c r="F149" i="2"/>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5"/>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3"/>
  <c r="M274"/>
  <c r="M275"/>
  <c r="M276"/>
  <c r="M277"/>
  <c r="M278"/>
  <c r="M279"/>
  <c r="M280"/>
  <c r="M281"/>
  <c r="M282"/>
  <c r="M283"/>
  <c r="M284"/>
  <c r="M285"/>
  <c r="M286"/>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7"/>
  <c r="M368"/>
  <c r="M369"/>
  <c r="M370"/>
  <c r="M371"/>
  <c r="M372"/>
  <c r="M373"/>
  <c r="M374"/>
  <c r="M375"/>
  <c r="M376"/>
  <c r="M377"/>
  <c r="M378"/>
  <c r="M379"/>
  <c r="M380"/>
  <c r="M381"/>
  <c r="M382"/>
  <c r="M383"/>
  <c r="M384"/>
  <c r="M385"/>
  <c r="M386"/>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5"/>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0"/>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7"/>
  <c r="M548"/>
  <c r="M549"/>
  <c r="M550"/>
  <c r="M551"/>
  <c r="M552"/>
  <c r="M553"/>
  <c r="M554"/>
  <c r="M555"/>
  <c r="M556"/>
  <c r="M557"/>
  <c r="M558"/>
  <c r="M559"/>
  <c r="M560"/>
  <c r="M561"/>
  <c r="M562"/>
  <c r="M563"/>
  <c r="M564"/>
  <c r="M565"/>
  <c r="M566"/>
  <c r="M567"/>
  <c r="M568"/>
  <c r="M569"/>
  <c r="M570"/>
  <c r="M571"/>
  <c r="M572"/>
  <c r="M573"/>
  <c r="M574"/>
  <c r="M575"/>
  <c r="M576"/>
  <c r="M577"/>
  <c r="M578"/>
  <c r="M579"/>
  <c r="M580"/>
  <c r="M581"/>
  <c r="M582"/>
  <c r="M583"/>
  <c r="M584"/>
  <c r="M585"/>
  <c r="M586"/>
  <c r="M587"/>
  <c r="M588"/>
  <c r="M589"/>
  <c r="M590"/>
  <c r="M591"/>
  <c r="M592"/>
  <c r="M593"/>
  <c r="M594"/>
  <c r="M595"/>
  <c r="M596"/>
  <c r="M597"/>
  <c r="M598"/>
  <c r="M599"/>
  <c r="M600"/>
  <c r="M601"/>
  <c r="M602"/>
  <c r="M603"/>
  <c r="M604"/>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0"/>
  <c r="M641"/>
  <c r="M642"/>
  <c r="M643"/>
  <c r="M644"/>
  <c r="M645"/>
  <c r="M646"/>
  <c r="M647"/>
  <c r="M648"/>
  <c r="M649"/>
  <c r="M650"/>
  <c r="M651"/>
  <c r="M652"/>
  <c r="M653"/>
  <c r="M654"/>
  <c r="M655"/>
  <c r="M656"/>
  <c r="M657"/>
  <c r="M658"/>
  <c r="M659"/>
  <c r="M660"/>
  <c r="M661"/>
  <c r="M662"/>
  <c r="M663"/>
  <c r="M664"/>
  <c r="M665"/>
  <c r="M666"/>
  <c r="M667"/>
  <c r="M668"/>
  <c r="M669"/>
  <c r="M670"/>
  <c r="M671"/>
  <c r="M672"/>
  <c r="M673"/>
  <c r="M674"/>
  <c r="M675"/>
  <c r="M676"/>
  <c r="M677"/>
  <c r="M678"/>
  <c r="M679"/>
  <c r="M680"/>
  <c r="M681"/>
  <c r="M682"/>
  <c r="M683"/>
  <c r="M684"/>
  <c r="M685"/>
  <c r="M686"/>
  <c r="M687"/>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3"/>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3"/>
  <c r="M834"/>
  <c r="M835"/>
  <c r="M836"/>
  <c r="M837"/>
  <c r="M838"/>
  <c r="M839"/>
  <c r="M840"/>
  <c r="M841"/>
  <c r="M842"/>
  <c r="M843"/>
  <c r="M844"/>
  <c r="M845"/>
  <c r="M846"/>
  <c r="M847"/>
  <c r="M848"/>
  <c r="M849"/>
  <c r="M850"/>
  <c r="M851"/>
  <c r="M852"/>
  <c r="M853"/>
  <c r="M854"/>
  <c r="M855"/>
  <c r="M856"/>
  <c r="M857"/>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4"/>
  <c r="M965"/>
  <c r="M966"/>
  <c r="M967"/>
  <c r="M968"/>
  <c r="M969"/>
  <c r="M970"/>
  <c r="M971"/>
  <c r="M972"/>
  <c r="M973"/>
  <c r="M974"/>
  <c r="M975"/>
  <c r="M976"/>
  <c r="M977"/>
  <c r="M978"/>
  <c r="M979"/>
  <c r="M980"/>
  <c r="M981"/>
  <c r="M982"/>
  <c r="M983"/>
  <c r="M984"/>
  <c r="M985"/>
  <c r="M986"/>
  <c r="M987"/>
  <c r="M988"/>
  <c r="M989"/>
  <c r="M990"/>
  <c r="M991"/>
  <c r="M992"/>
  <c r="M993"/>
  <c r="M994"/>
  <c r="M995"/>
  <c r="M996"/>
  <c r="M997"/>
  <c r="M998"/>
  <c r="M999"/>
  <c r="M1000"/>
  <c r="M1001"/>
  <c r="M1002"/>
  <c r="M1003"/>
  <c r="M1004"/>
  <c r="M1005"/>
  <c r="M1006"/>
  <c r="M1007"/>
  <c r="M1008"/>
  <c r="M1009"/>
  <c r="M1010"/>
  <c r="M1011"/>
  <c r="M1012"/>
  <c r="M1013"/>
  <c r="M1014"/>
  <c r="M1015"/>
  <c r="M1016"/>
  <c r="M1017"/>
  <c r="M1018"/>
  <c r="M1019"/>
  <c r="M1020"/>
  <c r="M1021"/>
  <c r="M1022"/>
  <c r="M1023"/>
  <c r="M1024"/>
  <c r="M1025"/>
  <c r="M1026"/>
  <c r="M1027"/>
  <c r="M1028"/>
  <c r="M1029"/>
  <c r="M1030"/>
  <c r="M1031"/>
  <c r="M1032"/>
  <c r="M1033"/>
  <c r="M1034"/>
  <c r="M1035"/>
  <c r="M1036"/>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7"/>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2"/>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1"/>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6"/>
  <c r="M1387"/>
  <c r="M1388"/>
  <c r="M1389"/>
  <c r="M1390"/>
  <c r="M1391"/>
  <c r="M1392"/>
  <c r="M1393"/>
  <c r="M1394"/>
  <c r="M1395"/>
  <c r="M1396"/>
  <c r="M1397"/>
  <c r="M1398"/>
  <c r="M1399"/>
  <c r="M1400"/>
  <c r="M1401"/>
  <c r="M1402"/>
  <c r="M1403"/>
  <c r="M1404"/>
  <c r="M1405"/>
  <c r="M1406"/>
  <c r="M1407"/>
  <c r="M1408"/>
  <c r="M1409"/>
  <c r="M1410"/>
  <c r="M1411"/>
  <c r="M1412"/>
  <c r="M1413"/>
  <c r="M1414"/>
  <c r="M1415"/>
  <c r="M1416"/>
  <c r="M1417"/>
  <c r="M1418"/>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2"/>
  <c r="M1493"/>
  <c r="M1494"/>
  <c r="M1495"/>
  <c r="M1496"/>
  <c r="M1497"/>
  <c r="M1498"/>
  <c r="M1499"/>
  <c r="M1500"/>
  <c r="M1501"/>
  <c r="M1502"/>
  <c r="M1503"/>
  <c r="M1504"/>
  <c r="M1505"/>
  <c r="M1506"/>
  <c r="M1507"/>
  <c r="M1508"/>
  <c r="M1509"/>
  <c r="M1510"/>
  <c r="M1511"/>
  <c r="M1512"/>
  <c r="M1513"/>
  <c r="M1514"/>
  <c r="M1515"/>
  <c r="M1516"/>
  <c r="M1517"/>
  <c r="M1518"/>
  <c r="M1519"/>
  <c r="M1520"/>
  <c r="M1521"/>
  <c r="M1522"/>
  <c r="M1523"/>
  <c r="M1524"/>
  <c r="M1525"/>
  <c r="M1526"/>
  <c r="M1527"/>
  <c r="M1528"/>
  <c r="M1529"/>
  <c r="M1530"/>
  <c r="M1531"/>
  <c r="M1532"/>
  <c r="M1533"/>
  <c r="M1534"/>
  <c r="M1535"/>
  <c r="M1536"/>
  <c r="M1537"/>
  <c r="M1538"/>
  <c r="M1539"/>
  <c r="M1540"/>
  <c r="M1541"/>
  <c r="M1542"/>
  <c r="M1543"/>
  <c r="M1544"/>
  <c r="M1545"/>
  <c r="M1546"/>
  <c r="M1547"/>
  <c r="M1548"/>
  <c r="M1549"/>
  <c r="M1550"/>
  <c r="M1551"/>
  <c r="M1552"/>
  <c r="M1553"/>
  <c r="M1554"/>
  <c r="M1555"/>
  <c r="M1556"/>
  <c r="M1557"/>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8"/>
  <c r="M1599"/>
  <c r="M1600"/>
  <c r="M1601"/>
  <c r="M1602"/>
  <c r="M1603"/>
  <c r="M1604"/>
  <c r="M1605"/>
  <c r="M1606"/>
  <c r="M1607"/>
  <c r="M1608"/>
  <c r="M1609"/>
  <c r="M1610"/>
  <c r="M1611"/>
  <c r="M1612"/>
  <c r="M1613"/>
  <c r="M1614"/>
  <c r="M1615"/>
  <c r="M1616"/>
  <c r="M1617"/>
  <c r="M1618"/>
  <c r="M1619"/>
  <c r="M1620"/>
  <c r="M1621"/>
  <c r="M1622"/>
  <c r="M1623"/>
  <c r="M1624"/>
  <c r="M1625"/>
  <c r="M1626"/>
  <c r="M1627"/>
  <c r="M1628"/>
  <c r="M1629"/>
  <c r="M1630"/>
  <c r="M1631"/>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7"/>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8"/>
  <c r="M1719"/>
  <c r="M1720"/>
  <c r="M1721"/>
  <c r="M1722"/>
  <c r="M1723"/>
  <c r="M1724"/>
  <c r="M1725"/>
  <c r="M1726"/>
  <c r="M1727"/>
  <c r="M1728"/>
  <c r="M1729"/>
  <c r="M1730"/>
  <c r="M1731"/>
  <c r="M1732"/>
  <c r="M1733"/>
  <c r="M1734"/>
  <c r="M1735"/>
  <c r="M1736"/>
  <c r="M1737"/>
  <c r="M1738"/>
  <c r="M1739"/>
  <c r="M1740"/>
  <c r="M1742"/>
  <c r="M1743"/>
  <c r="M1744"/>
  <c r="M1745"/>
  <c r="M1746"/>
  <c r="M1747"/>
  <c r="M1748"/>
  <c r="M1749"/>
  <c r="M1750"/>
  <c r="M1751"/>
  <c r="M1752"/>
  <c r="M1753"/>
  <c r="M1754"/>
  <c r="M1755"/>
  <c r="M1756"/>
  <c r="M1757"/>
  <c r="M1758"/>
  <c r="M1759"/>
  <c r="M1760"/>
  <c r="M1761"/>
  <c r="M1762"/>
  <c r="M1763"/>
  <c r="M1764"/>
  <c r="M1765"/>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799"/>
  <c r="M1800"/>
  <c r="M1801"/>
  <c r="M1802"/>
  <c r="M1803"/>
  <c r="M1804"/>
  <c r="M1805"/>
  <c r="M1806"/>
  <c r="M1807"/>
  <c r="M1808"/>
  <c r="M1809"/>
  <c r="M1810"/>
  <c r="M1811"/>
  <c r="M1812"/>
  <c r="M1813"/>
  <c r="M1814"/>
  <c r="M1815"/>
  <c r="M1816"/>
  <c r="M5"/>
  <c r="T1815"/>
  <c r="U1815"/>
  <c r="V1815"/>
  <c r="W1815"/>
  <c r="X1815"/>
  <c r="AE1815"/>
  <c r="AF1815"/>
  <c r="AL1815"/>
  <c r="T1816"/>
  <c r="U1816"/>
  <c r="V1816"/>
  <c r="W1816"/>
  <c r="X1816"/>
  <c r="AE1816"/>
  <c r="AF1816"/>
  <c r="AL1816"/>
  <c r="P1815"/>
  <c r="Q1815"/>
  <c r="P1816"/>
  <c r="Q1816"/>
  <c r="O1815"/>
  <c r="O1816"/>
  <c r="K1815"/>
  <c r="K1816"/>
  <c r="F1815"/>
  <c r="H1815" s="1"/>
  <c r="G1815"/>
  <c r="F1816"/>
  <c r="H1816" s="1"/>
  <c r="G1816"/>
  <c r="D1815"/>
  <c r="AC1815" s="1"/>
  <c r="D1816"/>
  <c r="AC1816" s="1"/>
  <c r="F152" i="2" l="1"/>
  <c r="AL1702" i="1"/>
  <c r="AL1703"/>
  <c r="AL1704"/>
  <c r="AL1705"/>
  <c r="AL1706"/>
  <c r="AL1707"/>
  <c r="AL1708"/>
  <c r="AL1709"/>
  <c r="AL1710"/>
  <c r="AL1711"/>
  <c r="AL1712"/>
  <c r="AL1713"/>
  <c r="AL1714"/>
  <c r="AL1715"/>
  <c r="AL1716"/>
  <c r="AL1717"/>
  <c r="AL1718"/>
  <c r="AL1719"/>
  <c r="AL1720"/>
  <c r="AL1721"/>
  <c r="AL1722"/>
  <c r="AL1723"/>
  <c r="AL1724"/>
  <c r="AL1725"/>
  <c r="AL1726"/>
  <c r="AL1727"/>
  <c r="AL1728"/>
  <c r="AL1729"/>
  <c r="AL1730"/>
  <c r="AL1731"/>
  <c r="AL1732"/>
  <c r="AL1733"/>
  <c r="AL1734"/>
  <c r="AL1735"/>
  <c r="AL1736"/>
  <c r="AL1737"/>
  <c r="AL1738"/>
  <c r="AL1739"/>
  <c r="AL1740"/>
  <c r="AL1741"/>
  <c r="AL1742"/>
  <c r="AL1743"/>
  <c r="AL1744"/>
  <c r="AL1745"/>
  <c r="AL1746"/>
  <c r="AL1747"/>
  <c r="AL1748"/>
  <c r="AL1749"/>
  <c r="AL1750"/>
  <c r="AL1751"/>
  <c r="AL1752"/>
  <c r="AL1753"/>
  <c r="AL1754"/>
  <c r="AL1755"/>
  <c r="AL1756"/>
  <c r="AL1757"/>
  <c r="AL1758"/>
  <c r="AL1759"/>
  <c r="AL1760"/>
  <c r="AL1761"/>
  <c r="AL1762"/>
  <c r="AL1763"/>
  <c r="AL1764"/>
  <c r="AL1765"/>
  <c r="AL1766"/>
  <c r="AL1767"/>
  <c r="AL1768"/>
  <c r="AL1769"/>
  <c r="AL1770"/>
  <c r="AL1771"/>
  <c r="AL1772"/>
  <c r="AL1773"/>
  <c r="AL1774"/>
  <c r="AL1775"/>
  <c r="AL1776"/>
  <c r="AL1777"/>
  <c r="AL1778"/>
  <c r="AL1779"/>
  <c r="AL1780"/>
  <c r="AL1781"/>
  <c r="AL1782"/>
  <c r="AL1783"/>
  <c r="AL1784"/>
  <c r="AL1785"/>
  <c r="AL1786"/>
  <c r="AL1787"/>
  <c r="AL1788"/>
  <c r="AL1789"/>
  <c r="AL1790"/>
  <c r="AL1791"/>
  <c r="AL1792"/>
  <c r="AL1793"/>
  <c r="AL1794"/>
  <c r="AL1795"/>
  <c r="AL1796"/>
  <c r="AL1797"/>
  <c r="AL1798"/>
  <c r="AL1799"/>
  <c r="AL1800"/>
  <c r="AL1801"/>
  <c r="AL1802"/>
  <c r="AL1803"/>
  <c r="AL1804"/>
  <c r="AL1805"/>
  <c r="AL1806"/>
  <c r="AL1807"/>
  <c r="AL1808"/>
  <c r="AL1809"/>
  <c r="AL1810"/>
  <c r="AL1811"/>
  <c r="AL1812"/>
  <c r="AL1813"/>
  <c r="AL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E1725"/>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E1765"/>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E1799"/>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5"/>
  <c r="U1725"/>
  <c r="V1725"/>
  <c r="W1725"/>
  <c r="X1725"/>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5"/>
  <c r="U1765"/>
  <c r="V1765"/>
  <c r="W1765"/>
  <c r="X1765"/>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799"/>
  <c r="U1799"/>
  <c r="V1799"/>
  <c r="W1799"/>
  <c r="X1799"/>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5"/>
  <c r="Q1725"/>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5"/>
  <c r="Q1765"/>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799"/>
  <c r="Q1799"/>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O1703"/>
  <c r="O1704"/>
  <c r="O1705"/>
  <c r="O1706"/>
  <c r="O1707"/>
  <c r="O1708"/>
  <c r="O1709"/>
  <c r="O1710"/>
  <c r="O1711"/>
  <c r="O1712"/>
  <c r="O1713"/>
  <c r="O1714"/>
  <c r="O1715"/>
  <c r="O1716"/>
  <c r="O1717"/>
  <c r="O1718"/>
  <c r="O1719"/>
  <c r="O1720"/>
  <c r="O1721"/>
  <c r="O1722"/>
  <c r="O1723"/>
  <c r="O1724"/>
  <c r="O1725"/>
  <c r="O1726"/>
  <c r="O1727"/>
  <c r="O1728"/>
  <c r="O1729"/>
  <c r="O1730"/>
  <c r="O1731"/>
  <c r="O1732"/>
  <c r="O1733"/>
  <c r="O1734"/>
  <c r="O1735"/>
  <c r="O1736"/>
  <c r="O1737"/>
  <c r="O1738"/>
  <c r="O1739"/>
  <c r="O1740"/>
  <c r="O1741"/>
  <c r="O1742"/>
  <c r="O1743"/>
  <c r="O1744"/>
  <c r="O1745"/>
  <c r="O1746"/>
  <c r="O1747"/>
  <c r="O1748"/>
  <c r="O1749"/>
  <c r="O1750"/>
  <c r="O1751"/>
  <c r="O1752"/>
  <c r="O1753"/>
  <c r="O1754"/>
  <c r="O1755"/>
  <c r="O1756"/>
  <c r="O1757"/>
  <c r="O1758"/>
  <c r="O1759"/>
  <c r="O1760"/>
  <c r="O1761"/>
  <c r="O1762"/>
  <c r="O1763"/>
  <c r="O1764"/>
  <c r="O1765"/>
  <c r="O1766"/>
  <c r="O1767"/>
  <c r="O1768"/>
  <c r="O1769"/>
  <c r="O1770"/>
  <c r="O1771"/>
  <c r="O1772"/>
  <c r="O1773"/>
  <c r="O1774"/>
  <c r="O1775"/>
  <c r="O1776"/>
  <c r="O1777"/>
  <c r="O1778"/>
  <c r="O1779"/>
  <c r="O1780"/>
  <c r="O1781"/>
  <c r="O1782"/>
  <c r="O1783"/>
  <c r="O1784"/>
  <c r="O1785"/>
  <c r="O1786"/>
  <c r="O1787"/>
  <c r="O1788"/>
  <c r="O1789"/>
  <c r="O1790"/>
  <c r="O1791"/>
  <c r="O1792"/>
  <c r="O1793"/>
  <c r="O1794"/>
  <c r="O1795"/>
  <c r="O1796"/>
  <c r="O1797"/>
  <c r="O1798"/>
  <c r="O1799"/>
  <c r="O1800"/>
  <c r="O1801"/>
  <c r="O1802"/>
  <c r="O1803"/>
  <c r="O1804"/>
  <c r="O1805"/>
  <c r="O1806"/>
  <c r="O1807"/>
  <c r="O1808"/>
  <c r="O1809"/>
  <c r="O1810"/>
  <c r="O1811"/>
  <c r="O1812"/>
  <c r="O1813"/>
  <c r="O1814"/>
  <c r="F1702"/>
  <c r="H1702" s="1"/>
  <c r="G1702"/>
  <c r="K1702"/>
  <c r="F1703"/>
  <c r="H1703" s="1"/>
  <c r="G1703"/>
  <c r="K1703"/>
  <c r="F1704"/>
  <c r="H1704" s="1"/>
  <c r="G1704"/>
  <c r="K1704"/>
  <c r="F1705"/>
  <c r="H1705" s="1"/>
  <c r="G1705"/>
  <c r="K1705"/>
  <c r="F1706"/>
  <c r="H1706" s="1"/>
  <c r="G1706"/>
  <c r="K1706"/>
  <c r="F1707"/>
  <c r="H1707" s="1"/>
  <c r="G1707"/>
  <c r="K1707"/>
  <c r="F1708"/>
  <c r="H1708" s="1"/>
  <c r="G1708"/>
  <c r="K1708"/>
  <c r="F1709"/>
  <c r="H1709" s="1"/>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5"/>
  <c r="H1725" s="1"/>
  <c r="G1725"/>
  <c r="K1725"/>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5"/>
  <c r="H1765" s="1"/>
  <c r="G1765"/>
  <c r="K1765"/>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799"/>
  <c r="H1799" s="1"/>
  <c r="G1799"/>
  <c r="K1799"/>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AC1702" s="1"/>
  <c r="D1703"/>
  <c r="AC1703" s="1"/>
  <c r="D1704"/>
  <c r="AC1704" s="1"/>
  <c r="D1705"/>
  <c r="AC1705" s="1"/>
  <c r="D1706"/>
  <c r="AC1706" s="1"/>
  <c r="D1707"/>
  <c r="AC1707" s="1"/>
  <c r="D1708"/>
  <c r="AC1708" s="1"/>
  <c r="D1709"/>
  <c r="AC1709" s="1"/>
  <c r="D1710"/>
  <c r="AC1710" s="1"/>
  <c r="D1711"/>
  <c r="AC1711" s="1"/>
  <c r="D1712"/>
  <c r="AC1712" s="1"/>
  <c r="D1713"/>
  <c r="AC1713" s="1"/>
  <c r="D1714"/>
  <c r="AC1714" s="1"/>
  <c r="D1715"/>
  <c r="AC1715" s="1"/>
  <c r="D1716"/>
  <c r="AC1716" s="1"/>
  <c r="D1717"/>
  <c r="AC1717" s="1"/>
  <c r="D1718"/>
  <c r="AC1718" s="1"/>
  <c r="D1719"/>
  <c r="AC1719" s="1"/>
  <c r="D1720"/>
  <c r="AC1720" s="1"/>
  <c r="D1721"/>
  <c r="AC1721" s="1"/>
  <c r="D1722"/>
  <c r="AC1722" s="1"/>
  <c r="D1723"/>
  <c r="AC1723" s="1"/>
  <c r="D1724"/>
  <c r="AC1724" s="1"/>
  <c r="D1725"/>
  <c r="AC1725" s="1"/>
  <c r="D1726"/>
  <c r="AC1726" s="1"/>
  <c r="D1727"/>
  <c r="AC1727" s="1"/>
  <c r="D1728"/>
  <c r="AC1728" s="1"/>
  <c r="D1729"/>
  <c r="AC1729" s="1"/>
  <c r="D1730"/>
  <c r="AC1730" s="1"/>
  <c r="D1731"/>
  <c r="AC1731" s="1"/>
  <c r="D1732"/>
  <c r="AC1732" s="1"/>
  <c r="D1733"/>
  <c r="AC1733" s="1"/>
  <c r="D1734"/>
  <c r="AC1734" s="1"/>
  <c r="D1735"/>
  <c r="AC1735" s="1"/>
  <c r="D1736"/>
  <c r="AC1736" s="1"/>
  <c r="D1737"/>
  <c r="AC1737" s="1"/>
  <c r="D1738"/>
  <c r="AC1738" s="1"/>
  <c r="D1739"/>
  <c r="AC1739" s="1"/>
  <c r="D1740"/>
  <c r="AC1740" s="1"/>
  <c r="D1741"/>
  <c r="AC1741" s="1"/>
  <c r="D1742"/>
  <c r="AC1742" s="1"/>
  <c r="D1743"/>
  <c r="AC1743" s="1"/>
  <c r="D1744"/>
  <c r="AC1744" s="1"/>
  <c r="D1745"/>
  <c r="AC1745" s="1"/>
  <c r="D1746"/>
  <c r="AC1746" s="1"/>
  <c r="D1747"/>
  <c r="AC1747" s="1"/>
  <c r="D1748"/>
  <c r="AC1748" s="1"/>
  <c r="D1749"/>
  <c r="AC1749" s="1"/>
  <c r="D1750"/>
  <c r="AC1750" s="1"/>
  <c r="D1751"/>
  <c r="AC1751" s="1"/>
  <c r="D1752"/>
  <c r="AC1752" s="1"/>
  <c r="D1753"/>
  <c r="AC1753" s="1"/>
  <c r="D1754"/>
  <c r="AC1754" s="1"/>
  <c r="D1755"/>
  <c r="AC1755" s="1"/>
  <c r="D1756"/>
  <c r="AC1756" s="1"/>
  <c r="D1757"/>
  <c r="AC1757" s="1"/>
  <c r="D1758"/>
  <c r="AC1758" s="1"/>
  <c r="D1759"/>
  <c r="AC1759" s="1"/>
  <c r="D1760"/>
  <c r="AC1760" s="1"/>
  <c r="D1761"/>
  <c r="AC1761" s="1"/>
  <c r="D1762"/>
  <c r="AC1762" s="1"/>
  <c r="D1763"/>
  <c r="AC1763" s="1"/>
  <c r="D1764"/>
  <c r="AC1764" s="1"/>
  <c r="D1765"/>
  <c r="AC1765" s="1"/>
  <c r="D1766"/>
  <c r="AC1766" s="1"/>
  <c r="D1767"/>
  <c r="AC1767" s="1"/>
  <c r="D1768"/>
  <c r="AC1768" s="1"/>
  <c r="D1769"/>
  <c r="AC1769" s="1"/>
  <c r="D1770"/>
  <c r="AC1770" s="1"/>
  <c r="D1771"/>
  <c r="AC1771" s="1"/>
  <c r="D1772"/>
  <c r="AC1772" s="1"/>
  <c r="D1773"/>
  <c r="AC1773" s="1"/>
  <c r="D1774"/>
  <c r="AC1774" s="1"/>
  <c r="D1775"/>
  <c r="AC1775" s="1"/>
  <c r="D1776"/>
  <c r="AC1776" s="1"/>
  <c r="D1777"/>
  <c r="AC1777" s="1"/>
  <c r="D1778"/>
  <c r="AC1778" s="1"/>
  <c r="D1779"/>
  <c r="AC1779" s="1"/>
  <c r="D1780"/>
  <c r="AC1780" s="1"/>
  <c r="D1781"/>
  <c r="AC1781" s="1"/>
  <c r="D1782"/>
  <c r="AC1782" s="1"/>
  <c r="D1783"/>
  <c r="AC1783" s="1"/>
  <c r="D1784"/>
  <c r="AC1784" s="1"/>
  <c r="D1785"/>
  <c r="AC1785" s="1"/>
  <c r="D1786"/>
  <c r="AC1786" s="1"/>
  <c r="D1787"/>
  <c r="AC1787" s="1"/>
  <c r="D1788"/>
  <c r="AC1788" s="1"/>
  <c r="D1789"/>
  <c r="AC1789" s="1"/>
  <c r="D1790"/>
  <c r="AC1790" s="1"/>
  <c r="D1791"/>
  <c r="AC1791" s="1"/>
  <c r="D1792"/>
  <c r="AC1792" s="1"/>
  <c r="D1793"/>
  <c r="AC1793" s="1"/>
  <c r="D1794"/>
  <c r="AC1794" s="1"/>
  <c r="D1795"/>
  <c r="AC1795" s="1"/>
  <c r="D1796"/>
  <c r="AC1796" s="1"/>
  <c r="D1797"/>
  <c r="AC1797" s="1"/>
  <c r="D1798"/>
  <c r="AC1798" s="1"/>
  <c r="D1799"/>
  <c r="AC1799" s="1"/>
  <c r="D1800"/>
  <c r="AC1800" s="1"/>
  <c r="D1801"/>
  <c r="AC1801" s="1"/>
  <c r="D1802"/>
  <c r="AC1802" s="1"/>
  <c r="D1803"/>
  <c r="AC1803" s="1"/>
  <c r="D1804"/>
  <c r="AC1804" s="1"/>
  <c r="D1805"/>
  <c r="AC1805" s="1"/>
  <c r="D1806"/>
  <c r="AC1806" s="1"/>
  <c r="D1807"/>
  <c r="AC1807" s="1"/>
  <c r="D1808"/>
  <c r="AC1808" s="1"/>
  <c r="D1809"/>
  <c r="AC1809" s="1"/>
  <c r="D1810"/>
  <c r="AC1810" s="1"/>
  <c r="D1811"/>
  <c r="AC1811" s="1"/>
  <c r="D1812"/>
  <c r="AC1812" s="1"/>
  <c r="D1813"/>
  <c r="AC1813" s="1"/>
  <c r="D1814"/>
  <c r="AC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H1306" l="1"/>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T1649" i="1" l="1"/>
  <c r="U1649"/>
  <c r="V1649"/>
  <c r="W1649"/>
  <c r="X1649"/>
  <c r="AE1649"/>
  <c r="AF1649"/>
  <c r="AL1649"/>
  <c r="T1650"/>
  <c r="U1650"/>
  <c r="V1650"/>
  <c r="W1650"/>
  <c r="X1650"/>
  <c r="AE1650"/>
  <c r="AF1650"/>
  <c r="AL1650"/>
  <c r="T1651"/>
  <c r="U1651"/>
  <c r="V1651"/>
  <c r="W1651"/>
  <c r="X1651"/>
  <c r="AE1651"/>
  <c r="AF1651"/>
  <c r="AL1651"/>
  <c r="T1652"/>
  <c r="U1652"/>
  <c r="V1652"/>
  <c r="W1652"/>
  <c r="X1652"/>
  <c r="AE1652"/>
  <c r="AF1652"/>
  <c r="AL1652"/>
  <c r="T1653"/>
  <c r="U1653"/>
  <c r="V1653"/>
  <c r="W1653"/>
  <c r="X1653"/>
  <c r="AE1653"/>
  <c r="AF1653"/>
  <c r="AL1653"/>
  <c r="T1654"/>
  <c r="U1654"/>
  <c r="V1654"/>
  <c r="W1654"/>
  <c r="X1654"/>
  <c r="AE1654"/>
  <c r="AF1654"/>
  <c r="AL1654"/>
  <c r="T1655"/>
  <c r="U1655"/>
  <c r="V1655"/>
  <c r="W1655"/>
  <c r="X1655"/>
  <c r="AE1655"/>
  <c r="AF1655"/>
  <c r="AL1655"/>
  <c r="T1656"/>
  <c r="U1656"/>
  <c r="V1656"/>
  <c r="W1656"/>
  <c r="X1656"/>
  <c r="AE1656"/>
  <c r="AF1656"/>
  <c r="AL1656"/>
  <c r="T1657"/>
  <c r="U1657"/>
  <c r="V1657"/>
  <c r="W1657"/>
  <c r="X1657"/>
  <c r="AE1657"/>
  <c r="AF1657"/>
  <c r="AL1657"/>
  <c r="T1658"/>
  <c r="U1658"/>
  <c r="V1658"/>
  <c r="W1658"/>
  <c r="X1658"/>
  <c r="AE1658"/>
  <c r="AF1658"/>
  <c r="AL1658"/>
  <c r="T1659"/>
  <c r="U1659"/>
  <c r="V1659"/>
  <c r="W1659"/>
  <c r="X1659"/>
  <c r="AE1659"/>
  <c r="AF1659"/>
  <c r="AL1659"/>
  <c r="T1660"/>
  <c r="U1660"/>
  <c r="V1660"/>
  <c r="W1660"/>
  <c r="X1660"/>
  <c r="AE1660"/>
  <c r="AF1660"/>
  <c r="AL1660"/>
  <c r="T1661"/>
  <c r="U1661"/>
  <c r="V1661"/>
  <c r="W1661"/>
  <c r="X1661"/>
  <c r="AE1661"/>
  <c r="AF1661"/>
  <c r="AL1661"/>
  <c r="T1662"/>
  <c r="U1662"/>
  <c r="V1662"/>
  <c r="W1662"/>
  <c r="X1662"/>
  <c r="AE1662"/>
  <c r="AF1662"/>
  <c r="AL1662"/>
  <c r="T1663"/>
  <c r="U1663"/>
  <c r="V1663"/>
  <c r="W1663"/>
  <c r="X1663"/>
  <c r="AE1663"/>
  <c r="AF1663"/>
  <c r="AL1663"/>
  <c r="T1664"/>
  <c r="U1664"/>
  <c r="V1664"/>
  <c r="W1664"/>
  <c r="X1664"/>
  <c r="AE1664"/>
  <c r="AF1664"/>
  <c r="AL1664"/>
  <c r="T1665"/>
  <c r="U1665"/>
  <c r="V1665"/>
  <c r="W1665"/>
  <c r="X1665"/>
  <c r="AE1665"/>
  <c r="AF1665"/>
  <c r="AL1665"/>
  <c r="T1666"/>
  <c r="U1666"/>
  <c r="V1666"/>
  <c r="W1666"/>
  <c r="X1666"/>
  <c r="AE1666"/>
  <c r="AF1666"/>
  <c r="AL1666"/>
  <c r="T1667"/>
  <c r="U1667"/>
  <c r="V1667"/>
  <c r="W1667"/>
  <c r="X1667"/>
  <c r="AE1667"/>
  <c r="AF1667"/>
  <c r="AL1667"/>
  <c r="T1668"/>
  <c r="U1668"/>
  <c r="V1668"/>
  <c r="W1668"/>
  <c r="X1668"/>
  <c r="AE1668"/>
  <c r="AF1668"/>
  <c r="AL1668"/>
  <c r="T1669"/>
  <c r="U1669"/>
  <c r="V1669"/>
  <c r="W1669"/>
  <c r="X1669"/>
  <c r="AE1669"/>
  <c r="AF1669"/>
  <c r="AL1669"/>
  <c r="T1670"/>
  <c r="U1670"/>
  <c r="V1670"/>
  <c r="W1670"/>
  <c r="X1670"/>
  <c r="AE1670"/>
  <c r="AF1670"/>
  <c r="AL1670"/>
  <c r="T1671"/>
  <c r="U1671"/>
  <c r="V1671"/>
  <c r="W1671"/>
  <c r="X1671"/>
  <c r="AE1671"/>
  <c r="AF1671"/>
  <c r="AL1671"/>
  <c r="T1672"/>
  <c r="U1672"/>
  <c r="V1672"/>
  <c r="W1672"/>
  <c r="X1672"/>
  <c r="AE1672"/>
  <c r="AF1672"/>
  <c r="AL1672"/>
  <c r="T1673"/>
  <c r="U1673"/>
  <c r="V1673"/>
  <c r="W1673"/>
  <c r="X1673"/>
  <c r="AE1673"/>
  <c r="AF1673"/>
  <c r="AL1673"/>
  <c r="T1674"/>
  <c r="U1674"/>
  <c r="V1674"/>
  <c r="W1674"/>
  <c r="X1674"/>
  <c r="AE1674"/>
  <c r="AF1674"/>
  <c r="AL1674"/>
  <c r="T1675"/>
  <c r="U1675"/>
  <c r="V1675"/>
  <c r="W1675"/>
  <c r="X1675"/>
  <c r="AE1675"/>
  <c r="AF1675"/>
  <c r="AL1675"/>
  <c r="T1676"/>
  <c r="U1676"/>
  <c r="V1676"/>
  <c r="W1676"/>
  <c r="X1676"/>
  <c r="AE1676"/>
  <c r="AF1676"/>
  <c r="AL1676"/>
  <c r="T1677"/>
  <c r="U1677"/>
  <c r="V1677"/>
  <c r="W1677"/>
  <c r="X1677"/>
  <c r="AE1677"/>
  <c r="AF1677"/>
  <c r="AL1677"/>
  <c r="T1678"/>
  <c r="U1678"/>
  <c r="V1678"/>
  <c r="W1678"/>
  <c r="X1678"/>
  <c r="AE1678"/>
  <c r="AF1678"/>
  <c r="AL1678"/>
  <c r="T1679"/>
  <c r="U1679"/>
  <c r="V1679"/>
  <c r="W1679"/>
  <c r="X1679"/>
  <c r="AE1679"/>
  <c r="AF1679"/>
  <c r="AL1679"/>
  <c r="T1680"/>
  <c r="U1680"/>
  <c r="V1680"/>
  <c r="W1680"/>
  <c r="X1680"/>
  <c r="AE1680"/>
  <c r="AF1680"/>
  <c r="AL1680"/>
  <c r="T1681"/>
  <c r="U1681"/>
  <c r="V1681"/>
  <c r="W1681"/>
  <c r="X1681"/>
  <c r="AE1681"/>
  <c r="AF1681"/>
  <c r="AL1681"/>
  <c r="T1682"/>
  <c r="U1682"/>
  <c r="V1682"/>
  <c r="W1682"/>
  <c r="X1682"/>
  <c r="AE1682"/>
  <c r="AF1682"/>
  <c r="AL1682"/>
  <c r="T1683"/>
  <c r="U1683"/>
  <c r="V1683"/>
  <c r="W1683"/>
  <c r="X1683"/>
  <c r="AE1683"/>
  <c r="AF1683"/>
  <c r="AL1683"/>
  <c r="T1684"/>
  <c r="U1684"/>
  <c r="V1684"/>
  <c r="W1684"/>
  <c r="X1684"/>
  <c r="AE1684"/>
  <c r="AF1684"/>
  <c r="AL1684"/>
  <c r="T1685"/>
  <c r="U1685"/>
  <c r="V1685"/>
  <c r="W1685"/>
  <c r="X1685"/>
  <c r="AE1685"/>
  <c r="AF1685"/>
  <c r="AL1685"/>
  <c r="T1686"/>
  <c r="U1686"/>
  <c r="V1686"/>
  <c r="W1686"/>
  <c r="X1686"/>
  <c r="AE1686"/>
  <c r="AF1686"/>
  <c r="AL1686"/>
  <c r="T1687"/>
  <c r="U1687"/>
  <c r="V1687"/>
  <c r="W1687"/>
  <c r="X1687"/>
  <c r="AE1687"/>
  <c r="AF1687"/>
  <c r="AL1687"/>
  <c r="T1688"/>
  <c r="U1688"/>
  <c r="V1688"/>
  <c r="W1688"/>
  <c r="X1688"/>
  <c r="AE1688"/>
  <c r="AF1688"/>
  <c r="AL1688"/>
  <c r="T1689"/>
  <c r="U1689"/>
  <c r="V1689"/>
  <c r="W1689"/>
  <c r="X1689"/>
  <c r="AE1689"/>
  <c r="AF1689"/>
  <c r="AL1689"/>
  <c r="T1690"/>
  <c r="U1690"/>
  <c r="V1690"/>
  <c r="W1690"/>
  <c r="X1690"/>
  <c r="AE1690"/>
  <c r="AF1690"/>
  <c r="AL1690"/>
  <c r="T1691"/>
  <c r="U1691"/>
  <c r="V1691"/>
  <c r="W1691"/>
  <c r="X1691"/>
  <c r="AE1691"/>
  <c r="AF1691"/>
  <c r="AL1691"/>
  <c r="T1692"/>
  <c r="U1692"/>
  <c r="V1692"/>
  <c r="W1692"/>
  <c r="X1692"/>
  <c r="AE1692"/>
  <c r="AF1692"/>
  <c r="AL1692"/>
  <c r="T1693"/>
  <c r="U1693"/>
  <c r="V1693"/>
  <c r="W1693"/>
  <c r="X1693"/>
  <c r="AE1693"/>
  <c r="AF1693"/>
  <c r="AL1693"/>
  <c r="T1694"/>
  <c r="U1694"/>
  <c r="V1694"/>
  <c r="W1694"/>
  <c r="X1694"/>
  <c r="AE1694"/>
  <c r="AF1694"/>
  <c r="AL1694"/>
  <c r="T1695"/>
  <c r="U1695"/>
  <c r="V1695"/>
  <c r="W1695"/>
  <c r="X1695"/>
  <c r="AE1695"/>
  <c r="AF1695"/>
  <c r="AL1695"/>
  <c r="T1696"/>
  <c r="U1696"/>
  <c r="V1696"/>
  <c r="W1696"/>
  <c r="X1696"/>
  <c r="AE1696"/>
  <c r="AF1696"/>
  <c r="AL1696"/>
  <c r="T1697"/>
  <c r="U1697"/>
  <c r="V1697"/>
  <c r="W1697"/>
  <c r="X1697"/>
  <c r="AE1697"/>
  <c r="AF1697"/>
  <c r="AL1697"/>
  <c r="T1698"/>
  <c r="U1698"/>
  <c r="V1698"/>
  <c r="W1698"/>
  <c r="X1698"/>
  <c r="AE1698"/>
  <c r="AF1698"/>
  <c r="AL1698"/>
  <c r="T1699"/>
  <c r="U1699"/>
  <c r="V1699"/>
  <c r="W1699"/>
  <c r="X1699"/>
  <c r="AE1699"/>
  <c r="AF1699"/>
  <c r="AL1699"/>
  <c r="T1700"/>
  <c r="U1700"/>
  <c r="V1700"/>
  <c r="W1700"/>
  <c r="X1700"/>
  <c r="AE1700"/>
  <c r="AF1700"/>
  <c r="AL1700"/>
  <c r="T1701"/>
  <c r="U1701"/>
  <c r="V1701"/>
  <c r="W1701"/>
  <c r="X1701"/>
  <c r="AE1701"/>
  <c r="AF1701"/>
  <c r="AL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7"/>
  <c r="Q1667"/>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O1656"/>
  <c r="O1657"/>
  <c r="O1658"/>
  <c r="O1659"/>
  <c r="O1660"/>
  <c r="O1661"/>
  <c r="O1662"/>
  <c r="O1663"/>
  <c r="O1664"/>
  <c r="O1665"/>
  <c r="O1666"/>
  <c r="O1667"/>
  <c r="O1668"/>
  <c r="O1669"/>
  <c r="O1670"/>
  <c r="O1671"/>
  <c r="O1672"/>
  <c r="O1673"/>
  <c r="O1674"/>
  <c r="O1675"/>
  <c r="O1676"/>
  <c r="O1677"/>
  <c r="O1678"/>
  <c r="O1679"/>
  <c r="O1680"/>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7"/>
  <c r="H1667" s="1"/>
  <c r="G1667"/>
  <c r="K1667"/>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C1649" s="1"/>
  <c r="D1650"/>
  <c r="AC1650" s="1"/>
  <c r="D1651"/>
  <c r="AC1651" s="1"/>
  <c r="D1652"/>
  <c r="AC1652" s="1"/>
  <c r="D1653"/>
  <c r="AC1653" s="1"/>
  <c r="D1654"/>
  <c r="AC1654" s="1"/>
  <c r="D1655"/>
  <c r="AC1655" s="1"/>
  <c r="D1656"/>
  <c r="AC1656" s="1"/>
  <c r="D1657"/>
  <c r="AC1657" s="1"/>
  <c r="D1658"/>
  <c r="AC1658" s="1"/>
  <c r="D1659"/>
  <c r="AC1659" s="1"/>
  <c r="D1660"/>
  <c r="AC1660" s="1"/>
  <c r="D1661"/>
  <c r="AC1661" s="1"/>
  <c r="D1662"/>
  <c r="AC1662" s="1"/>
  <c r="D1663"/>
  <c r="AC1663" s="1"/>
  <c r="D1664"/>
  <c r="AC1664" s="1"/>
  <c r="D1665"/>
  <c r="AC1665" s="1"/>
  <c r="D1666"/>
  <c r="AC1666" s="1"/>
  <c r="D1667"/>
  <c r="AC1667" s="1"/>
  <c r="D1668"/>
  <c r="AC1668" s="1"/>
  <c r="D1669"/>
  <c r="AC1669" s="1"/>
  <c r="D1670"/>
  <c r="AC1670" s="1"/>
  <c r="D1671"/>
  <c r="AC1671" s="1"/>
  <c r="D1672"/>
  <c r="AC1672" s="1"/>
  <c r="D1673"/>
  <c r="AC1673" s="1"/>
  <c r="D1674"/>
  <c r="AC1674" s="1"/>
  <c r="D1675"/>
  <c r="AC1675" s="1"/>
  <c r="D1676"/>
  <c r="AC1676" s="1"/>
  <c r="D1677"/>
  <c r="AC1677" s="1"/>
  <c r="D1678"/>
  <c r="AC1678" s="1"/>
  <c r="D1679"/>
  <c r="AC1679" s="1"/>
  <c r="D1680"/>
  <c r="AC1680" s="1"/>
  <c r="D1681"/>
  <c r="AC1681" s="1"/>
  <c r="D1682"/>
  <c r="AC1682" s="1"/>
  <c r="D1683"/>
  <c r="AC1683" s="1"/>
  <c r="D1684"/>
  <c r="AC1684" s="1"/>
  <c r="D1685"/>
  <c r="AC1685" s="1"/>
  <c r="D1686"/>
  <c r="AC1686" s="1"/>
  <c r="D1687"/>
  <c r="AC1687" s="1"/>
  <c r="D1688"/>
  <c r="AC1688" s="1"/>
  <c r="D1689"/>
  <c r="AC1689" s="1"/>
  <c r="D1690"/>
  <c r="AC1690" s="1"/>
  <c r="D1691"/>
  <c r="AC1691" s="1"/>
  <c r="D1692"/>
  <c r="AC1692" s="1"/>
  <c r="D1693"/>
  <c r="AC1693" s="1"/>
  <c r="D1694"/>
  <c r="AC1694" s="1"/>
  <c r="D1695"/>
  <c r="AC1695" s="1"/>
  <c r="D1696"/>
  <c r="AC1696" s="1"/>
  <c r="D1697"/>
  <c r="AC1697" s="1"/>
  <c r="D1698"/>
  <c r="AC1698" s="1"/>
  <c r="D1699"/>
  <c r="AC1699" s="1"/>
  <c r="D1700"/>
  <c r="AC1700" s="1"/>
  <c r="D1701"/>
  <c r="AC1701" s="1"/>
  <c r="E138" i="2"/>
  <c r="D138"/>
  <c r="C138"/>
  <c r="E137"/>
  <c r="D137"/>
  <c r="C137"/>
  <c r="E136"/>
  <c r="D136"/>
  <c r="C136"/>
  <c r="K132"/>
  <c r="I132"/>
  <c r="G132"/>
  <c r="E132"/>
  <c r="C132"/>
  <c r="M131"/>
  <c r="F137" l="1"/>
  <c r="F138"/>
  <c r="F136"/>
  <c r="M132"/>
  <c r="K1385" i="1"/>
  <c r="F139" i="2" l="1"/>
  <c r="C123"/>
  <c r="F1323" i="1"/>
  <c r="AL18" l="1"/>
  <c r="AL19"/>
  <c r="AL20"/>
  <c r="AL21"/>
  <c r="AL22"/>
  <c r="AL23"/>
  <c r="AL24"/>
  <c r="AL25"/>
  <c r="AL26"/>
  <c r="AL27"/>
  <c r="AL28"/>
  <c r="AL29"/>
  <c r="AL30"/>
  <c r="AL31"/>
  <c r="AL32"/>
  <c r="AL33"/>
  <c r="AL34"/>
  <c r="AL35"/>
  <c r="AL36"/>
  <c r="AL37"/>
  <c r="AL38"/>
  <c r="AL39"/>
  <c r="AL40"/>
  <c r="AL41"/>
  <c r="AL42"/>
  <c r="AL43"/>
  <c r="AL44"/>
  <c r="AL45"/>
  <c r="AL46"/>
  <c r="AL47"/>
  <c r="AL48"/>
  <c r="AL49"/>
  <c r="AL50"/>
  <c r="AL51"/>
  <c r="AL52"/>
  <c r="AL53"/>
  <c r="AL54"/>
  <c r="AL55"/>
  <c r="AL56"/>
  <c r="AL57"/>
  <c r="AL58"/>
  <c r="AL59"/>
  <c r="AL60"/>
  <c r="AL61"/>
  <c r="AL62"/>
  <c r="AL63"/>
  <c r="AL64"/>
  <c r="AL65"/>
  <c r="AL66"/>
  <c r="AL67"/>
  <c r="AL68"/>
  <c r="AL69"/>
  <c r="AL70"/>
  <c r="AL71"/>
  <c r="AL72"/>
  <c r="AL73"/>
  <c r="AL74"/>
  <c r="AL75"/>
  <c r="AL76"/>
  <c r="AL77"/>
  <c r="AL78"/>
  <c r="AL79"/>
  <c r="AL80"/>
  <c r="AL81"/>
  <c r="AL82"/>
  <c r="AL83"/>
  <c r="AL84"/>
  <c r="AL85"/>
  <c r="AL86"/>
  <c r="AL87"/>
  <c r="AL88"/>
  <c r="AL89"/>
  <c r="AL90"/>
  <c r="AL91"/>
  <c r="AL92"/>
  <c r="AL93"/>
  <c r="AL94"/>
  <c r="AL95"/>
  <c r="AL96"/>
  <c r="AL97"/>
  <c r="AL98"/>
  <c r="AL99"/>
  <c r="AL100"/>
  <c r="AL101"/>
  <c r="AL102"/>
  <c r="AL103"/>
  <c r="AL104"/>
  <c r="AL105"/>
  <c r="AL106"/>
  <c r="AL107"/>
  <c r="AL108"/>
  <c r="AL109"/>
  <c r="AL110"/>
  <c r="AL111"/>
  <c r="AL112"/>
  <c r="AL113"/>
  <c r="AL114"/>
  <c r="AL115"/>
  <c r="AL116"/>
  <c r="AL117"/>
  <c r="AL118"/>
  <c r="AL119"/>
  <c r="AL120"/>
  <c r="AL121"/>
  <c r="AL122"/>
  <c r="AL123"/>
  <c r="AL124"/>
  <c r="AL125"/>
  <c r="AL126"/>
  <c r="AL127"/>
  <c r="AL128"/>
  <c r="AL129"/>
  <c r="AL130"/>
  <c r="AL131"/>
  <c r="AL132"/>
  <c r="AL133"/>
  <c r="AL134"/>
  <c r="AL135"/>
  <c r="AL136"/>
  <c r="AL137"/>
  <c r="AL138"/>
  <c r="AL139"/>
  <c r="AL140"/>
  <c r="AL141"/>
  <c r="AL142"/>
  <c r="AL143"/>
  <c r="AL144"/>
  <c r="AL145"/>
  <c r="AL146"/>
  <c r="AL147"/>
  <c r="AL148"/>
  <c r="AL149"/>
  <c r="AL150"/>
  <c r="AL151"/>
  <c r="AL152"/>
  <c r="AL153"/>
  <c r="AL154"/>
  <c r="AL155"/>
  <c r="AL156"/>
  <c r="AL157"/>
  <c r="AL158"/>
  <c r="AL159"/>
  <c r="AL160"/>
  <c r="AL161"/>
  <c r="AL162"/>
  <c r="AL163"/>
  <c r="AL164"/>
  <c r="AL165"/>
  <c r="AL166"/>
  <c r="AL167"/>
  <c r="AL168"/>
  <c r="AL169"/>
  <c r="AL170"/>
  <c r="AL171"/>
  <c r="AL172"/>
  <c r="AL173"/>
  <c r="AL174"/>
  <c r="AL175"/>
  <c r="AL176"/>
  <c r="AL177"/>
  <c r="AL178"/>
  <c r="AL179"/>
  <c r="AL180"/>
  <c r="AL181"/>
  <c r="AL182"/>
  <c r="AL183"/>
  <c r="AL184"/>
  <c r="AL185"/>
  <c r="AL186"/>
  <c r="AL187"/>
  <c r="AL188"/>
  <c r="AL189"/>
  <c r="AL190"/>
  <c r="AL191"/>
  <c r="AL192"/>
  <c r="AL193"/>
  <c r="AL194"/>
  <c r="AL195"/>
  <c r="AL196"/>
  <c r="AL197"/>
  <c r="AL198"/>
  <c r="AL199"/>
  <c r="AL200"/>
  <c r="AL201"/>
  <c r="AL202"/>
  <c r="AL203"/>
  <c r="AL204"/>
  <c r="AL205"/>
  <c r="AL206"/>
  <c r="AL207"/>
  <c r="AL208"/>
  <c r="AL209"/>
  <c r="AL210"/>
  <c r="AL211"/>
  <c r="AL212"/>
  <c r="AL213"/>
  <c r="AL214"/>
  <c r="AL215"/>
  <c r="AL216"/>
  <c r="AL217"/>
  <c r="AL218"/>
  <c r="AL219"/>
  <c r="AL220"/>
  <c r="AL221"/>
  <c r="AL222"/>
  <c r="AL223"/>
  <c r="AL224"/>
  <c r="AL225"/>
  <c r="AL226"/>
  <c r="AL227"/>
  <c r="AL228"/>
  <c r="AL229"/>
  <c r="AL230"/>
  <c r="AL231"/>
  <c r="AL232"/>
  <c r="AL233"/>
  <c r="AL234"/>
  <c r="AL235"/>
  <c r="AL236"/>
  <c r="AL237"/>
  <c r="AL238"/>
  <c r="AL239"/>
  <c r="AL240"/>
  <c r="AL241"/>
  <c r="AL242"/>
  <c r="AL243"/>
  <c r="AL244"/>
  <c r="AL245"/>
  <c r="AL246"/>
  <c r="AL247"/>
  <c r="AL248"/>
  <c r="AL249"/>
  <c r="AL250"/>
  <c r="AL251"/>
  <c r="AL252"/>
  <c r="AL253"/>
  <c r="AL254"/>
  <c r="AL255"/>
  <c r="AL256"/>
  <c r="AL257"/>
  <c r="AL258"/>
  <c r="AL259"/>
  <c r="AL260"/>
  <c r="AL261"/>
  <c r="AL262"/>
  <c r="AL263"/>
  <c r="AL264"/>
  <c r="AL265"/>
  <c r="AL266"/>
  <c r="AL267"/>
  <c r="AL268"/>
  <c r="AL269"/>
  <c r="AL270"/>
  <c r="AL271"/>
  <c r="AL272"/>
  <c r="AL273"/>
  <c r="AL274"/>
  <c r="AL275"/>
  <c r="AL276"/>
  <c r="AL277"/>
  <c r="AL278"/>
  <c r="AL279"/>
  <c r="AL280"/>
  <c r="AL281"/>
  <c r="AL282"/>
  <c r="AL283"/>
  <c r="AL284"/>
  <c r="AL285"/>
  <c r="AL286"/>
  <c r="AL287"/>
  <c r="AL288"/>
  <c r="AL289"/>
  <c r="AL290"/>
  <c r="AL291"/>
  <c r="AL292"/>
  <c r="AL293"/>
  <c r="AL294"/>
  <c r="AL295"/>
  <c r="AL296"/>
  <c r="AL297"/>
  <c r="AL298"/>
  <c r="AL299"/>
  <c r="AL300"/>
  <c r="AL301"/>
  <c r="AL302"/>
  <c r="AL303"/>
  <c r="AL304"/>
  <c r="AL305"/>
  <c r="AL306"/>
  <c r="AL307"/>
  <c r="AL308"/>
  <c r="AL309"/>
  <c r="AL310"/>
  <c r="AL311"/>
  <c r="AL312"/>
  <c r="AL313"/>
  <c r="AL314"/>
  <c r="AL315"/>
  <c r="AL316"/>
  <c r="AL317"/>
  <c r="AL318"/>
  <c r="AL319"/>
  <c r="AL320"/>
  <c r="AL321"/>
  <c r="AL322"/>
  <c r="AL323"/>
  <c r="AL324"/>
  <c r="AL325"/>
  <c r="AL326"/>
  <c r="AL327"/>
  <c r="AL328"/>
  <c r="AL329"/>
  <c r="AL330"/>
  <c r="AL331"/>
  <c r="AL332"/>
  <c r="AL333"/>
  <c r="AL334"/>
  <c r="AL335"/>
  <c r="AL336"/>
  <c r="AL337"/>
  <c r="AL338"/>
  <c r="AL339"/>
  <c r="AL340"/>
  <c r="AL341"/>
  <c r="AL342"/>
  <c r="AL343"/>
  <c r="AL344"/>
  <c r="AL345"/>
  <c r="AL346"/>
  <c r="AL347"/>
  <c r="AL348"/>
  <c r="AL349"/>
  <c r="AL350"/>
  <c r="AL351"/>
  <c r="AL352"/>
  <c r="AL353"/>
  <c r="AL354"/>
  <c r="AL355"/>
  <c r="AL356"/>
  <c r="AL357"/>
  <c r="AL358"/>
  <c r="AL359"/>
  <c r="AL360"/>
  <c r="AL361"/>
  <c r="AL362"/>
  <c r="AL363"/>
  <c r="AL364"/>
  <c r="AL365"/>
  <c r="AL366"/>
  <c r="AL367"/>
  <c r="AL368"/>
  <c r="AL369"/>
  <c r="AL370"/>
  <c r="AL371"/>
  <c r="AL372"/>
  <c r="AL373"/>
  <c r="AL374"/>
  <c r="AL375"/>
  <c r="AL376"/>
  <c r="AL377"/>
  <c r="AL378"/>
  <c r="AL379"/>
  <c r="AL380"/>
  <c r="AL381"/>
  <c r="AL382"/>
  <c r="AL383"/>
  <c r="AL384"/>
  <c r="AL385"/>
  <c r="AL386"/>
  <c r="AL387"/>
  <c r="AL388"/>
  <c r="AL389"/>
  <c r="AL390"/>
  <c r="AL391"/>
  <c r="AL392"/>
  <c r="AL393"/>
  <c r="AL394"/>
  <c r="AL395"/>
  <c r="AL396"/>
  <c r="AL397"/>
  <c r="AL398"/>
  <c r="AL399"/>
  <c r="AL400"/>
  <c r="AL401"/>
  <c r="AL402"/>
  <c r="AL403"/>
  <c r="AL404"/>
  <c r="AL405"/>
  <c r="AL406"/>
  <c r="AL407"/>
  <c r="AL408"/>
  <c r="AL409"/>
  <c r="AL410"/>
  <c r="AL411"/>
  <c r="AL412"/>
  <c r="AL413"/>
  <c r="AL414"/>
  <c r="AL415"/>
  <c r="AL416"/>
  <c r="AL417"/>
  <c r="AL418"/>
  <c r="AL419"/>
  <c r="AL420"/>
  <c r="AL421"/>
  <c r="AL422"/>
  <c r="AL423"/>
  <c r="AL424"/>
  <c r="AL425"/>
  <c r="AL426"/>
  <c r="AL427"/>
  <c r="AL428"/>
  <c r="AL429"/>
  <c r="AL430"/>
  <c r="AL431"/>
  <c r="AL432"/>
  <c r="AL433"/>
  <c r="AL434"/>
  <c r="AL435"/>
  <c r="AL436"/>
  <c r="AL437"/>
  <c r="AL438"/>
  <c r="AL439"/>
  <c r="AL440"/>
  <c r="AL441"/>
  <c r="AL442"/>
  <c r="AL443"/>
  <c r="AL444"/>
  <c r="AL445"/>
  <c r="AL446"/>
  <c r="AL447"/>
  <c r="AL448"/>
  <c r="AL449"/>
  <c r="AL450"/>
  <c r="AL451"/>
  <c r="AL452"/>
  <c r="AL453"/>
  <c r="AL454"/>
  <c r="AL455"/>
  <c r="AL456"/>
  <c r="AL457"/>
  <c r="AL458"/>
  <c r="AL459"/>
  <c r="AL460"/>
  <c r="AL461"/>
  <c r="AL462"/>
  <c r="AL463"/>
  <c r="AL464"/>
  <c r="AL465"/>
  <c r="AL466"/>
  <c r="AL467"/>
  <c r="AL468"/>
  <c r="AL469"/>
  <c r="AL470"/>
  <c r="AL471"/>
  <c r="AL472"/>
  <c r="AL473"/>
  <c r="AL474"/>
  <c r="AL475"/>
  <c r="AL476"/>
  <c r="AL477"/>
  <c r="AL478"/>
  <c r="AL479"/>
  <c r="AL480"/>
  <c r="AL481"/>
  <c r="AL482"/>
  <c r="AL483"/>
  <c r="AL484"/>
  <c r="AL485"/>
  <c r="AL486"/>
  <c r="AL487"/>
  <c r="AL488"/>
  <c r="AL489"/>
  <c r="AL490"/>
  <c r="AL491"/>
  <c r="AL492"/>
  <c r="AL493"/>
  <c r="AL494"/>
  <c r="AL495"/>
  <c r="AL496"/>
  <c r="AL497"/>
  <c r="AL498"/>
  <c r="AL499"/>
  <c r="AL500"/>
  <c r="AL501"/>
  <c r="AL502"/>
  <c r="AL503"/>
  <c r="AL504"/>
  <c r="AL505"/>
  <c r="AL506"/>
  <c r="AL507"/>
  <c r="AL508"/>
  <c r="AL509"/>
  <c r="AL510"/>
  <c r="AL511"/>
  <c r="AL512"/>
  <c r="AL513"/>
  <c r="AL514"/>
  <c r="AL515"/>
  <c r="AL516"/>
  <c r="AL517"/>
  <c r="AL518"/>
  <c r="AL519"/>
  <c r="AL520"/>
  <c r="AL521"/>
  <c r="AL522"/>
  <c r="AL523"/>
  <c r="AL524"/>
  <c r="AL525"/>
  <c r="AL526"/>
  <c r="AL527"/>
  <c r="AL528"/>
  <c r="AL529"/>
  <c r="AL530"/>
  <c r="AL531"/>
  <c r="AL532"/>
  <c r="AL533"/>
  <c r="AL534"/>
  <c r="AL535"/>
  <c r="AL536"/>
  <c r="AL537"/>
  <c r="AL538"/>
  <c r="AL539"/>
  <c r="AL540"/>
  <c r="AL541"/>
  <c r="AL542"/>
  <c r="AL543"/>
  <c r="AL544"/>
  <c r="AL545"/>
  <c r="AL546"/>
  <c r="AL547"/>
  <c r="AL548"/>
  <c r="AL549"/>
  <c r="AL550"/>
  <c r="AL551"/>
  <c r="AL552"/>
  <c r="AL553"/>
  <c r="AL554"/>
  <c r="AL555"/>
  <c r="AL556"/>
  <c r="AL557"/>
  <c r="AL558"/>
  <c r="AL559"/>
  <c r="AL560"/>
  <c r="AL561"/>
  <c r="AL562"/>
  <c r="AL563"/>
  <c r="AL564"/>
  <c r="AL565"/>
  <c r="AL566"/>
  <c r="AL567"/>
  <c r="AL568"/>
  <c r="AL569"/>
  <c r="AL570"/>
  <c r="AL571"/>
  <c r="AL572"/>
  <c r="AL573"/>
  <c r="AL574"/>
  <c r="AL575"/>
  <c r="AL576"/>
  <c r="AL577"/>
  <c r="AL578"/>
  <c r="AL579"/>
  <c r="AL580"/>
  <c r="AL581"/>
  <c r="AL582"/>
  <c r="AL583"/>
  <c r="AL584"/>
  <c r="AL585"/>
  <c r="AL586"/>
  <c r="AL587"/>
  <c r="AL588"/>
  <c r="AL589"/>
  <c r="AL590"/>
  <c r="AL591"/>
  <c r="AL592"/>
  <c r="AL593"/>
  <c r="AL594"/>
  <c r="AL595"/>
  <c r="AL596"/>
  <c r="AL597"/>
  <c r="AL598"/>
  <c r="AL599"/>
  <c r="AL600"/>
  <c r="AL601"/>
  <c r="AL602"/>
  <c r="AL603"/>
  <c r="AL604"/>
  <c r="AL605"/>
  <c r="AL606"/>
  <c r="AL607"/>
  <c r="AL608"/>
  <c r="AL609"/>
  <c r="AL610"/>
  <c r="AL611"/>
  <c r="AL612"/>
  <c r="AL613"/>
  <c r="AL614"/>
  <c r="AL615"/>
  <c r="AL616"/>
  <c r="AL617"/>
  <c r="AL618"/>
  <c r="AL619"/>
  <c r="AL620"/>
  <c r="AL621"/>
  <c r="AL622"/>
  <c r="AL623"/>
  <c r="AL624"/>
  <c r="AL625"/>
  <c r="AL626"/>
  <c r="AL627"/>
  <c r="AL628"/>
  <c r="AL629"/>
  <c r="AL630"/>
  <c r="AL631"/>
  <c r="AL632"/>
  <c r="AL633"/>
  <c r="AL634"/>
  <c r="AL635"/>
  <c r="AL636"/>
  <c r="AL637"/>
  <c r="AL638"/>
  <c r="AL639"/>
  <c r="AL640"/>
  <c r="AL641"/>
  <c r="AL642"/>
  <c r="AL643"/>
  <c r="AL644"/>
  <c r="AL645"/>
  <c r="AL646"/>
  <c r="AL647"/>
  <c r="AL648"/>
  <c r="AL649"/>
  <c r="AL650"/>
  <c r="AL651"/>
  <c r="AL652"/>
  <c r="AL653"/>
  <c r="AL654"/>
  <c r="AL655"/>
  <c r="AL656"/>
  <c r="AL657"/>
  <c r="AL658"/>
  <c r="AL659"/>
  <c r="AL660"/>
  <c r="AL661"/>
  <c r="AL662"/>
  <c r="AL663"/>
  <c r="AL664"/>
  <c r="AL665"/>
  <c r="AL666"/>
  <c r="AL667"/>
  <c r="AL668"/>
  <c r="AL669"/>
  <c r="AL670"/>
  <c r="AL671"/>
  <c r="AL672"/>
  <c r="AL673"/>
  <c r="AL674"/>
  <c r="AL675"/>
  <c r="AL676"/>
  <c r="AL677"/>
  <c r="AL678"/>
  <c r="AL679"/>
  <c r="AL680"/>
  <c r="AL681"/>
  <c r="AL682"/>
  <c r="AL683"/>
  <c r="AL684"/>
  <c r="AL685"/>
  <c r="AL686"/>
  <c r="AL687"/>
  <c r="AL688"/>
  <c r="AL689"/>
  <c r="AL690"/>
  <c r="AL691"/>
  <c r="AL692"/>
  <c r="AL693"/>
  <c r="AL694"/>
  <c r="AL695"/>
  <c r="AL696"/>
  <c r="AL697"/>
  <c r="AL698"/>
  <c r="AL699"/>
  <c r="AL700"/>
  <c r="AL701"/>
  <c r="AL702"/>
  <c r="AL703"/>
  <c r="AL704"/>
  <c r="AL705"/>
  <c r="AL706"/>
  <c r="AL707"/>
  <c r="AL708"/>
  <c r="AL709"/>
  <c r="AL710"/>
  <c r="AL711"/>
  <c r="AL712"/>
  <c r="AL713"/>
  <c r="AL714"/>
  <c r="AL715"/>
  <c r="AL716"/>
  <c r="AL717"/>
  <c r="AL718"/>
  <c r="AL719"/>
  <c r="AL720"/>
  <c r="AL721"/>
  <c r="AL722"/>
  <c r="AL723"/>
  <c r="AL724"/>
  <c r="AL725"/>
  <c r="AL726"/>
  <c r="AL727"/>
  <c r="AL728"/>
  <c r="AL729"/>
  <c r="AL730"/>
  <c r="AL731"/>
  <c r="AL732"/>
  <c r="AL733"/>
  <c r="AL734"/>
  <c r="AL735"/>
  <c r="AL736"/>
  <c r="AL737"/>
  <c r="AL738"/>
  <c r="AL739"/>
  <c r="AL740"/>
  <c r="AL741"/>
  <c r="AL742"/>
  <c r="AL743"/>
  <c r="AL744"/>
  <c r="AL745"/>
  <c r="AL746"/>
  <c r="AL747"/>
  <c r="AL748"/>
  <c r="AL749"/>
  <c r="AL750"/>
  <c r="AL751"/>
  <c r="AL752"/>
  <c r="AL753"/>
  <c r="AL754"/>
  <c r="AL755"/>
  <c r="AL756"/>
  <c r="AL757"/>
  <c r="AL758"/>
  <c r="AL759"/>
  <c r="AL760"/>
  <c r="AL761"/>
  <c r="AL762"/>
  <c r="AL763"/>
  <c r="AL764"/>
  <c r="AL765"/>
  <c r="AL766"/>
  <c r="AL767"/>
  <c r="AL768"/>
  <c r="AL769"/>
  <c r="AL770"/>
  <c r="AL771"/>
  <c r="AL772"/>
  <c r="AL773"/>
  <c r="AL774"/>
  <c r="AL775"/>
  <c r="AL776"/>
  <c r="AL777"/>
  <c r="AL778"/>
  <c r="AL779"/>
  <c r="AL780"/>
  <c r="AL781"/>
  <c r="AL782"/>
  <c r="AL783"/>
  <c r="AL784"/>
  <c r="AL785"/>
  <c r="AL786"/>
  <c r="AL787"/>
  <c r="AL788"/>
  <c r="AL789"/>
  <c r="AL790"/>
  <c r="AL791"/>
  <c r="AL792"/>
  <c r="AL793"/>
  <c r="AL794"/>
  <c r="AL795"/>
  <c r="AL796"/>
  <c r="AL797"/>
  <c r="AL798"/>
  <c r="AL799"/>
  <c r="AL800"/>
  <c r="AL801"/>
  <c r="AL802"/>
  <c r="AL803"/>
  <c r="AL804"/>
  <c r="AL805"/>
  <c r="AL806"/>
  <c r="AL807"/>
  <c r="AL808"/>
  <c r="AL809"/>
  <c r="AL810"/>
  <c r="AL811"/>
  <c r="AL812"/>
  <c r="AL813"/>
  <c r="AL814"/>
  <c r="AL815"/>
  <c r="AL816"/>
  <c r="AL817"/>
  <c r="AL818"/>
  <c r="AL819"/>
  <c r="AL820"/>
  <c r="AL821"/>
  <c r="AL822"/>
  <c r="AL823"/>
  <c r="AL824"/>
  <c r="AL825"/>
  <c r="AL826"/>
  <c r="AL827"/>
  <c r="AL828"/>
  <c r="AL829"/>
  <c r="AL830"/>
  <c r="AL831"/>
  <c r="AL832"/>
  <c r="AL833"/>
  <c r="AL834"/>
  <c r="AL835"/>
  <c r="AL836"/>
  <c r="AL837"/>
  <c r="AL838"/>
  <c r="AL839"/>
  <c r="AL840"/>
  <c r="AL841"/>
  <c r="AL842"/>
  <c r="AL843"/>
  <c r="AL844"/>
  <c r="AL845"/>
  <c r="AL846"/>
  <c r="AL847"/>
  <c r="AL848"/>
  <c r="AL849"/>
  <c r="AL850"/>
  <c r="AL851"/>
  <c r="AL852"/>
  <c r="AL853"/>
  <c r="AL854"/>
  <c r="AL855"/>
  <c r="AL856"/>
  <c r="AL857"/>
  <c r="AL858"/>
  <c r="AL859"/>
  <c r="AL860"/>
  <c r="AL861"/>
  <c r="AL862"/>
  <c r="AL863"/>
  <c r="AL864"/>
  <c r="AL865"/>
  <c r="AL866"/>
  <c r="AL867"/>
  <c r="AL868"/>
  <c r="AL869"/>
  <c r="AL870"/>
  <c r="AL871"/>
  <c r="AL872"/>
  <c r="AL873"/>
  <c r="AL874"/>
  <c r="AL875"/>
  <c r="AL876"/>
  <c r="AL877"/>
  <c r="AL878"/>
  <c r="AL879"/>
  <c r="AL880"/>
  <c r="AL881"/>
  <c r="AL882"/>
  <c r="AL883"/>
  <c r="AL884"/>
  <c r="AL885"/>
  <c r="AL886"/>
  <c r="AL887"/>
  <c r="AL888"/>
  <c r="AL889"/>
  <c r="AL890"/>
  <c r="AL891"/>
  <c r="AL892"/>
  <c r="AL893"/>
  <c r="AL894"/>
  <c r="AL895"/>
  <c r="AL896"/>
  <c r="AL897"/>
  <c r="AL898"/>
  <c r="AL899"/>
  <c r="AL900"/>
  <c r="AL901"/>
  <c r="AL902"/>
  <c r="AL903"/>
  <c r="AL904"/>
  <c r="AL905"/>
  <c r="AL906"/>
  <c r="AL907"/>
  <c r="AL908"/>
  <c r="AL909"/>
  <c r="AL910"/>
  <c r="AL911"/>
  <c r="AL912"/>
  <c r="AL913"/>
  <c r="AL914"/>
  <c r="AL915"/>
  <c r="AL916"/>
  <c r="AL917"/>
  <c r="AL918"/>
  <c r="AL919"/>
  <c r="AL920"/>
  <c r="AL921"/>
  <c r="AL922"/>
  <c r="AL923"/>
  <c r="AL924"/>
  <c r="AL925"/>
  <c r="AL926"/>
  <c r="AL927"/>
  <c r="AL928"/>
  <c r="AL929"/>
  <c r="AL930"/>
  <c r="AL931"/>
  <c r="AL932"/>
  <c r="AL933"/>
  <c r="AL934"/>
  <c r="AL935"/>
  <c r="AL936"/>
  <c r="AL937"/>
  <c r="AL938"/>
  <c r="AL939"/>
  <c r="AL940"/>
  <c r="AL941"/>
  <c r="AL942"/>
  <c r="AL943"/>
  <c r="AL944"/>
  <c r="AL945"/>
  <c r="AL946"/>
  <c r="AL947"/>
  <c r="AL948"/>
  <c r="AL949"/>
  <c r="AL950"/>
  <c r="AL951"/>
  <c r="AL952"/>
  <c r="AL953"/>
  <c r="AL954"/>
  <c r="AL955"/>
  <c r="AL956"/>
  <c r="AL957"/>
  <c r="AL958"/>
  <c r="AL959"/>
  <c r="AL960"/>
  <c r="AL961"/>
  <c r="AL962"/>
  <c r="AL963"/>
  <c r="AL964"/>
  <c r="AL965"/>
  <c r="AL966"/>
  <c r="AL967"/>
  <c r="AL968"/>
  <c r="AL969"/>
  <c r="AL970"/>
  <c r="AL971"/>
  <c r="AL972"/>
  <c r="AL973"/>
  <c r="AL974"/>
  <c r="AL975"/>
  <c r="AL976"/>
  <c r="AL977"/>
  <c r="AL978"/>
  <c r="AL979"/>
  <c r="AL980"/>
  <c r="AL981"/>
  <c r="AL982"/>
  <c r="AL983"/>
  <c r="AL984"/>
  <c r="AL985"/>
  <c r="AL986"/>
  <c r="AL987"/>
  <c r="AL988"/>
  <c r="AL989"/>
  <c r="AL990"/>
  <c r="AL991"/>
  <c r="AL992"/>
  <c r="AL993"/>
  <c r="AL994"/>
  <c r="AL995"/>
  <c r="AL996"/>
  <c r="AL997"/>
  <c r="AL998"/>
  <c r="AL999"/>
  <c r="AL1000"/>
  <c r="AL1001"/>
  <c r="AL1002"/>
  <c r="AL1003"/>
  <c r="AL1004"/>
  <c r="AL1005"/>
  <c r="AL1006"/>
  <c r="AL1007"/>
  <c r="AL1008"/>
  <c r="AL1009"/>
  <c r="AL1010"/>
  <c r="AL1011"/>
  <c r="AL1012"/>
  <c r="AL1013"/>
  <c r="AL1014"/>
  <c r="AL1015"/>
  <c r="AL1016"/>
  <c r="AL1017"/>
  <c r="AL1018"/>
  <c r="AL1019"/>
  <c r="AL1020"/>
  <c r="AL1021"/>
  <c r="AL1022"/>
  <c r="AL1023"/>
  <c r="AL1024"/>
  <c r="AL1025"/>
  <c r="AL1026"/>
  <c r="AL1027"/>
  <c r="AL1028"/>
  <c r="AL1029"/>
  <c r="AL1030"/>
  <c r="AL1031"/>
  <c r="AL1032"/>
  <c r="AL1033"/>
  <c r="AL1034"/>
  <c r="AL1035"/>
  <c r="AL1036"/>
  <c r="AL1037"/>
  <c r="AL1038"/>
  <c r="AL1039"/>
  <c r="AL1040"/>
  <c r="AL1041"/>
  <c r="AL1042"/>
  <c r="AL1043"/>
  <c r="AL1044"/>
  <c r="AL1045"/>
  <c r="AL1046"/>
  <c r="AL1047"/>
  <c r="AL1048"/>
  <c r="AL1049"/>
  <c r="AL1050"/>
  <c r="AL1051"/>
  <c r="AL1052"/>
  <c r="AL1053"/>
  <c r="AL1054"/>
  <c r="AL1055"/>
  <c r="AL1056"/>
  <c r="AL1057"/>
  <c r="AL1058"/>
  <c r="AL1059"/>
  <c r="AL1060"/>
  <c r="AL1061"/>
  <c r="AL1062"/>
  <c r="AL1063"/>
  <c r="AL1064"/>
  <c r="AL1065"/>
  <c r="AL1066"/>
  <c r="AL1067"/>
  <c r="AL1068"/>
  <c r="AL1069"/>
  <c r="AL1070"/>
  <c r="AL1071"/>
  <c r="AL1072"/>
  <c r="AL1073"/>
  <c r="AL1074"/>
  <c r="AL1075"/>
  <c r="AL1076"/>
  <c r="AL1077"/>
  <c r="AL1078"/>
  <c r="AL1079"/>
  <c r="AL1080"/>
  <c r="AL1081"/>
  <c r="AL1082"/>
  <c r="AL1083"/>
  <c r="AL1084"/>
  <c r="AL1085"/>
  <c r="AL1086"/>
  <c r="AL1087"/>
  <c r="AL1088"/>
  <c r="AL1089"/>
  <c r="AL1090"/>
  <c r="AL1091"/>
  <c r="AL1092"/>
  <c r="AL1093"/>
  <c r="AL1094"/>
  <c r="AL1095"/>
  <c r="AL1096"/>
  <c r="AL1097"/>
  <c r="AL1098"/>
  <c r="AL1099"/>
  <c r="AL1100"/>
  <c r="AL1101"/>
  <c r="AL1102"/>
  <c r="AL1103"/>
  <c r="AL1104"/>
  <c r="AL1105"/>
  <c r="AL1106"/>
  <c r="AL1107"/>
  <c r="AL1108"/>
  <c r="AL1109"/>
  <c r="AL1110"/>
  <c r="AL1111"/>
  <c r="AL1112"/>
  <c r="AL1113"/>
  <c r="AL1114"/>
  <c r="AL1115"/>
  <c r="AL1116"/>
  <c r="AL1117"/>
  <c r="AL1118"/>
  <c r="AL1119"/>
  <c r="AL1120"/>
  <c r="AL1121"/>
  <c r="AL1122"/>
  <c r="AL1123"/>
  <c r="AL1124"/>
  <c r="AL1125"/>
  <c r="AL1126"/>
  <c r="AL1127"/>
  <c r="AL1128"/>
  <c r="AL1129"/>
  <c r="AL1130"/>
  <c r="AL1131"/>
  <c r="AL1132"/>
  <c r="AL1133"/>
  <c r="AL1134"/>
  <c r="AL1135"/>
  <c r="AL1136"/>
  <c r="AL1137"/>
  <c r="AL1138"/>
  <c r="AL1139"/>
  <c r="AL1140"/>
  <c r="AL1141"/>
  <c r="AL1142"/>
  <c r="AL1143"/>
  <c r="AL1144"/>
  <c r="AL1145"/>
  <c r="AL1146"/>
  <c r="AL1147"/>
  <c r="AL1148"/>
  <c r="AL1149"/>
  <c r="AL1150"/>
  <c r="AL1151"/>
  <c r="AL1152"/>
  <c r="AL1153"/>
  <c r="AL1154"/>
  <c r="AL1155"/>
  <c r="AL1156"/>
  <c r="AL1157"/>
  <c r="AL1158"/>
  <c r="AL1159"/>
  <c r="AL1160"/>
  <c r="AL1161"/>
  <c r="AL1162"/>
  <c r="AL1163"/>
  <c r="AL1164"/>
  <c r="AL1165"/>
  <c r="AL1166"/>
  <c r="AL1167"/>
  <c r="AL1168"/>
  <c r="AL1169"/>
  <c r="AL1170"/>
  <c r="AL1171"/>
  <c r="AL1172"/>
  <c r="AL1173"/>
  <c r="AL1174"/>
  <c r="AL1175"/>
  <c r="AL1176"/>
  <c r="AL1177"/>
  <c r="AL1178"/>
  <c r="AL1179"/>
  <c r="AL1180"/>
  <c r="AL1181"/>
  <c r="AL1182"/>
  <c r="AL1183"/>
  <c r="AL1184"/>
  <c r="AL1185"/>
  <c r="AL1186"/>
  <c r="AL1187"/>
  <c r="AL1188"/>
  <c r="AL1189"/>
  <c r="AL1190"/>
  <c r="AL1191"/>
  <c r="AL1192"/>
  <c r="AL1193"/>
  <c r="AL1194"/>
  <c r="AL1195"/>
  <c r="AL1196"/>
  <c r="AL1197"/>
  <c r="AL1198"/>
  <c r="AL1199"/>
  <c r="AL1200"/>
  <c r="AL1201"/>
  <c r="AL1202"/>
  <c r="AL1203"/>
  <c r="AL1204"/>
  <c r="AL1205"/>
  <c r="AL1206"/>
  <c r="AL1207"/>
  <c r="AL1208"/>
  <c r="AL1209"/>
  <c r="AL1210"/>
  <c r="AL1211"/>
  <c r="AL1212"/>
  <c r="AL1213"/>
  <c r="AL1214"/>
  <c r="AL1215"/>
  <c r="AL1216"/>
  <c r="AL1217"/>
  <c r="AL1218"/>
  <c r="AL1219"/>
  <c r="AL1220"/>
  <c r="AL1221"/>
  <c r="AL1222"/>
  <c r="AL1223"/>
  <c r="AL1224"/>
  <c r="AL1225"/>
  <c r="AL1226"/>
  <c r="AL1227"/>
  <c r="AL1228"/>
  <c r="AL1229"/>
  <c r="AL1230"/>
  <c r="AL1231"/>
  <c r="AL1232"/>
  <c r="AL1233"/>
  <c r="AL1234"/>
  <c r="AL1235"/>
  <c r="AL1236"/>
  <c r="AL1237"/>
  <c r="AL1238"/>
  <c r="AL1239"/>
  <c r="AL1240"/>
  <c r="AL1241"/>
  <c r="AL1242"/>
  <c r="AL1243"/>
  <c r="AL1244"/>
  <c r="AL1245"/>
  <c r="AL1246"/>
  <c r="AL1247"/>
  <c r="AL1248"/>
  <c r="AL1249"/>
  <c r="AL1250"/>
  <c r="AL1251"/>
  <c r="AL1252"/>
  <c r="AL1253"/>
  <c r="AL1254"/>
  <c r="AL1255"/>
  <c r="AL1256"/>
  <c r="AL1257"/>
  <c r="AL1258"/>
  <c r="AL1259"/>
  <c r="AL1260"/>
  <c r="AL1261"/>
  <c r="AL1262"/>
  <c r="AL1263"/>
  <c r="AL1264"/>
  <c r="AL1265"/>
  <c r="AL1266"/>
  <c r="AL1267"/>
  <c r="AL1268"/>
  <c r="AL1269"/>
  <c r="AL1270"/>
  <c r="AL1271"/>
  <c r="AL1272"/>
  <c r="AL1273"/>
  <c r="AL1274"/>
  <c r="AL1275"/>
  <c r="AL1276"/>
  <c r="AL1277"/>
  <c r="AL1278"/>
  <c r="AL1279"/>
  <c r="AL1280"/>
  <c r="AL1281"/>
  <c r="AL1282"/>
  <c r="AL1283"/>
  <c r="AL1284"/>
  <c r="AL1285"/>
  <c r="AL1286"/>
  <c r="AL1287"/>
  <c r="AL1288"/>
  <c r="AL1289"/>
  <c r="AL1290"/>
  <c r="AL1291"/>
  <c r="AL1292"/>
  <c r="AL1293"/>
  <c r="AL1294"/>
  <c r="AL1295"/>
  <c r="AL1296"/>
  <c r="AL1297"/>
  <c r="AL1298"/>
  <c r="AL1299"/>
  <c r="AL1300"/>
  <c r="AL1301"/>
  <c r="AL1302"/>
  <c r="AL1303"/>
  <c r="AL1304"/>
  <c r="AL1305"/>
  <c r="AL1306"/>
  <c r="AL1307"/>
  <c r="AL1308"/>
  <c r="AL1309"/>
  <c r="AL1310"/>
  <c r="AL1311"/>
  <c r="AL1312"/>
  <c r="AL1313"/>
  <c r="AL1314"/>
  <c r="AL1315"/>
  <c r="AL1316"/>
  <c r="AL1317"/>
  <c r="AL1318"/>
  <c r="AL1319"/>
  <c r="AL1320"/>
  <c r="AL1321"/>
  <c r="AL1322"/>
  <c r="AL1323"/>
  <c r="AL1324"/>
  <c r="AL1325"/>
  <c r="AL1326"/>
  <c r="AL1327"/>
  <c r="AL1328"/>
  <c r="AL1329"/>
  <c r="AL1330"/>
  <c r="AL1331"/>
  <c r="AL1332"/>
  <c r="AL1333"/>
  <c r="AL1334"/>
  <c r="AL1335"/>
  <c r="AL1336"/>
  <c r="AL1337"/>
  <c r="AL1338"/>
  <c r="AL1339"/>
  <c r="AL1340"/>
  <c r="AL1341"/>
  <c r="AL1342"/>
  <c r="AL1343"/>
  <c r="AL1344"/>
  <c r="AL1345"/>
  <c r="AL1346"/>
  <c r="AL1347"/>
  <c r="AL1348"/>
  <c r="AL1349"/>
  <c r="AL1350"/>
  <c r="AL1351"/>
  <c r="AL1352"/>
  <c r="AL1353"/>
  <c r="AL1354"/>
  <c r="AL1355"/>
  <c r="AL1356"/>
  <c r="AL1357"/>
  <c r="AL1358"/>
  <c r="AL1359"/>
  <c r="AL1360"/>
  <c r="AL1361"/>
  <c r="AL1362"/>
  <c r="AL1363"/>
  <c r="AL1364"/>
  <c r="AL1365"/>
  <c r="AL1366"/>
  <c r="AL1367"/>
  <c r="AL1368"/>
  <c r="AL1369"/>
  <c r="AL1370"/>
  <c r="AL1371"/>
  <c r="AL1372"/>
  <c r="AL1373"/>
  <c r="AL1374"/>
  <c r="AL1375"/>
  <c r="AL1376"/>
  <c r="AL1377"/>
  <c r="AL1378"/>
  <c r="AL1379"/>
  <c r="AL1380"/>
  <c r="AL1381"/>
  <c r="AL1382"/>
  <c r="AL1383"/>
  <c r="AL1384"/>
  <c r="AL1385"/>
  <c r="AL1386"/>
  <c r="AL1387"/>
  <c r="AL1388"/>
  <c r="AL1389"/>
  <c r="AL1390"/>
  <c r="AL1391"/>
  <c r="AL1392"/>
  <c r="AL1393"/>
  <c r="AL1394"/>
  <c r="AL1395"/>
  <c r="AL1396"/>
  <c r="AL1397"/>
  <c r="AL1398"/>
  <c r="AL1399"/>
  <c r="AL1400"/>
  <c r="AL1401"/>
  <c r="AL1402"/>
  <c r="AL1403"/>
  <c r="AL1404"/>
  <c r="AL1405"/>
  <c r="AL1406"/>
  <c r="AL1407"/>
  <c r="AL1408"/>
  <c r="AL1409"/>
  <c r="AL1410"/>
  <c r="AL1411"/>
  <c r="AL1412"/>
  <c r="AL1413"/>
  <c r="AL1414"/>
  <c r="AL1415"/>
  <c r="AL1416"/>
  <c r="AL1417"/>
  <c r="AL1418"/>
  <c r="AL1419"/>
  <c r="AL1420"/>
  <c r="AL1421"/>
  <c r="AL1422"/>
  <c r="AL1423"/>
  <c r="AL1424"/>
  <c r="AL1425"/>
  <c r="AL1426"/>
  <c r="AL1427"/>
  <c r="AL1428"/>
  <c r="AL1429"/>
  <c r="AL1430"/>
  <c r="AL1431"/>
  <c r="AL1432"/>
  <c r="AL1433"/>
  <c r="AL1434"/>
  <c r="AL1435"/>
  <c r="AL1436"/>
  <c r="AL1437"/>
  <c r="AL1438"/>
  <c r="AL1439"/>
  <c r="AL1440"/>
  <c r="AL1441"/>
  <c r="AL1442"/>
  <c r="AL1443"/>
  <c r="AL1444"/>
  <c r="AL1445"/>
  <c r="AL1446"/>
  <c r="AL1447"/>
  <c r="AL1448"/>
  <c r="AL1449"/>
  <c r="AL1450"/>
  <c r="AL1451"/>
  <c r="AL1452"/>
  <c r="AL1453"/>
  <c r="AL1454"/>
  <c r="AL1455"/>
  <c r="AL1456"/>
  <c r="AL1457"/>
  <c r="AL1458"/>
  <c r="AL1459"/>
  <c r="AL1460"/>
  <c r="AL1461"/>
  <c r="AL1462"/>
  <c r="AL1463"/>
  <c r="AL1464"/>
  <c r="AL1465"/>
  <c r="AL1466"/>
  <c r="AL1467"/>
  <c r="AL1468"/>
  <c r="AL1469"/>
  <c r="AL1470"/>
  <c r="AL1471"/>
  <c r="AL1472"/>
  <c r="AL1473"/>
  <c r="AL1474"/>
  <c r="AL1475"/>
  <c r="AL1476"/>
  <c r="AL1477"/>
  <c r="AL1478"/>
  <c r="AL1479"/>
  <c r="AL1480"/>
  <c r="AL1481"/>
  <c r="AL1482"/>
  <c r="AL1483"/>
  <c r="AL1484"/>
  <c r="AL1485"/>
  <c r="AL1486"/>
  <c r="AL1487"/>
  <c r="AL1488"/>
  <c r="AL1489"/>
  <c r="AL1490"/>
  <c r="AL1491"/>
  <c r="AL1492"/>
  <c r="AL1493"/>
  <c r="AL1494"/>
  <c r="AL1495"/>
  <c r="AL1496"/>
  <c r="AL1497"/>
  <c r="AL1498"/>
  <c r="AL1499"/>
  <c r="AL1500"/>
  <c r="AL1501"/>
  <c r="AL1502"/>
  <c r="AL1503"/>
  <c r="AL1504"/>
  <c r="AL1505"/>
  <c r="AL1506"/>
  <c r="AL1507"/>
  <c r="AL1508"/>
  <c r="AL1509"/>
  <c r="AL1510"/>
  <c r="AL1511"/>
  <c r="AL1512"/>
  <c r="AL1513"/>
  <c r="AL1514"/>
  <c r="AL1515"/>
  <c r="AL1516"/>
  <c r="AL1517"/>
  <c r="AL1518"/>
  <c r="AL1519"/>
  <c r="AL1520"/>
  <c r="AL1521"/>
  <c r="AL1522"/>
  <c r="AL1523"/>
  <c r="AL1524"/>
  <c r="AL1525"/>
  <c r="AL1526"/>
  <c r="AL1527"/>
  <c r="AL1528"/>
  <c r="AL1529"/>
  <c r="AL1530"/>
  <c r="AL1531"/>
  <c r="AL1532"/>
  <c r="AL1533"/>
  <c r="AL1534"/>
  <c r="AL1535"/>
  <c r="AL1536"/>
  <c r="AL1537"/>
  <c r="AL1538"/>
  <c r="AL1539"/>
  <c r="AL1540"/>
  <c r="AL1541"/>
  <c r="AL1542"/>
  <c r="AL1543"/>
  <c r="AL1544"/>
  <c r="AL1545"/>
  <c r="AL1546"/>
  <c r="AL1547"/>
  <c r="AL1548"/>
  <c r="AL1549"/>
  <c r="AL1550"/>
  <c r="AL1551"/>
  <c r="AL1552"/>
  <c r="AL1553"/>
  <c r="AL1554"/>
  <c r="AL1555"/>
  <c r="AL1556"/>
  <c r="AL1557"/>
  <c r="AL1558"/>
  <c r="AL1559"/>
  <c r="AL1560"/>
  <c r="AL1561"/>
  <c r="AL1562"/>
  <c r="AL1563"/>
  <c r="AL1564"/>
  <c r="AL1565"/>
  <c r="AL1566"/>
  <c r="AL1567"/>
  <c r="AL1568"/>
  <c r="AL1569"/>
  <c r="AL1570"/>
  <c r="AL1571"/>
  <c r="AL1572"/>
  <c r="AL1573"/>
  <c r="AL1574"/>
  <c r="AL1575"/>
  <c r="AL1576"/>
  <c r="AL1577"/>
  <c r="AL1578"/>
  <c r="AL1579"/>
  <c r="AL1580"/>
  <c r="AL1581"/>
  <c r="AL1582"/>
  <c r="AL1583"/>
  <c r="AL1584"/>
  <c r="AL1585"/>
  <c r="AL1586"/>
  <c r="AL1587"/>
  <c r="AL1588"/>
  <c r="AL1589"/>
  <c r="AL1590"/>
  <c r="AL1591"/>
  <c r="AL1592"/>
  <c r="AL1593"/>
  <c r="AL1594"/>
  <c r="AL1595"/>
  <c r="AL1596"/>
  <c r="AL1597"/>
  <c r="AL1598"/>
  <c r="AL1599"/>
  <c r="AL1600"/>
  <c r="AL1601"/>
  <c r="AL1602"/>
  <c r="AL1603"/>
  <c r="AL1604"/>
  <c r="AL1605"/>
  <c r="AL1606"/>
  <c r="AL1607"/>
  <c r="AL1608"/>
  <c r="AL1609"/>
  <c r="AL1610"/>
  <c r="AL1611"/>
  <c r="AL1612"/>
  <c r="AL1613"/>
  <c r="AL1614"/>
  <c r="AL1615"/>
  <c r="AL1616"/>
  <c r="AL1617"/>
  <c r="AL1618"/>
  <c r="AL1619"/>
  <c r="AL1620"/>
  <c r="AL1621"/>
  <c r="AL1622"/>
  <c r="AL1623"/>
  <c r="AL1624"/>
  <c r="AL1625"/>
  <c r="AL1626"/>
  <c r="AL1627"/>
  <c r="AL1628"/>
  <c r="AL1629"/>
  <c r="AL1630"/>
  <c r="AL1631"/>
  <c r="AL1632"/>
  <c r="AL1633"/>
  <c r="AL1634"/>
  <c r="AL1635"/>
  <c r="AL1636"/>
  <c r="AL1637"/>
  <c r="AL1638"/>
  <c r="AL1639"/>
  <c r="AL1640"/>
  <c r="AL1641"/>
  <c r="AL1642"/>
  <c r="AL1643"/>
  <c r="AL1644"/>
  <c r="AL1645"/>
  <c r="AL1646"/>
  <c r="AL1647"/>
  <c r="AL1648"/>
  <c r="AL6"/>
  <c r="AL7"/>
  <c r="AL8"/>
  <c r="AL9"/>
  <c r="AL10"/>
  <c r="AL11"/>
  <c r="AL12"/>
  <c r="AL13"/>
  <c r="AL14"/>
  <c r="AL15"/>
  <c r="AL16"/>
  <c r="AL17"/>
  <c r="AL5"/>
  <c r="C776" i="8" l="1"/>
  <c r="C775"/>
  <c r="C774"/>
  <c r="C773"/>
  <c r="C772"/>
  <c r="C771"/>
  <c r="C770"/>
  <c r="C769"/>
  <c r="C768"/>
  <c r="C767"/>
  <c r="C766"/>
  <c r="C765"/>
  <c r="C764"/>
  <c r="C763"/>
  <c r="C762"/>
  <c r="C761"/>
  <c r="C760"/>
  <c r="C759"/>
  <c r="C758"/>
  <c r="C757"/>
  <c r="C756"/>
  <c r="C755"/>
  <c r="C754"/>
  <c r="C753"/>
  <c r="C752"/>
  <c r="C751"/>
  <c r="C750"/>
  <c r="C749"/>
  <c r="C748"/>
  <c r="C747"/>
  <c r="C746"/>
  <c r="C745"/>
  <c r="C744"/>
  <c r="C743"/>
  <c r="C742"/>
  <c r="C741"/>
  <c r="C740"/>
  <c r="C739"/>
  <c r="C738"/>
  <c r="C737"/>
  <c r="C736"/>
  <c r="C735"/>
  <c r="C734"/>
  <c r="C733"/>
  <c r="C732"/>
  <c r="C731"/>
  <c r="C730"/>
  <c r="C729"/>
  <c r="C728"/>
  <c r="C727"/>
  <c r="C726"/>
  <c r="C725"/>
  <c r="C724"/>
  <c r="C723"/>
  <c r="C722"/>
  <c r="C721"/>
  <c r="C720"/>
  <c r="C719"/>
  <c r="C718"/>
  <c r="C717"/>
  <c r="C716"/>
  <c r="C715"/>
  <c r="C714"/>
  <c r="C713"/>
  <c r="C712"/>
  <c r="C711"/>
  <c r="C710"/>
  <c r="C709"/>
  <c r="C708"/>
  <c r="C707"/>
  <c r="C706"/>
  <c r="C705"/>
  <c r="C704"/>
  <c r="C703"/>
  <c r="C702"/>
  <c r="C701"/>
  <c r="C700"/>
  <c r="C699"/>
  <c r="C698"/>
  <c r="C697"/>
  <c r="C696"/>
  <c r="C695"/>
  <c r="C694"/>
  <c r="C693"/>
  <c r="C692"/>
  <c r="C691"/>
  <c r="C690"/>
  <c r="C689"/>
  <c r="C688"/>
  <c r="C687"/>
  <c r="C686"/>
  <c r="C685"/>
  <c r="C684"/>
  <c r="C683"/>
  <c r="C682"/>
  <c r="C681"/>
  <c r="C680"/>
  <c r="C679"/>
  <c r="C678"/>
  <c r="C677"/>
  <c r="C676"/>
  <c r="C675"/>
  <c r="C674"/>
  <c r="C673"/>
  <c r="C672"/>
  <c r="C671"/>
  <c r="C670"/>
  <c r="C669"/>
  <c r="C668"/>
  <c r="C667"/>
  <c r="C666"/>
  <c r="C665"/>
  <c r="C664"/>
  <c r="C663"/>
  <c r="C662"/>
  <c r="C661"/>
  <c r="C660"/>
  <c r="C659"/>
  <c r="C658"/>
  <c r="C657"/>
  <c r="C656"/>
  <c r="C655"/>
  <c r="C654"/>
  <c r="C653"/>
  <c r="C652"/>
  <c r="C651"/>
  <c r="C650"/>
  <c r="C649"/>
  <c r="C648"/>
  <c r="C647"/>
  <c r="C646"/>
  <c r="C645"/>
  <c r="C644"/>
  <c r="C643"/>
  <c r="C642"/>
  <c r="C641"/>
  <c r="C640"/>
  <c r="C639"/>
  <c r="C638"/>
  <c r="C637"/>
  <c r="C636"/>
  <c r="C635"/>
  <c r="C634"/>
  <c r="C633"/>
  <c r="C632"/>
  <c r="C631"/>
  <c r="C630"/>
  <c r="C629"/>
  <c r="C628"/>
  <c r="C627"/>
  <c r="C626"/>
  <c r="C625"/>
  <c r="C624"/>
  <c r="C623"/>
  <c r="C622"/>
  <c r="C621"/>
  <c r="C620"/>
  <c r="C619"/>
  <c r="C618"/>
  <c r="C617"/>
  <c r="C616"/>
  <c r="C615"/>
  <c r="C614"/>
  <c r="C613"/>
  <c r="C612"/>
  <c r="C611"/>
  <c r="C610"/>
  <c r="C609"/>
  <c r="C608"/>
  <c r="C607"/>
  <c r="C606"/>
  <c r="C605"/>
  <c r="C604"/>
  <c r="C603"/>
  <c r="C602"/>
  <c r="C601"/>
  <c r="C600"/>
  <c r="C599"/>
  <c r="C598"/>
  <c r="C597"/>
  <c r="C596"/>
  <c r="C595"/>
  <c r="C594"/>
  <c r="C593"/>
  <c r="C592"/>
  <c r="C591"/>
  <c r="C590"/>
  <c r="C589"/>
  <c r="C588"/>
  <c r="C587"/>
  <c r="C586"/>
  <c r="C585"/>
  <c r="C584"/>
  <c r="C583"/>
  <c r="C582"/>
  <c r="C581"/>
  <c r="C580"/>
  <c r="C579"/>
  <c r="C578"/>
  <c r="C577"/>
  <c r="C576"/>
  <c r="C575"/>
  <c r="C574"/>
  <c r="C573"/>
  <c r="C572"/>
  <c r="C571"/>
  <c r="C570"/>
  <c r="C569"/>
  <c r="C568"/>
  <c r="C567"/>
  <c r="C566"/>
  <c r="C565"/>
  <c r="C564"/>
  <c r="C563"/>
  <c r="C562"/>
  <c r="C561"/>
  <c r="C560"/>
  <c r="C559"/>
  <c r="C558"/>
  <c r="C557"/>
  <c r="C556"/>
  <c r="C555"/>
  <c r="C554"/>
  <c r="C553"/>
  <c r="C552"/>
  <c r="C551"/>
  <c r="C550"/>
  <c r="C549"/>
  <c r="C548"/>
  <c r="C547"/>
  <c r="C546"/>
  <c r="C545"/>
  <c r="C544"/>
  <c r="C543"/>
  <c r="C542"/>
  <c r="C541"/>
  <c r="C540"/>
  <c r="C539"/>
  <c r="C538"/>
  <c r="C537"/>
  <c r="C536"/>
  <c r="C535"/>
  <c r="C534"/>
  <c r="C533"/>
  <c r="C532"/>
  <c r="C531"/>
  <c r="C530"/>
  <c r="C529"/>
  <c r="C528"/>
  <c r="C527"/>
  <c r="C526"/>
  <c r="C525"/>
  <c r="C524"/>
  <c r="C523"/>
  <c r="C522"/>
  <c r="C521"/>
  <c r="C520"/>
  <c r="C519"/>
  <c r="C518"/>
  <c r="C517"/>
  <c r="C516"/>
  <c r="C515"/>
  <c r="C514"/>
  <c r="C513"/>
  <c r="C512"/>
  <c r="C511"/>
  <c r="C510"/>
  <c r="C509"/>
  <c r="C508"/>
  <c r="C507"/>
  <c r="C506"/>
  <c r="C505"/>
  <c r="C504"/>
  <c r="C503"/>
  <c r="C502"/>
  <c r="C501"/>
  <c r="C500"/>
  <c r="C499"/>
  <c r="C498"/>
  <c r="C497"/>
  <c r="C496"/>
  <c r="C495"/>
  <c r="C494"/>
  <c r="C493"/>
  <c r="C492"/>
  <c r="C491"/>
  <c r="C490"/>
  <c r="C489"/>
  <c r="C488"/>
  <c r="C487"/>
  <c r="C486"/>
  <c r="C485"/>
  <c r="C484"/>
  <c r="C483"/>
  <c r="C482"/>
  <c r="C481"/>
  <c r="C480"/>
  <c r="C479"/>
  <c r="C478"/>
  <c r="C477"/>
  <c r="C476"/>
  <c r="C475"/>
  <c r="C474"/>
  <c r="C473"/>
  <c r="C472"/>
  <c r="C471"/>
  <c r="C470"/>
  <c r="C469"/>
  <c r="C468"/>
  <c r="C467"/>
  <c r="C466"/>
  <c r="C465"/>
  <c r="C464"/>
  <c r="C463"/>
  <c r="C462"/>
  <c r="C461"/>
  <c r="C460"/>
  <c r="C459"/>
  <c r="C458"/>
  <c r="C457"/>
  <c r="C456"/>
  <c r="C455"/>
  <c r="C454"/>
  <c r="C453"/>
  <c r="C452"/>
  <c r="C451"/>
  <c r="C450"/>
  <c r="C449"/>
  <c r="C448"/>
  <c r="C447"/>
  <c r="C446"/>
  <c r="C445"/>
  <c r="C444"/>
  <c r="C443"/>
  <c r="C442"/>
  <c r="C441"/>
  <c r="C440"/>
  <c r="C439"/>
  <c r="C438"/>
  <c r="C437"/>
  <c r="C436"/>
  <c r="C435"/>
  <c r="C434"/>
  <c r="C433"/>
  <c r="C432"/>
  <c r="C431"/>
  <c r="C430"/>
  <c r="C429"/>
  <c r="C428"/>
  <c r="C427"/>
  <c r="C426"/>
  <c r="C425"/>
  <c r="C424"/>
  <c r="C423"/>
  <c r="C422"/>
  <c r="C421"/>
  <c r="C420"/>
  <c r="C419"/>
  <c r="C418"/>
  <c r="C417"/>
  <c r="C416"/>
  <c r="C415"/>
  <c r="C414"/>
  <c r="C413"/>
  <c r="C412"/>
  <c r="C411"/>
  <c r="C410"/>
  <c r="C409"/>
  <c r="C408"/>
  <c r="C407"/>
  <c r="C406"/>
  <c r="C405"/>
  <c r="C404"/>
  <c r="C403"/>
  <c r="C402"/>
  <c r="C401"/>
  <c r="C400"/>
  <c r="C399"/>
  <c r="C398"/>
  <c r="C397"/>
  <c r="C396"/>
  <c r="C395"/>
  <c r="C394"/>
  <c r="C393"/>
  <c r="C392"/>
  <c r="C39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80"/>
  <c r="C279"/>
  <c r="C278"/>
  <c r="C277"/>
  <c r="C276"/>
  <c r="C275"/>
  <c r="C274"/>
  <c r="C273"/>
  <c r="C272"/>
  <c r="C271"/>
  <c r="C270"/>
  <c r="C269"/>
  <c r="C268"/>
  <c r="C267"/>
  <c r="C266"/>
  <c r="C265"/>
  <c r="C264"/>
  <c r="C263"/>
  <c r="C262"/>
  <c r="C261"/>
  <c r="C260"/>
  <c r="C259"/>
  <c r="C258"/>
  <c r="C257"/>
  <c r="C256"/>
  <c r="C255"/>
  <c r="C254"/>
  <c r="C253"/>
  <c r="C252"/>
  <c r="C251"/>
  <c r="C250"/>
  <c r="C249"/>
  <c r="C248"/>
  <c r="C247"/>
  <c r="C246"/>
  <c r="C245"/>
  <c r="C244"/>
  <c r="C243"/>
  <c r="C242"/>
  <c r="C241"/>
  <c r="C240"/>
  <c r="C239"/>
  <c r="C238"/>
  <c r="C237"/>
  <c r="C236"/>
  <c r="C235"/>
  <c r="C234"/>
  <c r="C233"/>
  <c r="C232"/>
  <c r="C231"/>
  <c r="C230"/>
  <c r="C229"/>
  <c r="C228"/>
  <c r="C227"/>
  <c r="C226"/>
  <c r="C225"/>
  <c r="C224"/>
  <c r="C223"/>
  <c r="C222"/>
  <c r="C221"/>
  <c r="C220"/>
  <c r="C219"/>
  <c r="C218"/>
  <c r="C217"/>
  <c r="C216"/>
  <c r="C215"/>
  <c r="C214"/>
  <c r="C213"/>
  <c r="C212"/>
  <c r="C211"/>
  <c r="C210"/>
  <c r="C209"/>
  <c r="C208"/>
  <c r="C207"/>
  <c r="C206"/>
  <c r="C205"/>
  <c r="C204"/>
  <c r="C203"/>
  <c r="C202"/>
  <c r="C201"/>
  <c r="C200"/>
  <c r="C199"/>
  <c r="C198"/>
  <c r="C197"/>
  <c r="C196"/>
  <c r="C195"/>
  <c r="C194"/>
  <c r="C193"/>
  <c r="C192"/>
  <c r="C191"/>
  <c r="C190"/>
  <c r="C189"/>
  <c r="C188"/>
  <c r="C187"/>
  <c r="C186"/>
  <c r="C185"/>
  <c r="C184"/>
  <c r="C183"/>
  <c r="C182"/>
  <c r="C181"/>
  <c r="C180"/>
  <c r="C179"/>
  <c r="C178"/>
  <c r="C177"/>
  <c r="C176"/>
  <c r="C175"/>
  <c r="C174"/>
  <c r="C173"/>
  <c r="C172"/>
  <c r="C171"/>
  <c r="C170"/>
  <c r="C169"/>
  <c r="C168"/>
  <c r="C167"/>
  <c r="C166"/>
  <c r="C165"/>
  <c r="C164"/>
  <c r="C163"/>
  <c r="C162"/>
  <c r="C161"/>
  <c r="C160"/>
  <c r="C159"/>
  <c r="C158"/>
  <c r="C157"/>
  <c r="C156"/>
  <c r="C155"/>
  <c r="C154"/>
  <c r="C153"/>
  <c r="C152"/>
  <c r="C151"/>
  <c r="C150"/>
  <c r="C149"/>
  <c r="C148"/>
  <c r="C147"/>
  <c r="C146"/>
  <c r="C145"/>
  <c r="C144"/>
  <c r="C143"/>
  <c r="C142"/>
  <c r="C141"/>
  <c r="C140"/>
  <c r="C139"/>
  <c r="C138"/>
  <c r="C137"/>
  <c r="C136"/>
  <c r="C135"/>
  <c r="C134"/>
  <c r="C133"/>
  <c r="C132"/>
  <c r="C131"/>
  <c r="C130"/>
  <c r="C129"/>
  <c r="C128"/>
  <c r="C127"/>
  <c r="C126"/>
  <c r="C125"/>
  <c r="C124"/>
  <c r="C123"/>
  <c r="C122"/>
  <c r="C121"/>
  <c r="C120"/>
  <c r="C119"/>
  <c r="C118"/>
  <c r="C117"/>
  <c r="C116"/>
  <c r="C115"/>
  <c r="C114"/>
  <c r="C113"/>
  <c r="C112"/>
  <c r="C111"/>
  <c r="C110"/>
  <c r="C109"/>
  <c r="C108"/>
  <c r="C107"/>
  <c r="C106"/>
  <c r="C105"/>
  <c r="C104"/>
  <c r="C103"/>
  <c r="C102"/>
  <c r="C101"/>
  <c r="C100"/>
  <c r="C99"/>
  <c r="C98"/>
  <c r="C97"/>
  <c r="C96"/>
  <c r="C95"/>
  <c r="C94"/>
  <c r="C93"/>
  <c r="C92"/>
  <c r="C91"/>
  <c r="C90"/>
  <c r="C89"/>
  <c r="C88"/>
  <c r="C87"/>
  <c r="C86"/>
  <c r="C85"/>
  <c r="C84"/>
  <c r="C83"/>
  <c r="C82"/>
  <c r="C81"/>
  <c r="C80"/>
  <c r="C79"/>
  <c r="C78"/>
  <c r="C77"/>
  <c r="C76"/>
  <c r="C75"/>
  <c r="C74"/>
  <c r="C73"/>
  <c r="C72"/>
  <c r="C71"/>
  <c r="C70"/>
  <c r="C69"/>
  <c r="C68"/>
  <c r="C67"/>
  <c r="C66"/>
  <c r="C65"/>
  <c r="C64"/>
  <c r="C63"/>
  <c r="C62"/>
  <c r="C61"/>
  <c r="C60"/>
  <c r="C59"/>
  <c r="C58"/>
  <c r="C57"/>
  <c r="C56"/>
  <c r="C55"/>
  <c r="C54"/>
  <c r="C53"/>
  <c r="C52"/>
  <c r="C51"/>
  <c r="C50"/>
  <c r="C49"/>
  <c r="C48"/>
  <c r="C47"/>
  <c r="C46"/>
  <c r="C45"/>
  <c r="C44"/>
  <c r="C43"/>
  <c r="C42"/>
  <c r="C41"/>
  <c r="C40"/>
  <c r="C39"/>
  <c r="C38"/>
  <c r="C37"/>
  <c r="C36"/>
  <c r="C35"/>
  <c r="C34"/>
  <c r="C33"/>
  <c r="C32"/>
  <c r="C31"/>
  <c r="C30"/>
  <c r="C29"/>
  <c r="C28"/>
  <c r="C27"/>
  <c r="C26"/>
  <c r="C25"/>
  <c r="C24"/>
  <c r="C23"/>
  <c r="C22"/>
  <c r="C21"/>
  <c r="C20"/>
  <c r="C19"/>
  <c r="C18"/>
  <c r="C17"/>
  <c r="C16"/>
  <c r="C15"/>
  <c r="C14"/>
  <c r="C13"/>
  <c r="C12"/>
  <c r="C11"/>
  <c r="C10"/>
  <c r="C9"/>
  <c r="C8"/>
  <c r="C7"/>
  <c r="C6"/>
  <c r="C5"/>
  <c r="C4"/>
  <c r="C3"/>
  <c r="C58" i="4" l="1"/>
  <c r="C57" l="1"/>
  <c r="C56"/>
  <c r="C55"/>
  <c r="C54"/>
  <c r="C59" l="1"/>
  <c r="C31"/>
  <c r="C30"/>
  <c r="C29"/>
  <c r="C32" l="1"/>
  <c r="C9"/>
  <c r="C8"/>
  <c r="C7"/>
  <c r="C6"/>
  <c r="C5"/>
  <c r="C4"/>
  <c r="C3"/>
  <c r="C10" l="1"/>
  <c r="D18" i="3"/>
  <c r="E18" l="1"/>
  <c r="E17"/>
  <c r="D17"/>
  <c r="C17"/>
  <c r="E15" l="1"/>
  <c r="D15"/>
  <c r="E14"/>
  <c r="E16" s="1"/>
  <c r="D14"/>
  <c r="D16" s="1"/>
  <c r="C16" l="1"/>
  <c r="E13"/>
  <c r="D13"/>
  <c r="C12" l="1"/>
  <c r="E1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3" s="1"/>
  <c r="G20"/>
  <c r="H17"/>
  <c r="G12"/>
  <c r="G11"/>
  <c r="G10"/>
  <c r="N7"/>
  <c r="N6"/>
  <c r="K3" s="1"/>
  <c r="E33" l="1"/>
  <c r="E32"/>
  <c r="E34"/>
  <c r="M28"/>
  <c r="K40"/>
  <c r="C15" i="3"/>
  <c r="C14"/>
  <c r="I3" i="2"/>
  <c r="C13" i="3" s="1"/>
  <c r="C3" i="2"/>
  <c r="C142" s="1"/>
  <c r="AF1648" i="1"/>
  <c r="AE1648"/>
  <c r="X1648"/>
  <c r="W1648"/>
  <c r="V1648"/>
  <c r="U1648"/>
  <c r="T1648"/>
  <c r="Q1648"/>
  <c r="P1648"/>
  <c r="O1648"/>
  <c r="K1648"/>
  <c r="G1648"/>
  <c r="F1648"/>
  <c r="D1648"/>
  <c r="AC1648" s="1"/>
  <c r="AF1647"/>
  <c r="AE1647"/>
  <c r="X1647"/>
  <c r="W1647"/>
  <c r="V1647"/>
  <c r="U1647"/>
  <c r="T1647"/>
  <c r="Q1647"/>
  <c r="P1647"/>
  <c r="O1647"/>
  <c r="K1647"/>
  <c r="G1647"/>
  <c r="F1647"/>
  <c r="D1647"/>
  <c r="AC1647" s="1"/>
  <c r="AF1646"/>
  <c r="AE1646"/>
  <c r="X1646"/>
  <c r="W1646"/>
  <c r="V1646"/>
  <c r="U1646"/>
  <c r="T1646"/>
  <c r="Q1646"/>
  <c r="P1646"/>
  <c r="O1646"/>
  <c r="K1646"/>
  <c r="F1646"/>
  <c r="D1646"/>
  <c r="AC1646" s="1"/>
  <c r="AF1645"/>
  <c r="AE1645"/>
  <c r="AB1645"/>
  <c r="X1645"/>
  <c r="W1645"/>
  <c r="V1645"/>
  <c r="U1645"/>
  <c r="T1645"/>
  <c r="Q1645"/>
  <c r="P1645"/>
  <c r="O1645"/>
  <c r="K1645"/>
  <c r="F1645"/>
  <c r="D1645"/>
  <c r="AC1645" s="1"/>
  <c r="AF1644"/>
  <c r="AE1644"/>
  <c r="X1644"/>
  <c r="W1644"/>
  <c r="V1644"/>
  <c r="U1644"/>
  <c r="T1644"/>
  <c r="Q1644"/>
  <c r="P1644"/>
  <c r="O1644"/>
  <c r="K1644"/>
  <c r="F1644"/>
  <c r="D1644"/>
  <c r="AC1644" s="1"/>
  <c r="AF1643"/>
  <c r="AE1643"/>
  <c r="X1643"/>
  <c r="W1643"/>
  <c r="V1643"/>
  <c r="U1643"/>
  <c r="T1643"/>
  <c r="Q1643"/>
  <c r="P1643"/>
  <c r="O1643"/>
  <c r="K1643"/>
  <c r="G1643"/>
  <c r="F1643"/>
  <c r="D1643"/>
  <c r="AC1643" s="1"/>
  <c r="AF1642"/>
  <c r="AE1642"/>
  <c r="X1642"/>
  <c r="W1642"/>
  <c r="V1642"/>
  <c r="U1642"/>
  <c r="T1642"/>
  <c r="Q1642"/>
  <c r="P1642"/>
  <c r="O1642"/>
  <c r="K1642"/>
  <c r="F1642"/>
  <c r="D1642"/>
  <c r="AC1642" s="1"/>
  <c r="AF1641"/>
  <c r="AE1641"/>
  <c r="X1641"/>
  <c r="W1641"/>
  <c r="V1641"/>
  <c r="U1641"/>
  <c r="T1641"/>
  <c r="Q1641"/>
  <c r="P1641"/>
  <c r="O1641"/>
  <c r="K1641"/>
  <c r="F1641"/>
  <c r="D1641"/>
  <c r="AC1641" s="1"/>
  <c r="AF1640"/>
  <c r="AE1640"/>
  <c r="X1640"/>
  <c r="W1640"/>
  <c r="V1640"/>
  <c r="U1640"/>
  <c r="T1640"/>
  <c r="Q1640"/>
  <c r="P1640"/>
  <c r="O1640"/>
  <c r="K1640"/>
  <c r="G1640"/>
  <c r="F1640"/>
  <c r="D1640"/>
  <c r="AC1640" s="1"/>
  <c r="AF1639"/>
  <c r="AE1639"/>
  <c r="X1639"/>
  <c r="W1639"/>
  <c r="V1639"/>
  <c r="U1639"/>
  <c r="T1639"/>
  <c r="Q1639"/>
  <c r="P1639"/>
  <c r="O1639"/>
  <c r="K1639"/>
  <c r="G1639"/>
  <c r="F1639"/>
  <c r="D1639"/>
  <c r="AC1639" s="1"/>
  <c r="AF1638"/>
  <c r="AE1638"/>
  <c r="X1638"/>
  <c r="W1638"/>
  <c r="V1638"/>
  <c r="U1638"/>
  <c r="T1638"/>
  <c r="Q1638"/>
  <c r="P1638"/>
  <c r="O1638"/>
  <c r="K1638"/>
  <c r="F1638"/>
  <c r="D1638"/>
  <c r="AC1638" s="1"/>
  <c r="AF1637"/>
  <c r="AE1637"/>
  <c r="X1637"/>
  <c r="W1637"/>
  <c r="V1637"/>
  <c r="U1637"/>
  <c r="T1637"/>
  <c r="Q1637"/>
  <c r="P1637"/>
  <c r="O1637"/>
  <c r="K1637"/>
  <c r="F1637"/>
  <c r="D1637"/>
  <c r="AC1637" s="1"/>
  <c r="AF1636"/>
  <c r="AE1636"/>
  <c r="X1636"/>
  <c r="W1636"/>
  <c r="V1636"/>
  <c r="U1636"/>
  <c r="T1636"/>
  <c r="Q1636"/>
  <c r="P1636"/>
  <c r="O1636"/>
  <c r="K1636"/>
  <c r="G1636"/>
  <c r="F1636"/>
  <c r="D1636"/>
  <c r="AC1636" s="1"/>
  <c r="AF1635"/>
  <c r="AE1635"/>
  <c r="X1635"/>
  <c r="W1635"/>
  <c r="V1635"/>
  <c r="U1635"/>
  <c r="T1635"/>
  <c r="Q1635"/>
  <c r="P1635"/>
  <c r="O1635"/>
  <c r="K1635"/>
  <c r="G1635"/>
  <c r="F1635"/>
  <c r="D1635"/>
  <c r="AC1635" s="1"/>
  <c r="AF1634"/>
  <c r="AE1634"/>
  <c r="AB1634"/>
  <c r="X1634"/>
  <c r="W1634"/>
  <c r="V1634"/>
  <c r="U1634"/>
  <c r="T1634"/>
  <c r="Q1634"/>
  <c r="P1634"/>
  <c r="O1634"/>
  <c r="K1634"/>
  <c r="H1634"/>
  <c r="G1634"/>
  <c r="D1634"/>
  <c r="AC1634" s="1"/>
  <c r="AF1633"/>
  <c r="AE1633"/>
  <c r="AB1633"/>
  <c r="X1633"/>
  <c r="W1633"/>
  <c r="V1633"/>
  <c r="U1633"/>
  <c r="T1633"/>
  <c r="Q1633"/>
  <c r="P1633"/>
  <c r="O1633"/>
  <c r="K1633"/>
  <c r="G1633"/>
  <c r="F1633"/>
  <c r="D1633"/>
  <c r="AC1633" s="1"/>
  <c r="AF1632"/>
  <c r="AE1632"/>
  <c r="AB1632"/>
  <c r="X1632"/>
  <c r="W1632"/>
  <c r="V1632"/>
  <c r="U1632"/>
  <c r="T1632"/>
  <c r="Q1632"/>
  <c r="P1632"/>
  <c r="O1632"/>
  <c r="K1632"/>
  <c r="G1632"/>
  <c r="D1632"/>
  <c r="AC1632" s="1"/>
  <c r="AF1631"/>
  <c r="AE1631"/>
  <c r="AB1631"/>
  <c r="X1631"/>
  <c r="W1631"/>
  <c r="V1631"/>
  <c r="U1631"/>
  <c r="T1631"/>
  <c r="Q1631"/>
  <c r="P1631"/>
  <c r="O1631"/>
  <c r="K1631"/>
  <c r="G1631"/>
  <c r="F1631"/>
  <c r="D1631"/>
  <c r="AC1631" s="1"/>
  <c r="AF1630"/>
  <c r="AE1630"/>
  <c r="AB1630"/>
  <c r="X1630"/>
  <c r="W1630"/>
  <c r="V1630"/>
  <c r="U1630"/>
  <c r="T1630"/>
  <c r="Q1630"/>
  <c r="P1630"/>
  <c r="O1630"/>
  <c r="K1630"/>
  <c r="G1630"/>
  <c r="F1630"/>
  <c r="D1630"/>
  <c r="AC1630" s="1"/>
  <c r="AF1629"/>
  <c r="AE1629"/>
  <c r="AB1629"/>
  <c r="X1629"/>
  <c r="W1629"/>
  <c r="V1629"/>
  <c r="U1629"/>
  <c r="T1629"/>
  <c r="Q1629"/>
  <c r="P1629"/>
  <c r="O1629"/>
  <c r="K1629"/>
  <c r="G1629"/>
  <c r="F1629"/>
  <c r="D1629"/>
  <c r="AC1629" s="1"/>
  <c r="AF1628"/>
  <c r="AE1628"/>
  <c r="AB1628"/>
  <c r="X1628"/>
  <c r="W1628"/>
  <c r="V1628"/>
  <c r="U1628"/>
  <c r="T1628"/>
  <c r="Q1628"/>
  <c r="P1628"/>
  <c r="O1628"/>
  <c r="K1628"/>
  <c r="G1628"/>
  <c r="F1628"/>
  <c r="D1628"/>
  <c r="AC1628" s="1"/>
  <c r="AF1627"/>
  <c r="AE1627"/>
  <c r="AB1627"/>
  <c r="X1627"/>
  <c r="W1627"/>
  <c r="V1627"/>
  <c r="U1627"/>
  <c r="T1627"/>
  <c r="Q1627"/>
  <c r="P1627"/>
  <c r="O1627"/>
  <c r="K1627"/>
  <c r="G1627"/>
  <c r="F1627"/>
  <c r="D1627"/>
  <c r="AC1627" s="1"/>
  <c r="AF1626"/>
  <c r="AE1626"/>
  <c r="X1626"/>
  <c r="W1626"/>
  <c r="V1626"/>
  <c r="U1626"/>
  <c r="T1626"/>
  <c r="Q1626"/>
  <c r="P1626"/>
  <c r="O1626"/>
  <c r="K1626"/>
  <c r="G1626"/>
  <c r="F1626"/>
  <c r="D1626"/>
  <c r="AC1626" s="1"/>
  <c r="AF1625"/>
  <c r="AE1625"/>
  <c r="X1625"/>
  <c r="W1625"/>
  <c r="V1625"/>
  <c r="U1625"/>
  <c r="T1625"/>
  <c r="Q1625"/>
  <c r="P1625"/>
  <c r="O1625"/>
  <c r="K1625"/>
  <c r="G1625"/>
  <c r="F1625"/>
  <c r="D1625"/>
  <c r="AC1625" s="1"/>
  <c r="AF1624"/>
  <c r="AE1624"/>
  <c r="X1624"/>
  <c r="W1624"/>
  <c r="V1624"/>
  <c r="U1624"/>
  <c r="T1624"/>
  <c r="Q1624"/>
  <c r="P1624"/>
  <c r="O1624"/>
  <c r="K1624"/>
  <c r="G1624"/>
  <c r="F1624"/>
  <c r="D1624"/>
  <c r="AC1624" s="1"/>
  <c r="AF1623"/>
  <c r="AE1623"/>
  <c r="X1623"/>
  <c r="W1623"/>
  <c r="V1623"/>
  <c r="U1623"/>
  <c r="T1623"/>
  <c r="Q1623"/>
  <c r="P1623"/>
  <c r="O1623"/>
  <c r="K1623"/>
  <c r="G1623"/>
  <c r="F1623"/>
  <c r="D1623"/>
  <c r="AC1623" s="1"/>
  <c r="AF1622"/>
  <c r="AE1622"/>
  <c r="X1622"/>
  <c r="W1622"/>
  <c r="V1622"/>
  <c r="U1622"/>
  <c r="T1622"/>
  <c r="Q1622"/>
  <c r="P1622"/>
  <c r="O1622"/>
  <c r="K1622"/>
  <c r="G1622"/>
  <c r="F1622"/>
  <c r="D1622"/>
  <c r="AC1622" s="1"/>
  <c r="AF1621"/>
  <c r="AE1621"/>
  <c r="X1621"/>
  <c r="W1621"/>
  <c r="V1621"/>
  <c r="U1621"/>
  <c r="T1621"/>
  <c r="Q1621"/>
  <c r="P1621"/>
  <c r="O1621"/>
  <c r="K1621"/>
  <c r="G1621"/>
  <c r="F1621"/>
  <c r="D1621"/>
  <c r="AC1621" s="1"/>
  <c r="AF1620"/>
  <c r="AE1620"/>
  <c r="X1620"/>
  <c r="W1620"/>
  <c r="V1620"/>
  <c r="U1620"/>
  <c r="T1620"/>
  <c r="Q1620"/>
  <c r="P1620"/>
  <c r="O1620"/>
  <c r="K1620"/>
  <c r="G1620"/>
  <c r="F1620"/>
  <c r="D1620"/>
  <c r="AC1620" s="1"/>
  <c r="AF1619"/>
  <c r="AE1619"/>
  <c r="AB1619"/>
  <c r="X1619"/>
  <c r="W1619"/>
  <c r="V1619"/>
  <c r="U1619"/>
  <c r="T1619"/>
  <c r="Q1619"/>
  <c r="P1619"/>
  <c r="O1619"/>
  <c r="K1619"/>
  <c r="G1619"/>
  <c r="F1619"/>
  <c r="D1619"/>
  <c r="AC1619" s="1"/>
  <c r="AF1618"/>
  <c r="AE1618"/>
  <c r="X1618"/>
  <c r="W1618"/>
  <c r="V1618"/>
  <c r="U1618"/>
  <c r="T1618"/>
  <c r="Q1618"/>
  <c r="P1618"/>
  <c r="O1618"/>
  <c r="K1618"/>
  <c r="G1618"/>
  <c r="F1618"/>
  <c r="D1618"/>
  <c r="AC1618" s="1"/>
  <c r="AF1617"/>
  <c r="AE1617"/>
  <c r="X1617"/>
  <c r="W1617"/>
  <c r="V1617"/>
  <c r="U1617"/>
  <c r="T1617"/>
  <c r="Q1617"/>
  <c r="P1617"/>
  <c r="O1617"/>
  <c r="K1617"/>
  <c r="G1617"/>
  <c r="F1617"/>
  <c r="D1617"/>
  <c r="AC1617" s="1"/>
  <c r="AF1616"/>
  <c r="AE1616"/>
  <c r="X1616"/>
  <c r="W1616"/>
  <c r="V1616"/>
  <c r="U1616"/>
  <c r="T1616"/>
  <c r="Q1616"/>
  <c r="P1616"/>
  <c r="O1616"/>
  <c r="K1616"/>
  <c r="G1616"/>
  <c r="F1616"/>
  <c r="D1616"/>
  <c r="AC1616" s="1"/>
  <c r="AF1615"/>
  <c r="AE1615"/>
  <c r="X1615"/>
  <c r="W1615"/>
  <c r="V1615"/>
  <c r="U1615"/>
  <c r="T1615"/>
  <c r="Q1615"/>
  <c r="P1615"/>
  <c r="O1615"/>
  <c r="K1615"/>
  <c r="G1615"/>
  <c r="F1615"/>
  <c r="D1615"/>
  <c r="AC1615" s="1"/>
  <c r="AF1614"/>
  <c r="AE1614"/>
  <c r="X1614"/>
  <c r="W1614"/>
  <c r="V1614"/>
  <c r="U1614"/>
  <c r="T1614"/>
  <c r="Q1614"/>
  <c r="P1614"/>
  <c r="O1614"/>
  <c r="K1614"/>
  <c r="G1614"/>
  <c r="F1614"/>
  <c r="D1614"/>
  <c r="AC1614" s="1"/>
  <c r="AF1613"/>
  <c r="AE1613"/>
  <c r="X1613"/>
  <c r="W1613"/>
  <c r="V1613"/>
  <c r="U1613"/>
  <c r="T1613"/>
  <c r="Q1613"/>
  <c r="P1613"/>
  <c r="O1613"/>
  <c r="K1613"/>
  <c r="G1613"/>
  <c r="F1613"/>
  <c r="D1613"/>
  <c r="AC1613" s="1"/>
  <c r="AF1612"/>
  <c r="AE1612"/>
  <c r="X1612"/>
  <c r="W1612"/>
  <c r="V1612"/>
  <c r="U1612"/>
  <c r="T1612"/>
  <c r="Q1612"/>
  <c r="P1612"/>
  <c r="O1612"/>
  <c r="K1612"/>
  <c r="G1612"/>
  <c r="F1612"/>
  <c r="D1612"/>
  <c r="AC1612" s="1"/>
  <c r="AF1611"/>
  <c r="AE1611"/>
  <c r="X1611"/>
  <c r="W1611"/>
  <c r="V1611"/>
  <c r="U1611"/>
  <c r="T1611"/>
  <c r="Q1611"/>
  <c r="P1611"/>
  <c r="O1611"/>
  <c r="K1611"/>
  <c r="G1611"/>
  <c r="F1611"/>
  <c r="D1611"/>
  <c r="AC1611" s="1"/>
  <c r="AF1610"/>
  <c r="AE1610"/>
  <c r="X1610"/>
  <c r="W1610"/>
  <c r="V1610"/>
  <c r="U1610"/>
  <c r="T1610"/>
  <c r="Q1610"/>
  <c r="P1610"/>
  <c r="O1610"/>
  <c r="K1610"/>
  <c r="G1610"/>
  <c r="F1610"/>
  <c r="D1610"/>
  <c r="AC1610" s="1"/>
  <c r="AF1609"/>
  <c r="AE1609"/>
  <c r="X1609"/>
  <c r="W1609"/>
  <c r="V1609"/>
  <c r="U1609"/>
  <c r="T1609"/>
  <c r="Q1609"/>
  <c r="P1609"/>
  <c r="O1609"/>
  <c r="K1609"/>
  <c r="G1609"/>
  <c r="F1609"/>
  <c r="D1609"/>
  <c r="AC1609" s="1"/>
  <c r="AF1608"/>
  <c r="AE1608"/>
  <c r="X1608"/>
  <c r="W1608"/>
  <c r="V1608"/>
  <c r="U1608"/>
  <c r="T1608"/>
  <c r="Q1608"/>
  <c r="P1608"/>
  <c r="O1608"/>
  <c r="K1608"/>
  <c r="G1608"/>
  <c r="F1608"/>
  <c r="D1608"/>
  <c r="AC1608" s="1"/>
  <c r="AF1607"/>
  <c r="AE1607"/>
  <c r="AB1607"/>
  <c r="X1607"/>
  <c r="W1607"/>
  <c r="V1607"/>
  <c r="U1607"/>
  <c r="T1607"/>
  <c r="Q1607"/>
  <c r="P1607"/>
  <c r="O1607"/>
  <c r="K1607"/>
  <c r="G1607"/>
  <c r="D1607"/>
  <c r="AC1607" s="1"/>
  <c r="AF1606"/>
  <c r="AE1606"/>
  <c r="X1606"/>
  <c r="W1606"/>
  <c r="V1606"/>
  <c r="U1606"/>
  <c r="T1606"/>
  <c r="Q1606"/>
  <c r="P1606"/>
  <c r="O1606"/>
  <c r="K1606"/>
  <c r="G1606"/>
  <c r="F1606"/>
  <c r="D1606"/>
  <c r="AC1606" s="1"/>
  <c r="AF1605"/>
  <c r="AE1605"/>
  <c r="X1605"/>
  <c r="W1605"/>
  <c r="V1605"/>
  <c r="U1605"/>
  <c r="T1605"/>
  <c r="Q1605"/>
  <c r="P1605"/>
  <c r="O1605"/>
  <c r="K1605"/>
  <c r="G1605"/>
  <c r="F1605"/>
  <c r="D1605"/>
  <c r="AC1605" s="1"/>
  <c r="AF1604"/>
  <c r="AE1604"/>
  <c r="X1604"/>
  <c r="W1604"/>
  <c r="V1604"/>
  <c r="U1604"/>
  <c r="T1604"/>
  <c r="Q1604"/>
  <c r="P1604"/>
  <c r="O1604"/>
  <c r="K1604"/>
  <c r="G1604"/>
  <c r="F1604"/>
  <c r="D1604"/>
  <c r="AC1604" s="1"/>
  <c r="AF1603"/>
  <c r="AE1603"/>
  <c r="AB1603"/>
  <c r="X1603"/>
  <c r="W1603"/>
  <c r="V1603"/>
  <c r="U1603"/>
  <c r="T1603"/>
  <c r="Q1603"/>
  <c r="P1603"/>
  <c r="O1603"/>
  <c r="K1603"/>
  <c r="G1603"/>
  <c r="F1603"/>
  <c r="D1603"/>
  <c r="AC1603" s="1"/>
  <c r="AF1602"/>
  <c r="AE1602"/>
  <c r="X1602"/>
  <c r="W1602"/>
  <c r="V1602"/>
  <c r="U1602"/>
  <c r="T1602"/>
  <c r="Q1602"/>
  <c r="P1602"/>
  <c r="O1602"/>
  <c r="K1602"/>
  <c r="G1602"/>
  <c r="F1602"/>
  <c r="D1602"/>
  <c r="AC1602" s="1"/>
  <c r="AF1601"/>
  <c r="AE1601"/>
  <c r="X1601"/>
  <c r="W1601"/>
  <c r="V1601"/>
  <c r="U1601"/>
  <c r="T1601"/>
  <c r="Q1601"/>
  <c r="P1601"/>
  <c r="O1601"/>
  <c r="K1601"/>
  <c r="G1601"/>
  <c r="F1601"/>
  <c r="D1601"/>
  <c r="AC1601" s="1"/>
  <c r="AF1600"/>
  <c r="AE1600"/>
  <c r="X1600"/>
  <c r="W1600"/>
  <c r="V1600"/>
  <c r="U1600"/>
  <c r="T1600"/>
  <c r="Q1600"/>
  <c r="P1600"/>
  <c r="O1600"/>
  <c r="K1600"/>
  <c r="H1600"/>
  <c r="G1600"/>
  <c r="D1600"/>
  <c r="AC1600" s="1"/>
  <c r="AF1599"/>
  <c r="AE1599"/>
  <c r="X1599"/>
  <c r="W1599"/>
  <c r="V1599"/>
  <c r="U1599"/>
  <c r="T1599"/>
  <c r="Q1599"/>
  <c r="P1599"/>
  <c r="O1599"/>
  <c r="K1599"/>
  <c r="H1599"/>
  <c r="G1599"/>
  <c r="D1599"/>
  <c r="AC1599" s="1"/>
  <c r="AF1598"/>
  <c r="AE1598"/>
  <c r="AB1598"/>
  <c r="X1598"/>
  <c r="W1598"/>
  <c r="V1598"/>
  <c r="U1598"/>
  <c r="T1598"/>
  <c r="Q1598"/>
  <c r="P1598"/>
  <c r="O1598"/>
  <c r="K1598"/>
  <c r="G1598"/>
  <c r="F1598"/>
  <c r="D1598"/>
  <c r="AC1598" s="1"/>
  <c r="AF1597"/>
  <c r="AE1597"/>
  <c r="X1597"/>
  <c r="W1597"/>
  <c r="V1597"/>
  <c r="U1597"/>
  <c r="T1597"/>
  <c r="Q1597"/>
  <c r="P1597"/>
  <c r="O1597"/>
  <c r="K1597"/>
  <c r="H1597"/>
  <c r="G1597"/>
  <c r="D1597"/>
  <c r="AC1597" s="1"/>
  <c r="AF1596"/>
  <c r="AE1596"/>
  <c r="AB1596"/>
  <c r="X1596"/>
  <c r="W1596"/>
  <c r="V1596"/>
  <c r="U1596"/>
  <c r="T1596"/>
  <c r="Q1596"/>
  <c r="P1596"/>
  <c r="O1596"/>
  <c r="K1596"/>
  <c r="G1596"/>
  <c r="F1596"/>
  <c r="D1596"/>
  <c r="AC1596" s="1"/>
  <c r="AF1595"/>
  <c r="AE1595"/>
  <c r="X1595"/>
  <c r="W1595"/>
  <c r="V1595"/>
  <c r="U1595"/>
  <c r="T1595"/>
  <c r="Q1595"/>
  <c r="P1595"/>
  <c r="O1595"/>
  <c r="K1595"/>
  <c r="H1595"/>
  <c r="G1595"/>
  <c r="D1595"/>
  <c r="AC1595" s="1"/>
  <c r="AF1594"/>
  <c r="AE1594"/>
  <c r="X1594"/>
  <c r="W1594"/>
  <c r="V1594"/>
  <c r="U1594"/>
  <c r="T1594"/>
  <c r="Q1594"/>
  <c r="P1594"/>
  <c r="O1594"/>
  <c r="K1594"/>
  <c r="H1594"/>
  <c r="G1594"/>
  <c r="D1594"/>
  <c r="AC1594" s="1"/>
  <c r="AF1593"/>
  <c r="AE1593"/>
  <c r="X1593"/>
  <c r="W1593"/>
  <c r="V1593"/>
  <c r="U1593"/>
  <c r="T1593"/>
  <c r="Q1593"/>
  <c r="P1593"/>
  <c r="O1593"/>
  <c r="K1593"/>
  <c r="H1593"/>
  <c r="G1593"/>
  <c r="D1593"/>
  <c r="AC1593" s="1"/>
  <c r="AF1592"/>
  <c r="AE1592"/>
  <c r="X1592"/>
  <c r="W1592"/>
  <c r="V1592"/>
  <c r="U1592"/>
  <c r="T1592"/>
  <c r="Q1592"/>
  <c r="P1592"/>
  <c r="O1592"/>
  <c r="K1592"/>
  <c r="H1592"/>
  <c r="G1592"/>
  <c r="D1592"/>
  <c r="AC1592" s="1"/>
  <c r="AF1591"/>
  <c r="AE1591"/>
  <c r="AB1591"/>
  <c r="X1591"/>
  <c r="W1591"/>
  <c r="V1591"/>
  <c r="U1591"/>
  <c r="T1591"/>
  <c r="Q1591"/>
  <c r="P1591"/>
  <c r="O1591"/>
  <c r="K1591"/>
  <c r="G1591"/>
  <c r="D1591"/>
  <c r="AC1591" s="1"/>
  <c r="AF1590"/>
  <c r="AE1590"/>
  <c r="X1590"/>
  <c r="W1590"/>
  <c r="V1590"/>
  <c r="U1590"/>
  <c r="T1590"/>
  <c r="Q1590"/>
  <c r="P1590"/>
  <c r="O1590"/>
  <c r="K1590"/>
  <c r="H1590"/>
  <c r="G1590"/>
  <c r="D1590"/>
  <c r="AC1590" s="1"/>
  <c r="AF1589"/>
  <c r="AE1589"/>
  <c r="AB1589"/>
  <c r="X1589"/>
  <c r="W1589"/>
  <c r="V1589"/>
  <c r="U1589"/>
  <c r="T1589"/>
  <c r="Q1589"/>
  <c r="P1589"/>
  <c r="O1589"/>
  <c r="K1589"/>
  <c r="G1589"/>
  <c r="F1589"/>
  <c r="D1589"/>
  <c r="AC1589" s="1"/>
  <c r="AF1588"/>
  <c r="AE1588"/>
  <c r="AB1588"/>
  <c r="X1588"/>
  <c r="W1588"/>
  <c r="V1588"/>
  <c r="U1588"/>
  <c r="T1588"/>
  <c r="Q1588"/>
  <c r="P1588"/>
  <c r="O1588"/>
  <c r="K1588"/>
  <c r="G1588"/>
  <c r="F1588"/>
  <c r="D1588"/>
  <c r="AC1588" s="1"/>
  <c r="AF1587"/>
  <c r="AE1587"/>
  <c r="X1587"/>
  <c r="W1587"/>
  <c r="V1587"/>
  <c r="U1587"/>
  <c r="T1587"/>
  <c r="Q1587"/>
  <c r="P1587"/>
  <c r="O1587"/>
  <c r="K1587"/>
  <c r="G1587"/>
  <c r="F1587"/>
  <c r="D1587"/>
  <c r="AC1587" s="1"/>
  <c r="AF1586"/>
  <c r="AE1586"/>
  <c r="X1586"/>
  <c r="W1586"/>
  <c r="V1586"/>
  <c r="U1586"/>
  <c r="T1586"/>
  <c r="Q1586"/>
  <c r="P1586"/>
  <c r="O1586"/>
  <c r="K1586"/>
  <c r="G1586"/>
  <c r="F1586"/>
  <c r="D1586"/>
  <c r="AC1586" s="1"/>
  <c r="AF1585"/>
  <c r="AE1585"/>
  <c r="X1585"/>
  <c r="W1585"/>
  <c r="V1585"/>
  <c r="U1585"/>
  <c r="T1585"/>
  <c r="Q1585"/>
  <c r="P1585"/>
  <c r="O1585"/>
  <c r="K1585"/>
  <c r="G1585"/>
  <c r="F1585"/>
  <c r="D1585"/>
  <c r="AC1585" s="1"/>
  <c r="AF1584"/>
  <c r="AE1584"/>
  <c r="X1584"/>
  <c r="W1584"/>
  <c r="V1584"/>
  <c r="U1584"/>
  <c r="T1584"/>
  <c r="Q1584"/>
  <c r="P1584"/>
  <c r="O1584"/>
  <c r="K1584"/>
  <c r="H1584"/>
  <c r="G1584"/>
  <c r="D1584"/>
  <c r="AC1584" s="1"/>
  <c r="AF1583"/>
  <c r="AE1583"/>
  <c r="X1583"/>
  <c r="W1583"/>
  <c r="V1583"/>
  <c r="U1583"/>
  <c r="T1583"/>
  <c r="Q1583"/>
  <c r="P1583"/>
  <c r="O1583"/>
  <c r="K1583"/>
  <c r="H1583"/>
  <c r="G1583"/>
  <c r="D1583"/>
  <c r="AC1583" s="1"/>
  <c r="AF1582"/>
  <c r="AE1582"/>
  <c r="X1582"/>
  <c r="W1582"/>
  <c r="V1582"/>
  <c r="U1582"/>
  <c r="T1582"/>
  <c r="Q1582"/>
  <c r="P1582"/>
  <c r="O1582"/>
  <c r="K1582"/>
  <c r="G1582"/>
  <c r="F1582"/>
  <c r="D1582"/>
  <c r="AC1582" s="1"/>
  <c r="AF1581"/>
  <c r="AE1581"/>
  <c r="AB1581"/>
  <c r="X1581"/>
  <c r="W1581"/>
  <c r="V1581"/>
  <c r="U1581"/>
  <c r="T1581"/>
  <c r="Q1581"/>
  <c r="P1581"/>
  <c r="O1581"/>
  <c r="K1581"/>
  <c r="G1581"/>
  <c r="F1581"/>
  <c r="D1581"/>
  <c r="AC1581" s="1"/>
  <c r="AF1580"/>
  <c r="AE1580"/>
  <c r="AB1580"/>
  <c r="X1580"/>
  <c r="W1580"/>
  <c r="V1580"/>
  <c r="U1580"/>
  <c r="T1580"/>
  <c r="Q1580"/>
  <c r="P1580"/>
  <c r="O1580"/>
  <c r="K1580"/>
  <c r="G1580"/>
  <c r="F1580"/>
  <c r="D1580"/>
  <c r="AC1580" s="1"/>
  <c r="AF1579"/>
  <c r="AE1579"/>
  <c r="X1579"/>
  <c r="W1579"/>
  <c r="V1579"/>
  <c r="U1579"/>
  <c r="T1579"/>
  <c r="Q1579"/>
  <c r="P1579"/>
  <c r="O1579"/>
  <c r="K1579"/>
  <c r="G1579"/>
  <c r="F1579"/>
  <c r="D1579"/>
  <c r="AC1579" s="1"/>
  <c r="AF1578"/>
  <c r="AE1578"/>
  <c r="X1578"/>
  <c r="W1578"/>
  <c r="V1578"/>
  <c r="U1578"/>
  <c r="T1578"/>
  <c r="Q1578"/>
  <c r="P1578"/>
  <c r="O1578"/>
  <c r="K1578"/>
  <c r="H1578"/>
  <c r="G1578"/>
  <c r="D1578"/>
  <c r="AC1578" s="1"/>
  <c r="AF1577"/>
  <c r="AE1577"/>
  <c r="X1577"/>
  <c r="W1577"/>
  <c r="V1577"/>
  <c r="U1577"/>
  <c r="T1577"/>
  <c r="Q1577"/>
  <c r="P1577"/>
  <c r="O1577"/>
  <c r="K1577"/>
  <c r="H1577"/>
  <c r="G1577"/>
  <c r="D1577"/>
  <c r="AC1577" s="1"/>
  <c r="AF1576"/>
  <c r="AE1576"/>
  <c r="X1576"/>
  <c r="W1576"/>
  <c r="V1576"/>
  <c r="U1576"/>
  <c r="T1576"/>
  <c r="Q1576"/>
  <c r="P1576"/>
  <c r="O1576"/>
  <c r="K1576"/>
  <c r="H1576"/>
  <c r="G1576"/>
  <c r="D1576"/>
  <c r="AC1576" s="1"/>
  <c r="AF1575"/>
  <c r="AE1575"/>
  <c r="X1575"/>
  <c r="W1575"/>
  <c r="V1575"/>
  <c r="U1575"/>
  <c r="T1575"/>
  <c r="Q1575"/>
  <c r="P1575"/>
  <c r="O1575"/>
  <c r="K1575"/>
  <c r="H1575"/>
  <c r="G1575"/>
  <c r="D1575"/>
  <c r="AC1575" s="1"/>
  <c r="AF1574"/>
  <c r="AE1574"/>
  <c r="X1574"/>
  <c r="W1574"/>
  <c r="V1574"/>
  <c r="U1574"/>
  <c r="T1574"/>
  <c r="Q1574"/>
  <c r="P1574"/>
  <c r="O1574"/>
  <c r="K1574"/>
  <c r="H1574"/>
  <c r="G1574"/>
  <c r="D1574"/>
  <c r="AC1574" s="1"/>
  <c r="AF1573"/>
  <c r="AE1573"/>
  <c r="AB1573"/>
  <c r="X1573"/>
  <c r="W1573"/>
  <c r="V1573"/>
  <c r="U1573"/>
  <c r="T1573"/>
  <c r="Q1573"/>
  <c r="P1573"/>
  <c r="O1573"/>
  <c r="K1573"/>
  <c r="G1573"/>
  <c r="D1573"/>
  <c r="AC1573" s="1"/>
  <c r="AF1572"/>
  <c r="AE1572"/>
  <c r="X1572"/>
  <c r="W1572"/>
  <c r="V1572"/>
  <c r="U1572"/>
  <c r="T1572"/>
  <c r="Q1572"/>
  <c r="P1572"/>
  <c r="O1572"/>
  <c r="K1572"/>
  <c r="H1572"/>
  <c r="G1572"/>
  <c r="D1572"/>
  <c r="AC1572" s="1"/>
  <c r="AF1571"/>
  <c r="AE1571"/>
  <c r="X1571"/>
  <c r="W1571"/>
  <c r="V1571"/>
  <c r="U1571"/>
  <c r="T1571"/>
  <c r="Q1571"/>
  <c r="P1571"/>
  <c r="O1571"/>
  <c r="K1571"/>
  <c r="H1571"/>
  <c r="G1571"/>
  <c r="D1571"/>
  <c r="AC1571" s="1"/>
  <c r="AF1570"/>
  <c r="AE1570"/>
  <c r="X1570"/>
  <c r="W1570"/>
  <c r="V1570"/>
  <c r="U1570"/>
  <c r="T1570"/>
  <c r="Q1570"/>
  <c r="P1570"/>
  <c r="O1570"/>
  <c r="K1570"/>
  <c r="H1570"/>
  <c r="G1570"/>
  <c r="D1570"/>
  <c r="AC1570" s="1"/>
  <c r="AF1569"/>
  <c r="AE1569"/>
  <c r="X1569"/>
  <c r="W1569"/>
  <c r="V1569"/>
  <c r="U1569"/>
  <c r="T1569"/>
  <c r="Q1569"/>
  <c r="P1569"/>
  <c r="O1569"/>
  <c r="K1569"/>
  <c r="H1569"/>
  <c r="G1569"/>
  <c r="D1569"/>
  <c r="AC1569" s="1"/>
  <c r="AF1568"/>
  <c r="AE1568"/>
  <c r="X1568"/>
  <c r="W1568"/>
  <c r="V1568"/>
  <c r="U1568"/>
  <c r="T1568"/>
  <c r="Q1568"/>
  <c r="P1568"/>
  <c r="O1568"/>
  <c r="K1568"/>
  <c r="G1568"/>
  <c r="F1568"/>
  <c r="D1568"/>
  <c r="AC1568" s="1"/>
  <c r="AF1567"/>
  <c r="AE1567"/>
  <c r="AB1567"/>
  <c r="X1567"/>
  <c r="W1567"/>
  <c r="V1567"/>
  <c r="U1567"/>
  <c r="T1567"/>
  <c r="Q1567"/>
  <c r="P1567"/>
  <c r="O1567"/>
  <c r="K1567"/>
  <c r="G1567"/>
  <c r="F1567"/>
  <c r="D1567"/>
  <c r="AC1567" s="1"/>
  <c r="AF1566"/>
  <c r="AE1566"/>
  <c r="AB1566"/>
  <c r="X1566"/>
  <c r="W1566"/>
  <c r="V1566"/>
  <c r="U1566"/>
  <c r="T1566"/>
  <c r="Q1566"/>
  <c r="P1566"/>
  <c r="O1566"/>
  <c r="K1566"/>
  <c r="G1566"/>
  <c r="F1566"/>
  <c r="D1566"/>
  <c r="AC1566" s="1"/>
  <c r="AF1565"/>
  <c r="AE1565"/>
  <c r="AB1565"/>
  <c r="X1565"/>
  <c r="W1565"/>
  <c r="V1565"/>
  <c r="U1565"/>
  <c r="T1565"/>
  <c r="Q1565"/>
  <c r="P1565"/>
  <c r="O1565"/>
  <c r="K1565"/>
  <c r="G1565"/>
  <c r="F1565"/>
  <c r="D1565"/>
  <c r="AC1565" s="1"/>
  <c r="AF1564"/>
  <c r="AE1564"/>
  <c r="X1564"/>
  <c r="W1564"/>
  <c r="V1564"/>
  <c r="U1564"/>
  <c r="T1564"/>
  <c r="Q1564"/>
  <c r="P1564"/>
  <c r="O1564"/>
  <c r="K1564"/>
  <c r="G1564"/>
  <c r="F1564"/>
  <c r="D1564"/>
  <c r="AC1564" s="1"/>
  <c r="AF1563"/>
  <c r="AE1563"/>
  <c r="AB1563"/>
  <c r="X1563"/>
  <c r="W1563"/>
  <c r="V1563"/>
  <c r="U1563"/>
  <c r="T1563"/>
  <c r="Q1563"/>
  <c r="P1563"/>
  <c r="O1563"/>
  <c r="K1563"/>
  <c r="G1563"/>
  <c r="F1563"/>
  <c r="D1563"/>
  <c r="AC1563" s="1"/>
  <c r="AF1562"/>
  <c r="AE1562"/>
  <c r="AB1562"/>
  <c r="X1562"/>
  <c r="W1562"/>
  <c r="V1562"/>
  <c r="U1562"/>
  <c r="T1562"/>
  <c r="Q1562"/>
  <c r="P1562"/>
  <c r="O1562"/>
  <c r="K1562"/>
  <c r="G1562"/>
  <c r="F1562"/>
  <c r="D1562"/>
  <c r="AC1562" s="1"/>
  <c r="AF1561"/>
  <c r="AE1561"/>
  <c r="AB1561"/>
  <c r="X1561"/>
  <c r="W1561"/>
  <c r="V1561"/>
  <c r="U1561"/>
  <c r="T1561"/>
  <c r="Q1561"/>
  <c r="P1561"/>
  <c r="O1561"/>
  <c r="K1561"/>
  <c r="G1561"/>
  <c r="F1561"/>
  <c r="D1561"/>
  <c r="AC1561" s="1"/>
  <c r="AF1560"/>
  <c r="AE1560"/>
  <c r="AB1560"/>
  <c r="X1560"/>
  <c r="W1560"/>
  <c r="V1560"/>
  <c r="U1560"/>
  <c r="T1560"/>
  <c r="Q1560"/>
  <c r="P1560"/>
  <c r="O1560"/>
  <c r="K1560"/>
  <c r="G1560"/>
  <c r="F1560"/>
  <c r="D1560"/>
  <c r="AC1560" s="1"/>
  <c r="AF1559"/>
  <c r="AE1559"/>
  <c r="X1559"/>
  <c r="W1559"/>
  <c r="V1559"/>
  <c r="U1559"/>
  <c r="T1559"/>
  <c r="Q1559"/>
  <c r="P1559"/>
  <c r="O1559"/>
  <c r="K1559"/>
  <c r="G1559"/>
  <c r="F1559"/>
  <c r="D1559"/>
  <c r="AC1559" s="1"/>
  <c r="AF1558"/>
  <c r="AE1558"/>
  <c r="X1558"/>
  <c r="W1558"/>
  <c r="V1558"/>
  <c r="U1558"/>
  <c r="T1558"/>
  <c r="Q1558"/>
  <c r="P1558"/>
  <c r="O1558"/>
  <c r="K1558"/>
  <c r="G1558"/>
  <c r="F1558"/>
  <c r="D1558"/>
  <c r="AC1558" s="1"/>
  <c r="AF1557"/>
  <c r="AE1557"/>
  <c r="AB1557"/>
  <c r="X1557"/>
  <c r="W1557"/>
  <c r="V1557"/>
  <c r="U1557"/>
  <c r="T1557"/>
  <c r="Q1557"/>
  <c r="P1557"/>
  <c r="O1557"/>
  <c r="K1557"/>
  <c r="G1557"/>
  <c r="F1557"/>
  <c r="D1557"/>
  <c r="AC1557" s="1"/>
  <c r="AF1556"/>
  <c r="AE1556"/>
  <c r="X1556"/>
  <c r="W1556"/>
  <c r="V1556"/>
  <c r="U1556"/>
  <c r="T1556"/>
  <c r="Q1556"/>
  <c r="P1556"/>
  <c r="O1556"/>
  <c r="K1556"/>
  <c r="G1556"/>
  <c r="F1556"/>
  <c r="D1556"/>
  <c r="AC1556" s="1"/>
  <c r="AF1555"/>
  <c r="AE1555"/>
  <c r="AB1555"/>
  <c r="X1555"/>
  <c r="W1555"/>
  <c r="V1555"/>
  <c r="U1555"/>
  <c r="T1555"/>
  <c r="Q1555"/>
  <c r="P1555"/>
  <c r="O1555"/>
  <c r="K1555"/>
  <c r="G1555"/>
  <c r="F1555"/>
  <c r="D1555"/>
  <c r="AC1555" s="1"/>
  <c r="AF1554"/>
  <c r="AE1554"/>
  <c r="X1554"/>
  <c r="W1554"/>
  <c r="V1554"/>
  <c r="U1554"/>
  <c r="T1554"/>
  <c r="Q1554"/>
  <c r="P1554"/>
  <c r="O1554"/>
  <c r="K1554"/>
  <c r="G1554"/>
  <c r="F1554"/>
  <c r="D1554"/>
  <c r="AC1554" s="1"/>
  <c r="AF1553"/>
  <c r="AE1553"/>
  <c r="X1553"/>
  <c r="W1553"/>
  <c r="V1553"/>
  <c r="U1553"/>
  <c r="T1553"/>
  <c r="Q1553"/>
  <c r="P1553"/>
  <c r="O1553"/>
  <c r="K1553"/>
  <c r="G1553"/>
  <c r="F1553"/>
  <c r="D1553"/>
  <c r="AC1553" s="1"/>
  <c r="AF1552"/>
  <c r="AE1552"/>
  <c r="X1552"/>
  <c r="W1552"/>
  <c r="V1552"/>
  <c r="U1552"/>
  <c r="T1552"/>
  <c r="Q1552"/>
  <c r="P1552"/>
  <c r="O1552"/>
  <c r="K1552"/>
  <c r="G1552"/>
  <c r="F1552"/>
  <c r="D1552"/>
  <c r="AC1552" s="1"/>
  <c r="AF1551"/>
  <c r="AE1551"/>
  <c r="AB1551"/>
  <c r="X1551"/>
  <c r="W1551"/>
  <c r="V1551"/>
  <c r="U1551"/>
  <c r="T1551"/>
  <c r="Q1551"/>
  <c r="P1551"/>
  <c r="O1551"/>
  <c r="K1551"/>
  <c r="G1551"/>
  <c r="F1551"/>
  <c r="D1551"/>
  <c r="AC1551" s="1"/>
  <c r="AF1550"/>
  <c r="AE1550"/>
  <c r="AB1550"/>
  <c r="X1550"/>
  <c r="W1550"/>
  <c r="V1550"/>
  <c r="U1550"/>
  <c r="T1550"/>
  <c r="Q1550"/>
  <c r="P1550"/>
  <c r="O1550"/>
  <c r="K1550"/>
  <c r="G1550"/>
  <c r="F1550"/>
  <c r="D1550"/>
  <c r="AC1550" s="1"/>
  <c r="AF1549"/>
  <c r="AE1549"/>
  <c r="AB1549"/>
  <c r="X1549"/>
  <c r="W1549"/>
  <c r="V1549"/>
  <c r="U1549"/>
  <c r="T1549"/>
  <c r="Q1549"/>
  <c r="P1549"/>
  <c r="O1549"/>
  <c r="K1549"/>
  <c r="G1549"/>
  <c r="F1549"/>
  <c r="D1549"/>
  <c r="AC1549" s="1"/>
  <c r="AF1548"/>
  <c r="AE1548"/>
  <c r="AB1548"/>
  <c r="X1548"/>
  <c r="W1548"/>
  <c r="V1548"/>
  <c r="U1548"/>
  <c r="T1548"/>
  <c r="Q1548"/>
  <c r="P1548"/>
  <c r="O1548"/>
  <c r="K1548"/>
  <c r="G1548"/>
  <c r="F1548"/>
  <c r="D1548"/>
  <c r="AC1548" s="1"/>
  <c r="AF1547"/>
  <c r="AE1547"/>
  <c r="AB1547"/>
  <c r="X1547"/>
  <c r="W1547"/>
  <c r="V1547"/>
  <c r="U1547"/>
  <c r="T1547"/>
  <c r="Q1547"/>
  <c r="P1547"/>
  <c r="O1547"/>
  <c r="K1547"/>
  <c r="G1547"/>
  <c r="F1547"/>
  <c r="D1547"/>
  <c r="AC1547" s="1"/>
  <c r="AF1546"/>
  <c r="AE1546"/>
  <c r="AB1546"/>
  <c r="X1546"/>
  <c r="W1546"/>
  <c r="V1546"/>
  <c r="U1546"/>
  <c r="T1546"/>
  <c r="Q1546"/>
  <c r="P1546"/>
  <c r="O1546"/>
  <c r="K1546"/>
  <c r="G1546"/>
  <c r="F1546"/>
  <c r="D1546"/>
  <c r="AC1546" s="1"/>
  <c r="AF1545"/>
  <c r="AE1545"/>
  <c r="AB1545"/>
  <c r="X1545"/>
  <c r="W1545"/>
  <c r="V1545"/>
  <c r="U1545"/>
  <c r="T1545"/>
  <c r="Q1545"/>
  <c r="P1545"/>
  <c r="O1545"/>
  <c r="K1545"/>
  <c r="G1545"/>
  <c r="F1545"/>
  <c r="D1545"/>
  <c r="AC1545" s="1"/>
  <c r="AF1544"/>
  <c r="AE1544"/>
  <c r="X1544"/>
  <c r="W1544"/>
  <c r="V1544"/>
  <c r="U1544"/>
  <c r="T1544"/>
  <c r="Q1544"/>
  <c r="P1544"/>
  <c r="O1544"/>
  <c r="K1544"/>
  <c r="G1544"/>
  <c r="F1544"/>
  <c r="D1544"/>
  <c r="AC1544" s="1"/>
  <c r="AF1543"/>
  <c r="AE1543"/>
  <c r="X1543"/>
  <c r="W1543"/>
  <c r="V1543"/>
  <c r="U1543"/>
  <c r="T1543"/>
  <c r="Q1543"/>
  <c r="P1543"/>
  <c r="O1543"/>
  <c r="K1543"/>
  <c r="G1543"/>
  <c r="F1543"/>
  <c r="H1543" s="1"/>
  <c r="D1543"/>
  <c r="AC1543" s="1"/>
  <c r="AF1542"/>
  <c r="AE1542"/>
  <c r="X1542"/>
  <c r="W1542"/>
  <c r="V1542"/>
  <c r="U1542"/>
  <c r="T1542"/>
  <c r="Q1542"/>
  <c r="P1542"/>
  <c r="O1542"/>
  <c r="K1542"/>
  <c r="G1542"/>
  <c r="F1542"/>
  <c r="D1542"/>
  <c r="AC1542" s="1"/>
  <c r="AF1541"/>
  <c r="AE1541"/>
  <c r="X1541"/>
  <c r="W1541"/>
  <c r="V1541"/>
  <c r="U1541"/>
  <c r="T1541"/>
  <c r="Q1541"/>
  <c r="P1541"/>
  <c r="O1541"/>
  <c r="K1541"/>
  <c r="G1541"/>
  <c r="F1541"/>
  <c r="D1541"/>
  <c r="AC1541" s="1"/>
  <c r="AF1540"/>
  <c r="AE1540"/>
  <c r="X1540"/>
  <c r="W1540"/>
  <c r="V1540"/>
  <c r="U1540"/>
  <c r="T1540"/>
  <c r="Q1540"/>
  <c r="P1540"/>
  <c r="O1540"/>
  <c r="K1540"/>
  <c r="G1540"/>
  <c r="F1540"/>
  <c r="D1540"/>
  <c r="AC1540" s="1"/>
  <c r="AF1539"/>
  <c r="AE1539"/>
  <c r="X1539"/>
  <c r="W1539"/>
  <c r="V1539"/>
  <c r="U1539"/>
  <c r="T1539"/>
  <c r="Q1539"/>
  <c r="P1539"/>
  <c r="O1539"/>
  <c r="K1539"/>
  <c r="G1539"/>
  <c r="F1539"/>
  <c r="D1539"/>
  <c r="AC1539" s="1"/>
  <c r="AF1538"/>
  <c r="AE1538"/>
  <c r="AB1538"/>
  <c r="X1538"/>
  <c r="W1538"/>
  <c r="V1538"/>
  <c r="U1538"/>
  <c r="T1538"/>
  <c r="Q1538"/>
  <c r="P1538"/>
  <c r="O1538"/>
  <c r="K1538"/>
  <c r="G1538"/>
  <c r="F1538"/>
  <c r="D1538"/>
  <c r="AC1538" s="1"/>
  <c r="AF1537"/>
  <c r="AE1537"/>
  <c r="X1537"/>
  <c r="W1537"/>
  <c r="V1537"/>
  <c r="U1537"/>
  <c r="T1537"/>
  <c r="Q1537"/>
  <c r="P1537"/>
  <c r="O1537"/>
  <c r="K1537"/>
  <c r="G1537"/>
  <c r="F1537"/>
  <c r="D1537"/>
  <c r="AC1537" s="1"/>
  <c r="AF1536"/>
  <c r="AE1536"/>
  <c r="AB1536"/>
  <c r="X1536"/>
  <c r="W1536"/>
  <c r="V1536"/>
  <c r="U1536"/>
  <c r="T1536"/>
  <c r="Q1536"/>
  <c r="P1536"/>
  <c r="O1536"/>
  <c r="K1536"/>
  <c r="G1536"/>
  <c r="F1536"/>
  <c r="D1536"/>
  <c r="AC1536" s="1"/>
  <c r="AF1535"/>
  <c r="AE1535"/>
  <c r="X1535"/>
  <c r="W1535"/>
  <c r="V1535"/>
  <c r="U1535"/>
  <c r="T1535"/>
  <c r="Q1535"/>
  <c r="P1535"/>
  <c r="O1535"/>
  <c r="K1535"/>
  <c r="G1535"/>
  <c r="F1535"/>
  <c r="D1535"/>
  <c r="AC1535" s="1"/>
  <c r="AF1534"/>
  <c r="AE1534"/>
  <c r="X1534"/>
  <c r="W1534"/>
  <c r="V1534"/>
  <c r="U1534"/>
  <c r="T1534"/>
  <c r="Q1534"/>
  <c r="P1534"/>
  <c r="O1534"/>
  <c r="K1534"/>
  <c r="G1534"/>
  <c r="F1534"/>
  <c r="D1534"/>
  <c r="AC1534" s="1"/>
  <c r="AF1533"/>
  <c r="AE1533"/>
  <c r="X1533"/>
  <c r="W1533"/>
  <c r="V1533"/>
  <c r="U1533"/>
  <c r="T1533"/>
  <c r="Q1533"/>
  <c r="P1533"/>
  <c r="O1533"/>
  <c r="K1533"/>
  <c r="G1533"/>
  <c r="F1533"/>
  <c r="D1533"/>
  <c r="AC1533" s="1"/>
  <c r="AF1532"/>
  <c r="AE1532"/>
  <c r="AB1532"/>
  <c r="X1532"/>
  <c r="W1532"/>
  <c r="V1532"/>
  <c r="U1532"/>
  <c r="T1532"/>
  <c r="Q1532"/>
  <c r="P1532"/>
  <c r="O1532"/>
  <c r="K1532"/>
  <c r="G1532"/>
  <c r="F1532"/>
  <c r="D1532"/>
  <c r="AC1532" s="1"/>
  <c r="AF1531"/>
  <c r="AE1531"/>
  <c r="AB1531"/>
  <c r="X1531"/>
  <c r="W1531"/>
  <c r="V1531"/>
  <c r="U1531"/>
  <c r="T1531"/>
  <c r="Q1531"/>
  <c r="P1531"/>
  <c r="O1531"/>
  <c r="K1531"/>
  <c r="G1531"/>
  <c r="F1531"/>
  <c r="D1531"/>
  <c r="AC1531" s="1"/>
  <c r="AF1530"/>
  <c r="AE1530"/>
  <c r="AB1530"/>
  <c r="X1530"/>
  <c r="W1530"/>
  <c r="V1530"/>
  <c r="U1530"/>
  <c r="T1530"/>
  <c r="Q1530"/>
  <c r="P1530"/>
  <c r="O1530"/>
  <c r="K1530"/>
  <c r="G1530"/>
  <c r="F1530"/>
  <c r="D1530"/>
  <c r="AC1530" s="1"/>
  <c r="AF1529"/>
  <c r="AE1529"/>
  <c r="AB1529"/>
  <c r="X1529"/>
  <c r="W1529"/>
  <c r="V1529"/>
  <c r="U1529"/>
  <c r="T1529"/>
  <c r="Q1529"/>
  <c r="P1529"/>
  <c r="O1529"/>
  <c r="K1529"/>
  <c r="G1529"/>
  <c r="F1529"/>
  <c r="D1529"/>
  <c r="AC1529" s="1"/>
  <c r="AF1528"/>
  <c r="AE1528"/>
  <c r="AB1528"/>
  <c r="X1528"/>
  <c r="W1528"/>
  <c r="V1528"/>
  <c r="U1528"/>
  <c r="T1528"/>
  <c r="Q1528"/>
  <c r="P1528"/>
  <c r="O1528"/>
  <c r="K1528"/>
  <c r="G1528"/>
  <c r="F1528"/>
  <c r="D1528"/>
  <c r="AC1528" s="1"/>
  <c r="AF1527"/>
  <c r="AE1527"/>
  <c r="AB1527"/>
  <c r="X1527"/>
  <c r="W1527"/>
  <c r="V1527"/>
  <c r="U1527"/>
  <c r="T1527"/>
  <c r="Q1527"/>
  <c r="P1527"/>
  <c r="O1527"/>
  <c r="K1527"/>
  <c r="G1527"/>
  <c r="F1527"/>
  <c r="D1527"/>
  <c r="AC1527" s="1"/>
  <c r="AF1526"/>
  <c r="AE1526"/>
  <c r="AB1526"/>
  <c r="X1526"/>
  <c r="W1526"/>
  <c r="V1526"/>
  <c r="U1526"/>
  <c r="T1526"/>
  <c r="Q1526"/>
  <c r="P1526"/>
  <c r="O1526"/>
  <c r="K1526"/>
  <c r="G1526"/>
  <c r="F1526"/>
  <c r="D1526"/>
  <c r="AC1526" s="1"/>
  <c r="AF1525"/>
  <c r="AE1525"/>
  <c r="AB1525"/>
  <c r="X1525"/>
  <c r="W1525"/>
  <c r="V1525"/>
  <c r="U1525"/>
  <c r="T1525"/>
  <c r="Q1525"/>
  <c r="P1525"/>
  <c r="O1525"/>
  <c r="K1525"/>
  <c r="G1525"/>
  <c r="F1525"/>
  <c r="D1525"/>
  <c r="AC1525" s="1"/>
  <c r="AF1524"/>
  <c r="AE1524"/>
  <c r="AB1524"/>
  <c r="X1524"/>
  <c r="W1524"/>
  <c r="V1524"/>
  <c r="U1524"/>
  <c r="T1524"/>
  <c r="Q1524"/>
  <c r="P1524"/>
  <c r="O1524"/>
  <c r="K1524"/>
  <c r="G1524"/>
  <c r="F1524"/>
  <c r="D1524"/>
  <c r="AC1524" s="1"/>
  <c r="AF1523"/>
  <c r="AE1523"/>
  <c r="AB1523"/>
  <c r="X1523"/>
  <c r="W1523"/>
  <c r="V1523"/>
  <c r="U1523"/>
  <c r="T1523"/>
  <c r="Q1523"/>
  <c r="P1523"/>
  <c r="O1523"/>
  <c r="K1523"/>
  <c r="G1523"/>
  <c r="F1523"/>
  <c r="D1523"/>
  <c r="AC1523" s="1"/>
  <c r="AF1522"/>
  <c r="AE1522"/>
  <c r="AB1522"/>
  <c r="X1522"/>
  <c r="W1522"/>
  <c r="V1522"/>
  <c r="U1522"/>
  <c r="T1522"/>
  <c r="Q1522"/>
  <c r="P1522"/>
  <c r="O1522"/>
  <c r="K1522"/>
  <c r="G1522"/>
  <c r="F1522"/>
  <c r="D1522"/>
  <c r="AC1522" s="1"/>
  <c r="AF1521"/>
  <c r="AE1521"/>
  <c r="AB1521"/>
  <c r="X1521"/>
  <c r="W1521"/>
  <c r="V1521"/>
  <c r="U1521"/>
  <c r="T1521"/>
  <c r="Q1521"/>
  <c r="P1521"/>
  <c r="O1521"/>
  <c r="K1521"/>
  <c r="G1521"/>
  <c r="F1521"/>
  <c r="D1521"/>
  <c r="AC1521" s="1"/>
  <c r="AF1520"/>
  <c r="AE1520"/>
  <c r="AB1520"/>
  <c r="X1520"/>
  <c r="W1520"/>
  <c r="V1520"/>
  <c r="U1520"/>
  <c r="T1520"/>
  <c r="Q1520"/>
  <c r="P1520"/>
  <c r="O1520"/>
  <c r="K1520"/>
  <c r="G1520"/>
  <c r="F1520"/>
  <c r="D1520"/>
  <c r="AC1520" s="1"/>
  <c r="AF1519"/>
  <c r="AE1519"/>
  <c r="AB1519"/>
  <c r="X1519"/>
  <c r="W1519"/>
  <c r="V1519"/>
  <c r="U1519"/>
  <c r="T1519"/>
  <c r="Q1519"/>
  <c r="P1519"/>
  <c r="O1519"/>
  <c r="K1519"/>
  <c r="G1519"/>
  <c r="F1519"/>
  <c r="D1519"/>
  <c r="AC1519" s="1"/>
  <c r="AF1518"/>
  <c r="AE1518"/>
  <c r="AB1518"/>
  <c r="X1518"/>
  <c r="W1518"/>
  <c r="V1518"/>
  <c r="U1518"/>
  <c r="T1518"/>
  <c r="Q1518"/>
  <c r="P1518"/>
  <c r="O1518"/>
  <c r="K1518"/>
  <c r="G1518"/>
  <c r="F1518"/>
  <c r="D1518"/>
  <c r="AC1518" s="1"/>
  <c r="AF1517"/>
  <c r="AE1517"/>
  <c r="AB1517"/>
  <c r="X1517"/>
  <c r="W1517"/>
  <c r="V1517"/>
  <c r="U1517"/>
  <c r="T1517"/>
  <c r="Q1517"/>
  <c r="P1517"/>
  <c r="O1517"/>
  <c r="K1517"/>
  <c r="G1517"/>
  <c r="F1517"/>
  <c r="D1517"/>
  <c r="AC1517" s="1"/>
  <c r="AF1516"/>
  <c r="AE1516"/>
  <c r="AB1516"/>
  <c r="X1516"/>
  <c r="W1516"/>
  <c r="V1516"/>
  <c r="U1516"/>
  <c r="T1516"/>
  <c r="Q1516"/>
  <c r="P1516"/>
  <c r="O1516"/>
  <c r="K1516"/>
  <c r="G1516"/>
  <c r="F1516"/>
  <c r="D1516"/>
  <c r="AC1516" s="1"/>
  <c r="AF1515"/>
  <c r="AE1515"/>
  <c r="AB1515"/>
  <c r="X1515"/>
  <c r="W1515"/>
  <c r="V1515"/>
  <c r="U1515"/>
  <c r="T1515"/>
  <c r="Q1515"/>
  <c r="P1515"/>
  <c r="O1515"/>
  <c r="K1515"/>
  <c r="G1515"/>
  <c r="F1515"/>
  <c r="D1515"/>
  <c r="AC1515" s="1"/>
  <c r="AF1514"/>
  <c r="AE1514"/>
  <c r="AB1514"/>
  <c r="X1514"/>
  <c r="W1514"/>
  <c r="V1514"/>
  <c r="U1514"/>
  <c r="T1514"/>
  <c r="Q1514"/>
  <c r="P1514"/>
  <c r="O1514"/>
  <c r="K1514"/>
  <c r="G1514"/>
  <c r="F1514"/>
  <c r="D1514"/>
  <c r="AC1514" s="1"/>
  <c r="AF1513"/>
  <c r="AE1513"/>
  <c r="X1513"/>
  <c r="W1513"/>
  <c r="V1513"/>
  <c r="U1513"/>
  <c r="T1513"/>
  <c r="Q1513"/>
  <c r="P1513"/>
  <c r="O1513"/>
  <c r="K1513"/>
  <c r="G1513"/>
  <c r="F1513"/>
  <c r="D1513"/>
  <c r="AC1513" s="1"/>
  <c r="AF1512"/>
  <c r="AE1512"/>
  <c r="X1512"/>
  <c r="W1512"/>
  <c r="V1512"/>
  <c r="U1512"/>
  <c r="T1512"/>
  <c r="Q1512"/>
  <c r="P1512"/>
  <c r="O1512"/>
  <c r="K1512"/>
  <c r="G1512"/>
  <c r="F1512"/>
  <c r="D1512"/>
  <c r="AC1512" s="1"/>
  <c r="AF1511"/>
  <c r="AE1511"/>
  <c r="X1511"/>
  <c r="W1511"/>
  <c r="V1511"/>
  <c r="U1511"/>
  <c r="T1511"/>
  <c r="Q1511"/>
  <c r="P1511"/>
  <c r="O1511"/>
  <c r="K1511"/>
  <c r="G1511"/>
  <c r="F1511"/>
  <c r="D1511"/>
  <c r="AC1511" s="1"/>
  <c r="AF1510"/>
  <c r="AE1510"/>
  <c r="X1510"/>
  <c r="W1510"/>
  <c r="V1510"/>
  <c r="U1510"/>
  <c r="T1510"/>
  <c r="Q1510"/>
  <c r="P1510"/>
  <c r="O1510"/>
  <c r="K1510"/>
  <c r="G1510"/>
  <c r="F1510"/>
  <c r="D1510"/>
  <c r="AC1510" s="1"/>
  <c r="AF1509"/>
  <c r="AE1509"/>
  <c r="X1509"/>
  <c r="W1509"/>
  <c r="V1509"/>
  <c r="U1509"/>
  <c r="T1509"/>
  <c r="Q1509"/>
  <c r="P1509"/>
  <c r="O1509"/>
  <c r="K1509"/>
  <c r="G1509"/>
  <c r="F1509"/>
  <c r="D1509"/>
  <c r="AC1509" s="1"/>
  <c r="AF1508"/>
  <c r="AE1508"/>
  <c r="AB1508"/>
  <c r="X1508"/>
  <c r="W1508"/>
  <c r="V1508"/>
  <c r="U1508"/>
  <c r="T1508"/>
  <c r="Q1508"/>
  <c r="P1508"/>
  <c r="O1508"/>
  <c r="K1508"/>
  <c r="G1508"/>
  <c r="F1508"/>
  <c r="D1508"/>
  <c r="AC1508" s="1"/>
  <c r="AF1507"/>
  <c r="AE1507"/>
  <c r="X1507"/>
  <c r="W1507"/>
  <c r="V1507"/>
  <c r="U1507"/>
  <c r="T1507"/>
  <c r="Q1507"/>
  <c r="P1507"/>
  <c r="O1507"/>
  <c r="K1507"/>
  <c r="G1507"/>
  <c r="F1507"/>
  <c r="D1507"/>
  <c r="AC1507" s="1"/>
  <c r="AF1506"/>
  <c r="AE1506"/>
  <c r="AB1506"/>
  <c r="X1506"/>
  <c r="W1506"/>
  <c r="V1506"/>
  <c r="U1506"/>
  <c r="T1506"/>
  <c r="Q1506"/>
  <c r="P1506"/>
  <c r="O1506"/>
  <c r="K1506"/>
  <c r="G1506"/>
  <c r="F1506"/>
  <c r="D1506"/>
  <c r="AC1506" s="1"/>
  <c r="AF1505"/>
  <c r="AE1505"/>
  <c r="AB1505"/>
  <c r="X1505"/>
  <c r="W1505"/>
  <c r="V1505"/>
  <c r="U1505"/>
  <c r="T1505"/>
  <c r="Q1505"/>
  <c r="P1505"/>
  <c r="O1505"/>
  <c r="K1505"/>
  <c r="G1505"/>
  <c r="F1505"/>
  <c r="D1505"/>
  <c r="AC1505" s="1"/>
  <c r="AF1504"/>
  <c r="AE1504"/>
  <c r="AB1504"/>
  <c r="X1504"/>
  <c r="W1504"/>
  <c r="V1504"/>
  <c r="U1504"/>
  <c r="T1504"/>
  <c r="Q1504"/>
  <c r="P1504"/>
  <c r="O1504"/>
  <c r="K1504"/>
  <c r="G1504"/>
  <c r="F1504"/>
  <c r="D1504"/>
  <c r="AC1504" s="1"/>
  <c r="AF1503"/>
  <c r="AE1503"/>
  <c r="AB1503"/>
  <c r="X1503"/>
  <c r="W1503"/>
  <c r="V1503"/>
  <c r="U1503"/>
  <c r="T1503"/>
  <c r="Q1503"/>
  <c r="P1503"/>
  <c r="O1503"/>
  <c r="K1503"/>
  <c r="G1503"/>
  <c r="F1503"/>
  <c r="D1503"/>
  <c r="AC1503" s="1"/>
  <c r="AF1502"/>
  <c r="AE1502"/>
  <c r="AB1502"/>
  <c r="X1502"/>
  <c r="W1502"/>
  <c r="V1502"/>
  <c r="U1502"/>
  <c r="T1502"/>
  <c r="Q1502"/>
  <c r="P1502"/>
  <c r="O1502"/>
  <c r="K1502"/>
  <c r="G1502"/>
  <c r="F1502"/>
  <c r="D1502"/>
  <c r="AC1502" s="1"/>
  <c r="AF1501"/>
  <c r="AE1501"/>
  <c r="AB1501"/>
  <c r="X1501"/>
  <c r="W1501"/>
  <c r="V1501"/>
  <c r="U1501"/>
  <c r="T1501"/>
  <c r="Q1501"/>
  <c r="P1501"/>
  <c r="O1501"/>
  <c r="K1501"/>
  <c r="G1501"/>
  <c r="F1501"/>
  <c r="D1501"/>
  <c r="AC1501" s="1"/>
  <c r="AF1500"/>
  <c r="AE1500"/>
  <c r="AB1500"/>
  <c r="X1500"/>
  <c r="W1500"/>
  <c r="V1500"/>
  <c r="U1500"/>
  <c r="T1500"/>
  <c r="Q1500"/>
  <c r="P1500"/>
  <c r="O1500"/>
  <c r="K1500"/>
  <c r="G1500"/>
  <c r="F1500"/>
  <c r="D1500"/>
  <c r="AC1500" s="1"/>
  <c r="AF1499"/>
  <c r="AE1499"/>
  <c r="AB1499"/>
  <c r="X1499"/>
  <c r="W1499"/>
  <c r="V1499"/>
  <c r="U1499"/>
  <c r="T1499"/>
  <c r="Q1499"/>
  <c r="P1499"/>
  <c r="O1499"/>
  <c r="K1499"/>
  <c r="G1499"/>
  <c r="F1499"/>
  <c r="D1499"/>
  <c r="AC1499" s="1"/>
  <c r="AF1498"/>
  <c r="AE1498"/>
  <c r="X1498"/>
  <c r="W1498"/>
  <c r="V1498"/>
  <c r="U1498"/>
  <c r="T1498"/>
  <c r="Q1498"/>
  <c r="P1498"/>
  <c r="O1498"/>
  <c r="K1498"/>
  <c r="G1498"/>
  <c r="F1498"/>
  <c r="D1498"/>
  <c r="AC1498" s="1"/>
  <c r="AF1497"/>
  <c r="AE1497"/>
  <c r="X1497"/>
  <c r="W1497"/>
  <c r="V1497"/>
  <c r="U1497"/>
  <c r="T1497"/>
  <c r="Q1497"/>
  <c r="P1497"/>
  <c r="O1497"/>
  <c r="K1497"/>
  <c r="G1497"/>
  <c r="F1497"/>
  <c r="D1497"/>
  <c r="AC1497" s="1"/>
  <c r="AF1496"/>
  <c r="AE1496"/>
  <c r="X1496"/>
  <c r="W1496"/>
  <c r="V1496"/>
  <c r="U1496"/>
  <c r="T1496"/>
  <c r="Q1496"/>
  <c r="P1496"/>
  <c r="O1496"/>
  <c r="K1496"/>
  <c r="G1496"/>
  <c r="F1496"/>
  <c r="D1496"/>
  <c r="AC1496" s="1"/>
  <c r="AF1495"/>
  <c r="AE1495"/>
  <c r="AB1495"/>
  <c r="X1495"/>
  <c r="W1495"/>
  <c r="V1495"/>
  <c r="U1495"/>
  <c r="T1495"/>
  <c r="Q1495"/>
  <c r="P1495"/>
  <c r="O1495"/>
  <c r="K1495"/>
  <c r="G1495"/>
  <c r="F1495"/>
  <c r="D1495"/>
  <c r="AC1495" s="1"/>
  <c r="AF1494"/>
  <c r="AE1494"/>
  <c r="AB1494"/>
  <c r="X1494"/>
  <c r="W1494"/>
  <c r="V1494"/>
  <c r="U1494"/>
  <c r="T1494"/>
  <c r="Q1494"/>
  <c r="P1494"/>
  <c r="O1494"/>
  <c r="K1494"/>
  <c r="G1494"/>
  <c r="F1494"/>
  <c r="D1494"/>
  <c r="AC1494" s="1"/>
  <c r="AF1493"/>
  <c r="AE1493"/>
  <c r="X1493"/>
  <c r="W1493"/>
  <c r="V1493"/>
  <c r="U1493"/>
  <c r="T1493"/>
  <c r="Q1493"/>
  <c r="P1493"/>
  <c r="O1493"/>
  <c r="K1493"/>
  <c r="G1493"/>
  <c r="F1493"/>
  <c r="D1493"/>
  <c r="AC1493" s="1"/>
  <c r="AF1492"/>
  <c r="AE1492"/>
  <c r="AB1492"/>
  <c r="X1492"/>
  <c r="W1492"/>
  <c r="V1492"/>
  <c r="U1492"/>
  <c r="T1492"/>
  <c r="Q1492"/>
  <c r="P1492"/>
  <c r="O1492"/>
  <c r="K1492"/>
  <c r="G1492"/>
  <c r="F1492"/>
  <c r="D1492"/>
  <c r="AC1492" s="1"/>
  <c r="AF1491"/>
  <c r="AE1491"/>
  <c r="X1491"/>
  <c r="W1491"/>
  <c r="V1491"/>
  <c r="U1491"/>
  <c r="T1491"/>
  <c r="Q1491"/>
  <c r="P1491"/>
  <c r="O1491"/>
  <c r="K1491"/>
  <c r="G1491"/>
  <c r="F1491"/>
  <c r="D1491"/>
  <c r="AC1491" s="1"/>
  <c r="AF1490"/>
  <c r="AE1490"/>
  <c r="X1490"/>
  <c r="W1490"/>
  <c r="V1490"/>
  <c r="U1490"/>
  <c r="T1490"/>
  <c r="Q1490"/>
  <c r="P1490"/>
  <c r="O1490"/>
  <c r="K1490"/>
  <c r="G1490"/>
  <c r="F1490"/>
  <c r="D1490"/>
  <c r="AC1490" s="1"/>
  <c r="AF1489"/>
  <c r="AE1489"/>
  <c r="X1489"/>
  <c r="W1489"/>
  <c r="V1489"/>
  <c r="U1489"/>
  <c r="T1489"/>
  <c r="Q1489"/>
  <c r="P1489"/>
  <c r="O1489"/>
  <c r="K1489"/>
  <c r="G1489"/>
  <c r="F1489"/>
  <c r="D1489"/>
  <c r="AC1489" s="1"/>
  <c r="AF1488"/>
  <c r="AE1488"/>
  <c r="X1488"/>
  <c r="W1488"/>
  <c r="V1488"/>
  <c r="U1488"/>
  <c r="T1488"/>
  <c r="Q1488"/>
  <c r="P1488"/>
  <c r="O1488"/>
  <c r="K1488"/>
  <c r="G1488"/>
  <c r="F1488"/>
  <c r="D1488"/>
  <c r="AC1488" s="1"/>
  <c r="AF1487"/>
  <c r="AE1487"/>
  <c r="X1487"/>
  <c r="W1487"/>
  <c r="V1487"/>
  <c r="U1487"/>
  <c r="T1487"/>
  <c r="Q1487"/>
  <c r="P1487"/>
  <c r="O1487"/>
  <c r="K1487"/>
  <c r="G1487"/>
  <c r="F1487"/>
  <c r="D1487"/>
  <c r="AC1487" s="1"/>
  <c r="AF1486"/>
  <c r="AE1486"/>
  <c r="AB1486"/>
  <c r="X1486"/>
  <c r="W1486"/>
  <c r="V1486"/>
  <c r="U1486"/>
  <c r="T1486"/>
  <c r="Q1486"/>
  <c r="P1486"/>
  <c r="O1486"/>
  <c r="K1486"/>
  <c r="H1486"/>
  <c r="G1486"/>
  <c r="D1486"/>
  <c r="AC1486" s="1"/>
  <c r="AF1485"/>
  <c r="AE1485"/>
  <c r="AB1485"/>
  <c r="X1485"/>
  <c r="W1485"/>
  <c r="V1485"/>
  <c r="U1485"/>
  <c r="T1485"/>
  <c r="Q1485"/>
  <c r="P1485"/>
  <c r="O1485"/>
  <c r="K1485"/>
  <c r="H1485"/>
  <c r="G1485"/>
  <c r="D1485"/>
  <c r="AC1485" s="1"/>
  <c r="AF1484"/>
  <c r="AE1484"/>
  <c r="X1484"/>
  <c r="W1484"/>
  <c r="V1484"/>
  <c r="U1484"/>
  <c r="T1484"/>
  <c r="Q1484"/>
  <c r="P1484"/>
  <c r="O1484"/>
  <c r="K1484"/>
  <c r="G1484"/>
  <c r="F1484"/>
  <c r="D1484"/>
  <c r="AC1484" s="1"/>
  <c r="AF1483"/>
  <c r="AE1483"/>
  <c r="X1483"/>
  <c r="W1483"/>
  <c r="V1483"/>
  <c r="U1483"/>
  <c r="T1483"/>
  <c r="Q1483"/>
  <c r="P1483"/>
  <c r="O1483"/>
  <c r="K1483"/>
  <c r="G1483"/>
  <c r="F1483"/>
  <c r="D1483"/>
  <c r="AC1483" s="1"/>
  <c r="AF1482"/>
  <c r="AE1482"/>
  <c r="X1482"/>
  <c r="W1482"/>
  <c r="V1482"/>
  <c r="U1482"/>
  <c r="T1482"/>
  <c r="Q1482"/>
  <c r="P1482"/>
  <c r="O1482"/>
  <c r="K1482"/>
  <c r="G1482"/>
  <c r="F1482"/>
  <c r="D1482"/>
  <c r="AC1482" s="1"/>
  <c r="AF1481"/>
  <c r="AE1481"/>
  <c r="AB1481"/>
  <c r="X1481"/>
  <c r="W1481"/>
  <c r="V1481"/>
  <c r="U1481"/>
  <c r="T1481"/>
  <c r="Q1481"/>
  <c r="P1481"/>
  <c r="O1481"/>
  <c r="K1481"/>
  <c r="G1481"/>
  <c r="F1481"/>
  <c r="D1481"/>
  <c r="AC1481" s="1"/>
  <c r="AF1480"/>
  <c r="AE1480"/>
  <c r="X1480"/>
  <c r="W1480"/>
  <c r="V1480"/>
  <c r="U1480"/>
  <c r="T1480"/>
  <c r="Q1480"/>
  <c r="P1480"/>
  <c r="O1480"/>
  <c r="K1480"/>
  <c r="G1480"/>
  <c r="F1480"/>
  <c r="D1480"/>
  <c r="AC1480" s="1"/>
  <c r="AF1479"/>
  <c r="AE1479"/>
  <c r="X1479"/>
  <c r="W1479"/>
  <c r="V1479"/>
  <c r="U1479"/>
  <c r="T1479"/>
  <c r="Q1479"/>
  <c r="P1479"/>
  <c r="O1479"/>
  <c r="K1479"/>
  <c r="G1479"/>
  <c r="F1479"/>
  <c r="D1479"/>
  <c r="AC1479" s="1"/>
  <c r="AF1478"/>
  <c r="AE1478"/>
  <c r="X1478"/>
  <c r="W1478"/>
  <c r="V1478"/>
  <c r="U1478"/>
  <c r="T1478"/>
  <c r="Q1478"/>
  <c r="P1478"/>
  <c r="O1478"/>
  <c r="K1478"/>
  <c r="G1478"/>
  <c r="F1478"/>
  <c r="D1478"/>
  <c r="AC1478" s="1"/>
  <c r="AF1477"/>
  <c r="AE1477"/>
  <c r="X1477"/>
  <c r="W1477"/>
  <c r="V1477"/>
  <c r="U1477"/>
  <c r="T1477"/>
  <c r="Q1477"/>
  <c r="P1477"/>
  <c r="O1477"/>
  <c r="K1477"/>
  <c r="G1477"/>
  <c r="F1477"/>
  <c r="D1477"/>
  <c r="AC1477" s="1"/>
  <c r="AF1476"/>
  <c r="AE1476"/>
  <c r="X1476"/>
  <c r="W1476"/>
  <c r="V1476"/>
  <c r="U1476"/>
  <c r="T1476"/>
  <c r="Q1476"/>
  <c r="P1476"/>
  <c r="O1476"/>
  <c r="K1476"/>
  <c r="G1476"/>
  <c r="F1476"/>
  <c r="D1476"/>
  <c r="AC1476" s="1"/>
  <c r="AF1475"/>
  <c r="AE1475"/>
  <c r="AB1475"/>
  <c r="X1475"/>
  <c r="W1475"/>
  <c r="V1475"/>
  <c r="U1475"/>
  <c r="T1475"/>
  <c r="Q1475"/>
  <c r="P1475"/>
  <c r="O1475"/>
  <c r="K1475"/>
  <c r="G1475"/>
  <c r="F1475"/>
  <c r="D1475"/>
  <c r="AC1475" s="1"/>
  <c r="AF1474"/>
  <c r="AE1474"/>
  <c r="X1474"/>
  <c r="W1474"/>
  <c r="V1474"/>
  <c r="U1474"/>
  <c r="T1474"/>
  <c r="Q1474"/>
  <c r="P1474"/>
  <c r="O1474"/>
  <c r="K1474"/>
  <c r="G1474"/>
  <c r="F1474"/>
  <c r="D1474"/>
  <c r="AC1474" s="1"/>
  <c r="AF1473"/>
  <c r="AE1473"/>
  <c r="AB1473"/>
  <c r="X1473"/>
  <c r="W1473"/>
  <c r="V1473"/>
  <c r="U1473"/>
  <c r="T1473"/>
  <c r="Q1473"/>
  <c r="P1473"/>
  <c r="O1473"/>
  <c r="K1473"/>
  <c r="G1473"/>
  <c r="F1473"/>
  <c r="D1473"/>
  <c r="AC1473" s="1"/>
  <c r="AF1472"/>
  <c r="AE1472"/>
  <c r="AB1472"/>
  <c r="X1472"/>
  <c r="W1472"/>
  <c r="V1472"/>
  <c r="U1472"/>
  <c r="T1472"/>
  <c r="Q1472"/>
  <c r="P1472"/>
  <c r="O1472"/>
  <c r="K1472"/>
  <c r="G1472"/>
  <c r="F1472"/>
  <c r="D1472"/>
  <c r="AC1472" s="1"/>
  <c r="AF1471"/>
  <c r="AE1471"/>
  <c r="X1471"/>
  <c r="W1471"/>
  <c r="V1471"/>
  <c r="U1471"/>
  <c r="T1471"/>
  <c r="Q1471"/>
  <c r="P1471"/>
  <c r="O1471"/>
  <c r="K1471"/>
  <c r="G1471"/>
  <c r="F1471"/>
  <c r="D1471"/>
  <c r="AC1471" s="1"/>
  <c r="AF1470"/>
  <c r="AE1470"/>
  <c r="AB1470"/>
  <c r="X1470"/>
  <c r="W1470"/>
  <c r="V1470"/>
  <c r="U1470"/>
  <c r="T1470"/>
  <c r="Q1470"/>
  <c r="P1470"/>
  <c r="O1470"/>
  <c r="K1470"/>
  <c r="G1470"/>
  <c r="F1470"/>
  <c r="D1470"/>
  <c r="AC1470" s="1"/>
  <c r="AF1469"/>
  <c r="AE1469"/>
  <c r="X1469"/>
  <c r="W1469"/>
  <c r="V1469"/>
  <c r="U1469"/>
  <c r="T1469"/>
  <c r="Q1469"/>
  <c r="P1469"/>
  <c r="O1469"/>
  <c r="K1469"/>
  <c r="G1469"/>
  <c r="F1469"/>
  <c r="D1469"/>
  <c r="AC1469" s="1"/>
  <c r="AF1468"/>
  <c r="AE1468"/>
  <c r="AB1468"/>
  <c r="X1468"/>
  <c r="W1468"/>
  <c r="V1468"/>
  <c r="U1468"/>
  <c r="T1468"/>
  <c r="Q1468"/>
  <c r="P1468"/>
  <c r="O1468"/>
  <c r="K1468"/>
  <c r="G1468"/>
  <c r="F1468"/>
  <c r="D1468"/>
  <c r="AC1468" s="1"/>
  <c r="AF1467"/>
  <c r="AE1467"/>
  <c r="AB1467"/>
  <c r="X1467"/>
  <c r="W1467"/>
  <c r="V1467"/>
  <c r="U1467"/>
  <c r="T1467"/>
  <c r="Q1467"/>
  <c r="P1467"/>
  <c r="O1467"/>
  <c r="K1467"/>
  <c r="G1467"/>
  <c r="F1467"/>
  <c r="D1467"/>
  <c r="AC1467" s="1"/>
  <c r="AF1466"/>
  <c r="AE1466"/>
  <c r="AB1466"/>
  <c r="X1466"/>
  <c r="W1466"/>
  <c r="V1466"/>
  <c r="U1466"/>
  <c r="T1466"/>
  <c r="Q1466"/>
  <c r="P1466"/>
  <c r="O1466"/>
  <c r="K1466"/>
  <c r="G1466"/>
  <c r="F1466"/>
  <c r="D1466"/>
  <c r="AC1466" s="1"/>
  <c r="AF1465"/>
  <c r="AE1465"/>
  <c r="AB1465"/>
  <c r="X1465"/>
  <c r="W1465"/>
  <c r="V1465"/>
  <c r="U1465"/>
  <c r="T1465"/>
  <c r="Q1465"/>
  <c r="P1465"/>
  <c r="O1465"/>
  <c r="K1465"/>
  <c r="G1465"/>
  <c r="F1465"/>
  <c r="D1465"/>
  <c r="AC1465" s="1"/>
  <c r="AF1464"/>
  <c r="AE1464"/>
  <c r="AB1464"/>
  <c r="X1464"/>
  <c r="W1464"/>
  <c r="V1464"/>
  <c r="U1464"/>
  <c r="T1464"/>
  <c r="Q1464"/>
  <c r="P1464"/>
  <c r="O1464"/>
  <c r="K1464"/>
  <c r="G1464"/>
  <c r="F1464"/>
  <c r="D1464"/>
  <c r="AC1464" s="1"/>
  <c r="AF1463"/>
  <c r="AE1463"/>
  <c r="AB1463"/>
  <c r="X1463"/>
  <c r="W1463"/>
  <c r="V1463"/>
  <c r="U1463"/>
  <c r="T1463"/>
  <c r="Q1463"/>
  <c r="P1463"/>
  <c r="O1463"/>
  <c r="K1463"/>
  <c r="G1463"/>
  <c r="F1463"/>
  <c r="D1463"/>
  <c r="AC1463" s="1"/>
  <c r="AF1462"/>
  <c r="AE1462"/>
  <c r="AB1462"/>
  <c r="X1462"/>
  <c r="W1462"/>
  <c r="V1462"/>
  <c r="U1462"/>
  <c r="T1462"/>
  <c r="Q1462"/>
  <c r="P1462"/>
  <c r="O1462"/>
  <c r="K1462"/>
  <c r="G1462"/>
  <c r="F1462"/>
  <c r="D1462"/>
  <c r="AC1462" s="1"/>
  <c r="AF1461"/>
  <c r="AE1461"/>
  <c r="X1461"/>
  <c r="W1461"/>
  <c r="V1461"/>
  <c r="U1461"/>
  <c r="T1461"/>
  <c r="Q1461"/>
  <c r="P1461"/>
  <c r="O1461"/>
  <c r="K1461"/>
  <c r="G1461"/>
  <c r="F1461"/>
  <c r="D1461"/>
  <c r="AC1461" s="1"/>
  <c r="AF1460"/>
  <c r="AE1460"/>
  <c r="X1460"/>
  <c r="W1460"/>
  <c r="V1460"/>
  <c r="U1460"/>
  <c r="T1460"/>
  <c r="Q1460"/>
  <c r="P1460"/>
  <c r="O1460"/>
  <c r="K1460"/>
  <c r="H1460"/>
  <c r="G1460"/>
  <c r="D1460"/>
  <c r="AC1460" s="1"/>
  <c r="AF1459"/>
  <c r="AE1459"/>
  <c r="X1459"/>
  <c r="W1459"/>
  <c r="V1459"/>
  <c r="U1459"/>
  <c r="T1459"/>
  <c r="Q1459"/>
  <c r="P1459"/>
  <c r="O1459"/>
  <c r="K1459"/>
  <c r="G1459"/>
  <c r="F1459"/>
  <c r="D1459"/>
  <c r="AC1459" s="1"/>
  <c r="AF1458"/>
  <c r="AE1458"/>
  <c r="X1458"/>
  <c r="W1458"/>
  <c r="V1458"/>
  <c r="U1458"/>
  <c r="T1458"/>
  <c r="Q1458"/>
  <c r="P1458"/>
  <c r="O1458"/>
  <c r="K1458"/>
  <c r="G1458"/>
  <c r="F1458"/>
  <c r="D1458"/>
  <c r="AC1458" s="1"/>
  <c r="AF1457"/>
  <c r="AE1457"/>
  <c r="AB1457"/>
  <c r="X1457"/>
  <c r="W1457"/>
  <c r="V1457"/>
  <c r="U1457"/>
  <c r="T1457"/>
  <c r="Q1457"/>
  <c r="P1457"/>
  <c r="O1457"/>
  <c r="K1457"/>
  <c r="G1457"/>
  <c r="F1457"/>
  <c r="D1457"/>
  <c r="AC1457" s="1"/>
  <c r="AF1456"/>
  <c r="AE1456"/>
  <c r="X1456"/>
  <c r="W1456"/>
  <c r="V1456"/>
  <c r="U1456"/>
  <c r="T1456"/>
  <c r="Q1456"/>
  <c r="P1456"/>
  <c r="O1456"/>
  <c r="K1456"/>
  <c r="G1456"/>
  <c r="F1456"/>
  <c r="D1456"/>
  <c r="AC1456" s="1"/>
  <c r="AF1455"/>
  <c r="AE1455"/>
  <c r="X1455"/>
  <c r="W1455"/>
  <c r="V1455"/>
  <c r="U1455"/>
  <c r="T1455"/>
  <c r="Q1455"/>
  <c r="P1455"/>
  <c r="O1455"/>
  <c r="K1455"/>
  <c r="G1455"/>
  <c r="F1455"/>
  <c r="D1455"/>
  <c r="AC1455" s="1"/>
  <c r="AF1454"/>
  <c r="AE1454"/>
  <c r="AB1454"/>
  <c r="X1454"/>
  <c r="W1454"/>
  <c r="V1454"/>
  <c r="U1454"/>
  <c r="T1454"/>
  <c r="Q1454"/>
  <c r="P1454"/>
  <c r="O1454"/>
  <c r="K1454"/>
  <c r="G1454"/>
  <c r="D1454"/>
  <c r="AC1454" s="1"/>
  <c r="AF1453"/>
  <c r="AE1453"/>
  <c r="AB1453"/>
  <c r="X1453"/>
  <c r="W1453"/>
  <c r="V1453"/>
  <c r="U1453"/>
  <c r="T1453"/>
  <c r="Q1453"/>
  <c r="P1453"/>
  <c r="O1453"/>
  <c r="K1453"/>
  <c r="G1453"/>
  <c r="D1453"/>
  <c r="AC1453" s="1"/>
  <c r="AF1452"/>
  <c r="AE1452"/>
  <c r="AB1452"/>
  <c r="X1452"/>
  <c r="W1452"/>
  <c r="V1452"/>
  <c r="U1452"/>
  <c r="T1452"/>
  <c r="Q1452"/>
  <c r="P1452"/>
  <c r="O1452"/>
  <c r="K1452"/>
  <c r="G1452"/>
  <c r="D1452"/>
  <c r="AC1452" s="1"/>
  <c r="AF1451"/>
  <c r="AE1451"/>
  <c r="AB1451"/>
  <c r="X1451"/>
  <c r="W1451"/>
  <c r="V1451"/>
  <c r="U1451"/>
  <c r="T1451"/>
  <c r="Q1451"/>
  <c r="P1451"/>
  <c r="O1451"/>
  <c r="K1451"/>
  <c r="G1451"/>
  <c r="F1451"/>
  <c r="D1451"/>
  <c r="AC1451" s="1"/>
  <c r="AF1450"/>
  <c r="AE1450"/>
  <c r="AB1450"/>
  <c r="X1450"/>
  <c r="W1450"/>
  <c r="V1450"/>
  <c r="U1450"/>
  <c r="T1450"/>
  <c r="Q1450"/>
  <c r="P1450"/>
  <c r="O1450"/>
  <c r="K1450"/>
  <c r="G1450"/>
  <c r="F1450"/>
  <c r="D1450"/>
  <c r="AC1450" s="1"/>
  <c r="AF1449"/>
  <c r="AE1449"/>
  <c r="X1449"/>
  <c r="W1449"/>
  <c r="V1449"/>
  <c r="U1449"/>
  <c r="T1449"/>
  <c r="Q1449"/>
  <c r="P1449"/>
  <c r="O1449"/>
  <c r="K1449"/>
  <c r="G1449"/>
  <c r="F1449"/>
  <c r="D1449"/>
  <c r="AC1449" s="1"/>
  <c r="AF1448"/>
  <c r="AE1448"/>
  <c r="AB1448"/>
  <c r="X1448"/>
  <c r="W1448"/>
  <c r="V1448"/>
  <c r="U1448"/>
  <c r="T1448"/>
  <c r="Q1448"/>
  <c r="P1448"/>
  <c r="O1448"/>
  <c r="K1448"/>
  <c r="H1448"/>
  <c r="G1448"/>
  <c r="D1448"/>
  <c r="AC1448" s="1"/>
  <c r="AF1447"/>
  <c r="AE1447"/>
  <c r="AB1447"/>
  <c r="X1447"/>
  <c r="W1447"/>
  <c r="V1447"/>
  <c r="U1447"/>
  <c r="T1447"/>
  <c r="Q1447"/>
  <c r="P1447"/>
  <c r="O1447"/>
  <c r="K1447"/>
  <c r="H1447"/>
  <c r="G1447"/>
  <c r="D1447"/>
  <c r="AC1447" s="1"/>
  <c r="AF1446"/>
  <c r="AE1446"/>
  <c r="AB1446"/>
  <c r="X1446"/>
  <c r="W1446"/>
  <c r="V1446"/>
  <c r="U1446"/>
  <c r="T1446"/>
  <c r="Q1446"/>
  <c r="P1446"/>
  <c r="O1446"/>
  <c r="K1446"/>
  <c r="H1446"/>
  <c r="G1446"/>
  <c r="D1446"/>
  <c r="AC1446" s="1"/>
  <c r="AF1445"/>
  <c r="AE1445"/>
  <c r="AB1445"/>
  <c r="X1445"/>
  <c r="W1445"/>
  <c r="V1445"/>
  <c r="U1445"/>
  <c r="T1445"/>
  <c r="Q1445"/>
  <c r="P1445"/>
  <c r="O1445"/>
  <c r="K1445"/>
  <c r="H1445"/>
  <c r="G1445"/>
  <c r="D1445"/>
  <c r="AC1445" s="1"/>
  <c r="AF1444"/>
  <c r="AE1444"/>
  <c r="AB1444"/>
  <c r="X1444"/>
  <c r="W1444"/>
  <c r="V1444"/>
  <c r="U1444"/>
  <c r="T1444"/>
  <c r="Q1444"/>
  <c r="P1444"/>
  <c r="O1444"/>
  <c r="K1444"/>
  <c r="H1444"/>
  <c r="G1444"/>
  <c r="D1444"/>
  <c r="AC1444" s="1"/>
  <c r="AF1443"/>
  <c r="AE1443"/>
  <c r="AB1443"/>
  <c r="X1443"/>
  <c r="W1443"/>
  <c r="V1443"/>
  <c r="U1443"/>
  <c r="T1443"/>
  <c r="Q1443"/>
  <c r="P1443"/>
  <c r="O1443"/>
  <c r="K1443"/>
  <c r="G1443"/>
  <c r="F1443"/>
  <c r="D1443"/>
  <c r="AC1443" s="1"/>
  <c r="AF1442"/>
  <c r="AE1442"/>
  <c r="AB1442"/>
  <c r="X1442"/>
  <c r="W1442"/>
  <c r="V1442"/>
  <c r="U1442"/>
  <c r="T1442"/>
  <c r="Q1442"/>
  <c r="P1442"/>
  <c r="O1442"/>
  <c r="K1442"/>
  <c r="G1442"/>
  <c r="F1442"/>
  <c r="D1442"/>
  <c r="AC1442" s="1"/>
  <c r="AF1441"/>
  <c r="AE1441"/>
  <c r="AB1441"/>
  <c r="X1441"/>
  <c r="W1441"/>
  <c r="V1441"/>
  <c r="U1441"/>
  <c r="T1441"/>
  <c r="Q1441"/>
  <c r="P1441"/>
  <c r="O1441"/>
  <c r="K1441"/>
  <c r="G1441"/>
  <c r="F1441"/>
  <c r="D1441"/>
  <c r="AC1441" s="1"/>
  <c r="AF1440"/>
  <c r="AE1440"/>
  <c r="X1440"/>
  <c r="W1440"/>
  <c r="V1440"/>
  <c r="U1440"/>
  <c r="T1440"/>
  <c r="Q1440"/>
  <c r="P1440"/>
  <c r="O1440"/>
  <c r="K1440"/>
  <c r="G1440"/>
  <c r="F1440"/>
  <c r="D1440"/>
  <c r="AC1440" s="1"/>
  <c r="AF1439"/>
  <c r="AE1439"/>
  <c r="X1439"/>
  <c r="W1439"/>
  <c r="V1439"/>
  <c r="U1439"/>
  <c r="T1439"/>
  <c r="Q1439"/>
  <c r="P1439"/>
  <c r="O1439"/>
  <c r="K1439"/>
  <c r="G1439"/>
  <c r="F1439"/>
  <c r="D1439"/>
  <c r="AC1439" s="1"/>
  <c r="AF1438"/>
  <c r="AE1438"/>
  <c r="X1438"/>
  <c r="W1438"/>
  <c r="V1438"/>
  <c r="U1438"/>
  <c r="T1438"/>
  <c r="Q1438"/>
  <c r="P1438"/>
  <c r="O1438"/>
  <c r="K1438"/>
  <c r="G1438"/>
  <c r="F1438"/>
  <c r="D1438"/>
  <c r="AC1438" s="1"/>
  <c r="AF1437"/>
  <c r="AE1437"/>
  <c r="X1437"/>
  <c r="W1437"/>
  <c r="V1437"/>
  <c r="U1437"/>
  <c r="T1437"/>
  <c r="Q1437"/>
  <c r="P1437"/>
  <c r="O1437"/>
  <c r="K1437"/>
  <c r="G1437"/>
  <c r="F1437"/>
  <c r="D1437"/>
  <c r="AC1437" s="1"/>
  <c r="AF1436"/>
  <c r="AE1436"/>
  <c r="X1436"/>
  <c r="W1436"/>
  <c r="V1436"/>
  <c r="U1436"/>
  <c r="T1436"/>
  <c r="Q1436"/>
  <c r="P1436"/>
  <c r="O1436"/>
  <c r="K1436"/>
  <c r="G1436"/>
  <c r="D1436"/>
  <c r="AC1436" s="1"/>
  <c r="AF1435"/>
  <c r="AE1435"/>
  <c r="X1435"/>
  <c r="W1435"/>
  <c r="V1435"/>
  <c r="U1435"/>
  <c r="T1435"/>
  <c r="Q1435"/>
  <c r="P1435"/>
  <c r="O1435"/>
  <c r="K1435"/>
  <c r="H1435"/>
  <c r="G1435"/>
  <c r="D1435"/>
  <c r="AC1435" s="1"/>
  <c r="AF1434"/>
  <c r="AE1434"/>
  <c r="X1434"/>
  <c r="W1434"/>
  <c r="V1434"/>
  <c r="U1434"/>
  <c r="T1434"/>
  <c r="Q1434"/>
  <c r="P1434"/>
  <c r="O1434"/>
  <c r="K1434"/>
  <c r="G1434"/>
  <c r="F1434"/>
  <c r="D1434"/>
  <c r="AC1434" s="1"/>
  <c r="AF1433"/>
  <c r="AE1433"/>
  <c r="X1433"/>
  <c r="W1433"/>
  <c r="V1433"/>
  <c r="U1433"/>
  <c r="T1433"/>
  <c r="Q1433"/>
  <c r="P1433"/>
  <c r="O1433"/>
  <c r="K1433"/>
  <c r="H1433"/>
  <c r="G1433"/>
  <c r="D1433"/>
  <c r="AC1433" s="1"/>
  <c r="AF1432"/>
  <c r="AE1432"/>
  <c r="X1432"/>
  <c r="W1432"/>
  <c r="V1432"/>
  <c r="U1432"/>
  <c r="T1432"/>
  <c r="Q1432"/>
  <c r="P1432"/>
  <c r="O1432"/>
  <c r="K1432"/>
  <c r="G1432"/>
  <c r="F1432"/>
  <c r="D1432"/>
  <c r="AC1432" s="1"/>
  <c r="AF1431"/>
  <c r="AE1431"/>
  <c r="AB1431"/>
  <c r="X1431"/>
  <c r="W1431"/>
  <c r="V1431"/>
  <c r="U1431"/>
  <c r="T1431"/>
  <c r="Q1431"/>
  <c r="P1431"/>
  <c r="O1431"/>
  <c r="K1431"/>
  <c r="G1431"/>
  <c r="F1431"/>
  <c r="D1431"/>
  <c r="AC1431" s="1"/>
  <c r="AF1430"/>
  <c r="AE1430"/>
  <c r="X1430"/>
  <c r="W1430"/>
  <c r="V1430"/>
  <c r="U1430"/>
  <c r="T1430"/>
  <c r="Q1430"/>
  <c r="P1430"/>
  <c r="O1430"/>
  <c r="K1430"/>
  <c r="H1430"/>
  <c r="G1430"/>
  <c r="D1430"/>
  <c r="AC1430" s="1"/>
  <c r="AF1429"/>
  <c r="AE1429"/>
  <c r="X1429"/>
  <c r="W1429"/>
  <c r="V1429"/>
  <c r="U1429"/>
  <c r="T1429"/>
  <c r="Q1429"/>
  <c r="P1429"/>
  <c r="O1429"/>
  <c r="K1429"/>
  <c r="H1429"/>
  <c r="G1429"/>
  <c r="D1429"/>
  <c r="AC1429" s="1"/>
  <c r="AF1428"/>
  <c r="AE1428"/>
  <c r="X1428"/>
  <c r="W1428"/>
  <c r="V1428"/>
  <c r="U1428"/>
  <c r="T1428"/>
  <c r="Q1428"/>
  <c r="P1428"/>
  <c r="O1428"/>
  <c r="K1428"/>
  <c r="H1428"/>
  <c r="G1428"/>
  <c r="D1428"/>
  <c r="AC1428" s="1"/>
  <c r="AF1427"/>
  <c r="AE1427"/>
  <c r="X1427"/>
  <c r="W1427"/>
  <c r="V1427"/>
  <c r="U1427"/>
  <c r="T1427"/>
  <c r="Q1427"/>
  <c r="P1427"/>
  <c r="O1427"/>
  <c r="K1427"/>
  <c r="H1427"/>
  <c r="G1427"/>
  <c r="D1427"/>
  <c r="AC1427" s="1"/>
  <c r="AF1426"/>
  <c r="AE1426"/>
  <c r="X1426"/>
  <c r="W1426"/>
  <c r="V1426"/>
  <c r="U1426"/>
  <c r="C2" i="2" l="1"/>
  <c r="C129"/>
  <c r="H1638" i="1"/>
  <c r="H1641"/>
  <c r="H1437"/>
  <c r="H1440"/>
  <c r="H1452"/>
  <c r="H1459"/>
  <c r="H1461"/>
  <c r="H1464"/>
  <c r="H1468"/>
  <c r="H1471"/>
  <c r="H1474"/>
  <c r="E35" i="2"/>
  <c r="H1438" i="1"/>
  <c r="H1453"/>
  <c r="H1465"/>
  <c r="H1481"/>
  <c r="H1511"/>
  <c r="H1513"/>
  <c r="H1520"/>
  <c r="H1532"/>
  <c r="H1538"/>
  <c r="H1545"/>
  <c r="H1549"/>
  <c r="H1557"/>
  <c r="H1563"/>
  <c r="H1567"/>
  <c r="H1582"/>
  <c r="H1588"/>
  <c r="H1591"/>
  <c r="H1596"/>
  <c r="H1601"/>
  <c r="H1605"/>
  <c r="H1621"/>
  <c r="H1623"/>
  <c r="H1625"/>
  <c r="H1628"/>
  <c r="H1632"/>
  <c r="H1636"/>
  <c r="H1434"/>
  <c r="H1441"/>
  <c r="H1449"/>
  <c r="H1456"/>
  <c r="H1469"/>
  <c r="H1477"/>
  <c r="H1479"/>
  <c r="H1494"/>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19"/>
  <c r="H1629"/>
  <c r="H1633"/>
  <c r="H1639"/>
  <c r="H1644"/>
  <c r="H1646"/>
  <c r="H1637"/>
  <c r="H1483"/>
  <c r="H1439"/>
  <c r="H1450"/>
  <c r="H1457"/>
  <c r="H1462"/>
  <c r="H1466"/>
  <c r="H1475"/>
  <c r="H1442"/>
  <c r="H1454"/>
  <c r="H1472"/>
  <c r="H1482"/>
  <c r="H1432"/>
  <c r="H1443"/>
  <c r="H1451"/>
  <c r="H1455"/>
  <c r="H1458"/>
  <c r="H1463"/>
  <c r="H1467"/>
  <c r="H1470"/>
  <c r="H1473"/>
  <c r="H1476"/>
  <c r="H1478"/>
  <c r="H1480"/>
  <c r="H1492"/>
  <c r="H1496"/>
  <c r="H1500"/>
  <c r="H1504"/>
  <c r="H1510"/>
  <c r="H1512"/>
  <c r="H1514"/>
  <c r="H1518"/>
  <c r="H1522"/>
  <c r="H1526"/>
  <c r="H1530"/>
  <c r="H1536"/>
  <c r="H1544"/>
  <c r="H1547"/>
  <c r="H1551"/>
  <c r="H1556"/>
  <c r="H1561"/>
  <c r="H1565"/>
  <c r="H1603"/>
  <c r="H1607"/>
  <c r="H1620"/>
  <c r="H1622"/>
  <c r="H1624"/>
  <c r="H1626"/>
  <c r="H1630"/>
  <c r="H1640"/>
  <c r="H1642"/>
  <c r="H1647"/>
  <c r="H1488"/>
  <c r="H1490"/>
  <c r="H1493"/>
  <c r="H1497"/>
  <c r="H1501"/>
  <c r="H1505"/>
  <c r="H1508"/>
  <c r="H1515"/>
  <c r="H1519"/>
  <c r="H1523"/>
  <c r="H1527"/>
  <c r="H1531"/>
  <c r="H1534"/>
  <c r="H1537"/>
  <c r="H1540"/>
  <c r="H1542"/>
  <c r="H1548"/>
  <c r="H1552"/>
  <c r="H1554"/>
  <c r="H1559"/>
  <c r="H1562"/>
  <c r="H1566"/>
  <c r="H1581"/>
  <c r="H1587"/>
  <c r="H1598"/>
  <c r="H1604"/>
  <c r="H1608"/>
  <c r="H1610"/>
  <c r="H1612"/>
  <c r="H1614"/>
  <c r="H1616"/>
  <c r="H1618"/>
  <c r="H1627"/>
  <c r="H1631"/>
  <c r="H1635"/>
  <c r="H1643"/>
  <c r="H1645"/>
  <c r="H1648"/>
  <c r="H1431"/>
  <c r="H1579"/>
  <c r="H1585"/>
  <c r="H1589"/>
  <c r="H1573"/>
  <c r="H1580"/>
  <c r="H1586"/>
  <c r="C116" i="2"/>
  <c r="C103"/>
  <c r="C89"/>
  <c r="C75"/>
  <c r="C62"/>
  <c r="C50"/>
  <c r="C37"/>
  <c r="T1426" i="1"/>
  <c r="Q1426"/>
  <c r="P1426"/>
  <c r="O1426"/>
  <c r="K1426"/>
  <c r="G1426"/>
  <c r="F1426"/>
  <c r="D1426"/>
  <c r="AC1426" s="1"/>
  <c r="AF1425"/>
  <c r="AE1425"/>
  <c r="AB1425"/>
  <c r="X1425"/>
  <c r="W1425"/>
  <c r="V1425"/>
  <c r="U1425"/>
  <c r="T1425"/>
  <c r="Q1425"/>
  <c r="P1425"/>
  <c r="O1425"/>
  <c r="K1425"/>
  <c r="G1425"/>
  <c r="F1425"/>
  <c r="D1425"/>
  <c r="AC1425" s="1"/>
  <c r="AF1424"/>
  <c r="AE1424"/>
  <c r="AB1424"/>
  <c r="X1424"/>
  <c r="W1424"/>
  <c r="V1424"/>
  <c r="U1424"/>
  <c r="T1424"/>
  <c r="Q1424"/>
  <c r="P1424"/>
  <c r="O1424"/>
  <c r="K1424"/>
  <c r="G1424"/>
  <c r="F1424"/>
  <c r="D1424"/>
  <c r="AC1424" s="1"/>
  <c r="AF1423"/>
  <c r="AE1423"/>
  <c r="AB1423"/>
  <c r="X1423"/>
  <c r="W1423"/>
  <c r="V1423"/>
  <c r="U1423"/>
  <c r="T1423"/>
  <c r="Q1423"/>
  <c r="P1423"/>
  <c r="O1423"/>
  <c r="K1423"/>
  <c r="G1423"/>
  <c r="F1423"/>
  <c r="D1423"/>
  <c r="AC1423" s="1"/>
  <c r="AF1422"/>
  <c r="AE1422"/>
  <c r="AB1422"/>
  <c r="X1422"/>
  <c r="W1422"/>
  <c r="V1422"/>
  <c r="U1422"/>
  <c r="T1422"/>
  <c r="Q1422"/>
  <c r="P1422"/>
  <c r="O1422"/>
  <c r="K1422"/>
  <c r="G1422"/>
  <c r="F1422"/>
  <c r="D1422"/>
  <c r="AC1422" s="1"/>
  <c r="AF1421"/>
  <c r="AE1421"/>
  <c r="AB1421"/>
  <c r="X1421"/>
  <c r="W1421"/>
  <c r="V1421"/>
  <c r="U1421"/>
  <c r="T1421"/>
  <c r="Q1421"/>
  <c r="P1421"/>
  <c r="O1421"/>
  <c r="K1421"/>
  <c r="G1421"/>
  <c r="F1421"/>
  <c r="D1421"/>
  <c r="AC1421" s="1"/>
  <c r="AF1420"/>
  <c r="AE1420"/>
  <c r="AB1420"/>
  <c r="X1420"/>
  <c r="W1420"/>
  <c r="V1420"/>
  <c r="U1420"/>
  <c r="T1420"/>
  <c r="Q1420"/>
  <c r="P1420"/>
  <c r="O1420"/>
  <c r="K1420"/>
  <c r="G1420"/>
  <c r="F1420"/>
  <c r="D1420"/>
  <c r="AC1420" s="1"/>
  <c r="AF1419"/>
  <c r="AE1419"/>
  <c r="AB1419"/>
  <c r="X1419"/>
  <c r="W1419"/>
  <c r="V1419"/>
  <c r="U1419"/>
  <c r="T1419"/>
  <c r="Q1419"/>
  <c r="P1419"/>
  <c r="O1419"/>
  <c r="K1419"/>
  <c r="G1419"/>
  <c r="F1419"/>
  <c r="D1419"/>
  <c r="AC1419" s="1"/>
  <c r="AF1418"/>
  <c r="AE1418"/>
  <c r="AB1418"/>
  <c r="X1418"/>
  <c r="W1418"/>
  <c r="V1418"/>
  <c r="U1418"/>
  <c r="T1418"/>
  <c r="Q1418"/>
  <c r="P1418"/>
  <c r="O1418"/>
  <c r="K1418"/>
  <c r="G1418"/>
  <c r="F1418"/>
  <c r="D1418"/>
  <c r="AC1418" s="1"/>
  <c r="AF1417"/>
  <c r="AE1417"/>
  <c r="AB1417"/>
  <c r="X1417"/>
  <c r="W1417"/>
  <c r="V1417"/>
  <c r="U1417"/>
  <c r="T1417"/>
  <c r="Q1417"/>
  <c r="P1417"/>
  <c r="O1417"/>
  <c r="K1417"/>
  <c r="G1417"/>
  <c r="F1417"/>
  <c r="D1417"/>
  <c r="AC1417" s="1"/>
  <c r="AF1416"/>
  <c r="AE1416"/>
  <c r="AB1416"/>
  <c r="X1416"/>
  <c r="W1416"/>
  <c r="V1416"/>
  <c r="U1416"/>
  <c r="T1416"/>
  <c r="Q1416"/>
  <c r="P1416"/>
  <c r="O1416"/>
  <c r="K1416"/>
  <c r="G1416"/>
  <c r="F1416"/>
  <c r="D1416"/>
  <c r="AC1416" s="1"/>
  <c r="AF1415"/>
  <c r="AE1415"/>
  <c r="AB1415"/>
  <c r="X1415"/>
  <c r="W1415"/>
  <c r="V1415"/>
  <c r="U1415"/>
  <c r="T1415"/>
  <c r="Q1415"/>
  <c r="P1415"/>
  <c r="O1415"/>
  <c r="K1415"/>
  <c r="G1415"/>
  <c r="F1415"/>
  <c r="D1415"/>
  <c r="AC1415" s="1"/>
  <c r="AF1414"/>
  <c r="AE1414"/>
  <c r="AB1414"/>
  <c r="X1414"/>
  <c r="W1414"/>
  <c r="V1414"/>
  <c r="U1414"/>
  <c r="T1414"/>
  <c r="Q1414"/>
  <c r="P1414"/>
  <c r="O1414"/>
  <c r="K1414"/>
  <c r="G1414"/>
  <c r="F1414"/>
  <c r="D1414"/>
  <c r="AC1414" s="1"/>
  <c r="AF1413"/>
  <c r="AE1413"/>
  <c r="AB1413"/>
  <c r="X1413"/>
  <c r="W1413"/>
  <c r="V1413"/>
  <c r="U1413"/>
  <c r="T1413"/>
  <c r="Q1413"/>
  <c r="P1413"/>
  <c r="O1413"/>
  <c r="K1413"/>
  <c r="G1413"/>
  <c r="F1413"/>
  <c r="D1413"/>
  <c r="AC1413" s="1"/>
  <c r="AF1412"/>
  <c r="AE1412"/>
  <c r="AB1412"/>
  <c r="X1412"/>
  <c r="W1412"/>
  <c r="V1412"/>
  <c r="U1412"/>
  <c r="T1412"/>
  <c r="Q1412"/>
  <c r="P1412"/>
  <c r="O1412"/>
  <c r="K1412"/>
  <c r="G1412"/>
  <c r="F1412"/>
  <c r="D1412"/>
  <c r="AC1412" s="1"/>
  <c r="AF1411"/>
  <c r="AE1411"/>
  <c r="AB1411"/>
  <c r="X1411"/>
  <c r="W1411"/>
  <c r="V1411"/>
  <c r="U1411"/>
  <c r="T1411"/>
  <c r="Q1411"/>
  <c r="P1411"/>
  <c r="O1411"/>
  <c r="K1411"/>
  <c r="G1411"/>
  <c r="F1411"/>
  <c r="D1411"/>
  <c r="AC1411" s="1"/>
  <c r="AF1410"/>
  <c r="AE1410"/>
  <c r="AB1410"/>
  <c r="X1410"/>
  <c r="W1410"/>
  <c r="V1410"/>
  <c r="U1410"/>
  <c r="T1410"/>
  <c r="Q1410"/>
  <c r="P1410"/>
  <c r="O1410"/>
  <c r="K1410"/>
  <c r="G1410"/>
  <c r="F1410"/>
  <c r="D1410"/>
  <c r="AC1410" s="1"/>
  <c r="AF1409"/>
  <c r="AE1409"/>
  <c r="AB1409"/>
  <c r="X1409"/>
  <c r="W1409"/>
  <c r="V1409"/>
  <c r="U1409"/>
  <c r="T1409"/>
  <c r="Q1409"/>
  <c r="P1409"/>
  <c r="O1409"/>
  <c r="K1409"/>
  <c r="G1409"/>
  <c r="D1409"/>
  <c r="AC1409" s="1"/>
  <c r="AF1408"/>
  <c r="AE1408"/>
  <c r="AB1408"/>
  <c r="X1408"/>
  <c r="W1408"/>
  <c r="V1408"/>
  <c r="U1408"/>
  <c r="T1408"/>
  <c r="Q1408"/>
  <c r="P1408"/>
  <c r="O1408"/>
  <c r="K1408"/>
  <c r="G1408"/>
  <c r="F1408"/>
  <c r="D1408"/>
  <c r="AC1408" s="1"/>
  <c r="AF1407"/>
  <c r="AE1407"/>
  <c r="AB1407"/>
  <c r="X1407"/>
  <c r="W1407"/>
  <c r="V1407"/>
  <c r="U1407"/>
  <c r="T1407"/>
  <c r="Q1407"/>
  <c r="P1407"/>
  <c r="O1407"/>
  <c r="K1407"/>
  <c r="G1407"/>
  <c r="F1407"/>
  <c r="D1407"/>
  <c r="AC1407" s="1"/>
  <c r="AF1406"/>
  <c r="AE1406"/>
  <c r="AB1406"/>
  <c r="X1406"/>
  <c r="W1406"/>
  <c r="V1406"/>
  <c r="U1406"/>
  <c r="T1406"/>
  <c r="Q1406"/>
  <c r="P1406"/>
  <c r="O1406"/>
  <c r="K1406"/>
  <c r="G1406"/>
  <c r="F1406"/>
  <c r="D1406"/>
  <c r="AC1406" s="1"/>
  <c r="AF1405"/>
  <c r="AE1405"/>
  <c r="AB1405"/>
  <c r="X1405"/>
  <c r="W1405"/>
  <c r="V1405"/>
  <c r="U1405"/>
  <c r="T1405"/>
  <c r="Q1405"/>
  <c r="P1405"/>
  <c r="O1405"/>
  <c r="K1405"/>
  <c r="H1405"/>
  <c r="G1405"/>
  <c r="D1405"/>
  <c r="AC1405" s="1"/>
  <c r="AF1404"/>
  <c r="AE1404"/>
  <c r="AB1404"/>
  <c r="X1404"/>
  <c r="W1404"/>
  <c r="V1404"/>
  <c r="U1404"/>
  <c r="T1404"/>
  <c r="Q1404"/>
  <c r="P1404"/>
  <c r="O1404"/>
  <c r="K1404"/>
  <c r="G1404"/>
  <c r="F1404"/>
  <c r="D1404"/>
  <c r="AC1404" s="1"/>
  <c r="AF1403"/>
  <c r="AE1403"/>
  <c r="AB1403"/>
  <c r="X1403"/>
  <c r="W1403"/>
  <c r="V1403"/>
  <c r="U1403"/>
  <c r="T1403"/>
  <c r="Q1403"/>
  <c r="P1403"/>
  <c r="O1403"/>
  <c r="K1403"/>
  <c r="G1403"/>
  <c r="F1403"/>
  <c r="D1403"/>
  <c r="AC1403" s="1"/>
  <c r="AF1402"/>
  <c r="AE1402"/>
  <c r="AB1402"/>
  <c r="X1402"/>
  <c r="W1402"/>
  <c r="V1402"/>
  <c r="U1402"/>
  <c r="T1402"/>
  <c r="Q1402"/>
  <c r="P1402"/>
  <c r="O1402"/>
  <c r="K1402"/>
  <c r="G1402"/>
  <c r="F1402"/>
  <c r="D1402"/>
  <c r="AC1402" s="1"/>
  <c r="AF1401"/>
  <c r="AE1401"/>
  <c r="AB1401"/>
  <c r="X1401"/>
  <c r="W1401"/>
  <c r="V1401"/>
  <c r="U1401"/>
  <c r="T1401"/>
  <c r="Q1401"/>
  <c r="P1401"/>
  <c r="O1401"/>
  <c r="K1401"/>
  <c r="G1401"/>
  <c r="F1401"/>
  <c r="D1401"/>
  <c r="AC1401" s="1"/>
  <c r="AF1400"/>
  <c r="AE1400"/>
  <c r="AB1400"/>
  <c r="X1400"/>
  <c r="W1400"/>
  <c r="V1400"/>
  <c r="U1400"/>
  <c r="T1400"/>
  <c r="Q1400"/>
  <c r="P1400"/>
  <c r="O1400"/>
  <c r="K1400"/>
  <c r="G1400"/>
  <c r="F1400"/>
  <c r="D1400"/>
  <c r="AC1400" s="1"/>
  <c r="AF1399"/>
  <c r="AE1399"/>
  <c r="AB1399"/>
  <c r="X1399"/>
  <c r="W1399"/>
  <c r="V1399"/>
  <c r="U1399"/>
  <c r="T1399"/>
  <c r="Q1399"/>
  <c r="P1399"/>
  <c r="O1399"/>
  <c r="K1399"/>
  <c r="G1399"/>
  <c r="F1399"/>
  <c r="D1399"/>
  <c r="AC1399" s="1"/>
  <c r="AF1398"/>
  <c r="AE1398"/>
  <c r="AB1398"/>
  <c r="X1398"/>
  <c r="W1398"/>
  <c r="V1398"/>
  <c r="U1398"/>
  <c r="T1398"/>
  <c r="Q1398"/>
  <c r="P1398"/>
  <c r="O1398"/>
  <c r="K1398"/>
  <c r="G1398"/>
  <c r="F1398"/>
  <c r="D1398"/>
  <c r="AC1398" s="1"/>
  <c r="AF1397"/>
  <c r="AE1397"/>
  <c r="AB1397"/>
  <c r="X1397"/>
  <c r="W1397"/>
  <c r="V1397"/>
  <c r="U1397"/>
  <c r="T1397"/>
  <c r="Q1397"/>
  <c r="P1397"/>
  <c r="O1397"/>
  <c r="K1397"/>
  <c r="G1397"/>
  <c r="F1397"/>
  <c r="D1397"/>
  <c r="AC1397" s="1"/>
  <c r="AF1396"/>
  <c r="AE1396"/>
  <c r="AB1396"/>
  <c r="X1396"/>
  <c r="W1396"/>
  <c r="V1396"/>
  <c r="U1396"/>
  <c r="T1396"/>
  <c r="Q1396"/>
  <c r="P1396"/>
  <c r="O1396"/>
  <c r="K1396"/>
  <c r="G1396"/>
  <c r="F1396"/>
  <c r="D1396"/>
  <c r="AC1396" s="1"/>
  <c r="AF1395"/>
  <c r="AE1395"/>
  <c r="AB1395"/>
  <c r="X1395"/>
  <c r="W1395"/>
  <c r="V1395"/>
  <c r="U1395"/>
  <c r="T1395"/>
  <c r="Q1395"/>
  <c r="P1395"/>
  <c r="O1395"/>
  <c r="K1395"/>
  <c r="G1395"/>
  <c r="F1395"/>
  <c r="D1395"/>
  <c r="AC1395" s="1"/>
  <c r="AF1394"/>
  <c r="AE1394"/>
  <c r="AB1394"/>
  <c r="X1394"/>
  <c r="W1394"/>
  <c r="V1394"/>
  <c r="U1394"/>
  <c r="T1394"/>
  <c r="Q1394"/>
  <c r="P1394"/>
  <c r="O1394"/>
  <c r="K1394"/>
  <c r="G1394"/>
  <c r="F1394"/>
  <c r="D1394"/>
  <c r="AC1394" s="1"/>
  <c r="AF1393"/>
  <c r="AE1393"/>
  <c r="AB1393"/>
  <c r="X1393"/>
  <c r="W1393"/>
  <c r="V1393"/>
  <c r="U1393"/>
  <c r="T1393"/>
  <c r="Q1393"/>
  <c r="P1393"/>
  <c r="O1393"/>
  <c r="K1393"/>
  <c r="H1393"/>
  <c r="G1393"/>
  <c r="D1393"/>
  <c r="AC1393" s="1"/>
  <c r="AF1392"/>
  <c r="AE1392"/>
  <c r="AB1392"/>
  <c r="X1392"/>
  <c r="W1392"/>
  <c r="V1392"/>
  <c r="U1392"/>
  <c r="T1392"/>
  <c r="Q1392"/>
  <c r="P1392"/>
  <c r="O1392"/>
  <c r="K1392"/>
  <c r="H1392"/>
  <c r="G1392"/>
  <c r="D1392"/>
  <c r="AC1392" s="1"/>
  <c r="AF1391"/>
  <c r="AE1391"/>
  <c r="AB1391"/>
  <c r="X1391"/>
  <c r="W1391"/>
  <c r="V1391"/>
  <c r="U1391"/>
  <c r="T1391"/>
  <c r="Q1391"/>
  <c r="P1391"/>
  <c r="O1391"/>
  <c r="K1391"/>
  <c r="H1391"/>
  <c r="G1391"/>
  <c r="D1391"/>
  <c r="AC1391" s="1"/>
  <c r="AF1390"/>
  <c r="AE1390"/>
  <c r="AB1390"/>
  <c r="X1390"/>
  <c r="W1390"/>
  <c r="V1390"/>
  <c r="U1390"/>
  <c r="T1390"/>
  <c r="Q1390"/>
  <c r="P1390"/>
  <c r="O1390"/>
  <c r="K1390"/>
  <c r="H1390"/>
  <c r="G1390"/>
  <c r="D1390"/>
  <c r="AC1390" s="1"/>
  <c r="AF1389"/>
  <c r="AE1389"/>
  <c r="AB1389"/>
  <c r="X1389"/>
  <c r="W1389"/>
  <c r="V1389"/>
  <c r="U1389"/>
  <c r="T1389"/>
  <c r="Q1389"/>
  <c r="P1389"/>
  <c r="O1389"/>
  <c r="K1389"/>
  <c r="H1389"/>
  <c r="G1389"/>
  <c r="D1389"/>
  <c r="AC1389" s="1"/>
  <c r="AF1388"/>
  <c r="AE1388"/>
  <c r="X1388"/>
  <c r="W1388"/>
  <c r="V1388"/>
  <c r="U1388"/>
  <c r="T1388"/>
  <c r="Q1388"/>
  <c r="P1388"/>
  <c r="O1388"/>
  <c r="K1388"/>
  <c r="H1388"/>
  <c r="G1388"/>
  <c r="D1388"/>
  <c r="AC1388" s="1"/>
  <c r="AF1387"/>
  <c r="AE1387"/>
  <c r="X1387"/>
  <c r="W1387"/>
  <c r="V1387"/>
  <c r="U1387"/>
  <c r="T1387"/>
  <c r="Q1387"/>
  <c r="P1387"/>
  <c r="O1387"/>
  <c r="K1387"/>
  <c r="H1387"/>
  <c r="G1387"/>
  <c r="D1387"/>
  <c r="AC1387" s="1"/>
  <c r="AF1386"/>
  <c r="AE1386"/>
  <c r="AB1386"/>
  <c r="X1386"/>
  <c r="W1386"/>
  <c r="V1386"/>
  <c r="U1386"/>
  <c r="T1386"/>
  <c r="Q1386"/>
  <c r="P1386"/>
  <c r="O1386"/>
  <c r="K1386"/>
  <c r="H1386"/>
  <c r="G1386"/>
  <c r="D1386"/>
  <c r="AC1386" s="1"/>
  <c r="H1395" l="1"/>
  <c r="H1399"/>
  <c r="H1403"/>
  <c r="H1407"/>
  <c r="H1411"/>
  <c r="H1415"/>
  <c r="H1419"/>
  <c r="H1423"/>
  <c r="H1408"/>
  <c r="H1412"/>
  <c r="H1416"/>
  <c r="H1420"/>
  <c r="H1424"/>
  <c r="H1396"/>
  <c r="H1400"/>
  <c r="H1404"/>
  <c r="H1397"/>
  <c r="H1401"/>
  <c r="H1409"/>
  <c r="H1413"/>
  <c r="H1417"/>
  <c r="H1421"/>
  <c r="H1425"/>
  <c r="H1394"/>
  <c r="H1398"/>
  <c r="H1402"/>
  <c r="H1406"/>
  <c r="H1410"/>
  <c r="H1414"/>
  <c r="H1418"/>
  <c r="H1422"/>
  <c r="H1426"/>
  <c r="AF1385"/>
  <c r="AE1385"/>
  <c r="X1385"/>
  <c r="W1385"/>
  <c r="V1385"/>
  <c r="U1385"/>
  <c r="T1385"/>
  <c r="Q1385"/>
  <c r="P1385"/>
  <c r="O1385"/>
  <c r="H1385"/>
  <c r="G1385"/>
  <c r="D1385"/>
  <c r="AC1385" s="1"/>
  <c r="AF1384"/>
  <c r="AE1384"/>
  <c r="AB1384"/>
  <c r="X1384"/>
  <c r="W1384"/>
  <c r="V1384"/>
  <c r="U1384"/>
  <c r="T1384"/>
  <c r="Q1384"/>
  <c r="P1384"/>
  <c r="O1384"/>
  <c r="K1384"/>
  <c r="G1384"/>
  <c r="F1384"/>
  <c r="D1384"/>
  <c r="AC1384" s="1"/>
  <c r="AF1383"/>
  <c r="AE1383"/>
  <c r="AB1383"/>
  <c r="X1383"/>
  <c r="W1383"/>
  <c r="V1383"/>
  <c r="U1383"/>
  <c r="T1383"/>
  <c r="Q1383"/>
  <c r="P1383"/>
  <c r="O1383"/>
  <c r="K1383"/>
  <c r="G1383"/>
  <c r="H1384" l="1"/>
  <c r="F1383"/>
  <c r="H1383" s="1"/>
  <c r="D1383"/>
  <c r="AC1383" s="1"/>
  <c r="AF1382"/>
  <c r="AE1382"/>
  <c r="AB1382"/>
  <c r="X1382"/>
  <c r="W1382"/>
  <c r="V1382"/>
  <c r="U1382"/>
  <c r="T1382"/>
  <c r="Q1382"/>
  <c r="P1382"/>
  <c r="O1382"/>
  <c r="K1382"/>
  <c r="G1382"/>
  <c r="F1382"/>
  <c r="D1382"/>
  <c r="AC1382" s="1"/>
  <c r="AF1381"/>
  <c r="AE1381"/>
  <c r="AB1381"/>
  <c r="X1381"/>
  <c r="W1381"/>
  <c r="V1381"/>
  <c r="U1381"/>
  <c r="T1381"/>
  <c r="Q1381"/>
  <c r="P1381"/>
  <c r="O1381"/>
  <c r="K1381"/>
  <c r="G1381"/>
  <c r="F1381"/>
  <c r="D1381"/>
  <c r="AC1381" s="1"/>
  <c r="AF1380"/>
  <c r="AE1380"/>
  <c r="AB1380"/>
  <c r="X1380"/>
  <c r="W1380"/>
  <c r="V1380"/>
  <c r="U1380"/>
  <c r="T1380"/>
  <c r="Q1380"/>
  <c r="P1380"/>
  <c r="O1380"/>
  <c r="K1380"/>
  <c r="G1380"/>
  <c r="F1380"/>
  <c r="D1380"/>
  <c r="AC1380" s="1"/>
  <c r="AF1379"/>
  <c r="AE1379"/>
  <c r="AB1379"/>
  <c r="X1379"/>
  <c r="W1379"/>
  <c r="V1379"/>
  <c r="U1379"/>
  <c r="T1379"/>
  <c r="Q1379"/>
  <c r="P1379"/>
  <c r="O1379"/>
  <c r="K1379"/>
  <c r="G1379"/>
  <c r="F1379"/>
  <c r="D1379"/>
  <c r="AC1379" s="1"/>
  <c r="AF1378"/>
  <c r="AE1378"/>
  <c r="AB1378"/>
  <c r="X1378"/>
  <c r="W1378"/>
  <c r="V1378"/>
  <c r="U1378"/>
  <c r="T1378"/>
  <c r="Q1378"/>
  <c r="P1378"/>
  <c r="O1378"/>
  <c r="K1378"/>
  <c r="G1378"/>
  <c r="F1378"/>
  <c r="D1378"/>
  <c r="AC1378" s="1"/>
  <c r="H1379" l="1"/>
  <c r="H1378"/>
  <c r="H1382"/>
  <c r="H1380"/>
  <c r="H1381"/>
  <c r="AF1377"/>
  <c r="AE1377"/>
  <c r="AB1377"/>
  <c r="X1377"/>
  <c r="W1377"/>
  <c r="V1377"/>
  <c r="U1377"/>
  <c r="T1377"/>
  <c r="Q1377"/>
  <c r="P1377"/>
  <c r="O1377"/>
  <c r="K1377"/>
  <c r="G1377"/>
  <c r="F1377"/>
  <c r="D1377"/>
  <c r="AC1377" s="1"/>
  <c r="AF1376"/>
  <c r="AE1376"/>
  <c r="AB1376"/>
  <c r="X1376"/>
  <c r="W1376"/>
  <c r="V1376"/>
  <c r="U1376"/>
  <c r="T1376"/>
  <c r="Q1376"/>
  <c r="P1376"/>
  <c r="O1376"/>
  <c r="K1376"/>
  <c r="G1376"/>
  <c r="F1376"/>
  <c r="D1376"/>
  <c r="AC1376" s="1"/>
  <c r="AF1375"/>
  <c r="AE1375"/>
  <c r="AB1375"/>
  <c r="X1375"/>
  <c r="W1375"/>
  <c r="V1375"/>
  <c r="U1375"/>
  <c r="T1375"/>
  <c r="Q1375"/>
  <c r="P1375"/>
  <c r="O1375"/>
  <c r="K1375"/>
  <c r="G1375"/>
  <c r="F1375"/>
  <c r="D1375"/>
  <c r="AC1375" s="1"/>
  <c r="AF1374"/>
  <c r="AE1374"/>
  <c r="AB1374"/>
  <c r="X1374"/>
  <c r="W1374"/>
  <c r="V1374"/>
  <c r="U1374"/>
  <c r="T1374"/>
  <c r="Q1374"/>
  <c r="P1374"/>
  <c r="O1374"/>
  <c r="K1374"/>
  <c r="G1374"/>
  <c r="F1374"/>
  <c r="D1374"/>
  <c r="AC1374" s="1"/>
  <c r="AF1373"/>
  <c r="AE1373"/>
  <c r="AB1373"/>
  <c r="X1373"/>
  <c r="W1373"/>
  <c r="V1373"/>
  <c r="U1373"/>
  <c r="T1373"/>
  <c r="Q1373"/>
  <c r="P1373"/>
  <c r="O1373"/>
  <c r="K1373"/>
  <c r="G1373"/>
  <c r="F1373"/>
  <c r="D1373"/>
  <c r="AC1373" s="1"/>
  <c r="AF1372"/>
  <c r="AE1372"/>
  <c r="AB1372"/>
  <c r="X1372"/>
  <c r="W1372"/>
  <c r="V1372"/>
  <c r="U1372"/>
  <c r="T1372"/>
  <c r="Q1372"/>
  <c r="P1372"/>
  <c r="O1372"/>
  <c r="K1372"/>
  <c r="G1372"/>
  <c r="F1372"/>
  <c r="D1372"/>
  <c r="AC1372" s="1"/>
  <c r="AF1371"/>
  <c r="AE1371"/>
  <c r="AB1371"/>
  <c r="X1371"/>
  <c r="W1371"/>
  <c r="V1371"/>
  <c r="U1371"/>
  <c r="T1371"/>
  <c r="Q1371"/>
  <c r="P1371"/>
  <c r="O1371"/>
  <c r="K1371"/>
  <c r="G1371"/>
  <c r="F1371"/>
  <c r="D1371"/>
  <c r="AC1371" s="1"/>
  <c r="AF1370"/>
  <c r="AE1370"/>
  <c r="AB1370"/>
  <c r="X1370"/>
  <c r="W1370"/>
  <c r="V1370"/>
  <c r="U1370"/>
  <c r="T1370"/>
  <c r="Q1370"/>
  <c r="P1370"/>
  <c r="O1370"/>
  <c r="K1370"/>
  <c r="G1370"/>
  <c r="F1370"/>
  <c r="D1370"/>
  <c r="AC1370" s="1"/>
  <c r="AF1369"/>
  <c r="AE1369"/>
  <c r="AB1369"/>
  <c r="X1369"/>
  <c r="W1369"/>
  <c r="V1369"/>
  <c r="U1369"/>
  <c r="T1369"/>
  <c r="Q1369"/>
  <c r="P1369"/>
  <c r="O1369"/>
  <c r="K1369"/>
  <c r="G1369"/>
  <c r="F1369"/>
  <c r="D1369"/>
  <c r="AC1369" s="1"/>
  <c r="AF1368"/>
  <c r="AE1368"/>
  <c r="AB1368"/>
  <c r="X1368"/>
  <c r="W1368"/>
  <c r="V1368"/>
  <c r="U1368"/>
  <c r="T1368"/>
  <c r="Q1368"/>
  <c r="P1368"/>
  <c r="O1368"/>
  <c r="K1368"/>
  <c r="G1368"/>
  <c r="F1368"/>
  <c r="D1368"/>
  <c r="AC1368" s="1"/>
  <c r="AF1367"/>
  <c r="AE1367"/>
  <c r="AB1367"/>
  <c r="X1367"/>
  <c r="W1367"/>
  <c r="V1367"/>
  <c r="U1367"/>
  <c r="T1367"/>
  <c r="Q1367"/>
  <c r="P1367"/>
  <c r="O1367"/>
  <c r="K1367"/>
  <c r="G1367"/>
  <c r="F1367"/>
  <c r="D1367"/>
  <c r="AC1367" s="1"/>
  <c r="AF1366"/>
  <c r="AE1366"/>
  <c r="AB1366"/>
  <c r="X1366"/>
  <c r="W1366"/>
  <c r="V1366"/>
  <c r="U1366"/>
  <c r="T1366"/>
  <c r="Q1366"/>
  <c r="P1366"/>
  <c r="O1366"/>
  <c r="K1366"/>
  <c r="G1366"/>
  <c r="F1366"/>
  <c r="D1366"/>
  <c r="AC1366" s="1"/>
  <c r="AF1365"/>
  <c r="AE1365"/>
  <c r="AB1365"/>
  <c r="X1365"/>
  <c r="W1365"/>
  <c r="V1365"/>
  <c r="U1365"/>
  <c r="T1365"/>
  <c r="Q1365"/>
  <c r="P1365"/>
  <c r="O1365"/>
  <c r="K1365"/>
  <c r="G1365"/>
  <c r="H1372" l="1"/>
  <c r="H1376"/>
  <c r="H1368"/>
  <c r="H1369"/>
  <c r="H1373"/>
  <c r="H1377"/>
  <c r="H1366"/>
  <c r="H1370"/>
  <c r="H1374"/>
  <c r="H1367"/>
  <c r="H1371"/>
  <c r="H1375"/>
  <c r="F1365"/>
  <c r="H1365" s="1"/>
  <c r="D1365"/>
  <c r="AC1365" s="1"/>
  <c r="AF1364"/>
  <c r="AE1364"/>
  <c r="AB1364"/>
  <c r="X1364"/>
  <c r="W1364"/>
  <c r="V1364"/>
  <c r="U1364"/>
  <c r="T1364"/>
  <c r="Q1364"/>
  <c r="P1364"/>
  <c r="O1364"/>
  <c r="K1364"/>
  <c r="G1364"/>
  <c r="F1364"/>
  <c r="D1364"/>
  <c r="AC1364" s="1"/>
  <c r="AF1363"/>
  <c r="AE1363"/>
  <c r="AB1363"/>
  <c r="X1363"/>
  <c r="W1363"/>
  <c r="V1363"/>
  <c r="U1363"/>
  <c r="T1363"/>
  <c r="Q1363"/>
  <c r="P1363"/>
  <c r="O1363"/>
  <c r="K1363"/>
  <c r="G1363"/>
  <c r="F1363"/>
  <c r="D1363"/>
  <c r="AC1363" s="1"/>
  <c r="AF1362"/>
  <c r="AE1362"/>
  <c r="AB1362"/>
  <c r="X1362"/>
  <c r="W1362"/>
  <c r="V1362"/>
  <c r="U1362"/>
  <c r="T1362"/>
  <c r="Q1362"/>
  <c r="P1362"/>
  <c r="O1362"/>
  <c r="K1362"/>
  <c r="G1362"/>
  <c r="F1362"/>
  <c r="D1362"/>
  <c r="AC1362" s="1"/>
  <c r="AF1361"/>
  <c r="AE1361"/>
  <c r="AB1361"/>
  <c r="X1361"/>
  <c r="W1361"/>
  <c r="V1361"/>
  <c r="U1361"/>
  <c r="T1361"/>
  <c r="Q1361"/>
  <c r="P1361"/>
  <c r="O1361"/>
  <c r="K1361"/>
  <c r="G1361"/>
  <c r="F1361"/>
  <c r="D1361"/>
  <c r="AC1361" s="1"/>
  <c r="AF1360"/>
  <c r="AE1360"/>
  <c r="X1360"/>
  <c r="W1360"/>
  <c r="V1360"/>
  <c r="U1360"/>
  <c r="T1360"/>
  <c r="Q1360"/>
  <c r="P1360"/>
  <c r="O1360"/>
  <c r="K1360"/>
  <c r="G1360"/>
  <c r="F1360"/>
  <c r="D1360"/>
  <c r="AC1360" s="1"/>
  <c r="AF1359"/>
  <c r="AE1359"/>
  <c r="AB1359"/>
  <c r="X1359"/>
  <c r="W1359"/>
  <c r="V1359"/>
  <c r="U1359"/>
  <c r="T1359"/>
  <c r="Q1359"/>
  <c r="P1359"/>
  <c r="O1359"/>
  <c r="K1359"/>
  <c r="G1359"/>
  <c r="F1359"/>
  <c r="D1359"/>
  <c r="AC1359" s="1"/>
  <c r="AF1358"/>
  <c r="AE1358"/>
  <c r="AB1358"/>
  <c r="X1358"/>
  <c r="W1358"/>
  <c r="V1358"/>
  <c r="U1358"/>
  <c r="T1358"/>
  <c r="Q1358"/>
  <c r="P1358"/>
  <c r="O1358"/>
  <c r="K1358"/>
  <c r="G1358"/>
  <c r="F1358"/>
  <c r="D1358"/>
  <c r="AC1358" s="1"/>
  <c r="AF1357"/>
  <c r="AE1357"/>
  <c r="AB1357"/>
  <c r="X1357"/>
  <c r="W1357"/>
  <c r="V1357"/>
  <c r="U1357"/>
  <c r="T1357"/>
  <c r="Q1357"/>
  <c r="P1357"/>
  <c r="O1357"/>
  <c r="K1357"/>
  <c r="G1357"/>
  <c r="F1357"/>
  <c r="D1357"/>
  <c r="AC1357" s="1"/>
  <c r="AF1356"/>
  <c r="AE1356"/>
  <c r="AB1356"/>
  <c r="X1356"/>
  <c r="W1356"/>
  <c r="V1356"/>
  <c r="U1356"/>
  <c r="T1356"/>
  <c r="Q1356"/>
  <c r="P1356"/>
  <c r="O1356"/>
  <c r="K1356"/>
  <c r="G1356"/>
  <c r="F1356"/>
  <c r="D1356"/>
  <c r="AC1356" s="1"/>
  <c r="AF1355"/>
  <c r="AE1355"/>
  <c r="AB1355"/>
  <c r="X1355"/>
  <c r="W1355"/>
  <c r="V1355"/>
  <c r="U1355"/>
  <c r="T1355"/>
  <c r="Q1355"/>
  <c r="P1355"/>
  <c r="O1355"/>
  <c r="K1355"/>
  <c r="G1355"/>
  <c r="F1355"/>
  <c r="D1355"/>
  <c r="AC1355" s="1"/>
  <c r="AF1354"/>
  <c r="AE1354"/>
  <c r="AB1354"/>
  <c r="X1354"/>
  <c r="W1354"/>
  <c r="V1354"/>
  <c r="U1354"/>
  <c r="T1354"/>
  <c r="Q1354"/>
  <c r="P1354"/>
  <c r="O1354"/>
  <c r="K1354"/>
  <c r="G1354"/>
  <c r="F1354"/>
  <c r="D1354"/>
  <c r="AC1354" s="1"/>
  <c r="AF1353"/>
  <c r="AE1353"/>
  <c r="AB1353"/>
  <c r="X1353"/>
  <c r="W1353"/>
  <c r="V1353"/>
  <c r="U1353"/>
  <c r="T1353"/>
  <c r="Q1353"/>
  <c r="P1353"/>
  <c r="O1353"/>
  <c r="K1353"/>
  <c r="G1353"/>
  <c r="H1357" l="1"/>
  <c r="H1364"/>
  <c r="H1356"/>
  <c r="H1360"/>
  <c r="H1363"/>
  <c r="H1354"/>
  <c r="H1358"/>
  <c r="H1361"/>
  <c r="H1355"/>
  <c r="H1359"/>
  <c r="H1362"/>
  <c r="F1353"/>
  <c r="H1353" s="1"/>
  <c r="D1353"/>
  <c r="AC1353" s="1"/>
  <c r="AF1352"/>
  <c r="AE1352"/>
  <c r="AB1352"/>
  <c r="X1352"/>
  <c r="W1352"/>
  <c r="V1352"/>
  <c r="U1352"/>
  <c r="T1352"/>
  <c r="Q1352"/>
  <c r="P1352"/>
  <c r="O1352"/>
  <c r="K1352"/>
  <c r="G1352"/>
  <c r="F1352"/>
  <c r="D1352"/>
  <c r="AC1352" s="1"/>
  <c r="AF1351"/>
  <c r="AE1351"/>
  <c r="AB1351"/>
  <c r="X1351"/>
  <c r="W1351"/>
  <c r="V1351"/>
  <c r="U1351"/>
  <c r="T1351"/>
  <c r="Q1351"/>
  <c r="P1351"/>
  <c r="O1351"/>
  <c r="K1351"/>
  <c r="G1351"/>
  <c r="D1351"/>
  <c r="AC1351" s="1"/>
  <c r="AF1350"/>
  <c r="AE1350"/>
  <c r="AB1350"/>
  <c r="X1350"/>
  <c r="W1350"/>
  <c r="V1350"/>
  <c r="U1350"/>
  <c r="T1350"/>
  <c r="Q1350"/>
  <c r="P1350"/>
  <c r="O1350"/>
  <c r="K1350"/>
  <c r="G1350"/>
  <c r="F1350"/>
  <c r="D1350"/>
  <c r="AC1350" s="1"/>
  <c r="AF1349"/>
  <c r="AE1349"/>
  <c r="AB1349"/>
  <c r="X1349"/>
  <c r="W1349"/>
  <c r="V1349"/>
  <c r="U1349"/>
  <c r="T1349"/>
  <c r="Q1349"/>
  <c r="P1349"/>
  <c r="O1349"/>
  <c r="K1349"/>
  <c r="G1349"/>
  <c r="F1349"/>
  <c r="D1349"/>
  <c r="AC1349" s="1"/>
  <c r="AF1348"/>
  <c r="AE1348"/>
  <c r="AB1348"/>
  <c r="X1348"/>
  <c r="W1348"/>
  <c r="V1348"/>
  <c r="U1348"/>
  <c r="T1348"/>
  <c r="Q1348"/>
  <c r="P1348"/>
  <c r="O1348"/>
  <c r="K1348"/>
  <c r="G1348"/>
  <c r="F1348"/>
  <c r="D1348"/>
  <c r="AC1348" s="1"/>
  <c r="AF1347"/>
  <c r="AE1347"/>
  <c r="AB1347"/>
  <c r="X1347"/>
  <c r="W1347"/>
  <c r="V1347"/>
  <c r="U1347"/>
  <c r="T1347"/>
  <c r="Q1347"/>
  <c r="P1347"/>
  <c r="O1347"/>
  <c r="K1347"/>
  <c r="G1347"/>
  <c r="F1347"/>
  <c r="D1347"/>
  <c r="AC1347" s="1"/>
  <c r="AF1346"/>
  <c r="AE1346"/>
  <c r="AB1346"/>
  <c r="X1346"/>
  <c r="W1346"/>
  <c r="V1346"/>
  <c r="U1346"/>
  <c r="T1346"/>
  <c r="Q1346"/>
  <c r="P1346"/>
  <c r="O1346"/>
  <c r="K1346"/>
  <c r="G1346"/>
  <c r="F1346"/>
  <c r="D1346"/>
  <c r="AC1346" s="1"/>
  <c r="AF1345"/>
  <c r="AE1345"/>
  <c r="AB1345"/>
  <c r="X1345"/>
  <c r="W1345"/>
  <c r="V1345"/>
  <c r="U1345"/>
  <c r="T1345"/>
  <c r="Q1345"/>
  <c r="P1345"/>
  <c r="O1345"/>
  <c r="K1345"/>
  <c r="G1345"/>
  <c r="F1345"/>
  <c r="D1345"/>
  <c r="AC1345" s="1"/>
  <c r="AF1344"/>
  <c r="AE1344"/>
  <c r="AB1344"/>
  <c r="X1344"/>
  <c r="W1344"/>
  <c r="V1344"/>
  <c r="U1344"/>
  <c r="T1344"/>
  <c r="Q1344"/>
  <c r="P1344"/>
  <c r="O1344"/>
  <c r="K1344"/>
  <c r="G1344"/>
  <c r="F1344"/>
  <c r="D1344"/>
  <c r="AC1344" s="1"/>
  <c r="AF1343"/>
  <c r="AE1343"/>
  <c r="AB1343"/>
  <c r="X1343"/>
  <c r="W1343"/>
  <c r="V1343"/>
  <c r="U1343"/>
  <c r="T1343"/>
  <c r="Q1343"/>
  <c r="P1343"/>
  <c r="O1343"/>
  <c r="K1343"/>
  <c r="G1343"/>
  <c r="F1343"/>
  <c r="D1343"/>
  <c r="AC1343" s="1"/>
  <c r="AF1342"/>
  <c r="AE1342"/>
  <c r="AB1342"/>
  <c r="X1342"/>
  <c r="W1342"/>
  <c r="V1342"/>
  <c r="U1342"/>
  <c r="T1342"/>
  <c r="Q1342"/>
  <c r="P1342"/>
  <c r="O1342"/>
  <c r="K1342"/>
  <c r="G1342"/>
  <c r="F1342"/>
  <c r="D1342"/>
  <c r="AC1342" s="1"/>
  <c r="AF1341"/>
  <c r="AE1341"/>
  <c r="AB1341"/>
  <c r="X1341"/>
  <c r="W1341"/>
  <c r="V1341"/>
  <c r="U1341"/>
  <c r="T1341"/>
  <c r="Q1341"/>
  <c r="P1341"/>
  <c r="O1341"/>
  <c r="K1341"/>
  <c r="G1341"/>
  <c r="F1341"/>
  <c r="D1341"/>
  <c r="AC1341" s="1"/>
  <c r="AF1340"/>
  <c r="AE1340"/>
  <c r="AB1340"/>
  <c r="X1340"/>
  <c r="W1340"/>
  <c r="V1340"/>
  <c r="U1340"/>
  <c r="T1340"/>
  <c r="Q1340"/>
  <c r="P1340"/>
  <c r="O1340"/>
  <c r="K1340"/>
  <c r="H1340"/>
  <c r="G1340"/>
  <c r="D1340"/>
  <c r="AC1340" s="1"/>
  <c r="AF1339"/>
  <c r="AE1339"/>
  <c r="AB1339"/>
  <c r="X1339"/>
  <c r="W1339"/>
  <c r="V1339"/>
  <c r="U1339"/>
  <c r="T1339"/>
  <c r="Q1339"/>
  <c r="P1339"/>
  <c r="O1339"/>
  <c r="K1339"/>
  <c r="H1339"/>
  <c r="G1339"/>
  <c r="D1339"/>
  <c r="AC1339" s="1"/>
  <c r="AF1338"/>
  <c r="AE1338"/>
  <c r="AB1338"/>
  <c r="X1338"/>
  <c r="W1338"/>
  <c r="V1338"/>
  <c r="U1338"/>
  <c r="T1338"/>
  <c r="Q1338"/>
  <c r="P1338"/>
  <c r="O1338"/>
  <c r="K1338"/>
  <c r="G1338"/>
  <c r="F1338"/>
  <c r="D1338"/>
  <c r="AC1338" s="1"/>
  <c r="AF1337"/>
  <c r="AE1337"/>
  <c r="AB1337"/>
  <c r="X1337"/>
  <c r="W1337"/>
  <c r="V1337"/>
  <c r="U1337"/>
  <c r="T1337"/>
  <c r="Q1337"/>
  <c r="P1337"/>
  <c r="O1337"/>
  <c r="K1337"/>
  <c r="G1337"/>
  <c r="D1337"/>
  <c r="AC1337" s="1"/>
  <c r="AF1336"/>
  <c r="AE1336"/>
  <c r="AB1336"/>
  <c r="X1336"/>
  <c r="W1336"/>
  <c r="V1336"/>
  <c r="U1336"/>
  <c r="T1336"/>
  <c r="Q1336"/>
  <c r="P1336"/>
  <c r="O1336"/>
  <c r="K1336"/>
  <c r="G1336"/>
  <c r="F1336"/>
  <c r="D1336"/>
  <c r="AC1336" s="1"/>
  <c r="AF1335"/>
  <c r="AE1335"/>
  <c r="AB1335"/>
  <c r="X1335"/>
  <c r="W1335"/>
  <c r="V1335"/>
  <c r="U1335"/>
  <c r="T1335"/>
  <c r="Q1335"/>
  <c r="P1335"/>
  <c r="O1335"/>
  <c r="K1335"/>
  <c r="G1335"/>
  <c r="F1335"/>
  <c r="D1335"/>
  <c r="AC1335" s="1"/>
  <c r="AF1334"/>
  <c r="AE1334"/>
  <c r="AB1334"/>
  <c r="X1334"/>
  <c r="W1334"/>
  <c r="V1334"/>
  <c r="U1334"/>
  <c r="T1334"/>
  <c r="Q1334"/>
  <c r="P1334"/>
  <c r="O1334"/>
  <c r="K1334"/>
  <c r="G1334"/>
  <c r="F1334"/>
  <c r="D1334"/>
  <c r="AC1334" s="1"/>
  <c r="AF1333"/>
  <c r="AE1333"/>
  <c r="AB1333"/>
  <c r="X1333"/>
  <c r="W1333"/>
  <c r="V1333"/>
  <c r="U1333"/>
  <c r="T1333"/>
  <c r="Q1333"/>
  <c r="P1333"/>
  <c r="O1333"/>
  <c r="K1333"/>
  <c r="G1333"/>
  <c r="F1333"/>
  <c r="D1333"/>
  <c r="AC1333" s="1"/>
  <c r="AF1332"/>
  <c r="AE1332"/>
  <c r="AB1332"/>
  <c r="X1332"/>
  <c r="W1332"/>
  <c r="V1332"/>
  <c r="U1332"/>
  <c r="T1332"/>
  <c r="Q1332"/>
  <c r="P1332"/>
  <c r="O1332"/>
  <c r="K1332"/>
  <c r="G1332"/>
  <c r="F1332"/>
  <c r="D1332"/>
  <c r="AC1332" s="1"/>
  <c r="AF1331"/>
  <c r="AE1331"/>
  <c r="AB1331"/>
  <c r="X1331"/>
  <c r="W1331"/>
  <c r="V1331"/>
  <c r="U1331"/>
  <c r="T1331"/>
  <c r="Q1331"/>
  <c r="P1331"/>
  <c r="O1331"/>
  <c r="K1331"/>
  <c r="G1331"/>
  <c r="F1331"/>
  <c r="D1331"/>
  <c r="AC1331" s="1"/>
  <c r="AF1330"/>
  <c r="AE1330"/>
  <c r="AB1330"/>
  <c r="X1330"/>
  <c r="W1330"/>
  <c r="V1330"/>
  <c r="U1330"/>
  <c r="T1330"/>
  <c r="Q1330"/>
  <c r="P1330"/>
  <c r="O1330"/>
  <c r="K1330"/>
  <c r="G1330"/>
  <c r="F1330"/>
  <c r="D1330"/>
  <c r="AC1330" s="1"/>
  <c r="AF1329"/>
  <c r="AE1329"/>
  <c r="AB1329"/>
  <c r="X1329"/>
  <c r="W1329"/>
  <c r="V1329"/>
  <c r="U1329"/>
  <c r="T1329"/>
  <c r="Q1329"/>
  <c r="P1329"/>
  <c r="O1329"/>
  <c r="K1329"/>
  <c r="G1329"/>
  <c r="F1329"/>
  <c r="D1329"/>
  <c r="AC1329" s="1"/>
  <c r="AF1328"/>
  <c r="AE1328"/>
  <c r="AB1328"/>
  <c r="X1328"/>
  <c r="W1328"/>
  <c r="V1328"/>
  <c r="U1328"/>
  <c r="T1328"/>
  <c r="Q1328"/>
  <c r="P1328"/>
  <c r="O1328"/>
  <c r="K1328"/>
  <c r="G1328"/>
  <c r="D1328"/>
  <c r="AC1328" s="1"/>
  <c r="AF1327"/>
  <c r="AE1327"/>
  <c r="AB1327"/>
  <c r="X1327"/>
  <c r="W1327"/>
  <c r="V1327"/>
  <c r="U1327"/>
  <c r="T1327"/>
  <c r="Q1327"/>
  <c r="P1327"/>
  <c r="O1327"/>
  <c r="K1327"/>
  <c r="G1327"/>
  <c r="F1327"/>
  <c r="D1327"/>
  <c r="AC1327" s="1"/>
  <c r="AF1326"/>
  <c r="AE1326"/>
  <c r="AB1326"/>
  <c r="X1326"/>
  <c r="W1326"/>
  <c r="V1326"/>
  <c r="U1326"/>
  <c r="T1326"/>
  <c r="Q1326"/>
  <c r="P1326"/>
  <c r="O1326"/>
  <c r="K1326"/>
  <c r="G1326"/>
  <c r="F1326"/>
  <c r="D1326"/>
  <c r="AC1326" s="1"/>
  <c r="AF1325"/>
  <c r="AE1325"/>
  <c r="AB1325"/>
  <c r="X1325"/>
  <c r="W1325"/>
  <c r="V1325"/>
  <c r="U1325"/>
  <c r="T1325"/>
  <c r="Q1325"/>
  <c r="P1325"/>
  <c r="O1325"/>
  <c r="K1325"/>
  <c r="G1325"/>
  <c r="D1325"/>
  <c r="AC1325" s="1"/>
  <c r="AF1324"/>
  <c r="AE1324"/>
  <c r="AB1324"/>
  <c r="X1324"/>
  <c r="W1324"/>
  <c r="V1324"/>
  <c r="U1324"/>
  <c r="T1324"/>
  <c r="Q1324"/>
  <c r="P1324"/>
  <c r="O1324"/>
  <c r="K1324"/>
  <c r="G1324"/>
  <c r="F1324"/>
  <c r="D1324"/>
  <c r="AC1324" s="1"/>
  <c r="AF1323"/>
  <c r="AE1323"/>
  <c r="AB1323"/>
  <c r="X1323"/>
  <c r="W1323"/>
  <c r="V1323"/>
  <c r="U1323"/>
  <c r="T1323"/>
  <c r="Q1323"/>
  <c r="P1323"/>
  <c r="O1323"/>
  <c r="K1323"/>
  <c r="G1323"/>
  <c r="D1323"/>
  <c r="AC1323" s="1"/>
  <c r="AF1322"/>
  <c r="AE1322"/>
  <c r="AB1322"/>
  <c r="X1322"/>
  <c r="W1322"/>
  <c r="V1322"/>
  <c r="U1322"/>
  <c r="T1322"/>
  <c r="Q1322"/>
  <c r="P1322"/>
  <c r="O1322"/>
  <c r="K1322"/>
  <c r="G1322"/>
  <c r="F1322"/>
  <c r="D1322"/>
  <c r="AC1322" s="1"/>
  <c r="AF1321"/>
  <c r="AE1321"/>
  <c r="AB1321"/>
  <c r="X1321"/>
  <c r="W1321"/>
  <c r="V1321"/>
  <c r="U1321"/>
  <c r="T1321"/>
  <c r="Q1321"/>
  <c r="P1321"/>
  <c r="O1321"/>
  <c r="K1321"/>
  <c r="G1321"/>
  <c r="F1321"/>
  <c r="D1321"/>
  <c r="AC1321" s="1"/>
  <c r="AF1320"/>
  <c r="AE1320"/>
  <c r="AB1320"/>
  <c r="X1320"/>
  <c r="W1320"/>
  <c r="V1320"/>
  <c r="U1320"/>
  <c r="T1320"/>
  <c r="Q1320"/>
  <c r="P1320"/>
  <c r="O1320"/>
  <c r="K1320"/>
  <c r="G1320"/>
  <c r="F1320"/>
  <c r="D1320"/>
  <c r="AC1320" s="1"/>
  <c r="AF1319"/>
  <c r="AE1319"/>
  <c r="X1319"/>
  <c r="W1319"/>
  <c r="V1319"/>
  <c r="U1319"/>
  <c r="T1319"/>
  <c r="Q1319"/>
  <c r="P1319"/>
  <c r="O1319"/>
  <c r="K1319"/>
  <c r="H1319"/>
  <c r="G1319"/>
  <c r="D1319"/>
  <c r="AC1319" s="1"/>
  <c r="AF1318"/>
  <c r="AE1318"/>
  <c r="AB1318"/>
  <c r="X1318"/>
  <c r="W1318"/>
  <c r="V1318"/>
  <c r="U1318"/>
  <c r="T1318"/>
  <c r="Q1318"/>
  <c r="P1318"/>
  <c r="O1318"/>
  <c r="K1318"/>
  <c r="H1318"/>
  <c r="G1318"/>
  <c r="D1318"/>
  <c r="AC1318" s="1"/>
  <c r="AF1317"/>
  <c r="AE1317"/>
  <c r="AB1317"/>
  <c r="X1317"/>
  <c r="W1317"/>
  <c r="V1317"/>
  <c r="U1317"/>
  <c r="T1317"/>
  <c r="Q1317"/>
  <c r="P1317"/>
  <c r="O1317"/>
  <c r="K1317"/>
  <c r="G1317"/>
  <c r="D1317"/>
  <c r="AC1317" s="1"/>
  <c r="AF1316"/>
  <c r="AE1316"/>
  <c r="AB1316"/>
  <c r="X1316"/>
  <c r="W1316"/>
  <c r="V1316"/>
  <c r="U1316"/>
  <c r="T1316"/>
  <c r="Q1316"/>
  <c r="P1316"/>
  <c r="O1316"/>
  <c r="K1316"/>
  <c r="H1316"/>
  <c r="G1316"/>
  <c r="D1316"/>
  <c r="AC1316" s="1"/>
  <c r="AF1315"/>
  <c r="AE1315"/>
  <c r="AB1315"/>
  <c r="X1315"/>
  <c r="W1315"/>
  <c r="V1315"/>
  <c r="U1315"/>
  <c r="T1315"/>
  <c r="Q1315"/>
  <c r="P1315"/>
  <c r="O1315"/>
  <c r="K1315"/>
  <c r="G1315"/>
  <c r="F1315"/>
  <c r="D1315"/>
  <c r="AC1315" s="1"/>
  <c r="AF1314"/>
  <c r="AE1314"/>
  <c r="AB1314"/>
  <c r="X1314"/>
  <c r="W1314"/>
  <c r="V1314"/>
  <c r="U1314"/>
  <c r="T1314"/>
  <c r="Q1314"/>
  <c r="P1314"/>
  <c r="O1314"/>
  <c r="K1314"/>
  <c r="H1314"/>
  <c r="G1314"/>
  <c r="D1314"/>
  <c r="AC1314" s="1"/>
  <c r="AF1313"/>
  <c r="AE1313"/>
  <c r="AB1313"/>
  <c r="X1313"/>
  <c r="W1313"/>
  <c r="V1313"/>
  <c r="U1313"/>
  <c r="T1313"/>
  <c r="Q1313"/>
  <c r="P1313"/>
  <c r="O1313"/>
  <c r="K1313"/>
  <c r="G1313"/>
  <c r="H1320" l="1"/>
  <c r="H1324"/>
  <c r="H1328"/>
  <c r="H1332"/>
  <c r="H1336"/>
  <c r="H1344"/>
  <c r="H1348"/>
  <c r="H1352"/>
  <c r="H1323"/>
  <c r="H1327"/>
  <c r="H1331"/>
  <c r="H1335"/>
  <c r="H1343"/>
  <c r="H1347"/>
  <c r="H1351"/>
  <c r="H1317"/>
  <c r="H1321"/>
  <c r="H1325"/>
  <c r="H1329"/>
  <c r="H1333"/>
  <c r="H1337"/>
  <c r="H1341"/>
  <c r="H1345"/>
  <c r="H1349"/>
  <c r="H1322"/>
  <c r="H1326"/>
  <c r="H1330"/>
  <c r="H1334"/>
  <c r="H1338"/>
  <c r="H1342"/>
  <c r="H1346"/>
  <c r="H1350"/>
  <c r="H1315"/>
  <c r="F1313"/>
  <c r="H1313" s="1"/>
  <c r="D1313"/>
  <c r="AF1312"/>
  <c r="AE1312"/>
  <c r="AB1312"/>
  <c r="X1312"/>
  <c r="W1312"/>
  <c r="V1312"/>
  <c r="U1312"/>
  <c r="T1312"/>
  <c r="Q1312"/>
  <c r="P1312"/>
  <c r="O1312"/>
  <c r="K1312"/>
  <c r="G1312"/>
  <c r="F1312"/>
  <c r="D1312"/>
  <c r="AC1312" s="1"/>
  <c r="AF1311"/>
  <c r="AE1311"/>
  <c r="AB1311"/>
  <c r="X1311"/>
  <c r="W1311"/>
  <c r="V1311"/>
  <c r="U1311"/>
  <c r="T1311"/>
  <c r="Q1311"/>
  <c r="P1311"/>
  <c r="O1311"/>
  <c r="K1311"/>
  <c r="H1311"/>
  <c r="G1311"/>
  <c r="D1311"/>
  <c r="AC1311" s="1"/>
  <c r="AF1310"/>
  <c r="AE1310"/>
  <c r="AB1310"/>
  <c r="X1310"/>
  <c r="W1310"/>
  <c r="V1310"/>
  <c r="U1310"/>
  <c r="T1310"/>
  <c r="Q1310"/>
  <c r="P1310"/>
  <c r="O1310"/>
  <c r="K1310"/>
  <c r="G1310"/>
  <c r="F1310"/>
  <c r="D1310"/>
  <c r="AC1310" s="1"/>
  <c r="AF1309"/>
  <c r="AE1309"/>
  <c r="AB1309"/>
  <c r="X1309"/>
  <c r="W1309"/>
  <c r="V1309"/>
  <c r="U1309"/>
  <c r="T1309"/>
  <c r="Q1309"/>
  <c r="P1309"/>
  <c r="O1309"/>
  <c r="K1309"/>
  <c r="G1309"/>
  <c r="F1309"/>
  <c r="D1309"/>
  <c r="AC1309" s="1"/>
  <c r="AF1308"/>
  <c r="AE1308"/>
  <c r="AB1308"/>
  <c r="X1308"/>
  <c r="W1308"/>
  <c r="V1308"/>
  <c r="U1308"/>
  <c r="T1308"/>
  <c r="Q1308"/>
  <c r="P1308"/>
  <c r="O1308"/>
  <c r="K1308"/>
  <c r="G1308"/>
  <c r="F1308"/>
  <c r="D1308"/>
  <c r="AC1308" s="1"/>
  <c r="AF1307"/>
  <c r="AE1307"/>
  <c r="AB1307"/>
  <c r="X1307"/>
  <c r="W1307"/>
  <c r="V1307"/>
  <c r="U1307"/>
  <c r="T1307"/>
  <c r="Q1307"/>
  <c r="P1307"/>
  <c r="O1307"/>
  <c r="K1307"/>
  <c r="H1307"/>
  <c r="G1307"/>
  <c r="D1307"/>
  <c r="AC1307" s="1"/>
  <c r="AF1306"/>
  <c r="AE1306"/>
  <c r="AB1306"/>
  <c r="X1306"/>
  <c r="W1306"/>
  <c r="V1306"/>
  <c r="U1306"/>
  <c r="T1306"/>
  <c r="Q1306"/>
  <c r="P1306"/>
  <c r="O1306"/>
  <c r="K1306"/>
  <c r="G1306"/>
  <c r="F1306"/>
  <c r="D1306"/>
  <c r="AC1306" s="1"/>
  <c r="AF1305"/>
  <c r="AE1305"/>
  <c r="AB1305"/>
  <c r="X1305"/>
  <c r="W1305"/>
  <c r="V1305"/>
  <c r="U1305"/>
  <c r="T1305"/>
  <c r="Q1305"/>
  <c r="P1305"/>
  <c r="O1305"/>
  <c r="K1305"/>
  <c r="G1305"/>
  <c r="F1305"/>
  <c r="D1305"/>
  <c r="AC1305" s="1"/>
  <c r="AF1304"/>
  <c r="AE1304"/>
  <c r="AB1304"/>
  <c r="X1304"/>
  <c r="W1304"/>
  <c r="V1304"/>
  <c r="U1304"/>
  <c r="T1304"/>
  <c r="Q1304"/>
  <c r="P1304"/>
  <c r="O1304"/>
  <c r="K1304"/>
  <c r="G1304"/>
  <c r="D1304"/>
  <c r="AC1304" s="1"/>
  <c r="AF1303"/>
  <c r="AE1303"/>
  <c r="AB1303"/>
  <c r="X1303"/>
  <c r="W1303"/>
  <c r="V1303"/>
  <c r="U1303"/>
  <c r="T1303"/>
  <c r="Q1303"/>
  <c r="P1303"/>
  <c r="O1303"/>
  <c r="K1303"/>
  <c r="H1303"/>
  <c r="G1303"/>
  <c r="D1303"/>
  <c r="AC1303" s="1"/>
  <c r="AF1302"/>
  <c r="AE1302"/>
  <c r="AB1302"/>
  <c r="X1302"/>
  <c r="W1302"/>
  <c r="V1302"/>
  <c r="U1302"/>
  <c r="T1302"/>
  <c r="Q1302"/>
  <c r="P1302"/>
  <c r="O1302"/>
  <c r="K1302"/>
  <c r="G1302"/>
  <c r="F1302"/>
  <c r="D1302"/>
  <c r="AC1302" s="1"/>
  <c r="AF1301"/>
  <c r="AE1301"/>
  <c r="AB1301"/>
  <c r="X1301"/>
  <c r="W1301"/>
  <c r="V1301"/>
  <c r="U1301"/>
  <c r="T1301"/>
  <c r="Q1301"/>
  <c r="P1301"/>
  <c r="O1301"/>
  <c r="K1301"/>
  <c r="G1301"/>
  <c r="F1301"/>
  <c r="D1301"/>
  <c r="AC1301" s="1"/>
  <c r="AF1300"/>
  <c r="AE1300"/>
  <c r="AB1300"/>
  <c r="X1300"/>
  <c r="W1300"/>
  <c r="V1300"/>
  <c r="U1300"/>
  <c r="T1300"/>
  <c r="Q1300"/>
  <c r="P1300"/>
  <c r="O1300"/>
  <c r="K1300"/>
  <c r="G1300"/>
  <c r="F1300"/>
  <c r="D1300"/>
  <c r="AC1300" s="1"/>
  <c r="AF1299"/>
  <c r="AE1299"/>
  <c r="AB1299"/>
  <c r="X1299"/>
  <c r="W1299"/>
  <c r="V1299"/>
  <c r="U1299"/>
  <c r="T1299"/>
  <c r="Q1299"/>
  <c r="P1299"/>
  <c r="O1299"/>
  <c r="K1299"/>
  <c r="H1299"/>
  <c r="G1299"/>
  <c r="D1299"/>
  <c r="AC1299" s="1"/>
  <c r="AF1298"/>
  <c r="AE1298"/>
  <c r="AB1298"/>
  <c r="X1298"/>
  <c r="W1298"/>
  <c r="V1298"/>
  <c r="U1298"/>
  <c r="T1298"/>
  <c r="Q1298"/>
  <c r="P1298"/>
  <c r="O1298"/>
  <c r="K1298"/>
  <c r="G1298"/>
  <c r="F1298"/>
  <c r="D1298"/>
  <c r="AC1298" s="1"/>
  <c r="AF1297"/>
  <c r="AE1297"/>
  <c r="AB1297"/>
  <c r="X1297"/>
  <c r="W1297"/>
  <c r="V1297"/>
  <c r="U1297"/>
  <c r="T1297"/>
  <c r="Q1297"/>
  <c r="P1297"/>
  <c r="O1297"/>
  <c r="K1297"/>
  <c r="H1297"/>
  <c r="G1297"/>
  <c r="D1297"/>
  <c r="AC1297" s="1"/>
  <c r="AF1296"/>
  <c r="AE1296"/>
  <c r="AB1296"/>
  <c r="X1296"/>
  <c r="W1296"/>
  <c r="V1296"/>
  <c r="U1296"/>
  <c r="T1296"/>
  <c r="Q1296"/>
  <c r="P1296"/>
  <c r="O1296"/>
  <c r="K1296"/>
  <c r="G1296"/>
  <c r="F1296"/>
  <c r="D1296"/>
  <c r="AC1296" s="1"/>
  <c r="AF1295"/>
  <c r="AE1295"/>
  <c r="AB1295"/>
  <c r="X1295"/>
  <c r="W1295"/>
  <c r="V1295"/>
  <c r="U1295"/>
  <c r="T1295"/>
  <c r="Q1295"/>
  <c r="P1295"/>
  <c r="O1295"/>
  <c r="K1295"/>
  <c r="G1295"/>
  <c r="F1295"/>
  <c r="D1295"/>
  <c r="AC1295" s="1"/>
  <c r="AF1294"/>
  <c r="AE1294"/>
  <c r="AB1294"/>
  <c r="X1294"/>
  <c r="W1294"/>
  <c r="V1294"/>
  <c r="U1294"/>
  <c r="T1294"/>
  <c r="Q1294"/>
  <c r="P1294"/>
  <c r="O1294"/>
  <c r="K1294"/>
  <c r="H1294"/>
  <c r="G1294"/>
  <c r="D1294"/>
  <c r="AC1294" s="1"/>
  <c r="AF1293"/>
  <c r="AE1293"/>
  <c r="AB1293"/>
  <c r="X1293"/>
  <c r="W1293"/>
  <c r="V1293"/>
  <c r="U1293"/>
  <c r="T1293"/>
  <c r="Q1293"/>
  <c r="P1293"/>
  <c r="O1293"/>
  <c r="K1293"/>
  <c r="G1293"/>
  <c r="F1293"/>
  <c r="D1293"/>
  <c r="AC1293" s="1"/>
  <c r="AF1292"/>
  <c r="AE1292"/>
  <c r="AB1292"/>
  <c r="X1292"/>
  <c r="W1292"/>
  <c r="V1292"/>
  <c r="U1292"/>
  <c r="T1292"/>
  <c r="Q1292"/>
  <c r="P1292"/>
  <c r="O1292"/>
  <c r="K1292"/>
  <c r="G1292"/>
  <c r="H1298" l="1"/>
  <c r="H1293"/>
  <c r="H1301"/>
  <c r="H1305"/>
  <c r="H1309"/>
  <c r="H1302"/>
  <c r="H1306"/>
  <c r="H1310"/>
  <c r="H1295"/>
  <c r="H1296"/>
  <c r="H1300"/>
  <c r="H1304"/>
  <c r="H1308"/>
  <c r="H1312"/>
  <c r="F1292"/>
  <c r="H1292" s="1"/>
  <c r="D1292"/>
  <c r="AC1292" s="1"/>
  <c r="AF1291"/>
  <c r="AE1291"/>
  <c r="X1291"/>
  <c r="W1291"/>
  <c r="V1291"/>
  <c r="U1291"/>
  <c r="T1291"/>
  <c r="Q1291"/>
  <c r="P1291"/>
  <c r="O1291"/>
  <c r="K1291"/>
  <c r="G1291"/>
  <c r="F1291"/>
  <c r="D1291"/>
  <c r="AC1291" s="1"/>
  <c r="AF1290"/>
  <c r="AE1290"/>
  <c r="AB1290"/>
  <c r="X1290"/>
  <c r="W1290"/>
  <c r="V1290"/>
  <c r="U1290"/>
  <c r="T1290"/>
  <c r="Q1290"/>
  <c r="P1290"/>
  <c r="O1290"/>
  <c r="K1290"/>
  <c r="G1290"/>
  <c r="F1290"/>
  <c r="D1290"/>
  <c r="AC1290" s="1"/>
  <c r="AF1289"/>
  <c r="AE1289"/>
  <c r="AB1289"/>
  <c r="X1289"/>
  <c r="W1289"/>
  <c r="V1289"/>
  <c r="U1289"/>
  <c r="T1289"/>
  <c r="Q1289"/>
  <c r="P1289"/>
  <c r="O1289"/>
  <c r="K1289"/>
  <c r="G1289"/>
  <c r="F1289"/>
  <c r="D1289"/>
  <c r="AC1289" s="1"/>
  <c r="AF1288"/>
  <c r="AE1288"/>
  <c r="AB1288"/>
  <c r="X1288"/>
  <c r="W1288"/>
  <c r="V1288"/>
  <c r="U1288"/>
  <c r="T1288"/>
  <c r="Q1288"/>
  <c r="P1288"/>
  <c r="O1288"/>
  <c r="K1288"/>
  <c r="G1288"/>
  <c r="F1288"/>
  <c r="D1288"/>
  <c r="AC1288" s="1"/>
  <c r="AF1287"/>
  <c r="AE1287"/>
  <c r="AB1287"/>
  <c r="X1287"/>
  <c r="W1287"/>
  <c r="V1287"/>
  <c r="U1287"/>
  <c r="T1287"/>
  <c r="Q1287"/>
  <c r="P1287"/>
  <c r="O1287"/>
  <c r="K1287"/>
  <c r="G1287"/>
  <c r="F1287"/>
  <c r="D1287"/>
  <c r="AC1287" s="1"/>
  <c r="AF1286"/>
  <c r="AE1286"/>
  <c r="AB1286"/>
  <c r="X1286"/>
  <c r="W1286"/>
  <c r="V1286"/>
  <c r="U1286"/>
  <c r="T1286"/>
  <c r="Q1286"/>
  <c r="P1286"/>
  <c r="O1286"/>
  <c r="K1286"/>
  <c r="H1286"/>
  <c r="G1286"/>
  <c r="D1286"/>
  <c r="AC1286" s="1"/>
  <c r="AF1285"/>
  <c r="AE1285"/>
  <c r="AB1285"/>
  <c r="X1285"/>
  <c r="W1285"/>
  <c r="V1285"/>
  <c r="U1285"/>
  <c r="T1285"/>
  <c r="Q1285"/>
  <c r="P1285"/>
  <c r="O1285"/>
  <c r="K1285"/>
  <c r="G1285"/>
  <c r="F1285"/>
  <c r="D1285"/>
  <c r="AC1285" s="1"/>
  <c r="AF1284"/>
  <c r="AE1284"/>
  <c r="AB1284"/>
  <c r="X1284"/>
  <c r="W1284"/>
  <c r="V1284"/>
  <c r="U1284"/>
  <c r="T1284"/>
  <c r="Q1284"/>
  <c r="P1284"/>
  <c r="O1284"/>
  <c r="K1284"/>
  <c r="G1284"/>
  <c r="F1284"/>
  <c r="D1284"/>
  <c r="AC1284" s="1"/>
  <c r="AF1283"/>
  <c r="AE1283"/>
  <c r="AB1283"/>
  <c r="X1283"/>
  <c r="W1283"/>
  <c r="V1283"/>
  <c r="U1283"/>
  <c r="T1283"/>
  <c r="Q1283"/>
  <c r="P1283"/>
  <c r="O1283"/>
  <c r="K1283"/>
  <c r="G1283"/>
  <c r="F1283"/>
  <c r="D1283"/>
  <c r="AC1283" s="1"/>
  <c r="AF1282"/>
  <c r="AE1282"/>
  <c r="AB1282"/>
  <c r="X1282"/>
  <c r="W1282"/>
  <c r="V1282"/>
  <c r="U1282"/>
  <c r="T1282"/>
  <c r="Q1282"/>
  <c r="P1282"/>
  <c r="O1282"/>
  <c r="K1282"/>
  <c r="G1282"/>
  <c r="F1282"/>
  <c r="D1282"/>
  <c r="AC1282" s="1"/>
  <c r="AF1281"/>
  <c r="AE1281"/>
  <c r="AB1281"/>
  <c r="X1281"/>
  <c r="W1281"/>
  <c r="V1281"/>
  <c r="U1281"/>
  <c r="T1281"/>
  <c r="Q1281"/>
  <c r="P1281"/>
  <c r="O1281"/>
  <c r="K1281"/>
  <c r="G1281"/>
  <c r="F1281"/>
  <c r="D1281"/>
  <c r="AC1281" s="1"/>
  <c r="AF1280"/>
  <c r="AE1280"/>
  <c r="AB1280"/>
  <c r="X1280"/>
  <c r="W1280"/>
  <c r="V1280"/>
  <c r="U1280"/>
  <c r="T1280"/>
  <c r="Q1280"/>
  <c r="P1280"/>
  <c r="O1280"/>
  <c r="K1280"/>
  <c r="G1280"/>
  <c r="F1280"/>
  <c r="D1280"/>
  <c r="AC1280" s="1"/>
  <c r="AF1279"/>
  <c r="AE1279"/>
  <c r="X1279"/>
  <c r="W1279"/>
  <c r="V1279"/>
  <c r="U1279"/>
  <c r="T1279"/>
  <c r="Q1279"/>
  <c r="P1279"/>
  <c r="O1279"/>
  <c r="K1279"/>
  <c r="G1279"/>
  <c r="F1279"/>
  <c r="D1279"/>
  <c r="AC1279" s="1"/>
  <c r="AF1278"/>
  <c r="AE1278"/>
  <c r="AB1278"/>
  <c r="X1278"/>
  <c r="W1278"/>
  <c r="V1278"/>
  <c r="U1278"/>
  <c r="T1278"/>
  <c r="Q1278"/>
  <c r="P1278"/>
  <c r="O1278"/>
  <c r="K1278"/>
  <c r="H1278"/>
  <c r="G1278"/>
  <c r="D1278"/>
  <c r="AC1278" s="1"/>
  <c r="AF1277"/>
  <c r="AE1277"/>
  <c r="AB1277"/>
  <c r="X1277"/>
  <c r="W1277"/>
  <c r="V1277"/>
  <c r="U1277"/>
  <c r="T1277"/>
  <c r="Q1277"/>
  <c r="P1277"/>
  <c r="O1277"/>
  <c r="K1277"/>
  <c r="G1277"/>
  <c r="F1277"/>
  <c r="D1277"/>
  <c r="AC1277" s="1"/>
  <c r="AF1276"/>
  <c r="AE1276"/>
  <c r="AB1276"/>
  <c r="X1276"/>
  <c r="W1276"/>
  <c r="V1276"/>
  <c r="U1276"/>
  <c r="T1276"/>
  <c r="Q1276"/>
  <c r="P1276"/>
  <c r="O1276"/>
  <c r="K1276"/>
  <c r="G1276"/>
  <c r="F1276"/>
  <c r="D1276"/>
  <c r="AC1276" s="1"/>
  <c r="AF1275"/>
  <c r="AE1275"/>
  <c r="X1275"/>
  <c r="W1275"/>
  <c r="V1275"/>
  <c r="U1275"/>
  <c r="T1275"/>
  <c r="Q1275"/>
  <c r="P1275"/>
  <c r="O1275"/>
  <c r="K1275"/>
  <c r="G1275"/>
  <c r="F1275"/>
  <c r="D1275"/>
  <c r="AC1275" s="1"/>
  <c r="AF1274"/>
  <c r="AE1274"/>
  <c r="AB1274"/>
  <c r="X1274"/>
  <c r="W1274"/>
  <c r="V1274"/>
  <c r="U1274"/>
  <c r="T1274"/>
  <c r="Q1274"/>
  <c r="P1274"/>
  <c r="O1274"/>
  <c r="K1274"/>
  <c r="H1274"/>
  <c r="G1274"/>
  <c r="D1274"/>
  <c r="AC1274" s="1"/>
  <c r="AF1273"/>
  <c r="AE1273"/>
  <c r="AB1273"/>
  <c r="X1273"/>
  <c r="W1273"/>
  <c r="V1273"/>
  <c r="U1273"/>
  <c r="T1273"/>
  <c r="Q1273"/>
  <c r="P1273"/>
  <c r="O1273"/>
  <c r="K1273"/>
  <c r="G1273"/>
  <c r="F1273"/>
  <c r="D1273"/>
  <c r="AC1273" s="1"/>
  <c r="AF1272"/>
  <c r="AE1272"/>
  <c r="AB1272"/>
  <c r="X1272"/>
  <c r="W1272"/>
  <c r="V1272"/>
  <c r="U1272"/>
  <c r="T1272"/>
  <c r="Q1272"/>
  <c r="P1272"/>
  <c r="O1272"/>
  <c r="K1272"/>
  <c r="G1272"/>
  <c r="H1273" l="1"/>
  <c r="H1276"/>
  <c r="H1277"/>
  <c r="H1280"/>
  <c r="H1284"/>
  <c r="H1281"/>
  <c r="H1285"/>
  <c r="H1290"/>
  <c r="H1287"/>
  <c r="H1291"/>
  <c r="H1288"/>
  <c r="H1289"/>
  <c r="H1282"/>
  <c r="H1279"/>
  <c r="H1283"/>
  <c r="H1275"/>
  <c r="F1272"/>
  <c r="H1272" s="1"/>
  <c r="D1272"/>
  <c r="AC1272" s="1"/>
  <c r="AF1271"/>
  <c r="AE1271"/>
  <c r="AB1271"/>
  <c r="X1271"/>
  <c r="W1271"/>
  <c r="V1271"/>
  <c r="U1271"/>
  <c r="T1271"/>
  <c r="Q1271"/>
  <c r="P1271"/>
  <c r="O1271"/>
  <c r="K1271"/>
  <c r="G1271"/>
  <c r="F1271"/>
  <c r="D1271"/>
  <c r="AC1271" s="1"/>
  <c r="AF1270"/>
  <c r="AE1270"/>
  <c r="AB1270"/>
  <c r="X1270"/>
  <c r="W1270"/>
  <c r="V1270"/>
  <c r="U1270"/>
  <c r="T1270"/>
  <c r="Q1270"/>
  <c r="P1270"/>
  <c r="O1270"/>
  <c r="K1270"/>
  <c r="G1270"/>
  <c r="F1270"/>
  <c r="D1270"/>
  <c r="AC1270" s="1"/>
  <c r="AF1269"/>
  <c r="AE1269"/>
  <c r="AB1269"/>
  <c r="X1269"/>
  <c r="W1269"/>
  <c r="V1269"/>
  <c r="U1269"/>
  <c r="T1269"/>
  <c r="Q1269"/>
  <c r="P1269"/>
  <c r="O1269"/>
  <c r="K1269"/>
  <c r="G1269"/>
  <c r="H1271" l="1"/>
  <c r="H1270"/>
  <c r="F1269"/>
  <c r="H1269" s="1"/>
  <c r="D1269"/>
  <c r="AC1269" s="1"/>
  <c r="AF1268"/>
  <c r="AE1268"/>
  <c r="AB1268"/>
  <c r="X1268"/>
  <c r="W1268"/>
  <c r="V1268"/>
  <c r="U1268"/>
  <c r="T1268"/>
  <c r="Q1268"/>
  <c r="P1268"/>
  <c r="O1268"/>
  <c r="K1268"/>
  <c r="G1268"/>
  <c r="F1268"/>
  <c r="D1268"/>
  <c r="AC1268" s="1"/>
  <c r="AF1267"/>
  <c r="AE1267"/>
  <c r="AB1267"/>
  <c r="X1267"/>
  <c r="W1267"/>
  <c r="V1267"/>
  <c r="U1267"/>
  <c r="T1267"/>
  <c r="Q1267"/>
  <c r="P1267"/>
  <c r="O1267"/>
  <c r="K1267"/>
  <c r="G1267"/>
  <c r="F1267"/>
  <c r="D1267"/>
  <c r="AC1267" s="1"/>
  <c r="AF1266"/>
  <c r="AE1266"/>
  <c r="AB1266"/>
  <c r="X1266"/>
  <c r="W1266"/>
  <c r="V1266"/>
  <c r="U1266"/>
  <c r="T1266"/>
  <c r="Q1266"/>
  <c r="P1266"/>
  <c r="O1266"/>
  <c r="K1266"/>
  <c r="G1266"/>
  <c r="F1266"/>
  <c r="D1266"/>
  <c r="AC1266" s="1"/>
  <c r="AF1265"/>
  <c r="AE1265"/>
  <c r="AB1265"/>
  <c r="X1265"/>
  <c r="W1265"/>
  <c r="V1265"/>
  <c r="U1265"/>
  <c r="T1265"/>
  <c r="Q1265"/>
  <c r="P1265"/>
  <c r="O1265"/>
  <c r="K1265"/>
  <c r="G1265"/>
  <c r="F1265"/>
  <c r="D1265"/>
  <c r="AC1265" s="1"/>
  <c r="AF1264"/>
  <c r="AE1264"/>
  <c r="AB1264"/>
  <c r="X1264"/>
  <c r="W1264"/>
  <c r="V1264"/>
  <c r="U1264"/>
  <c r="T1264"/>
  <c r="Q1264"/>
  <c r="P1264"/>
  <c r="O1264"/>
  <c r="K1264"/>
  <c r="G1264"/>
  <c r="F1264"/>
  <c r="D1264"/>
  <c r="AC1264" s="1"/>
  <c r="AF1263"/>
  <c r="AE1263"/>
  <c r="AB1263"/>
  <c r="X1263"/>
  <c r="W1263"/>
  <c r="V1263"/>
  <c r="U1263"/>
  <c r="T1263"/>
  <c r="Q1263"/>
  <c r="P1263"/>
  <c r="O1263"/>
  <c r="K1263"/>
  <c r="G1263"/>
  <c r="F1263"/>
  <c r="D1263"/>
  <c r="AC1263" s="1"/>
  <c r="AF1262"/>
  <c r="AE1262"/>
  <c r="AB1262"/>
  <c r="X1262"/>
  <c r="W1262"/>
  <c r="V1262"/>
  <c r="U1262"/>
  <c r="T1262"/>
  <c r="Q1262"/>
  <c r="P1262"/>
  <c r="O1262"/>
  <c r="K1262"/>
  <c r="G1262"/>
  <c r="F1262"/>
  <c r="D1262"/>
  <c r="AC1262" s="1"/>
  <c r="AF1261"/>
  <c r="AE1261"/>
  <c r="AB1261"/>
  <c r="X1261"/>
  <c r="W1261"/>
  <c r="V1261"/>
  <c r="U1261"/>
  <c r="T1261"/>
  <c r="Q1261"/>
  <c r="P1261"/>
  <c r="O1261"/>
  <c r="K1261"/>
  <c r="G1261"/>
  <c r="F1261"/>
  <c r="D1261"/>
  <c r="AC1261" s="1"/>
  <c r="AF1260"/>
  <c r="AE1260"/>
  <c r="AB1260"/>
  <c r="X1260"/>
  <c r="W1260"/>
  <c r="V1260"/>
  <c r="U1260"/>
  <c r="T1260"/>
  <c r="Q1260"/>
  <c r="P1260"/>
  <c r="O1260"/>
  <c r="K1260"/>
  <c r="G1260"/>
  <c r="F1260"/>
  <c r="D1260"/>
  <c r="AC1260" s="1"/>
  <c r="AF1259"/>
  <c r="AE1259"/>
  <c r="X1259"/>
  <c r="W1259"/>
  <c r="V1259"/>
  <c r="U1259"/>
  <c r="T1259"/>
  <c r="Q1259"/>
  <c r="P1259"/>
  <c r="O1259"/>
  <c r="K1259"/>
  <c r="G1259"/>
  <c r="F1259"/>
  <c r="D1259"/>
  <c r="AC1259" s="1"/>
  <c r="AF1258"/>
  <c r="AE1258"/>
  <c r="AB1258"/>
  <c r="X1258"/>
  <c r="W1258"/>
  <c r="V1258"/>
  <c r="U1258"/>
  <c r="T1258"/>
  <c r="Q1258"/>
  <c r="P1258"/>
  <c r="O1258"/>
  <c r="K1258"/>
  <c r="G1258"/>
  <c r="F1258"/>
  <c r="D1258"/>
  <c r="AC1258" s="1"/>
  <c r="AF1257"/>
  <c r="AE1257"/>
  <c r="AB1257"/>
  <c r="X1257"/>
  <c r="W1257"/>
  <c r="V1257"/>
  <c r="U1257"/>
  <c r="T1257"/>
  <c r="Q1257"/>
  <c r="P1257"/>
  <c r="O1257"/>
  <c r="K1257"/>
  <c r="H1257"/>
  <c r="G1257"/>
  <c r="D1257"/>
  <c r="AC1257" s="1"/>
  <c r="AF1256"/>
  <c r="AE1256"/>
  <c r="X1256"/>
  <c r="W1256"/>
  <c r="V1256"/>
  <c r="U1256"/>
  <c r="T1256"/>
  <c r="Q1256"/>
  <c r="P1256"/>
  <c r="O1256"/>
  <c r="K1256"/>
  <c r="G1256"/>
  <c r="F1256"/>
  <c r="D1256"/>
  <c r="AC1256" s="1"/>
  <c r="AF1255"/>
  <c r="AE1255"/>
  <c r="AB1255"/>
  <c r="X1255"/>
  <c r="W1255"/>
  <c r="V1255"/>
  <c r="U1255"/>
  <c r="T1255"/>
  <c r="Q1255"/>
  <c r="P1255"/>
  <c r="O1255"/>
  <c r="K1255"/>
  <c r="D1255"/>
  <c r="AC1255" s="1"/>
  <c r="AF1254"/>
  <c r="AE1254"/>
  <c r="X1254"/>
  <c r="W1254"/>
  <c r="V1254"/>
  <c r="U1254"/>
  <c r="T1254"/>
  <c r="Q1254"/>
  <c r="P1254"/>
  <c r="O1254"/>
  <c r="K1254"/>
  <c r="G1254"/>
  <c r="F1254"/>
  <c r="D1254"/>
  <c r="AC1254" s="1"/>
  <c r="AF1253"/>
  <c r="AE1253"/>
  <c r="X1253"/>
  <c r="W1253"/>
  <c r="V1253"/>
  <c r="U1253"/>
  <c r="T1253"/>
  <c r="Q1253"/>
  <c r="P1253"/>
  <c r="O1253"/>
  <c r="K1253"/>
  <c r="H1253"/>
  <c r="G1253"/>
  <c r="D1253"/>
  <c r="AC1253" s="1"/>
  <c r="AF1252"/>
  <c r="AE1252"/>
  <c r="AB1252"/>
  <c r="X1252"/>
  <c r="W1252"/>
  <c r="V1252"/>
  <c r="U1252"/>
  <c r="T1252"/>
  <c r="Q1252"/>
  <c r="P1252"/>
  <c r="O1252"/>
  <c r="K1252"/>
  <c r="G1252"/>
  <c r="F1252"/>
  <c r="D1252"/>
  <c r="AC1252" s="1"/>
  <c r="AF1251"/>
  <c r="AE1251"/>
  <c r="X1251"/>
  <c r="W1251"/>
  <c r="V1251"/>
  <c r="U1251"/>
  <c r="T1251"/>
  <c r="Q1251"/>
  <c r="P1251"/>
  <c r="O1251"/>
  <c r="K1251"/>
  <c r="G1251"/>
  <c r="F1251"/>
  <c r="D1251"/>
  <c r="AC1251" s="1"/>
  <c r="AF1250"/>
  <c r="AE1250"/>
  <c r="X1250"/>
  <c r="W1250"/>
  <c r="V1250"/>
  <c r="U1250"/>
  <c r="T1250"/>
  <c r="Q1250"/>
  <c r="P1250"/>
  <c r="O1250"/>
  <c r="K1250"/>
  <c r="G1250"/>
  <c r="F1250"/>
  <c r="D1250"/>
  <c r="AC1250" s="1"/>
  <c r="AF1249"/>
  <c r="AE1249"/>
  <c r="AB1249"/>
  <c r="X1249"/>
  <c r="W1249"/>
  <c r="V1249"/>
  <c r="U1249"/>
  <c r="T1249"/>
  <c r="Q1249"/>
  <c r="P1249"/>
  <c r="O1249"/>
  <c r="K1249"/>
  <c r="G1249"/>
  <c r="F1249"/>
  <c r="D1249"/>
  <c r="AC1249" s="1"/>
  <c r="AF1248"/>
  <c r="AE1248"/>
  <c r="X1248"/>
  <c r="W1248"/>
  <c r="V1248"/>
  <c r="U1248"/>
  <c r="T1248"/>
  <c r="Q1248"/>
  <c r="P1248"/>
  <c r="O1248"/>
  <c r="K1248"/>
  <c r="G1248"/>
  <c r="F1248"/>
  <c r="D1248"/>
  <c r="AC1248" s="1"/>
  <c r="AF1247"/>
  <c r="AE1247"/>
  <c r="X1247"/>
  <c r="W1247"/>
  <c r="V1247"/>
  <c r="U1247"/>
  <c r="T1247"/>
  <c r="Q1247"/>
  <c r="P1247"/>
  <c r="O1247"/>
  <c r="K1247"/>
  <c r="G1247"/>
  <c r="F1247"/>
  <c r="D1247"/>
  <c r="AC1247" s="1"/>
  <c r="AF1246"/>
  <c r="AE1246"/>
  <c r="AB1246"/>
  <c r="X1246"/>
  <c r="W1246"/>
  <c r="V1246"/>
  <c r="U1246"/>
  <c r="T1246"/>
  <c r="Q1246"/>
  <c r="P1246"/>
  <c r="O1246"/>
  <c r="K1246"/>
  <c r="G1246"/>
  <c r="F1246"/>
  <c r="D1246"/>
  <c r="AC1246" s="1"/>
  <c r="AF1245"/>
  <c r="AE1245"/>
  <c r="X1245"/>
  <c r="W1245"/>
  <c r="V1245"/>
  <c r="U1245"/>
  <c r="T1245"/>
  <c r="Q1245"/>
  <c r="P1245"/>
  <c r="O1245"/>
  <c r="K1245"/>
  <c r="G1245"/>
  <c r="F1245"/>
  <c r="D1245"/>
  <c r="AC1245" s="1"/>
  <c r="AF1244"/>
  <c r="AE1244"/>
  <c r="AB1244"/>
  <c r="X1244"/>
  <c r="W1244"/>
  <c r="V1244"/>
  <c r="U1244"/>
  <c r="T1244"/>
  <c r="Q1244"/>
  <c r="P1244"/>
  <c r="O1244"/>
  <c r="K1244"/>
  <c r="G1244"/>
  <c r="F1244"/>
  <c r="D1244"/>
  <c r="AC1244" s="1"/>
  <c r="AF1243"/>
  <c r="AE1243"/>
  <c r="AB1243"/>
  <c r="X1243"/>
  <c r="W1243"/>
  <c r="V1243"/>
  <c r="U1243"/>
  <c r="T1243"/>
  <c r="Q1243"/>
  <c r="P1243"/>
  <c r="O1243"/>
  <c r="K1243"/>
  <c r="G1243"/>
  <c r="F1243"/>
  <c r="D1243"/>
  <c r="AC1243" s="1"/>
  <c r="AF1242"/>
  <c r="AE1242"/>
  <c r="AB1242"/>
  <c r="X1242"/>
  <c r="W1242"/>
  <c r="V1242"/>
  <c r="U1242"/>
  <c r="T1242"/>
  <c r="Q1242"/>
  <c r="P1242"/>
  <c r="O1242"/>
  <c r="K1242"/>
  <c r="G1242"/>
  <c r="F1242"/>
  <c r="D1242"/>
  <c r="AC1242" s="1"/>
  <c r="AF1241"/>
  <c r="AE1241"/>
  <c r="AB1241"/>
  <c r="X1241"/>
  <c r="W1241"/>
  <c r="V1241"/>
  <c r="U1241"/>
  <c r="T1241"/>
  <c r="Q1241"/>
  <c r="P1241"/>
  <c r="O1241"/>
  <c r="K1241"/>
  <c r="G1241"/>
  <c r="F1241"/>
  <c r="D1241"/>
  <c r="AC1241" s="1"/>
  <c r="AF1240"/>
  <c r="AE1240"/>
  <c r="AB1240"/>
  <c r="X1240"/>
  <c r="W1240"/>
  <c r="V1240"/>
  <c r="U1240"/>
  <c r="T1240"/>
  <c r="Q1240"/>
  <c r="P1240"/>
  <c r="O1240"/>
  <c r="K1240"/>
  <c r="G1240"/>
  <c r="F1240"/>
  <c r="D1240"/>
  <c r="AC1240" s="1"/>
  <c r="AF1239"/>
  <c r="AE1239"/>
  <c r="AB1239"/>
  <c r="X1239"/>
  <c r="W1239"/>
  <c r="V1239"/>
  <c r="U1239"/>
  <c r="T1239"/>
  <c r="Q1239"/>
  <c r="P1239"/>
  <c r="O1239"/>
  <c r="K1239"/>
  <c r="G1239"/>
  <c r="F1239"/>
  <c r="D1239"/>
  <c r="AC1239" s="1"/>
  <c r="AF1238"/>
  <c r="AE1238"/>
  <c r="AB1238"/>
  <c r="X1238"/>
  <c r="W1238"/>
  <c r="V1238"/>
  <c r="U1238"/>
  <c r="T1238"/>
  <c r="Q1238"/>
  <c r="P1238"/>
  <c r="O1238"/>
  <c r="K1238"/>
  <c r="G1238"/>
  <c r="F1238"/>
  <c r="D1238"/>
  <c r="AC1238" s="1"/>
  <c r="AF1237"/>
  <c r="AE1237"/>
  <c r="AB1237"/>
  <c r="X1237"/>
  <c r="W1237"/>
  <c r="V1237"/>
  <c r="U1237"/>
  <c r="T1237"/>
  <c r="Q1237"/>
  <c r="P1237"/>
  <c r="O1237"/>
  <c r="K1237"/>
  <c r="G1237"/>
  <c r="F1237"/>
  <c r="D1237"/>
  <c r="AC1237" s="1"/>
  <c r="AF1236"/>
  <c r="AE1236"/>
  <c r="AB1236"/>
  <c r="X1236"/>
  <c r="W1236"/>
  <c r="V1236"/>
  <c r="U1236"/>
  <c r="T1236"/>
  <c r="Q1236"/>
  <c r="P1236"/>
  <c r="O1236"/>
  <c r="K1236"/>
  <c r="G1236"/>
  <c r="F1236"/>
  <c r="D1236"/>
  <c r="AC1236" s="1"/>
  <c r="AF1235"/>
  <c r="AE1235"/>
  <c r="AB1235"/>
  <c r="X1235"/>
  <c r="W1235"/>
  <c r="V1235"/>
  <c r="U1235"/>
  <c r="T1235"/>
  <c r="Q1235"/>
  <c r="P1235"/>
  <c r="O1235"/>
  <c r="K1235"/>
  <c r="G1235"/>
  <c r="F1235"/>
  <c r="D1235"/>
  <c r="AC1235" s="1"/>
  <c r="AF1234"/>
  <c r="AE1234"/>
  <c r="AB1234"/>
  <c r="X1234"/>
  <c r="W1234"/>
  <c r="V1234"/>
  <c r="U1234"/>
  <c r="T1234"/>
  <c r="Q1234"/>
  <c r="P1234"/>
  <c r="O1234"/>
  <c r="K1234"/>
  <c r="G1234"/>
  <c r="F1234"/>
  <c r="D1234"/>
  <c r="AC1234" s="1"/>
  <c r="AF1233"/>
  <c r="AE1233"/>
  <c r="AB1233"/>
  <c r="X1233"/>
  <c r="W1233"/>
  <c r="V1233"/>
  <c r="U1233"/>
  <c r="T1233"/>
  <c r="Q1233"/>
  <c r="P1233"/>
  <c r="O1233"/>
  <c r="K1233"/>
  <c r="G1233"/>
  <c r="F1233"/>
  <c r="D1233"/>
  <c r="AC1233" s="1"/>
  <c r="AF1232"/>
  <c r="AE1232"/>
  <c r="AB1232"/>
  <c r="X1232"/>
  <c r="W1232"/>
  <c r="V1232"/>
  <c r="U1232"/>
  <c r="T1232"/>
  <c r="Q1232"/>
  <c r="P1232"/>
  <c r="O1232"/>
  <c r="K1232"/>
  <c r="H1232"/>
  <c r="G1232"/>
  <c r="D1232"/>
  <c r="AC1232" s="1"/>
  <c r="AF1231"/>
  <c r="AE1231"/>
  <c r="AB1231"/>
  <c r="X1231"/>
  <c r="W1231"/>
  <c r="V1231"/>
  <c r="U1231"/>
  <c r="T1231"/>
  <c r="Q1231"/>
  <c r="P1231"/>
  <c r="O1231"/>
  <c r="K1231"/>
  <c r="G1231"/>
  <c r="F1231"/>
  <c r="D1231"/>
  <c r="AC1231" s="1"/>
  <c r="AF1230"/>
  <c r="AE1230"/>
  <c r="AB1230"/>
  <c r="X1230"/>
  <c r="W1230"/>
  <c r="V1230"/>
  <c r="U1230"/>
  <c r="T1230"/>
  <c r="Q1230"/>
  <c r="P1230"/>
  <c r="O1230"/>
  <c r="K1230"/>
  <c r="G1230"/>
  <c r="F1230"/>
  <c r="D1230"/>
  <c r="AC1230" s="1"/>
  <c r="AF1229"/>
  <c r="AE1229"/>
  <c r="AB1229"/>
  <c r="X1229"/>
  <c r="W1229"/>
  <c r="V1229"/>
  <c r="U1229"/>
  <c r="T1229"/>
  <c r="Q1229"/>
  <c r="P1229"/>
  <c r="O1229"/>
  <c r="K1229"/>
  <c r="G1229"/>
  <c r="F1229"/>
  <c r="D1229"/>
  <c r="AC1229" s="1"/>
  <c r="AF1228"/>
  <c r="AE1228"/>
  <c r="AB1228"/>
  <c r="X1228"/>
  <c r="W1228"/>
  <c r="V1228"/>
  <c r="U1228"/>
  <c r="T1228"/>
  <c r="Q1228"/>
  <c r="P1228"/>
  <c r="O1228"/>
  <c r="K1228"/>
  <c r="G1228"/>
  <c r="H1255" l="1"/>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C1228" s="1"/>
  <c r="AF1227"/>
  <c r="AE1227"/>
  <c r="X1227"/>
  <c r="W1227"/>
  <c r="V1227"/>
  <c r="U1227"/>
  <c r="T1227"/>
  <c r="Q1227"/>
  <c r="P1227"/>
  <c r="O1227"/>
  <c r="K1227"/>
  <c r="G1227"/>
  <c r="F1227"/>
  <c r="D1227"/>
  <c r="AC1227" s="1"/>
  <c r="AF1226"/>
  <c r="AE1226"/>
  <c r="AB1226"/>
  <c r="X1226"/>
  <c r="W1226"/>
  <c r="V1226"/>
  <c r="U1226"/>
  <c r="T1226"/>
  <c r="Q1226"/>
  <c r="P1226"/>
  <c r="O1226"/>
  <c r="K1226"/>
  <c r="G1226"/>
  <c r="F1226"/>
  <c r="D1226"/>
  <c r="AC1226" s="1"/>
  <c r="AF1225"/>
  <c r="AE1225"/>
  <c r="AB1225"/>
  <c r="X1225"/>
  <c r="W1225"/>
  <c r="V1225"/>
  <c r="U1225"/>
  <c r="T1225"/>
  <c r="Q1225"/>
  <c r="P1225"/>
  <c r="O1225"/>
  <c r="K1225"/>
  <c r="H1225"/>
  <c r="G1225"/>
  <c r="D1225"/>
  <c r="AC1225" s="1"/>
  <c r="AF1224"/>
  <c r="AE1224"/>
  <c r="X1224"/>
  <c r="W1224"/>
  <c r="V1224"/>
  <c r="U1224"/>
  <c r="T1224"/>
  <c r="Q1224"/>
  <c r="P1224"/>
  <c r="O1224"/>
  <c r="K1224"/>
  <c r="G1224"/>
  <c r="F1224"/>
  <c r="D1224"/>
  <c r="AC1224" s="1"/>
  <c r="AF1223"/>
  <c r="AE1223"/>
  <c r="X1223"/>
  <c r="W1223"/>
  <c r="V1223"/>
  <c r="U1223"/>
  <c r="T1223"/>
  <c r="Q1223"/>
  <c r="P1223"/>
  <c r="O1223"/>
  <c r="K1223"/>
  <c r="H1223"/>
  <c r="G1223"/>
  <c r="D1223"/>
  <c r="AC1223" s="1"/>
  <c r="AF1222"/>
  <c r="AE1222"/>
  <c r="AB1222"/>
  <c r="X1222"/>
  <c r="W1222"/>
  <c r="V1222"/>
  <c r="U1222"/>
  <c r="T1222"/>
  <c r="Q1222"/>
  <c r="P1222"/>
  <c r="O1222"/>
  <c r="K1222"/>
  <c r="G1222"/>
  <c r="F1222"/>
  <c r="D1222"/>
  <c r="AC1222" s="1"/>
  <c r="AF1221"/>
  <c r="AE1221"/>
  <c r="AB1221"/>
  <c r="X1221"/>
  <c r="W1221"/>
  <c r="V1221"/>
  <c r="U1221"/>
  <c r="T1221"/>
  <c r="Q1221"/>
  <c r="P1221"/>
  <c r="O1221"/>
  <c r="K1221"/>
  <c r="H1221"/>
  <c r="G1221"/>
  <c r="D1221"/>
  <c r="AC1221" s="1"/>
  <c r="AF1220"/>
  <c r="AE1220"/>
  <c r="AB1220"/>
  <c r="X1220"/>
  <c r="W1220"/>
  <c r="V1220"/>
  <c r="U1220"/>
  <c r="T1220"/>
  <c r="Q1220"/>
  <c r="P1220"/>
  <c r="O1220"/>
  <c r="K1220"/>
  <c r="G1220"/>
  <c r="F1220"/>
  <c r="D1220"/>
  <c r="AC1220" s="1"/>
  <c r="AF1219"/>
  <c r="AE1219"/>
  <c r="AB1219"/>
  <c r="X1219"/>
  <c r="W1219"/>
  <c r="V1219"/>
  <c r="U1219"/>
  <c r="T1219"/>
  <c r="Q1219"/>
  <c r="P1219"/>
  <c r="O1219"/>
  <c r="K1219"/>
  <c r="G1219"/>
  <c r="F1219"/>
  <c r="D1219"/>
  <c r="AC1219" s="1"/>
  <c r="AF1218"/>
  <c r="AE1218"/>
  <c r="AB1218"/>
  <c r="X1218"/>
  <c r="W1218"/>
  <c r="V1218"/>
  <c r="U1218"/>
  <c r="T1218"/>
  <c r="Q1218"/>
  <c r="P1218"/>
  <c r="O1218"/>
  <c r="K1218"/>
  <c r="G1218"/>
  <c r="F1218"/>
  <c r="D1218"/>
  <c r="AC1218" s="1"/>
  <c r="AF1217"/>
  <c r="AE1217"/>
  <c r="AB1217"/>
  <c r="X1217"/>
  <c r="W1217"/>
  <c r="V1217"/>
  <c r="U1217"/>
  <c r="T1217"/>
  <c r="Q1217"/>
  <c r="P1217"/>
  <c r="O1217"/>
  <c r="K1217"/>
  <c r="G1217"/>
  <c r="F1217"/>
  <c r="D1217"/>
  <c r="AC1217" s="1"/>
  <c r="AF1216"/>
  <c r="AE1216"/>
  <c r="AB1216"/>
  <c r="X1216"/>
  <c r="W1216"/>
  <c r="V1216"/>
  <c r="U1216"/>
  <c r="T1216"/>
  <c r="Q1216"/>
  <c r="P1216"/>
  <c r="O1216"/>
  <c r="K1216"/>
  <c r="H1216"/>
  <c r="G1216"/>
  <c r="D1216"/>
  <c r="AC1216" s="1"/>
  <c r="AF1215"/>
  <c r="AE1215"/>
  <c r="AB1215"/>
  <c r="X1215"/>
  <c r="W1215"/>
  <c r="V1215"/>
  <c r="U1215"/>
  <c r="T1215"/>
  <c r="Q1215"/>
  <c r="P1215"/>
  <c r="O1215"/>
  <c r="K1215"/>
  <c r="G1215"/>
  <c r="F1215"/>
  <c r="D1215"/>
  <c r="AC1215" s="1"/>
  <c r="AF1214"/>
  <c r="AE1214"/>
  <c r="AB1214"/>
  <c r="X1214"/>
  <c r="W1214"/>
  <c r="V1214"/>
  <c r="U1214"/>
  <c r="T1214"/>
  <c r="Q1214"/>
  <c r="P1214"/>
  <c r="O1214"/>
  <c r="K1214"/>
  <c r="G1214"/>
  <c r="F1214"/>
  <c r="D1214"/>
  <c r="AC1214" s="1"/>
  <c r="AF1213"/>
  <c r="AE1213"/>
  <c r="AB1213"/>
  <c r="X1213"/>
  <c r="W1213"/>
  <c r="V1213"/>
  <c r="U1213"/>
  <c r="T1213"/>
  <c r="Q1213"/>
  <c r="P1213"/>
  <c r="O1213"/>
  <c r="K1213"/>
  <c r="G1213"/>
  <c r="F1213"/>
  <c r="D1213"/>
  <c r="AC1213" s="1"/>
  <c r="AF1212"/>
  <c r="AE1212"/>
  <c r="X1212"/>
  <c r="W1212"/>
  <c r="V1212"/>
  <c r="U1212"/>
  <c r="T1212"/>
  <c r="Q1212"/>
  <c r="P1212"/>
  <c r="O1212"/>
  <c r="K1212"/>
  <c r="H1212"/>
  <c r="G1212"/>
  <c r="D1212"/>
  <c r="AC1212" s="1"/>
  <c r="AF1211"/>
  <c r="AE1211"/>
  <c r="AB1211"/>
  <c r="X1211"/>
  <c r="W1211"/>
  <c r="V1211"/>
  <c r="U1211"/>
  <c r="T1211"/>
  <c r="Q1211"/>
  <c r="P1211"/>
  <c r="O1211"/>
  <c r="K1211"/>
  <c r="G1211"/>
  <c r="F1211"/>
  <c r="D1211"/>
  <c r="AC1211" s="1"/>
  <c r="AF1210"/>
  <c r="AE1210"/>
  <c r="AB1210"/>
  <c r="X1210"/>
  <c r="W1210"/>
  <c r="V1210"/>
  <c r="U1210"/>
  <c r="T1210"/>
  <c r="Q1210"/>
  <c r="P1210"/>
  <c r="O1210"/>
  <c r="K1210"/>
  <c r="G1210"/>
  <c r="F1210"/>
  <c r="D1210"/>
  <c r="AC1210" s="1"/>
  <c r="AF1209"/>
  <c r="AE1209"/>
  <c r="AB1209"/>
  <c r="X1209"/>
  <c r="W1209"/>
  <c r="V1209"/>
  <c r="U1209"/>
  <c r="T1209"/>
  <c r="Q1209"/>
  <c r="P1209"/>
  <c r="O1209"/>
  <c r="K1209"/>
  <c r="G1209"/>
  <c r="F1209"/>
  <c r="D1209"/>
  <c r="AC1209" s="1"/>
  <c r="AF1208"/>
  <c r="AE1208"/>
  <c r="AB1208"/>
  <c r="X1208"/>
  <c r="W1208"/>
  <c r="V1208"/>
  <c r="U1208"/>
  <c r="T1208"/>
  <c r="Q1208"/>
  <c r="P1208"/>
  <c r="O1208"/>
  <c r="K1208"/>
  <c r="G1208"/>
  <c r="F1208"/>
  <c r="D1208"/>
  <c r="AC1208" s="1"/>
  <c r="AF1207"/>
  <c r="AE1207"/>
  <c r="AB1207"/>
  <c r="X1207"/>
  <c r="W1207"/>
  <c r="V1207"/>
  <c r="U1207"/>
  <c r="T1207"/>
  <c r="Q1207"/>
  <c r="P1207"/>
  <c r="O1207"/>
  <c r="K1207"/>
  <c r="G1207"/>
  <c r="F1207"/>
  <c r="D1207"/>
  <c r="AC1207" s="1"/>
  <c r="AF1206"/>
  <c r="AE1206"/>
  <c r="AB1206"/>
  <c r="X1206"/>
  <c r="W1206"/>
  <c r="V1206"/>
  <c r="U1206"/>
  <c r="T1206"/>
  <c r="Q1206"/>
  <c r="P1206"/>
  <c r="O1206"/>
  <c r="K1206"/>
  <c r="G1206"/>
  <c r="F1206"/>
  <c r="D1206"/>
  <c r="AC1206" s="1"/>
  <c r="AF1205"/>
  <c r="AE1205"/>
  <c r="AB1205"/>
  <c r="X1205"/>
  <c r="W1205"/>
  <c r="V1205"/>
  <c r="U1205"/>
  <c r="T1205"/>
  <c r="Q1205"/>
  <c r="P1205"/>
  <c r="O1205"/>
  <c r="K1205"/>
  <c r="G1205"/>
  <c r="F1205"/>
  <c r="D1205"/>
  <c r="AC1205" s="1"/>
  <c r="AF1204"/>
  <c r="AE1204"/>
  <c r="AB1204"/>
  <c r="X1204"/>
  <c r="W1204"/>
  <c r="V1204"/>
  <c r="U1204"/>
  <c r="T1204"/>
  <c r="Q1204"/>
  <c r="P1204"/>
  <c r="O1204"/>
  <c r="K1204"/>
  <c r="G1204"/>
  <c r="F1204"/>
  <c r="D1204"/>
  <c r="AC1204" s="1"/>
  <c r="AF1203"/>
  <c r="AE1203"/>
  <c r="AB1203"/>
  <c r="X1203"/>
  <c r="W1203"/>
  <c r="V1203"/>
  <c r="U1203"/>
  <c r="T1203"/>
  <c r="Q1203"/>
  <c r="P1203"/>
  <c r="O1203"/>
  <c r="K1203"/>
  <c r="H1203"/>
  <c r="G1203"/>
  <c r="D1203"/>
  <c r="AC1203" s="1"/>
  <c r="AF1202"/>
  <c r="AE1202"/>
  <c r="AB1202"/>
  <c r="X1202"/>
  <c r="W1202"/>
  <c r="V1202"/>
  <c r="U1202"/>
  <c r="T1202"/>
  <c r="Q1202"/>
  <c r="P1202"/>
  <c r="O1202"/>
  <c r="K1202"/>
  <c r="G1202"/>
  <c r="F1202"/>
  <c r="D1202"/>
  <c r="AC1202" s="1"/>
  <c r="AF1201"/>
  <c r="AE1201"/>
  <c r="AB1201"/>
  <c r="X1201"/>
  <c r="W1201"/>
  <c r="V1201"/>
  <c r="U1201"/>
  <c r="T1201"/>
  <c r="Q1201"/>
  <c r="P1201"/>
  <c r="O1201"/>
  <c r="K1201"/>
  <c r="G1201"/>
  <c r="F1201"/>
  <c r="D1201"/>
  <c r="AC1201" s="1"/>
  <c r="AF1200"/>
  <c r="AE1200"/>
  <c r="AB1200"/>
  <c r="X1200"/>
  <c r="W1200"/>
  <c r="V1200"/>
  <c r="U1200"/>
  <c r="T1200"/>
  <c r="Q1200"/>
  <c r="P1200"/>
  <c r="O1200"/>
  <c r="K1200"/>
  <c r="G1200"/>
  <c r="F1200"/>
  <c r="D1200"/>
  <c r="AC1200" s="1"/>
  <c r="AF1199"/>
  <c r="AE1199"/>
  <c r="AB1199"/>
  <c r="X1199"/>
  <c r="W1199"/>
  <c r="V1199"/>
  <c r="U1199"/>
  <c r="T1199"/>
  <c r="Q1199"/>
  <c r="P1199"/>
  <c r="O1199"/>
  <c r="K1199"/>
  <c r="G1199"/>
  <c r="F1199"/>
  <c r="D1199"/>
  <c r="AC1199" s="1"/>
  <c r="AF1198"/>
  <c r="AE1198"/>
  <c r="AB1198"/>
  <c r="X1198"/>
  <c r="W1198"/>
  <c r="V1198"/>
  <c r="U1198"/>
  <c r="T1198"/>
  <c r="Q1198"/>
  <c r="P1198"/>
  <c r="O1198"/>
  <c r="K1198"/>
  <c r="G1198"/>
  <c r="F1198"/>
  <c r="D1198"/>
  <c r="AC1198" s="1"/>
  <c r="AF1197"/>
  <c r="AE1197"/>
  <c r="AB1197"/>
  <c r="X1197"/>
  <c r="W1197"/>
  <c r="V1197"/>
  <c r="U1197"/>
  <c r="T1197"/>
  <c r="Q1197"/>
  <c r="P1197"/>
  <c r="O1197"/>
  <c r="K1197"/>
  <c r="G1197"/>
  <c r="F1197"/>
  <c r="D1197"/>
  <c r="AC1197" s="1"/>
  <c r="AF1196"/>
  <c r="AE1196"/>
  <c r="AB1196"/>
  <c r="X1196"/>
  <c r="W1196"/>
  <c r="V1196"/>
  <c r="U1196"/>
  <c r="T1196"/>
  <c r="Q1196"/>
  <c r="P1196"/>
  <c r="O1196"/>
  <c r="K1196"/>
  <c r="G1196"/>
  <c r="F1196"/>
  <c r="D1196"/>
  <c r="AC1196" s="1"/>
  <c r="AF1195"/>
  <c r="AE1195"/>
  <c r="AB1195"/>
  <c r="X1195"/>
  <c r="W1195"/>
  <c r="V1195"/>
  <c r="U1195"/>
  <c r="T1195"/>
  <c r="Q1195"/>
  <c r="P1195"/>
  <c r="O1195"/>
  <c r="K1195"/>
  <c r="G1195"/>
  <c r="F1195"/>
  <c r="D1195"/>
  <c r="AC1195" s="1"/>
  <c r="AF1194"/>
  <c r="AE1194"/>
  <c r="AB1194"/>
  <c r="X1194"/>
  <c r="W1194"/>
  <c r="V1194"/>
  <c r="U1194"/>
  <c r="T1194"/>
  <c r="Q1194"/>
  <c r="P1194"/>
  <c r="O1194"/>
  <c r="K1194"/>
  <c r="G1194"/>
  <c r="F1194"/>
  <c r="D1194"/>
  <c r="AC1194" s="1"/>
  <c r="AF1193"/>
  <c r="AE1193"/>
  <c r="X1193"/>
  <c r="W1193"/>
  <c r="V1193"/>
  <c r="U1193"/>
  <c r="T1193"/>
  <c r="Q1193"/>
  <c r="P1193"/>
  <c r="O1193"/>
  <c r="K1193"/>
  <c r="H1193"/>
  <c r="G1193"/>
  <c r="D1193"/>
  <c r="AC1193" s="1"/>
  <c r="AF1192"/>
  <c r="AE1192"/>
  <c r="AB1192"/>
  <c r="X1192"/>
  <c r="W1192"/>
  <c r="V1192"/>
  <c r="U1192"/>
  <c r="T1192"/>
  <c r="Q1192"/>
  <c r="P1192"/>
  <c r="O1192"/>
  <c r="K1192"/>
  <c r="G1192"/>
  <c r="F1192"/>
  <c r="D1192"/>
  <c r="AC1192" s="1"/>
  <c r="AF1191"/>
  <c r="AE1191"/>
  <c r="AB1191"/>
  <c r="X1191"/>
  <c r="W1191"/>
  <c r="V1191"/>
  <c r="U1191"/>
  <c r="T1191"/>
  <c r="Q1191"/>
  <c r="P1191"/>
  <c r="O1191"/>
  <c r="K1191"/>
  <c r="G1191"/>
  <c r="F1191"/>
  <c r="D1191"/>
  <c r="AC1191" s="1"/>
  <c r="AF1190"/>
  <c r="AE1190"/>
  <c r="AB1190"/>
  <c r="X1190"/>
  <c r="W1190"/>
  <c r="V1190"/>
  <c r="U1190"/>
  <c r="T1190"/>
  <c r="Q1190"/>
  <c r="P1190"/>
  <c r="O1190"/>
  <c r="K1190"/>
  <c r="G1190"/>
  <c r="F1190"/>
  <c r="D1190"/>
  <c r="AC1190" s="1"/>
  <c r="AF1189"/>
  <c r="AE1189"/>
  <c r="AB1189"/>
  <c r="X1189"/>
  <c r="W1189"/>
  <c r="V1189"/>
  <c r="U1189"/>
  <c r="T1189"/>
  <c r="Q1189"/>
  <c r="P1189"/>
  <c r="O1189"/>
  <c r="K1189"/>
  <c r="G1189"/>
  <c r="F1189"/>
  <c r="D1189"/>
  <c r="AC1189" s="1"/>
  <c r="AF1188"/>
  <c r="AE1188"/>
  <c r="X1188"/>
  <c r="W1188"/>
  <c r="V1188"/>
  <c r="U1188"/>
  <c r="T1188"/>
  <c r="Q1188"/>
  <c r="P1188"/>
  <c r="O1188"/>
  <c r="K1188"/>
  <c r="G1188"/>
  <c r="F1188"/>
  <c r="D1188"/>
  <c r="AC1188" s="1"/>
  <c r="AF1187"/>
  <c r="AE1187"/>
  <c r="AB1187"/>
  <c r="X1187"/>
  <c r="W1187"/>
  <c r="V1187"/>
  <c r="U1187"/>
  <c r="T1187"/>
  <c r="Q1187"/>
  <c r="P1187"/>
  <c r="O1187"/>
  <c r="K1187"/>
  <c r="G1187"/>
  <c r="F1187"/>
  <c r="D1187"/>
  <c r="AC1187" s="1"/>
  <c r="AF1186"/>
  <c r="AE1186"/>
  <c r="AB1186"/>
  <c r="X1186"/>
  <c r="W1186"/>
  <c r="V1186"/>
  <c r="U1186"/>
  <c r="T1186"/>
  <c r="Q1186"/>
  <c r="P1186"/>
  <c r="O1186"/>
  <c r="K1186"/>
  <c r="G1186"/>
  <c r="F1186"/>
  <c r="D1186"/>
  <c r="AC1186" s="1"/>
  <c r="AF1185"/>
  <c r="AE1185"/>
  <c r="AB1185"/>
  <c r="X1185"/>
  <c r="W1185"/>
  <c r="V1185"/>
  <c r="U1185"/>
  <c r="T1185"/>
  <c r="Q1185"/>
  <c r="P1185"/>
  <c r="O1185"/>
  <c r="K1185"/>
  <c r="G1185"/>
  <c r="F1185"/>
  <c r="D1185"/>
  <c r="AC1185" s="1"/>
  <c r="AF1184"/>
  <c r="AE1184"/>
  <c r="AB1184"/>
  <c r="X1184"/>
  <c r="W1184"/>
  <c r="V1184"/>
  <c r="U1184"/>
  <c r="T1184"/>
  <c r="Q1184"/>
  <c r="P1184"/>
  <c r="O1184"/>
  <c r="K1184"/>
  <c r="G1184"/>
  <c r="F1184"/>
  <c r="D1184"/>
  <c r="AC1184" s="1"/>
  <c r="AF1183"/>
  <c r="AE1183"/>
  <c r="AB1183"/>
  <c r="X1183"/>
  <c r="W1183"/>
  <c r="V1183"/>
  <c r="U1183"/>
  <c r="T1183"/>
  <c r="Q1183"/>
  <c r="P1183"/>
  <c r="O1183"/>
  <c r="K1183"/>
  <c r="G1183"/>
  <c r="F1183"/>
  <c r="D1183"/>
  <c r="AC1183" s="1"/>
  <c r="AF1182"/>
  <c r="AE1182"/>
  <c r="AB1182"/>
  <c r="X1182"/>
  <c r="W1182"/>
  <c r="V1182"/>
  <c r="U1182"/>
  <c r="T1182"/>
  <c r="Q1182"/>
  <c r="P1182"/>
  <c r="O1182"/>
  <c r="K1182"/>
  <c r="G1182"/>
  <c r="F1182"/>
  <c r="D1182"/>
  <c r="AC1182" s="1"/>
  <c r="AF1181"/>
  <c r="AE1181"/>
  <c r="AB1181"/>
  <c r="X1181"/>
  <c r="W1181"/>
  <c r="V1181"/>
  <c r="U1181"/>
  <c r="T1181"/>
  <c r="Q1181"/>
  <c r="P1181"/>
  <c r="O1181"/>
  <c r="K1181"/>
  <c r="G1181"/>
  <c r="F1181"/>
  <c r="D1181"/>
  <c r="AC1181" s="1"/>
  <c r="AF1180"/>
  <c r="AE1180"/>
  <c r="AB1180"/>
  <c r="X1180"/>
  <c r="W1180"/>
  <c r="V1180"/>
  <c r="U1180"/>
  <c r="T1180"/>
  <c r="Q1180"/>
  <c r="P1180"/>
  <c r="O1180"/>
  <c r="K1180"/>
  <c r="G1180"/>
  <c r="F1180"/>
  <c r="D1180"/>
  <c r="AC1180" s="1"/>
  <c r="AF1179"/>
  <c r="AE1179"/>
  <c r="AB1179"/>
  <c r="X1179"/>
  <c r="W1179"/>
  <c r="V1179"/>
  <c r="U1179"/>
  <c r="T1179"/>
  <c r="Q1179"/>
  <c r="P1179"/>
  <c r="O1179"/>
  <c r="K1179"/>
  <c r="G1179"/>
  <c r="F1179"/>
  <c r="D1179"/>
  <c r="AC1179" s="1"/>
  <c r="AF1178"/>
  <c r="AE1178"/>
  <c r="AB1178"/>
  <c r="X1178"/>
  <c r="W1178"/>
  <c r="V1178"/>
  <c r="U1178"/>
  <c r="T1178"/>
  <c r="Q1178"/>
  <c r="P1178"/>
  <c r="O1178"/>
  <c r="K1178"/>
  <c r="G1178"/>
  <c r="F1178"/>
  <c r="D1178"/>
  <c r="AC1178" s="1"/>
  <c r="AF1177"/>
  <c r="AE1177"/>
  <c r="AB1177"/>
  <c r="X1177"/>
  <c r="W1177"/>
  <c r="V1177"/>
  <c r="U1177"/>
  <c r="T1177"/>
  <c r="Q1177"/>
  <c r="P1177"/>
  <c r="O1177"/>
  <c r="K1177"/>
  <c r="G1177"/>
  <c r="F1177"/>
  <c r="D1177"/>
  <c r="AC1177" s="1"/>
  <c r="AF1176"/>
  <c r="AE1176"/>
  <c r="AB1176"/>
  <c r="X1176"/>
  <c r="W1176"/>
  <c r="V1176"/>
  <c r="U1176"/>
  <c r="T1176"/>
  <c r="Q1176"/>
  <c r="P1176"/>
  <c r="O1176"/>
  <c r="K1176"/>
  <c r="G1176"/>
  <c r="F1176"/>
  <c r="D1176"/>
  <c r="AC1176" s="1"/>
  <c r="AF1175"/>
  <c r="AE1175"/>
  <c r="AB1175"/>
  <c r="X1175"/>
  <c r="W1175"/>
  <c r="V1175"/>
  <c r="U1175"/>
  <c r="T1175"/>
  <c r="Q1175"/>
  <c r="P1175"/>
  <c r="O1175"/>
  <c r="K1175"/>
  <c r="G1175"/>
  <c r="F1175"/>
  <c r="D1175"/>
  <c r="AC1175" s="1"/>
  <c r="AF1174"/>
  <c r="AE1174"/>
  <c r="AB1174"/>
  <c r="X1174"/>
  <c r="W1174"/>
  <c r="V1174"/>
  <c r="U1174"/>
  <c r="T1174"/>
  <c r="Q1174"/>
  <c r="P1174"/>
  <c r="O1174"/>
  <c r="K1174"/>
  <c r="G1174"/>
  <c r="F1174"/>
  <c r="D1174"/>
  <c r="AC1174" s="1"/>
  <c r="AF1173"/>
  <c r="AE1173"/>
  <c r="X1173"/>
  <c r="W1173"/>
  <c r="V1173"/>
  <c r="U1173"/>
  <c r="T1173"/>
  <c r="Q1173"/>
  <c r="P1173"/>
  <c r="O1173"/>
  <c r="K1173"/>
  <c r="G1173"/>
  <c r="F1173"/>
  <c r="D1173"/>
  <c r="AC1173" s="1"/>
  <c r="AF1172"/>
  <c r="AE1172"/>
  <c r="X1172"/>
  <c r="W1172"/>
  <c r="V1172"/>
  <c r="U1172"/>
  <c r="T1172"/>
  <c r="Q1172"/>
  <c r="P1172"/>
  <c r="O1172"/>
  <c r="K1172"/>
  <c r="G1172"/>
  <c r="F1172"/>
  <c r="D1172"/>
  <c r="AC1172" s="1"/>
  <c r="AF1171"/>
  <c r="AE1171"/>
  <c r="AB1171"/>
  <c r="X1171"/>
  <c r="W1171"/>
  <c r="V1171"/>
  <c r="U1171"/>
  <c r="T1171"/>
  <c r="Q1171"/>
  <c r="P1171"/>
  <c r="O1171"/>
  <c r="K1171"/>
  <c r="G1171"/>
  <c r="F1171"/>
  <c r="D1171"/>
  <c r="AC1171" s="1"/>
  <c r="AF1170"/>
  <c r="AE1170"/>
  <c r="AB1170"/>
  <c r="X1170"/>
  <c r="W1170"/>
  <c r="V1170"/>
  <c r="U1170"/>
  <c r="T1170"/>
  <c r="Q1170"/>
  <c r="P1170"/>
  <c r="O1170"/>
  <c r="K1170"/>
  <c r="G1170"/>
  <c r="F1170"/>
  <c r="D1170"/>
  <c r="AC1170" s="1"/>
  <c r="AF1169"/>
  <c r="AE1169"/>
  <c r="AB1169"/>
  <c r="X1169"/>
  <c r="W1169"/>
  <c r="V1169"/>
  <c r="U1169"/>
  <c r="T1169"/>
  <c r="Q1169"/>
  <c r="P1169"/>
  <c r="O1169"/>
  <c r="K1169"/>
  <c r="G1169"/>
  <c r="F1169"/>
  <c r="D1169"/>
  <c r="AC1169" s="1"/>
  <c r="AF1168"/>
  <c r="AE1168"/>
  <c r="AB1168"/>
  <c r="X1168"/>
  <c r="W1168"/>
  <c r="V1168"/>
  <c r="U1168"/>
  <c r="T1168"/>
  <c r="Q1168"/>
  <c r="P1168"/>
  <c r="O1168"/>
  <c r="K1168"/>
  <c r="G1168"/>
  <c r="F1168"/>
  <c r="D1168"/>
  <c r="AC1168" s="1"/>
  <c r="AF1167"/>
  <c r="AE1167"/>
  <c r="AB1167"/>
  <c r="X1167"/>
  <c r="W1167"/>
  <c r="V1167"/>
  <c r="U1167"/>
  <c r="T1167"/>
  <c r="Q1167"/>
  <c r="P1167"/>
  <c r="O1167"/>
  <c r="K1167"/>
  <c r="G1167"/>
  <c r="F1167"/>
  <c r="D1167"/>
  <c r="AC1167" s="1"/>
  <c r="AF1166"/>
  <c r="AE1166"/>
  <c r="AB1166"/>
  <c r="X1166"/>
  <c r="W1166"/>
  <c r="V1166"/>
  <c r="U1166"/>
  <c r="T1166"/>
  <c r="Q1166"/>
  <c r="P1166"/>
  <c r="O1166"/>
  <c r="K1166"/>
  <c r="G1166"/>
  <c r="F1166"/>
  <c r="D1166"/>
  <c r="AC1166" s="1"/>
  <c r="AF1165"/>
  <c r="AE1165"/>
  <c r="AB1165"/>
  <c r="X1165"/>
  <c r="W1165"/>
  <c r="V1165"/>
  <c r="U1165"/>
  <c r="T1165"/>
  <c r="Q1165"/>
  <c r="P1165"/>
  <c r="O1165"/>
  <c r="K1165"/>
  <c r="H1165"/>
  <c r="G1165"/>
  <c r="D1165"/>
  <c r="AC1165" s="1"/>
  <c r="AF1164"/>
  <c r="AE1164"/>
  <c r="AB1164"/>
  <c r="X1164"/>
  <c r="W1164"/>
  <c r="V1164"/>
  <c r="U1164"/>
  <c r="T1164"/>
  <c r="Q1164"/>
  <c r="P1164"/>
  <c r="O1164"/>
  <c r="K1164"/>
  <c r="G1164"/>
  <c r="F1164"/>
  <c r="D1164"/>
  <c r="AC1164" s="1"/>
  <c r="AF1163"/>
  <c r="AE1163"/>
  <c r="AB1163"/>
  <c r="X1163"/>
  <c r="W1163"/>
  <c r="V1163"/>
  <c r="U1163"/>
  <c r="T1163"/>
  <c r="Q1163"/>
  <c r="P1163"/>
  <c r="O1163"/>
  <c r="K1163"/>
  <c r="G1163"/>
  <c r="F1163"/>
  <c r="D1163"/>
  <c r="AC1163" s="1"/>
  <c r="AF1162"/>
  <c r="AE1162"/>
  <c r="AB1162"/>
  <c r="X1162"/>
  <c r="W1162"/>
  <c r="V1162"/>
  <c r="U1162"/>
  <c r="T1162"/>
  <c r="Q1162"/>
  <c r="P1162"/>
  <c r="O1162"/>
  <c r="K1162"/>
  <c r="G1162"/>
  <c r="F1162"/>
  <c r="D1162"/>
  <c r="AC1162" s="1"/>
  <c r="AF1161"/>
  <c r="AE1161"/>
  <c r="AB1161"/>
  <c r="X1161"/>
  <c r="W1161"/>
  <c r="V1161"/>
  <c r="U1161"/>
  <c r="T1161"/>
  <c r="Q1161"/>
  <c r="P1161"/>
  <c r="O1161"/>
  <c r="K1161"/>
  <c r="G1161"/>
  <c r="F1161"/>
  <c r="D1161"/>
  <c r="AC1161" s="1"/>
  <c r="AF1160"/>
  <c r="AE1160"/>
  <c r="AB1160"/>
  <c r="X1160"/>
  <c r="W1160"/>
  <c r="V1160"/>
  <c r="U1160"/>
  <c r="T1160"/>
  <c r="Q1160"/>
  <c r="P1160"/>
  <c r="O1160"/>
  <c r="K1160"/>
  <c r="G1160"/>
  <c r="F1160"/>
  <c r="D1160"/>
  <c r="AC1160" s="1"/>
  <c r="AF1159"/>
  <c r="AE1159"/>
  <c r="X1159"/>
  <c r="W1159"/>
  <c r="V1159"/>
  <c r="U1159"/>
  <c r="T1159"/>
  <c r="Q1159"/>
  <c r="P1159"/>
  <c r="O1159"/>
  <c r="K1159"/>
  <c r="G1159"/>
  <c r="F1159"/>
  <c r="D1159"/>
  <c r="AC1159" s="1"/>
  <c r="AF1158"/>
  <c r="AE1158"/>
  <c r="AB1158"/>
  <c r="X1158"/>
  <c r="W1158"/>
  <c r="V1158"/>
  <c r="U1158"/>
  <c r="T1158"/>
  <c r="Q1158"/>
  <c r="P1158"/>
  <c r="O1158"/>
  <c r="K1158"/>
  <c r="G1158"/>
  <c r="F1158"/>
  <c r="D1158"/>
  <c r="AC1158" s="1"/>
  <c r="AF1157"/>
  <c r="AE1157"/>
  <c r="AB1157"/>
  <c r="X1157"/>
  <c r="W1157"/>
  <c r="V1157"/>
  <c r="U1157"/>
  <c r="T1157"/>
  <c r="Q1157"/>
  <c r="P1157"/>
  <c r="O1157"/>
  <c r="K1157"/>
  <c r="G1157"/>
  <c r="F1157"/>
  <c r="D1157"/>
  <c r="AC1157" s="1"/>
  <c r="AF1156"/>
  <c r="AE1156"/>
  <c r="AB1156"/>
  <c r="X1156"/>
  <c r="W1156"/>
  <c r="V1156"/>
  <c r="U1156"/>
  <c r="T1156"/>
  <c r="Q1156"/>
  <c r="P1156"/>
  <c r="O1156"/>
  <c r="K1156"/>
  <c r="G1156"/>
  <c r="F1156"/>
  <c r="D1156"/>
  <c r="AC1156" s="1"/>
  <c r="AF1155"/>
  <c r="AE1155"/>
  <c r="AB1155"/>
  <c r="X1155"/>
  <c r="W1155"/>
  <c r="V1155"/>
  <c r="U1155"/>
  <c r="T1155"/>
  <c r="Q1155"/>
  <c r="P1155"/>
  <c r="O1155"/>
  <c r="K1155"/>
  <c r="G1155"/>
  <c r="F1155"/>
  <c r="D1155"/>
  <c r="AC1155" s="1"/>
  <c r="AF1154"/>
  <c r="AE1154"/>
  <c r="AB1154"/>
  <c r="X1154"/>
  <c r="W1154"/>
  <c r="V1154"/>
  <c r="U1154"/>
  <c r="T1154"/>
  <c r="Q1154"/>
  <c r="P1154"/>
  <c r="O1154"/>
  <c r="K1154"/>
  <c r="G1154"/>
  <c r="F1154"/>
  <c r="D1154"/>
  <c r="AC1154" s="1"/>
  <c r="AF1153"/>
  <c r="AE1153"/>
  <c r="AB1153"/>
  <c r="X1153"/>
  <c r="W1153"/>
  <c r="V1153"/>
  <c r="U1153"/>
  <c r="T1153"/>
  <c r="Q1153"/>
  <c r="P1153"/>
  <c r="O1153"/>
  <c r="K1153"/>
  <c r="G1153"/>
  <c r="F1153"/>
  <c r="D1153"/>
  <c r="AC1153" s="1"/>
  <c r="AF1152"/>
  <c r="AE1152"/>
  <c r="AB1152"/>
  <c r="X1152"/>
  <c r="W1152"/>
  <c r="V1152"/>
  <c r="U1152"/>
  <c r="T1152"/>
  <c r="Q1152"/>
  <c r="P1152"/>
  <c r="O1152"/>
  <c r="K1152"/>
  <c r="G1152"/>
  <c r="F1152"/>
  <c r="D1152"/>
  <c r="AC1152" s="1"/>
  <c r="AF1151"/>
  <c r="AE1151"/>
  <c r="AB1151"/>
  <c r="X1151"/>
  <c r="W1151"/>
  <c r="V1151"/>
  <c r="U1151"/>
  <c r="T1151"/>
  <c r="Q1151"/>
  <c r="P1151"/>
  <c r="O1151"/>
  <c r="K1151"/>
  <c r="G1151"/>
  <c r="F1151"/>
  <c r="D1151"/>
  <c r="AC1151" s="1"/>
  <c r="AF1150"/>
  <c r="AE1150"/>
  <c r="AB1150"/>
  <c r="X1150"/>
  <c r="W1150"/>
  <c r="V1150"/>
  <c r="U1150"/>
  <c r="T1150"/>
  <c r="Q1150"/>
  <c r="P1150"/>
  <c r="O1150"/>
  <c r="K1150"/>
  <c r="G1150"/>
  <c r="F1150"/>
  <c r="D1150"/>
  <c r="AC1150" s="1"/>
  <c r="AF1149"/>
  <c r="AE1149"/>
  <c r="AB1149"/>
  <c r="X1149"/>
  <c r="W1149"/>
  <c r="V1149"/>
  <c r="U1149"/>
  <c r="T1149"/>
  <c r="Q1149"/>
  <c r="P1149"/>
  <c r="O1149"/>
  <c r="K1149"/>
  <c r="G1149"/>
  <c r="F1149"/>
  <c r="D1149"/>
  <c r="AC1149" s="1"/>
  <c r="AF1148"/>
  <c r="AE1148"/>
  <c r="X1148"/>
  <c r="W1148"/>
  <c r="V1148"/>
  <c r="U1148"/>
  <c r="T1148"/>
  <c r="Q1148"/>
  <c r="P1148"/>
  <c r="O1148"/>
  <c r="K1148"/>
  <c r="G1148"/>
  <c r="F1148"/>
  <c r="D1148"/>
  <c r="AC1148" s="1"/>
  <c r="AF1147"/>
  <c r="AE1147"/>
  <c r="AB1147"/>
  <c r="X1147"/>
  <c r="W1147"/>
  <c r="V1147"/>
  <c r="U1147"/>
  <c r="T1147"/>
  <c r="Q1147"/>
  <c r="P1147"/>
  <c r="O1147"/>
  <c r="K1147"/>
  <c r="G1147"/>
  <c r="F1147"/>
  <c r="D1147"/>
  <c r="AC1147" s="1"/>
  <c r="AF1146"/>
  <c r="AE1146"/>
  <c r="AB1146"/>
  <c r="X1146"/>
  <c r="W1146"/>
  <c r="V1146"/>
  <c r="U1146"/>
  <c r="T1146"/>
  <c r="Q1146"/>
  <c r="P1146"/>
  <c r="O1146"/>
  <c r="K1146"/>
  <c r="G1146"/>
  <c r="F1146"/>
  <c r="D1146"/>
  <c r="AC1146" s="1"/>
  <c r="AF1145"/>
  <c r="AE1145"/>
  <c r="AB1145"/>
  <c r="X1145"/>
  <c r="W1145"/>
  <c r="V1145"/>
  <c r="U1145"/>
  <c r="T1145"/>
  <c r="Q1145"/>
  <c r="P1145"/>
  <c r="O1145"/>
  <c r="K1145"/>
  <c r="G1145"/>
  <c r="F1145"/>
  <c r="D1145"/>
  <c r="AC1145" s="1"/>
  <c r="AF1144"/>
  <c r="AE1144"/>
  <c r="AB1144"/>
  <c r="X1144"/>
  <c r="W1144"/>
  <c r="V1144"/>
  <c r="U1144"/>
  <c r="T1144"/>
  <c r="Q1144"/>
  <c r="P1144"/>
  <c r="O1144"/>
  <c r="K1144"/>
  <c r="H1144"/>
  <c r="G1144"/>
  <c r="D1144"/>
  <c r="AC1144" s="1"/>
  <c r="AF1143"/>
  <c r="AE1143"/>
  <c r="AB1143"/>
  <c r="X1143"/>
  <c r="W1143"/>
  <c r="V1143"/>
  <c r="U1143"/>
  <c r="T1143"/>
  <c r="Q1143"/>
  <c r="P1143"/>
  <c r="O1143"/>
  <c r="K1143"/>
  <c r="G1143"/>
  <c r="F1143"/>
  <c r="D1143"/>
  <c r="AC1143" s="1"/>
  <c r="AF1142"/>
  <c r="AE1142"/>
  <c r="AB1142"/>
  <c r="X1142"/>
  <c r="W1142"/>
  <c r="V1142"/>
  <c r="U1142"/>
  <c r="T1142"/>
  <c r="Q1142"/>
  <c r="P1142"/>
  <c r="O1142"/>
  <c r="K1142"/>
  <c r="G1142"/>
  <c r="F1142"/>
  <c r="D1142"/>
  <c r="AC1142" s="1"/>
  <c r="AF1141"/>
  <c r="AE1141"/>
  <c r="AB1141"/>
  <c r="X1141"/>
  <c r="W1141"/>
  <c r="V1141"/>
  <c r="U1141"/>
  <c r="T1141"/>
  <c r="Q1141"/>
  <c r="P1141"/>
  <c r="O1141"/>
  <c r="K1141"/>
  <c r="G1141"/>
  <c r="F1141"/>
  <c r="D1141"/>
  <c r="AC1141" s="1"/>
  <c r="AF1140"/>
  <c r="AE1140"/>
  <c r="AB1140"/>
  <c r="X1140"/>
  <c r="W1140"/>
  <c r="V1140"/>
  <c r="U1140"/>
  <c r="T1140"/>
  <c r="Q1140"/>
  <c r="P1140"/>
  <c r="O1140"/>
  <c r="K1140"/>
  <c r="G1140"/>
  <c r="F1140"/>
  <c r="D1140"/>
  <c r="AC1140" s="1"/>
  <c r="AF1139"/>
  <c r="AE1139"/>
  <c r="AB1139"/>
  <c r="X1139"/>
  <c r="W1139"/>
  <c r="V1139"/>
  <c r="U1139"/>
  <c r="T1139"/>
  <c r="Q1139"/>
  <c r="P1139"/>
  <c r="O1139"/>
  <c r="K1139"/>
  <c r="G1139"/>
  <c r="F1139"/>
  <c r="D1139"/>
  <c r="AC1139" s="1"/>
  <c r="AF1138"/>
  <c r="AE1138"/>
  <c r="AB1138"/>
  <c r="X1138"/>
  <c r="W1138"/>
  <c r="V1138"/>
  <c r="U1138"/>
  <c r="T1138"/>
  <c r="Q1138"/>
  <c r="P1138"/>
  <c r="O1138"/>
  <c r="K1138"/>
  <c r="G1138"/>
  <c r="F1138"/>
  <c r="D1138"/>
  <c r="AC1138" s="1"/>
  <c r="AF1137"/>
  <c r="AE1137"/>
  <c r="AB1137"/>
  <c r="X1137"/>
  <c r="W1137"/>
  <c r="V1137"/>
  <c r="U1137"/>
  <c r="T1137"/>
  <c r="Q1137"/>
  <c r="P1137"/>
  <c r="O1137"/>
  <c r="K1137"/>
  <c r="G1137"/>
  <c r="F1137"/>
  <c r="D1137"/>
  <c r="AC1137" s="1"/>
  <c r="AF1136"/>
  <c r="AE1136"/>
  <c r="AB1136"/>
  <c r="X1136"/>
  <c r="W1136"/>
  <c r="V1136"/>
  <c r="U1136"/>
  <c r="T1136"/>
  <c r="Q1136"/>
  <c r="P1136"/>
  <c r="O1136"/>
  <c r="K1136"/>
  <c r="G1136"/>
  <c r="F1136"/>
  <c r="D1136"/>
  <c r="AC1136" s="1"/>
  <c r="AF1135"/>
  <c r="AE1135"/>
  <c r="AB1135"/>
  <c r="X1135"/>
  <c r="W1135"/>
  <c r="V1135"/>
  <c r="U1135"/>
  <c r="T1135"/>
  <c r="Q1135"/>
  <c r="P1135"/>
  <c r="O1135"/>
  <c r="K1135"/>
  <c r="G1135"/>
  <c r="F1135"/>
  <c r="D1135"/>
  <c r="AC1135" s="1"/>
  <c r="AF1134"/>
  <c r="AE1134"/>
  <c r="AB1134"/>
  <c r="X1134"/>
  <c r="W1134"/>
  <c r="V1134"/>
  <c r="U1134"/>
  <c r="T1134"/>
  <c r="Q1134"/>
  <c r="P1134"/>
  <c r="O1134"/>
  <c r="K1134"/>
  <c r="G1134"/>
  <c r="F1134"/>
  <c r="D1134"/>
  <c r="AC1134" s="1"/>
  <c r="AF1133"/>
  <c r="AE1133"/>
  <c r="AB1133"/>
  <c r="X1133"/>
  <c r="W1133"/>
  <c r="V1133"/>
  <c r="U1133"/>
  <c r="T1133"/>
  <c r="Q1133"/>
  <c r="P1133"/>
  <c r="O1133"/>
  <c r="K1133"/>
  <c r="G1133"/>
  <c r="F1133"/>
  <c r="D1133"/>
  <c r="AC1133" s="1"/>
  <c r="AF1132"/>
  <c r="AE1132"/>
  <c r="AB1132"/>
  <c r="X1132"/>
  <c r="W1132"/>
  <c r="V1132"/>
  <c r="U1132"/>
  <c r="T1132"/>
  <c r="Q1132"/>
  <c r="P1132"/>
  <c r="O1132"/>
  <c r="K1132"/>
  <c r="G1132"/>
  <c r="F1132"/>
  <c r="D1132"/>
  <c r="AC1132" s="1"/>
  <c r="AF1131"/>
  <c r="AE1131"/>
  <c r="AB1131"/>
  <c r="X1131"/>
  <c r="W1131"/>
  <c r="V1131"/>
  <c r="U1131"/>
  <c r="T1131"/>
  <c r="Q1131"/>
  <c r="P1131"/>
  <c r="O1131"/>
  <c r="K1131"/>
  <c r="G1131"/>
  <c r="F1131"/>
  <c r="D1131"/>
  <c r="AC1131" s="1"/>
  <c r="AF1130"/>
  <c r="AE1130"/>
  <c r="AB1130"/>
  <c r="X1130"/>
  <c r="W1130"/>
  <c r="V1130"/>
  <c r="U1130"/>
  <c r="T1130"/>
  <c r="Q1130"/>
  <c r="P1130"/>
  <c r="O1130"/>
  <c r="K1130"/>
  <c r="G1130"/>
  <c r="F1130"/>
  <c r="D1130"/>
  <c r="AC1130" s="1"/>
  <c r="AF1129"/>
  <c r="AE1129"/>
  <c r="AB1129"/>
  <c r="X1129"/>
  <c r="W1129"/>
  <c r="V1129"/>
  <c r="U1129"/>
  <c r="T1129"/>
  <c r="Q1129"/>
  <c r="P1129"/>
  <c r="O1129"/>
  <c r="K1129"/>
  <c r="G1129"/>
  <c r="F1129"/>
  <c r="D1129"/>
  <c r="AC1129" s="1"/>
  <c r="AF1128"/>
  <c r="AE1128"/>
  <c r="AB1128"/>
  <c r="X1128"/>
  <c r="W1128"/>
  <c r="V1128"/>
  <c r="U1128"/>
  <c r="T1128"/>
  <c r="Q1128"/>
  <c r="P1128"/>
  <c r="O1128"/>
  <c r="K1128"/>
  <c r="G1128"/>
  <c r="F1128"/>
  <c r="D1128"/>
  <c r="AC1128" s="1"/>
  <c r="AF1127"/>
  <c r="AE1127"/>
  <c r="AB1127"/>
  <c r="X1127"/>
  <c r="W1127"/>
  <c r="V1127"/>
  <c r="U1127"/>
  <c r="T1127"/>
  <c r="Q1127"/>
  <c r="P1127"/>
  <c r="O1127"/>
  <c r="K1127"/>
  <c r="G1127"/>
  <c r="F1127"/>
  <c r="D1127"/>
  <c r="AC1127" s="1"/>
  <c r="AF1126"/>
  <c r="AE1126"/>
  <c r="AB1126"/>
  <c r="X1126"/>
  <c r="W1126"/>
  <c r="V1126"/>
  <c r="U1126"/>
  <c r="T1126"/>
  <c r="Q1126"/>
  <c r="P1126"/>
  <c r="O1126"/>
  <c r="K1126"/>
  <c r="G1126"/>
  <c r="F1126"/>
  <c r="D1126"/>
  <c r="AC1126" s="1"/>
  <c r="AF1125"/>
  <c r="AE1125"/>
  <c r="AB1125"/>
  <c r="X1125"/>
  <c r="W1125"/>
  <c r="V1125"/>
  <c r="U1125"/>
  <c r="T1125"/>
  <c r="Q1125"/>
  <c r="P1125"/>
  <c r="O1125"/>
  <c r="K1125"/>
  <c r="G1125"/>
  <c r="F1125"/>
  <c r="D1125"/>
  <c r="AC1125" s="1"/>
  <c r="AF1124"/>
  <c r="AE1124"/>
  <c r="X1124"/>
  <c r="W1124"/>
  <c r="V1124"/>
  <c r="U1124"/>
  <c r="T1124"/>
  <c r="Q1124"/>
  <c r="P1124"/>
  <c r="O1124"/>
  <c r="K1124"/>
  <c r="H1124"/>
  <c r="G1124"/>
  <c r="D1124"/>
  <c r="AC1124" s="1"/>
  <c r="AF1123"/>
  <c r="AE1123"/>
  <c r="AB1123"/>
  <c r="X1123"/>
  <c r="W1123"/>
  <c r="V1123"/>
  <c r="U1123"/>
  <c r="T1123"/>
  <c r="Q1123"/>
  <c r="P1123"/>
  <c r="O1123"/>
  <c r="K1123"/>
  <c r="H1123"/>
  <c r="G1123"/>
  <c r="D1123"/>
  <c r="AC1123" s="1"/>
  <c r="AF1122"/>
  <c r="AE1122"/>
  <c r="AB1122"/>
  <c r="X1122"/>
  <c r="W1122"/>
  <c r="V1122"/>
  <c r="U1122"/>
  <c r="T1122"/>
  <c r="Q1122"/>
  <c r="P1122"/>
  <c r="O1122"/>
  <c r="K1122"/>
  <c r="H1122"/>
  <c r="G1122"/>
  <c r="D1122"/>
  <c r="AC1122" s="1"/>
  <c r="AF1121"/>
  <c r="AE1121"/>
  <c r="AB1121"/>
  <c r="X1121"/>
  <c r="W1121"/>
  <c r="V1121"/>
  <c r="U1121"/>
  <c r="T1121"/>
  <c r="Q1121"/>
  <c r="P1121"/>
  <c r="O1121"/>
  <c r="K1121"/>
  <c r="H1121"/>
  <c r="G1121"/>
  <c r="D1121"/>
  <c r="AC1121" s="1"/>
  <c r="AF1120"/>
  <c r="AE1120"/>
  <c r="X1120"/>
  <c r="W1120"/>
  <c r="V1120"/>
  <c r="U1120"/>
  <c r="T1120"/>
  <c r="Q1120"/>
  <c r="P1120"/>
  <c r="O1120"/>
  <c r="K1120"/>
  <c r="H1120"/>
  <c r="G1120"/>
  <c r="D1120"/>
  <c r="AC1120" s="1"/>
  <c r="AF1119"/>
  <c r="AE1119"/>
  <c r="AB1119"/>
  <c r="X1119"/>
  <c r="W1119"/>
  <c r="V1119"/>
  <c r="U1119"/>
  <c r="T1119"/>
  <c r="Q1119"/>
  <c r="P1119"/>
  <c r="O1119"/>
  <c r="K1119"/>
  <c r="H1119"/>
  <c r="G1119"/>
  <c r="D1119"/>
  <c r="AC1119" s="1"/>
  <c r="AF1118"/>
  <c r="AE1118"/>
  <c r="AB1118"/>
  <c r="X1118"/>
  <c r="W1118"/>
  <c r="V1118"/>
  <c r="U1118"/>
  <c r="T1118"/>
  <c r="Q1118"/>
  <c r="P1118"/>
  <c r="O1118"/>
  <c r="K1118"/>
  <c r="H1118"/>
  <c r="G1118"/>
  <c r="D1118"/>
  <c r="AC1118" s="1"/>
  <c r="AF1117"/>
  <c r="AE1117"/>
  <c r="AB1117"/>
  <c r="X1117"/>
  <c r="W1117"/>
  <c r="V1117"/>
  <c r="U1117"/>
  <c r="T1117"/>
  <c r="Q1117"/>
  <c r="P1117"/>
  <c r="O1117"/>
  <c r="K1117"/>
  <c r="H1117"/>
  <c r="G1117"/>
  <c r="D1117"/>
  <c r="AC1117" s="1"/>
  <c r="AF1116"/>
  <c r="AE1116"/>
  <c r="AB1116"/>
  <c r="X1116"/>
  <c r="W1116"/>
  <c r="V1116"/>
  <c r="U1116"/>
  <c r="T1116"/>
  <c r="Q1116"/>
  <c r="P1116"/>
  <c r="O1116"/>
  <c r="K1116"/>
  <c r="H1116"/>
  <c r="G1116"/>
  <c r="D1116"/>
  <c r="AC1116" s="1"/>
  <c r="AF1115"/>
  <c r="AE1115"/>
  <c r="X1115"/>
  <c r="W1115"/>
  <c r="V1115"/>
  <c r="U1115"/>
  <c r="T1115"/>
  <c r="Q1115"/>
  <c r="P1115"/>
  <c r="O1115"/>
  <c r="K1115"/>
  <c r="H1115"/>
  <c r="G1115"/>
  <c r="D1115"/>
  <c r="AC1115" s="1"/>
  <c r="AF1114"/>
  <c r="AE1114"/>
  <c r="AB1114"/>
  <c r="X1114"/>
  <c r="W1114"/>
  <c r="V1114"/>
  <c r="U1114"/>
  <c r="T1114"/>
  <c r="Q1114"/>
  <c r="P1114"/>
  <c r="O1114"/>
  <c r="K1114"/>
  <c r="H1114"/>
  <c r="G1114"/>
  <c r="D1114"/>
  <c r="AC1114" s="1"/>
  <c r="AF1113"/>
  <c r="AE1113"/>
  <c r="AB1113"/>
  <c r="X1113"/>
  <c r="W1113"/>
  <c r="V1113"/>
  <c r="U1113"/>
  <c r="T1113"/>
  <c r="Q1113"/>
  <c r="P1113"/>
  <c r="O1113"/>
  <c r="K1113"/>
  <c r="H1113"/>
  <c r="G1113"/>
  <c r="D1113"/>
  <c r="AC1113" s="1"/>
  <c r="AF1112"/>
  <c r="AE1112"/>
  <c r="AB1112"/>
  <c r="X1112"/>
  <c r="W1112"/>
  <c r="V1112"/>
  <c r="U1112"/>
  <c r="T1112"/>
  <c r="Q1112"/>
  <c r="P1112"/>
  <c r="O1112"/>
  <c r="K1112"/>
  <c r="H1112"/>
  <c r="G1112"/>
  <c r="D1112"/>
  <c r="AC1112" s="1"/>
  <c r="AF1111"/>
  <c r="AE1111"/>
  <c r="AB1111"/>
  <c r="X1111"/>
  <c r="W1111"/>
  <c r="V1111"/>
  <c r="U1111"/>
  <c r="T1111"/>
  <c r="Q1111"/>
  <c r="P1111"/>
  <c r="O1111"/>
  <c r="K1111"/>
  <c r="H1111"/>
  <c r="G1111"/>
  <c r="D1111"/>
  <c r="AC1111" s="1"/>
  <c r="AF1110"/>
  <c r="AE1110"/>
  <c r="AB1110"/>
  <c r="X1110"/>
  <c r="W1110"/>
  <c r="V1110"/>
  <c r="U1110"/>
  <c r="T1110"/>
  <c r="Q1110"/>
  <c r="P1110"/>
  <c r="O1110"/>
  <c r="K1110"/>
  <c r="H1110"/>
  <c r="G1110"/>
  <c r="D1110"/>
  <c r="AC1110" s="1"/>
  <c r="AF1109"/>
  <c r="AE1109"/>
  <c r="AB1109"/>
  <c r="X1109"/>
  <c r="W1109"/>
  <c r="V1109"/>
  <c r="U1109"/>
  <c r="T1109"/>
  <c r="Q1109"/>
  <c r="P1109"/>
  <c r="O1109"/>
  <c r="K1109"/>
  <c r="H1109"/>
  <c r="G1109"/>
  <c r="D1109"/>
  <c r="AC1109" s="1"/>
  <c r="AF1108"/>
  <c r="AE1108"/>
  <c r="AB1108"/>
  <c r="X1108"/>
  <c r="W1108"/>
  <c r="V1108"/>
  <c r="U1108"/>
  <c r="T1108"/>
  <c r="Q1108"/>
  <c r="P1108"/>
  <c r="O1108"/>
  <c r="K1108"/>
  <c r="H1108"/>
  <c r="G1108"/>
  <c r="D1108"/>
  <c r="AC1108" s="1"/>
  <c r="AF1107"/>
  <c r="AE1107"/>
  <c r="AB1107"/>
  <c r="X1107"/>
  <c r="W1107"/>
  <c r="V1107"/>
  <c r="U1107"/>
  <c r="T1107"/>
  <c r="Q1107"/>
  <c r="P1107"/>
  <c r="O1107"/>
  <c r="K1107"/>
  <c r="H1107"/>
  <c r="G1107"/>
  <c r="D1107"/>
  <c r="AC1107" s="1"/>
  <c r="AF1106"/>
  <c r="AE1106"/>
  <c r="AB1106"/>
  <c r="X1106"/>
  <c r="W1106"/>
  <c r="V1106"/>
  <c r="U1106"/>
  <c r="T1106"/>
  <c r="Q1106"/>
  <c r="P1106"/>
  <c r="O1106"/>
  <c r="K1106"/>
  <c r="G1106"/>
  <c r="F1106"/>
  <c r="D1106"/>
  <c r="AC1106" s="1"/>
  <c r="AF1105"/>
  <c r="AE1105"/>
  <c r="AB1105"/>
  <c r="X1105"/>
  <c r="W1105"/>
  <c r="V1105"/>
  <c r="U1105"/>
  <c r="T1105"/>
  <c r="Q1105"/>
  <c r="P1105"/>
  <c r="O1105"/>
  <c r="K1105"/>
  <c r="G1105"/>
  <c r="F1105"/>
  <c r="D1105"/>
  <c r="AC1105" s="1"/>
  <c r="AF1104"/>
  <c r="AE1104"/>
  <c r="AB1104"/>
  <c r="X1104"/>
  <c r="W1104"/>
  <c r="V1104"/>
  <c r="U1104"/>
  <c r="T1104"/>
  <c r="Q1104"/>
  <c r="P1104"/>
  <c r="O1104"/>
  <c r="K1104"/>
  <c r="G1104"/>
  <c r="F1104"/>
  <c r="D1104"/>
  <c r="AC1104" s="1"/>
  <c r="AF1103"/>
  <c r="AE1103"/>
  <c r="AB1103"/>
  <c r="X1103"/>
  <c r="W1103"/>
  <c r="V1103"/>
  <c r="U1103"/>
  <c r="T1103"/>
  <c r="Q1103"/>
  <c r="P1103"/>
  <c r="O1103"/>
  <c r="K1103"/>
  <c r="G1103"/>
  <c r="F1103"/>
  <c r="D1103"/>
  <c r="AC1103" s="1"/>
  <c r="AF1102"/>
  <c r="AE1102"/>
  <c r="AB1102"/>
  <c r="X1102"/>
  <c r="W1102"/>
  <c r="V1102"/>
  <c r="U1102"/>
  <c r="T1102"/>
  <c r="Q1102"/>
  <c r="P1102"/>
  <c r="O1102"/>
  <c r="K1102"/>
  <c r="G1102"/>
  <c r="F1102"/>
  <c r="D1102"/>
  <c r="AC1102" s="1"/>
  <c r="AF1101"/>
  <c r="AE1101"/>
  <c r="AB1101"/>
  <c r="X1101"/>
  <c r="W1101"/>
  <c r="V1101"/>
  <c r="U1101"/>
  <c r="T1101"/>
  <c r="Q1101"/>
  <c r="P1101"/>
  <c r="O1101"/>
  <c r="K1101"/>
  <c r="G1101"/>
  <c r="F1101"/>
  <c r="D1101"/>
  <c r="AC1101" s="1"/>
  <c r="AF1100"/>
  <c r="AE1100"/>
  <c r="AB1100"/>
  <c r="X1100"/>
  <c r="W1100"/>
  <c r="V1100"/>
  <c r="U1100"/>
  <c r="T1100"/>
  <c r="Q1100"/>
  <c r="P1100"/>
  <c r="O1100"/>
  <c r="K1100"/>
  <c r="H1100"/>
  <c r="G1100"/>
  <c r="D1100"/>
  <c r="AC1100" s="1"/>
  <c r="AF1099"/>
  <c r="AE1099"/>
  <c r="AB1099"/>
  <c r="X1099"/>
  <c r="W1099"/>
  <c r="V1099"/>
  <c r="U1099"/>
  <c r="T1099"/>
  <c r="Q1099"/>
  <c r="P1099"/>
  <c r="O1099"/>
  <c r="K1099"/>
  <c r="G1099"/>
  <c r="F1099"/>
  <c r="D1099"/>
  <c r="AC1099" s="1"/>
  <c r="AF1098"/>
  <c r="AE1098"/>
  <c r="AB1098"/>
  <c r="X1098"/>
  <c r="W1098"/>
  <c r="V1098"/>
  <c r="U1098"/>
  <c r="T1098"/>
  <c r="Q1098"/>
  <c r="P1098"/>
  <c r="O1098"/>
  <c r="K1098"/>
  <c r="G1098"/>
  <c r="H1220" l="1"/>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47"/>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C1098" s="1"/>
  <c r="AF1097"/>
  <c r="AE1097"/>
  <c r="AB1097"/>
  <c r="X1097"/>
  <c r="W1097"/>
  <c r="V1097"/>
  <c r="U1097"/>
  <c r="T1097"/>
  <c r="Q1097"/>
  <c r="P1097"/>
  <c r="O1097"/>
  <c r="K1097"/>
  <c r="G1097"/>
  <c r="F1097"/>
  <c r="D1097"/>
  <c r="AC1097" s="1"/>
  <c r="AF1096"/>
  <c r="AE1096"/>
  <c r="AB1096"/>
  <c r="X1096"/>
  <c r="W1096"/>
  <c r="V1096"/>
  <c r="U1096"/>
  <c r="T1096"/>
  <c r="Q1096"/>
  <c r="P1096"/>
  <c r="O1096"/>
  <c r="K1096"/>
  <c r="G1096"/>
  <c r="F1096"/>
  <c r="D1096"/>
  <c r="AC1096" s="1"/>
  <c r="AF1095"/>
  <c r="AE1095"/>
  <c r="AB1095"/>
  <c r="X1095"/>
  <c r="W1095"/>
  <c r="V1095"/>
  <c r="U1095"/>
  <c r="T1095"/>
  <c r="Q1095"/>
  <c r="P1095"/>
  <c r="O1095"/>
  <c r="K1095"/>
  <c r="G1095"/>
  <c r="F1095"/>
  <c r="D1095"/>
  <c r="AC1095" s="1"/>
  <c r="AF1094"/>
  <c r="AE1094"/>
  <c r="AB1094"/>
  <c r="X1094"/>
  <c r="W1094"/>
  <c r="V1094"/>
  <c r="U1094"/>
  <c r="T1094"/>
  <c r="Q1094"/>
  <c r="P1094"/>
  <c r="O1094"/>
  <c r="K1094"/>
  <c r="G1094"/>
  <c r="F1094"/>
  <c r="D1094"/>
  <c r="AC1094" s="1"/>
  <c r="AF1093"/>
  <c r="AE1093"/>
  <c r="AB1093"/>
  <c r="X1093"/>
  <c r="W1093"/>
  <c r="V1093"/>
  <c r="U1093"/>
  <c r="T1093"/>
  <c r="Q1093"/>
  <c r="P1093"/>
  <c r="O1093"/>
  <c r="K1093"/>
  <c r="G1093"/>
  <c r="F1093"/>
  <c r="D1093"/>
  <c r="AC1093" s="1"/>
  <c r="AF1092"/>
  <c r="AE1092"/>
  <c r="AB1092"/>
  <c r="X1092"/>
  <c r="W1092"/>
  <c r="V1092"/>
  <c r="U1092"/>
  <c r="T1092"/>
  <c r="Q1092"/>
  <c r="P1092"/>
  <c r="O1092"/>
  <c r="K1092"/>
  <c r="G1092"/>
  <c r="F1092"/>
  <c r="D1092"/>
  <c r="AC1092" s="1"/>
  <c r="AF1091"/>
  <c r="AE1091"/>
  <c r="AB1091"/>
  <c r="X1091"/>
  <c r="W1091"/>
  <c r="V1091"/>
  <c r="U1091"/>
  <c r="T1091"/>
  <c r="Q1091"/>
  <c r="P1091"/>
  <c r="O1091"/>
  <c r="K1091"/>
  <c r="G1091"/>
  <c r="F1091"/>
  <c r="D1091"/>
  <c r="AC1091" s="1"/>
  <c r="AF1090"/>
  <c r="AE1090"/>
  <c r="AB1090"/>
  <c r="X1090"/>
  <c r="W1090"/>
  <c r="V1090"/>
  <c r="U1090"/>
  <c r="T1090"/>
  <c r="Q1090"/>
  <c r="P1090"/>
  <c r="O1090"/>
  <c r="K1090"/>
  <c r="G1090"/>
  <c r="F1090"/>
  <c r="D1090"/>
  <c r="AC1090" s="1"/>
  <c r="AF1089"/>
  <c r="AE1089"/>
  <c r="AB1089"/>
  <c r="X1089"/>
  <c r="W1089"/>
  <c r="V1089"/>
  <c r="U1089"/>
  <c r="T1089"/>
  <c r="Q1089"/>
  <c r="P1089"/>
  <c r="O1089"/>
  <c r="K1089"/>
  <c r="G1089"/>
  <c r="F1089"/>
  <c r="D1089"/>
  <c r="AC1089" s="1"/>
  <c r="AF1088"/>
  <c r="AE1088"/>
  <c r="AB1088"/>
  <c r="X1088"/>
  <c r="W1088"/>
  <c r="V1088"/>
  <c r="U1088"/>
  <c r="T1088"/>
  <c r="Q1088"/>
  <c r="P1088"/>
  <c r="O1088"/>
  <c r="K1088"/>
  <c r="G1088"/>
  <c r="F1088"/>
  <c r="D1088"/>
  <c r="AC1088" s="1"/>
  <c r="AF1087"/>
  <c r="AE1087"/>
  <c r="AB1087"/>
  <c r="X1087"/>
  <c r="W1087"/>
  <c r="V1087"/>
  <c r="U1087"/>
  <c r="T1087"/>
  <c r="Q1087"/>
  <c r="P1087"/>
  <c r="O1087"/>
  <c r="K1087"/>
  <c r="G1087"/>
  <c r="F1087"/>
  <c r="D1087"/>
  <c r="AC1087" s="1"/>
  <c r="AF1086"/>
  <c r="AE1086"/>
  <c r="AB1086"/>
  <c r="X1086"/>
  <c r="W1086"/>
  <c r="V1086"/>
  <c r="U1086"/>
  <c r="T1086"/>
  <c r="Q1086"/>
  <c r="P1086"/>
  <c r="O1086"/>
  <c r="K1086"/>
  <c r="G1086"/>
  <c r="F1086"/>
  <c r="D1086"/>
  <c r="AC1086" s="1"/>
  <c r="AF1085"/>
  <c r="AE1085"/>
  <c r="AB1085"/>
  <c r="X1085"/>
  <c r="W1085"/>
  <c r="V1085"/>
  <c r="U1085"/>
  <c r="T1085"/>
  <c r="Q1085"/>
  <c r="P1085"/>
  <c r="O1085"/>
  <c r="K1085"/>
  <c r="G1085"/>
  <c r="F1085"/>
  <c r="D1085"/>
  <c r="AC1085" s="1"/>
  <c r="AF1084"/>
  <c r="AE1084"/>
  <c r="AB1084"/>
  <c r="X1084"/>
  <c r="W1084"/>
  <c r="V1084"/>
  <c r="U1084"/>
  <c r="T1084"/>
  <c r="Q1084"/>
  <c r="P1084"/>
  <c r="O1084"/>
  <c r="K1084"/>
  <c r="G1084"/>
  <c r="F1084"/>
  <c r="D1084"/>
  <c r="AC1084" s="1"/>
  <c r="AF1083"/>
  <c r="AE1083"/>
  <c r="AB1083"/>
  <c r="X1083"/>
  <c r="W1083"/>
  <c r="V1083"/>
  <c r="U1083"/>
  <c r="T1083"/>
  <c r="Q1083"/>
  <c r="P1083"/>
  <c r="O1083"/>
  <c r="K1083"/>
  <c r="G1083"/>
  <c r="F1083"/>
  <c r="D1083"/>
  <c r="AC1083" s="1"/>
  <c r="AF1082"/>
  <c r="AE1082"/>
  <c r="AB1082"/>
  <c r="X1082"/>
  <c r="W1082"/>
  <c r="V1082"/>
  <c r="U1082"/>
  <c r="T1082"/>
  <c r="Q1082"/>
  <c r="P1082"/>
  <c r="O1082"/>
  <c r="K1082"/>
  <c r="G1082"/>
  <c r="F1082"/>
  <c r="D1082"/>
  <c r="AC1082" s="1"/>
  <c r="AF1081"/>
  <c r="AE1081"/>
  <c r="AB1081"/>
  <c r="X1081"/>
  <c r="W1081"/>
  <c r="V1081"/>
  <c r="U1081"/>
  <c r="T1081"/>
  <c r="Q1081"/>
  <c r="P1081"/>
  <c r="O1081"/>
  <c r="K1081"/>
  <c r="G1081"/>
  <c r="F1081"/>
  <c r="D1081"/>
  <c r="AC1081" s="1"/>
  <c r="AF1080"/>
  <c r="AE1080"/>
  <c r="AB1080"/>
  <c r="X1080"/>
  <c r="W1080"/>
  <c r="V1080"/>
  <c r="U1080"/>
  <c r="T1080"/>
  <c r="Q1080"/>
  <c r="P1080"/>
  <c r="O1080"/>
  <c r="K1080"/>
  <c r="G1080"/>
  <c r="F1080"/>
  <c r="D1080"/>
  <c r="AC1080" s="1"/>
  <c r="AF1079"/>
  <c r="AE1079"/>
  <c r="AB1079"/>
  <c r="X1079"/>
  <c r="W1079"/>
  <c r="V1079"/>
  <c r="U1079"/>
  <c r="T1079"/>
  <c r="Q1079"/>
  <c r="P1079"/>
  <c r="O1079"/>
  <c r="K1079"/>
  <c r="G1079"/>
  <c r="F1079"/>
  <c r="D1079"/>
  <c r="AC1079" s="1"/>
  <c r="AF1078"/>
  <c r="AE1078"/>
  <c r="AB1078"/>
  <c r="X1078"/>
  <c r="W1078"/>
  <c r="V1078"/>
  <c r="U1078"/>
  <c r="T1078"/>
  <c r="Q1078"/>
  <c r="P1078"/>
  <c r="O1078"/>
  <c r="K1078"/>
  <c r="G1078"/>
  <c r="F1078"/>
  <c r="D1078"/>
  <c r="AC1078" s="1"/>
  <c r="AF1077"/>
  <c r="AE1077"/>
  <c r="AB1077"/>
  <c r="X1077"/>
  <c r="W1077"/>
  <c r="V1077"/>
  <c r="U1077"/>
  <c r="T1077"/>
  <c r="Q1077"/>
  <c r="P1077"/>
  <c r="O1077"/>
  <c r="K1077"/>
  <c r="H1077"/>
  <c r="G1077"/>
  <c r="D1077"/>
  <c r="AC1077" s="1"/>
  <c r="AF1076"/>
  <c r="AE1076"/>
  <c r="AB1076"/>
  <c r="X1076"/>
  <c r="W1076"/>
  <c r="V1076"/>
  <c r="U1076"/>
  <c r="T1076"/>
  <c r="Q1076"/>
  <c r="P1076"/>
  <c r="O1076"/>
  <c r="K1076"/>
  <c r="G1076"/>
  <c r="F1076"/>
  <c r="D1076"/>
  <c r="AC1076" s="1"/>
  <c r="AF1075"/>
  <c r="AE1075"/>
  <c r="AB1075"/>
  <c r="X1075"/>
  <c r="W1075"/>
  <c r="V1075"/>
  <c r="U1075"/>
  <c r="T1075"/>
  <c r="Q1075"/>
  <c r="P1075"/>
  <c r="O1075"/>
  <c r="K1075"/>
  <c r="G1075"/>
  <c r="F1075"/>
  <c r="D1075"/>
  <c r="AC1075" s="1"/>
  <c r="AF1074"/>
  <c r="AE1074"/>
  <c r="AB1074"/>
  <c r="X1074"/>
  <c r="W1074"/>
  <c r="V1074"/>
  <c r="U1074"/>
  <c r="T1074"/>
  <c r="Q1074"/>
  <c r="P1074"/>
  <c r="O1074"/>
  <c r="K1074"/>
  <c r="G1074"/>
  <c r="F1074"/>
  <c r="D1074"/>
  <c r="AC1074" s="1"/>
  <c r="AF1073"/>
  <c r="AE1073"/>
  <c r="AB1073"/>
  <c r="X1073"/>
  <c r="W1073"/>
  <c r="V1073"/>
  <c r="U1073"/>
  <c r="T1073"/>
  <c r="Q1073"/>
  <c r="P1073"/>
  <c r="O1073"/>
  <c r="K1073"/>
  <c r="G1073"/>
  <c r="F1073"/>
  <c r="D1073"/>
  <c r="AC1073" s="1"/>
  <c r="AF1072"/>
  <c r="AE1072"/>
  <c r="AB1072"/>
  <c r="X1072"/>
  <c r="W1072"/>
  <c r="V1072"/>
  <c r="U1072"/>
  <c r="T1072"/>
  <c r="Q1072"/>
  <c r="P1072"/>
  <c r="O1072"/>
  <c r="K1072"/>
  <c r="G1072"/>
  <c r="F1072"/>
  <c r="D1072"/>
  <c r="AC1072" s="1"/>
  <c r="AF1071"/>
  <c r="AE1071"/>
  <c r="AB1071"/>
  <c r="X1071"/>
  <c r="W1071"/>
  <c r="V1071"/>
  <c r="U1071"/>
  <c r="T1071"/>
  <c r="Q1071"/>
  <c r="P1071"/>
  <c r="O1071"/>
  <c r="K1071"/>
  <c r="G1071"/>
  <c r="F1071"/>
  <c r="D1071"/>
  <c r="AC1071" s="1"/>
  <c r="AF1070"/>
  <c r="AE1070"/>
  <c r="AB1070"/>
  <c r="X1070"/>
  <c r="W1070"/>
  <c r="V1070"/>
  <c r="U1070"/>
  <c r="T1070"/>
  <c r="Q1070"/>
  <c r="P1070"/>
  <c r="O1070"/>
  <c r="K1070"/>
  <c r="H1070"/>
  <c r="G1070"/>
  <c r="D1070"/>
  <c r="AC1070" s="1"/>
  <c r="AF1069"/>
  <c r="AE1069"/>
  <c r="AB1069"/>
  <c r="X1069"/>
  <c r="W1069"/>
  <c r="V1069"/>
  <c r="U1069"/>
  <c r="T1069"/>
  <c r="Q1069"/>
  <c r="P1069"/>
  <c r="O1069"/>
  <c r="K1069"/>
  <c r="H1069"/>
  <c r="G1069"/>
  <c r="D1069"/>
  <c r="AC1069" s="1"/>
  <c r="AF1068"/>
  <c r="AE1068"/>
  <c r="AB1068"/>
  <c r="X1068"/>
  <c r="W1068"/>
  <c r="V1068"/>
  <c r="U1068"/>
  <c r="T1068"/>
  <c r="Q1068"/>
  <c r="P1068"/>
  <c r="O1068"/>
  <c r="K1068"/>
  <c r="G1068"/>
  <c r="F1068"/>
  <c r="D1068"/>
  <c r="AC1068" s="1"/>
  <c r="AF1067"/>
  <c r="AE1067"/>
  <c r="AB1067"/>
  <c r="X1067"/>
  <c r="W1067"/>
  <c r="V1067"/>
  <c r="U1067"/>
  <c r="T1067"/>
  <c r="Q1067"/>
  <c r="P1067"/>
  <c r="O1067"/>
  <c r="K1067"/>
  <c r="G1067"/>
  <c r="F1067"/>
  <c r="D1067"/>
  <c r="AC1067" s="1"/>
  <c r="AF1066"/>
  <c r="AE1066"/>
  <c r="AB1066"/>
  <c r="X1066"/>
  <c r="W1066"/>
  <c r="V1066"/>
  <c r="U1066"/>
  <c r="T1066"/>
  <c r="Q1066"/>
  <c r="P1066"/>
  <c r="O1066"/>
  <c r="K1066"/>
  <c r="G1066"/>
  <c r="F1066"/>
  <c r="D1066"/>
  <c r="AC1066" s="1"/>
  <c r="AF1065"/>
  <c r="AE1065"/>
  <c r="AB1065"/>
  <c r="X1065"/>
  <c r="W1065"/>
  <c r="V1065"/>
  <c r="U1065"/>
  <c r="T1065"/>
  <c r="Q1065"/>
  <c r="P1065"/>
  <c r="O1065"/>
  <c r="K1065"/>
  <c r="G1065"/>
  <c r="F1065"/>
  <c r="D1065"/>
  <c r="AC1065" s="1"/>
  <c r="AF1064"/>
  <c r="AE1064"/>
  <c r="AB1064"/>
  <c r="X1064"/>
  <c r="W1064"/>
  <c r="V1064"/>
  <c r="U1064"/>
  <c r="T1064"/>
  <c r="Q1064"/>
  <c r="P1064"/>
  <c r="O1064"/>
  <c r="K1064"/>
  <c r="G1064"/>
  <c r="F1064"/>
  <c r="D1064"/>
  <c r="AC1064" s="1"/>
  <c r="AF1063"/>
  <c r="AE1063"/>
  <c r="AB1063"/>
  <c r="X1063"/>
  <c r="W1063"/>
  <c r="V1063"/>
  <c r="U1063"/>
  <c r="T1063"/>
  <c r="Q1063"/>
  <c r="P1063"/>
  <c r="O1063"/>
  <c r="K1063"/>
  <c r="G1063"/>
  <c r="F1063"/>
  <c r="D1063"/>
  <c r="AC1063" s="1"/>
  <c r="AF1062"/>
  <c r="AE1062"/>
  <c r="AB1062"/>
  <c r="X1062"/>
  <c r="W1062"/>
  <c r="V1062"/>
  <c r="U1062"/>
  <c r="T1062"/>
  <c r="Q1062"/>
  <c r="P1062"/>
  <c r="O1062"/>
  <c r="K1062"/>
  <c r="G1062"/>
  <c r="F1062"/>
  <c r="D1062"/>
  <c r="AC1062" s="1"/>
  <c r="AF1061"/>
  <c r="AE1061"/>
  <c r="AB1061"/>
  <c r="X1061"/>
  <c r="W1061"/>
  <c r="V1061"/>
  <c r="U1061"/>
  <c r="T1061"/>
  <c r="Q1061"/>
  <c r="P1061"/>
  <c r="O1061"/>
  <c r="K1061"/>
  <c r="G1061"/>
  <c r="F1061"/>
  <c r="D1061"/>
  <c r="AC1061" s="1"/>
  <c r="AF1060"/>
  <c r="AE1060"/>
  <c r="AB1060"/>
  <c r="X1060"/>
  <c r="W1060"/>
  <c r="V1060"/>
  <c r="U1060"/>
  <c r="T1060"/>
  <c r="Q1060"/>
  <c r="P1060"/>
  <c r="O1060"/>
  <c r="K1060"/>
  <c r="G1060"/>
  <c r="F1060"/>
  <c r="D1060"/>
  <c r="AC1060" s="1"/>
  <c r="AF1059"/>
  <c r="AE1059"/>
  <c r="AB1059"/>
  <c r="X1059"/>
  <c r="W1059"/>
  <c r="V1059"/>
  <c r="U1059"/>
  <c r="T1059"/>
  <c r="Q1059"/>
  <c r="P1059"/>
  <c r="O1059"/>
  <c r="K1059"/>
  <c r="H1059"/>
  <c r="G1059"/>
  <c r="D1059"/>
  <c r="AC1059" s="1"/>
  <c r="AF1058"/>
  <c r="AE1058"/>
  <c r="AB1058"/>
  <c r="X1058"/>
  <c r="W1058"/>
  <c r="V1058"/>
  <c r="U1058"/>
  <c r="T1058"/>
  <c r="Q1058"/>
  <c r="P1058"/>
  <c r="O1058"/>
  <c r="K1058"/>
  <c r="G1058"/>
  <c r="F1058"/>
  <c r="D1058"/>
  <c r="AC1058" s="1"/>
  <c r="AF1057"/>
  <c r="AE1057"/>
  <c r="AB1057"/>
  <c r="X1057"/>
  <c r="W1057"/>
  <c r="V1057"/>
  <c r="U1057"/>
  <c r="T1057"/>
  <c r="Q1057"/>
  <c r="P1057"/>
  <c r="O1057"/>
  <c r="K1057"/>
  <c r="G1057"/>
  <c r="F1057"/>
  <c r="D1057"/>
  <c r="AC1057" s="1"/>
  <c r="AF1056"/>
  <c r="AE1056"/>
  <c r="AB1056"/>
  <c r="X1056"/>
  <c r="W1056"/>
  <c r="V1056"/>
  <c r="U1056"/>
  <c r="T1056"/>
  <c r="Q1056"/>
  <c r="P1056"/>
  <c r="O1056"/>
  <c r="K1056"/>
  <c r="G1056"/>
  <c r="F1056"/>
  <c r="D1056"/>
  <c r="AC1056" s="1"/>
  <c r="AF1055"/>
  <c r="AE1055"/>
  <c r="AB1055"/>
  <c r="X1055"/>
  <c r="W1055"/>
  <c r="V1055"/>
  <c r="U1055"/>
  <c r="T1055"/>
  <c r="Q1055"/>
  <c r="P1055"/>
  <c r="O1055"/>
  <c r="K1055"/>
  <c r="G1055"/>
  <c r="F1055"/>
  <c r="D1055"/>
  <c r="AC1055" s="1"/>
  <c r="AF1054"/>
  <c r="AE1054"/>
  <c r="AB1054"/>
  <c r="X1054"/>
  <c r="W1054"/>
  <c r="V1054"/>
  <c r="U1054"/>
  <c r="T1054"/>
  <c r="Q1054"/>
  <c r="P1054"/>
  <c r="O1054"/>
  <c r="K1054"/>
  <c r="G1054"/>
  <c r="F1054"/>
  <c r="D1054"/>
  <c r="AC1054" s="1"/>
  <c r="AF1053"/>
  <c r="AE1053"/>
  <c r="AB1053"/>
  <c r="X1053"/>
  <c r="W1053"/>
  <c r="V1053"/>
  <c r="U1053"/>
  <c r="T1053"/>
  <c r="Q1053"/>
  <c r="P1053"/>
  <c r="O1053"/>
  <c r="K1053"/>
  <c r="G1053"/>
  <c r="F1053"/>
  <c r="D1053"/>
  <c r="AC1053" s="1"/>
  <c r="AF1052"/>
  <c r="AE1052"/>
  <c r="AB1052"/>
  <c r="X1052"/>
  <c r="W1052"/>
  <c r="V1052"/>
  <c r="U1052"/>
  <c r="T1052"/>
  <c r="Q1052"/>
  <c r="P1052"/>
  <c r="O1052"/>
  <c r="K1052"/>
  <c r="G1052"/>
  <c r="F1052"/>
  <c r="D1052"/>
  <c r="AC1052" s="1"/>
  <c r="AF1051"/>
  <c r="AE1051"/>
  <c r="AB1051"/>
  <c r="X1051"/>
  <c r="W1051"/>
  <c r="V1051"/>
  <c r="U1051"/>
  <c r="T1051"/>
  <c r="Q1051"/>
  <c r="P1051"/>
  <c r="O1051"/>
  <c r="K1051"/>
  <c r="G1051"/>
  <c r="F1051"/>
  <c r="D1051"/>
  <c r="AC1051" s="1"/>
  <c r="AF1050"/>
  <c r="AE1050"/>
  <c r="AB1050"/>
  <c r="X1050"/>
  <c r="W1050"/>
  <c r="V1050"/>
  <c r="U1050"/>
  <c r="T1050"/>
  <c r="Q1050"/>
  <c r="P1050"/>
  <c r="O1050"/>
  <c r="K1050"/>
  <c r="G1050"/>
  <c r="F1050"/>
  <c r="D1050"/>
  <c r="AC1050" s="1"/>
  <c r="AF1049"/>
  <c r="AE1049"/>
  <c r="AB1049"/>
  <c r="X1049"/>
  <c r="W1049"/>
  <c r="V1049"/>
  <c r="U1049"/>
  <c r="T1049"/>
  <c r="Q1049"/>
  <c r="P1049"/>
  <c r="O1049"/>
  <c r="K1049"/>
  <c r="G1049"/>
  <c r="F1049"/>
  <c r="D1049"/>
  <c r="AC1049" s="1"/>
  <c r="AF1048"/>
  <c r="AE1048"/>
  <c r="AB1048"/>
  <c r="X1048"/>
  <c r="W1048"/>
  <c r="V1048"/>
  <c r="U1048"/>
  <c r="T1048"/>
  <c r="Q1048"/>
  <c r="P1048"/>
  <c r="O1048"/>
  <c r="K1048"/>
  <c r="G1048"/>
  <c r="F1048"/>
  <c r="D1048"/>
  <c r="AC1048" s="1"/>
  <c r="AF1047"/>
  <c r="AE1047"/>
  <c r="AB1047"/>
  <c r="X1047"/>
  <c r="W1047"/>
  <c r="V1047"/>
  <c r="U1047"/>
  <c r="T1047"/>
  <c r="Q1047"/>
  <c r="P1047"/>
  <c r="O1047"/>
  <c r="K1047"/>
  <c r="G1047"/>
  <c r="F1047"/>
  <c r="D1047"/>
  <c r="AC1047" s="1"/>
  <c r="AF1046"/>
  <c r="AE1046"/>
  <c r="AB1046"/>
  <c r="X1046"/>
  <c r="W1046"/>
  <c r="V1046"/>
  <c r="U1046"/>
  <c r="T1046"/>
  <c r="Q1046"/>
  <c r="P1046"/>
  <c r="O1046"/>
  <c r="K1046"/>
  <c r="G1046"/>
  <c r="F1046"/>
  <c r="D1046"/>
  <c r="AC1046" s="1"/>
  <c r="AF1045"/>
  <c r="AE1045"/>
  <c r="AB1045"/>
  <c r="X1045"/>
  <c r="W1045"/>
  <c r="V1045"/>
  <c r="U1045"/>
  <c r="T1045"/>
  <c r="Q1045"/>
  <c r="P1045"/>
  <c r="O1045"/>
  <c r="K1045"/>
  <c r="G1045"/>
  <c r="F1045"/>
  <c r="D1045"/>
  <c r="AC1045" s="1"/>
  <c r="AF1044"/>
  <c r="AE1044"/>
  <c r="AB1044"/>
  <c r="X1044"/>
  <c r="W1044"/>
  <c r="V1044"/>
  <c r="U1044"/>
  <c r="T1044"/>
  <c r="Q1044"/>
  <c r="P1044"/>
  <c r="O1044"/>
  <c r="K1044"/>
  <c r="G1044"/>
  <c r="F1044"/>
  <c r="D1044"/>
  <c r="AC1044" s="1"/>
  <c r="AF1043"/>
  <c r="AE1043"/>
  <c r="AB1043"/>
  <c r="X1043"/>
  <c r="W1043"/>
  <c r="V1043"/>
  <c r="U1043"/>
  <c r="T1043"/>
  <c r="Q1043"/>
  <c r="P1043"/>
  <c r="O1043"/>
  <c r="K1043"/>
  <c r="G1043"/>
  <c r="F1043"/>
  <c r="D1043"/>
  <c r="AC1043" s="1"/>
  <c r="AF1042"/>
  <c r="AE1042"/>
  <c r="AB1042"/>
  <c r="X1042"/>
  <c r="W1042"/>
  <c r="V1042"/>
  <c r="U1042"/>
  <c r="T1042"/>
  <c r="Q1042"/>
  <c r="P1042"/>
  <c r="O1042"/>
  <c r="K1042"/>
  <c r="G1042"/>
  <c r="F1042"/>
  <c r="D1042"/>
  <c r="AC1042" s="1"/>
  <c r="AF1041"/>
  <c r="AE1041"/>
  <c r="AB1041"/>
  <c r="X1041"/>
  <c r="W1041"/>
  <c r="V1041"/>
  <c r="U1041"/>
  <c r="T1041"/>
  <c r="Q1041"/>
  <c r="P1041"/>
  <c r="O1041"/>
  <c r="K1041"/>
  <c r="G1041"/>
  <c r="F1041"/>
  <c r="D1041"/>
  <c r="AC1041" s="1"/>
  <c r="AF1040"/>
  <c r="AE1040"/>
  <c r="AB1040"/>
  <c r="X1040"/>
  <c r="W1040"/>
  <c r="V1040"/>
  <c r="U1040"/>
  <c r="T1040"/>
  <c r="Q1040"/>
  <c r="P1040"/>
  <c r="O1040"/>
  <c r="K1040"/>
  <c r="G1040"/>
  <c r="F1040"/>
  <c r="D1040"/>
  <c r="AC1040" s="1"/>
  <c r="AF1039"/>
  <c r="AE1039"/>
  <c r="AB1039"/>
  <c r="X1039"/>
  <c r="W1039"/>
  <c r="V1039"/>
  <c r="U1039"/>
  <c r="T1039"/>
  <c r="Q1039"/>
  <c r="P1039"/>
  <c r="O1039"/>
  <c r="K1039"/>
  <c r="G1039"/>
  <c r="F1039"/>
  <c r="D1039"/>
  <c r="AC1039" s="1"/>
  <c r="AF1038"/>
  <c r="AE1038"/>
  <c r="AB1038"/>
  <c r="X1038"/>
  <c r="W1038"/>
  <c r="V1038"/>
  <c r="U1038"/>
  <c r="T1038"/>
  <c r="Q1038"/>
  <c r="P1038"/>
  <c r="O1038"/>
  <c r="K1038"/>
  <c r="G1038"/>
  <c r="F1038"/>
  <c r="D1038"/>
  <c r="AC1038" s="1"/>
  <c r="AF1037"/>
  <c r="AE1037"/>
  <c r="AB1037"/>
  <c r="X1037"/>
  <c r="W1037"/>
  <c r="V1037"/>
  <c r="U1037"/>
  <c r="T1037"/>
  <c r="Q1037"/>
  <c r="P1037"/>
  <c r="O1037"/>
  <c r="K1037"/>
  <c r="G1037"/>
  <c r="F1037"/>
  <c r="D1037"/>
  <c r="AC1037" s="1"/>
  <c r="AF1036"/>
  <c r="AE1036"/>
  <c r="AB1036"/>
  <c r="X1036"/>
  <c r="W1036"/>
  <c r="V1036"/>
  <c r="U1036"/>
  <c r="T1036"/>
  <c r="Q1036"/>
  <c r="P1036"/>
  <c r="O1036"/>
  <c r="K1036"/>
  <c r="G1036"/>
  <c r="F1036"/>
  <c r="D1036"/>
  <c r="AC1036" s="1"/>
  <c r="AF1035"/>
  <c r="AE1035"/>
  <c r="AB1035"/>
  <c r="X1035"/>
  <c r="W1035"/>
  <c r="V1035"/>
  <c r="U1035"/>
  <c r="T1035"/>
  <c r="Q1035"/>
  <c r="P1035"/>
  <c r="O1035"/>
  <c r="K1035"/>
  <c r="G1035"/>
  <c r="F1035"/>
  <c r="D1035"/>
  <c r="AC1035" s="1"/>
  <c r="AF1034"/>
  <c r="AE1034"/>
  <c r="X1034"/>
  <c r="W1034"/>
  <c r="V1034"/>
  <c r="U1034"/>
  <c r="T1034"/>
  <c r="Q1034"/>
  <c r="P1034"/>
  <c r="O1034"/>
  <c r="K1034"/>
  <c r="G1034"/>
  <c r="F1034"/>
  <c r="D1034"/>
  <c r="AC1034" s="1"/>
  <c r="AF1033"/>
  <c r="AE1033"/>
  <c r="AB1033"/>
  <c r="X1033"/>
  <c r="W1033"/>
  <c r="V1033"/>
  <c r="U1033"/>
  <c r="T1033"/>
  <c r="Q1033"/>
  <c r="P1033"/>
  <c r="O1033"/>
  <c r="K1033"/>
  <c r="G1033"/>
  <c r="F1033"/>
  <c r="D1033"/>
  <c r="AC1033" s="1"/>
  <c r="AF1032"/>
  <c r="AE1032"/>
  <c r="AB1032"/>
  <c r="X1032"/>
  <c r="W1032"/>
  <c r="V1032"/>
  <c r="U1032"/>
  <c r="T1032"/>
  <c r="Q1032"/>
  <c r="P1032"/>
  <c r="O1032"/>
  <c r="K1032"/>
  <c r="G1032"/>
  <c r="F1032"/>
  <c r="D1032"/>
  <c r="AC1032" s="1"/>
  <c r="AF1031"/>
  <c r="AE1031"/>
  <c r="AB1031"/>
  <c r="X1031"/>
  <c r="W1031"/>
  <c r="V1031"/>
  <c r="U1031"/>
  <c r="T1031"/>
  <c r="Q1031"/>
  <c r="P1031"/>
  <c r="O1031"/>
  <c r="K1031"/>
  <c r="G1031"/>
  <c r="F1031"/>
  <c r="D1031"/>
  <c r="AC1031" s="1"/>
  <c r="AF1030"/>
  <c r="AE1030"/>
  <c r="AB1030"/>
  <c r="X1030"/>
  <c r="W1030"/>
  <c r="V1030"/>
  <c r="U1030"/>
  <c r="T1030"/>
  <c r="Q1030"/>
  <c r="P1030"/>
  <c r="O1030"/>
  <c r="K1030"/>
  <c r="G1030"/>
  <c r="F1030"/>
  <c r="D1030"/>
  <c r="AC1030" s="1"/>
  <c r="AF1029"/>
  <c r="AE1029"/>
  <c r="AB1029"/>
  <c r="X1029"/>
  <c r="W1029"/>
  <c r="V1029"/>
  <c r="U1029"/>
  <c r="T1029"/>
  <c r="Q1029"/>
  <c r="P1029"/>
  <c r="O1029"/>
  <c r="K1029"/>
  <c r="G1029"/>
  <c r="F1029"/>
  <c r="D1029"/>
  <c r="AC1029" s="1"/>
  <c r="AF1028"/>
  <c r="AE1028"/>
  <c r="AB1028"/>
  <c r="X1028"/>
  <c r="W1028"/>
  <c r="V1028"/>
  <c r="U1028"/>
  <c r="T1028"/>
  <c r="Q1028"/>
  <c r="P1028"/>
  <c r="O1028"/>
  <c r="K1028"/>
  <c r="G1028"/>
  <c r="F1028"/>
  <c r="D1028"/>
  <c r="AC1028" s="1"/>
  <c r="AF1027"/>
  <c r="AE1027"/>
  <c r="AB1027"/>
  <c r="X1027"/>
  <c r="W1027"/>
  <c r="V1027"/>
  <c r="U1027"/>
  <c r="T1027"/>
  <c r="Q1027"/>
  <c r="P1027"/>
  <c r="O1027"/>
  <c r="K1027"/>
  <c r="G1027"/>
  <c r="F1027"/>
  <c r="D1027"/>
  <c r="AC1027" s="1"/>
  <c r="AF1026"/>
  <c r="AE1026"/>
  <c r="AB1026"/>
  <c r="X1026"/>
  <c r="W1026"/>
  <c r="V1026"/>
  <c r="U1026"/>
  <c r="T1026"/>
  <c r="Q1026"/>
  <c r="P1026"/>
  <c r="O1026"/>
  <c r="K1026"/>
  <c r="G1026"/>
  <c r="F1026"/>
  <c r="D1026"/>
  <c r="AC1026" s="1"/>
  <c r="AF1025"/>
  <c r="AE1025"/>
  <c r="AB1025"/>
  <c r="X1025"/>
  <c r="W1025"/>
  <c r="V1025"/>
  <c r="U1025"/>
  <c r="T1025"/>
  <c r="Q1025"/>
  <c r="P1025"/>
  <c r="O1025"/>
  <c r="K1025"/>
  <c r="G1025"/>
  <c r="F1025"/>
  <c r="D1025"/>
  <c r="AC1025" s="1"/>
  <c r="AF1024"/>
  <c r="AE1024"/>
  <c r="AB1024"/>
  <c r="X1024"/>
  <c r="W1024"/>
  <c r="V1024"/>
  <c r="U1024"/>
  <c r="T1024"/>
  <c r="Q1024"/>
  <c r="P1024"/>
  <c r="O1024"/>
  <c r="K1024"/>
  <c r="G1024"/>
  <c r="F1024"/>
  <c r="D1024"/>
  <c r="AC1024" s="1"/>
  <c r="AF1023"/>
  <c r="AE1023"/>
  <c r="AB1023"/>
  <c r="X1023"/>
  <c r="W1023"/>
  <c r="V1023"/>
  <c r="U1023"/>
  <c r="T1023"/>
  <c r="Q1023"/>
  <c r="P1023"/>
  <c r="O1023"/>
  <c r="K1023"/>
  <c r="G1023"/>
  <c r="F1023"/>
  <c r="D1023"/>
  <c r="AC1023" s="1"/>
  <c r="AF1022"/>
  <c r="AE1022"/>
  <c r="AB1022"/>
  <c r="X1022"/>
  <c r="W1022"/>
  <c r="V1022"/>
  <c r="U1022"/>
  <c r="T1022"/>
  <c r="Q1022"/>
  <c r="P1022"/>
  <c r="O1022"/>
  <c r="K1022"/>
  <c r="G1022"/>
  <c r="F1022"/>
  <c r="D1022"/>
  <c r="AC1022" s="1"/>
  <c r="AF1021"/>
  <c r="AE1021"/>
  <c r="AB1021"/>
  <c r="X1021"/>
  <c r="W1021"/>
  <c r="V1021"/>
  <c r="U1021"/>
  <c r="T1021"/>
  <c r="Q1021"/>
  <c r="P1021"/>
  <c r="O1021"/>
  <c r="K1021"/>
  <c r="G1021"/>
  <c r="F1021"/>
  <c r="D1021"/>
  <c r="AC1021" s="1"/>
  <c r="AF1020"/>
  <c r="AE1020"/>
  <c r="AB1020"/>
  <c r="X1020"/>
  <c r="W1020"/>
  <c r="V1020"/>
  <c r="U1020"/>
  <c r="T1020"/>
  <c r="Q1020"/>
  <c r="P1020"/>
  <c r="O1020"/>
  <c r="K1020"/>
  <c r="G1020"/>
  <c r="F1020"/>
  <c r="D1020"/>
  <c r="AC1020" s="1"/>
  <c r="AF1019"/>
  <c r="AE1019"/>
  <c r="AB1019"/>
  <c r="X1019"/>
  <c r="W1019"/>
  <c r="V1019"/>
  <c r="U1019"/>
  <c r="T1019"/>
  <c r="Q1019"/>
  <c r="P1019"/>
  <c r="O1019"/>
  <c r="K1019"/>
  <c r="G1019"/>
  <c r="F1019"/>
  <c r="D1019"/>
  <c r="AC1019" s="1"/>
  <c r="AF1018"/>
  <c r="AE1018"/>
  <c r="AB1018"/>
  <c r="X1018"/>
  <c r="W1018"/>
  <c r="V1018"/>
  <c r="U1018"/>
  <c r="T1018"/>
  <c r="Q1018"/>
  <c r="P1018"/>
  <c r="O1018"/>
  <c r="K1018"/>
  <c r="G1018"/>
  <c r="F1018"/>
  <c r="D1018"/>
  <c r="AC1018" s="1"/>
  <c r="AF1017"/>
  <c r="AE1017"/>
  <c r="AB1017"/>
  <c r="X1017"/>
  <c r="W1017"/>
  <c r="V1017"/>
  <c r="U1017"/>
  <c r="T1017"/>
  <c r="Q1017"/>
  <c r="P1017"/>
  <c r="O1017"/>
  <c r="K1017"/>
  <c r="G1017"/>
  <c r="F1017"/>
  <c r="D1017"/>
  <c r="AC1017" s="1"/>
  <c r="AF1016"/>
  <c r="AE1016"/>
  <c r="AB1016"/>
  <c r="X1016"/>
  <c r="W1016"/>
  <c r="V1016"/>
  <c r="U1016"/>
  <c r="T1016"/>
  <c r="Q1016"/>
  <c r="P1016"/>
  <c r="O1016"/>
  <c r="K1016"/>
  <c r="G1016"/>
  <c r="F1016"/>
  <c r="D1016"/>
  <c r="AC1016" s="1"/>
  <c r="AF1015"/>
  <c r="AE1015"/>
  <c r="AB1015"/>
  <c r="X1015"/>
  <c r="W1015"/>
  <c r="V1015"/>
  <c r="U1015"/>
  <c r="T1015"/>
  <c r="Q1015"/>
  <c r="P1015"/>
  <c r="O1015"/>
  <c r="K1015"/>
  <c r="G1015"/>
  <c r="F1015"/>
  <c r="D1015"/>
  <c r="AC1015" s="1"/>
  <c r="AF1014"/>
  <c r="AE1014"/>
  <c r="AB1014"/>
  <c r="X1014"/>
  <c r="W1014"/>
  <c r="V1014"/>
  <c r="U1014"/>
  <c r="T1014"/>
  <c r="Q1014"/>
  <c r="P1014"/>
  <c r="O1014"/>
  <c r="K1014"/>
  <c r="G1014"/>
  <c r="F1014"/>
  <c r="D1014"/>
  <c r="AC1014" s="1"/>
  <c r="AF1013"/>
  <c r="AE1013"/>
  <c r="AB1013"/>
  <c r="X1013"/>
  <c r="W1013"/>
  <c r="V1013"/>
  <c r="U1013"/>
  <c r="T1013"/>
  <c r="Q1013"/>
  <c r="P1013"/>
  <c r="O1013"/>
  <c r="K1013"/>
  <c r="G1013"/>
  <c r="F1013"/>
  <c r="D1013"/>
  <c r="AC1013" s="1"/>
  <c r="AF1012"/>
  <c r="AE1012"/>
  <c r="AB1012"/>
  <c r="X1012"/>
  <c r="W1012"/>
  <c r="V1012"/>
  <c r="U1012"/>
  <c r="T1012"/>
  <c r="Q1012"/>
  <c r="P1012"/>
  <c r="O1012"/>
  <c r="K1012"/>
  <c r="H1012"/>
  <c r="G1012"/>
  <c r="D1012"/>
  <c r="AC1012" s="1"/>
  <c r="AF1011"/>
  <c r="AE1011"/>
  <c r="AB1011"/>
  <c r="X1011"/>
  <c r="W1011"/>
  <c r="V1011"/>
  <c r="U1011"/>
  <c r="T1011"/>
  <c r="Q1011"/>
  <c r="P1011"/>
  <c r="O1011"/>
  <c r="K1011"/>
  <c r="G1011"/>
  <c r="F1011"/>
  <c r="D1011"/>
  <c r="AC1011" s="1"/>
  <c r="AF1010"/>
  <c r="AE1010"/>
  <c r="AB1010"/>
  <c r="X1010"/>
  <c r="W1010"/>
  <c r="V1010"/>
  <c r="U1010"/>
  <c r="T1010"/>
  <c r="Q1010"/>
  <c r="P1010"/>
  <c r="O1010"/>
  <c r="K1010"/>
  <c r="G1010"/>
  <c r="F1010"/>
  <c r="D1010"/>
  <c r="AC1010" s="1"/>
  <c r="AF1009"/>
  <c r="AE1009"/>
  <c r="AB1009"/>
  <c r="X1009"/>
  <c r="W1009"/>
  <c r="V1009"/>
  <c r="U1009"/>
  <c r="T1009"/>
  <c r="Q1009"/>
  <c r="P1009"/>
  <c r="O1009"/>
  <c r="K1009"/>
  <c r="G1009"/>
  <c r="F1009"/>
  <c r="D1009"/>
  <c r="AC1009" s="1"/>
  <c r="AF1008"/>
  <c r="AE1008"/>
  <c r="AB1008"/>
  <c r="X1008"/>
  <c r="W1008"/>
  <c r="V1008"/>
  <c r="U1008"/>
  <c r="T1008"/>
  <c r="Q1008"/>
  <c r="P1008"/>
  <c r="O1008"/>
  <c r="K1008"/>
  <c r="G1008"/>
  <c r="F1008"/>
  <c r="D1008"/>
  <c r="AC1008" s="1"/>
  <c r="AF1007"/>
  <c r="AE1007"/>
  <c r="AB1007"/>
  <c r="X1007"/>
  <c r="W1007"/>
  <c r="V1007"/>
  <c r="U1007"/>
  <c r="T1007"/>
  <c r="Q1007"/>
  <c r="P1007"/>
  <c r="O1007"/>
  <c r="K1007"/>
  <c r="G1007"/>
  <c r="F1007"/>
  <c r="D1007"/>
  <c r="AC1007" s="1"/>
  <c r="AF1006"/>
  <c r="AE1006"/>
  <c r="AB1006"/>
  <c r="X1006"/>
  <c r="W1006"/>
  <c r="V1006"/>
  <c r="U1006"/>
  <c r="T1006"/>
  <c r="Q1006"/>
  <c r="P1006"/>
  <c r="O1006"/>
  <c r="K1006"/>
  <c r="G1006"/>
  <c r="F1006"/>
  <c r="D1006"/>
  <c r="AC1006" s="1"/>
  <c r="AF1005"/>
  <c r="AE1005"/>
  <c r="AB1005"/>
  <c r="X1005"/>
  <c r="W1005"/>
  <c r="V1005"/>
  <c r="U1005"/>
  <c r="T1005"/>
  <c r="Q1005"/>
  <c r="P1005"/>
  <c r="O1005"/>
  <c r="K1005"/>
  <c r="G1005"/>
  <c r="F1005"/>
  <c r="D1005"/>
  <c r="AC1005" s="1"/>
  <c r="AF1004"/>
  <c r="AE1004"/>
  <c r="AB1004"/>
  <c r="X1004"/>
  <c r="W1004"/>
  <c r="V1004"/>
  <c r="U1004"/>
  <c r="T1004"/>
  <c r="Q1004"/>
  <c r="P1004"/>
  <c r="O1004"/>
  <c r="K1004"/>
  <c r="G1004"/>
  <c r="F1004"/>
  <c r="D1004"/>
  <c r="AC1004" s="1"/>
  <c r="AF1003"/>
  <c r="AE1003"/>
  <c r="AB1003"/>
  <c r="X1003"/>
  <c r="W1003"/>
  <c r="V1003"/>
  <c r="U1003"/>
  <c r="T1003"/>
  <c r="Q1003"/>
  <c r="P1003"/>
  <c r="O1003"/>
  <c r="K1003"/>
  <c r="G1003"/>
  <c r="F1003"/>
  <c r="D1003"/>
  <c r="AC1003" s="1"/>
  <c r="AF1002"/>
  <c r="AE1002"/>
  <c r="AB1002"/>
  <c r="X1002"/>
  <c r="W1002"/>
  <c r="V1002"/>
  <c r="U1002"/>
  <c r="T1002"/>
  <c r="Q1002"/>
  <c r="P1002"/>
  <c r="O1002"/>
  <c r="K1002"/>
  <c r="G1002"/>
  <c r="F1002"/>
  <c r="D1002"/>
  <c r="AC1002" s="1"/>
  <c r="AF1001"/>
  <c r="AE1001"/>
  <c r="AB1001"/>
  <c r="X1001"/>
  <c r="W1001"/>
  <c r="V1001"/>
  <c r="U1001"/>
  <c r="T1001"/>
  <c r="Q1001"/>
  <c r="P1001"/>
  <c r="O1001"/>
  <c r="K1001"/>
  <c r="G1001"/>
  <c r="F1001"/>
  <c r="D1001"/>
  <c r="AC1001" s="1"/>
  <c r="AF1000"/>
  <c r="AE1000"/>
  <c r="AB1000"/>
  <c r="X1000"/>
  <c r="W1000"/>
  <c r="V1000"/>
  <c r="U1000"/>
  <c r="T1000"/>
  <c r="Q1000"/>
  <c r="P1000"/>
  <c r="O1000"/>
  <c r="K1000"/>
  <c r="G1000"/>
  <c r="F1000"/>
  <c r="D1000"/>
  <c r="AC1000" s="1"/>
  <c r="AF999"/>
  <c r="AE999"/>
  <c r="AB999"/>
  <c r="X999"/>
  <c r="W999"/>
  <c r="V999"/>
  <c r="U999"/>
  <c r="T999"/>
  <c r="Q999"/>
  <c r="P999"/>
  <c r="O999"/>
  <c r="K999"/>
  <c r="G999"/>
  <c r="F999"/>
  <c r="D999"/>
  <c r="AC999" s="1"/>
  <c r="AF998"/>
  <c r="AE998"/>
  <c r="AB998"/>
  <c r="X998"/>
  <c r="W998"/>
  <c r="V998"/>
  <c r="U998"/>
  <c r="T998"/>
  <c r="Q998"/>
  <c r="P998"/>
  <c r="O998"/>
  <c r="K998"/>
  <c r="G998"/>
  <c r="F998"/>
  <c r="D998"/>
  <c r="AC998" s="1"/>
  <c r="AF997"/>
  <c r="AE997"/>
  <c r="AB997"/>
  <c r="X997"/>
  <c r="W997"/>
  <c r="V997"/>
  <c r="U997"/>
  <c r="T997"/>
  <c r="Q997"/>
  <c r="P997"/>
  <c r="O997"/>
  <c r="K997"/>
  <c r="G997"/>
  <c r="F997"/>
  <c r="D997"/>
  <c r="AC997" s="1"/>
  <c r="AF996"/>
  <c r="AE996"/>
  <c r="AB996"/>
  <c r="X996"/>
  <c r="W996"/>
  <c r="V996"/>
  <c r="U996"/>
  <c r="T996"/>
  <c r="Q996"/>
  <c r="P996"/>
  <c r="O996"/>
  <c r="K996"/>
  <c r="G996"/>
  <c r="F996"/>
  <c r="D996"/>
  <c r="AC996" s="1"/>
  <c r="AF995"/>
  <c r="AE995"/>
  <c r="AB995"/>
  <c r="X995"/>
  <c r="W995"/>
  <c r="V995"/>
  <c r="U995"/>
  <c r="T995"/>
  <c r="Q995"/>
  <c r="P995"/>
  <c r="O995"/>
  <c r="K995"/>
  <c r="G995"/>
  <c r="F995"/>
  <c r="D995"/>
  <c r="AC995" s="1"/>
  <c r="AF994"/>
  <c r="AE994"/>
  <c r="AB994"/>
  <c r="X994"/>
  <c r="W994"/>
  <c r="V994"/>
  <c r="U994"/>
  <c r="T994"/>
  <c r="Q994"/>
  <c r="P994"/>
  <c r="O994"/>
  <c r="K994"/>
  <c r="G994"/>
  <c r="F994"/>
  <c r="D994"/>
  <c r="AC994" s="1"/>
  <c r="AF993"/>
  <c r="AE993"/>
  <c r="AB993"/>
  <c r="X993"/>
  <c r="W993"/>
  <c r="V993"/>
  <c r="U993"/>
  <c r="T993"/>
  <c r="Q993"/>
  <c r="P993"/>
  <c r="O993"/>
  <c r="K993"/>
  <c r="G993"/>
  <c r="F993"/>
  <c r="D993"/>
  <c r="AC993" s="1"/>
  <c r="AF992"/>
  <c r="AE992"/>
  <c r="AB992"/>
  <c r="X992"/>
  <c r="W992"/>
  <c r="V992"/>
  <c r="U992"/>
  <c r="T992"/>
  <c r="Q992"/>
  <c r="P992"/>
  <c r="O992"/>
  <c r="K992"/>
  <c r="G992"/>
  <c r="F992"/>
  <c r="D992"/>
  <c r="AC992" s="1"/>
  <c r="AF991"/>
  <c r="AE991"/>
  <c r="AB991"/>
  <c r="X991"/>
  <c r="W991"/>
  <c r="V991"/>
  <c r="U991"/>
  <c r="T991"/>
  <c r="Q991"/>
  <c r="P991"/>
  <c r="O991"/>
  <c r="K991"/>
  <c r="G991"/>
  <c r="F991"/>
  <c r="D991"/>
  <c r="AC991" s="1"/>
  <c r="AF990"/>
  <c r="AE990"/>
  <c r="AB990"/>
  <c r="X990"/>
  <c r="W990"/>
  <c r="V990"/>
  <c r="U990"/>
  <c r="T990"/>
  <c r="Q990"/>
  <c r="P990"/>
  <c r="O990"/>
  <c r="K990"/>
  <c r="G990"/>
  <c r="F990"/>
  <c r="D990"/>
  <c r="AC990" s="1"/>
  <c r="AF989"/>
  <c r="AE989"/>
  <c r="AB989"/>
  <c r="X989"/>
  <c r="W989"/>
  <c r="V989"/>
  <c r="U989"/>
  <c r="T989"/>
  <c r="Q989"/>
  <c r="P989"/>
  <c r="O989"/>
  <c r="K989"/>
  <c r="G989"/>
  <c r="F989"/>
  <c r="D989"/>
  <c r="AC989" s="1"/>
  <c r="AF988"/>
  <c r="AE988"/>
  <c r="AB988"/>
  <c r="X988"/>
  <c r="W988"/>
  <c r="V988"/>
  <c r="U988"/>
  <c r="T988"/>
  <c r="Q988"/>
  <c r="P988"/>
  <c r="O988"/>
  <c r="K988"/>
  <c r="G988"/>
  <c r="F988"/>
  <c r="D988"/>
  <c r="AC988" s="1"/>
  <c r="AF987"/>
  <c r="AE987"/>
  <c r="AB987"/>
  <c r="X987"/>
  <c r="W987"/>
  <c r="V987"/>
  <c r="U987"/>
  <c r="T987"/>
  <c r="Q987"/>
  <c r="P987"/>
  <c r="O987"/>
  <c r="K987"/>
  <c r="G987"/>
  <c r="F987"/>
  <c r="D987"/>
  <c r="AC987" s="1"/>
  <c r="AF986"/>
  <c r="AE986"/>
  <c r="AB986"/>
  <c r="X986"/>
  <c r="W986"/>
  <c r="V986"/>
  <c r="U986"/>
  <c r="T986"/>
  <c r="Q986"/>
  <c r="P986"/>
  <c r="O986"/>
  <c r="K986"/>
  <c r="G986"/>
  <c r="F986"/>
  <c r="D986"/>
  <c r="AC986" s="1"/>
  <c r="AF985"/>
  <c r="AE985"/>
  <c r="AB985"/>
  <c r="X985"/>
  <c r="W985"/>
  <c r="V985"/>
  <c r="U985"/>
  <c r="T985"/>
  <c r="Q985"/>
  <c r="P985"/>
  <c r="O985"/>
  <c r="K985"/>
  <c r="G985"/>
  <c r="F985"/>
  <c r="D985"/>
  <c r="AC985" s="1"/>
  <c r="AF984"/>
  <c r="AE984"/>
  <c r="AB984"/>
  <c r="X984"/>
  <c r="W984"/>
  <c r="V984"/>
  <c r="U984"/>
  <c r="T984"/>
  <c r="Q984"/>
  <c r="P984"/>
  <c r="O984"/>
  <c r="K984"/>
  <c r="G984"/>
  <c r="F984"/>
  <c r="D984"/>
  <c r="AC984" s="1"/>
  <c r="AF983"/>
  <c r="AE983"/>
  <c r="AB983"/>
  <c r="X983"/>
  <c r="W983"/>
  <c r="V983"/>
  <c r="U983"/>
  <c r="T983"/>
  <c r="Q983"/>
  <c r="P983"/>
  <c r="O983"/>
  <c r="K983"/>
  <c r="G983"/>
  <c r="F983"/>
  <c r="D983"/>
  <c r="AC983" s="1"/>
  <c r="AF982"/>
  <c r="AE982"/>
  <c r="AB982"/>
  <c r="X982"/>
  <c r="W982"/>
  <c r="V982"/>
  <c r="U982"/>
  <c r="T982"/>
  <c r="Q982"/>
  <c r="P982"/>
  <c r="O982"/>
  <c r="K982"/>
  <c r="G982"/>
  <c r="F982"/>
  <c r="D982"/>
  <c r="AC982" s="1"/>
  <c r="AF981"/>
  <c r="AE981"/>
  <c r="AB981"/>
  <c r="X981"/>
  <c r="W981"/>
  <c r="V981"/>
  <c r="U981"/>
  <c r="T981"/>
  <c r="Q981"/>
  <c r="P981"/>
  <c r="O981"/>
  <c r="K981"/>
  <c r="G981"/>
  <c r="F981"/>
  <c r="D981"/>
  <c r="AC981" s="1"/>
  <c r="AF980"/>
  <c r="AE980"/>
  <c r="AB980"/>
  <c r="X980"/>
  <c r="W980"/>
  <c r="V980"/>
  <c r="U980"/>
  <c r="T980"/>
  <c r="Q980"/>
  <c r="P980"/>
  <c r="O980"/>
  <c r="K980"/>
  <c r="G980"/>
  <c r="F980"/>
  <c r="D980"/>
  <c r="AC980" s="1"/>
  <c r="AF979"/>
  <c r="AE979"/>
  <c r="AB979"/>
  <c r="X979"/>
  <c r="W979"/>
  <c r="V979"/>
  <c r="U979"/>
  <c r="T979"/>
  <c r="Q979"/>
  <c r="P979"/>
  <c r="O979"/>
  <c r="K979"/>
  <c r="G979"/>
  <c r="H1063" l="1"/>
  <c r="H1067"/>
  <c r="H1071"/>
  <c r="H1075"/>
  <c r="H1083"/>
  <c r="H1087"/>
  <c r="H1091"/>
  <c r="H1095"/>
  <c r="H1051"/>
  <c r="H1024"/>
  <c r="H1028"/>
  <c r="H1032"/>
  <c r="H1036"/>
  <c r="H1040"/>
  <c r="H1044"/>
  <c r="H1048"/>
  <c r="H1052"/>
  <c r="H1056"/>
  <c r="H1060"/>
  <c r="H1064"/>
  <c r="H1068"/>
  <c r="H1092"/>
  <c r="H995"/>
  <c r="H999"/>
  <c r="H1003"/>
  <c r="H1007"/>
  <c r="H1011"/>
  <c r="H1015"/>
  <c r="H1023"/>
  <c r="H1027"/>
  <c r="H1031"/>
  <c r="H1035"/>
  <c r="H1039"/>
  <c r="H1043"/>
  <c r="H1047"/>
  <c r="H980"/>
  <c r="H984"/>
  <c r="H988"/>
  <c r="H992"/>
  <c r="H996"/>
  <c r="H1000"/>
  <c r="H1004"/>
  <c r="H1008"/>
  <c r="H1016"/>
  <c r="H1020"/>
  <c r="H983"/>
  <c r="H987"/>
  <c r="H991"/>
  <c r="H1019"/>
  <c r="H1079"/>
  <c r="H1072"/>
  <c r="H1076"/>
  <c r="H1080"/>
  <c r="H1084"/>
  <c r="H1088"/>
  <c r="H1096"/>
  <c r="H981"/>
  <c r="H982"/>
  <c r="H986"/>
  <c r="H990"/>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1"/>
  <c r="H1025"/>
  <c r="H1029"/>
  <c r="H1033"/>
  <c r="H1037"/>
  <c r="H1041"/>
  <c r="H1045"/>
  <c r="H1049"/>
  <c r="H1053"/>
  <c r="H1057"/>
  <c r="H1061"/>
  <c r="H1065"/>
  <c r="H1073"/>
  <c r="H1081"/>
  <c r="H1085"/>
  <c r="H1089"/>
  <c r="H1093"/>
  <c r="H1097"/>
  <c r="F979"/>
  <c r="H979" s="1"/>
  <c r="D979"/>
  <c r="AC979" s="1"/>
  <c r="AF978"/>
  <c r="AE978"/>
  <c r="AB978"/>
  <c r="X978"/>
  <c r="W978"/>
  <c r="V978"/>
  <c r="U978"/>
  <c r="T978"/>
  <c r="Q978"/>
  <c r="P978"/>
  <c r="O978"/>
  <c r="K978"/>
  <c r="G978"/>
  <c r="F978"/>
  <c r="D978"/>
  <c r="AC978" s="1"/>
  <c r="AF977"/>
  <c r="AE977"/>
  <c r="AB977"/>
  <c r="X977"/>
  <c r="W977"/>
  <c r="V977"/>
  <c r="U977"/>
  <c r="T977"/>
  <c r="Q977"/>
  <c r="P977"/>
  <c r="O977"/>
  <c r="K977"/>
  <c r="G977"/>
  <c r="F977"/>
  <c r="D977"/>
  <c r="AC977" s="1"/>
  <c r="AF976"/>
  <c r="AE976"/>
  <c r="AB976"/>
  <c r="X976"/>
  <c r="W976"/>
  <c r="V976"/>
  <c r="U976"/>
  <c r="T976"/>
  <c r="Q976"/>
  <c r="P976"/>
  <c r="O976"/>
  <c r="K976"/>
  <c r="G976"/>
  <c r="F976"/>
  <c r="D976"/>
  <c r="AC976" s="1"/>
  <c r="AF975"/>
  <c r="AE975"/>
  <c r="AB975"/>
  <c r="X975"/>
  <c r="W975"/>
  <c r="V975"/>
  <c r="U975"/>
  <c r="T975"/>
  <c r="Q975"/>
  <c r="P975"/>
  <c r="O975"/>
  <c r="K975"/>
  <c r="G975"/>
  <c r="F975"/>
  <c r="D975"/>
  <c r="AC975" s="1"/>
  <c r="AF974"/>
  <c r="AE974"/>
  <c r="AB974"/>
  <c r="X974"/>
  <c r="W974"/>
  <c r="V974"/>
  <c r="U974"/>
  <c r="T974"/>
  <c r="Q974"/>
  <c r="P974"/>
  <c r="O974"/>
  <c r="K974"/>
  <c r="G974"/>
  <c r="F974"/>
  <c r="D974"/>
  <c r="AC974" s="1"/>
  <c r="AF973"/>
  <c r="AE973"/>
  <c r="AB973"/>
  <c r="X973"/>
  <c r="W973"/>
  <c r="V973"/>
  <c r="U973"/>
  <c r="T973"/>
  <c r="Q973"/>
  <c r="P973"/>
  <c r="O973"/>
  <c r="K973"/>
  <c r="G973"/>
  <c r="F973"/>
  <c r="D973"/>
  <c r="AC973" s="1"/>
  <c r="AF972"/>
  <c r="AE972"/>
  <c r="AB972"/>
  <c r="X972"/>
  <c r="W972"/>
  <c r="V972"/>
  <c r="U972"/>
  <c r="T972"/>
  <c r="Q972"/>
  <c r="P972"/>
  <c r="O972"/>
  <c r="K972"/>
  <c r="G972"/>
  <c r="F972"/>
  <c r="D972"/>
  <c r="AC972" s="1"/>
  <c r="AF971"/>
  <c r="AE971"/>
  <c r="AB971"/>
  <c r="X971"/>
  <c r="W971"/>
  <c r="V971"/>
  <c r="U971"/>
  <c r="T971"/>
  <c r="Q971"/>
  <c r="P971"/>
  <c r="O971"/>
  <c r="K971"/>
  <c r="G971"/>
  <c r="F971"/>
  <c r="D971"/>
  <c r="AC971" s="1"/>
  <c r="AF970"/>
  <c r="AE970"/>
  <c r="AB970"/>
  <c r="X970"/>
  <c r="W970"/>
  <c r="V970"/>
  <c r="U970"/>
  <c r="T970"/>
  <c r="Q970"/>
  <c r="P970"/>
  <c r="O970"/>
  <c r="K970"/>
  <c r="G970"/>
  <c r="H972" l="1"/>
  <c r="H973"/>
  <c r="H977"/>
  <c r="H978"/>
  <c r="H976"/>
  <c r="H974"/>
  <c r="H971"/>
  <c r="H975"/>
  <c r="F970"/>
  <c r="H970" s="1"/>
  <c r="D970"/>
  <c r="AC970" s="1"/>
  <c r="AF969"/>
  <c r="AE969"/>
  <c r="AB969"/>
  <c r="X969"/>
  <c r="W969"/>
  <c r="V969"/>
  <c r="U969"/>
  <c r="T969"/>
  <c r="Q969"/>
  <c r="P969"/>
  <c r="O969"/>
  <c r="K969"/>
  <c r="G969"/>
  <c r="F969"/>
  <c r="D969"/>
  <c r="AC969" s="1"/>
  <c r="AF968"/>
  <c r="AE968"/>
  <c r="AB968"/>
  <c r="X968"/>
  <c r="W968"/>
  <c r="V968"/>
  <c r="U968"/>
  <c r="T968"/>
  <c r="Q968"/>
  <c r="P968"/>
  <c r="O968"/>
  <c r="K968"/>
  <c r="G968"/>
  <c r="F968"/>
  <c r="D968"/>
  <c r="AC968" s="1"/>
  <c r="AF967"/>
  <c r="AE967"/>
  <c r="AB967"/>
  <c r="X967"/>
  <c r="W967"/>
  <c r="V967"/>
  <c r="U967"/>
  <c r="T967"/>
  <c r="Q967"/>
  <c r="P967"/>
  <c r="O967"/>
  <c r="K967"/>
  <c r="G967"/>
  <c r="F967"/>
  <c r="D967"/>
  <c r="AC967" s="1"/>
  <c r="AF966"/>
  <c r="AE966"/>
  <c r="AB966"/>
  <c r="X966"/>
  <c r="W966"/>
  <c r="V966"/>
  <c r="U966"/>
  <c r="T966"/>
  <c r="Q966"/>
  <c r="P966"/>
  <c r="O966"/>
  <c r="K966"/>
  <c r="G966"/>
  <c r="F966"/>
  <c r="D966"/>
  <c r="AC966" s="1"/>
  <c r="AF965"/>
  <c r="AE965"/>
  <c r="AB965"/>
  <c r="X965"/>
  <c r="W965"/>
  <c r="V965"/>
  <c r="U965"/>
  <c r="T965"/>
  <c r="Q965"/>
  <c r="P965"/>
  <c r="O965"/>
  <c r="K965"/>
  <c r="G965"/>
  <c r="F965"/>
  <c r="D965"/>
  <c r="AC965" s="1"/>
  <c r="AF964"/>
  <c r="AE964"/>
  <c r="AB964"/>
  <c r="X964"/>
  <c r="W964"/>
  <c r="V964"/>
  <c r="U964"/>
  <c r="T964"/>
  <c r="Q964"/>
  <c r="P964"/>
  <c r="O964"/>
  <c r="K964"/>
  <c r="H964"/>
  <c r="G964"/>
  <c r="D964"/>
  <c r="AC964" s="1"/>
  <c r="AF963"/>
  <c r="AE963"/>
  <c r="AB963"/>
  <c r="X963"/>
  <c r="W963"/>
  <c r="V963"/>
  <c r="U963"/>
  <c r="T963"/>
  <c r="Q963"/>
  <c r="P963"/>
  <c r="O963"/>
  <c r="K963"/>
  <c r="G963"/>
  <c r="F963"/>
  <c r="D963"/>
  <c r="AC963" s="1"/>
  <c r="AF962"/>
  <c r="AE962"/>
  <c r="AB962"/>
  <c r="X962"/>
  <c r="W962"/>
  <c r="V962"/>
  <c r="U962"/>
  <c r="T962"/>
  <c r="Q962"/>
  <c r="P962"/>
  <c r="O962"/>
  <c r="K962"/>
  <c r="H962"/>
  <c r="G962"/>
  <c r="D962"/>
  <c r="AC962" s="1"/>
  <c r="AF961"/>
  <c r="AE961"/>
  <c r="AB961"/>
  <c r="X961"/>
  <c r="W961"/>
  <c r="V961"/>
  <c r="U961"/>
  <c r="T961"/>
  <c r="Q961"/>
  <c r="P961"/>
  <c r="O961"/>
  <c r="K961"/>
  <c r="G961"/>
  <c r="F961"/>
  <c r="D961"/>
  <c r="AC961" s="1"/>
  <c r="AF960"/>
  <c r="AE960"/>
  <c r="AB960"/>
  <c r="X960"/>
  <c r="W960"/>
  <c r="V960"/>
  <c r="U960"/>
  <c r="T960"/>
  <c r="Q960"/>
  <c r="P960"/>
  <c r="O960"/>
  <c r="K960"/>
  <c r="G960"/>
  <c r="F960"/>
  <c r="D960"/>
  <c r="AC960" s="1"/>
  <c r="AF959"/>
  <c r="AE959"/>
  <c r="AB959"/>
  <c r="X959"/>
  <c r="W959"/>
  <c r="V959"/>
  <c r="U959"/>
  <c r="T959"/>
  <c r="Q959"/>
  <c r="P959"/>
  <c r="O959"/>
  <c r="K959"/>
  <c r="G959"/>
  <c r="F959"/>
  <c r="D959"/>
  <c r="AC959" s="1"/>
  <c r="AF958"/>
  <c r="AE958"/>
  <c r="AB958"/>
  <c r="X958"/>
  <c r="W958"/>
  <c r="V958"/>
  <c r="U958"/>
  <c r="T958"/>
  <c r="Q958"/>
  <c r="P958"/>
  <c r="O958"/>
  <c r="K958"/>
  <c r="G958"/>
  <c r="F958"/>
  <c r="D958"/>
  <c r="AC958" s="1"/>
  <c r="AF957"/>
  <c r="AE957"/>
  <c r="AB957"/>
  <c r="X957"/>
  <c r="W957"/>
  <c r="V957"/>
  <c r="U957"/>
  <c r="T957"/>
  <c r="Q957"/>
  <c r="P957"/>
  <c r="O957"/>
  <c r="K957"/>
  <c r="G957"/>
  <c r="F957"/>
  <c r="D957"/>
  <c r="AC957" s="1"/>
  <c r="AF956"/>
  <c r="AE956"/>
  <c r="AB956"/>
  <c r="X956"/>
  <c r="W956"/>
  <c r="V956"/>
  <c r="U956"/>
  <c r="T956"/>
  <c r="Q956"/>
  <c r="P956"/>
  <c r="O956"/>
  <c r="K956"/>
  <c r="G956"/>
  <c r="F956"/>
  <c r="D956"/>
  <c r="AC956" s="1"/>
  <c r="AF955"/>
  <c r="AE955"/>
  <c r="AB955"/>
  <c r="X955"/>
  <c r="W955"/>
  <c r="V955"/>
  <c r="U955"/>
  <c r="T955"/>
  <c r="Q955"/>
  <c r="P955"/>
  <c r="O955"/>
  <c r="K955"/>
  <c r="G955"/>
  <c r="F955"/>
  <c r="D955"/>
  <c r="AC955" s="1"/>
  <c r="AF954"/>
  <c r="AE954"/>
  <c r="AB954"/>
  <c r="X954"/>
  <c r="W954"/>
  <c r="V954"/>
  <c r="U954"/>
  <c r="T954"/>
  <c r="Q954"/>
  <c r="P954"/>
  <c r="O954"/>
  <c r="K954"/>
  <c r="G954"/>
  <c r="F954"/>
  <c r="D954"/>
  <c r="AC954" s="1"/>
  <c r="AF953"/>
  <c r="AE953"/>
  <c r="X953"/>
  <c r="W953"/>
  <c r="V953"/>
  <c r="U953"/>
  <c r="T953"/>
  <c r="Q953"/>
  <c r="P953"/>
  <c r="O953"/>
  <c r="K953"/>
  <c r="H953"/>
  <c r="G953"/>
  <c r="D953"/>
  <c r="AC953" s="1"/>
  <c r="AF952"/>
  <c r="AE952"/>
  <c r="AB952"/>
  <c r="X952"/>
  <c r="W952"/>
  <c r="V952"/>
  <c r="U952"/>
  <c r="T952"/>
  <c r="Q952"/>
  <c r="P952"/>
  <c r="O952"/>
  <c r="K952"/>
  <c r="G952"/>
  <c r="F952"/>
  <c r="D952"/>
  <c r="AC952" s="1"/>
  <c r="AF951"/>
  <c r="AE951"/>
  <c r="AB951"/>
  <c r="X951"/>
  <c r="W951"/>
  <c r="V951"/>
  <c r="U951"/>
  <c r="T951"/>
  <c r="Q951"/>
  <c r="P951"/>
  <c r="O951"/>
  <c r="K951"/>
  <c r="G951"/>
  <c r="F951"/>
  <c r="D951"/>
  <c r="AC951" s="1"/>
  <c r="AF950"/>
  <c r="AE950"/>
  <c r="AB950"/>
  <c r="X950"/>
  <c r="W950"/>
  <c r="V950"/>
  <c r="U950"/>
  <c r="T950"/>
  <c r="Q950"/>
  <c r="P950"/>
  <c r="O950"/>
  <c r="K950"/>
  <c r="G950"/>
  <c r="F950"/>
  <c r="D950"/>
  <c r="AC950" s="1"/>
  <c r="AF949"/>
  <c r="AE949"/>
  <c r="AB949"/>
  <c r="X949"/>
  <c r="W949"/>
  <c r="V949"/>
  <c r="U949"/>
  <c r="T949"/>
  <c r="Q949"/>
  <c r="P949"/>
  <c r="O949"/>
  <c r="K949"/>
  <c r="G949"/>
  <c r="F949"/>
  <c r="D949"/>
  <c r="AC949" s="1"/>
  <c r="AF948"/>
  <c r="AE948"/>
  <c r="AB948"/>
  <c r="X948"/>
  <c r="W948"/>
  <c r="V948"/>
  <c r="U948"/>
  <c r="T948"/>
  <c r="Q948"/>
  <c r="P948"/>
  <c r="O948"/>
  <c r="K948"/>
  <c r="G948"/>
  <c r="F948"/>
  <c r="D948"/>
  <c r="AC948" s="1"/>
  <c r="AF947"/>
  <c r="AE947"/>
  <c r="AB947"/>
  <c r="X947"/>
  <c r="W947"/>
  <c r="V947"/>
  <c r="U947"/>
  <c r="T947"/>
  <c r="Q947"/>
  <c r="P947"/>
  <c r="O947"/>
  <c r="K947"/>
  <c r="G947"/>
  <c r="F947"/>
  <c r="D947"/>
  <c r="AC947" s="1"/>
  <c r="AF946"/>
  <c r="AE946"/>
  <c r="AB946"/>
  <c r="X946"/>
  <c r="W946"/>
  <c r="V946"/>
  <c r="U946"/>
  <c r="T946"/>
  <c r="Q946"/>
  <c r="P946"/>
  <c r="O946"/>
  <c r="K946"/>
  <c r="G946"/>
  <c r="F946"/>
  <c r="D946"/>
  <c r="AC946" s="1"/>
  <c r="AF945"/>
  <c r="AE945"/>
  <c r="AB945"/>
  <c r="X945"/>
  <c r="W945"/>
  <c r="V945"/>
  <c r="U945"/>
  <c r="T945"/>
  <c r="Q945"/>
  <c r="P945"/>
  <c r="O945"/>
  <c r="K945"/>
  <c r="G945"/>
  <c r="F945"/>
  <c r="D945"/>
  <c r="AC945" s="1"/>
  <c r="AF944"/>
  <c r="AE944"/>
  <c r="AB944"/>
  <c r="X944"/>
  <c r="W944"/>
  <c r="V944"/>
  <c r="U944"/>
  <c r="T944"/>
  <c r="Q944"/>
  <c r="P944"/>
  <c r="O944"/>
  <c r="K944"/>
  <c r="G944"/>
  <c r="F944"/>
  <c r="D944"/>
  <c r="AC944" s="1"/>
  <c r="AF943"/>
  <c r="AE943"/>
  <c r="AB943"/>
  <c r="X943"/>
  <c r="W943"/>
  <c r="V943"/>
  <c r="U943"/>
  <c r="T943"/>
  <c r="Q943"/>
  <c r="P943"/>
  <c r="O943"/>
  <c r="K943"/>
  <c r="G943"/>
  <c r="F943"/>
  <c r="D943"/>
  <c r="AC943" s="1"/>
  <c r="AF942"/>
  <c r="AE942"/>
  <c r="AB942"/>
  <c r="X942"/>
  <c r="W942"/>
  <c r="V942"/>
  <c r="U942"/>
  <c r="T942"/>
  <c r="Q942"/>
  <c r="P942"/>
  <c r="O942"/>
  <c r="K942"/>
  <c r="G942"/>
  <c r="F942"/>
  <c r="D942"/>
  <c r="AC942" s="1"/>
  <c r="AF941"/>
  <c r="AE941"/>
  <c r="AB941"/>
  <c r="X941"/>
  <c r="W941"/>
  <c r="V941"/>
  <c r="U941"/>
  <c r="T941"/>
  <c r="Q941"/>
  <c r="P941"/>
  <c r="O941"/>
  <c r="K941"/>
  <c r="G941"/>
  <c r="F941"/>
  <c r="D941"/>
  <c r="AC941" s="1"/>
  <c r="AF940"/>
  <c r="AE940"/>
  <c r="AB940"/>
  <c r="X940"/>
  <c r="W940"/>
  <c r="V940"/>
  <c r="U940"/>
  <c r="T940"/>
  <c r="Q940"/>
  <c r="P940"/>
  <c r="O940"/>
  <c r="K940"/>
  <c r="G940"/>
  <c r="F940"/>
  <c r="D940"/>
  <c r="AC940" s="1"/>
  <c r="AF939"/>
  <c r="AE939"/>
  <c r="AB939"/>
  <c r="X939"/>
  <c r="W939"/>
  <c r="V939"/>
  <c r="U939"/>
  <c r="T939"/>
  <c r="Q939"/>
  <c r="P939"/>
  <c r="O939"/>
  <c r="K939"/>
  <c r="G939"/>
  <c r="F939"/>
  <c r="D939"/>
  <c r="AC939" s="1"/>
  <c r="AF938"/>
  <c r="AE938"/>
  <c r="AB938"/>
  <c r="X938"/>
  <c r="W938"/>
  <c r="V938"/>
  <c r="U938"/>
  <c r="T938"/>
  <c r="Q938"/>
  <c r="P938"/>
  <c r="O938"/>
  <c r="K938"/>
  <c r="G938"/>
  <c r="F938"/>
  <c r="D938"/>
  <c r="AC938" s="1"/>
  <c r="AF937"/>
  <c r="AE937"/>
  <c r="AB937"/>
  <c r="X937"/>
  <c r="W937"/>
  <c r="V937"/>
  <c r="U937"/>
  <c r="T937"/>
  <c r="Q937"/>
  <c r="P937"/>
  <c r="O937"/>
  <c r="K937"/>
  <c r="G937"/>
  <c r="F937"/>
  <c r="D937"/>
  <c r="AC937" s="1"/>
  <c r="AF936"/>
  <c r="AE936"/>
  <c r="AB936"/>
  <c r="X936"/>
  <c r="W936"/>
  <c r="V936"/>
  <c r="U936"/>
  <c r="T936"/>
  <c r="Q936"/>
  <c r="P936"/>
  <c r="O936"/>
  <c r="K936"/>
  <c r="G936"/>
  <c r="F936"/>
  <c r="D936"/>
  <c r="AC936" s="1"/>
  <c r="AF935"/>
  <c r="AE935"/>
  <c r="AB935"/>
  <c r="X935"/>
  <c r="W935"/>
  <c r="V935"/>
  <c r="U935"/>
  <c r="T935"/>
  <c r="Q935"/>
  <c r="P935"/>
  <c r="O935"/>
  <c r="K935"/>
  <c r="G935"/>
  <c r="F935"/>
  <c r="D935"/>
  <c r="AC935" s="1"/>
  <c r="AF934"/>
  <c r="AE934"/>
  <c r="AB934"/>
  <c r="X934"/>
  <c r="W934"/>
  <c r="V934"/>
  <c r="U934"/>
  <c r="T934"/>
  <c r="Q934"/>
  <c r="P934"/>
  <c r="O934"/>
  <c r="K934"/>
  <c r="G934"/>
  <c r="F934"/>
  <c r="D934"/>
  <c r="AC934" s="1"/>
  <c r="AF933"/>
  <c r="AE933"/>
  <c r="AB933"/>
  <c r="X933"/>
  <c r="W933"/>
  <c r="V933"/>
  <c r="U933"/>
  <c r="T933"/>
  <c r="Q933"/>
  <c r="P933"/>
  <c r="O933"/>
  <c r="K933"/>
  <c r="G933"/>
  <c r="F933"/>
  <c r="D933"/>
  <c r="AC933" s="1"/>
  <c r="AF932"/>
  <c r="AE932"/>
  <c r="AB932"/>
  <c r="X932"/>
  <c r="W932"/>
  <c r="V932"/>
  <c r="U932"/>
  <c r="T932"/>
  <c r="Q932"/>
  <c r="P932"/>
  <c r="O932"/>
  <c r="K932"/>
  <c r="G932"/>
  <c r="F932"/>
  <c r="D932"/>
  <c r="AC932" s="1"/>
  <c r="AF931"/>
  <c r="AE931"/>
  <c r="AB931"/>
  <c r="X931"/>
  <c r="W931"/>
  <c r="V931"/>
  <c r="U931"/>
  <c r="T931"/>
  <c r="Q931"/>
  <c r="P931"/>
  <c r="O931"/>
  <c r="K931"/>
  <c r="G931"/>
  <c r="F931"/>
  <c r="D931"/>
  <c r="AC931" s="1"/>
  <c r="AF930"/>
  <c r="AE930"/>
  <c r="AB930"/>
  <c r="X930"/>
  <c r="W930"/>
  <c r="V930"/>
  <c r="U930"/>
  <c r="T930"/>
  <c r="Q930"/>
  <c r="P930"/>
  <c r="O930"/>
  <c r="K930"/>
  <c r="G930"/>
  <c r="F930"/>
  <c r="D930"/>
  <c r="AC930" s="1"/>
  <c r="AF929"/>
  <c r="AE929"/>
  <c r="AB929"/>
  <c r="X929"/>
  <c r="W929"/>
  <c r="V929"/>
  <c r="U929"/>
  <c r="T929"/>
  <c r="Q929"/>
  <c r="P929"/>
  <c r="O929"/>
  <c r="K929"/>
  <c r="G929"/>
  <c r="F929"/>
  <c r="D929"/>
  <c r="AC929" s="1"/>
  <c r="AF928"/>
  <c r="AE928"/>
  <c r="AB928"/>
  <c r="X928"/>
  <c r="W928"/>
  <c r="V928"/>
  <c r="U928"/>
  <c r="T928"/>
  <c r="Q928"/>
  <c r="P928"/>
  <c r="O928"/>
  <c r="K928"/>
  <c r="G928"/>
  <c r="F928"/>
  <c r="D928"/>
  <c r="AC928" s="1"/>
  <c r="AF927"/>
  <c r="AE927"/>
  <c r="AB927"/>
  <c r="X927"/>
  <c r="W927"/>
  <c r="V927"/>
  <c r="U927"/>
  <c r="T927"/>
  <c r="Q927"/>
  <c r="P927"/>
  <c r="O927"/>
  <c r="K927"/>
  <c r="G927"/>
  <c r="F927"/>
  <c r="D927"/>
  <c r="AC927" s="1"/>
  <c r="AF926"/>
  <c r="AE926"/>
  <c r="AB926"/>
  <c r="X926"/>
  <c r="W926"/>
  <c r="V926"/>
  <c r="U926"/>
  <c r="T926"/>
  <c r="Q926"/>
  <c r="P926"/>
  <c r="O926"/>
  <c r="K926"/>
  <c r="G926"/>
  <c r="F926"/>
  <c r="D926"/>
  <c r="AC926" s="1"/>
  <c r="AF925"/>
  <c r="AE925"/>
  <c r="AB925"/>
  <c r="X925"/>
  <c r="W925"/>
  <c r="V925"/>
  <c r="U925"/>
  <c r="T925"/>
  <c r="Q925"/>
  <c r="P925"/>
  <c r="O925"/>
  <c r="K925"/>
  <c r="G925"/>
  <c r="F925"/>
  <c r="D925"/>
  <c r="AC925" s="1"/>
  <c r="AF924"/>
  <c r="AE924"/>
  <c r="AB924"/>
  <c r="X924"/>
  <c r="W924"/>
  <c r="V924"/>
  <c r="U924"/>
  <c r="T924"/>
  <c r="Q924"/>
  <c r="P924"/>
  <c r="O924"/>
  <c r="K924"/>
  <c r="G924"/>
  <c r="F924"/>
  <c r="D924"/>
  <c r="AC924" s="1"/>
  <c r="AF923"/>
  <c r="AE923"/>
  <c r="AB923"/>
  <c r="X923"/>
  <c r="W923"/>
  <c r="V923"/>
  <c r="U923"/>
  <c r="T923"/>
  <c r="Q923"/>
  <c r="P923"/>
  <c r="O923"/>
  <c r="K923"/>
  <c r="G923"/>
  <c r="F923"/>
  <c r="D923"/>
  <c r="AC923" s="1"/>
  <c r="AF922"/>
  <c r="AE922"/>
  <c r="AB922"/>
  <c r="X922"/>
  <c r="W922"/>
  <c r="V922"/>
  <c r="U922"/>
  <c r="T922"/>
  <c r="Q922"/>
  <c r="P922"/>
  <c r="O922"/>
  <c r="K922"/>
  <c r="G922"/>
  <c r="F922"/>
  <c r="D922"/>
  <c r="AC922" s="1"/>
  <c r="AF921"/>
  <c r="AE921"/>
  <c r="AB921"/>
  <c r="X921"/>
  <c r="W921"/>
  <c r="V921"/>
  <c r="U921"/>
  <c r="T921"/>
  <c r="Q921"/>
  <c r="P921"/>
  <c r="O921"/>
  <c r="K921"/>
  <c r="G921"/>
  <c r="F921"/>
  <c r="D921"/>
  <c r="AC921" s="1"/>
  <c r="AF920"/>
  <c r="AE920"/>
  <c r="AB920"/>
  <c r="X920"/>
  <c r="W920"/>
  <c r="V920"/>
  <c r="U920"/>
  <c r="T920"/>
  <c r="Q920"/>
  <c r="P920"/>
  <c r="O920"/>
  <c r="K920"/>
  <c r="G920"/>
  <c r="F920"/>
  <c r="D920"/>
  <c r="AC920" s="1"/>
  <c r="AF919"/>
  <c r="AE919"/>
  <c r="AB919"/>
  <c r="X919"/>
  <c r="W919"/>
  <c r="V919"/>
  <c r="U919"/>
  <c r="T919"/>
  <c r="Q919"/>
  <c r="P919"/>
  <c r="O919"/>
  <c r="K919"/>
  <c r="G919"/>
  <c r="F919"/>
  <c r="D919"/>
  <c r="AC919" s="1"/>
  <c r="AF918"/>
  <c r="AE918"/>
  <c r="AB918"/>
  <c r="X918"/>
  <c r="W918"/>
  <c r="V918"/>
  <c r="U918"/>
  <c r="T918"/>
  <c r="Q918"/>
  <c r="P918"/>
  <c r="O918"/>
  <c r="K918"/>
  <c r="G918"/>
  <c r="F918"/>
  <c r="D918"/>
  <c r="AC918" s="1"/>
  <c r="AF917"/>
  <c r="AE917"/>
  <c r="AB917"/>
  <c r="X917"/>
  <c r="W917"/>
  <c r="V917"/>
  <c r="U917"/>
  <c r="T917"/>
  <c r="Q917"/>
  <c r="P917"/>
  <c r="O917"/>
  <c r="K917"/>
  <c r="G917"/>
  <c r="F917"/>
  <c r="D917"/>
  <c r="AC917" s="1"/>
  <c r="AF916"/>
  <c r="AE916"/>
  <c r="AB916"/>
  <c r="X916"/>
  <c r="W916"/>
  <c r="V916"/>
  <c r="U916"/>
  <c r="T916"/>
  <c r="Q916"/>
  <c r="P916"/>
  <c r="O916"/>
  <c r="K916"/>
  <c r="G916"/>
  <c r="F916"/>
  <c r="D916"/>
  <c r="AC916" s="1"/>
  <c r="AF915"/>
  <c r="AE915"/>
  <c r="AB915"/>
  <c r="X915"/>
  <c r="W915"/>
  <c r="V915"/>
  <c r="U915"/>
  <c r="T915"/>
  <c r="Q915"/>
  <c r="P915"/>
  <c r="O915"/>
  <c r="K915"/>
  <c r="G915"/>
  <c r="F915"/>
  <c r="D915"/>
  <c r="AC915" s="1"/>
  <c r="AF914"/>
  <c r="AE914"/>
  <c r="AB914"/>
  <c r="X914"/>
  <c r="W914"/>
  <c r="V914"/>
  <c r="U914"/>
  <c r="T914"/>
  <c r="Q914"/>
  <c r="P914"/>
  <c r="O914"/>
  <c r="K914"/>
  <c r="G914"/>
  <c r="F914"/>
  <c r="D914"/>
  <c r="AC914" s="1"/>
  <c r="AF913"/>
  <c r="AE913"/>
  <c r="AB913"/>
  <c r="X913"/>
  <c r="W913"/>
  <c r="V913"/>
  <c r="U913"/>
  <c r="T913"/>
  <c r="Q913"/>
  <c r="P913"/>
  <c r="O913"/>
  <c r="K913"/>
  <c r="G913"/>
  <c r="F913"/>
  <c r="D913"/>
  <c r="AC913" s="1"/>
  <c r="AF912"/>
  <c r="AE912"/>
  <c r="AB912"/>
  <c r="X912"/>
  <c r="W912"/>
  <c r="V912"/>
  <c r="U912"/>
  <c r="T912"/>
  <c r="Q912"/>
  <c r="P912"/>
  <c r="O912"/>
  <c r="K912"/>
  <c r="G912"/>
  <c r="F912"/>
  <c r="D912"/>
  <c r="AC912" s="1"/>
  <c r="AF911"/>
  <c r="AE911"/>
  <c r="AB911"/>
  <c r="X911"/>
  <c r="W911"/>
  <c r="V911"/>
  <c r="U911"/>
  <c r="T911"/>
  <c r="Q911"/>
  <c r="P911"/>
  <c r="O911"/>
  <c r="K911"/>
  <c r="G911"/>
  <c r="H913" l="1"/>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C911" s="1"/>
  <c r="AF910"/>
  <c r="AE910"/>
  <c r="AB910"/>
  <c r="X910"/>
  <c r="W910"/>
  <c r="V910"/>
  <c r="U910"/>
  <c r="T910"/>
  <c r="Q910"/>
  <c r="P910"/>
  <c r="O910"/>
  <c r="K910"/>
  <c r="G910"/>
  <c r="F910"/>
  <c r="D910"/>
  <c r="AC910" s="1"/>
  <c r="AF909"/>
  <c r="AE909"/>
  <c r="AB909"/>
  <c r="X909"/>
  <c r="W909"/>
  <c r="V909"/>
  <c r="U909"/>
  <c r="T909"/>
  <c r="Q909"/>
  <c r="P909"/>
  <c r="O909"/>
  <c r="K909"/>
  <c r="G909"/>
  <c r="F909"/>
  <c r="D909"/>
  <c r="AC909" s="1"/>
  <c r="AF908"/>
  <c r="AE908"/>
  <c r="AB908"/>
  <c r="X908"/>
  <c r="W908"/>
  <c r="V908"/>
  <c r="U908"/>
  <c r="T908"/>
  <c r="Q908"/>
  <c r="P908"/>
  <c r="O908"/>
  <c r="K908"/>
  <c r="G908"/>
  <c r="F908"/>
  <c r="D908"/>
  <c r="AC908" s="1"/>
  <c r="AF907"/>
  <c r="AE907"/>
  <c r="AB907"/>
  <c r="X907"/>
  <c r="W907"/>
  <c r="V907"/>
  <c r="U907"/>
  <c r="T907"/>
  <c r="Q907"/>
  <c r="P907"/>
  <c r="O907"/>
  <c r="K907"/>
  <c r="G907"/>
  <c r="F907"/>
  <c r="D907"/>
  <c r="AC907" s="1"/>
  <c r="AF906"/>
  <c r="AE906"/>
  <c r="AB906"/>
  <c r="X906"/>
  <c r="W906"/>
  <c r="V906"/>
  <c r="U906"/>
  <c r="T906"/>
  <c r="Q906"/>
  <c r="P906"/>
  <c r="O906"/>
  <c r="K906"/>
  <c r="G906"/>
  <c r="F906"/>
  <c r="D906"/>
  <c r="AC906" s="1"/>
  <c r="AF905"/>
  <c r="AE905"/>
  <c r="AB905"/>
  <c r="X905"/>
  <c r="W905"/>
  <c r="V905"/>
  <c r="U905"/>
  <c r="T905"/>
  <c r="Q905"/>
  <c r="P905"/>
  <c r="O905"/>
  <c r="K905"/>
  <c r="G905"/>
  <c r="F905"/>
  <c r="D905"/>
  <c r="AC905" s="1"/>
  <c r="AF904"/>
  <c r="AE904"/>
  <c r="AB904"/>
  <c r="X904"/>
  <c r="W904"/>
  <c r="V904"/>
  <c r="U904"/>
  <c r="T904"/>
  <c r="Q904"/>
  <c r="P904"/>
  <c r="O904"/>
  <c r="K904"/>
  <c r="G904"/>
  <c r="F904"/>
  <c r="D904"/>
  <c r="AC904" s="1"/>
  <c r="AF903"/>
  <c r="AE903"/>
  <c r="AB903"/>
  <c r="X903"/>
  <c r="W903"/>
  <c r="V903"/>
  <c r="U903"/>
  <c r="T903"/>
  <c r="Q903"/>
  <c r="P903"/>
  <c r="O903"/>
  <c r="K903"/>
  <c r="H903"/>
  <c r="G903"/>
  <c r="D903"/>
  <c r="AC903" s="1"/>
  <c r="AF902"/>
  <c r="AE902"/>
  <c r="AB902"/>
  <c r="X902"/>
  <c r="W902"/>
  <c r="V902"/>
  <c r="U902"/>
  <c r="T902"/>
  <c r="Q902"/>
  <c r="P902"/>
  <c r="O902"/>
  <c r="K902"/>
  <c r="H902"/>
  <c r="G902"/>
  <c r="D902"/>
  <c r="AC902" s="1"/>
  <c r="AF901"/>
  <c r="AE901"/>
  <c r="AB901"/>
  <c r="X901"/>
  <c r="W901"/>
  <c r="V901"/>
  <c r="U901"/>
  <c r="T901"/>
  <c r="Q901"/>
  <c r="P901"/>
  <c r="O901"/>
  <c r="K901"/>
  <c r="G901"/>
  <c r="F901"/>
  <c r="D901"/>
  <c r="AC901" s="1"/>
  <c r="AF900"/>
  <c r="AE900"/>
  <c r="AB900"/>
  <c r="X900"/>
  <c r="W900"/>
  <c r="V900"/>
  <c r="U900"/>
  <c r="T900"/>
  <c r="Q900"/>
  <c r="P900"/>
  <c r="O900"/>
  <c r="K900"/>
  <c r="G900"/>
  <c r="F900"/>
  <c r="D900"/>
  <c r="AC900" s="1"/>
  <c r="AF899"/>
  <c r="AE899"/>
  <c r="AB899"/>
  <c r="X899"/>
  <c r="W899"/>
  <c r="V899"/>
  <c r="U899"/>
  <c r="T899"/>
  <c r="Q899"/>
  <c r="P899"/>
  <c r="O899"/>
  <c r="K899"/>
  <c r="G899"/>
  <c r="F899"/>
  <c r="D899"/>
  <c r="AC899" s="1"/>
  <c r="AF898"/>
  <c r="AE898"/>
  <c r="AB898"/>
  <c r="X898"/>
  <c r="W898"/>
  <c r="V898"/>
  <c r="U898"/>
  <c r="T898"/>
  <c r="Q898"/>
  <c r="P898"/>
  <c r="O898"/>
  <c r="K898"/>
  <c r="G898"/>
  <c r="F898"/>
  <c r="D898"/>
  <c r="AC898" s="1"/>
  <c r="AF897"/>
  <c r="AE897"/>
  <c r="AB897"/>
  <c r="X897"/>
  <c r="W897"/>
  <c r="V897"/>
  <c r="U897"/>
  <c r="T897"/>
  <c r="Q897"/>
  <c r="P897"/>
  <c r="O897"/>
  <c r="K897"/>
  <c r="G897"/>
  <c r="F897"/>
  <c r="D897"/>
  <c r="AC897" s="1"/>
  <c r="AF896"/>
  <c r="AE896"/>
  <c r="AB896"/>
  <c r="X896"/>
  <c r="W896"/>
  <c r="V896"/>
  <c r="U896"/>
  <c r="T896"/>
  <c r="Q896"/>
  <c r="P896"/>
  <c r="O896"/>
  <c r="K896"/>
  <c r="G896"/>
  <c r="F896"/>
  <c r="D896"/>
  <c r="AC896" s="1"/>
  <c r="AF895"/>
  <c r="AE895"/>
  <c r="AB895"/>
  <c r="X895"/>
  <c r="W895"/>
  <c r="V895"/>
  <c r="U895"/>
  <c r="T895"/>
  <c r="Q895"/>
  <c r="P895"/>
  <c r="O895"/>
  <c r="K895"/>
  <c r="G895"/>
  <c r="F895"/>
  <c r="D895"/>
  <c r="AC895" s="1"/>
  <c r="AF894"/>
  <c r="AE894"/>
  <c r="AB894"/>
  <c r="X894"/>
  <c r="W894"/>
  <c r="V894"/>
  <c r="U894"/>
  <c r="T894"/>
  <c r="Q894"/>
  <c r="P894"/>
  <c r="O894"/>
  <c r="K894"/>
  <c r="G894"/>
  <c r="F894"/>
  <c r="D894"/>
  <c r="AC894" s="1"/>
  <c r="AF893"/>
  <c r="AE893"/>
  <c r="AB893"/>
  <c r="X893"/>
  <c r="W893"/>
  <c r="V893"/>
  <c r="U893"/>
  <c r="T893"/>
  <c r="Q893"/>
  <c r="P893"/>
  <c r="O893"/>
  <c r="K893"/>
  <c r="G893"/>
  <c r="F893"/>
  <c r="D893"/>
  <c r="AC893" s="1"/>
  <c r="AF892"/>
  <c r="AE892"/>
  <c r="AB892"/>
  <c r="X892"/>
  <c r="W892"/>
  <c r="V892"/>
  <c r="U892"/>
  <c r="T892"/>
  <c r="Q892"/>
  <c r="P892"/>
  <c r="O892"/>
  <c r="K892"/>
  <c r="H892"/>
  <c r="G892"/>
  <c r="D892"/>
  <c r="AC892" s="1"/>
  <c r="AF891"/>
  <c r="AE891"/>
  <c r="AB891"/>
  <c r="X891"/>
  <c r="W891"/>
  <c r="V891"/>
  <c r="U891"/>
  <c r="T891"/>
  <c r="Q891"/>
  <c r="P891"/>
  <c r="O891"/>
  <c r="K891"/>
  <c r="G891"/>
  <c r="F891"/>
  <c r="D891"/>
  <c r="AC891" s="1"/>
  <c r="AF890"/>
  <c r="AE890"/>
  <c r="AB890"/>
  <c r="X890"/>
  <c r="W890"/>
  <c r="V890"/>
  <c r="U890"/>
  <c r="T890"/>
  <c r="Q890"/>
  <c r="P890"/>
  <c r="O890"/>
  <c r="K890"/>
  <c r="G890"/>
  <c r="F890"/>
  <c r="D890"/>
  <c r="AC890" s="1"/>
  <c r="AF889"/>
  <c r="AE889"/>
  <c r="AB889"/>
  <c r="X889"/>
  <c r="W889"/>
  <c r="V889"/>
  <c r="U889"/>
  <c r="T889"/>
  <c r="Q889"/>
  <c r="P889"/>
  <c r="O889"/>
  <c r="K889"/>
  <c r="G889"/>
  <c r="F889"/>
  <c r="D889"/>
  <c r="AC889" s="1"/>
  <c r="AF888"/>
  <c r="AE888"/>
  <c r="AB888"/>
  <c r="X888"/>
  <c r="W888"/>
  <c r="V888"/>
  <c r="U888"/>
  <c r="T888"/>
  <c r="Q888"/>
  <c r="P888"/>
  <c r="O888"/>
  <c r="K888"/>
  <c r="G888"/>
  <c r="F888"/>
  <c r="D888"/>
  <c r="AC888" s="1"/>
  <c r="AF887"/>
  <c r="AE887"/>
  <c r="AB887"/>
  <c r="X887"/>
  <c r="W887"/>
  <c r="V887"/>
  <c r="U887"/>
  <c r="T887"/>
  <c r="Q887"/>
  <c r="P887"/>
  <c r="O887"/>
  <c r="K887"/>
  <c r="G887"/>
  <c r="F887"/>
  <c r="D887"/>
  <c r="AC887" s="1"/>
  <c r="AF886"/>
  <c r="AE886"/>
  <c r="AB886"/>
  <c r="X886"/>
  <c r="W886"/>
  <c r="V886"/>
  <c r="U886"/>
  <c r="T886"/>
  <c r="Q886"/>
  <c r="P886"/>
  <c r="O886"/>
  <c r="K886"/>
  <c r="H886"/>
  <c r="G886"/>
  <c r="D886"/>
  <c r="AC886" s="1"/>
  <c r="AF885"/>
  <c r="AE885"/>
  <c r="AB885"/>
  <c r="X885"/>
  <c r="W885"/>
  <c r="V885"/>
  <c r="U885"/>
  <c r="T885"/>
  <c r="Q885"/>
  <c r="P885"/>
  <c r="O885"/>
  <c r="K885"/>
  <c r="H885"/>
  <c r="G885"/>
  <c r="D885"/>
  <c r="AC885" s="1"/>
  <c r="AF884"/>
  <c r="AE884"/>
  <c r="AB884"/>
  <c r="X884"/>
  <c r="W884"/>
  <c r="V884"/>
  <c r="U884"/>
  <c r="T884"/>
  <c r="Q884"/>
  <c r="P884"/>
  <c r="O884"/>
  <c r="K884"/>
  <c r="G884"/>
  <c r="F884"/>
  <c r="D884"/>
  <c r="AC884" s="1"/>
  <c r="AF883"/>
  <c r="AE883"/>
  <c r="AB883"/>
  <c r="X883"/>
  <c r="W883"/>
  <c r="V883"/>
  <c r="U883"/>
  <c r="T883"/>
  <c r="Q883"/>
  <c r="P883"/>
  <c r="O883"/>
  <c r="K883"/>
  <c r="G883"/>
  <c r="F883"/>
  <c r="D883"/>
  <c r="AC883" s="1"/>
  <c r="AF882"/>
  <c r="AE882"/>
  <c r="AB882"/>
  <c r="X882"/>
  <c r="W882"/>
  <c r="V882"/>
  <c r="U882"/>
  <c r="T882"/>
  <c r="Q882"/>
  <c r="P882"/>
  <c r="O882"/>
  <c r="K882"/>
  <c r="G882"/>
  <c r="F882"/>
  <c r="D882"/>
  <c r="AC882" s="1"/>
  <c r="AF881"/>
  <c r="AE881"/>
  <c r="AB881"/>
  <c r="X881"/>
  <c r="W881"/>
  <c r="V881"/>
  <c r="U881"/>
  <c r="T881"/>
  <c r="Q881"/>
  <c r="P881"/>
  <c r="O881"/>
  <c r="K881"/>
  <c r="H881"/>
  <c r="G881"/>
  <c r="D881"/>
  <c r="AC881" s="1"/>
  <c r="AF880"/>
  <c r="AE880"/>
  <c r="AB880"/>
  <c r="X880"/>
  <c r="W880"/>
  <c r="V880"/>
  <c r="U880"/>
  <c r="T880"/>
  <c r="Q880"/>
  <c r="P880"/>
  <c r="O880"/>
  <c r="K880"/>
  <c r="H880"/>
  <c r="G880"/>
  <c r="D880"/>
  <c r="AC880" s="1"/>
  <c r="AF879"/>
  <c r="AE879"/>
  <c r="AB879"/>
  <c r="X879"/>
  <c r="W879"/>
  <c r="V879"/>
  <c r="U879"/>
  <c r="T879"/>
  <c r="Q879"/>
  <c r="P879"/>
  <c r="O879"/>
  <c r="K879"/>
  <c r="H879"/>
  <c r="G879"/>
  <c r="D879"/>
  <c r="AC879" s="1"/>
  <c r="AF878"/>
  <c r="AE878"/>
  <c r="AB878"/>
  <c r="X878"/>
  <c r="W878"/>
  <c r="V878"/>
  <c r="U878"/>
  <c r="T878"/>
  <c r="Q878"/>
  <c r="P878"/>
  <c r="O878"/>
  <c r="K878"/>
  <c r="G878"/>
  <c r="F878"/>
  <c r="D878"/>
  <c r="AC878" s="1"/>
  <c r="AF877"/>
  <c r="AE877"/>
  <c r="AB877"/>
  <c r="X877"/>
  <c r="W877"/>
  <c r="V877"/>
  <c r="U877"/>
  <c r="T877"/>
  <c r="Q877"/>
  <c r="P877"/>
  <c r="O877"/>
  <c r="K877"/>
  <c r="G877"/>
  <c r="F877"/>
  <c r="D877"/>
  <c r="AC877" s="1"/>
  <c r="AF876"/>
  <c r="AE876"/>
  <c r="AB876"/>
  <c r="X876"/>
  <c r="W876"/>
  <c r="V876"/>
  <c r="U876"/>
  <c r="T876"/>
  <c r="Q876"/>
  <c r="P876"/>
  <c r="O876"/>
  <c r="K876"/>
  <c r="G876"/>
  <c r="F876"/>
  <c r="D876"/>
  <c r="AC876" s="1"/>
  <c r="AF875"/>
  <c r="AE875"/>
  <c r="AB875"/>
  <c r="X875"/>
  <c r="W875"/>
  <c r="V875"/>
  <c r="U875"/>
  <c r="T875"/>
  <c r="Q875"/>
  <c r="P875"/>
  <c r="O875"/>
  <c r="K875"/>
  <c r="G875"/>
  <c r="F875"/>
  <c r="D875"/>
  <c r="AC875" s="1"/>
  <c r="AF874"/>
  <c r="AE874"/>
  <c r="AB874"/>
  <c r="X874"/>
  <c r="W874"/>
  <c r="V874"/>
  <c r="U874"/>
  <c r="T874"/>
  <c r="Q874"/>
  <c r="P874"/>
  <c r="O874"/>
  <c r="K874"/>
  <c r="G874"/>
  <c r="F874"/>
  <c r="D874"/>
  <c r="AC874" s="1"/>
  <c r="AF873"/>
  <c r="AE873"/>
  <c r="AB873"/>
  <c r="X873"/>
  <c r="W873"/>
  <c r="V873"/>
  <c r="U873"/>
  <c r="T873"/>
  <c r="Q873"/>
  <c r="P873"/>
  <c r="O873"/>
  <c r="K873"/>
  <c r="G873"/>
  <c r="F873"/>
  <c r="D873"/>
  <c r="AC873" s="1"/>
  <c r="AF872"/>
  <c r="AE872"/>
  <c r="AB872"/>
  <c r="X872"/>
  <c r="W872"/>
  <c r="V872"/>
  <c r="U872"/>
  <c r="T872"/>
  <c r="Q872"/>
  <c r="P872"/>
  <c r="O872"/>
  <c r="K872"/>
  <c r="G872"/>
  <c r="F872"/>
  <c r="D872"/>
  <c r="AC872" s="1"/>
  <c r="AF871"/>
  <c r="AE871"/>
  <c r="AB871"/>
  <c r="X871"/>
  <c r="W871"/>
  <c r="V871"/>
  <c r="U871"/>
  <c r="T871"/>
  <c r="Q871"/>
  <c r="P871"/>
  <c r="O871"/>
  <c r="K871"/>
  <c r="H871"/>
  <c r="G871"/>
  <c r="D871"/>
  <c r="AC871" s="1"/>
  <c r="AF870"/>
  <c r="AE870"/>
  <c r="AB870"/>
  <c r="X870"/>
  <c r="W870"/>
  <c r="V870"/>
  <c r="U870"/>
  <c r="T870"/>
  <c r="Q870"/>
  <c r="P870"/>
  <c r="O870"/>
  <c r="K870"/>
  <c r="G870"/>
  <c r="F870"/>
  <c r="D870"/>
  <c r="AC870" s="1"/>
  <c r="AF869"/>
  <c r="AE869"/>
  <c r="AB869"/>
  <c r="X869"/>
  <c r="W869"/>
  <c r="V869"/>
  <c r="U869"/>
  <c r="T869"/>
  <c r="Q869"/>
  <c r="P869"/>
  <c r="O869"/>
  <c r="K869"/>
  <c r="G869"/>
  <c r="F869"/>
  <c r="D869"/>
  <c r="AC869" s="1"/>
  <c r="AF868"/>
  <c r="AE868"/>
  <c r="AB868"/>
  <c r="X868"/>
  <c r="W868"/>
  <c r="V868"/>
  <c r="U868"/>
  <c r="T868"/>
  <c r="Q868"/>
  <c r="P868"/>
  <c r="O868"/>
  <c r="K868"/>
  <c r="G868"/>
  <c r="F868"/>
  <c r="D868"/>
  <c r="AC868" s="1"/>
  <c r="AF867"/>
  <c r="AE867"/>
  <c r="AB867"/>
  <c r="X867"/>
  <c r="W867"/>
  <c r="V867"/>
  <c r="U867"/>
  <c r="T867"/>
  <c r="Q867"/>
  <c r="P867"/>
  <c r="O867"/>
  <c r="K867"/>
  <c r="G867"/>
  <c r="F867"/>
  <c r="D867"/>
  <c r="AC867" s="1"/>
  <c r="AF866"/>
  <c r="AE866"/>
  <c r="AB866"/>
  <c r="X866"/>
  <c r="W866"/>
  <c r="V866"/>
  <c r="U866"/>
  <c r="T866"/>
  <c r="Q866"/>
  <c r="P866"/>
  <c r="O866"/>
  <c r="K866"/>
  <c r="G866"/>
  <c r="F866"/>
  <c r="D866"/>
  <c r="AC866" s="1"/>
  <c r="AF865"/>
  <c r="AE865"/>
  <c r="AB865"/>
  <c r="X865"/>
  <c r="W865"/>
  <c r="V865"/>
  <c r="U865"/>
  <c r="T865"/>
  <c r="Q865"/>
  <c r="P865"/>
  <c r="O865"/>
  <c r="K865"/>
  <c r="G865"/>
  <c r="F865"/>
  <c r="D865"/>
  <c r="AC865" s="1"/>
  <c r="AF864"/>
  <c r="AE864"/>
  <c r="AB864"/>
  <c r="X864"/>
  <c r="W864"/>
  <c r="V864"/>
  <c r="U864"/>
  <c r="T864"/>
  <c r="Q864"/>
  <c r="P864"/>
  <c r="O864"/>
  <c r="K864"/>
  <c r="G864"/>
  <c r="F864"/>
  <c r="D864"/>
  <c r="AC864" s="1"/>
  <c r="AF863"/>
  <c r="AE863"/>
  <c r="AB863"/>
  <c r="X863"/>
  <c r="W863"/>
  <c r="V863"/>
  <c r="U863"/>
  <c r="T863"/>
  <c r="Q863"/>
  <c r="P863"/>
  <c r="O863"/>
  <c r="K863"/>
  <c r="G863"/>
  <c r="F863"/>
  <c r="D863"/>
  <c r="AC863" s="1"/>
  <c r="AF862"/>
  <c r="AE862"/>
  <c r="AB862"/>
  <c r="X862"/>
  <c r="W862"/>
  <c r="V862"/>
  <c r="U862"/>
  <c r="T862"/>
  <c r="Q862"/>
  <c r="P862"/>
  <c r="O862"/>
  <c r="K862"/>
  <c r="G862"/>
  <c r="F862"/>
  <c r="D862"/>
  <c r="AC862" s="1"/>
  <c r="AF861"/>
  <c r="AE861"/>
  <c r="AB861"/>
  <c r="X861"/>
  <c r="W861"/>
  <c r="V861"/>
  <c r="U861"/>
  <c r="T861"/>
  <c r="Q861"/>
  <c r="P861"/>
  <c r="O861"/>
  <c r="K861"/>
  <c r="G861"/>
  <c r="F861"/>
  <c r="D861"/>
  <c r="AC861" s="1"/>
  <c r="AF860"/>
  <c r="AE860"/>
  <c r="AB860"/>
  <c r="X860"/>
  <c r="W860"/>
  <c r="V860"/>
  <c r="U860"/>
  <c r="T860"/>
  <c r="Q860"/>
  <c r="P860"/>
  <c r="O860"/>
  <c r="K860"/>
  <c r="G860"/>
  <c r="F860"/>
  <c r="D860"/>
  <c r="AC860" s="1"/>
  <c r="AF859"/>
  <c r="AE859"/>
  <c r="AB859"/>
  <c r="X859"/>
  <c r="W859"/>
  <c r="V859"/>
  <c r="U859"/>
  <c r="T859"/>
  <c r="Q859"/>
  <c r="P859"/>
  <c r="O859"/>
  <c r="K859"/>
  <c r="G859"/>
  <c r="F859"/>
  <c r="D859"/>
  <c r="AC859" s="1"/>
  <c r="AF858"/>
  <c r="AE858"/>
  <c r="AB858"/>
  <c r="X858"/>
  <c r="W858"/>
  <c r="V858"/>
  <c r="U858"/>
  <c r="T858"/>
  <c r="Q858"/>
  <c r="P858"/>
  <c r="O858"/>
  <c r="K858"/>
  <c r="G858"/>
  <c r="F858"/>
  <c r="D858"/>
  <c r="AC858" s="1"/>
  <c r="AF857"/>
  <c r="AE857"/>
  <c r="AB857"/>
  <c r="X857"/>
  <c r="W857"/>
  <c r="V857"/>
  <c r="U857"/>
  <c r="T857"/>
  <c r="Q857"/>
  <c r="P857"/>
  <c r="O857"/>
  <c r="K857"/>
  <c r="G857"/>
  <c r="F857"/>
  <c r="D857"/>
  <c r="AC857" s="1"/>
  <c r="AF856"/>
  <c r="AE856"/>
  <c r="AB856"/>
  <c r="X856"/>
  <c r="W856"/>
  <c r="V856"/>
  <c r="U856"/>
  <c r="T856"/>
  <c r="Q856"/>
  <c r="P856"/>
  <c r="O856"/>
  <c r="K856"/>
  <c r="G856"/>
  <c r="F856"/>
  <c r="D856"/>
  <c r="AC856" s="1"/>
  <c r="AF855"/>
  <c r="AE855"/>
  <c r="AB855"/>
  <c r="X855"/>
  <c r="W855"/>
  <c r="V855"/>
  <c r="U855"/>
  <c r="T855"/>
  <c r="Q855"/>
  <c r="P855"/>
  <c r="O855"/>
  <c r="K855"/>
  <c r="G855"/>
  <c r="F855"/>
  <c r="D855"/>
  <c r="AC855" s="1"/>
  <c r="AF854"/>
  <c r="AE854"/>
  <c r="AB854"/>
  <c r="X854"/>
  <c r="W854"/>
  <c r="V854"/>
  <c r="U854"/>
  <c r="T854"/>
  <c r="Q854"/>
  <c r="P854"/>
  <c r="O854"/>
  <c r="K854"/>
  <c r="G854"/>
  <c r="F854"/>
  <c r="D854"/>
  <c r="AC854" s="1"/>
  <c r="AF853"/>
  <c r="AE853"/>
  <c r="AB853"/>
  <c r="X853"/>
  <c r="W853"/>
  <c r="V853"/>
  <c r="U853"/>
  <c r="T853"/>
  <c r="Q853"/>
  <c r="P853"/>
  <c r="O853"/>
  <c r="K853"/>
  <c r="G853"/>
  <c r="F853"/>
  <c r="D853"/>
  <c r="AC853" s="1"/>
  <c r="AF852"/>
  <c r="AE852"/>
  <c r="AB852"/>
  <c r="X852"/>
  <c r="W852"/>
  <c r="V852"/>
  <c r="U852"/>
  <c r="T852"/>
  <c r="Q852"/>
  <c r="P852"/>
  <c r="O852"/>
  <c r="K852"/>
  <c r="G852"/>
  <c r="F852"/>
  <c r="D852"/>
  <c r="AC852" s="1"/>
  <c r="AF851"/>
  <c r="AE851"/>
  <c r="AB851"/>
  <c r="X851"/>
  <c r="W851"/>
  <c r="V851"/>
  <c r="U851"/>
  <c r="T851"/>
  <c r="Q851"/>
  <c r="P851"/>
  <c r="O851"/>
  <c r="K851"/>
  <c r="G851"/>
  <c r="F851"/>
  <c r="D851"/>
  <c r="AC851" s="1"/>
  <c r="AF850"/>
  <c r="AE850"/>
  <c r="AB850"/>
  <c r="X850"/>
  <c r="W850"/>
  <c r="V850"/>
  <c r="U850"/>
  <c r="T850"/>
  <c r="Q850"/>
  <c r="P850"/>
  <c r="O850"/>
  <c r="K850"/>
  <c r="G850"/>
  <c r="F850"/>
  <c r="D850"/>
  <c r="AC850" s="1"/>
  <c r="AF849"/>
  <c r="AE849"/>
  <c r="AB849"/>
  <c r="X849"/>
  <c r="W849"/>
  <c r="V849"/>
  <c r="U849"/>
  <c r="T849"/>
  <c r="Q849"/>
  <c r="P849"/>
  <c r="O849"/>
  <c r="K849"/>
  <c r="G849"/>
  <c r="F849"/>
  <c r="D849"/>
  <c r="AC849" s="1"/>
  <c r="AF848"/>
  <c r="AE848"/>
  <c r="AB848"/>
  <c r="X848"/>
  <c r="W848"/>
  <c r="V848"/>
  <c r="U848"/>
  <c r="T848"/>
  <c r="Q848"/>
  <c r="P848"/>
  <c r="O848"/>
  <c r="K848"/>
  <c r="G848"/>
  <c r="F848"/>
  <c r="D848"/>
  <c r="AC848" s="1"/>
  <c r="AF847"/>
  <c r="AE847"/>
  <c r="AB847"/>
  <c r="X847"/>
  <c r="W847"/>
  <c r="V847"/>
  <c r="U847"/>
  <c r="T847"/>
  <c r="Q847"/>
  <c r="P847"/>
  <c r="O847"/>
  <c r="K847"/>
  <c r="G847"/>
  <c r="F847"/>
  <c r="D847"/>
  <c r="AC847" s="1"/>
  <c r="AF846"/>
  <c r="AE846"/>
  <c r="AB846"/>
  <c r="X846"/>
  <c r="W846"/>
  <c r="V846"/>
  <c r="U846"/>
  <c r="T846"/>
  <c r="Q846"/>
  <c r="P846"/>
  <c r="O846"/>
  <c r="K846"/>
  <c r="G846"/>
  <c r="F846"/>
  <c r="D846"/>
  <c r="AC846" s="1"/>
  <c r="AF845"/>
  <c r="AE845"/>
  <c r="AB845"/>
  <c r="X845"/>
  <c r="W845"/>
  <c r="V845"/>
  <c r="U845"/>
  <c r="T845"/>
  <c r="Q845"/>
  <c r="P845"/>
  <c r="O845"/>
  <c r="K845"/>
  <c r="G845"/>
  <c r="F845"/>
  <c r="D845"/>
  <c r="AC845" s="1"/>
  <c r="AF844"/>
  <c r="AE844"/>
  <c r="AB844"/>
  <c r="X844"/>
  <c r="W844"/>
  <c r="V844"/>
  <c r="U844"/>
  <c r="T844"/>
  <c r="Q844"/>
  <c r="P844"/>
  <c r="O844"/>
  <c r="K844"/>
  <c r="G844"/>
  <c r="F844"/>
  <c r="D844"/>
  <c r="AC844" s="1"/>
  <c r="AF843"/>
  <c r="AE843"/>
  <c r="AB843"/>
  <c r="X843"/>
  <c r="W843"/>
  <c r="V843"/>
  <c r="U843"/>
  <c r="T843"/>
  <c r="Q843"/>
  <c r="P843"/>
  <c r="O843"/>
  <c r="K843"/>
  <c r="H843"/>
  <c r="G843"/>
  <c r="D843"/>
  <c r="AC843" s="1"/>
  <c r="AF842"/>
  <c r="AE842"/>
  <c r="AB842"/>
  <c r="X842"/>
  <c r="W842"/>
  <c r="V842"/>
  <c r="U842"/>
  <c r="T842"/>
  <c r="Q842"/>
  <c r="P842"/>
  <c r="O842"/>
  <c r="K842"/>
  <c r="G842"/>
  <c r="F842"/>
  <c r="D842"/>
  <c r="AC842" s="1"/>
  <c r="AF841"/>
  <c r="AE841"/>
  <c r="AB841"/>
  <c r="X841"/>
  <c r="W841"/>
  <c r="V841"/>
  <c r="U841"/>
  <c r="T841"/>
  <c r="Q841"/>
  <c r="P841"/>
  <c r="O841"/>
  <c r="K841"/>
  <c r="G841"/>
  <c r="F841"/>
  <c r="D841"/>
  <c r="AF840"/>
  <c r="AE840"/>
  <c r="AB840"/>
  <c r="X840"/>
  <c r="W840"/>
  <c r="V840"/>
  <c r="U840"/>
  <c r="T840"/>
  <c r="Q840"/>
  <c r="P840"/>
  <c r="O840"/>
  <c r="K840"/>
  <c r="G840"/>
  <c r="F840"/>
  <c r="D840"/>
  <c r="AC840" s="1"/>
  <c r="AF839"/>
  <c r="AE839"/>
  <c r="AB839"/>
  <c r="X839"/>
  <c r="W839"/>
  <c r="V839"/>
  <c r="U839"/>
  <c r="T839"/>
  <c r="Q839"/>
  <c r="P839"/>
  <c r="O839"/>
  <c r="K839"/>
  <c r="G839"/>
  <c r="F839"/>
  <c r="D839"/>
  <c r="AC839" s="1"/>
  <c r="AF838"/>
  <c r="AE838"/>
  <c r="AB838"/>
  <c r="X838"/>
  <c r="W838"/>
  <c r="V838"/>
  <c r="U838"/>
  <c r="T838"/>
  <c r="Q838"/>
  <c r="P838"/>
  <c r="O838"/>
  <c r="K838"/>
  <c r="G838"/>
  <c r="F838"/>
  <c r="D838"/>
  <c r="AC838" s="1"/>
  <c r="AF837"/>
  <c r="AE837"/>
  <c r="AB837"/>
  <c r="X837"/>
  <c r="W837"/>
  <c r="V837"/>
  <c r="U837"/>
  <c r="T837"/>
  <c r="Q837"/>
  <c r="P837"/>
  <c r="O837"/>
  <c r="K837"/>
  <c r="G837"/>
  <c r="F837"/>
  <c r="D837"/>
  <c r="AC837" s="1"/>
  <c r="AF836"/>
  <c r="AE836"/>
  <c r="AB836"/>
  <c r="X836"/>
  <c r="W836"/>
  <c r="V836"/>
  <c r="U836"/>
  <c r="T836"/>
  <c r="Q836"/>
  <c r="P836"/>
  <c r="O836"/>
  <c r="K836"/>
  <c r="G836"/>
  <c r="F836"/>
  <c r="D836"/>
  <c r="AC836" s="1"/>
  <c r="AF835"/>
  <c r="AE835"/>
  <c r="AB835"/>
  <c r="X835"/>
  <c r="W835"/>
  <c r="V835"/>
  <c r="U835"/>
  <c r="T835"/>
  <c r="Q835"/>
  <c r="P835"/>
  <c r="O835"/>
  <c r="K835"/>
  <c r="G835"/>
  <c r="F835"/>
  <c r="D835"/>
  <c r="AC835" s="1"/>
  <c r="AF834"/>
  <c r="AE834"/>
  <c r="AB834"/>
  <c r="X834"/>
  <c r="W834"/>
  <c r="V834"/>
  <c r="U834"/>
  <c r="T834"/>
  <c r="Q834"/>
  <c r="P834"/>
  <c r="O834"/>
  <c r="K834"/>
  <c r="G834"/>
  <c r="F834"/>
  <c r="D834"/>
  <c r="AC834" s="1"/>
  <c r="AF833"/>
  <c r="AE833"/>
  <c r="AB833"/>
  <c r="X833"/>
  <c r="W833"/>
  <c r="V833"/>
  <c r="U833"/>
  <c r="T833"/>
  <c r="Q833"/>
  <c r="P833"/>
  <c r="O833"/>
  <c r="K833"/>
  <c r="G833"/>
  <c r="F833"/>
  <c r="D833"/>
  <c r="AC833" s="1"/>
  <c r="AF832"/>
  <c r="AE832"/>
  <c r="AB832"/>
  <c r="X832"/>
  <c r="W832"/>
  <c r="V832"/>
  <c r="U832"/>
  <c r="T832"/>
  <c r="Q832"/>
  <c r="P832"/>
  <c r="O832"/>
  <c r="K832"/>
  <c r="G832"/>
  <c r="F832"/>
  <c r="D832"/>
  <c r="AC832" s="1"/>
  <c r="AF831"/>
  <c r="AE831"/>
  <c r="AB831"/>
  <c r="X831"/>
  <c r="W831"/>
  <c r="V831"/>
  <c r="U831"/>
  <c r="T831"/>
  <c r="Q831"/>
  <c r="P831"/>
  <c r="O831"/>
  <c r="K831"/>
  <c r="G831"/>
  <c r="F831"/>
  <c r="D831"/>
  <c r="AC831" s="1"/>
  <c r="AF830"/>
  <c r="AE830"/>
  <c r="AB830"/>
  <c r="X830"/>
  <c r="W830"/>
  <c r="V830"/>
  <c r="U830"/>
  <c r="T830"/>
  <c r="Q830"/>
  <c r="P830"/>
  <c r="O830"/>
  <c r="K830"/>
  <c r="G830"/>
  <c r="H876" l="1"/>
  <c r="H884"/>
  <c r="H888"/>
  <c r="H896"/>
  <c r="H900"/>
  <c r="H833"/>
  <c r="H837"/>
  <c r="H841"/>
  <c r="H845"/>
  <c r="H849"/>
  <c r="H853"/>
  <c r="H857"/>
  <c r="H861"/>
  <c r="H865"/>
  <c r="H869"/>
  <c r="H873"/>
  <c r="H877"/>
  <c r="H889"/>
  <c r="H893"/>
  <c r="H897"/>
  <c r="H901"/>
  <c r="H832"/>
  <c r="H836"/>
  <c r="H840"/>
  <c r="H844"/>
  <c r="H848"/>
  <c r="H852"/>
  <c r="H856"/>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C830" s="1"/>
  <c r="AF829"/>
  <c r="AE829"/>
  <c r="AB829"/>
  <c r="X829"/>
  <c r="W829"/>
  <c r="V829"/>
  <c r="U829"/>
  <c r="T829"/>
  <c r="Q829"/>
  <c r="P829"/>
  <c r="O829"/>
  <c r="K829"/>
  <c r="G829"/>
  <c r="F829"/>
  <c r="D829"/>
  <c r="AC829" s="1"/>
  <c r="AF828"/>
  <c r="AE828"/>
  <c r="AB828"/>
  <c r="X828"/>
  <c r="W828"/>
  <c r="V828"/>
  <c r="U828"/>
  <c r="T828"/>
  <c r="Q828"/>
  <c r="P828"/>
  <c r="O828"/>
  <c r="K828"/>
  <c r="G828"/>
  <c r="F828"/>
  <c r="D828"/>
  <c r="AC828" s="1"/>
  <c r="AF827"/>
  <c r="AE827"/>
  <c r="AB827"/>
  <c r="X827"/>
  <c r="W827"/>
  <c r="V827"/>
  <c r="U827"/>
  <c r="T827"/>
  <c r="Q827"/>
  <c r="P827"/>
  <c r="O827"/>
  <c r="K827"/>
  <c r="G827"/>
  <c r="F827"/>
  <c r="D827"/>
  <c r="AC827" s="1"/>
  <c r="AF826"/>
  <c r="AE826"/>
  <c r="AB826"/>
  <c r="X826"/>
  <c r="W826"/>
  <c r="V826"/>
  <c r="U826"/>
  <c r="T826"/>
  <c r="Q826"/>
  <c r="P826"/>
  <c r="O826"/>
  <c r="K826"/>
  <c r="G826"/>
  <c r="F826"/>
  <c r="D826"/>
  <c r="AC826" s="1"/>
  <c r="AF825"/>
  <c r="AE825"/>
  <c r="AB825"/>
  <c r="X825"/>
  <c r="W825"/>
  <c r="V825"/>
  <c r="U825"/>
  <c r="T825"/>
  <c r="Q825"/>
  <c r="P825"/>
  <c r="O825"/>
  <c r="K825"/>
  <c r="G825"/>
  <c r="F825"/>
  <c r="D825"/>
  <c r="AC825" s="1"/>
  <c r="AF824"/>
  <c r="AE824"/>
  <c r="AB824"/>
  <c r="X824"/>
  <c r="W824"/>
  <c r="V824"/>
  <c r="U824"/>
  <c r="T824"/>
  <c r="Q824"/>
  <c r="P824"/>
  <c r="O824"/>
  <c r="K824"/>
  <c r="G824"/>
  <c r="F824"/>
  <c r="D824"/>
  <c r="AC824" s="1"/>
  <c r="AF823"/>
  <c r="AE823"/>
  <c r="AB823"/>
  <c r="X823"/>
  <c r="W823"/>
  <c r="V823"/>
  <c r="U823"/>
  <c r="T823"/>
  <c r="Q823"/>
  <c r="P823"/>
  <c r="O823"/>
  <c r="K823"/>
  <c r="G823"/>
  <c r="F823"/>
  <c r="D823"/>
  <c r="AC823" s="1"/>
  <c r="AF822"/>
  <c r="AE822"/>
  <c r="AB822"/>
  <c r="X822"/>
  <c r="W822"/>
  <c r="V822"/>
  <c r="U822"/>
  <c r="T822"/>
  <c r="Q822"/>
  <c r="P822"/>
  <c r="O822"/>
  <c r="K822"/>
  <c r="G822"/>
  <c r="F822"/>
  <c r="D822"/>
  <c r="AC822" s="1"/>
  <c r="AF821"/>
  <c r="AE821"/>
  <c r="AB821"/>
  <c r="X821"/>
  <c r="W821"/>
  <c r="V821"/>
  <c r="U821"/>
  <c r="T821"/>
  <c r="Q821"/>
  <c r="P821"/>
  <c r="O821"/>
  <c r="K821"/>
  <c r="G821"/>
  <c r="F821"/>
  <c r="D821"/>
  <c r="AC821" s="1"/>
  <c r="AF820"/>
  <c r="AE820"/>
  <c r="AB820"/>
  <c r="X820"/>
  <c r="W820"/>
  <c r="V820"/>
  <c r="U820"/>
  <c r="T820"/>
  <c r="Q820"/>
  <c r="P820"/>
  <c r="O820"/>
  <c r="K820"/>
  <c r="G820"/>
  <c r="F820"/>
  <c r="D820"/>
  <c r="AC820" s="1"/>
  <c r="AF819"/>
  <c r="AE819"/>
  <c r="AB819"/>
  <c r="X819"/>
  <c r="W819"/>
  <c r="V819"/>
  <c r="U819"/>
  <c r="T819"/>
  <c r="Q819"/>
  <c r="P819"/>
  <c r="O819"/>
  <c r="K819"/>
  <c r="G819"/>
  <c r="F819"/>
  <c r="D819"/>
  <c r="AC819" s="1"/>
  <c r="AF818"/>
  <c r="AE818"/>
  <c r="AB818"/>
  <c r="X818"/>
  <c r="W818"/>
  <c r="V818"/>
  <c r="U818"/>
  <c r="T818"/>
  <c r="Q818"/>
  <c r="P818"/>
  <c r="O818"/>
  <c r="K818"/>
  <c r="G818"/>
  <c r="F818"/>
  <c r="D818"/>
  <c r="AC818" s="1"/>
  <c r="AF817"/>
  <c r="AE817"/>
  <c r="AB817"/>
  <c r="X817"/>
  <c r="W817"/>
  <c r="V817"/>
  <c r="U817"/>
  <c r="T817"/>
  <c r="Q817"/>
  <c r="P817"/>
  <c r="O817"/>
  <c r="K817"/>
  <c r="G817"/>
  <c r="F817"/>
  <c r="D817"/>
  <c r="AC817" s="1"/>
  <c r="AF816"/>
  <c r="AE816"/>
  <c r="AB816"/>
  <c r="X816"/>
  <c r="W816"/>
  <c r="V816"/>
  <c r="U816"/>
  <c r="T816"/>
  <c r="Q816"/>
  <c r="P816"/>
  <c r="O816"/>
  <c r="K816"/>
  <c r="G816"/>
  <c r="F816"/>
  <c r="D816"/>
  <c r="AC816" s="1"/>
  <c r="AF815"/>
  <c r="AE815"/>
  <c r="AB815"/>
  <c r="X815"/>
  <c r="W815"/>
  <c r="V815"/>
  <c r="U815"/>
  <c r="T815"/>
  <c r="Q815"/>
  <c r="P815"/>
  <c r="O815"/>
  <c r="K815"/>
  <c r="G815"/>
  <c r="F815"/>
  <c r="D815"/>
  <c r="AC815" s="1"/>
  <c r="AF814"/>
  <c r="AE814"/>
  <c r="AB814"/>
  <c r="X814"/>
  <c r="W814"/>
  <c r="V814"/>
  <c r="U814"/>
  <c r="T814"/>
  <c r="Q814"/>
  <c r="P814"/>
  <c r="O814"/>
  <c r="K814"/>
  <c r="G814"/>
  <c r="F814"/>
  <c r="D814"/>
  <c r="AC814" s="1"/>
  <c r="AF813"/>
  <c r="AE813"/>
  <c r="AB813"/>
  <c r="X813"/>
  <c r="W813"/>
  <c r="V813"/>
  <c r="U813"/>
  <c r="T813"/>
  <c r="Q813"/>
  <c r="P813"/>
  <c r="O813"/>
  <c r="K813"/>
  <c r="G813"/>
  <c r="F813"/>
  <c r="D813"/>
  <c r="AC813" s="1"/>
  <c r="AF812"/>
  <c r="AE812"/>
  <c r="AB812"/>
  <c r="X812"/>
  <c r="W812"/>
  <c r="V812"/>
  <c r="U812"/>
  <c r="T812"/>
  <c r="Q812"/>
  <c r="P812"/>
  <c r="O812"/>
  <c r="K812"/>
  <c r="G812"/>
  <c r="F812"/>
  <c r="D812"/>
  <c r="AC812" s="1"/>
  <c r="AF811"/>
  <c r="AE811"/>
  <c r="AB811"/>
  <c r="X811"/>
  <c r="W811"/>
  <c r="V811"/>
  <c r="U811"/>
  <c r="T811"/>
  <c r="Q811"/>
  <c r="P811"/>
  <c r="O811"/>
  <c r="K811"/>
  <c r="G811"/>
  <c r="H829" l="1"/>
  <c r="H823"/>
  <c r="H827"/>
  <c r="H820"/>
  <c r="H824"/>
  <c r="H828"/>
  <c r="H814"/>
  <c r="H818"/>
  <c r="H813"/>
  <c r="H817"/>
  <c r="H812"/>
  <c r="H816"/>
  <c r="H821"/>
  <c r="H825"/>
  <c r="H822"/>
  <c r="H826"/>
  <c r="H815"/>
  <c r="H819"/>
  <c r="F811"/>
  <c r="H811" s="1"/>
  <c r="D811"/>
  <c r="AC811" s="1"/>
  <c r="AF810"/>
  <c r="AE810"/>
  <c r="AB810"/>
  <c r="X810"/>
  <c r="W810"/>
  <c r="V810"/>
  <c r="U810"/>
  <c r="T810"/>
  <c r="Q810"/>
  <c r="P810"/>
  <c r="O810"/>
  <c r="K810"/>
  <c r="G810"/>
  <c r="F810"/>
  <c r="D810"/>
  <c r="AC810" s="1"/>
  <c r="AF809"/>
  <c r="AE809"/>
  <c r="AB809"/>
  <c r="X809"/>
  <c r="W809"/>
  <c r="V809"/>
  <c r="U809"/>
  <c r="T809"/>
  <c r="Q809"/>
  <c r="P809"/>
  <c r="O809"/>
  <c r="K809"/>
  <c r="G809"/>
  <c r="F809"/>
  <c r="D809"/>
  <c r="AC809" s="1"/>
  <c r="AF808"/>
  <c r="AE808"/>
  <c r="AB808"/>
  <c r="X808"/>
  <c r="W808"/>
  <c r="V808"/>
  <c r="U808"/>
  <c r="T808"/>
  <c r="Q808"/>
  <c r="P808"/>
  <c r="O808"/>
  <c r="K808"/>
  <c r="G808"/>
  <c r="F808"/>
  <c r="D808"/>
  <c r="AC808" s="1"/>
  <c r="AF807"/>
  <c r="AE807"/>
  <c r="AB807"/>
  <c r="X807"/>
  <c r="W807"/>
  <c r="V807"/>
  <c r="U807"/>
  <c r="T807"/>
  <c r="Q807"/>
  <c r="P807"/>
  <c r="O807"/>
  <c r="K807"/>
  <c r="G807"/>
  <c r="F807"/>
  <c r="D807"/>
  <c r="AC807" s="1"/>
  <c r="AF806"/>
  <c r="AE806"/>
  <c r="AB806"/>
  <c r="X806"/>
  <c r="W806"/>
  <c r="V806"/>
  <c r="U806"/>
  <c r="T806"/>
  <c r="Q806"/>
  <c r="P806"/>
  <c r="O806"/>
  <c r="K806"/>
  <c r="G806"/>
  <c r="F806"/>
  <c r="D806"/>
  <c r="AC806" s="1"/>
  <c r="AF805"/>
  <c r="AE805"/>
  <c r="AB805"/>
  <c r="X805"/>
  <c r="W805"/>
  <c r="V805"/>
  <c r="U805"/>
  <c r="T805"/>
  <c r="Q805"/>
  <c r="P805"/>
  <c r="O805"/>
  <c r="K805"/>
  <c r="G805"/>
  <c r="F805"/>
  <c r="D805"/>
  <c r="AC805" s="1"/>
  <c r="AF804"/>
  <c r="AE804"/>
  <c r="AB804"/>
  <c r="X804"/>
  <c r="W804"/>
  <c r="V804"/>
  <c r="U804"/>
  <c r="T804"/>
  <c r="Q804"/>
  <c r="P804"/>
  <c r="O804"/>
  <c r="K804"/>
  <c r="G804"/>
  <c r="F804"/>
  <c r="D804"/>
  <c r="AC804" s="1"/>
  <c r="AF803"/>
  <c r="AE803"/>
  <c r="AB803"/>
  <c r="X803"/>
  <c r="W803"/>
  <c r="V803"/>
  <c r="U803"/>
  <c r="T803"/>
  <c r="Q803"/>
  <c r="P803"/>
  <c r="O803"/>
  <c r="K803"/>
  <c r="G803"/>
  <c r="F803"/>
  <c r="D803"/>
  <c r="AC803" s="1"/>
  <c r="AF802"/>
  <c r="AE802"/>
  <c r="AB802"/>
  <c r="X802"/>
  <c r="W802"/>
  <c r="V802"/>
  <c r="U802"/>
  <c r="T802"/>
  <c r="Q802"/>
  <c r="P802"/>
  <c r="O802"/>
  <c r="K802"/>
  <c r="G802"/>
  <c r="F802"/>
  <c r="D802"/>
  <c r="AC802" s="1"/>
  <c r="AF801"/>
  <c r="AE801"/>
  <c r="AB801"/>
  <c r="X801"/>
  <c r="W801"/>
  <c r="V801"/>
  <c r="U801"/>
  <c r="T801"/>
  <c r="Q801"/>
  <c r="P801"/>
  <c r="O801"/>
  <c r="K801"/>
  <c r="G801"/>
  <c r="F801"/>
  <c r="D801"/>
  <c r="AC801" s="1"/>
  <c r="AF800"/>
  <c r="AE800"/>
  <c r="AB800"/>
  <c r="X800"/>
  <c r="W800"/>
  <c r="V800"/>
  <c r="U800"/>
  <c r="T800"/>
  <c r="Q800"/>
  <c r="P800"/>
  <c r="O800"/>
  <c r="K800"/>
  <c r="G800"/>
  <c r="F800"/>
  <c r="D800"/>
  <c r="AC800" s="1"/>
  <c r="AF799"/>
  <c r="AE799"/>
  <c r="AB799"/>
  <c r="X799"/>
  <c r="W799"/>
  <c r="V799"/>
  <c r="U799"/>
  <c r="T799"/>
  <c r="Q799"/>
  <c r="P799"/>
  <c r="O799"/>
  <c r="K799"/>
  <c r="G799"/>
  <c r="F799"/>
  <c r="D799"/>
  <c r="AC799" s="1"/>
  <c r="AF798"/>
  <c r="AE798"/>
  <c r="AB798"/>
  <c r="X798"/>
  <c r="W798"/>
  <c r="V798"/>
  <c r="U798"/>
  <c r="T798"/>
  <c r="Q798"/>
  <c r="P798"/>
  <c r="O798"/>
  <c r="K798"/>
  <c r="H798"/>
  <c r="G798"/>
  <c r="D798"/>
  <c r="AC798" s="1"/>
  <c r="AF797"/>
  <c r="AE797"/>
  <c r="AB797"/>
  <c r="X797"/>
  <c r="W797"/>
  <c r="V797"/>
  <c r="U797"/>
  <c r="T797"/>
  <c r="Q797"/>
  <c r="P797"/>
  <c r="O797"/>
  <c r="K797"/>
  <c r="G797"/>
  <c r="F797"/>
  <c r="D797"/>
  <c r="AC797" s="1"/>
  <c r="AF796"/>
  <c r="AE796"/>
  <c r="AB796"/>
  <c r="X796"/>
  <c r="W796"/>
  <c r="V796"/>
  <c r="U796"/>
  <c r="T796"/>
  <c r="Q796"/>
  <c r="P796"/>
  <c r="O796"/>
  <c r="K796"/>
  <c r="H796"/>
  <c r="G796"/>
  <c r="D796"/>
  <c r="AC796" s="1"/>
  <c r="AF795"/>
  <c r="AE795"/>
  <c r="AB795"/>
  <c r="X795"/>
  <c r="W795"/>
  <c r="V795"/>
  <c r="U795"/>
  <c r="T795"/>
  <c r="Q795"/>
  <c r="P795"/>
  <c r="O795"/>
  <c r="K795"/>
  <c r="G795"/>
  <c r="F795"/>
  <c r="D795"/>
  <c r="AC795" s="1"/>
  <c r="AF794"/>
  <c r="AE794"/>
  <c r="AB794"/>
  <c r="X794"/>
  <c r="W794"/>
  <c r="V794"/>
  <c r="U794"/>
  <c r="T794"/>
  <c r="Q794"/>
  <c r="P794"/>
  <c r="O794"/>
  <c r="K794"/>
  <c r="G794"/>
  <c r="F794"/>
  <c r="D794"/>
  <c r="AC794" s="1"/>
  <c r="AF793"/>
  <c r="AE793"/>
  <c r="AB793"/>
  <c r="X793"/>
  <c r="W793"/>
  <c r="V793"/>
  <c r="U793"/>
  <c r="T793"/>
  <c r="Q793"/>
  <c r="P793"/>
  <c r="O793"/>
  <c r="K793"/>
  <c r="G793"/>
  <c r="F793"/>
  <c r="D793"/>
  <c r="AC793" s="1"/>
  <c r="AF792"/>
  <c r="AE792"/>
  <c r="AB792"/>
  <c r="X792"/>
  <c r="W792"/>
  <c r="V792"/>
  <c r="U792"/>
  <c r="T792"/>
  <c r="Q792"/>
  <c r="P792"/>
  <c r="O792"/>
  <c r="K792"/>
  <c r="G792"/>
  <c r="F792"/>
  <c r="D792"/>
  <c r="AC792" s="1"/>
  <c r="AF791"/>
  <c r="AE791"/>
  <c r="AB791"/>
  <c r="X791"/>
  <c r="W791"/>
  <c r="V791"/>
  <c r="U791"/>
  <c r="T791"/>
  <c r="Q791"/>
  <c r="P791"/>
  <c r="O791"/>
  <c r="K791"/>
  <c r="G791"/>
  <c r="F791"/>
  <c r="D791"/>
  <c r="AC791" s="1"/>
  <c r="AF790"/>
  <c r="AE790"/>
  <c r="AB790"/>
  <c r="X790"/>
  <c r="W790"/>
  <c r="V790"/>
  <c r="U790"/>
  <c r="T790"/>
  <c r="Q790"/>
  <c r="P790"/>
  <c r="O790"/>
  <c r="K790"/>
  <c r="G790"/>
  <c r="F790"/>
  <c r="D790"/>
  <c r="AC790" s="1"/>
  <c r="AF789"/>
  <c r="AE789"/>
  <c r="AB789"/>
  <c r="X789"/>
  <c r="W789"/>
  <c r="V789"/>
  <c r="U789"/>
  <c r="T789"/>
  <c r="Q789"/>
  <c r="P789"/>
  <c r="O789"/>
  <c r="K789"/>
  <c r="G789"/>
  <c r="F789"/>
  <c r="D789"/>
  <c r="AC789" s="1"/>
  <c r="AF788"/>
  <c r="AE788"/>
  <c r="AB788"/>
  <c r="X788"/>
  <c r="W788"/>
  <c r="V788"/>
  <c r="U788"/>
  <c r="T788"/>
  <c r="Q788"/>
  <c r="P788"/>
  <c r="O788"/>
  <c r="K788"/>
  <c r="G788"/>
  <c r="F788"/>
  <c r="D788"/>
  <c r="AC788" s="1"/>
  <c r="AF787"/>
  <c r="AE787"/>
  <c r="AB787"/>
  <c r="X787"/>
  <c r="W787"/>
  <c r="V787"/>
  <c r="U787"/>
  <c r="T787"/>
  <c r="Q787"/>
  <c r="P787"/>
  <c r="O787"/>
  <c r="K787"/>
  <c r="G787"/>
  <c r="F787"/>
  <c r="D787"/>
  <c r="AC787" s="1"/>
  <c r="AF786"/>
  <c r="AE786"/>
  <c r="AB786"/>
  <c r="X786"/>
  <c r="W786"/>
  <c r="V786"/>
  <c r="U786"/>
  <c r="T786"/>
  <c r="Q786"/>
  <c r="P786"/>
  <c r="O786"/>
  <c r="K786"/>
  <c r="G786"/>
  <c r="F786"/>
  <c r="D786"/>
  <c r="AC786" s="1"/>
  <c r="AF785"/>
  <c r="AE785"/>
  <c r="AB785"/>
  <c r="X785"/>
  <c r="W785"/>
  <c r="V785"/>
  <c r="U785"/>
  <c r="T785"/>
  <c r="Q785"/>
  <c r="P785"/>
  <c r="O785"/>
  <c r="K785"/>
  <c r="G785"/>
  <c r="F785"/>
  <c r="D785"/>
  <c r="AC785" s="1"/>
  <c r="AF784"/>
  <c r="AE784"/>
  <c r="AB784"/>
  <c r="X784"/>
  <c r="W784"/>
  <c r="V784"/>
  <c r="U784"/>
  <c r="T784"/>
  <c r="Q784"/>
  <c r="P784"/>
  <c r="O784"/>
  <c r="K784"/>
  <c r="G784"/>
  <c r="F784"/>
  <c r="D784"/>
  <c r="AC784" s="1"/>
  <c r="AF783"/>
  <c r="AE783"/>
  <c r="AB783"/>
  <c r="X783"/>
  <c r="W783"/>
  <c r="V783"/>
  <c r="U783"/>
  <c r="T783"/>
  <c r="Q783"/>
  <c r="P783"/>
  <c r="O783"/>
  <c r="K783"/>
  <c r="G783"/>
  <c r="F783"/>
  <c r="D783"/>
  <c r="AC783" s="1"/>
  <c r="AF782"/>
  <c r="AE782"/>
  <c r="AB782"/>
  <c r="X782"/>
  <c r="W782"/>
  <c r="V782"/>
  <c r="U782"/>
  <c r="T782"/>
  <c r="Q782"/>
  <c r="P782"/>
  <c r="O782"/>
  <c r="K782"/>
  <c r="G782"/>
  <c r="F782"/>
  <c r="D782"/>
  <c r="AC782" s="1"/>
  <c r="AF781"/>
  <c r="AE781"/>
  <c r="AB781"/>
  <c r="X781"/>
  <c r="W781"/>
  <c r="V781"/>
  <c r="U781"/>
  <c r="T781"/>
  <c r="Q781"/>
  <c r="P781"/>
  <c r="O781"/>
  <c r="K781"/>
  <c r="G781"/>
  <c r="F781"/>
  <c r="D781"/>
  <c r="AC781" s="1"/>
  <c r="AF780"/>
  <c r="AE780"/>
  <c r="AB780"/>
  <c r="X780"/>
  <c r="W780"/>
  <c r="V780"/>
  <c r="U780"/>
  <c r="T780"/>
  <c r="Q780"/>
  <c r="P780"/>
  <c r="O780"/>
  <c r="K780"/>
  <c r="G780"/>
  <c r="F780"/>
  <c r="D780"/>
  <c r="AC780" s="1"/>
  <c r="AF779"/>
  <c r="AE779"/>
  <c r="AB779"/>
  <c r="X779"/>
  <c r="W779"/>
  <c r="V779"/>
  <c r="U779"/>
  <c r="T779"/>
  <c r="Q779"/>
  <c r="P779"/>
  <c r="O779"/>
  <c r="K779"/>
  <c r="G779"/>
  <c r="F779"/>
  <c r="D779"/>
  <c r="AC779" s="1"/>
  <c r="AF778"/>
  <c r="AE778"/>
  <c r="AB778"/>
  <c r="X778"/>
  <c r="W778"/>
  <c r="V778"/>
  <c r="U778"/>
  <c r="T778"/>
  <c r="Q778"/>
  <c r="P778"/>
  <c r="O778"/>
  <c r="K778"/>
  <c r="G778"/>
  <c r="F778"/>
  <c r="D778"/>
  <c r="AC778" s="1"/>
  <c r="AF777"/>
  <c r="AE777"/>
  <c r="AB777"/>
  <c r="X777"/>
  <c r="W777"/>
  <c r="V777"/>
  <c r="U777"/>
  <c r="T777"/>
  <c r="Q777"/>
  <c r="P777"/>
  <c r="O777"/>
  <c r="K777"/>
  <c r="G777"/>
  <c r="F777"/>
  <c r="D777"/>
  <c r="AC777" s="1"/>
  <c r="AF776"/>
  <c r="AE776"/>
  <c r="AB776"/>
  <c r="X776"/>
  <c r="W776"/>
  <c r="V776"/>
  <c r="U776"/>
  <c r="T776"/>
  <c r="Q776"/>
  <c r="P776"/>
  <c r="O776"/>
  <c r="K776"/>
  <c r="G776"/>
  <c r="F776"/>
  <c r="D776"/>
  <c r="AC776" s="1"/>
  <c r="AF775"/>
  <c r="AE775"/>
  <c r="AB775"/>
  <c r="X775"/>
  <c r="W775"/>
  <c r="V775"/>
  <c r="U775"/>
  <c r="T775"/>
  <c r="Q775"/>
  <c r="P775"/>
  <c r="O775"/>
  <c r="K775"/>
  <c r="G775"/>
  <c r="F775"/>
  <c r="D775"/>
  <c r="AC775" s="1"/>
  <c r="AF774"/>
  <c r="AE774"/>
  <c r="AB774"/>
  <c r="X774"/>
  <c r="W774"/>
  <c r="V774"/>
  <c r="U774"/>
  <c r="T774"/>
  <c r="Q774"/>
  <c r="P774"/>
  <c r="O774"/>
  <c r="K774"/>
  <c r="G774"/>
  <c r="F774"/>
  <c r="D774"/>
  <c r="AC774" s="1"/>
  <c r="AF773"/>
  <c r="AE773"/>
  <c r="AB773"/>
  <c r="X773"/>
  <c r="W773"/>
  <c r="V773"/>
  <c r="U773"/>
  <c r="T773"/>
  <c r="Q773"/>
  <c r="P773"/>
  <c r="O773"/>
  <c r="K773"/>
  <c r="G773"/>
  <c r="F773"/>
  <c r="D773"/>
  <c r="AC773" s="1"/>
  <c r="AF772"/>
  <c r="AE772"/>
  <c r="AB772"/>
  <c r="X772"/>
  <c r="W772"/>
  <c r="V772"/>
  <c r="U772"/>
  <c r="T772"/>
  <c r="Q772"/>
  <c r="P772"/>
  <c r="O772"/>
  <c r="K772"/>
  <c r="G772"/>
  <c r="F772"/>
  <c r="D772"/>
  <c r="AC772" s="1"/>
  <c r="AF771"/>
  <c r="AE771"/>
  <c r="AB771"/>
  <c r="X771"/>
  <c r="W771"/>
  <c r="V771"/>
  <c r="U771"/>
  <c r="T771"/>
  <c r="Q771"/>
  <c r="P771"/>
  <c r="O771"/>
  <c r="K771"/>
  <c r="G771"/>
  <c r="F771"/>
  <c r="D771"/>
  <c r="AC771" s="1"/>
  <c r="AF770"/>
  <c r="AE770"/>
  <c r="AB770"/>
  <c r="X770"/>
  <c r="W770"/>
  <c r="V770"/>
  <c r="U770"/>
  <c r="T770"/>
  <c r="Q770"/>
  <c r="P770"/>
  <c r="O770"/>
  <c r="K770"/>
  <c r="G770"/>
  <c r="F770"/>
  <c r="D770"/>
  <c r="AC770" s="1"/>
  <c r="AF769"/>
  <c r="AE769"/>
  <c r="AB769"/>
  <c r="X769"/>
  <c r="W769"/>
  <c r="V769"/>
  <c r="U769"/>
  <c r="T769"/>
  <c r="Q769"/>
  <c r="P769"/>
  <c r="O769"/>
  <c r="K769"/>
  <c r="G769"/>
  <c r="F769"/>
  <c r="D769"/>
  <c r="AC769" s="1"/>
  <c r="AF768"/>
  <c r="AE768"/>
  <c r="AB768"/>
  <c r="X768"/>
  <c r="W768"/>
  <c r="V768"/>
  <c r="U768"/>
  <c r="T768"/>
  <c r="Q768"/>
  <c r="P768"/>
  <c r="O768"/>
  <c r="K768"/>
  <c r="G768"/>
  <c r="F768"/>
  <c r="D768"/>
  <c r="AC768" s="1"/>
  <c r="AF767"/>
  <c r="AE767"/>
  <c r="AB767"/>
  <c r="X767"/>
  <c r="W767"/>
  <c r="V767"/>
  <c r="U767"/>
  <c r="T767"/>
  <c r="Q767"/>
  <c r="P767"/>
  <c r="O767"/>
  <c r="K767"/>
  <c r="G767"/>
  <c r="F767"/>
  <c r="D767"/>
  <c r="AC767" s="1"/>
  <c r="AF766"/>
  <c r="AE766"/>
  <c r="AB766"/>
  <c r="X766"/>
  <c r="W766"/>
  <c r="V766"/>
  <c r="U766"/>
  <c r="T766"/>
  <c r="Q766"/>
  <c r="P766"/>
  <c r="O766"/>
  <c r="K766"/>
  <c r="G766"/>
  <c r="F766"/>
  <c r="D766"/>
  <c r="AC766" s="1"/>
  <c r="AF765"/>
  <c r="AE765"/>
  <c r="AB765"/>
  <c r="X765"/>
  <c r="W765"/>
  <c r="V765"/>
  <c r="U765"/>
  <c r="T765"/>
  <c r="Q765"/>
  <c r="P765"/>
  <c r="O765"/>
  <c r="K765"/>
  <c r="G765"/>
  <c r="F765"/>
  <c r="D765"/>
  <c r="AC765" s="1"/>
  <c r="AF764"/>
  <c r="AE764"/>
  <c r="AB764"/>
  <c r="X764"/>
  <c r="W764"/>
  <c r="V764"/>
  <c r="U764"/>
  <c r="T764"/>
  <c r="Q764"/>
  <c r="P764"/>
  <c r="O764"/>
  <c r="K764"/>
  <c r="G764"/>
  <c r="F764"/>
  <c r="D764"/>
  <c r="AC764" s="1"/>
  <c r="AF763"/>
  <c r="AE763"/>
  <c r="AB763"/>
  <c r="X763"/>
  <c r="W763"/>
  <c r="V763"/>
  <c r="U763"/>
  <c r="T763"/>
  <c r="Q763"/>
  <c r="P763"/>
  <c r="O763"/>
  <c r="K763"/>
  <c r="G763"/>
  <c r="F763"/>
  <c r="D763"/>
  <c r="AC763" s="1"/>
  <c r="AF762"/>
  <c r="AE762"/>
  <c r="AB762"/>
  <c r="X762"/>
  <c r="W762"/>
  <c r="V762"/>
  <c r="U762"/>
  <c r="T762"/>
  <c r="Q762"/>
  <c r="P762"/>
  <c r="O762"/>
  <c r="K762"/>
  <c r="G762"/>
  <c r="F762"/>
  <c r="D762"/>
  <c r="AC762" s="1"/>
  <c r="AF761"/>
  <c r="AE761"/>
  <c r="AB761"/>
  <c r="X761"/>
  <c r="W761"/>
  <c r="V761"/>
  <c r="U761"/>
  <c r="T761"/>
  <c r="Q761"/>
  <c r="P761"/>
  <c r="O761"/>
  <c r="K761"/>
  <c r="G761"/>
  <c r="F761"/>
  <c r="D761"/>
  <c r="AC761" s="1"/>
  <c r="AF760"/>
  <c r="AE760"/>
  <c r="AB760"/>
  <c r="X760"/>
  <c r="W760"/>
  <c r="V760"/>
  <c r="U760"/>
  <c r="T760"/>
  <c r="Q760"/>
  <c r="P760"/>
  <c r="O760"/>
  <c r="K760"/>
  <c r="H760"/>
  <c r="G760"/>
  <c r="D760"/>
  <c r="AC760" s="1"/>
  <c r="AF759"/>
  <c r="AE759"/>
  <c r="AB759"/>
  <c r="X759"/>
  <c r="W759"/>
  <c r="V759"/>
  <c r="U759"/>
  <c r="T759"/>
  <c r="Q759"/>
  <c r="P759"/>
  <c r="O759"/>
  <c r="K759"/>
  <c r="G759"/>
  <c r="F759"/>
  <c r="D759"/>
  <c r="AC759" s="1"/>
  <c r="AF758"/>
  <c r="AE758"/>
  <c r="AB758"/>
  <c r="X758"/>
  <c r="W758"/>
  <c r="V758"/>
  <c r="U758"/>
  <c r="T758"/>
  <c r="Q758"/>
  <c r="P758"/>
  <c r="O758"/>
  <c r="K758"/>
  <c r="G758"/>
  <c r="F758"/>
  <c r="D758"/>
  <c r="AC758" s="1"/>
  <c r="AF757"/>
  <c r="AE757"/>
  <c r="AB757"/>
  <c r="X757"/>
  <c r="W757"/>
  <c r="V757"/>
  <c r="U757"/>
  <c r="T757"/>
  <c r="Q757"/>
  <c r="P757"/>
  <c r="O757"/>
  <c r="K757"/>
  <c r="G757"/>
  <c r="F757"/>
  <c r="D757"/>
  <c r="AF756"/>
  <c r="AE756"/>
  <c r="AB756"/>
  <c r="X756"/>
  <c r="W756"/>
  <c r="V756"/>
  <c r="U756"/>
  <c r="T756"/>
  <c r="Q756"/>
  <c r="P756"/>
  <c r="O756"/>
  <c r="K756"/>
  <c r="G756"/>
  <c r="F756"/>
  <c r="D756"/>
  <c r="AC756" s="1"/>
  <c r="AF755"/>
  <c r="AE755"/>
  <c r="AB755"/>
  <c r="X755"/>
  <c r="W755"/>
  <c r="V755"/>
  <c r="U755"/>
  <c r="T755"/>
  <c r="Q755"/>
  <c r="P755"/>
  <c r="O755"/>
  <c r="K755"/>
  <c r="H755"/>
  <c r="G755"/>
  <c r="D755"/>
  <c r="AC755" s="1"/>
  <c r="AF754"/>
  <c r="AE754"/>
  <c r="AB754"/>
  <c r="X754"/>
  <c r="W754"/>
  <c r="V754"/>
  <c r="U754"/>
  <c r="T754"/>
  <c r="Q754"/>
  <c r="P754"/>
  <c r="O754"/>
  <c r="K754"/>
  <c r="H754"/>
  <c r="G754"/>
  <c r="D754"/>
  <c r="AC754" s="1"/>
  <c r="AF753"/>
  <c r="AE753"/>
  <c r="AB753"/>
  <c r="X753"/>
  <c r="W753"/>
  <c r="V753"/>
  <c r="U753"/>
  <c r="T753"/>
  <c r="Q753"/>
  <c r="P753"/>
  <c r="O753"/>
  <c r="K753"/>
  <c r="G753"/>
  <c r="F753"/>
  <c r="D753"/>
  <c r="AC753" s="1"/>
  <c r="AF752"/>
  <c r="AE752"/>
  <c r="AB752"/>
  <c r="X752"/>
  <c r="W752"/>
  <c r="V752"/>
  <c r="U752"/>
  <c r="T752"/>
  <c r="Q752"/>
  <c r="P752"/>
  <c r="O752"/>
  <c r="K752"/>
  <c r="G752"/>
  <c r="F752"/>
  <c r="D752"/>
  <c r="AC752" s="1"/>
  <c r="AF751"/>
  <c r="AE751"/>
  <c r="AB751"/>
  <c r="X751"/>
  <c r="W751"/>
  <c r="V751"/>
  <c r="U751"/>
  <c r="T751"/>
  <c r="Q751"/>
  <c r="P751"/>
  <c r="O751"/>
  <c r="K751"/>
  <c r="G751"/>
  <c r="H759" l="1"/>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C751" s="1"/>
  <c r="AF750"/>
  <c r="AE750"/>
  <c r="AB750"/>
  <c r="X750"/>
  <c r="W750"/>
  <c r="V750"/>
  <c r="U750"/>
  <c r="T750"/>
  <c r="Q750"/>
  <c r="P750"/>
  <c r="O750"/>
  <c r="K750"/>
  <c r="G750"/>
  <c r="F750"/>
  <c r="D750"/>
  <c r="AC750" s="1"/>
  <c r="AF749"/>
  <c r="AE749"/>
  <c r="AB749"/>
  <c r="X749"/>
  <c r="W749"/>
  <c r="V749"/>
  <c r="U749"/>
  <c r="T749"/>
  <c r="Q749"/>
  <c r="P749"/>
  <c r="O749"/>
  <c r="K749"/>
  <c r="G749"/>
  <c r="F749"/>
  <c r="D749"/>
  <c r="AC749" s="1"/>
  <c r="AF748"/>
  <c r="AE748"/>
  <c r="AB748"/>
  <c r="X748"/>
  <c r="W748"/>
  <c r="V748"/>
  <c r="U748"/>
  <c r="T748"/>
  <c r="Q748"/>
  <c r="P748"/>
  <c r="O748"/>
  <c r="K748"/>
  <c r="G748"/>
  <c r="F748"/>
  <c r="D748"/>
  <c r="AC748" s="1"/>
  <c r="AF747"/>
  <c r="AE747"/>
  <c r="AB747"/>
  <c r="X747"/>
  <c r="W747"/>
  <c r="V747"/>
  <c r="U747"/>
  <c r="T747"/>
  <c r="Q747"/>
  <c r="P747"/>
  <c r="O747"/>
  <c r="K747"/>
  <c r="G747"/>
  <c r="F747"/>
  <c r="D747"/>
  <c r="AC747" s="1"/>
  <c r="AF746"/>
  <c r="AE746"/>
  <c r="AB746"/>
  <c r="X746"/>
  <c r="W746"/>
  <c r="V746"/>
  <c r="U746"/>
  <c r="T746"/>
  <c r="Q746"/>
  <c r="P746"/>
  <c r="O746"/>
  <c r="K746"/>
  <c r="G746"/>
  <c r="F746"/>
  <c r="D746"/>
  <c r="AC746" s="1"/>
  <c r="AF745"/>
  <c r="AE745"/>
  <c r="AB745"/>
  <c r="X745"/>
  <c r="W745"/>
  <c r="V745"/>
  <c r="U745"/>
  <c r="T745"/>
  <c r="Q745"/>
  <c r="P745"/>
  <c r="O745"/>
  <c r="K745"/>
  <c r="G745"/>
  <c r="F745"/>
  <c r="D745"/>
  <c r="AC745" s="1"/>
  <c r="AF744"/>
  <c r="AE744"/>
  <c r="AB744"/>
  <c r="X744"/>
  <c r="W744"/>
  <c r="V744"/>
  <c r="U744"/>
  <c r="T744"/>
  <c r="Q744"/>
  <c r="P744"/>
  <c r="O744"/>
  <c r="K744"/>
  <c r="G744"/>
  <c r="F744"/>
  <c r="D744"/>
  <c r="AC744" s="1"/>
  <c r="AF743"/>
  <c r="AE743"/>
  <c r="AB743"/>
  <c r="X743"/>
  <c r="W743"/>
  <c r="V743"/>
  <c r="U743"/>
  <c r="T743"/>
  <c r="Q743"/>
  <c r="P743"/>
  <c r="O743"/>
  <c r="K743"/>
  <c r="G743"/>
  <c r="F743"/>
  <c r="D743"/>
  <c r="AC743" s="1"/>
  <c r="AF742"/>
  <c r="AE742"/>
  <c r="AB742"/>
  <c r="X742"/>
  <c r="W742"/>
  <c r="V742"/>
  <c r="U742"/>
  <c r="T742"/>
  <c r="Q742"/>
  <c r="P742"/>
  <c r="O742"/>
  <c r="K742"/>
  <c r="G742"/>
  <c r="F742"/>
  <c r="D742"/>
  <c r="AC742" s="1"/>
  <c r="AF741"/>
  <c r="AE741"/>
  <c r="AB741"/>
  <c r="X741"/>
  <c r="W741"/>
  <c r="V741"/>
  <c r="U741"/>
  <c r="T741"/>
  <c r="Q741"/>
  <c r="P741"/>
  <c r="O741"/>
  <c r="K741"/>
  <c r="G741"/>
  <c r="F741"/>
  <c r="D741"/>
  <c r="AC741" s="1"/>
  <c r="AF740"/>
  <c r="AE740"/>
  <c r="AB740"/>
  <c r="X740"/>
  <c r="W740"/>
  <c r="V740"/>
  <c r="U740"/>
  <c r="T740"/>
  <c r="Q740"/>
  <c r="P740"/>
  <c r="O740"/>
  <c r="K740"/>
  <c r="G740"/>
  <c r="F740"/>
  <c r="D740"/>
  <c r="AC740" s="1"/>
  <c r="AF739"/>
  <c r="AE739"/>
  <c r="AB739"/>
  <c r="X739"/>
  <c r="W739"/>
  <c r="V739"/>
  <c r="U739"/>
  <c r="T739"/>
  <c r="Q739"/>
  <c r="P739"/>
  <c r="O739"/>
  <c r="K739"/>
  <c r="G739"/>
  <c r="F739"/>
  <c r="D739"/>
  <c r="AC739" s="1"/>
  <c r="AF738"/>
  <c r="AE738"/>
  <c r="AB738"/>
  <c r="X738"/>
  <c r="W738"/>
  <c r="V738"/>
  <c r="U738"/>
  <c r="T738"/>
  <c r="Q738"/>
  <c r="P738"/>
  <c r="O738"/>
  <c r="K738"/>
  <c r="G738"/>
  <c r="F738"/>
  <c r="D738"/>
  <c r="AC738" s="1"/>
  <c r="AF737"/>
  <c r="AE737"/>
  <c r="AB737"/>
  <c r="X737"/>
  <c r="W737"/>
  <c r="V737"/>
  <c r="U737"/>
  <c r="T737"/>
  <c r="Q737"/>
  <c r="P737"/>
  <c r="O737"/>
  <c r="K737"/>
  <c r="G737"/>
  <c r="F737"/>
  <c r="D737"/>
  <c r="AC737" s="1"/>
  <c r="AF736"/>
  <c r="AE736"/>
  <c r="AB736"/>
  <c r="X736"/>
  <c r="W736"/>
  <c r="V736"/>
  <c r="U736"/>
  <c r="T736"/>
  <c r="Q736"/>
  <c r="P736"/>
  <c r="O736"/>
  <c r="K736"/>
  <c r="G736"/>
  <c r="F736"/>
  <c r="D736"/>
  <c r="AC736" s="1"/>
  <c r="AF735"/>
  <c r="AE735"/>
  <c r="AB735"/>
  <c r="X735"/>
  <c r="W735"/>
  <c r="V735"/>
  <c r="U735"/>
  <c r="T735"/>
  <c r="Q735"/>
  <c r="P735"/>
  <c r="O735"/>
  <c r="K735"/>
  <c r="G735"/>
  <c r="F735"/>
  <c r="D735"/>
  <c r="AC735" s="1"/>
  <c r="AF734"/>
  <c r="AE734"/>
  <c r="AB734"/>
  <c r="X734"/>
  <c r="W734"/>
  <c r="V734"/>
  <c r="U734"/>
  <c r="T734"/>
  <c r="Q734"/>
  <c r="P734"/>
  <c r="O734"/>
  <c r="K734"/>
  <c r="G734"/>
  <c r="F734"/>
  <c r="D734"/>
  <c r="AC734" s="1"/>
  <c r="AF733"/>
  <c r="AE733"/>
  <c r="AB733"/>
  <c r="X733"/>
  <c r="W733"/>
  <c r="V733"/>
  <c r="U733"/>
  <c r="T733"/>
  <c r="Q733"/>
  <c r="P733"/>
  <c r="O733"/>
  <c r="K733"/>
  <c r="G733"/>
  <c r="F733"/>
  <c r="D733"/>
  <c r="AC733" s="1"/>
  <c r="AF732"/>
  <c r="AE732"/>
  <c r="AB732"/>
  <c r="X732"/>
  <c r="W732"/>
  <c r="V732"/>
  <c r="U732"/>
  <c r="T732"/>
  <c r="Q732"/>
  <c r="P732"/>
  <c r="O732"/>
  <c r="K732"/>
  <c r="G732"/>
  <c r="F732"/>
  <c r="D732"/>
  <c r="AC732" s="1"/>
  <c r="AF731"/>
  <c r="AE731"/>
  <c r="AB731"/>
  <c r="X731"/>
  <c r="W731"/>
  <c r="V731"/>
  <c r="U731"/>
  <c r="T731"/>
  <c r="Q731"/>
  <c r="P731"/>
  <c r="O731"/>
  <c r="K731"/>
  <c r="G731"/>
  <c r="F731"/>
  <c r="D731"/>
  <c r="AC731" s="1"/>
  <c r="AF730"/>
  <c r="AE730"/>
  <c r="AB730"/>
  <c r="X730"/>
  <c r="W730"/>
  <c r="V730"/>
  <c r="U730"/>
  <c r="T730"/>
  <c r="Q730"/>
  <c r="P730"/>
  <c r="O730"/>
  <c r="K730"/>
  <c r="G730"/>
  <c r="F730"/>
  <c r="D730"/>
  <c r="AC730" s="1"/>
  <c r="AF729"/>
  <c r="AE729"/>
  <c r="AB729"/>
  <c r="X729"/>
  <c r="W729"/>
  <c r="V729"/>
  <c r="U729"/>
  <c r="T729"/>
  <c r="Q729"/>
  <c r="P729"/>
  <c r="O729"/>
  <c r="K729"/>
  <c r="G729"/>
  <c r="F729"/>
  <c r="D729"/>
  <c r="AC729" s="1"/>
  <c r="AF728"/>
  <c r="AE728"/>
  <c r="X728"/>
  <c r="W728"/>
  <c r="V728"/>
  <c r="U728"/>
  <c r="T728"/>
  <c r="Q728"/>
  <c r="P728"/>
  <c r="O728"/>
  <c r="K728"/>
  <c r="G728"/>
  <c r="F728"/>
  <c r="D728"/>
  <c r="AC728" s="1"/>
  <c r="AF727"/>
  <c r="AE727"/>
  <c r="AB727"/>
  <c r="X727"/>
  <c r="W727"/>
  <c r="V727"/>
  <c r="U727"/>
  <c r="T727"/>
  <c r="Q727"/>
  <c r="P727"/>
  <c r="O727"/>
  <c r="K727"/>
  <c r="G727"/>
  <c r="F727"/>
  <c r="D727"/>
  <c r="AC727" s="1"/>
  <c r="AF726"/>
  <c r="AE726"/>
  <c r="AB726"/>
  <c r="X726"/>
  <c r="W726"/>
  <c r="V726"/>
  <c r="U726"/>
  <c r="T726"/>
  <c r="Q726"/>
  <c r="P726"/>
  <c r="O726"/>
  <c r="K726"/>
  <c r="G726"/>
  <c r="H739" l="1"/>
  <c r="H747"/>
  <c r="H743"/>
  <c r="H730"/>
  <c r="H734"/>
  <c r="H738"/>
  <c r="H742"/>
  <c r="H746"/>
  <c r="H750"/>
  <c r="H727"/>
  <c r="H731"/>
  <c r="H735"/>
  <c r="H744"/>
  <c r="H729"/>
  <c r="H733"/>
  <c r="H737"/>
  <c r="H741"/>
  <c r="H745"/>
  <c r="H749"/>
  <c r="H728"/>
  <c r="H732"/>
  <c r="H736"/>
  <c r="H740"/>
  <c r="H748"/>
  <c r="F726"/>
  <c r="H726" s="1"/>
  <c r="D726"/>
  <c r="AC726" s="1"/>
  <c r="AF725"/>
  <c r="AE725"/>
  <c r="AB725"/>
  <c r="X725"/>
  <c r="W725"/>
  <c r="V725"/>
  <c r="U725"/>
  <c r="T725"/>
  <c r="Q725"/>
  <c r="P725"/>
  <c r="O725"/>
  <c r="K725"/>
  <c r="G725"/>
  <c r="F725"/>
  <c r="D725"/>
  <c r="AC725" s="1"/>
  <c r="AF724"/>
  <c r="AE724"/>
  <c r="AB724"/>
  <c r="X724"/>
  <c r="W724"/>
  <c r="V724"/>
  <c r="U724"/>
  <c r="T724"/>
  <c r="Q724"/>
  <c r="P724"/>
  <c r="O724"/>
  <c r="K724"/>
  <c r="G724"/>
  <c r="F724"/>
  <c r="D724"/>
  <c r="AC724" s="1"/>
  <c r="AF723"/>
  <c r="AE723"/>
  <c r="AB723"/>
  <c r="X723"/>
  <c r="W723"/>
  <c r="V723"/>
  <c r="U723"/>
  <c r="T723"/>
  <c r="Q723"/>
  <c r="P723"/>
  <c r="O723"/>
  <c r="K723"/>
  <c r="G723"/>
  <c r="F723"/>
  <c r="D723"/>
  <c r="AC723" s="1"/>
  <c r="AF722"/>
  <c r="AE722"/>
  <c r="AB722"/>
  <c r="X722"/>
  <c r="W722"/>
  <c r="V722"/>
  <c r="U722"/>
  <c r="T722"/>
  <c r="Q722"/>
  <c r="P722"/>
  <c r="O722"/>
  <c r="K722"/>
  <c r="G722"/>
  <c r="F722"/>
  <c r="D722"/>
  <c r="AC722" s="1"/>
  <c r="AF721"/>
  <c r="AE721"/>
  <c r="AB721"/>
  <c r="X721"/>
  <c r="W721"/>
  <c r="V721"/>
  <c r="U721"/>
  <c r="T721"/>
  <c r="Q721"/>
  <c r="P721"/>
  <c r="O721"/>
  <c r="K721"/>
  <c r="G721"/>
  <c r="F721"/>
  <c r="D721"/>
  <c r="AC721" s="1"/>
  <c r="AF720"/>
  <c r="AE720"/>
  <c r="AB720"/>
  <c r="X720"/>
  <c r="W720"/>
  <c r="V720"/>
  <c r="U720"/>
  <c r="T720"/>
  <c r="Q720"/>
  <c r="P720"/>
  <c r="O720"/>
  <c r="K720"/>
  <c r="G720"/>
  <c r="H725" l="1"/>
  <c r="H721"/>
  <c r="H724"/>
  <c r="H722"/>
  <c r="H723"/>
  <c r="F720"/>
  <c r="H720" s="1"/>
  <c r="D720"/>
  <c r="AC720" s="1"/>
  <c r="AF719"/>
  <c r="AE719"/>
  <c r="AB719"/>
  <c r="X719"/>
  <c r="W719"/>
  <c r="V719"/>
  <c r="U719"/>
  <c r="T719"/>
  <c r="Q719"/>
  <c r="P719"/>
  <c r="O719"/>
  <c r="K719"/>
  <c r="G719"/>
  <c r="F719"/>
  <c r="D719"/>
  <c r="AC719" s="1"/>
  <c r="AF718"/>
  <c r="AE718"/>
  <c r="AB718"/>
  <c r="X718"/>
  <c r="W718"/>
  <c r="V718"/>
  <c r="U718"/>
  <c r="T718"/>
  <c r="Q718"/>
  <c r="P718"/>
  <c r="O718"/>
  <c r="K718"/>
  <c r="G718"/>
  <c r="F718"/>
  <c r="D718"/>
  <c r="AC718" s="1"/>
  <c r="AF717"/>
  <c r="AE717"/>
  <c r="AB717"/>
  <c r="X717"/>
  <c r="W717"/>
  <c r="V717"/>
  <c r="U717"/>
  <c r="T717"/>
  <c r="Q717"/>
  <c r="P717"/>
  <c r="O717"/>
  <c r="K717"/>
  <c r="G717"/>
  <c r="F717"/>
  <c r="D717"/>
  <c r="AC717" s="1"/>
  <c r="AF716"/>
  <c r="AE716"/>
  <c r="AB716"/>
  <c r="X716"/>
  <c r="W716"/>
  <c r="V716"/>
  <c r="U716"/>
  <c r="T716"/>
  <c r="Q716"/>
  <c r="P716"/>
  <c r="O716"/>
  <c r="K716"/>
  <c r="G716"/>
  <c r="F716"/>
  <c r="D716"/>
  <c r="AC716" s="1"/>
  <c r="AF715"/>
  <c r="AE715"/>
  <c r="AB715"/>
  <c r="X715"/>
  <c r="W715"/>
  <c r="V715"/>
  <c r="U715"/>
  <c r="T715"/>
  <c r="Q715"/>
  <c r="P715"/>
  <c r="O715"/>
  <c r="K715"/>
  <c r="G715"/>
  <c r="F715"/>
  <c r="D715"/>
  <c r="AC715" s="1"/>
  <c r="AF714"/>
  <c r="AE714"/>
  <c r="AB714"/>
  <c r="X714"/>
  <c r="W714"/>
  <c r="V714"/>
  <c r="U714"/>
  <c r="T714"/>
  <c r="Q714"/>
  <c r="P714"/>
  <c r="O714"/>
  <c r="K714"/>
  <c r="G714"/>
  <c r="F714"/>
  <c r="D714"/>
  <c r="AC714" s="1"/>
  <c r="AF713"/>
  <c r="AE713"/>
  <c r="AB713"/>
  <c r="X713"/>
  <c r="W713"/>
  <c r="V713"/>
  <c r="U713"/>
  <c r="T713"/>
  <c r="Q713"/>
  <c r="P713"/>
  <c r="O713"/>
  <c r="K713"/>
  <c r="G713"/>
  <c r="F713"/>
  <c r="D713"/>
  <c r="AC713" s="1"/>
  <c r="AF712"/>
  <c r="AE712"/>
  <c r="AB712"/>
  <c r="X712"/>
  <c r="W712"/>
  <c r="V712"/>
  <c r="U712"/>
  <c r="T712"/>
  <c r="Q712"/>
  <c r="P712"/>
  <c r="O712"/>
  <c r="K712"/>
  <c r="G712"/>
  <c r="H713" l="1"/>
  <c r="H715"/>
  <c r="H719"/>
  <c r="H716"/>
  <c r="H717"/>
  <c r="H714"/>
  <c r="H718"/>
  <c r="F712"/>
  <c r="H712" s="1"/>
  <c r="D712"/>
  <c r="AC712" s="1"/>
  <c r="AF711"/>
  <c r="AE711"/>
  <c r="AB711"/>
  <c r="X711"/>
  <c r="W711"/>
  <c r="V711"/>
  <c r="U711"/>
  <c r="T711"/>
  <c r="Q711"/>
  <c r="P711"/>
  <c r="O711"/>
  <c r="K711"/>
  <c r="G711"/>
  <c r="F711"/>
  <c r="D711"/>
  <c r="AC711" s="1"/>
  <c r="AF710"/>
  <c r="AE710"/>
  <c r="AB710"/>
  <c r="X710"/>
  <c r="W710"/>
  <c r="V710"/>
  <c r="U710"/>
  <c r="T710"/>
  <c r="Q710"/>
  <c r="P710"/>
  <c r="O710"/>
  <c r="K710"/>
  <c r="G710"/>
  <c r="F710"/>
  <c r="D710"/>
  <c r="AC710" s="1"/>
  <c r="AF709"/>
  <c r="AE709"/>
  <c r="AB709"/>
  <c r="X709"/>
  <c r="W709"/>
  <c r="V709"/>
  <c r="U709"/>
  <c r="T709"/>
  <c r="Q709"/>
  <c r="P709"/>
  <c r="O709"/>
  <c r="K709"/>
  <c r="G709"/>
  <c r="F709"/>
  <c r="D709"/>
  <c r="AC709" s="1"/>
  <c r="AF708"/>
  <c r="AE708"/>
  <c r="AB708"/>
  <c r="X708"/>
  <c r="W708"/>
  <c r="V708"/>
  <c r="U708"/>
  <c r="T708"/>
  <c r="Q708"/>
  <c r="P708"/>
  <c r="O708"/>
  <c r="K708"/>
  <c r="G708"/>
  <c r="F708"/>
  <c r="D708"/>
  <c r="AC708" s="1"/>
  <c r="AF707"/>
  <c r="AE707"/>
  <c r="AB707"/>
  <c r="X707"/>
  <c r="W707"/>
  <c r="V707"/>
  <c r="U707"/>
  <c r="T707"/>
  <c r="Q707"/>
  <c r="P707"/>
  <c r="O707"/>
  <c r="K707"/>
  <c r="G707"/>
  <c r="F707"/>
  <c r="D707"/>
  <c r="AC707" s="1"/>
  <c r="AF706"/>
  <c r="AE706"/>
  <c r="AB706"/>
  <c r="X706"/>
  <c r="W706"/>
  <c r="V706"/>
  <c r="U706"/>
  <c r="T706"/>
  <c r="Q706"/>
  <c r="P706"/>
  <c r="O706"/>
  <c r="K706"/>
  <c r="G706"/>
  <c r="F706"/>
  <c r="D706"/>
  <c r="AC706" s="1"/>
  <c r="AF705"/>
  <c r="AE705"/>
  <c r="AB705"/>
  <c r="X705"/>
  <c r="W705"/>
  <c r="V705"/>
  <c r="U705"/>
  <c r="T705"/>
  <c r="Q705"/>
  <c r="P705"/>
  <c r="O705"/>
  <c r="K705"/>
  <c r="G705"/>
  <c r="F705"/>
  <c r="D705"/>
  <c r="AC705" s="1"/>
  <c r="AF704"/>
  <c r="AE704"/>
  <c r="AB704"/>
  <c r="X704"/>
  <c r="W704"/>
  <c r="V704"/>
  <c r="U704"/>
  <c r="T704"/>
  <c r="Q704"/>
  <c r="P704"/>
  <c r="O704"/>
  <c r="K704"/>
  <c r="G704"/>
  <c r="F704"/>
  <c r="D704"/>
  <c r="AC704" s="1"/>
  <c r="AF703"/>
  <c r="AE703"/>
  <c r="AB703"/>
  <c r="X703"/>
  <c r="W703"/>
  <c r="V703"/>
  <c r="U703"/>
  <c r="T703"/>
  <c r="Q703"/>
  <c r="P703"/>
  <c r="O703"/>
  <c r="K703"/>
  <c r="G703"/>
  <c r="F703"/>
  <c r="D703"/>
  <c r="AC703" s="1"/>
  <c r="AF702"/>
  <c r="AE702"/>
  <c r="AB702"/>
  <c r="X702"/>
  <c r="W702"/>
  <c r="V702"/>
  <c r="U702"/>
  <c r="T702"/>
  <c r="Q702"/>
  <c r="P702"/>
  <c r="O702"/>
  <c r="K702"/>
  <c r="G702"/>
  <c r="F702"/>
  <c r="D702"/>
  <c r="AC702" s="1"/>
  <c r="AF701"/>
  <c r="AE701"/>
  <c r="AB701"/>
  <c r="X701"/>
  <c r="W701"/>
  <c r="V701"/>
  <c r="U701"/>
  <c r="T701"/>
  <c r="Q701"/>
  <c r="P701"/>
  <c r="O701"/>
  <c r="K701"/>
  <c r="G701"/>
  <c r="F701"/>
  <c r="D701"/>
  <c r="AC701" s="1"/>
  <c r="AF700"/>
  <c r="AE700"/>
  <c r="AB700"/>
  <c r="X700"/>
  <c r="W700"/>
  <c r="V700"/>
  <c r="U700"/>
  <c r="T700"/>
  <c r="Q700"/>
  <c r="P700"/>
  <c r="O700"/>
  <c r="K700"/>
  <c r="G700"/>
  <c r="F700"/>
  <c r="D700"/>
  <c r="AC700" s="1"/>
  <c r="AF699"/>
  <c r="AE699"/>
  <c r="AB699"/>
  <c r="X699"/>
  <c r="W699"/>
  <c r="V699"/>
  <c r="U699"/>
  <c r="T699"/>
  <c r="Q699"/>
  <c r="P699"/>
  <c r="O699"/>
  <c r="K699"/>
  <c r="G699"/>
  <c r="F699"/>
  <c r="D699"/>
  <c r="AC699" s="1"/>
  <c r="AF698"/>
  <c r="AE698"/>
  <c r="AB698"/>
  <c r="X698"/>
  <c r="W698"/>
  <c r="V698"/>
  <c r="U698"/>
  <c r="T698"/>
  <c r="Q698"/>
  <c r="P698"/>
  <c r="O698"/>
  <c r="K698"/>
  <c r="G698"/>
  <c r="F698"/>
  <c r="D698"/>
  <c r="AC698" s="1"/>
  <c r="AF697"/>
  <c r="AE697"/>
  <c r="AB697"/>
  <c r="X697"/>
  <c r="W697"/>
  <c r="V697"/>
  <c r="U697"/>
  <c r="T697"/>
  <c r="Q697"/>
  <c r="P697"/>
  <c r="O697"/>
  <c r="K697"/>
  <c r="G697"/>
  <c r="F697"/>
  <c r="D697"/>
  <c r="AC697" s="1"/>
  <c r="AF696"/>
  <c r="AE696"/>
  <c r="AB696"/>
  <c r="X696"/>
  <c r="W696"/>
  <c r="V696"/>
  <c r="U696"/>
  <c r="T696"/>
  <c r="Q696"/>
  <c r="P696"/>
  <c r="O696"/>
  <c r="K696"/>
  <c r="G696"/>
  <c r="F696"/>
  <c r="D696"/>
  <c r="AC696" s="1"/>
  <c r="AF695"/>
  <c r="AE695"/>
  <c r="AB695"/>
  <c r="X695"/>
  <c r="W695"/>
  <c r="V695"/>
  <c r="U695"/>
  <c r="T695"/>
  <c r="Q695"/>
  <c r="P695"/>
  <c r="O695"/>
  <c r="K695"/>
  <c r="G695"/>
  <c r="F695"/>
  <c r="D695"/>
  <c r="AC695" s="1"/>
  <c r="AF694"/>
  <c r="AE694"/>
  <c r="AB694"/>
  <c r="X694"/>
  <c r="W694"/>
  <c r="V694"/>
  <c r="U694"/>
  <c r="T694"/>
  <c r="Q694"/>
  <c r="P694"/>
  <c r="O694"/>
  <c r="K694"/>
  <c r="G694"/>
  <c r="F694"/>
  <c r="D694"/>
  <c r="AC694" s="1"/>
  <c r="AF693"/>
  <c r="AE693"/>
  <c r="AB693"/>
  <c r="X693"/>
  <c r="W693"/>
  <c r="V693"/>
  <c r="U693"/>
  <c r="T693"/>
  <c r="Q693"/>
  <c r="P693"/>
  <c r="O693"/>
  <c r="K693"/>
  <c r="G693"/>
  <c r="F693"/>
  <c r="D693"/>
  <c r="AC693" s="1"/>
  <c r="AF692"/>
  <c r="AE692"/>
  <c r="AB692"/>
  <c r="X692"/>
  <c r="W692"/>
  <c r="V692"/>
  <c r="U692"/>
  <c r="T692"/>
  <c r="Q692"/>
  <c r="P692"/>
  <c r="O692"/>
  <c r="K692"/>
  <c r="G692"/>
  <c r="F692"/>
  <c r="D692"/>
  <c r="AC692" s="1"/>
  <c r="AF691"/>
  <c r="AE691"/>
  <c r="AB691"/>
  <c r="X691"/>
  <c r="W691"/>
  <c r="V691"/>
  <c r="U691"/>
  <c r="T691"/>
  <c r="Q691"/>
  <c r="P691"/>
  <c r="O691"/>
  <c r="K691"/>
  <c r="G691"/>
  <c r="F691"/>
  <c r="D691"/>
  <c r="AC691" s="1"/>
  <c r="AF690"/>
  <c r="AE690"/>
  <c r="AB690"/>
  <c r="X690"/>
  <c r="W690"/>
  <c r="V690"/>
  <c r="U690"/>
  <c r="T690"/>
  <c r="Q690"/>
  <c r="P690"/>
  <c r="O690"/>
  <c r="K690"/>
  <c r="G690"/>
  <c r="F690"/>
  <c r="D690"/>
  <c r="AC690" s="1"/>
  <c r="AF689"/>
  <c r="AE689"/>
  <c r="AB689"/>
  <c r="X689"/>
  <c r="W689"/>
  <c r="V689"/>
  <c r="U689"/>
  <c r="T689"/>
  <c r="Q689"/>
  <c r="P689"/>
  <c r="O689"/>
  <c r="K689"/>
  <c r="G689"/>
  <c r="F689"/>
  <c r="D689"/>
  <c r="AC689" s="1"/>
  <c r="AF688"/>
  <c r="AE688"/>
  <c r="AB688"/>
  <c r="X688"/>
  <c r="W688"/>
  <c r="V688"/>
  <c r="U688"/>
  <c r="T688"/>
  <c r="Q688"/>
  <c r="P688"/>
  <c r="O688"/>
  <c r="K688"/>
  <c r="G688"/>
  <c r="F688"/>
  <c r="D688"/>
  <c r="AC688" s="1"/>
  <c r="AF687"/>
  <c r="AE687"/>
  <c r="AB687"/>
  <c r="X687"/>
  <c r="W687"/>
  <c r="V687"/>
  <c r="U687"/>
  <c r="T687"/>
  <c r="Q687"/>
  <c r="P687"/>
  <c r="O687"/>
  <c r="K687"/>
  <c r="G687"/>
  <c r="F687"/>
  <c r="D687"/>
  <c r="AC687" s="1"/>
  <c r="AF686"/>
  <c r="AE686"/>
  <c r="AB686"/>
  <c r="X686"/>
  <c r="W686"/>
  <c r="V686"/>
  <c r="U686"/>
  <c r="T686"/>
  <c r="Q686"/>
  <c r="P686"/>
  <c r="O686"/>
  <c r="K686"/>
  <c r="G686"/>
  <c r="F686"/>
  <c r="D686"/>
  <c r="AC686" s="1"/>
  <c r="AF685"/>
  <c r="AE685"/>
  <c r="AB685"/>
  <c r="X685"/>
  <c r="W685"/>
  <c r="V685"/>
  <c r="U685"/>
  <c r="T685"/>
  <c r="Q685"/>
  <c r="P685"/>
  <c r="O685"/>
  <c r="K685"/>
  <c r="G685"/>
  <c r="F685"/>
  <c r="D685"/>
  <c r="AC685" s="1"/>
  <c r="AF684"/>
  <c r="AE684"/>
  <c r="AB684"/>
  <c r="X684"/>
  <c r="W684"/>
  <c r="V684"/>
  <c r="U684"/>
  <c r="T684"/>
  <c r="Q684"/>
  <c r="P684"/>
  <c r="O684"/>
  <c r="K684"/>
  <c r="G684"/>
  <c r="F684"/>
  <c r="D684"/>
  <c r="AC684" s="1"/>
  <c r="AF683"/>
  <c r="AE683"/>
  <c r="AB683"/>
  <c r="X683"/>
  <c r="W683"/>
  <c r="V683"/>
  <c r="U683"/>
  <c r="T683"/>
  <c r="Q683"/>
  <c r="P683"/>
  <c r="O683"/>
  <c r="K683"/>
  <c r="G683"/>
  <c r="F683"/>
  <c r="D683"/>
  <c r="AC683" s="1"/>
  <c r="AF682"/>
  <c r="AE682"/>
  <c r="AB682"/>
  <c r="X682"/>
  <c r="W682"/>
  <c r="V682"/>
  <c r="U682"/>
  <c r="T682"/>
  <c r="Q682"/>
  <c r="P682"/>
  <c r="O682"/>
  <c r="K682"/>
  <c r="H682"/>
  <c r="G682"/>
  <c r="D682"/>
  <c r="AC682" s="1"/>
  <c r="AF681"/>
  <c r="AE681"/>
  <c r="AB681"/>
  <c r="X681"/>
  <c r="W681"/>
  <c r="V681"/>
  <c r="U681"/>
  <c r="T681"/>
  <c r="Q681"/>
  <c r="P681"/>
  <c r="O681"/>
  <c r="K681"/>
  <c r="H681"/>
  <c r="G681"/>
  <c r="D681"/>
  <c r="AC681" s="1"/>
  <c r="AF680"/>
  <c r="AE680"/>
  <c r="AB680"/>
  <c r="X680"/>
  <c r="W680"/>
  <c r="V680"/>
  <c r="U680"/>
  <c r="T680"/>
  <c r="Q680"/>
  <c r="P680"/>
  <c r="O680"/>
  <c r="K680"/>
  <c r="G680"/>
  <c r="F680"/>
  <c r="D680"/>
  <c r="AC680" s="1"/>
  <c r="AF679"/>
  <c r="AE679"/>
  <c r="AB679"/>
  <c r="X679"/>
  <c r="W679"/>
  <c r="V679"/>
  <c r="U679"/>
  <c r="T679"/>
  <c r="Q679"/>
  <c r="P679"/>
  <c r="O679"/>
  <c r="K679"/>
  <c r="G679"/>
  <c r="F679"/>
  <c r="D679"/>
  <c r="AC679" s="1"/>
  <c r="AF678"/>
  <c r="AE678"/>
  <c r="AB678"/>
  <c r="X678"/>
  <c r="W678"/>
  <c r="V678"/>
  <c r="U678"/>
  <c r="T678"/>
  <c r="Q678"/>
  <c r="P678"/>
  <c r="O678"/>
  <c r="K678"/>
  <c r="G678"/>
  <c r="F678"/>
  <c r="D678"/>
  <c r="AC678" s="1"/>
  <c r="AF677"/>
  <c r="AE677"/>
  <c r="AB677"/>
  <c r="X677"/>
  <c r="W677"/>
  <c r="V677"/>
  <c r="U677"/>
  <c r="T677"/>
  <c r="Q677"/>
  <c r="P677"/>
  <c r="O677"/>
  <c r="K677"/>
  <c r="G677"/>
  <c r="F677"/>
  <c r="D677"/>
  <c r="AC677" s="1"/>
  <c r="AF676"/>
  <c r="AE676"/>
  <c r="AB676"/>
  <c r="X676"/>
  <c r="W676"/>
  <c r="V676"/>
  <c r="U676"/>
  <c r="T676"/>
  <c r="Q676"/>
  <c r="P676"/>
  <c r="O676"/>
  <c r="K676"/>
  <c r="G676"/>
  <c r="F676"/>
  <c r="D676"/>
  <c r="AC676" s="1"/>
  <c r="AF675"/>
  <c r="AE675"/>
  <c r="AB675"/>
  <c r="X675"/>
  <c r="W675"/>
  <c r="V675"/>
  <c r="U675"/>
  <c r="T675"/>
  <c r="Q675"/>
  <c r="P675"/>
  <c r="O675"/>
  <c r="K675"/>
  <c r="G675"/>
  <c r="F675"/>
  <c r="D675"/>
  <c r="AC675" s="1"/>
  <c r="AF674"/>
  <c r="AE674"/>
  <c r="AB674"/>
  <c r="X674"/>
  <c r="W674"/>
  <c r="V674"/>
  <c r="U674"/>
  <c r="T674"/>
  <c r="Q674"/>
  <c r="P674"/>
  <c r="O674"/>
  <c r="K674"/>
  <c r="G674"/>
  <c r="F674"/>
  <c r="D674"/>
  <c r="AC674" s="1"/>
  <c r="AF673"/>
  <c r="AE673"/>
  <c r="AB673"/>
  <c r="X673"/>
  <c r="W673"/>
  <c r="V673"/>
  <c r="U673"/>
  <c r="T673"/>
  <c r="Q673"/>
  <c r="P673"/>
  <c r="O673"/>
  <c r="K673"/>
  <c r="H673"/>
  <c r="G673"/>
  <c r="D673"/>
  <c r="AC673" s="1"/>
  <c r="AF672"/>
  <c r="AE672"/>
  <c r="AB672"/>
  <c r="X672"/>
  <c r="W672"/>
  <c r="V672"/>
  <c r="U672"/>
  <c r="T672"/>
  <c r="Q672"/>
  <c r="P672"/>
  <c r="O672"/>
  <c r="K672"/>
  <c r="G672"/>
  <c r="F672"/>
  <c r="D672"/>
  <c r="AC672" s="1"/>
  <c r="AF671"/>
  <c r="AE671"/>
  <c r="AB671"/>
  <c r="X671"/>
  <c r="W671"/>
  <c r="V671"/>
  <c r="U671"/>
  <c r="T671"/>
  <c r="Q671"/>
  <c r="P671"/>
  <c r="O671"/>
  <c r="K671"/>
  <c r="G671"/>
  <c r="F671"/>
  <c r="D671"/>
  <c r="AC671" s="1"/>
  <c r="AF670"/>
  <c r="AE670"/>
  <c r="AB670"/>
  <c r="X670"/>
  <c r="W670"/>
  <c r="V670"/>
  <c r="U670"/>
  <c r="T670"/>
  <c r="Q670"/>
  <c r="P670"/>
  <c r="O670"/>
  <c r="K670"/>
  <c r="G670"/>
  <c r="F670"/>
  <c r="D670"/>
  <c r="AC670" s="1"/>
  <c r="AF669"/>
  <c r="AE669"/>
  <c r="AB669"/>
  <c r="X669"/>
  <c r="W669"/>
  <c r="V669"/>
  <c r="U669"/>
  <c r="T669"/>
  <c r="Q669"/>
  <c r="P669"/>
  <c r="O669"/>
  <c r="K669"/>
  <c r="G669"/>
  <c r="F669"/>
  <c r="D669"/>
  <c r="AC669" s="1"/>
  <c r="AF668"/>
  <c r="AE668"/>
  <c r="AB668"/>
  <c r="X668"/>
  <c r="W668"/>
  <c r="V668"/>
  <c r="U668"/>
  <c r="T668"/>
  <c r="Q668"/>
  <c r="P668"/>
  <c r="O668"/>
  <c r="K668"/>
  <c r="G668"/>
  <c r="F668"/>
  <c r="D668"/>
  <c r="AC668" s="1"/>
  <c r="AF667"/>
  <c r="AE667"/>
  <c r="AB667"/>
  <c r="X667"/>
  <c r="W667"/>
  <c r="V667"/>
  <c r="U667"/>
  <c r="T667"/>
  <c r="Q667"/>
  <c r="P667"/>
  <c r="O667"/>
  <c r="K667"/>
  <c r="G667"/>
  <c r="F667"/>
  <c r="D667"/>
  <c r="AC667" s="1"/>
  <c r="AF666"/>
  <c r="AE666"/>
  <c r="AB666"/>
  <c r="X666"/>
  <c r="W666"/>
  <c r="V666"/>
  <c r="U666"/>
  <c r="T666"/>
  <c r="Q666"/>
  <c r="P666"/>
  <c r="O666"/>
  <c r="K666"/>
  <c r="G666"/>
  <c r="F666"/>
  <c r="D666"/>
  <c r="AC666" s="1"/>
  <c r="AF665"/>
  <c r="AE665"/>
  <c r="AB665"/>
  <c r="X665"/>
  <c r="W665"/>
  <c r="V665"/>
  <c r="U665"/>
  <c r="T665"/>
  <c r="Q665"/>
  <c r="P665"/>
  <c r="O665"/>
  <c r="K665"/>
  <c r="G665"/>
  <c r="F665"/>
  <c r="D665"/>
  <c r="AC665" s="1"/>
  <c r="AF664"/>
  <c r="AE664"/>
  <c r="AB664"/>
  <c r="X664"/>
  <c r="W664"/>
  <c r="V664"/>
  <c r="U664"/>
  <c r="T664"/>
  <c r="Q664"/>
  <c r="P664"/>
  <c r="O664"/>
  <c r="K664"/>
  <c r="G664"/>
  <c r="F664"/>
  <c r="D664"/>
  <c r="AC664" s="1"/>
  <c r="AF663"/>
  <c r="AE663"/>
  <c r="AB663"/>
  <c r="X663"/>
  <c r="W663"/>
  <c r="V663"/>
  <c r="U663"/>
  <c r="T663"/>
  <c r="Q663"/>
  <c r="P663"/>
  <c r="O663"/>
  <c r="K663"/>
  <c r="G663"/>
  <c r="F663"/>
  <c r="D663"/>
  <c r="AC663" s="1"/>
  <c r="AF662"/>
  <c r="AE662"/>
  <c r="AB662"/>
  <c r="X662"/>
  <c r="W662"/>
  <c r="V662"/>
  <c r="U662"/>
  <c r="T662"/>
  <c r="Q662"/>
  <c r="P662"/>
  <c r="O662"/>
  <c r="K662"/>
  <c r="H662"/>
  <c r="G662"/>
  <c r="D662"/>
  <c r="AC662" s="1"/>
  <c r="AF661"/>
  <c r="AE661"/>
  <c r="AB661"/>
  <c r="X661"/>
  <c r="W661"/>
  <c r="V661"/>
  <c r="U661"/>
  <c r="T661"/>
  <c r="Q661"/>
  <c r="P661"/>
  <c r="O661"/>
  <c r="K661"/>
  <c r="G661"/>
  <c r="F661"/>
  <c r="D661"/>
  <c r="AC661" s="1"/>
  <c r="AF660"/>
  <c r="AE660"/>
  <c r="AB660"/>
  <c r="X660"/>
  <c r="W660"/>
  <c r="V660"/>
  <c r="U660"/>
  <c r="T660"/>
  <c r="Q660"/>
  <c r="P660"/>
  <c r="O660"/>
  <c r="K660"/>
  <c r="G660"/>
  <c r="F660"/>
  <c r="D660"/>
  <c r="AC660" s="1"/>
  <c r="AF659"/>
  <c r="AE659"/>
  <c r="AB659"/>
  <c r="X659"/>
  <c r="W659"/>
  <c r="V659"/>
  <c r="U659"/>
  <c r="T659"/>
  <c r="Q659"/>
  <c r="P659"/>
  <c r="O659"/>
  <c r="K659"/>
  <c r="G659"/>
  <c r="F659"/>
  <c r="D659"/>
  <c r="AC659" s="1"/>
  <c r="AF658"/>
  <c r="AE658"/>
  <c r="AB658"/>
  <c r="X658"/>
  <c r="W658"/>
  <c r="V658"/>
  <c r="U658"/>
  <c r="T658"/>
  <c r="Q658"/>
  <c r="P658"/>
  <c r="O658"/>
  <c r="K658"/>
  <c r="H658"/>
  <c r="G658"/>
  <c r="D658"/>
  <c r="AC658" s="1"/>
  <c r="AF657"/>
  <c r="AE657"/>
  <c r="AB657"/>
  <c r="X657"/>
  <c r="W657"/>
  <c r="V657"/>
  <c r="U657"/>
  <c r="T657"/>
  <c r="Q657"/>
  <c r="P657"/>
  <c r="O657"/>
  <c r="K657"/>
  <c r="H657"/>
  <c r="G657"/>
  <c r="D657"/>
  <c r="AC657" s="1"/>
  <c r="AF656"/>
  <c r="AE656"/>
  <c r="AB656"/>
  <c r="X656"/>
  <c r="W656"/>
  <c r="V656"/>
  <c r="U656"/>
  <c r="T656"/>
  <c r="Q656"/>
  <c r="P656"/>
  <c r="O656"/>
  <c r="K656"/>
  <c r="G656"/>
  <c r="F656"/>
  <c r="D656"/>
  <c r="AC656" s="1"/>
  <c r="AF655"/>
  <c r="AE655"/>
  <c r="AB655"/>
  <c r="X655"/>
  <c r="W655"/>
  <c r="V655"/>
  <c r="U655"/>
  <c r="T655"/>
  <c r="Q655"/>
  <c r="P655"/>
  <c r="O655"/>
  <c r="K655"/>
  <c r="G655"/>
  <c r="F655"/>
  <c r="D655"/>
  <c r="AC655" s="1"/>
  <c r="AF654"/>
  <c r="AE654"/>
  <c r="AB654"/>
  <c r="X654"/>
  <c r="W654"/>
  <c r="V654"/>
  <c r="U654"/>
  <c r="T654"/>
  <c r="Q654"/>
  <c r="P654"/>
  <c r="O654"/>
  <c r="K654"/>
  <c r="G654"/>
  <c r="F654"/>
  <c r="D654"/>
  <c r="AC654" s="1"/>
  <c r="AF653"/>
  <c r="AE653"/>
  <c r="AB653"/>
  <c r="X653"/>
  <c r="W653"/>
  <c r="V653"/>
  <c r="U653"/>
  <c r="T653"/>
  <c r="Q653"/>
  <c r="P653"/>
  <c r="O653"/>
  <c r="K653"/>
  <c r="G653"/>
  <c r="F653"/>
  <c r="D653"/>
  <c r="AC653" s="1"/>
  <c r="AF652"/>
  <c r="AE652"/>
  <c r="AB652"/>
  <c r="X652"/>
  <c r="W652"/>
  <c r="V652"/>
  <c r="U652"/>
  <c r="T652"/>
  <c r="Q652"/>
  <c r="P652"/>
  <c r="O652"/>
  <c r="K652"/>
  <c r="G652"/>
  <c r="F652"/>
  <c r="D652"/>
  <c r="AC652" s="1"/>
  <c r="AF651"/>
  <c r="AE651"/>
  <c r="AB651"/>
  <c r="X651"/>
  <c r="W651"/>
  <c r="V651"/>
  <c r="U651"/>
  <c r="T651"/>
  <c r="Q651"/>
  <c r="P651"/>
  <c r="O651"/>
  <c r="K651"/>
  <c r="G651"/>
  <c r="F651"/>
  <c r="D651"/>
  <c r="AC651" s="1"/>
  <c r="AF650"/>
  <c r="AE650"/>
  <c r="AB650"/>
  <c r="X650"/>
  <c r="W650"/>
  <c r="V650"/>
  <c r="U650"/>
  <c r="T650"/>
  <c r="Q650"/>
  <c r="P650"/>
  <c r="O650"/>
  <c r="K650"/>
  <c r="G650"/>
  <c r="F650"/>
  <c r="D650"/>
  <c r="AC650" s="1"/>
  <c r="AF649"/>
  <c r="AE649"/>
  <c r="AB649"/>
  <c r="X649"/>
  <c r="W649"/>
  <c r="V649"/>
  <c r="U649"/>
  <c r="T649"/>
  <c r="Q649"/>
  <c r="P649"/>
  <c r="O649"/>
  <c r="K649"/>
  <c r="G649"/>
  <c r="F649"/>
  <c r="D649"/>
  <c r="AC649" s="1"/>
  <c r="AF648"/>
  <c r="AE648"/>
  <c r="AB648"/>
  <c r="X648"/>
  <c r="W648"/>
  <c r="V648"/>
  <c r="U648"/>
  <c r="T648"/>
  <c r="Q648"/>
  <c r="P648"/>
  <c r="O648"/>
  <c r="K648"/>
  <c r="H653" l="1"/>
  <c r="H661"/>
  <c r="H665"/>
  <c r="H669"/>
  <c r="H677"/>
  <c r="H685"/>
  <c r="H689"/>
  <c r="H693"/>
  <c r="H697"/>
  <c r="H701"/>
  <c r="H707"/>
  <c r="H711"/>
  <c r="H686"/>
  <c r="H694"/>
  <c r="H705"/>
  <c r="H709"/>
  <c r="H690"/>
  <c r="H654"/>
  <c r="H666"/>
  <c r="H670"/>
  <c r="H674"/>
  <c r="H678"/>
  <c r="H652"/>
  <c r="H698"/>
  <c r="H702"/>
  <c r="H706"/>
  <c r="H710"/>
  <c r="H651"/>
  <c r="H655"/>
  <c r="H663"/>
  <c r="H667"/>
  <c r="H671"/>
  <c r="H675"/>
  <c r="H679"/>
  <c r="H683"/>
  <c r="H687"/>
  <c r="H691"/>
  <c r="H695"/>
  <c r="H699"/>
  <c r="H703"/>
  <c r="H656"/>
  <c r="H660"/>
  <c r="H664"/>
  <c r="H668"/>
  <c r="H672"/>
  <c r="H676"/>
  <c r="H680"/>
  <c r="H684"/>
  <c r="H688"/>
  <c r="H692"/>
  <c r="H696"/>
  <c r="H700"/>
  <c r="H704"/>
  <c r="H708"/>
  <c r="H649"/>
  <c r="H650"/>
  <c r="H659"/>
  <c r="H648"/>
  <c r="G648"/>
  <c r="D648"/>
  <c r="AC648" s="1"/>
  <c r="AF647"/>
  <c r="AE647"/>
  <c r="AB647"/>
  <c r="X647"/>
  <c r="W647"/>
  <c r="V647"/>
  <c r="U647"/>
  <c r="T647"/>
  <c r="Q647"/>
  <c r="P647"/>
  <c r="O647"/>
  <c r="K647"/>
  <c r="G647"/>
  <c r="F647"/>
  <c r="D647"/>
  <c r="AC647" s="1"/>
  <c r="AF646"/>
  <c r="AE646"/>
  <c r="AB646"/>
  <c r="X646"/>
  <c r="W646"/>
  <c r="V646"/>
  <c r="U646"/>
  <c r="T646"/>
  <c r="Q646"/>
  <c r="P646"/>
  <c r="O646"/>
  <c r="K646"/>
  <c r="G646"/>
  <c r="F646"/>
  <c r="D646"/>
  <c r="AC646" s="1"/>
  <c r="AF645"/>
  <c r="AE645"/>
  <c r="AB645"/>
  <c r="X645"/>
  <c r="W645"/>
  <c r="V645"/>
  <c r="U645"/>
  <c r="T645"/>
  <c r="Q645"/>
  <c r="P645"/>
  <c r="O645"/>
  <c r="K645"/>
  <c r="G645"/>
  <c r="F645"/>
  <c r="D645"/>
  <c r="AC645" s="1"/>
  <c r="AF644"/>
  <c r="AE644"/>
  <c r="AB644"/>
  <c r="X644"/>
  <c r="W644"/>
  <c r="V644"/>
  <c r="U644"/>
  <c r="T644"/>
  <c r="Q644"/>
  <c r="P644"/>
  <c r="O644"/>
  <c r="K644"/>
  <c r="G644"/>
  <c r="F644"/>
  <c r="D644"/>
  <c r="AC644" s="1"/>
  <c r="AF643"/>
  <c r="AE643"/>
  <c r="AB643"/>
  <c r="X643"/>
  <c r="W643"/>
  <c r="V643"/>
  <c r="U643"/>
  <c r="T643"/>
  <c r="Q643"/>
  <c r="P643"/>
  <c r="O643"/>
  <c r="K643"/>
  <c r="G643"/>
  <c r="F643"/>
  <c r="D643"/>
  <c r="AC643" s="1"/>
  <c r="AF642"/>
  <c r="AE642"/>
  <c r="AB642"/>
  <c r="X642"/>
  <c r="W642"/>
  <c r="V642"/>
  <c r="U642"/>
  <c r="T642"/>
  <c r="Q642"/>
  <c r="P642"/>
  <c r="O642"/>
  <c r="K642"/>
  <c r="G642"/>
  <c r="F642"/>
  <c r="D642"/>
  <c r="AC642" s="1"/>
  <c r="AF641"/>
  <c r="AE641"/>
  <c r="AB641"/>
  <c r="X641"/>
  <c r="W641"/>
  <c r="V641"/>
  <c r="U641"/>
  <c r="T641"/>
  <c r="Q641"/>
  <c r="P641"/>
  <c r="O641"/>
  <c r="K641"/>
  <c r="G641"/>
  <c r="F641"/>
  <c r="D641"/>
  <c r="AC641" s="1"/>
  <c r="AF640"/>
  <c r="AE640"/>
  <c r="AB640"/>
  <c r="X640"/>
  <c r="W640"/>
  <c r="V640"/>
  <c r="U640"/>
  <c r="T640"/>
  <c r="Q640"/>
  <c r="P640"/>
  <c r="O640"/>
  <c r="K640"/>
  <c r="G640"/>
  <c r="F640"/>
  <c r="D640"/>
  <c r="AC640" s="1"/>
  <c r="AF639"/>
  <c r="AE639"/>
  <c r="AB639"/>
  <c r="X639"/>
  <c r="W639"/>
  <c r="V639"/>
  <c r="U639"/>
  <c r="T639"/>
  <c r="Q639"/>
  <c r="P639"/>
  <c r="O639"/>
  <c r="K639"/>
  <c r="G639"/>
  <c r="F639"/>
  <c r="D639"/>
  <c r="AC639" s="1"/>
  <c r="AF638"/>
  <c r="AE638"/>
  <c r="AB638"/>
  <c r="X638"/>
  <c r="W638"/>
  <c r="V638"/>
  <c r="U638"/>
  <c r="T638"/>
  <c r="Q638"/>
  <c r="P638"/>
  <c r="O638"/>
  <c r="K638"/>
  <c r="G638"/>
  <c r="F638"/>
  <c r="D638"/>
  <c r="AC638" s="1"/>
  <c r="AF637"/>
  <c r="AE637"/>
  <c r="AB637"/>
  <c r="X637"/>
  <c r="W637"/>
  <c r="V637"/>
  <c r="U637"/>
  <c r="T637"/>
  <c r="Q637"/>
  <c r="P637"/>
  <c r="O637"/>
  <c r="K637"/>
  <c r="G637"/>
  <c r="F637"/>
  <c r="D637"/>
  <c r="AC637" s="1"/>
  <c r="AF636"/>
  <c r="AE636"/>
  <c r="AB636"/>
  <c r="X636"/>
  <c r="W636"/>
  <c r="V636"/>
  <c r="U636"/>
  <c r="T636"/>
  <c r="Q636"/>
  <c r="P636"/>
  <c r="O636"/>
  <c r="K636"/>
  <c r="G636"/>
  <c r="F636"/>
  <c r="D636"/>
  <c r="AC636" s="1"/>
  <c r="AF635"/>
  <c r="AE635"/>
  <c r="AB635"/>
  <c r="X635"/>
  <c r="W635"/>
  <c r="V635"/>
  <c r="U635"/>
  <c r="T635"/>
  <c r="Q635"/>
  <c r="P635"/>
  <c r="O635"/>
  <c r="K635"/>
  <c r="G635"/>
  <c r="F635"/>
  <c r="D635"/>
  <c r="AC635" s="1"/>
  <c r="AF634"/>
  <c r="AE634"/>
  <c r="AB634"/>
  <c r="X634"/>
  <c r="W634"/>
  <c r="V634"/>
  <c r="U634"/>
  <c r="T634"/>
  <c r="Q634"/>
  <c r="P634"/>
  <c r="O634"/>
  <c r="K634"/>
  <c r="G634"/>
  <c r="F634"/>
  <c r="D634"/>
  <c r="AC634" s="1"/>
  <c r="AF633"/>
  <c r="AE633"/>
  <c r="AB633"/>
  <c r="X633"/>
  <c r="W633"/>
  <c r="V633"/>
  <c r="U633"/>
  <c r="T633"/>
  <c r="Q633"/>
  <c r="P633"/>
  <c r="O633"/>
  <c r="K633"/>
  <c r="G633"/>
  <c r="F633"/>
  <c r="D633"/>
  <c r="AC633" s="1"/>
  <c r="AF632"/>
  <c r="AE632"/>
  <c r="AB632"/>
  <c r="X632"/>
  <c r="W632"/>
  <c r="V632"/>
  <c r="U632"/>
  <c r="T632"/>
  <c r="Q632"/>
  <c r="P632"/>
  <c r="O632"/>
  <c r="K632"/>
  <c r="G632"/>
  <c r="F632"/>
  <c r="D632"/>
  <c r="AC632" s="1"/>
  <c r="AF631"/>
  <c r="AE631"/>
  <c r="AB631"/>
  <c r="X631"/>
  <c r="W631"/>
  <c r="V631"/>
  <c r="U631"/>
  <c r="T631"/>
  <c r="Q631"/>
  <c r="P631"/>
  <c r="O631"/>
  <c r="K631"/>
  <c r="G631"/>
  <c r="F631"/>
  <c r="D631"/>
  <c r="AC631" s="1"/>
  <c r="AF630"/>
  <c r="AE630"/>
  <c r="AB630"/>
  <c r="X630"/>
  <c r="W630"/>
  <c r="V630"/>
  <c r="U630"/>
  <c r="T630"/>
  <c r="Q630"/>
  <c r="P630"/>
  <c r="O630"/>
  <c r="K630"/>
  <c r="G630"/>
  <c r="F630"/>
  <c r="D630"/>
  <c r="AC630" s="1"/>
  <c r="AF629"/>
  <c r="AE629"/>
  <c r="AB629"/>
  <c r="X629"/>
  <c r="W629"/>
  <c r="V629"/>
  <c r="U629"/>
  <c r="T629"/>
  <c r="Q629"/>
  <c r="P629"/>
  <c r="O629"/>
  <c r="K629"/>
  <c r="G629"/>
  <c r="F629"/>
  <c r="D629"/>
  <c r="AC629" s="1"/>
  <c r="AF628"/>
  <c r="AE628"/>
  <c r="AB628"/>
  <c r="X628"/>
  <c r="W628"/>
  <c r="V628"/>
  <c r="U628"/>
  <c r="T628"/>
  <c r="Q628"/>
  <c r="P628"/>
  <c r="O628"/>
  <c r="K628"/>
  <c r="G628"/>
  <c r="F628"/>
  <c r="D628"/>
  <c r="AC628" s="1"/>
  <c r="AF627"/>
  <c r="AE627"/>
  <c r="AB627"/>
  <c r="X627"/>
  <c r="W627"/>
  <c r="V627"/>
  <c r="U627"/>
  <c r="T627"/>
  <c r="Q627"/>
  <c r="P627"/>
  <c r="O627"/>
  <c r="K627"/>
  <c r="G627"/>
  <c r="F627"/>
  <c r="D627"/>
  <c r="AC627" s="1"/>
  <c r="AF626"/>
  <c r="AE626"/>
  <c r="AB626"/>
  <c r="X626"/>
  <c r="W626"/>
  <c r="V626"/>
  <c r="U626"/>
  <c r="T626"/>
  <c r="Q626"/>
  <c r="P626"/>
  <c r="O626"/>
  <c r="K626"/>
  <c r="G626"/>
  <c r="F626"/>
  <c r="D626"/>
  <c r="AC626" s="1"/>
  <c r="AF625"/>
  <c r="AE625"/>
  <c r="AB625"/>
  <c r="X625"/>
  <c r="W625"/>
  <c r="V625"/>
  <c r="U625"/>
  <c r="T625"/>
  <c r="Q625"/>
  <c r="P625"/>
  <c r="O625"/>
  <c r="K625"/>
  <c r="G625"/>
  <c r="F625"/>
  <c r="D625"/>
  <c r="AC625" s="1"/>
  <c r="AF624"/>
  <c r="AE624"/>
  <c r="AB624"/>
  <c r="X624"/>
  <c r="W624"/>
  <c r="V624"/>
  <c r="U624"/>
  <c r="T624"/>
  <c r="Q624"/>
  <c r="P624"/>
  <c r="O624"/>
  <c r="K624"/>
  <c r="G624"/>
  <c r="F624"/>
  <c r="D624"/>
  <c r="AC624" s="1"/>
  <c r="AF623"/>
  <c r="AE623"/>
  <c r="AB623"/>
  <c r="X623"/>
  <c r="W623"/>
  <c r="V623"/>
  <c r="U623"/>
  <c r="T623"/>
  <c r="Q623"/>
  <c r="P623"/>
  <c r="O623"/>
  <c r="K623"/>
  <c r="G623"/>
  <c r="F623"/>
  <c r="H623" s="1"/>
  <c r="D623"/>
  <c r="AC623" s="1"/>
  <c r="AF622"/>
  <c r="AE622"/>
  <c r="X622"/>
  <c r="W622"/>
  <c r="V622"/>
  <c r="U622"/>
  <c r="T622"/>
  <c r="Q622"/>
  <c r="P622"/>
  <c r="O622"/>
  <c r="K622"/>
  <c r="H631" l="1"/>
  <c r="H635"/>
  <c r="H639"/>
  <c r="H643"/>
  <c r="H647"/>
  <c r="H626"/>
  <c r="H630"/>
  <c r="H634"/>
  <c r="H638"/>
  <c r="H642"/>
  <c r="H646"/>
  <c r="H637"/>
  <c r="H625"/>
  <c r="H629"/>
  <c r="H633"/>
  <c r="H641"/>
  <c r="H627"/>
  <c r="H624"/>
  <c r="H628"/>
  <c r="H632"/>
  <c r="H636"/>
  <c r="H640"/>
  <c r="H644"/>
  <c r="H645"/>
  <c r="H622"/>
  <c r="G622"/>
  <c r="D622"/>
  <c r="AC622" s="1"/>
  <c r="AF621"/>
  <c r="AE621"/>
  <c r="AB621"/>
  <c r="X621"/>
  <c r="W621"/>
  <c r="V621"/>
  <c r="U621"/>
  <c r="T621"/>
  <c r="Q621"/>
  <c r="P621"/>
  <c r="O621"/>
  <c r="K621"/>
  <c r="G621"/>
  <c r="F621"/>
  <c r="D621"/>
  <c r="AC621" s="1"/>
  <c r="AF620"/>
  <c r="AE620"/>
  <c r="AB620"/>
  <c r="X620"/>
  <c r="W620"/>
  <c r="V620"/>
  <c r="U620"/>
  <c r="T620"/>
  <c r="Q620"/>
  <c r="P620"/>
  <c r="O620"/>
  <c r="K620"/>
  <c r="G620"/>
  <c r="F620"/>
  <c r="D620"/>
  <c r="AC620" s="1"/>
  <c r="AF619"/>
  <c r="AE619"/>
  <c r="AB619"/>
  <c r="X619"/>
  <c r="W619"/>
  <c r="V619"/>
  <c r="U619"/>
  <c r="T619"/>
  <c r="Q619"/>
  <c r="P619"/>
  <c r="O619"/>
  <c r="K619"/>
  <c r="G619"/>
  <c r="F619"/>
  <c r="D619"/>
  <c r="AC619" s="1"/>
  <c r="AF618"/>
  <c r="AE618"/>
  <c r="AB618"/>
  <c r="X618"/>
  <c r="W618"/>
  <c r="V618"/>
  <c r="U618"/>
  <c r="T618"/>
  <c r="Q618"/>
  <c r="P618"/>
  <c r="O618"/>
  <c r="K618"/>
  <c r="G618"/>
  <c r="F618"/>
  <c r="D618"/>
  <c r="AC618" s="1"/>
  <c r="AF617"/>
  <c r="AE617"/>
  <c r="AB617"/>
  <c r="X617"/>
  <c r="W617"/>
  <c r="V617"/>
  <c r="U617"/>
  <c r="T617"/>
  <c r="Q617"/>
  <c r="P617"/>
  <c r="O617"/>
  <c r="K617"/>
  <c r="G617"/>
  <c r="F617"/>
  <c r="D617"/>
  <c r="AC617" s="1"/>
  <c r="AF616"/>
  <c r="AE616"/>
  <c r="AB616"/>
  <c r="X616"/>
  <c r="W616"/>
  <c r="V616"/>
  <c r="U616"/>
  <c r="T616"/>
  <c r="Q616"/>
  <c r="P616"/>
  <c r="O616"/>
  <c r="K616"/>
  <c r="G616"/>
  <c r="F616"/>
  <c r="D616"/>
  <c r="AC616" s="1"/>
  <c r="AF615"/>
  <c r="AE615"/>
  <c r="AB615"/>
  <c r="X615"/>
  <c r="W615"/>
  <c r="V615"/>
  <c r="U615"/>
  <c r="T615"/>
  <c r="Q615"/>
  <c r="P615"/>
  <c r="O615"/>
  <c r="K615"/>
  <c r="G615"/>
  <c r="F615"/>
  <c r="D615"/>
  <c r="AC615" s="1"/>
  <c r="AF614"/>
  <c r="AE614"/>
  <c r="AB614"/>
  <c r="X614"/>
  <c r="W614"/>
  <c r="V614"/>
  <c r="U614"/>
  <c r="T614"/>
  <c r="Q614"/>
  <c r="P614"/>
  <c r="O614"/>
  <c r="K614"/>
  <c r="G614"/>
  <c r="F614"/>
  <c r="D614"/>
  <c r="AC614" s="1"/>
  <c r="AF613"/>
  <c r="AE613"/>
  <c r="AB613"/>
  <c r="X613"/>
  <c r="W613"/>
  <c r="V613"/>
  <c r="U613"/>
  <c r="T613"/>
  <c r="Q613"/>
  <c r="P613"/>
  <c r="O613"/>
  <c r="K613"/>
  <c r="G613"/>
  <c r="F613"/>
  <c r="D613"/>
  <c r="AC613" s="1"/>
  <c r="AF612"/>
  <c r="AE612"/>
  <c r="AB612"/>
  <c r="X612"/>
  <c r="W612"/>
  <c r="V612"/>
  <c r="U612"/>
  <c r="T612"/>
  <c r="Q612"/>
  <c r="P612"/>
  <c r="O612"/>
  <c r="K612"/>
  <c r="G612"/>
  <c r="F612"/>
  <c r="D612"/>
  <c r="AC612" s="1"/>
  <c r="AF611"/>
  <c r="AE611"/>
  <c r="AB611"/>
  <c r="X611"/>
  <c r="W611"/>
  <c r="V611"/>
  <c r="U611"/>
  <c r="T611"/>
  <c r="Q611"/>
  <c r="P611"/>
  <c r="O611"/>
  <c r="K611"/>
  <c r="G611"/>
  <c r="F611"/>
  <c r="D611"/>
  <c r="AC611" s="1"/>
  <c r="AF610"/>
  <c r="AE610"/>
  <c r="AB610"/>
  <c r="X610"/>
  <c r="W610"/>
  <c r="V610"/>
  <c r="U610"/>
  <c r="T610"/>
  <c r="Q610"/>
  <c r="P610"/>
  <c r="O610"/>
  <c r="K610"/>
  <c r="G610"/>
  <c r="F610"/>
  <c r="D610"/>
  <c r="AC610" s="1"/>
  <c r="AF609"/>
  <c r="AE609"/>
  <c r="AB609"/>
  <c r="X609"/>
  <c r="W609"/>
  <c r="V609"/>
  <c r="U609"/>
  <c r="T609"/>
  <c r="Q609"/>
  <c r="P609"/>
  <c r="O609"/>
  <c r="K609"/>
  <c r="G609"/>
  <c r="F609"/>
  <c r="D609"/>
  <c r="AC609" s="1"/>
  <c r="AF608"/>
  <c r="AE608"/>
  <c r="AB608"/>
  <c r="X608"/>
  <c r="W608"/>
  <c r="V608"/>
  <c r="U608"/>
  <c r="T608"/>
  <c r="Q608"/>
  <c r="P608"/>
  <c r="O608"/>
  <c r="K608"/>
  <c r="G608"/>
  <c r="F608"/>
  <c r="D608"/>
  <c r="AC608" s="1"/>
  <c r="AF607"/>
  <c r="AE607"/>
  <c r="AB607"/>
  <c r="X607"/>
  <c r="W607"/>
  <c r="V607"/>
  <c r="U607"/>
  <c r="T607"/>
  <c r="Q607"/>
  <c r="P607"/>
  <c r="O607"/>
  <c r="K607"/>
  <c r="G607"/>
  <c r="F607"/>
  <c r="D607"/>
  <c r="AC607" s="1"/>
  <c r="AF606"/>
  <c r="AE606"/>
  <c r="AB606"/>
  <c r="X606"/>
  <c r="W606"/>
  <c r="V606"/>
  <c r="U606"/>
  <c r="T606"/>
  <c r="Q606"/>
  <c r="P606"/>
  <c r="O606"/>
  <c r="K606"/>
  <c r="G606"/>
  <c r="F606"/>
  <c r="D606"/>
  <c r="AC606" s="1"/>
  <c r="AF605"/>
  <c r="AE605"/>
  <c r="AB605"/>
  <c r="X605"/>
  <c r="W605"/>
  <c r="V605"/>
  <c r="U605"/>
  <c r="T605"/>
  <c r="Q605"/>
  <c r="P605"/>
  <c r="O605"/>
  <c r="K605"/>
  <c r="G605"/>
  <c r="F605"/>
  <c r="D605"/>
  <c r="AC605" s="1"/>
  <c r="AF604"/>
  <c r="AE604"/>
  <c r="AB604"/>
  <c r="X604"/>
  <c r="W604"/>
  <c r="V604"/>
  <c r="U604"/>
  <c r="T604"/>
  <c r="Q604"/>
  <c r="P604"/>
  <c r="O604"/>
  <c r="K604"/>
  <c r="G604"/>
  <c r="F604"/>
  <c r="D604"/>
  <c r="AC604" s="1"/>
  <c r="AF603"/>
  <c r="AE603"/>
  <c r="AB603"/>
  <c r="X603"/>
  <c r="W603"/>
  <c r="V603"/>
  <c r="U603"/>
  <c r="T603"/>
  <c r="Q603"/>
  <c r="P603"/>
  <c r="O603"/>
  <c r="K603"/>
  <c r="G603"/>
  <c r="F603"/>
  <c r="D603"/>
  <c r="AC603" s="1"/>
  <c r="AF602"/>
  <c r="AE602"/>
  <c r="AB602"/>
  <c r="X602"/>
  <c r="W602"/>
  <c r="V602"/>
  <c r="U602"/>
  <c r="T602"/>
  <c r="Q602"/>
  <c r="P602"/>
  <c r="O602"/>
  <c r="K602"/>
  <c r="H604" l="1"/>
  <c r="H608"/>
  <c r="H612"/>
  <c r="H616"/>
  <c r="H620"/>
  <c r="H603"/>
  <c r="H609"/>
  <c r="H613"/>
  <c r="H617"/>
  <c r="H621"/>
  <c r="H607"/>
  <c r="H611"/>
  <c r="H615"/>
  <c r="H619"/>
  <c r="H605"/>
  <c r="H606"/>
  <c r="H610"/>
  <c r="H614"/>
  <c r="H618"/>
  <c r="G602"/>
  <c r="F602"/>
  <c r="H602" s="1"/>
  <c r="D602"/>
  <c r="AC602" s="1"/>
  <c r="AF601"/>
  <c r="AE601"/>
  <c r="AB601"/>
  <c r="X601"/>
  <c r="W601"/>
  <c r="V601"/>
  <c r="U601"/>
  <c r="T601"/>
  <c r="Q601"/>
  <c r="P601"/>
  <c r="O601"/>
  <c r="K601"/>
  <c r="G601"/>
  <c r="F601"/>
  <c r="D601"/>
  <c r="AC601" s="1"/>
  <c r="AF600"/>
  <c r="AE600"/>
  <c r="AB600"/>
  <c r="X600"/>
  <c r="W600"/>
  <c r="V600"/>
  <c r="U600"/>
  <c r="T600"/>
  <c r="Q600"/>
  <c r="P600"/>
  <c r="O600"/>
  <c r="K600"/>
  <c r="H600"/>
  <c r="G600"/>
  <c r="D600"/>
  <c r="AC600" s="1"/>
  <c r="AF599"/>
  <c r="AE599"/>
  <c r="AB599"/>
  <c r="X599"/>
  <c r="W599"/>
  <c r="V599"/>
  <c r="U599"/>
  <c r="T599"/>
  <c r="Q599"/>
  <c r="P599"/>
  <c r="O599"/>
  <c r="K599"/>
  <c r="H601" l="1"/>
  <c r="G599"/>
  <c r="F599"/>
  <c r="H599" s="1"/>
  <c r="D599"/>
  <c r="AC599" s="1"/>
  <c r="AF598"/>
  <c r="AE598"/>
  <c r="AB598"/>
  <c r="X598"/>
  <c r="W598"/>
  <c r="V598"/>
  <c r="U598"/>
  <c r="T598"/>
  <c r="Q598"/>
  <c r="P598"/>
  <c r="O598"/>
  <c r="K598"/>
  <c r="G598"/>
  <c r="F598"/>
  <c r="D598"/>
  <c r="AC598" s="1"/>
  <c r="AF597"/>
  <c r="AE597"/>
  <c r="AB597"/>
  <c r="X597"/>
  <c r="W597"/>
  <c r="V597"/>
  <c r="U597"/>
  <c r="T597"/>
  <c r="Q597"/>
  <c r="P597"/>
  <c r="O597"/>
  <c r="K597"/>
  <c r="H597"/>
  <c r="G597"/>
  <c r="D597"/>
  <c r="AC597" s="1"/>
  <c r="AF596"/>
  <c r="AE596"/>
  <c r="AB596"/>
  <c r="X596"/>
  <c r="W596"/>
  <c r="V596"/>
  <c r="U596"/>
  <c r="T596"/>
  <c r="Q596"/>
  <c r="P596"/>
  <c r="O596"/>
  <c r="K596"/>
  <c r="H596"/>
  <c r="G596"/>
  <c r="D596"/>
  <c r="AC596" s="1"/>
  <c r="AF595"/>
  <c r="AE595"/>
  <c r="AB595"/>
  <c r="X595"/>
  <c r="W595"/>
  <c r="V595"/>
  <c r="U595"/>
  <c r="T595"/>
  <c r="Q595"/>
  <c r="P595"/>
  <c r="O595"/>
  <c r="K595"/>
  <c r="H595"/>
  <c r="G595"/>
  <c r="D595"/>
  <c r="AC595" s="1"/>
  <c r="AF594"/>
  <c r="AE594"/>
  <c r="AB594"/>
  <c r="X594"/>
  <c r="W594"/>
  <c r="V594"/>
  <c r="U594"/>
  <c r="T594"/>
  <c r="Q594"/>
  <c r="P594"/>
  <c r="O594"/>
  <c r="K594"/>
  <c r="H594"/>
  <c r="G594"/>
  <c r="D594"/>
  <c r="AC594" s="1"/>
  <c r="AF593"/>
  <c r="AE593"/>
  <c r="AB593"/>
  <c r="X593"/>
  <c r="W593"/>
  <c r="V593"/>
  <c r="U593"/>
  <c r="T593"/>
  <c r="Q593"/>
  <c r="P593"/>
  <c r="O593"/>
  <c r="K593"/>
  <c r="H593"/>
  <c r="G593"/>
  <c r="D593"/>
  <c r="AC593" s="1"/>
  <c r="AF592"/>
  <c r="AE592"/>
  <c r="AB592"/>
  <c r="X592"/>
  <c r="W592"/>
  <c r="V592"/>
  <c r="U592"/>
  <c r="T592"/>
  <c r="Q592"/>
  <c r="P592"/>
  <c r="O592"/>
  <c r="K592"/>
  <c r="H592"/>
  <c r="G592"/>
  <c r="D592"/>
  <c r="AC592" s="1"/>
  <c r="AF591"/>
  <c r="AE591"/>
  <c r="AB591"/>
  <c r="X591"/>
  <c r="W591"/>
  <c r="V591"/>
  <c r="U591"/>
  <c r="T591"/>
  <c r="Q591"/>
  <c r="P591"/>
  <c r="O591"/>
  <c r="K591"/>
  <c r="H591"/>
  <c r="G591"/>
  <c r="D591"/>
  <c r="AC591" s="1"/>
  <c r="AF590"/>
  <c r="AE590"/>
  <c r="AB590"/>
  <c r="X590"/>
  <c r="W590"/>
  <c r="V590"/>
  <c r="U590"/>
  <c r="T590"/>
  <c r="Q590"/>
  <c r="P590"/>
  <c r="O590"/>
  <c r="K590"/>
  <c r="H590"/>
  <c r="G590"/>
  <c r="D590"/>
  <c r="AC590" s="1"/>
  <c r="AF589"/>
  <c r="AE589"/>
  <c r="AB589"/>
  <c r="X589"/>
  <c r="W589"/>
  <c r="V589"/>
  <c r="U589"/>
  <c r="T589"/>
  <c r="Q589"/>
  <c r="P589"/>
  <c r="O589"/>
  <c r="K589"/>
  <c r="H589"/>
  <c r="G589"/>
  <c r="D589"/>
  <c r="AC589" s="1"/>
  <c r="AF588"/>
  <c r="AE588"/>
  <c r="AB588"/>
  <c r="X588"/>
  <c r="W588"/>
  <c r="V588"/>
  <c r="U588"/>
  <c r="T588"/>
  <c r="Q588"/>
  <c r="P588"/>
  <c r="O588"/>
  <c r="K588"/>
  <c r="H588"/>
  <c r="G588"/>
  <c r="D588"/>
  <c r="AC588" s="1"/>
  <c r="AF587"/>
  <c r="AE587"/>
  <c r="AB587"/>
  <c r="X587"/>
  <c r="W587"/>
  <c r="V587"/>
  <c r="U587"/>
  <c r="T587"/>
  <c r="Q587"/>
  <c r="P587"/>
  <c r="O587"/>
  <c r="K587"/>
  <c r="H587"/>
  <c r="G587"/>
  <c r="D587"/>
  <c r="AC587" s="1"/>
  <c r="AF586"/>
  <c r="AE586"/>
  <c r="AB586"/>
  <c r="X586"/>
  <c r="W586"/>
  <c r="V586"/>
  <c r="U586"/>
  <c r="T586"/>
  <c r="Q586"/>
  <c r="P586"/>
  <c r="O586"/>
  <c r="K586"/>
  <c r="H586"/>
  <c r="G586"/>
  <c r="D586"/>
  <c r="AC586" s="1"/>
  <c r="AF585"/>
  <c r="AE585"/>
  <c r="AB585"/>
  <c r="X585"/>
  <c r="W585"/>
  <c r="V585"/>
  <c r="U585"/>
  <c r="T585"/>
  <c r="Q585"/>
  <c r="P585"/>
  <c r="O585"/>
  <c r="K585"/>
  <c r="H585"/>
  <c r="G585"/>
  <c r="D585"/>
  <c r="AC585" s="1"/>
  <c r="AF584"/>
  <c r="AE584"/>
  <c r="AB584"/>
  <c r="X584"/>
  <c r="W584"/>
  <c r="V584"/>
  <c r="U584"/>
  <c r="T584"/>
  <c r="Q584"/>
  <c r="P584"/>
  <c r="O584"/>
  <c r="K584"/>
  <c r="H584"/>
  <c r="G584"/>
  <c r="D584"/>
  <c r="AC584" s="1"/>
  <c r="AF583"/>
  <c r="AE583"/>
  <c r="AB583"/>
  <c r="X583"/>
  <c r="W583"/>
  <c r="V583"/>
  <c r="U583"/>
  <c r="T583"/>
  <c r="Q583"/>
  <c r="P583"/>
  <c r="O583"/>
  <c r="K583"/>
  <c r="H583"/>
  <c r="G583"/>
  <c r="D583"/>
  <c r="AC583" s="1"/>
  <c r="AF582"/>
  <c r="AE582"/>
  <c r="AB582"/>
  <c r="X582"/>
  <c r="W582"/>
  <c r="V582"/>
  <c r="U582"/>
  <c r="T582"/>
  <c r="Q582"/>
  <c r="P582"/>
  <c r="O582"/>
  <c r="K582"/>
  <c r="H582"/>
  <c r="G582"/>
  <c r="D582"/>
  <c r="AC582" s="1"/>
  <c r="AF581"/>
  <c r="AE581"/>
  <c r="AB581"/>
  <c r="X581"/>
  <c r="W581"/>
  <c r="V581"/>
  <c r="U581"/>
  <c r="T581"/>
  <c r="Q581"/>
  <c r="P581"/>
  <c r="O581"/>
  <c r="K581"/>
  <c r="H581"/>
  <c r="G581"/>
  <c r="D581"/>
  <c r="AC581" s="1"/>
  <c r="AF580"/>
  <c r="AE580"/>
  <c r="AB580"/>
  <c r="X580"/>
  <c r="W580"/>
  <c r="V580"/>
  <c r="U580"/>
  <c r="T580"/>
  <c r="Q580"/>
  <c r="P580"/>
  <c r="O580"/>
  <c r="K580"/>
  <c r="H580"/>
  <c r="G580"/>
  <c r="D580"/>
  <c r="AC580" s="1"/>
  <c r="AF579"/>
  <c r="AE579"/>
  <c r="AB579"/>
  <c r="X579"/>
  <c r="W579"/>
  <c r="V579"/>
  <c r="U579"/>
  <c r="T579"/>
  <c r="Q579"/>
  <c r="P579"/>
  <c r="O579"/>
  <c r="K579"/>
  <c r="H579"/>
  <c r="G579"/>
  <c r="D579"/>
  <c r="AC579" s="1"/>
  <c r="AF578"/>
  <c r="AE578"/>
  <c r="AB578"/>
  <c r="X578"/>
  <c r="W578"/>
  <c r="V578"/>
  <c r="U578"/>
  <c r="T578"/>
  <c r="Q578"/>
  <c r="P578"/>
  <c r="O578"/>
  <c r="K578"/>
  <c r="H578"/>
  <c r="G578"/>
  <c r="D578"/>
  <c r="AC578" s="1"/>
  <c r="AF577"/>
  <c r="AE577"/>
  <c r="AB577"/>
  <c r="X577"/>
  <c r="W577"/>
  <c r="V577"/>
  <c r="U577"/>
  <c r="T577"/>
  <c r="Q577"/>
  <c r="P577"/>
  <c r="O577"/>
  <c r="K577"/>
  <c r="H577"/>
  <c r="G577"/>
  <c r="D577"/>
  <c r="AC577" s="1"/>
  <c r="AF576"/>
  <c r="AE576"/>
  <c r="AB576"/>
  <c r="X576"/>
  <c r="W576"/>
  <c r="V576"/>
  <c r="U576"/>
  <c r="T576"/>
  <c r="Q576"/>
  <c r="P576"/>
  <c r="O576"/>
  <c r="K576"/>
  <c r="H576"/>
  <c r="G576"/>
  <c r="D576"/>
  <c r="AC576" s="1"/>
  <c r="AF575"/>
  <c r="AE575"/>
  <c r="AB575"/>
  <c r="X575"/>
  <c r="W575"/>
  <c r="V575"/>
  <c r="U575"/>
  <c r="T575"/>
  <c r="Q575"/>
  <c r="P575"/>
  <c r="O575"/>
  <c r="K575"/>
  <c r="H575"/>
  <c r="G575"/>
  <c r="D575"/>
  <c r="AC575" s="1"/>
  <c r="AF574"/>
  <c r="AE574"/>
  <c r="AB574"/>
  <c r="X574"/>
  <c r="W574"/>
  <c r="V574"/>
  <c r="U574"/>
  <c r="T574"/>
  <c r="Q574"/>
  <c r="P574"/>
  <c r="O574"/>
  <c r="K574"/>
  <c r="H574"/>
  <c r="G574"/>
  <c r="D574"/>
  <c r="AC574" s="1"/>
  <c r="AF573"/>
  <c r="AE573"/>
  <c r="AB573"/>
  <c r="X573"/>
  <c r="W573"/>
  <c r="V573"/>
  <c r="U573"/>
  <c r="T573"/>
  <c r="Q573"/>
  <c r="P573"/>
  <c r="O573"/>
  <c r="K573"/>
  <c r="H573"/>
  <c r="G573"/>
  <c r="D573"/>
  <c r="AC573" s="1"/>
  <c r="AF572"/>
  <c r="AE572"/>
  <c r="AB572"/>
  <c r="X572"/>
  <c r="W572"/>
  <c r="V572"/>
  <c r="U572"/>
  <c r="T572"/>
  <c r="Q572"/>
  <c r="P572"/>
  <c r="O572"/>
  <c r="K572"/>
  <c r="H572"/>
  <c r="G572"/>
  <c r="D572"/>
  <c r="AC572" s="1"/>
  <c r="AF571"/>
  <c r="AE571"/>
  <c r="AB571"/>
  <c r="X571"/>
  <c r="W571"/>
  <c r="V571"/>
  <c r="U571"/>
  <c r="T571"/>
  <c r="Q571"/>
  <c r="P571"/>
  <c r="O571"/>
  <c r="K571"/>
  <c r="H571"/>
  <c r="G571"/>
  <c r="D571"/>
  <c r="AC571" s="1"/>
  <c r="AF570"/>
  <c r="AE570"/>
  <c r="AB570"/>
  <c r="X570"/>
  <c r="W570"/>
  <c r="V570"/>
  <c r="U570"/>
  <c r="T570"/>
  <c r="Q570"/>
  <c r="P570"/>
  <c r="O570"/>
  <c r="K570"/>
  <c r="H570"/>
  <c r="G570"/>
  <c r="D570"/>
  <c r="AC570" s="1"/>
  <c r="AF569"/>
  <c r="AE569"/>
  <c r="AB569"/>
  <c r="X569"/>
  <c r="W569"/>
  <c r="V569"/>
  <c r="U569"/>
  <c r="T569"/>
  <c r="Q569"/>
  <c r="P569"/>
  <c r="O569"/>
  <c r="K569"/>
  <c r="H569"/>
  <c r="G569"/>
  <c r="D569"/>
  <c r="AC569" s="1"/>
  <c r="AF568"/>
  <c r="AE568"/>
  <c r="AB568"/>
  <c r="X568"/>
  <c r="W568"/>
  <c r="V568"/>
  <c r="U568"/>
  <c r="T568"/>
  <c r="Q568"/>
  <c r="P568"/>
  <c r="O568"/>
  <c r="K568"/>
  <c r="H568"/>
  <c r="G568"/>
  <c r="D568"/>
  <c r="AC568" s="1"/>
  <c r="AF567"/>
  <c r="AE567"/>
  <c r="X567"/>
  <c r="W567"/>
  <c r="V567"/>
  <c r="U567"/>
  <c r="T567"/>
  <c r="Q567"/>
  <c r="P567"/>
  <c r="O567"/>
  <c r="K567"/>
  <c r="H567"/>
  <c r="G567"/>
  <c r="D567"/>
  <c r="AC567" s="1"/>
  <c r="AF566"/>
  <c r="AE566"/>
  <c r="AB566"/>
  <c r="X566"/>
  <c r="W566"/>
  <c r="V566"/>
  <c r="U566"/>
  <c r="T566"/>
  <c r="Q566"/>
  <c r="P566"/>
  <c r="O566"/>
  <c r="K566"/>
  <c r="H566"/>
  <c r="G566"/>
  <c r="D566"/>
  <c r="AC566" s="1"/>
  <c r="AF565"/>
  <c r="AE565"/>
  <c r="AB565"/>
  <c r="X565"/>
  <c r="W565"/>
  <c r="V565"/>
  <c r="U565"/>
  <c r="T565"/>
  <c r="Q565"/>
  <c r="P565"/>
  <c r="O565"/>
  <c r="K565"/>
  <c r="H565"/>
  <c r="G565"/>
  <c r="D565"/>
  <c r="AC565" s="1"/>
  <c r="AF564"/>
  <c r="AE564"/>
  <c r="AB564"/>
  <c r="X564"/>
  <c r="W564"/>
  <c r="V564"/>
  <c r="U564"/>
  <c r="T564"/>
  <c r="Q564"/>
  <c r="P564"/>
  <c r="O564"/>
  <c r="K564"/>
  <c r="H564"/>
  <c r="G564"/>
  <c r="D564"/>
  <c r="AC564" s="1"/>
  <c r="AF563"/>
  <c r="AE563"/>
  <c r="AB563"/>
  <c r="X563"/>
  <c r="W563"/>
  <c r="V563"/>
  <c r="U563"/>
  <c r="T563"/>
  <c r="Q563"/>
  <c r="P563"/>
  <c r="O563"/>
  <c r="K563"/>
  <c r="H563"/>
  <c r="G563"/>
  <c r="D563"/>
  <c r="AC563" s="1"/>
  <c r="AF562"/>
  <c r="AE562"/>
  <c r="AB562"/>
  <c r="X562"/>
  <c r="W562"/>
  <c r="V562"/>
  <c r="U562"/>
  <c r="T562"/>
  <c r="Q562"/>
  <c r="P562"/>
  <c r="O562"/>
  <c r="K562"/>
  <c r="H562"/>
  <c r="G562"/>
  <c r="D562"/>
  <c r="AC562" s="1"/>
  <c r="AF561"/>
  <c r="AE561"/>
  <c r="AB561"/>
  <c r="X561"/>
  <c r="W561"/>
  <c r="V561"/>
  <c r="U561"/>
  <c r="T561"/>
  <c r="Q561"/>
  <c r="P561"/>
  <c r="O561"/>
  <c r="K561"/>
  <c r="H561"/>
  <c r="G561"/>
  <c r="D561"/>
  <c r="AC561" s="1"/>
  <c r="AF560"/>
  <c r="AE560"/>
  <c r="AB560"/>
  <c r="X560"/>
  <c r="W560"/>
  <c r="V560"/>
  <c r="U560"/>
  <c r="T560"/>
  <c r="Q560"/>
  <c r="P560"/>
  <c r="O560"/>
  <c r="K560"/>
  <c r="H560"/>
  <c r="G560"/>
  <c r="D560"/>
  <c r="AC560" s="1"/>
  <c r="AF559"/>
  <c r="AE559"/>
  <c r="AB559"/>
  <c r="X559"/>
  <c r="W559"/>
  <c r="V559"/>
  <c r="U559"/>
  <c r="T559"/>
  <c r="Q559"/>
  <c r="P559"/>
  <c r="O559"/>
  <c r="K559"/>
  <c r="H559"/>
  <c r="G559"/>
  <c r="D559"/>
  <c r="AC559" s="1"/>
  <c r="AF558"/>
  <c r="AE558"/>
  <c r="AB558"/>
  <c r="X558"/>
  <c r="W558"/>
  <c r="V558"/>
  <c r="U558"/>
  <c r="T558"/>
  <c r="Q558"/>
  <c r="P558"/>
  <c r="O558"/>
  <c r="K558"/>
  <c r="H558"/>
  <c r="G558"/>
  <c r="D558"/>
  <c r="AC558" s="1"/>
  <c r="AF557"/>
  <c r="AE557"/>
  <c r="AB557"/>
  <c r="X557"/>
  <c r="W557"/>
  <c r="V557"/>
  <c r="U557"/>
  <c r="T557"/>
  <c r="Q557"/>
  <c r="P557"/>
  <c r="O557"/>
  <c r="K557"/>
  <c r="H557"/>
  <c r="G557"/>
  <c r="D557"/>
  <c r="AC557" s="1"/>
  <c r="AF556"/>
  <c r="AE556"/>
  <c r="X556"/>
  <c r="W556"/>
  <c r="V556"/>
  <c r="U556"/>
  <c r="T556"/>
  <c r="Q556"/>
  <c r="P556"/>
  <c r="O556"/>
  <c r="K556"/>
  <c r="H556"/>
  <c r="G556"/>
  <c r="D556"/>
  <c r="AC556" s="1"/>
  <c r="AF555"/>
  <c r="AE555"/>
  <c r="AB555"/>
  <c r="X555"/>
  <c r="W555"/>
  <c r="V555"/>
  <c r="U555"/>
  <c r="T555"/>
  <c r="Q555"/>
  <c r="P555"/>
  <c r="O555"/>
  <c r="K555"/>
  <c r="H555"/>
  <c r="G555"/>
  <c r="D555"/>
  <c r="AC555" s="1"/>
  <c r="AF554"/>
  <c r="AE554"/>
  <c r="AB554"/>
  <c r="X554"/>
  <c r="W554"/>
  <c r="V554"/>
  <c r="U554"/>
  <c r="T554"/>
  <c r="Q554"/>
  <c r="P554"/>
  <c r="O554"/>
  <c r="K554"/>
  <c r="H554"/>
  <c r="G554"/>
  <c r="D554"/>
  <c r="AC554" s="1"/>
  <c r="AF553"/>
  <c r="AE553"/>
  <c r="AB553"/>
  <c r="X553"/>
  <c r="W553"/>
  <c r="V553"/>
  <c r="U553"/>
  <c r="T553"/>
  <c r="Q553"/>
  <c r="P553"/>
  <c r="O553"/>
  <c r="K553"/>
  <c r="H553"/>
  <c r="G553"/>
  <c r="D553"/>
  <c r="AC553" s="1"/>
  <c r="AF552"/>
  <c r="AE552"/>
  <c r="AB552"/>
  <c r="X552"/>
  <c r="W552"/>
  <c r="V552"/>
  <c r="U552"/>
  <c r="T552"/>
  <c r="Q552"/>
  <c r="P552"/>
  <c r="O552"/>
  <c r="K552"/>
  <c r="H552"/>
  <c r="G552"/>
  <c r="D552"/>
  <c r="AC552" s="1"/>
  <c r="AF551"/>
  <c r="AE551"/>
  <c r="AB551"/>
  <c r="X551"/>
  <c r="W551"/>
  <c r="V551"/>
  <c r="U551"/>
  <c r="T551"/>
  <c r="Q551"/>
  <c r="P551"/>
  <c r="O551"/>
  <c r="K551"/>
  <c r="H551"/>
  <c r="G551"/>
  <c r="D551"/>
  <c r="AC551" s="1"/>
  <c r="AF550"/>
  <c r="AE550"/>
  <c r="AB550"/>
  <c r="X550"/>
  <c r="W550"/>
  <c r="V550"/>
  <c r="U550"/>
  <c r="T550"/>
  <c r="Q550"/>
  <c r="P550"/>
  <c r="O550"/>
  <c r="K550"/>
  <c r="H550"/>
  <c r="G550"/>
  <c r="D550"/>
  <c r="AC550" s="1"/>
  <c r="AF549"/>
  <c r="AE549"/>
  <c r="AB549"/>
  <c r="X549"/>
  <c r="W549"/>
  <c r="V549"/>
  <c r="U549"/>
  <c r="T549"/>
  <c r="Q549"/>
  <c r="P549"/>
  <c r="O549"/>
  <c r="K549"/>
  <c r="H549"/>
  <c r="G549"/>
  <c r="D549"/>
  <c r="AC549" s="1"/>
  <c r="AF548"/>
  <c r="AE548"/>
  <c r="AB548"/>
  <c r="X548"/>
  <c r="W548"/>
  <c r="V548"/>
  <c r="U548"/>
  <c r="T548"/>
  <c r="Q548"/>
  <c r="P548"/>
  <c r="O548"/>
  <c r="K548"/>
  <c r="H548"/>
  <c r="G548"/>
  <c r="D548"/>
  <c r="AC548" s="1"/>
  <c r="AF547"/>
  <c r="AE547"/>
  <c r="AB547"/>
  <c r="X547"/>
  <c r="W547"/>
  <c r="V547"/>
  <c r="U547"/>
  <c r="T547"/>
  <c r="Q547"/>
  <c r="P547"/>
  <c r="O547"/>
  <c r="K547"/>
  <c r="H547"/>
  <c r="G547"/>
  <c r="D547"/>
  <c r="AC547" s="1"/>
  <c r="AF546"/>
  <c r="AE546"/>
  <c r="AB546"/>
  <c r="X546"/>
  <c r="W546"/>
  <c r="V546"/>
  <c r="U546"/>
  <c r="T546"/>
  <c r="Q546"/>
  <c r="P546"/>
  <c r="O546"/>
  <c r="K546"/>
  <c r="H546"/>
  <c r="G546"/>
  <c r="D546"/>
  <c r="AC546" s="1"/>
  <c r="AF545"/>
  <c r="AE545"/>
  <c r="AB545"/>
  <c r="X545"/>
  <c r="W545"/>
  <c r="V545"/>
  <c r="U545"/>
  <c r="T545"/>
  <c r="Q545"/>
  <c r="P545"/>
  <c r="O545"/>
  <c r="K545"/>
  <c r="H545"/>
  <c r="G545"/>
  <c r="D545"/>
  <c r="AC545" s="1"/>
  <c r="AF544"/>
  <c r="AE544"/>
  <c r="AB544"/>
  <c r="X544"/>
  <c r="W544"/>
  <c r="V544"/>
  <c r="U544"/>
  <c r="T544"/>
  <c r="Q544"/>
  <c r="P544"/>
  <c r="O544"/>
  <c r="K544"/>
  <c r="H544"/>
  <c r="G544"/>
  <c r="D544"/>
  <c r="AC544" s="1"/>
  <c r="AF543"/>
  <c r="AE543"/>
  <c r="AB543"/>
  <c r="X543"/>
  <c r="W543"/>
  <c r="V543"/>
  <c r="U543"/>
  <c r="T543"/>
  <c r="Q543"/>
  <c r="P543"/>
  <c r="O543"/>
  <c r="K543"/>
  <c r="H543"/>
  <c r="G543"/>
  <c r="D543"/>
  <c r="AC543" s="1"/>
  <c r="AF542"/>
  <c r="AE542"/>
  <c r="AB542"/>
  <c r="X542"/>
  <c r="W542"/>
  <c r="V542"/>
  <c r="U542"/>
  <c r="T542"/>
  <c r="Q542"/>
  <c r="P542"/>
  <c r="O542"/>
  <c r="K542"/>
  <c r="H542"/>
  <c r="G542"/>
  <c r="D542"/>
  <c r="AC542" s="1"/>
  <c r="AF541"/>
  <c r="AE541"/>
  <c r="AB541"/>
  <c r="X541"/>
  <c r="W541"/>
  <c r="V541"/>
  <c r="U541"/>
  <c r="T541"/>
  <c r="Q541"/>
  <c r="P541"/>
  <c r="O541"/>
  <c r="K541"/>
  <c r="H541"/>
  <c r="G541"/>
  <c r="D541"/>
  <c r="AC541" s="1"/>
  <c r="AF540"/>
  <c r="AE540"/>
  <c r="AB540"/>
  <c r="X540"/>
  <c r="W540"/>
  <c r="V540"/>
  <c r="U540"/>
  <c r="T540"/>
  <c r="Q540"/>
  <c r="P540"/>
  <c r="O540"/>
  <c r="K540"/>
  <c r="H540"/>
  <c r="G540"/>
  <c r="D540"/>
  <c r="AC540" s="1"/>
  <c r="AF539"/>
  <c r="AE539"/>
  <c r="AB539"/>
  <c r="X539"/>
  <c r="W539"/>
  <c r="V539"/>
  <c r="U539"/>
  <c r="T539"/>
  <c r="Q539"/>
  <c r="P539"/>
  <c r="O539"/>
  <c r="K539"/>
  <c r="H539"/>
  <c r="G539"/>
  <c r="D539"/>
  <c r="AC539" s="1"/>
  <c r="AF538"/>
  <c r="AE538"/>
  <c r="AB538"/>
  <c r="X538"/>
  <c r="W538"/>
  <c r="V538"/>
  <c r="U538"/>
  <c r="T538"/>
  <c r="Q538"/>
  <c r="P538"/>
  <c r="O538"/>
  <c r="K538"/>
  <c r="H538"/>
  <c r="G538"/>
  <c r="D538"/>
  <c r="AC538" s="1"/>
  <c r="AF537"/>
  <c r="AE537"/>
  <c r="AB537"/>
  <c r="X537"/>
  <c r="W537"/>
  <c r="V537"/>
  <c r="U537"/>
  <c r="T537"/>
  <c r="Q537"/>
  <c r="P537"/>
  <c r="O537"/>
  <c r="K537"/>
  <c r="H537"/>
  <c r="G537"/>
  <c r="D537"/>
  <c r="AC537" s="1"/>
  <c r="AF536"/>
  <c r="AE536"/>
  <c r="AB536"/>
  <c r="X536"/>
  <c r="W536"/>
  <c r="V536"/>
  <c r="U536"/>
  <c r="T536"/>
  <c r="Q536"/>
  <c r="P536"/>
  <c r="O536"/>
  <c r="K536"/>
  <c r="H536"/>
  <c r="G536"/>
  <c r="D536"/>
  <c r="AC536" s="1"/>
  <c r="AF535"/>
  <c r="AE535"/>
  <c r="AB535"/>
  <c r="X535"/>
  <c r="W535"/>
  <c r="V535"/>
  <c r="U535"/>
  <c r="T535"/>
  <c r="Q535"/>
  <c r="P535"/>
  <c r="O535"/>
  <c r="K535"/>
  <c r="H535"/>
  <c r="G535"/>
  <c r="D535"/>
  <c r="AC535" s="1"/>
  <c r="AF534"/>
  <c r="AE534"/>
  <c r="AB534"/>
  <c r="X534"/>
  <c r="W534"/>
  <c r="V534"/>
  <c r="U534"/>
  <c r="T534"/>
  <c r="Q534"/>
  <c r="P534"/>
  <c r="O534"/>
  <c r="K534"/>
  <c r="H534"/>
  <c r="G534"/>
  <c r="D534"/>
  <c r="AC534" s="1"/>
  <c r="AF533"/>
  <c r="AE533"/>
  <c r="AB533"/>
  <c r="X533"/>
  <c r="W533"/>
  <c r="V533"/>
  <c r="U533"/>
  <c r="T533"/>
  <c r="Q533"/>
  <c r="P533"/>
  <c r="O533"/>
  <c r="K533"/>
  <c r="H533"/>
  <c r="G533"/>
  <c r="D533"/>
  <c r="AC533" s="1"/>
  <c r="AF532"/>
  <c r="AE532"/>
  <c r="X532"/>
  <c r="W532"/>
  <c r="V532"/>
  <c r="U532"/>
  <c r="T532"/>
  <c r="Q532"/>
  <c r="P532"/>
  <c r="O532"/>
  <c r="K532"/>
  <c r="H532"/>
  <c r="G532"/>
  <c r="D532"/>
  <c r="AC532" s="1"/>
  <c r="AF531"/>
  <c r="AE531"/>
  <c r="AB531"/>
  <c r="X531"/>
  <c r="W531"/>
  <c r="V531"/>
  <c r="U531"/>
  <c r="T531"/>
  <c r="Q531"/>
  <c r="P531"/>
  <c r="O531"/>
  <c r="K531"/>
  <c r="H531"/>
  <c r="G531"/>
  <c r="D531"/>
  <c r="AC531" s="1"/>
  <c r="AF530"/>
  <c r="AE530"/>
  <c r="AB530"/>
  <c r="X530"/>
  <c r="W530"/>
  <c r="V530"/>
  <c r="U530"/>
  <c r="T530"/>
  <c r="Q530"/>
  <c r="P530"/>
  <c r="O530"/>
  <c r="K530"/>
  <c r="H530"/>
  <c r="G530"/>
  <c r="D530"/>
  <c r="AC530" s="1"/>
  <c r="AF529"/>
  <c r="AE529"/>
  <c r="AB529"/>
  <c r="X529"/>
  <c r="W529"/>
  <c r="V529"/>
  <c r="U529"/>
  <c r="T529"/>
  <c r="Q529"/>
  <c r="P529"/>
  <c r="O529"/>
  <c r="K529"/>
  <c r="H529"/>
  <c r="G529"/>
  <c r="D529"/>
  <c r="AC529" s="1"/>
  <c r="AF528"/>
  <c r="AE528"/>
  <c r="AB528"/>
  <c r="X528"/>
  <c r="W528"/>
  <c r="V528"/>
  <c r="U528"/>
  <c r="T528"/>
  <c r="Q528"/>
  <c r="P528"/>
  <c r="O528"/>
  <c r="K528"/>
  <c r="H528"/>
  <c r="G528"/>
  <c r="D528"/>
  <c r="AC528" s="1"/>
  <c r="AF527"/>
  <c r="AE527"/>
  <c r="AB527"/>
  <c r="X527"/>
  <c r="W527"/>
  <c r="V527"/>
  <c r="U527"/>
  <c r="T527"/>
  <c r="Q527"/>
  <c r="P527"/>
  <c r="O527"/>
  <c r="K527"/>
  <c r="H527"/>
  <c r="G527"/>
  <c r="D527"/>
  <c r="AC527" s="1"/>
  <c r="AF526"/>
  <c r="AE526"/>
  <c r="AB526"/>
  <c r="X526"/>
  <c r="W526"/>
  <c r="V526"/>
  <c r="U526"/>
  <c r="T526"/>
  <c r="Q526"/>
  <c r="P526"/>
  <c r="O526"/>
  <c r="K526"/>
  <c r="H526"/>
  <c r="G526"/>
  <c r="D526"/>
  <c r="AC526" s="1"/>
  <c r="AF525"/>
  <c r="AE525"/>
  <c r="AB525"/>
  <c r="X525"/>
  <c r="W525"/>
  <c r="V525"/>
  <c r="U525"/>
  <c r="T525"/>
  <c r="Q525"/>
  <c r="P525"/>
  <c r="O525"/>
  <c r="K525"/>
  <c r="H525"/>
  <c r="G525"/>
  <c r="D525"/>
  <c r="AC525" s="1"/>
  <c r="AF524"/>
  <c r="AE524"/>
  <c r="AB524"/>
  <c r="X524"/>
  <c r="W524"/>
  <c r="V524"/>
  <c r="U524"/>
  <c r="T524"/>
  <c r="Q524"/>
  <c r="P524"/>
  <c r="O524"/>
  <c r="K524"/>
  <c r="H524"/>
  <c r="G524"/>
  <c r="D524"/>
  <c r="AC524" s="1"/>
  <c r="AF523"/>
  <c r="AE523"/>
  <c r="AB523"/>
  <c r="X523"/>
  <c r="W523"/>
  <c r="V523"/>
  <c r="U523"/>
  <c r="T523"/>
  <c r="Q523"/>
  <c r="P523"/>
  <c r="O523"/>
  <c r="K523"/>
  <c r="H523"/>
  <c r="G523"/>
  <c r="D523"/>
  <c r="AC523" s="1"/>
  <c r="AF522"/>
  <c r="AE522"/>
  <c r="AB522"/>
  <c r="X522"/>
  <c r="W522"/>
  <c r="V522"/>
  <c r="U522"/>
  <c r="T522"/>
  <c r="Q522"/>
  <c r="P522"/>
  <c r="O522"/>
  <c r="K522"/>
  <c r="H522"/>
  <c r="G522"/>
  <c r="D522"/>
  <c r="AC522" s="1"/>
  <c r="AF521"/>
  <c r="AE521"/>
  <c r="AB521"/>
  <c r="X521"/>
  <c r="W521"/>
  <c r="V521"/>
  <c r="U521"/>
  <c r="T521"/>
  <c r="Q521"/>
  <c r="P521"/>
  <c r="O521"/>
  <c r="K521"/>
  <c r="H521"/>
  <c r="G521"/>
  <c r="D521"/>
  <c r="AC521" s="1"/>
  <c r="AF520"/>
  <c r="AE520"/>
  <c r="AB520"/>
  <c r="X520"/>
  <c r="W520"/>
  <c r="V520"/>
  <c r="U520"/>
  <c r="T520"/>
  <c r="Q520"/>
  <c r="P520"/>
  <c r="O520"/>
  <c r="K520"/>
  <c r="H520"/>
  <c r="G520"/>
  <c r="D520"/>
  <c r="AC520" s="1"/>
  <c r="AF519"/>
  <c r="AE519"/>
  <c r="AB519"/>
  <c r="X519"/>
  <c r="W519"/>
  <c r="V519"/>
  <c r="U519"/>
  <c r="T519"/>
  <c r="Q519"/>
  <c r="P519"/>
  <c r="O519"/>
  <c r="K519"/>
  <c r="H519"/>
  <c r="G519"/>
  <c r="D519"/>
  <c r="AC519" s="1"/>
  <c r="AF518"/>
  <c r="AE518"/>
  <c r="AB518"/>
  <c r="X518"/>
  <c r="W518"/>
  <c r="V518"/>
  <c r="U518"/>
  <c r="T518"/>
  <c r="Q518"/>
  <c r="P518"/>
  <c r="O518"/>
  <c r="K518"/>
  <c r="H518"/>
  <c r="G518"/>
  <c r="D518"/>
  <c r="AC518" s="1"/>
  <c r="AF517"/>
  <c r="AE517"/>
  <c r="AB517"/>
  <c r="X517"/>
  <c r="W517"/>
  <c r="V517"/>
  <c r="U517"/>
  <c r="T517"/>
  <c r="Q517"/>
  <c r="P517"/>
  <c r="O517"/>
  <c r="K517"/>
  <c r="H517"/>
  <c r="G517"/>
  <c r="D517"/>
  <c r="AC517" s="1"/>
  <c r="AF516"/>
  <c r="AE516"/>
  <c r="AB516"/>
  <c r="X516"/>
  <c r="W516"/>
  <c r="V516"/>
  <c r="U516"/>
  <c r="T516"/>
  <c r="Q516"/>
  <c r="P516"/>
  <c r="O516"/>
  <c r="K516"/>
  <c r="H516"/>
  <c r="G516"/>
  <c r="D516"/>
  <c r="AC516" s="1"/>
  <c r="AF515"/>
  <c r="AE515"/>
  <c r="AB515"/>
  <c r="X515"/>
  <c r="W515"/>
  <c r="V515"/>
  <c r="U515"/>
  <c r="T515"/>
  <c r="Q515"/>
  <c r="P515"/>
  <c r="O515"/>
  <c r="K515"/>
  <c r="H515"/>
  <c r="G515"/>
  <c r="D515"/>
  <c r="AC515" s="1"/>
  <c r="AF514"/>
  <c r="AE514"/>
  <c r="AB514"/>
  <c r="X514"/>
  <c r="W514"/>
  <c r="V514"/>
  <c r="U514"/>
  <c r="T514"/>
  <c r="Q514"/>
  <c r="P514"/>
  <c r="O514"/>
  <c r="K514"/>
  <c r="H514"/>
  <c r="G514"/>
  <c r="D514"/>
  <c r="AC514" s="1"/>
  <c r="AF513"/>
  <c r="AE513"/>
  <c r="AB513"/>
  <c r="X513"/>
  <c r="W513"/>
  <c r="V513"/>
  <c r="U513"/>
  <c r="T513"/>
  <c r="Q513"/>
  <c r="P513"/>
  <c r="O513"/>
  <c r="K513"/>
  <c r="H513"/>
  <c r="G513"/>
  <c r="D513"/>
  <c r="AC513" s="1"/>
  <c r="AF512"/>
  <c r="AE512"/>
  <c r="AB512"/>
  <c r="X512"/>
  <c r="W512"/>
  <c r="V512"/>
  <c r="U512"/>
  <c r="T512"/>
  <c r="Q512"/>
  <c r="P512"/>
  <c r="O512"/>
  <c r="K512"/>
  <c r="H512"/>
  <c r="G512"/>
  <c r="D512"/>
  <c r="AC512" s="1"/>
  <c r="AF511"/>
  <c r="AE511"/>
  <c r="AB511"/>
  <c r="X511"/>
  <c r="W511"/>
  <c r="V511"/>
  <c r="U511"/>
  <c r="T511"/>
  <c r="Q511"/>
  <c r="P511"/>
  <c r="O511"/>
  <c r="K511"/>
  <c r="H511"/>
  <c r="G511"/>
  <c r="D511"/>
  <c r="AC511" s="1"/>
  <c r="AF510"/>
  <c r="AE510"/>
  <c r="AB510"/>
  <c r="X510"/>
  <c r="W510"/>
  <c r="V510"/>
  <c r="U510"/>
  <c r="T510"/>
  <c r="Q510"/>
  <c r="P510"/>
  <c r="O510"/>
  <c r="K510"/>
  <c r="H510"/>
  <c r="G510"/>
  <c r="D510"/>
  <c r="AC510" s="1"/>
  <c r="AF509"/>
  <c r="AE509"/>
  <c r="AB509"/>
  <c r="X509"/>
  <c r="W509"/>
  <c r="V509"/>
  <c r="U509"/>
  <c r="T509"/>
  <c r="Q509"/>
  <c r="P509"/>
  <c r="O509"/>
  <c r="K509"/>
  <c r="H509"/>
  <c r="G509"/>
  <c r="D509"/>
  <c r="AC509" s="1"/>
  <c r="AF508"/>
  <c r="AE508"/>
  <c r="AB508"/>
  <c r="X508"/>
  <c r="W508"/>
  <c r="V508"/>
  <c r="U508"/>
  <c r="T508"/>
  <c r="Q508"/>
  <c r="P508"/>
  <c r="O508"/>
  <c r="K508"/>
  <c r="H508"/>
  <c r="G508"/>
  <c r="D508"/>
  <c r="AC508" s="1"/>
  <c r="AF507"/>
  <c r="AE507"/>
  <c r="AB507"/>
  <c r="X507"/>
  <c r="W507"/>
  <c r="V507"/>
  <c r="U507"/>
  <c r="T507"/>
  <c r="Q507"/>
  <c r="P507"/>
  <c r="O507"/>
  <c r="K507"/>
  <c r="H507"/>
  <c r="G507"/>
  <c r="D507"/>
  <c r="AC507" s="1"/>
  <c r="AF506"/>
  <c r="AE506"/>
  <c r="AB506"/>
  <c r="X506"/>
  <c r="W506"/>
  <c r="V506"/>
  <c r="U506"/>
  <c r="T506"/>
  <c r="Q506"/>
  <c r="P506"/>
  <c r="O506"/>
  <c r="K506"/>
  <c r="H506"/>
  <c r="G506"/>
  <c r="D506"/>
  <c r="AC506" s="1"/>
  <c r="AF505"/>
  <c r="AE505"/>
  <c r="AB505"/>
  <c r="X505"/>
  <c r="W505"/>
  <c r="V505"/>
  <c r="U505"/>
  <c r="T505"/>
  <c r="Q505"/>
  <c r="P505"/>
  <c r="O505"/>
  <c r="K505"/>
  <c r="H505"/>
  <c r="G505"/>
  <c r="D505"/>
  <c r="AC505" s="1"/>
  <c r="AF504"/>
  <c r="AE504"/>
  <c r="AB504"/>
  <c r="X504"/>
  <c r="W504"/>
  <c r="V504"/>
  <c r="U504"/>
  <c r="T504"/>
  <c r="Q504"/>
  <c r="P504"/>
  <c r="O504"/>
  <c r="K504"/>
  <c r="H504"/>
  <c r="G504"/>
  <c r="D504"/>
  <c r="AC504" s="1"/>
  <c r="AF503"/>
  <c r="AE503"/>
  <c r="AB503"/>
  <c r="X503"/>
  <c r="W503"/>
  <c r="V503"/>
  <c r="U503"/>
  <c r="T503"/>
  <c r="Q503"/>
  <c r="P503"/>
  <c r="O503"/>
  <c r="K503"/>
  <c r="H503"/>
  <c r="G503"/>
  <c r="D503"/>
  <c r="AC503" s="1"/>
  <c r="AF502"/>
  <c r="AE502"/>
  <c r="AB502"/>
  <c r="X502"/>
  <c r="W502"/>
  <c r="V502"/>
  <c r="U502"/>
  <c r="T502"/>
  <c r="Q502"/>
  <c r="P502"/>
  <c r="O502"/>
  <c r="K502"/>
  <c r="H502"/>
  <c r="G502"/>
  <c r="D502"/>
  <c r="AC502" s="1"/>
  <c r="AF501"/>
  <c r="AE501"/>
  <c r="AB501"/>
  <c r="X501"/>
  <c r="W501"/>
  <c r="V501"/>
  <c r="U501"/>
  <c r="T501"/>
  <c r="Q501"/>
  <c r="P501"/>
  <c r="O501"/>
  <c r="K501"/>
  <c r="H501"/>
  <c r="G501"/>
  <c r="D501"/>
  <c r="AC501" s="1"/>
  <c r="AF500"/>
  <c r="AE500"/>
  <c r="AB500"/>
  <c r="X500"/>
  <c r="W500"/>
  <c r="V500"/>
  <c r="U500"/>
  <c r="T500"/>
  <c r="Q500"/>
  <c r="P500"/>
  <c r="O500"/>
  <c r="K500"/>
  <c r="H500"/>
  <c r="G500"/>
  <c r="D500"/>
  <c r="AC500" s="1"/>
  <c r="AF499"/>
  <c r="AE499"/>
  <c r="AB499"/>
  <c r="X499"/>
  <c r="W499"/>
  <c r="V499"/>
  <c r="U499"/>
  <c r="T499"/>
  <c r="Q499"/>
  <c r="P499"/>
  <c r="O499"/>
  <c r="K499"/>
  <c r="H499"/>
  <c r="G499"/>
  <c r="D499"/>
  <c r="AC499" s="1"/>
  <c r="AF498"/>
  <c r="AE498"/>
  <c r="AB498"/>
  <c r="X498"/>
  <c r="W498"/>
  <c r="V498"/>
  <c r="U498"/>
  <c r="T498"/>
  <c r="Q498"/>
  <c r="P498"/>
  <c r="O498"/>
  <c r="K498"/>
  <c r="H498"/>
  <c r="G498"/>
  <c r="D498"/>
  <c r="AC498" s="1"/>
  <c r="AF497"/>
  <c r="AE497"/>
  <c r="X497"/>
  <c r="W497"/>
  <c r="V497"/>
  <c r="U497"/>
  <c r="T497"/>
  <c r="Q497"/>
  <c r="P497"/>
  <c r="O497"/>
  <c r="K497"/>
  <c r="H497"/>
  <c r="G497"/>
  <c r="D497"/>
  <c r="AC497" s="1"/>
  <c r="AF496"/>
  <c r="AE496"/>
  <c r="AB496"/>
  <c r="X496"/>
  <c r="W496"/>
  <c r="V496"/>
  <c r="U496"/>
  <c r="T496"/>
  <c r="Q496"/>
  <c r="P496"/>
  <c r="O496"/>
  <c r="K496"/>
  <c r="H496"/>
  <c r="G496"/>
  <c r="D496"/>
  <c r="AC496" s="1"/>
  <c r="AF495"/>
  <c r="AE495"/>
  <c r="AB495"/>
  <c r="X495"/>
  <c r="W495"/>
  <c r="V495"/>
  <c r="U495"/>
  <c r="T495"/>
  <c r="Q495"/>
  <c r="P495"/>
  <c r="O495"/>
  <c r="K495"/>
  <c r="H495"/>
  <c r="G495"/>
  <c r="D495"/>
  <c r="AC495" s="1"/>
  <c r="AF494"/>
  <c r="AE494"/>
  <c r="AB494"/>
  <c r="X494"/>
  <c r="W494"/>
  <c r="V494"/>
  <c r="U494"/>
  <c r="T494"/>
  <c r="Q494"/>
  <c r="P494"/>
  <c r="O494"/>
  <c r="K494"/>
  <c r="H494"/>
  <c r="G494"/>
  <c r="D494"/>
  <c r="AC494" s="1"/>
  <c r="AF493"/>
  <c r="AE493"/>
  <c r="AB493"/>
  <c r="X493"/>
  <c r="W493"/>
  <c r="V493"/>
  <c r="U493"/>
  <c r="T493"/>
  <c r="Q493"/>
  <c r="P493"/>
  <c r="O493"/>
  <c r="K493"/>
  <c r="H493"/>
  <c r="G493"/>
  <c r="D493"/>
  <c r="AC493" s="1"/>
  <c r="AF492"/>
  <c r="AE492"/>
  <c r="AB492"/>
  <c r="X492"/>
  <c r="W492"/>
  <c r="V492"/>
  <c r="U492"/>
  <c r="T492"/>
  <c r="Q492"/>
  <c r="P492"/>
  <c r="O492"/>
  <c r="K492"/>
  <c r="H492"/>
  <c r="G492"/>
  <c r="D492"/>
  <c r="AC492" s="1"/>
  <c r="AF491"/>
  <c r="AE491"/>
  <c r="AB491"/>
  <c r="X491"/>
  <c r="W491"/>
  <c r="V491"/>
  <c r="U491"/>
  <c r="T491"/>
  <c r="Q491"/>
  <c r="P491"/>
  <c r="O491"/>
  <c r="K491"/>
  <c r="H491"/>
  <c r="G491"/>
  <c r="D491"/>
  <c r="AC491" s="1"/>
  <c r="AF490"/>
  <c r="AE490"/>
  <c r="AB490"/>
  <c r="X490"/>
  <c r="W490"/>
  <c r="V490"/>
  <c r="U490"/>
  <c r="T490"/>
  <c r="Q490"/>
  <c r="P490"/>
  <c r="O490"/>
  <c r="K490"/>
  <c r="H490"/>
  <c r="G490"/>
  <c r="D490"/>
  <c r="AC490" s="1"/>
  <c r="AF489"/>
  <c r="AE489"/>
  <c r="AB489"/>
  <c r="X489"/>
  <c r="W489"/>
  <c r="V489"/>
  <c r="U489"/>
  <c r="T489"/>
  <c r="Q489"/>
  <c r="P489"/>
  <c r="O489"/>
  <c r="K489"/>
  <c r="H489"/>
  <c r="G489"/>
  <c r="D489"/>
  <c r="AC489" s="1"/>
  <c r="AF488"/>
  <c r="AE488"/>
  <c r="AB488"/>
  <c r="X488"/>
  <c r="W488"/>
  <c r="V488"/>
  <c r="U488"/>
  <c r="T488"/>
  <c r="Q488"/>
  <c r="P488"/>
  <c r="O488"/>
  <c r="K488"/>
  <c r="H488"/>
  <c r="G488"/>
  <c r="D488"/>
  <c r="AC488" s="1"/>
  <c r="AF487"/>
  <c r="AE487"/>
  <c r="AB487"/>
  <c r="X487"/>
  <c r="W487"/>
  <c r="V487"/>
  <c r="U487"/>
  <c r="T487"/>
  <c r="Q487"/>
  <c r="P487"/>
  <c r="O487"/>
  <c r="K487"/>
  <c r="H487"/>
  <c r="G487"/>
  <c r="D487"/>
  <c r="AC487" s="1"/>
  <c r="AF486"/>
  <c r="AE486"/>
  <c r="AB486"/>
  <c r="X486"/>
  <c r="W486"/>
  <c r="V486"/>
  <c r="U486"/>
  <c r="T486"/>
  <c r="Q486"/>
  <c r="P486"/>
  <c r="O486"/>
  <c r="K486"/>
  <c r="H486"/>
  <c r="G486"/>
  <c r="D486"/>
  <c r="AC486" s="1"/>
  <c r="AF485"/>
  <c r="AE485"/>
  <c r="AB485"/>
  <c r="X485"/>
  <c r="W485"/>
  <c r="V485"/>
  <c r="U485"/>
  <c r="T485"/>
  <c r="Q485"/>
  <c r="P485"/>
  <c r="O485"/>
  <c r="K485"/>
  <c r="H485"/>
  <c r="G485"/>
  <c r="D485"/>
  <c r="AC485" s="1"/>
  <c r="AF484"/>
  <c r="AE484"/>
  <c r="AB484"/>
  <c r="X484"/>
  <c r="W484"/>
  <c r="V484"/>
  <c r="U484"/>
  <c r="T484"/>
  <c r="Q484"/>
  <c r="P484"/>
  <c r="O484"/>
  <c r="K484"/>
  <c r="H484"/>
  <c r="G484"/>
  <c r="D484"/>
  <c r="AC484" s="1"/>
  <c r="AF483"/>
  <c r="AE483"/>
  <c r="AB483"/>
  <c r="X483"/>
  <c r="W483"/>
  <c r="V483"/>
  <c r="U483"/>
  <c r="T483"/>
  <c r="Q483"/>
  <c r="P483"/>
  <c r="O483"/>
  <c r="K483"/>
  <c r="H483"/>
  <c r="G483"/>
  <c r="D483"/>
  <c r="AC483" s="1"/>
  <c r="AF482"/>
  <c r="AE482"/>
  <c r="AB482"/>
  <c r="X482"/>
  <c r="W482"/>
  <c r="V482"/>
  <c r="U482"/>
  <c r="T482"/>
  <c r="Q482"/>
  <c r="P482"/>
  <c r="O482"/>
  <c r="K482"/>
  <c r="H482"/>
  <c r="G482"/>
  <c r="D482"/>
  <c r="AC482" s="1"/>
  <c r="AF481"/>
  <c r="AE481"/>
  <c r="AB481"/>
  <c r="X481"/>
  <c r="W481"/>
  <c r="V481"/>
  <c r="U481"/>
  <c r="T481"/>
  <c r="Q481"/>
  <c r="P481"/>
  <c r="O481"/>
  <c r="K481"/>
  <c r="H481"/>
  <c r="G481"/>
  <c r="D481"/>
  <c r="AC481" s="1"/>
  <c r="AF480"/>
  <c r="AE480"/>
  <c r="AB480"/>
  <c r="X480"/>
  <c r="W480"/>
  <c r="V480"/>
  <c r="U480"/>
  <c r="T480"/>
  <c r="Q480"/>
  <c r="P480"/>
  <c r="O480"/>
  <c r="K480"/>
  <c r="H480"/>
  <c r="G480"/>
  <c r="D480"/>
  <c r="AC480" s="1"/>
  <c r="AF479"/>
  <c r="AE479"/>
  <c r="AB479"/>
  <c r="X479"/>
  <c r="W479"/>
  <c r="V479"/>
  <c r="U479"/>
  <c r="T479"/>
  <c r="Q479"/>
  <c r="P479"/>
  <c r="O479"/>
  <c r="K479"/>
  <c r="H479"/>
  <c r="G479"/>
  <c r="D479"/>
  <c r="AC479" s="1"/>
  <c r="AF478"/>
  <c r="AE478"/>
  <c r="AB478"/>
  <c r="X478"/>
  <c r="W478"/>
  <c r="V478"/>
  <c r="U478"/>
  <c r="T478"/>
  <c r="Q478"/>
  <c r="P478"/>
  <c r="O478"/>
  <c r="K478"/>
  <c r="H478"/>
  <c r="G478"/>
  <c r="D478"/>
  <c r="AC478" s="1"/>
  <c r="AF477"/>
  <c r="AE477"/>
  <c r="AB477"/>
  <c r="X477"/>
  <c r="W477"/>
  <c r="V477"/>
  <c r="U477"/>
  <c r="T477"/>
  <c r="Q477"/>
  <c r="P477"/>
  <c r="O477"/>
  <c r="K477"/>
  <c r="H477"/>
  <c r="G477"/>
  <c r="D477"/>
  <c r="AC477" s="1"/>
  <c r="AF476"/>
  <c r="AE476"/>
  <c r="AB476"/>
  <c r="X476"/>
  <c r="W476"/>
  <c r="V476"/>
  <c r="U476"/>
  <c r="T476"/>
  <c r="Q476"/>
  <c r="P476"/>
  <c r="O476"/>
  <c r="K476"/>
  <c r="H476"/>
  <c r="G476"/>
  <c r="D476"/>
  <c r="AC476" s="1"/>
  <c r="AF475"/>
  <c r="AE475"/>
  <c r="AB475"/>
  <c r="X475"/>
  <c r="W475"/>
  <c r="V475"/>
  <c r="U475"/>
  <c r="T475"/>
  <c r="Q475"/>
  <c r="P475"/>
  <c r="O475"/>
  <c r="K475"/>
  <c r="H475"/>
  <c r="G475"/>
  <c r="D475"/>
  <c r="AC475" s="1"/>
  <c r="AF474"/>
  <c r="AE474"/>
  <c r="AB474"/>
  <c r="X474"/>
  <c r="W474"/>
  <c r="V474"/>
  <c r="U474"/>
  <c r="T474"/>
  <c r="Q474"/>
  <c r="P474"/>
  <c r="O474"/>
  <c r="K474"/>
  <c r="H474"/>
  <c r="G474"/>
  <c r="D474"/>
  <c r="AC474" s="1"/>
  <c r="AF473"/>
  <c r="AE473"/>
  <c r="AB473"/>
  <c r="X473"/>
  <c r="W473"/>
  <c r="V473"/>
  <c r="U473"/>
  <c r="T473"/>
  <c r="Q473"/>
  <c r="P473"/>
  <c r="O473"/>
  <c r="K473"/>
  <c r="H473"/>
  <c r="G473"/>
  <c r="D473"/>
  <c r="AC473" s="1"/>
  <c r="AF472"/>
  <c r="AE472"/>
  <c r="AB472"/>
  <c r="X472"/>
  <c r="W472"/>
  <c r="V472"/>
  <c r="U472"/>
  <c r="T472"/>
  <c r="Q472"/>
  <c r="P472"/>
  <c r="O472"/>
  <c r="K472"/>
  <c r="H472"/>
  <c r="G472"/>
  <c r="D472"/>
  <c r="AC472" s="1"/>
  <c r="AF471"/>
  <c r="AE471"/>
  <c r="AB471"/>
  <c r="X471"/>
  <c r="W471"/>
  <c r="V471"/>
  <c r="U471"/>
  <c r="T471"/>
  <c r="Q471"/>
  <c r="P471"/>
  <c r="O471"/>
  <c r="K471"/>
  <c r="H471"/>
  <c r="G471"/>
  <c r="D471"/>
  <c r="AC471" s="1"/>
  <c r="AF470"/>
  <c r="AE470"/>
  <c r="AB470"/>
  <c r="X470"/>
  <c r="W470"/>
  <c r="V470"/>
  <c r="U470"/>
  <c r="T470"/>
  <c r="Q470"/>
  <c r="P470"/>
  <c r="O470"/>
  <c r="K470"/>
  <c r="H470"/>
  <c r="G470"/>
  <c r="D470"/>
  <c r="AC470" s="1"/>
  <c r="AF469"/>
  <c r="AE469"/>
  <c r="AB469"/>
  <c r="X469"/>
  <c r="W469"/>
  <c r="V469"/>
  <c r="U469"/>
  <c r="T469"/>
  <c r="Q469"/>
  <c r="P469"/>
  <c r="O469"/>
  <c r="K469"/>
  <c r="H469"/>
  <c r="G469"/>
  <c r="D469"/>
  <c r="AC469" s="1"/>
  <c r="AF468"/>
  <c r="AE468"/>
  <c r="AB468"/>
  <c r="X468"/>
  <c r="W468"/>
  <c r="V468"/>
  <c r="U468"/>
  <c r="T468"/>
  <c r="Q468"/>
  <c r="P468"/>
  <c r="O468"/>
  <c r="K468"/>
  <c r="H468"/>
  <c r="G468"/>
  <c r="D468"/>
  <c r="AC468" s="1"/>
  <c r="AF467"/>
  <c r="AE467"/>
  <c r="AB467"/>
  <c r="X467"/>
  <c r="W467"/>
  <c r="V467"/>
  <c r="U467"/>
  <c r="T467"/>
  <c r="Q467"/>
  <c r="P467"/>
  <c r="O467"/>
  <c r="K467"/>
  <c r="H467"/>
  <c r="G467"/>
  <c r="D467"/>
  <c r="AC467" s="1"/>
  <c r="AF466"/>
  <c r="AE466"/>
  <c r="AB466"/>
  <c r="X466"/>
  <c r="W466"/>
  <c r="V466"/>
  <c r="U466"/>
  <c r="T466"/>
  <c r="Q466"/>
  <c r="P466"/>
  <c r="O466"/>
  <c r="K466"/>
  <c r="H466"/>
  <c r="G466"/>
  <c r="D466"/>
  <c r="AC466" s="1"/>
  <c r="AF465"/>
  <c r="AE465"/>
  <c r="AB465"/>
  <c r="X465"/>
  <c r="W465"/>
  <c r="V465"/>
  <c r="U465"/>
  <c r="T465"/>
  <c r="Q465"/>
  <c r="P465"/>
  <c r="O465"/>
  <c r="K465"/>
  <c r="H465"/>
  <c r="G465"/>
  <c r="D465"/>
  <c r="AC465" s="1"/>
  <c r="AF464"/>
  <c r="AE464"/>
  <c r="AB464"/>
  <c r="X464"/>
  <c r="W464"/>
  <c r="V464"/>
  <c r="U464"/>
  <c r="T464"/>
  <c r="Q464"/>
  <c r="P464"/>
  <c r="O464"/>
  <c r="K464"/>
  <c r="H464"/>
  <c r="G464"/>
  <c r="D464"/>
  <c r="AC464" s="1"/>
  <c r="AF463"/>
  <c r="AE463"/>
  <c r="AB463"/>
  <c r="X463"/>
  <c r="W463"/>
  <c r="V463"/>
  <c r="U463"/>
  <c r="T463"/>
  <c r="Q463"/>
  <c r="P463"/>
  <c r="O463"/>
  <c r="K463"/>
  <c r="H463"/>
  <c r="G463"/>
  <c r="D463"/>
  <c r="AC463" s="1"/>
  <c r="AF462"/>
  <c r="AE462"/>
  <c r="AB462"/>
  <c r="X462"/>
  <c r="W462"/>
  <c r="V462"/>
  <c r="U462"/>
  <c r="T462"/>
  <c r="Q462"/>
  <c r="P462"/>
  <c r="O462"/>
  <c r="K462"/>
  <c r="H462"/>
  <c r="G462"/>
  <c r="D462"/>
  <c r="AC462" s="1"/>
  <c r="AF461"/>
  <c r="AE461"/>
  <c r="AB461"/>
  <c r="X461"/>
  <c r="W461"/>
  <c r="V461"/>
  <c r="U461"/>
  <c r="T461"/>
  <c r="Q461"/>
  <c r="P461"/>
  <c r="O461"/>
  <c r="K461"/>
  <c r="H461"/>
  <c r="G461"/>
  <c r="D461"/>
  <c r="AC461" s="1"/>
  <c r="AF460"/>
  <c r="AE460"/>
  <c r="AB460"/>
  <c r="X460"/>
  <c r="W460"/>
  <c r="V460"/>
  <c r="U460"/>
  <c r="T460"/>
  <c r="Q460"/>
  <c r="P460"/>
  <c r="O460"/>
  <c r="K460"/>
  <c r="H460"/>
  <c r="G460"/>
  <c r="D460"/>
  <c r="AC460" s="1"/>
  <c r="AF459"/>
  <c r="AE459"/>
  <c r="AB459"/>
  <c r="X459"/>
  <c r="W459"/>
  <c r="V459"/>
  <c r="U459"/>
  <c r="T459"/>
  <c r="Q459"/>
  <c r="P459"/>
  <c r="O459"/>
  <c r="K459"/>
  <c r="H459"/>
  <c r="G459"/>
  <c r="D459"/>
  <c r="AC459" s="1"/>
  <c r="AF458"/>
  <c r="AE458"/>
  <c r="AB458"/>
  <c r="X458"/>
  <c r="W458"/>
  <c r="V458"/>
  <c r="U458"/>
  <c r="T458"/>
  <c r="Q458"/>
  <c r="P458"/>
  <c r="O458"/>
  <c r="K458"/>
  <c r="H458"/>
  <c r="G458"/>
  <c r="D458"/>
  <c r="AC458" s="1"/>
  <c r="AF457"/>
  <c r="AE457"/>
  <c r="AB457"/>
  <c r="X457"/>
  <c r="W457"/>
  <c r="V457"/>
  <c r="U457"/>
  <c r="T457"/>
  <c r="Q457"/>
  <c r="P457"/>
  <c r="O457"/>
  <c r="K457"/>
  <c r="H457"/>
  <c r="G457"/>
  <c r="D457"/>
  <c r="AC457" s="1"/>
  <c r="AF456"/>
  <c r="AE456"/>
  <c r="AB456"/>
  <c r="X456"/>
  <c r="W456"/>
  <c r="V456"/>
  <c r="U456"/>
  <c r="T456"/>
  <c r="Q456"/>
  <c r="P456"/>
  <c r="O456"/>
  <c r="K456"/>
  <c r="H456"/>
  <c r="G456"/>
  <c r="D456"/>
  <c r="AC456" s="1"/>
  <c r="AF455"/>
  <c r="AE455"/>
  <c r="AB455"/>
  <c r="X455"/>
  <c r="W455"/>
  <c r="V455"/>
  <c r="U455"/>
  <c r="T455"/>
  <c r="Q455"/>
  <c r="P455"/>
  <c r="O455"/>
  <c r="K455"/>
  <c r="H455"/>
  <c r="G455"/>
  <c r="D455"/>
  <c r="AC455" s="1"/>
  <c r="AF454"/>
  <c r="AE454"/>
  <c r="AB454"/>
  <c r="X454"/>
  <c r="W454"/>
  <c r="V454"/>
  <c r="U454"/>
  <c r="T454"/>
  <c r="Q454"/>
  <c r="P454"/>
  <c r="O454"/>
  <c r="K454"/>
  <c r="H454"/>
  <c r="G454"/>
  <c r="D454"/>
  <c r="AC454" s="1"/>
  <c r="AF453"/>
  <c r="AE453"/>
  <c r="AB453"/>
  <c r="X453"/>
  <c r="W453"/>
  <c r="V453"/>
  <c r="U453"/>
  <c r="T453"/>
  <c r="Q453"/>
  <c r="P453"/>
  <c r="O453"/>
  <c r="K453"/>
  <c r="H453"/>
  <c r="G453"/>
  <c r="D453"/>
  <c r="AC453" s="1"/>
  <c r="AF452"/>
  <c r="AE452"/>
  <c r="AB452"/>
  <c r="X452"/>
  <c r="W452"/>
  <c r="V452"/>
  <c r="U452"/>
  <c r="T452"/>
  <c r="Q452"/>
  <c r="P452"/>
  <c r="O452"/>
  <c r="K452"/>
  <c r="H452"/>
  <c r="G452"/>
  <c r="D452"/>
  <c r="AC452" s="1"/>
  <c r="AF451"/>
  <c r="AE451"/>
  <c r="AB451"/>
  <c r="X451"/>
  <c r="W451"/>
  <c r="V451"/>
  <c r="U451"/>
  <c r="T451"/>
  <c r="Q451"/>
  <c r="P451"/>
  <c r="O451"/>
  <c r="K451"/>
  <c r="H451"/>
  <c r="G451"/>
  <c r="D451"/>
  <c r="AC451" s="1"/>
  <c r="AF450"/>
  <c r="AE450"/>
  <c r="AB450"/>
  <c r="X450"/>
  <c r="W450"/>
  <c r="V450"/>
  <c r="U450"/>
  <c r="T450"/>
  <c r="Q450"/>
  <c r="P450"/>
  <c r="O450"/>
  <c r="K450"/>
  <c r="H450"/>
  <c r="G450"/>
  <c r="D450"/>
  <c r="AC450" s="1"/>
  <c r="AF449"/>
  <c r="AE449"/>
  <c r="AB449"/>
  <c r="X449"/>
  <c r="W449"/>
  <c r="V449"/>
  <c r="U449"/>
  <c r="T449"/>
  <c r="Q449"/>
  <c r="P449"/>
  <c r="O449"/>
  <c r="K449"/>
  <c r="H449"/>
  <c r="G449"/>
  <c r="D449"/>
  <c r="AC449" s="1"/>
  <c r="AF448"/>
  <c r="AE448"/>
  <c r="AB448"/>
  <c r="X448"/>
  <c r="W448"/>
  <c r="V448"/>
  <c r="U448"/>
  <c r="T448"/>
  <c r="Q448"/>
  <c r="P448"/>
  <c r="O448"/>
  <c r="K448"/>
  <c r="H448"/>
  <c r="G448"/>
  <c r="D448"/>
  <c r="AC448" s="1"/>
  <c r="AF447"/>
  <c r="AE447"/>
  <c r="AB447"/>
  <c r="X447"/>
  <c r="W447"/>
  <c r="V447"/>
  <c r="U447"/>
  <c r="T447"/>
  <c r="Q447"/>
  <c r="P447"/>
  <c r="O447"/>
  <c r="K447"/>
  <c r="H447"/>
  <c r="G447"/>
  <c r="D447"/>
  <c r="AC447" s="1"/>
  <c r="AF446"/>
  <c r="AE446"/>
  <c r="AB446"/>
  <c r="X446"/>
  <c r="W446"/>
  <c r="V446"/>
  <c r="U446"/>
  <c r="T446"/>
  <c r="Q446"/>
  <c r="P446"/>
  <c r="O446"/>
  <c r="K446"/>
  <c r="H446"/>
  <c r="G446"/>
  <c r="D446"/>
  <c r="AC446" s="1"/>
  <c r="AF445"/>
  <c r="AE445"/>
  <c r="AB445"/>
  <c r="X445"/>
  <c r="W445"/>
  <c r="V445"/>
  <c r="U445"/>
  <c r="T445"/>
  <c r="Q445"/>
  <c r="P445"/>
  <c r="O445"/>
  <c r="K445"/>
  <c r="H445"/>
  <c r="G445"/>
  <c r="D445"/>
  <c r="AC445" s="1"/>
  <c r="AF444"/>
  <c r="AE444"/>
  <c r="AB444"/>
  <c r="X444"/>
  <c r="W444"/>
  <c r="V444"/>
  <c r="U444"/>
  <c r="T444"/>
  <c r="Q444"/>
  <c r="P444"/>
  <c r="O444"/>
  <c r="K444"/>
  <c r="H444"/>
  <c r="G444"/>
  <c r="D444"/>
  <c r="AC444" s="1"/>
  <c r="AF443"/>
  <c r="AE443"/>
  <c r="AB443"/>
  <c r="X443"/>
  <c r="W443"/>
  <c r="V443"/>
  <c r="U443"/>
  <c r="T443"/>
  <c r="Q443"/>
  <c r="P443"/>
  <c r="O443"/>
  <c r="K443"/>
  <c r="H443"/>
  <c r="G443"/>
  <c r="D443"/>
  <c r="AC443" s="1"/>
  <c r="AF442"/>
  <c r="AE442"/>
  <c r="AB442"/>
  <c r="X442"/>
  <c r="W442"/>
  <c r="V442"/>
  <c r="U442"/>
  <c r="T442"/>
  <c r="Q442"/>
  <c r="P442"/>
  <c r="O442"/>
  <c r="K442"/>
  <c r="H442"/>
  <c r="G442"/>
  <c r="D442"/>
  <c r="AC442" s="1"/>
  <c r="AF441"/>
  <c r="AE441"/>
  <c r="AB441"/>
  <c r="X441"/>
  <c r="W441"/>
  <c r="V441"/>
  <c r="U441"/>
  <c r="T441"/>
  <c r="Q441"/>
  <c r="P441"/>
  <c r="O441"/>
  <c r="K441"/>
  <c r="H441"/>
  <c r="G441"/>
  <c r="D441"/>
  <c r="AC441" s="1"/>
  <c r="AF440"/>
  <c r="AE440"/>
  <c r="AB440"/>
  <c r="X440"/>
  <c r="W440"/>
  <c r="V440"/>
  <c r="U440"/>
  <c r="T440"/>
  <c r="Q440"/>
  <c r="P440"/>
  <c r="O440"/>
  <c r="K440"/>
  <c r="H440"/>
  <c r="G440"/>
  <c r="D440"/>
  <c r="AC440" s="1"/>
  <c r="AF439"/>
  <c r="AE439"/>
  <c r="AB439"/>
  <c r="X439"/>
  <c r="W439"/>
  <c r="V439"/>
  <c r="U439"/>
  <c r="T439"/>
  <c r="Q439"/>
  <c r="P439"/>
  <c r="O439"/>
  <c r="K439"/>
  <c r="H439"/>
  <c r="G439"/>
  <c r="D439"/>
  <c r="AC439" s="1"/>
  <c r="AF438"/>
  <c r="AE438"/>
  <c r="AB438"/>
  <c r="X438"/>
  <c r="W438"/>
  <c r="V438"/>
  <c r="U438"/>
  <c r="T438"/>
  <c r="Q438"/>
  <c r="P438"/>
  <c r="O438"/>
  <c r="K438"/>
  <c r="H438"/>
  <c r="G438"/>
  <c r="D438"/>
  <c r="AC438" s="1"/>
  <c r="AF437"/>
  <c r="AE437"/>
  <c r="AB437"/>
  <c r="X437"/>
  <c r="W437"/>
  <c r="V437"/>
  <c r="U437"/>
  <c r="T437"/>
  <c r="Q437"/>
  <c r="P437"/>
  <c r="O437"/>
  <c r="K437"/>
  <c r="H437"/>
  <c r="G437"/>
  <c r="D437"/>
  <c r="AC437" s="1"/>
  <c r="AF436"/>
  <c r="AE436"/>
  <c r="AB436"/>
  <c r="X436"/>
  <c r="W436"/>
  <c r="V436"/>
  <c r="U436"/>
  <c r="T436"/>
  <c r="Q436"/>
  <c r="P436"/>
  <c r="O436"/>
  <c r="K436"/>
  <c r="H436"/>
  <c r="G436"/>
  <c r="D436"/>
  <c r="AC436" s="1"/>
  <c r="AF435"/>
  <c r="AE435"/>
  <c r="AB435"/>
  <c r="X435"/>
  <c r="W435"/>
  <c r="V435"/>
  <c r="U435"/>
  <c r="T435"/>
  <c r="Q435"/>
  <c r="P435"/>
  <c r="O435"/>
  <c r="K435"/>
  <c r="H435"/>
  <c r="G435"/>
  <c r="D435"/>
  <c r="AC435" s="1"/>
  <c r="AF434"/>
  <c r="AE434"/>
  <c r="AB434"/>
  <c r="X434"/>
  <c r="W434"/>
  <c r="V434"/>
  <c r="U434"/>
  <c r="T434"/>
  <c r="Q434"/>
  <c r="P434"/>
  <c r="O434"/>
  <c r="K434"/>
  <c r="H434"/>
  <c r="G434"/>
  <c r="D434"/>
  <c r="AC434" s="1"/>
  <c r="AF433"/>
  <c r="AE433"/>
  <c r="AB433"/>
  <c r="X433"/>
  <c r="W433"/>
  <c r="V433"/>
  <c r="U433"/>
  <c r="T433"/>
  <c r="Q433"/>
  <c r="P433"/>
  <c r="O433"/>
  <c r="K433"/>
  <c r="H433"/>
  <c r="G433"/>
  <c r="D433"/>
  <c r="AC433" s="1"/>
  <c r="AF432"/>
  <c r="AE432"/>
  <c r="AB432"/>
  <c r="X432"/>
  <c r="W432"/>
  <c r="V432"/>
  <c r="U432"/>
  <c r="T432"/>
  <c r="Q432"/>
  <c r="P432"/>
  <c r="O432"/>
  <c r="K432"/>
  <c r="H432"/>
  <c r="G432"/>
  <c r="D432"/>
  <c r="AC432" s="1"/>
  <c r="AF431"/>
  <c r="AE431"/>
  <c r="AB431"/>
  <c r="X431"/>
  <c r="W431"/>
  <c r="V431"/>
  <c r="U431"/>
  <c r="T431"/>
  <c r="Q431"/>
  <c r="P431"/>
  <c r="O431"/>
  <c r="K431"/>
  <c r="H431"/>
  <c r="G431"/>
  <c r="D431"/>
  <c r="AC431" s="1"/>
  <c r="AF430"/>
  <c r="AE430"/>
  <c r="AB430"/>
  <c r="X430"/>
  <c r="W430"/>
  <c r="V430"/>
  <c r="U430"/>
  <c r="T430"/>
  <c r="Q430"/>
  <c r="P430"/>
  <c r="O430"/>
  <c r="K430"/>
  <c r="H430"/>
  <c r="G430"/>
  <c r="D430"/>
  <c r="AC430" s="1"/>
  <c r="AF429"/>
  <c r="AE429"/>
  <c r="AB429"/>
  <c r="X429"/>
  <c r="W429"/>
  <c r="V429"/>
  <c r="U429"/>
  <c r="T429"/>
  <c r="Q429"/>
  <c r="P429"/>
  <c r="O429"/>
  <c r="K429"/>
  <c r="H429"/>
  <c r="G429"/>
  <c r="D429"/>
  <c r="AC429" s="1"/>
  <c r="AF428"/>
  <c r="AE428"/>
  <c r="AB428"/>
  <c r="X428"/>
  <c r="W428"/>
  <c r="V428"/>
  <c r="U428"/>
  <c r="T428"/>
  <c r="Q428"/>
  <c r="P428"/>
  <c r="O428"/>
  <c r="K428"/>
  <c r="H428"/>
  <c r="G428"/>
  <c r="D428"/>
  <c r="AC428" s="1"/>
  <c r="AF427"/>
  <c r="AE427"/>
  <c r="AB427"/>
  <c r="X427"/>
  <c r="W427"/>
  <c r="V427"/>
  <c r="U427"/>
  <c r="T427"/>
  <c r="Q427"/>
  <c r="P427"/>
  <c r="O427"/>
  <c r="K427"/>
  <c r="H427"/>
  <c r="G427"/>
  <c r="D427"/>
  <c r="AC427" s="1"/>
  <c r="AF426"/>
  <c r="AE426"/>
  <c r="AB426"/>
  <c r="X426"/>
  <c r="W426"/>
  <c r="V426"/>
  <c r="U426"/>
  <c r="T426"/>
  <c r="Q426"/>
  <c r="P426"/>
  <c r="O426"/>
  <c r="K426"/>
  <c r="H426"/>
  <c r="G426"/>
  <c r="D426"/>
  <c r="AC426" s="1"/>
  <c r="AF425"/>
  <c r="AE425"/>
  <c r="AB425"/>
  <c r="X425"/>
  <c r="W425"/>
  <c r="V425"/>
  <c r="U425"/>
  <c r="T425"/>
  <c r="Q425"/>
  <c r="P425"/>
  <c r="O425"/>
  <c r="K425"/>
  <c r="H425"/>
  <c r="G425"/>
  <c r="D425"/>
  <c r="AC425" s="1"/>
  <c r="AF424"/>
  <c r="AE424"/>
  <c r="AB424"/>
  <c r="X424"/>
  <c r="W424"/>
  <c r="V424"/>
  <c r="U424"/>
  <c r="T424"/>
  <c r="Q424"/>
  <c r="P424"/>
  <c r="O424"/>
  <c r="K424"/>
  <c r="H424"/>
  <c r="G424"/>
  <c r="D424"/>
  <c r="AC424" s="1"/>
  <c r="AF423"/>
  <c r="AE423"/>
  <c r="AB423"/>
  <c r="X423"/>
  <c r="W423"/>
  <c r="V423"/>
  <c r="U423"/>
  <c r="T423"/>
  <c r="Q423"/>
  <c r="P423"/>
  <c r="O423"/>
  <c r="K423"/>
  <c r="H423"/>
  <c r="G423"/>
  <c r="D423"/>
  <c r="AC423" s="1"/>
  <c r="AF422"/>
  <c r="AE422"/>
  <c r="AB422"/>
  <c r="X422"/>
  <c r="W422"/>
  <c r="V422"/>
  <c r="U422"/>
  <c r="T422"/>
  <c r="Q422"/>
  <c r="P422"/>
  <c r="O422"/>
  <c r="K422"/>
  <c r="H422"/>
  <c r="G422"/>
  <c r="D422"/>
  <c r="AC422" s="1"/>
  <c r="AF421"/>
  <c r="AE421"/>
  <c r="AB421"/>
  <c r="X421"/>
  <c r="W421"/>
  <c r="V421"/>
  <c r="U421"/>
  <c r="T421"/>
  <c r="Q421"/>
  <c r="P421"/>
  <c r="O421"/>
  <c r="K421"/>
  <c r="H421"/>
  <c r="G421"/>
  <c r="D421"/>
  <c r="AC421" s="1"/>
  <c r="AF420"/>
  <c r="AE420"/>
  <c r="AB420"/>
  <c r="X420"/>
  <c r="W420"/>
  <c r="V420"/>
  <c r="U420"/>
  <c r="T420"/>
  <c r="Q420"/>
  <c r="P420"/>
  <c r="O420"/>
  <c r="K420"/>
  <c r="H420"/>
  <c r="G420"/>
  <c r="D420"/>
  <c r="AC420" s="1"/>
  <c r="AF419"/>
  <c r="AE419"/>
  <c r="AB419"/>
  <c r="X419"/>
  <c r="W419"/>
  <c r="V419"/>
  <c r="U419"/>
  <c r="T419"/>
  <c r="Q419"/>
  <c r="P419"/>
  <c r="O419"/>
  <c r="K419"/>
  <c r="H419"/>
  <c r="G419"/>
  <c r="D419"/>
  <c r="AC419" s="1"/>
  <c r="AF418"/>
  <c r="AE418"/>
  <c r="AB418"/>
  <c r="X418"/>
  <c r="W418"/>
  <c r="V418"/>
  <c r="U418"/>
  <c r="T418"/>
  <c r="Q418"/>
  <c r="P418"/>
  <c r="O418"/>
  <c r="K418"/>
  <c r="H418"/>
  <c r="G418"/>
  <c r="D418"/>
  <c r="AC418" s="1"/>
  <c r="AF417"/>
  <c r="AE417"/>
  <c r="AB417"/>
  <c r="X417"/>
  <c r="W417"/>
  <c r="V417"/>
  <c r="U417"/>
  <c r="T417"/>
  <c r="Q417"/>
  <c r="P417"/>
  <c r="O417"/>
  <c r="K417"/>
  <c r="H417"/>
  <c r="G417"/>
  <c r="D417"/>
  <c r="AC417" s="1"/>
  <c r="AF416"/>
  <c r="AE416"/>
  <c r="AB416"/>
  <c r="X416"/>
  <c r="W416"/>
  <c r="V416"/>
  <c r="U416"/>
  <c r="T416"/>
  <c r="Q416"/>
  <c r="P416"/>
  <c r="O416"/>
  <c r="K416"/>
  <c r="H416"/>
  <c r="G416"/>
  <c r="D416"/>
  <c r="AC416" s="1"/>
  <c r="AF415"/>
  <c r="AE415"/>
  <c r="AB415"/>
  <c r="X415"/>
  <c r="W415"/>
  <c r="V415"/>
  <c r="U415"/>
  <c r="T415"/>
  <c r="Q415"/>
  <c r="P415"/>
  <c r="O415"/>
  <c r="K415"/>
  <c r="H415"/>
  <c r="G415"/>
  <c r="D415"/>
  <c r="AC415" s="1"/>
  <c r="AF414"/>
  <c r="AE414"/>
  <c r="AB414"/>
  <c r="X414"/>
  <c r="W414"/>
  <c r="V414"/>
  <c r="U414"/>
  <c r="T414"/>
  <c r="Q414"/>
  <c r="P414"/>
  <c r="O414"/>
  <c r="K414"/>
  <c r="H414"/>
  <c r="G414"/>
  <c r="D414"/>
  <c r="AC414" s="1"/>
  <c r="AF413"/>
  <c r="AE413"/>
  <c r="AB413"/>
  <c r="X413"/>
  <c r="W413"/>
  <c r="V413"/>
  <c r="U413"/>
  <c r="T413"/>
  <c r="Q413"/>
  <c r="P413"/>
  <c r="O413"/>
  <c r="K413"/>
  <c r="H413"/>
  <c r="G413"/>
  <c r="D413"/>
  <c r="AC413" s="1"/>
  <c r="AF412"/>
  <c r="AE412"/>
  <c r="AB412"/>
  <c r="X412"/>
  <c r="W412"/>
  <c r="V412"/>
  <c r="U412"/>
  <c r="T412"/>
  <c r="Q412"/>
  <c r="P412"/>
  <c r="O412"/>
  <c r="K412"/>
  <c r="H412"/>
  <c r="G412"/>
  <c r="D412"/>
  <c r="AC412" s="1"/>
  <c r="AF411"/>
  <c r="AE411"/>
  <c r="AB411"/>
  <c r="X411"/>
  <c r="W411"/>
  <c r="V411"/>
  <c r="U411"/>
  <c r="T411"/>
  <c r="Q411"/>
  <c r="P411"/>
  <c r="O411"/>
  <c r="K411"/>
  <c r="H411"/>
  <c r="G411"/>
  <c r="D411"/>
  <c r="AC411" s="1"/>
  <c r="AF410"/>
  <c r="AE410"/>
  <c r="AB410"/>
  <c r="X410"/>
  <c r="W410"/>
  <c r="V410"/>
  <c r="U410"/>
  <c r="T410"/>
  <c r="Q410"/>
  <c r="P410"/>
  <c r="O410"/>
  <c r="K410"/>
  <c r="H410"/>
  <c r="G410"/>
  <c r="D410"/>
  <c r="AC410" s="1"/>
  <c r="AF409"/>
  <c r="AE409"/>
  <c r="AB409"/>
  <c r="X409"/>
  <c r="W409"/>
  <c r="V409"/>
  <c r="U409"/>
  <c r="T409"/>
  <c r="Q409"/>
  <c r="P409"/>
  <c r="O409"/>
  <c r="K409"/>
  <c r="H409"/>
  <c r="G409"/>
  <c r="D409"/>
  <c r="AC409" s="1"/>
  <c r="AF408"/>
  <c r="AE408"/>
  <c r="AB408"/>
  <c r="X408"/>
  <c r="W408"/>
  <c r="V408"/>
  <c r="U408"/>
  <c r="T408"/>
  <c r="Q408"/>
  <c r="P408"/>
  <c r="O408"/>
  <c r="K408"/>
  <c r="H408"/>
  <c r="G408"/>
  <c r="D408"/>
  <c r="AC408" s="1"/>
  <c r="AF407"/>
  <c r="AE407"/>
  <c r="AB407"/>
  <c r="X407"/>
  <c r="W407"/>
  <c r="V407"/>
  <c r="U407"/>
  <c r="T407"/>
  <c r="Q407"/>
  <c r="P407"/>
  <c r="O407"/>
  <c r="K407"/>
  <c r="H407"/>
  <c r="G407"/>
  <c r="D407"/>
  <c r="AC407" s="1"/>
  <c r="AF406"/>
  <c r="AE406"/>
  <c r="AB406"/>
  <c r="X406"/>
  <c r="W406"/>
  <c r="V406"/>
  <c r="U406"/>
  <c r="T406"/>
  <c r="Q406"/>
  <c r="P406"/>
  <c r="O406"/>
  <c r="K406"/>
  <c r="H406"/>
  <c r="G406"/>
  <c r="D406"/>
  <c r="AC406" s="1"/>
  <c r="AF405"/>
  <c r="AE405"/>
  <c r="AB405"/>
  <c r="X405"/>
  <c r="W405"/>
  <c r="V405"/>
  <c r="U405"/>
  <c r="T405"/>
  <c r="Q405"/>
  <c r="P405"/>
  <c r="O405"/>
  <c r="K405"/>
  <c r="H405"/>
  <c r="G405"/>
  <c r="D405"/>
  <c r="AC405" s="1"/>
  <c r="AF404"/>
  <c r="AE404"/>
  <c r="AB404"/>
  <c r="X404"/>
  <c r="W404"/>
  <c r="V404"/>
  <c r="U404"/>
  <c r="T404"/>
  <c r="Q404"/>
  <c r="P404"/>
  <c r="O404"/>
  <c r="K404"/>
  <c r="H404"/>
  <c r="G404"/>
  <c r="D404"/>
  <c r="AC404" s="1"/>
  <c r="AF403"/>
  <c r="AE403"/>
  <c r="AB403"/>
  <c r="X403"/>
  <c r="W403"/>
  <c r="V403"/>
  <c r="U403"/>
  <c r="T403"/>
  <c r="Q403"/>
  <c r="P403"/>
  <c r="O403"/>
  <c r="K403"/>
  <c r="H403"/>
  <c r="G403"/>
  <c r="D403"/>
  <c r="AC403" s="1"/>
  <c r="AF402"/>
  <c r="AE402"/>
  <c r="AB402"/>
  <c r="X402"/>
  <c r="W402"/>
  <c r="V402"/>
  <c r="U402"/>
  <c r="T402"/>
  <c r="Q402"/>
  <c r="P402"/>
  <c r="O402"/>
  <c r="K402"/>
  <c r="H402"/>
  <c r="G402"/>
  <c r="D402"/>
  <c r="AC402" s="1"/>
  <c r="AF401"/>
  <c r="AE401"/>
  <c r="AB401"/>
  <c r="X401"/>
  <c r="W401"/>
  <c r="V401"/>
  <c r="U401"/>
  <c r="T401"/>
  <c r="Q401"/>
  <c r="P401"/>
  <c r="O401"/>
  <c r="K401"/>
  <c r="H401"/>
  <c r="G401"/>
  <c r="D401"/>
  <c r="AC401" s="1"/>
  <c r="AF400"/>
  <c r="AE400"/>
  <c r="AB400"/>
  <c r="X400"/>
  <c r="W400"/>
  <c r="V400"/>
  <c r="U400"/>
  <c r="T400"/>
  <c r="Q400"/>
  <c r="P400"/>
  <c r="O400"/>
  <c r="K400"/>
  <c r="H400"/>
  <c r="G400"/>
  <c r="D400"/>
  <c r="AC400" s="1"/>
  <c r="AF399"/>
  <c r="AE399"/>
  <c r="AB399"/>
  <c r="X399"/>
  <c r="W399"/>
  <c r="V399"/>
  <c r="U399"/>
  <c r="T399"/>
  <c r="Q399"/>
  <c r="P399"/>
  <c r="O399"/>
  <c r="K399"/>
  <c r="H399"/>
  <c r="G399"/>
  <c r="D399"/>
  <c r="AC399" s="1"/>
  <c r="AF398"/>
  <c r="AE398"/>
  <c r="AB398"/>
  <c r="X398"/>
  <c r="W398"/>
  <c r="V398"/>
  <c r="U398"/>
  <c r="T398"/>
  <c r="Q398"/>
  <c r="P398"/>
  <c r="O398"/>
  <c r="K398"/>
  <c r="H398"/>
  <c r="G398"/>
  <c r="D398"/>
  <c r="AC398" s="1"/>
  <c r="AF397"/>
  <c r="AE397"/>
  <c r="AB397"/>
  <c r="X397"/>
  <c r="W397"/>
  <c r="V397"/>
  <c r="U397"/>
  <c r="T397"/>
  <c r="Q397"/>
  <c r="P397"/>
  <c r="O397"/>
  <c r="K397"/>
  <c r="H397"/>
  <c r="G397"/>
  <c r="D397"/>
  <c r="AC397" s="1"/>
  <c r="AF396"/>
  <c r="AE396"/>
  <c r="AB396"/>
  <c r="X396"/>
  <c r="W396"/>
  <c r="V396"/>
  <c r="U396"/>
  <c r="T396"/>
  <c r="Q396"/>
  <c r="P396"/>
  <c r="O396"/>
  <c r="K396"/>
  <c r="H396"/>
  <c r="G396"/>
  <c r="D396"/>
  <c r="AC396" s="1"/>
  <c r="AF395"/>
  <c r="AE395"/>
  <c r="AB395"/>
  <c r="X395"/>
  <c r="W395"/>
  <c r="V395"/>
  <c r="U395"/>
  <c r="T395"/>
  <c r="Q395"/>
  <c r="P395"/>
  <c r="O395"/>
  <c r="K395"/>
  <c r="H395"/>
  <c r="G395"/>
  <c r="D395"/>
  <c r="AC395" s="1"/>
  <c r="AF394"/>
  <c r="AE394"/>
  <c r="AB394"/>
  <c r="X394"/>
  <c r="W394"/>
  <c r="V394"/>
  <c r="U394"/>
  <c r="T394"/>
  <c r="Q394"/>
  <c r="P394"/>
  <c r="O394"/>
  <c r="K394"/>
  <c r="H394"/>
  <c r="G394"/>
  <c r="D394"/>
  <c r="AC394" s="1"/>
  <c r="AF393"/>
  <c r="AE393"/>
  <c r="AB393"/>
  <c r="X393"/>
  <c r="W393"/>
  <c r="V393"/>
  <c r="U393"/>
  <c r="T393"/>
  <c r="Q393"/>
  <c r="P393"/>
  <c r="O393"/>
  <c r="K393"/>
  <c r="H393"/>
  <c r="G393"/>
  <c r="D393"/>
  <c r="AC393" s="1"/>
  <c r="AF392"/>
  <c r="AE392"/>
  <c r="AB392"/>
  <c r="X392"/>
  <c r="W392"/>
  <c r="V392"/>
  <c r="U392"/>
  <c r="T392"/>
  <c r="Q392"/>
  <c r="P392"/>
  <c r="O392"/>
  <c r="K392"/>
  <c r="H392"/>
  <c r="G392"/>
  <c r="D392"/>
  <c r="AC392" s="1"/>
  <c r="AF391"/>
  <c r="AE391"/>
  <c r="AB391"/>
  <c r="X391"/>
  <c r="W391"/>
  <c r="V391"/>
  <c r="U391"/>
  <c r="T391"/>
  <c r="Q391"/>
  <c r="P391"/>
  <c r="O391"/>
  <c r="K391"/>
  <c r="H391"/>
  <c r="G391"/>
  <c r="D391"/>
  <c r="AC391" s="1"/>
  <c r="AF390"/>
  <c r="AE390"/>
  <c r="AB390"/>
  <c r="X390"/>
  <c r="W390"/>
  <c r="V390"/>
  <c r="U390"/>
  <c r="T390"/>
  <c r="Q390"/>
  <c r="P390"/>
  <c r="O390"/>
  <c r="K390"/>
  <c r="H390"/>
  <c r="G390"/>
  <c r="D390"/>
  <c r="AC390" s="1"/>
  <c r="AF389"/>
  <c r="AE389"/>
  <c r="AB389"/>
  <c r="X389"/>
  <c r="W389"/>
  <c r="V389"/>
  <c r="U389"/>
  <c r="T389"/>
  <c r="Q389"/>
  <c r="P389"/>
  <c r="O389"/>
  <c r="K389"/>
  <c r="H389"/>
  <c r="G389"/>
  <c r="D389"/>
  <c r="AC389" s="1"/>
  <c r="AF388"/>
  <c r="AE388"/>
  <c r="AB388"/>
  <c r="X388"/>
  <c r="W388"/>
  <c r="V388"/>
  <c r="U388"/>
  <c r="T388"/>
  <c r="Q388"/>
  <c r="P388"/>
  <c r="O388"/>
  <c r="K388"/>
  <c r="H388"/>
  <c r="G388"/>
  <c r="D388"/>
  <c r="AC388" s="1"/>
  <c r="AF387"/>
  <c r="AE387"/>
  <c r="AB387"/>
  <c r="X387"/>
  <c r="W387"/>
  <c r="V387"/>
  <c r="U387"/>
  <c r="T387"/>
  <c r="Q387"/>
  <c r="P387"/>
  <c r="O387"/>
  <c r="K387"/>
  <c r="H387"/>
  <c r="G387"/>
  <c r="D387"/>
  <c r="AC387" s="1"/>
  <c r="AF386"/>
  <c r="AE386"/>
  <c r="AB386"/>
  <c r="X386"/>
  <c r="W386"/>
  <c r="V386"/>
  <c r="U386"/>
  <c r="T386"/>
  <c r="Q386"/>
  <c r="P386"/>
  <c r="O386"/>
  <c r="K386"/>
  <c r="H386"/>
  <c r="G386"/>
  <c r="D386"/>
  <c r="AC386" s="1"/>
  <c r="AF385"/>
  <c r="AE385"/>
  <c r="AB385"/>
  <c r="X385"/>
  <c r="W385"/>
  <c r="V385"/>
  <c r="U385"/>
  <c r="T385"/>
  <c r="Q385"/>
  <c r="P385"/>
  <c r="O385"/>
  <c r="K385"/>
  <c r="H385"/>
  <c r="G385"/>
  <c r="D385"/>
  <c r="AC385" s="1"/>
  <c r="AF384"/>
  <c r="AE384"/>
  <c r="AB384"/>
  <c r="X384"/>
  <c r="W384"/>
  <c r="V384"/>
  <c r="U384"/>
  <c r="T384"/>
  <c r="Q384"/>
  <c r="P384"/>
  <c r="O384"/>
  <c r="K384"/>
  <c r="H384"/>
  <c r="G384"/>
  <c r="D384"/>
  <c r="AC384" s="1"/>
  <c r="AF383"/>
  <c r="AE383"/>
  <c r="X383"/>
  <c r="W383"/>
  <c r="V383"/>
  <c r="U383"/>
  <c r="T383"/>
  <c r="Q383"/>
  <c r="P383"/>
  <c r="O383"/>
  <c r="K383"/>
  <c r="H383"/>
  <c r="G383"/>
  <c r="D383"/>
  <c r="AC383" s="1"/>
  <c r="AF382"/>
  <c r="AE382"/>
  <c r="X382"/>
  <c r="W382"/>
  <c r="V382"/>
  <c r="U382"/>
  <c r="T382"/>
  <c r="Q382"/>
  <c r="P382"/>
  <c r="O382"/>
  <c r="K382"/>
  <c r="H382"/>
  <c r="G382"/>
  <c r="D382"/>
  <c r="AC382" s="1"/>
  <c r="AF381"/>
  <c r="AE381"/>
  <c r="X381"/>
  <c r="W381"/>
  <c r="V381"/>
  <c r="U381"/>
  <c r="T381"/>
  <c r="Q381"/>
  <c r="P381"/>
  <c r="O381"/>
  <c r="K381"/>
  <c r="H381"/>
  <c r="G381"/>
  <c r="D381"/>
  <c r="AC381" s="1"/>
  <c r="AF380"/>
  <c r="AE380"/>
  <c r="X380"/>
  <c r="W380"/>
  <c r="V380"/>
  <c r="U380"/>
  <c r="T380"/>
  <c r="Q380"/>
  <c r="P380"/>
  <c r="O380"/>
  <c r="K380"/>
  <c r="H380"/>
  <c r="G380"/>
  <c r="D380"/>
  <c r="AC380" s="1"/>
  <c r="AF379"/>
  <c r="AE379"/>
  <c r="AB379"/>
  <c r="X379"/>
  <c r="W379"/>
  <c r="V379"/>
  <c r="U379"/>
  <c r="T379"/>
  <c r="Q379"/>
  <c r="P379"/>
  <c r="O379"/>
  <c r="K379"/>
  <c r="G379"/>
  <c r="H598" l="1"/>
  <c r="F379"/>
  <c r="H379" s="1"/>
  <c r="D379"/>
  <c r="AC379" s="1"/>
  <c r="AF378"/>
  <c r="AE378"/>
  <c r="AB378"/>
  <c r="X378"/>
  <c r="W378"/>
  <c r="V378"/>
  <c r="U378"/>
  <c r="T378"/>
  <c r="Q378"/>
  <c r="P378"/>
  <c r="O378"/>
  <c r="K378"/>
  <c r="H378"/>
  <c r="G378"/>
  <c r="D378"/>
  <c r="AC378" s="1"/>
  <c r="AF377"/>
  <c r="AE377"/>
  <c r="AB377"/>
  <c r="X377"/>
  <c r="W377"/>
  <c r="V377"/>
  <c r="U377"/>
  <c r="T377"/>
  <c r="Q377"/>
  <c r="P377"/>
  <c r="O377"/>
  <c r="K377"/>
  <c r="G377"/>
  <c r="F377"/>
  <c r="H377" s="1"/>
  <c r="D377"/>
  <c r="AC377" s="1"/>
  <c r="AF376"/>
  <c r="AE376"/>
  <c r="AB376"/>
  <c r="X376"/>
  <c r="W376"/>
  <c r="V376"/>
  <c r="U376"/>
  <c r="T376"/>
  <c r="Q376"/>
  <c r="P376"/>
  <c r="O376"/>
  <c r="K376"/>
  <c r="G376"/>
  <c r="F376"/>
  <c r="H376" s="1"/>
  <c r="D376"/>
  <c r="AC376" s="1"/>
  <c r="AF375"/>
  <c r="AE375"/>
  <c r="AB375"/>
  <c r="X375"/>
  <c r="W375"/>
  <c r="V375"/>
  <c r="U375"/>
  <c r="T375"/>
  <c r="Q375"/>
  <c r="P375"/>
  <c r="O375"/>
  <c r="K375"/>
  <c r="H375"/>
  <c r="G375"/>
  <c r="D375"/>
  <c r="AC375" s="1"/>
  <c r="AF374"/>
  <c r="AE374"/>
  <c r="AB374"/>
  <c r="X374"/>
  <c r="W374"/>
  <c r="V374"/>
  <c r="U374"/>
  <c r="T374"/>
  <c r="Q374"/>
  <c r="P374"/>
  <c r="O374"/>
  <c r="K374"/>
  <c r="H374"/>
  <c r="G374"/>
  <c r="D374"/>
  <c r="AC374" s="1"/>
  <c r="AF373"/>
  <c r="AE373"/>
  <c r="AB373"/>
  <c r="X373"/>
  <c r="W373"/>
  <c r="V373"/>
  <c r="U373"/>
  <c r="T373"/>
  <c r="Q373"/>
  <c r="P373"/>
  <c r="O373"/>
  <c r="K373"/>
  <c r="H373"/>
  <c r="G373"/>
  <c r="D373"/>
  <c r="AC373" s="1"/>
  <c r="AF372"/>
  <c r="AE372"/>
  <c r="AB372"/>
  <c r="X372"/>
  <c r="W372"/>
  <c r="V372"/>
  <c r="U372"/>
  <c r="T372"/>
  <c r="Q372"/>
  <c r="P372"/>
  <c r="O372"/>
  <c r="K372"/>
  <c r="H372"/>
  <c r="G372"/>
  <c r="D372"/>
  <c r="AC372" s="1"/>
  <c r="AF371"/>
  <c r="AE371"/>
  <c r="AB371"/>
  <c r="X371"/>
  <c r="W371"/>
  <c r="V371"/>
  <c r="U371"/>
  <c r="T371"/>
  <c r="Q371"/>
  <c r="P371"/>
  <c r="O371"/>
  <c r="K371"/>
  <c r="H371"/>
  <c r="G371"/>
  <c r="D371"/>
  <c r="AC371" s="1"/>
  <c r="AF370"/>
  <c r="AE370"/>
  <c r="AB370"/>
  <c r="X370"/>
  <c r="W370"/>
  <c r="V370"/>
  <c r="U370"/>
  <c r="T370"/>
  <c r="Q370"/>
  <c r="P370"/>
  <c r="O370"/>
  <c r="K370"/>
  <c r="H370"/>
  <c r="G370"/>
  <c r="D370"/>
  <c r="AC370" s="1"/>
  <c r="AF369"/>
  <c r="AE369"/>
  <c r="AB369"/>
  <c r="X369"/>
  <c r="W369"/>
  <c r="V369"/>
  <c r="U369"/>
  <c r="T369"/>
  <c r="Q369"/>
  <c r="P369"/>
  <c r="O369"/>
  <c r="K369"/>
  <c r="H369"/>
  <c r="G369"/>
  <c r="D369"/>
  <c r="AC369" s="1"/>
  <c r="AF368"/>
  <c r="AE368"/>
  <c r="AB368"/>
  <c r="X368"/>
  <c r="W368"/>
  <c r="V368"/>
  <c r="U368"/>
  <c r="T368"/>
  <c r="Q368"/>
  <c r="P368"/>
  <c r="O368"/>
  <c r="K368"/>
  <c r="H368"/>
  <c r="G368"/>
  <c r="D368"/>
  <c r="AC368" s="1"/>
  <c r="AF367"/>
  <c r="AE367"/>
  <c r="AB367"/>
  <c r="X367"/>
  <c r="W367"/>
  <c r="V367"/>
  <c r="U367"/>
  <c r="T367"/>
  <c r="Q367"/>
  <c r="P367"/>
  <c r="O367"/>
  <c r="K367"/>
  <c r="H367"/>
  <c r="G367"/>
  <c r="D367"/>
  <c r="AC367" s="1"/>
  <c r="AF366"/>
  <c r="AE366"/>
  <c r="AB366"/>
  <c r="X366"/>
  <c r="W366"/>
  <c r="V366"/>
  <c r="U366"/>
  <c r="T366"/>
  <c r="Q366"/>
  <c r="P366"/>
  <c r="O366"/>
  <c r="K366"/>
  <c r="G366"/>
  <c r="F366"/>
  <c r="H366" s="1"/>
  <c r="D366"/>
  <c r="AC366" s="1"/>
  <c r="AF365"/>
  <c r="AE365"/>
  <c r="AB365"/>
  <c r="X365"/>
  <c r="W365"/>
  <c r="V365"/>
  <c r="U365"/>
  <c r="T365"/>
  <c r="Q365"/>
  <c r="P365"/>
  <c r="O365"/>
  <c r="K365"/>
  <c r="G365"/>
  <c r="F365"/>
  <c r="H365" s="1"/>
  <c r="D365"/>
  <c r="AC365" s="1"/>
  <c r="AF364"/>
  <c r="AE364"/>
  <c r="AB364"/>
  <c r="X364"/>
  <c r="W364"/>
  <c r="V364"/>
  <c r="U364"/>
  <c r="T364"/>
  <c r="Q364"/>
  <c r="P364"/>
  <c r="O364"/>
  <c r="K364"/>
  <c r="H364"/>
  <c r="G364"/>
  <c r="D364"/>
  <c r="AC364" s="1"/>
  <c r="AF363"/>
  <c r="AE363"/>
  <c r="AB363"/>
  <c r="X363"/>
  <c r="W363"/>
  <c r="V363"/>
  <c r="U363"/>
  <c r="T363"/>
  <c r="Q363"/>
  <c r="P363"/>
  <c r="O363"/>
  <c r="K363"/>
  <c r="H363"/>
  <c r="G363"/>
  <c r="D363"/>
  <c r="AC363" s="1"/>
  <c r="AF362"/>
  <c r="AE362"/>
  <c r="AB362"/>
  <c r="X362"/>
  <c r="W362"/>
  <c r="V362"/>
  <c r="U362"/>
  <c r="T362"/>
  <c r="Q362"/>
  <c r="P362"/>
  <c r="O362"/>
  <c r="K362"/>
  <c r="H362"/>
  <c r="G362"/>
  <c r="D362"/>
  <c r="AC362" s="1"/>
  <c r="AF361"/>
  <c r="AE361"/>
  <c r="AB361"/>
  <c r="X361"/>
  <c r="W361"/>
  <c r="V361"/>
  <c r="U361"/>
  <c r="T361"/>
  <c r="Q361"/>
  <c r="P361"/>
  <c r="O361"/>
  <c r="K361"/>
  <c r="G361"/>
  <c r="F361"/>
  <c r="H361" s="1"/>
  <c r="D361"/>
  <c r="AC361" s="1"/>
  <c r="AF360"/>
  <c r="AE360"/>
  <c r="AB360"/>
  <c r="X360"/>
  <c r="W360"/>
  <c r="V360"/>
  <c r="U360"/>
  <c r="T360"/>
  <c r="Q360"/>
  <c r="P360"/>
  <c r="O360"/>
  <c r="K360"/>
  <c r="H360"/>
  <c r="G360"/>
  <c r="D360"/>
  <c r="AC360" s="1"/>
  <c r="AF359"/>
  <c r="AE359"/>
  <c r="AB359"/>
  <c r="X359"/>
  <c r="W359"/>
  <c r="V359"/>
  <c r="U359"/>
  <c r="T359"/>
  <c r="Q359"/>
  <c r="P359"/>
  <c r="O359"/>
  <c r="K359"/>
  <c r="H359"/>
  <c r="G359"/>
  <c r="D359"/>
  <c r="AC359" s="1"/>
  <c r="AF358"/>
  <c r="AE358"/>
  <c r="AB358"/>
  <c r="X358"/>
  <c r="W358"/>
  <c r="V358"/>
  <c r="U358"/>
  <c r="T358"/>
  <c r="Q358"/>
  <c r="P358"/>
  <c r="O358"/>
  <c r="K358"/>
  <c r="H358"/>
  <c r="G358"/>
  <c r="D358"/>
  <c r="AC358" s="1"/>
  <c r="AF357"/>
  <c r="AE357"/>
  <c r="AB357"/>
  <c r="X357"/>
  <c r="W357"/>
  <c r="V357"/>
  <c r="U357"/>
  <c r="T357"/>
  <c r="Q357"/>
  <c r="P357"/>
  <c r="O357"/>
  <c r="K357"/>
  <c r="H357"/>
  <c r="G357"/>
  <c r="D357"/>
  <c r="AC357" s="1"/>
  <c r="AF356"/>
  <c r="AE356"/>
  <c r="AB356"/>
  <c r="X356"/>
  <c r="W356"/>
  <c r="V356"/>
  <c r="U356"/>
  <c r="T356"/>
  <c r="Q356"/>
  <c r="P356"/>
  <c r="O356"/>
  <c r="K356"/>
  <c r="H356"/>
  <c r="G356"/>
  <c r="D356"/>
  <c r="AC356" s="1"/>
  <c r="AF355"/>
  <c r="AE355"/>
  <c r="AB355"/>
  <c r="X355"/>
  <c r="W355"/>
  <c r="V355"/>
  <c r="U355"/>
  <c r="T355"/>
  <c r="Q355"/>
  <c r="P355"/>
  <c r="O355"/>
  <c r="K355"/>
  <c r="H355"/>
  <c r="G355"/>
  <c r="D355"/>
  <c r="AC355" s="1"/>
  <c r="AF354"/>
  <c r="AE354"/>
  <c r="AB354"/>
  <c r="X354"/>
  <c r="W354"/>
  <c r="V354"/>
  <c r="U354"/>
  <c r="T354"/>
  <c r="Q354"/>
  <c r="P354"/>
  <c r="O354"/>
  <c r="K354"/>
  <c r="H354"/>
  <c r="G354"/>
  <c r="D354"/>
  <c r="AC354" s="1"/>
  <c r="AF353"/>
  <c r="AE353"/>
  <c r="AB353"/>
  <c r="X353"/>
  <c r="W353"/>
  <c r="V353"/>
  <c r="U353"/>
  <c r="T353"/>
  <c r="Q353"/>
  <c r="P353"/>
  <c r="O353"/>
  <c r="K353"/>
  <c r="H353"/>
  <c r="G353"/>
  <c r="D353"/>
  <c r="AC353" s="1"/>
  <c r="AF352"/>
  <c r="AE352"/>
  <c r="AB352"/>
  <c r="X352"/>
  <c r="W352"/>
  <c r="V352"/>
  <c r="U352"/>
  <c r="T352"/>
  <c r="Q352"/>
  <c r="P352"/>
  <c r="O352"/>
  <c r="K352"/>
  <c r="H352"/>
  <c r="G352"/>
  <c r="D352"/>
  <c r="AC352" s="1"/>
  <c r="AF351"/>
  <c r="AE351"/>
  <c r="AB351"/>
  <c r="X351"/>
  <c r="W351"/>
  <c r="V351"/>
  <c r="U351"/>
  <c r="T351"/>
  <c r="Q351"/>
  <c r="P351"/>
  <c r="O351"/>
  <c r="K351"/>
  <c r="H351"/>
  <c r="G351"/>
  <c r="D351"/>
  <c r="AC351" s="1"/>
  <c r="AF350"/>
  <c r="AE350"/>
  <c r="AB350"/>
  <c r="X350"/>
  <c r="W350"/>
  <c r="V350"/>
  <c r="U350"/>
  <c r="T350"/>
  <c r="Q350"/>
  <c r="P350"/>
  <c r="O350"/>
  <c r="K350"/>
  <c r="H350"/>
  <c r="G350"/>
  <c r="D350"/>
  <c r="AC350" s="1"/>
  <c r="AF349"/>
  <c r="AE349"/>
  <c r="AB349"/>
  <c r="X349"/>
  <c r="W349"/>
  <c r="V349"/>
  <c r="U349"/>
  <c r="T349"/>
  <c r="Q349"/>
  <c r="P349"/>
  <c r="O349"/>
  <c r="K349"/>
  <c r="H349"/>
  <c r="G349"/>
  <c r="D349"/>
  <c r="AC349" s="1"/>
  <c r="AF348"/>
  <c r="AE348"/>
  <c r="AB348"/>
  <c r="X348"/>
  <c r="W348"/>
  <c r="V348"/>
  <c r="U348"/>
  <c r="T348"/>
  <c r="Q348"/>
  <c r="P348"/>
  <c r="O348"/>
  <c r="K348"/>
  <c r="H348"/>
  <c r="G348"/>
  <c r="D348"/>
  <c r="AC348" s="1"/>
  <c r="AF347"/>
  <c r="AE347"/>
  <c r="AB347"/>
  <c r="X347"/>
  <c r="W347"/>
  <c r="V347"/>
  <c r="U347"/>
  <c r="T347"/>
  <c r="Q347"/>
  <c r="P347"/>
  <c r="O347"/>
  <c r="K347"/>
  <c r="H347"/>
  <c r="G347"/>
  <c r="D347"/>
  <c r="AC347" s="1"/>
  <c r="AF346"/>
  <c r="AE346"/>
  <c r="AB346"/>
  <c r="X346"/>
  <c r="W346"/>
  <c r="V346"/>
  <c r="U346"/>
  <c r="T346"/>
  <c r="Q346"/>
  <c r="P346"/>
  <c r="O346"/>
  <c r="K346"/>
  <c r="H346"/>
  <c r="G346"/>
  <c r="D346"/>
  <c r="AC346" s="1"/>
  <c r="AF345"/>
  <c r="AE345"/>
  <c r="AB345"/>
  <c r="X345"/>
  <c r="W345"/>
  <c r="V345"/>
  <c r="U345"/>
  <c r="T345"/>
  <c r="Q345"/>
  <c r="P345"/>
  <c r="O345"/>
  <c r="K345"/>
  <c r="H345"/>
  <c r="G345"/>
  <c r="D345"/>
  <c r="AC345" s="1"/>
  <c r="AF344"/>
  <c r="AE344"/>
  <c r="AB344"/>
  <c r="X344"/>
  <c r="W344"/>
  <c r="V344"/>
  <c r="U344"/>
  <c r="T344"/>
  <c r="Q344"/>
  <c r="P344"/>
  <c r="O344"/>
  <c r="K344"/>
  <c r="H344"/>
  <c r="G344"/>
  <c r="D344"/>
  <c r="AC344" s="1"/>
  <c r="AF343"/>
  <c r="AE343"/>
  <c r="AB343"/>
  <c r="X343"/>
  <c r="W343"/>
  <c r="V343"/>
  <c r="U343"/>
  <c r="T343"/>
  <c r="Q343"/>
  <c r="P343"/>
  <c r="O343"/>
  <c r="K343"/>
  <c r="H343"/>
  <c r="G343"/>
  <c r="D343"/>
  <c r="AC343" s="1"/>
  <c r="AF342"/>
  <c r="AE342"/>
  <c r="AB342"/>
  <c r="X342"/>
  <c r="W342"/>
  <c r="V342"/>
  <c r="U342"/>
  <c r="T342"/>
  <c r="Q342"/>
  <c r="P342"/>
  <c r="O342"/>
  <c r="K342"/>
  <c r="H342"/>
  <c r="G342"/>
  <c r="D342"/>
  <c r="AC342" s="1"/>
  <c r="AF341"/>
  <c r="AE341"/>
  <c r="AB341"/>
  <c r="X341"/>
  <c r="W341"/>
  <c r="V341"/>
  <c r="U341"/>
  <c r="T341"/>
  <c r="Q341"/>
  <c r="P341"/>
  <c r="O341"/>
  <c r="K341"/>
  <c r="H341"/>
  <c r="G341"/>
  <c r="D341"/>
  <c r="AC341" s="1"/>
  <c r="AF340"/>
  <c r="AE340"/>
  <c r="AB340"/>
  <c r="X340"/>
  <c r="W340"/>
  <c r="V340"/>
  <c r="U340"/>
  <c r="T340"/>
  <c r="Q340"/>
  <c r="P340"/>
  <c r="O340"/>
  <c r="K340"/>
  <c r="H340"/>
  <c r="G340"/>
  <c r="D340"/>
  <c r="AC340" s="1"/>
  <c r="AF339"/>
  <c r="AE339"/>
  <c r="AB339"/>
  <c r="X339"/>
  <c r="W339"/>
  <c r="V339"/>
  <c r="U339"/>
  <c r="T339"/>
  <c r="Q339"/>
  <c r="P339"/>
  <c r="O339"/>
  <c r="K339"/>
  <c r="H339"/>
  <c r="G339"/>
  <c r="D339"/>
  <c r="AC339" s="1"/>
  <c r="AF338"/>
  <c r="AE338"/>
  <c r="AB338"/>
  <c r="X338"/>
  <c r="W338"/>
  <c r="V338"/>
  <c r="U338"/>
  <c r="T338"/>
  <c r="Q338"/>
  <c r="P338"/>
  <c r="O338"/>
  <c r="K338"/>
  <c r="H338"/>
  <c r="G338"/>
  <c r="D338"/>
  <c r="AC338" s="1"/>
  <c r="AF337"/>
  <c r="AE337"/>
  <c r="AB337"/>
  <c r="X337"/>
  <c r="W337"/>
  <c r="V337"/>
  <c r="U337"/>
  <c r="T337"/>
  <c r="Q337"/>
  <c r="P337"/>
  <c r="O337"/>
  <c r="K337"/>
  <c r="H337"/>
  <c r="G337"/>
  <c r="D337"/>
  <c r="AC337" s="1"/>
  <c r="AF336"/>
  <c r="AE336"/>
  <c r="AB336"/>
  <c r="X336"/>
  <c r="W336"/>
  <c r="V336"/>
  <c r="U336"/>
  <c r="T336"/>
  <c r="Q336"/>
  <c r="P336"/>
  <c r="O336"/>
  <c r="K336"/>
  <c r="H336"/>
  <c r="G336"/>
  <c r="D336"/>
  <c r="AC336" s="1"/>
  <c r="AF335"/>
  <c r="AE335"/>
  <c r="AB335"/>
  <c r="X335"/>
  <c r="W335"/>
  <c r="V335"/>
  <c r="U335"/>
  <c r="T335"/>
  <c r="Q335"/>
  <c r="P335"/>
  <c r="O335"/>
  <c r="K335"/>
  <c r="H335"/>
  <c r="G335"/>
  <c r="D335"/>
  <c r="AC335" s="1"/>
  <c r="AF334"/>
  <c r="AE334"/>
  <c r="AB334"/>
  <c r="X334"/>
  <c r="W334"/>
  <c r="V334"/>
  <c r="U334"/>
  <c r="T334"/>
  <c r="Q334"/>
  <c r="P334"/>
  <c r="O334"/>
  <c r="K334"/>
  <c r="H334"/>
  <c r="G334"/>
  <c r="D334"/>
  <c r="AC334" s="1"/>
  <c r="AF333"/>
  <c r="AE333"/>
  <c r="AB333"/>
  <c r="X333"/>
  <c r="W333"/>
  <c r="V333"/>
  <c r="U333"/>
  <c r="T333"/>
  <c r="Q333"/>
  <c r="P333"/>
  <c r="O333"/>
  <c r="K333"/>
  <c r="H333"/>
  <c r="G333"/>
  <c r="D333"/>
  <c r="AC333" s="1"/>
  <c r="AF332"/>
  <c r="AE332"/>
  <c r="AB332"/>
  <c r="X332"/>
  <c r="W332"/>
  <c r="V332"/>
  <c r="U332"/>
  <c r="T332"/>
  <c r="Q332"/>
  <c r="P332"/>
  <c r="O332"/>
  <c r="K332"/>
  <c r="H332"/>
  <c r="G332"/>
  <c r="D332"/>
  <c r="AC332" s="1"/>
  <c r="AF331"/>
  <c r="AE331"/>
  <c r="AB331"/>
  <c r="X331"/>
  <c r="W331"/>
  <c r="V331"/>
  <c r="U331"/>
  <c r="T331"/>
  <c r="Q331"/>
  <c r="P331"/>
  <c r="O331"/>
  <c r="K331"/>
  <c r="H331"/>
  <c r="G331"/>
  <c r="D331"/>
  <c r="AC331" s="1"/>
  <c r="AF330"/>
  <c r="AE330"/>
  <c r="AB330"/>
  <c r="X330"/>
  <c r="W330"/>
  <c r="V330"/>
  <c r="U330"/>
  <c r="T330"/>
  <c r="Q330"/>
  <c r="P330"/>
  <c r="O330"/>
  <c r="K330"/>
  <c r="H330"/>
  <c r="G330"/>
  <c r="D330"/>
  <c r="AC330" s="1"/>
  <c r="AF329"/>
  <c r="AE329"/>
  <c r="AB329"/>
  <c r="X329"/>
  <c r="W329"/>
  <c r="V329"/>
  <c r="U329"/>
  <c r="T329"/>
  <c r="Q329"/>
  <c r="P329"/>
  <c r="O329"/>
  <c r="K329"/>
  <c r="H329"/>
  <c r="G329"/>
  <c r="D329"/>
  <c r="AC329" s="1"/>
  <c r="AF328"/>
  <c r="AE328"/>
  <c r="AB328"/>
  <c r="X328"/>
  <c r="W328"/>
  <c r="V328"/>
  <c r="U328"/>
  <c r="T328"/>
  <c r="Q328"/>
  <c r="P328"/>
  <c r="O328"/>
  <c r="K328"/>
  <c r="H328"/>
  <c r="G328"/>
  <c r="D328"/>
  <c r="AC328" s="1"/>
  <c r="AF327"/>
  <c r="AE327"/>
  <c r="AB327"/>
  <c r="X327"/>
  <c r="W327"/>
  <c r="V327"/>
  <c r="U327"/>
  <c r="T327"/>
  <c r="Q327"/>
  <c r="P327"/>
  <c r="O327"/>
  <c r="K327"/>
  <c r="H327"/>
  <c r="G327"/>
  <c r="D327"/>
  <c r="AC327" s="1"/>
  <c r="AF326"/>
  <c r="AE326"/>
  <c r="AB326"/>
  <c r="X326"/>
  <c r="W326"/>
  <c r="V326"/>
  <c r="U326"/>
  <c r="T326"/>
  <c r="Q326"/>
  <c r="P326"/>
  <c r="O326"/>
  <c r="K326"/>
  <c r="H326"/>
  <c r="G326"/>
  <c r="D326"/>
  <c r="AC326" s="1"/>
  <c r="AF325"/>
  <c r="AE325"/>
  <c r="AB325"/>
  <c r="X325"/>
  <c r="W325"/>
  <c r="V325"/>
  <c r="U325"/>
  <c r="T325"/>
  <c r="Q325"/>
  <c r="P325"/>
  <c r="O325"/>
  <c r="K325"/>
  <c r="H325"/>
  <c r="G325"/>
  <c r="D325"/>
  <c r="AC325" s="1"/>
  <c r="AF324"/>
  <c r="AE324"/>
  <c r="AB324"/>
  <c r="X324"/>
  <c r="W324"/>
  <c r="V324"/>
  <c r="U324"/>
  <c r="T324"/>
  <c r="Q324"/>
  <c r="P324"/>
  <c r="O324"/>
  <c r="K324"/>
  <c r="H324"/>
  <c r="G324"/>
  <c r="D324"/>
  <c r="AC324" s="1"/>
  <c r="AF323"/>
  <c r="AE323"/>
  <c r="AB323"/>
  <c r="X323"/>
  <c r="W323"/>
  <c r="V323"/>
  <c r="U323"/>
  <c r="T323"/>
  <c r="Q323"/>
  <c r="P323"/>
  <c r="O323"/>
  <c r="K323"/>
  <c r="H323"/>
  <c r="G323"/>
  <c r="D323"/>
  <c r="AC323" s="1"/>
  <c r="AF322"/>
  <c r="AE322"/>
  <c r="AB322"/>
  <c r="X322"/>
  <c r="W322"/>
  <c r="V322"/>
  <c r="U322"/>
  <c r="T322"/>
  <c r="Q322"/>
  <c r="P322"/>
  <c r="O322"/>
  <c r="K322"/>
  <c r="H322"/>
  <c r="G322"/>
  <c r="D322"/>
  <c r="AC322" s="1"/>
  <c r="AF321"/>
  <c r="AE321"/>
  <c r="AB321"/>
  <c r="X321"/>
  <c r="W321"/>
  <c r="V321"/>
  <c r="U321"/>
  <c r="T321"/>
  <c r="Q321"/>
  <c r="P321"/>
  <c r="O321"/>
  <c r="K321"/>
  <c r="H321"/>
  <c r="G321"/>
  <c r="D321"/>
  <c r="AC321" s="1"/>
  <c r="AF320"/>
  <c r="AE320"/>
  <c r="AB320"/>
  <c r="X320"/>
  <c r="W320"/>
  <c r="V320"/>
  <c r="U320"/>
  <c r="T320"/>
  <c r="Q320"/>
  <c r="P320"/>
  <c r="O320"/>
  <c r="K320"/>
  <c r="H320"/>
  <c r="G320"/>
  <c r="D320"/>
  <c r="AC320" s="1"/>
  <c r="AF319"/>
  <c r="AE319"/>
  <c r="AB319"/>
  <c r="X319"/>
  <c r="W319"/>
  <c r="V319"/>
  <c r="U319"/>
  <c r="T319"/>
  <c r="Q319"/>
  <c r="P319"/>
  <c r="O319"/>
  <c r="K319"/>
  <c r="H319"/>
  <c r="G319"/>
  <c r="D319"/>
  <c r="AC319" s="1"/>
  <c r="AF318"/>
  <c r="AE318"/>
  <c r="AB318"/>
  <c r="X318"/>
  <c r="W318"/>
  <c r="V318"/>
  <c r="U318"/>
  <c r="T318"/>
  <c r="Q318"/>
  <c r="P318"/>
  <c r="O318"/>
  <c r="K318"/>
  <c r="H318"/>
  <c r="G318"/>
  <c r="D318"/>
  <c r="AC318" s="1"/>
  <c r="AF317"/>
  <c r="AE317"/>
  <c r="AB317"/>
  <c r="X317"/>
  <c r="W317"/>
  <c r="V317"/>
  <c r="U317"/>
  <c r="T317"/>
  <c r="Q317"/>
  <c r="P317"/>
  <c r="O317"/>
  <c r="K317"/>
  <c r="H317"/>
  <c r="G317"/>
  <c r="D317"/>
  <c r="AC317" s="1"/>
  <c r="AF316"/>
  <c r="AE316"/>
  <c r="AB316"/>
  <c r="X316"/>
  <c r="W316"/>
  <c r="V316"/>
  <c r="U316"/>
  <c r="T316"/>
  <c r="Q316"/>
  <c r="P316"/>
  <c r="O316"/>
  <c r="K316"/>
  <c r="H316"/>
  <c r="G316"/>
  <c r="D316"/>
  <c r="AC316" s="1"/>
  <c r="AF315"/>
  <c r="AE315"/>
  <c r="AB315"/>
  <c r="X315"/>
  <c r="W315"/>
  <c r="V315"/>
  <c r="U315"/>
  <c r="T315"/>
  <c r="Q315"/>
  <c r="P315"/>
  <c r="O315"/>
  <c r="K315"/>
  <c r="H315"/>
  <c r="G315"/>
  <c r="D315"/>
  <c r="AC315" s="1"/>
  <c r="AF314"/>
  <c r="AE314"/>
  <c r="AB314"/>
  <c r="X314"/>
  <c r="W314"/>
  <c r="V314"/>
  <c r="U314"/>
  <c r="T314"/>
  <c r="Q314"/>
  <c r="P314"/>
  <c r="O314"/>
  <c r="K314"/>
  <c r="H314"/>
  <c r="G314"/>
  <c r="D314"/>
  <c r="AC314" s="1"/>
  <c r="AF313"/>
  <c r="AE313"/>
  <c r="AB313"/>
  <c r="X313"/>
  <c r="W313"/>
  <c r="V313"/>
  <c r="U313"/>
  <c r="T313"/>
  <c r="Q313"/>
  <c r="P313"/>
  <c r="O313"/>
  <c r="K313"/>
  <c r="H313"/>
  <c r="G313"/>
  <c r="D313"/>
  <c r="AC313" s="1"/>
  <c r="AF312"/>
  <c r="AE312"/>
  <c r="AB312"/>
  <c r="X312"/>
  <c r="W312"/>
  <c r="V312"/>
  <c r="U312"/>
  <c r="T312"/>
  <c r="Q312"/>
  <c r="P312"/>
  <c r="O312"/>
  <c r="K312"/>
  <c r="H312"/>
  <c r="G312"/>
  <c r="D312"/>
  <c r="AC312" s="1"/>
  <c r="AF311"/>
  <c r="AE311"/>
  <c r="AB311"/>
  <c r="X311"/>
  <c r="W311"/>
  <c r="V311"/>
  <c r="U311"/>
  <c r="T311"/>
  <c r="Q311"/>
  <c r="P311"/>
  <c r="O311"/>
  <c r="K311"/>
  <c r="H311"/>
  <c r="G311"/>
  <c r="D311"/>
  <c r="AC311" s="1"/>
  <c r="AF310"/>
  <c r="AE310"/>
  <c r="AB310"/>
  <c r="X310"/>
  <c r="W310"/>
  <c r="V310"/>
  <c r="U310"/>
  <c r="T310"/>
  <c r="Q310"/>
  <c r="P310"/>
  <c r="O310"/>
  <c r="K310"/>
  <c r="H310"/>
  <c r="G310"/>
  <c r="D310"/>
  <c r="AC310" s="1"/>
  <c r="AF309"/>
  <c r="AE309"/>
  <c r="AB309"/>
  <c r="X309"/>
  <c r="W309"/>
  <c r="V309"/>
  <c r="U309"/>
  <c r="T309"/>
  <c r="Q309"/>
  <c r="P309"/>
  <c r="O309"/>
  <c r="K309"/>
  <c r="H309"/>
  <c r="G309"/>
  <c r="D309"/>
  <c r="AC309" s="1"/>
  <c r="AF308"/>
  <c r="AE308"/>
  <c r="AB308"/>
  <c r="X308"/>
  <c r="W308"/>
  <c r="V308"/>
  <c r="U308"/>
  <c r="T308"/>
  <c r="Q308"/>
  <c r="P308"/>
  <c r="O308"/>
  <c r="K308"/>
  <c r="H308"/>
  <c r="G308"/>
  <c r="D308"/>
  <c r="AC308" s="1"/>
  <c r="AF307"/>
  <c r="AE307"/>
  <c r="AB307"/>
  <c r="X307"/>
  <c r="W307"/>
  <c r="V307"/>
  <c r="U307"/>
  <c r="T307"/>
  <c r="Q307"/>
  <c r="P307"/>
  <c r="O307"/>
  <c r="K307"/>
  <c r="H307"/>
  <c r="G307"/>
  <c r="D307"/>
  <c r="AC307" s="1"/>
  <c r="AF306"/>
  <c r="AE306"/>
  <c r="AB306"/>
  <c r="X306"/>
  <c r="W306"/>
  <c r="V306"/>
  <c r="U306"/>
  <c r="T306"/>
  <c r="Q306"/>
  <c r="P306"/>
  <c r="O306"/>
  <c r="K306"/>
  <c r="H306"/>
  <c r="G306"/>
  <c r="D306"/>
  <c r="AC306" s="1"/>
  <c r="AF305"/>
  <c r="AE305"/>
  <c r="AB305"/>
  <c r="X305"/>
  <c r="W305"/>
  <c r="V305"/>
  <c r="U305"/>
  <c r="T305"/>
  <c r="Q305"/>
  <c r="P305"/>
  <c r="O305"/>
  <c r="K305"/>
  <c r="H305"/>
  <c r="G305"/>
  <c r="D305"/>
  <c r="AC305" s="1"/>
  <c r="AF304"/>
  <c r="AE304"/>
  <c r="AB304"/>
  <c r="X304"/>
  <c r="W304"/>
  <c r="V304"/>
  <c r="U304"/>
  <c r="T304"/>
  <c r="Q304"/>
  <c r="P304"/>
  <c r="O304"/>
  <c r="K304"/>
  <c r="H304"/>
  <c r="G304"/>
  <c r="D304"/>
  <c r="AC304" s="1"/>
  <c r="AF303"/>
  <c r="AE303"/>
  <c r="AB303"/>
  <c r="X303"/>
  <c r="W303"/>
  <c r="V303"/>
  <c r="U303"/>
  <c r="T303"/>
  <c r="Q303"/>
  <c r="P303"/>
  <c r="O303"/>
  <c r="K303"/>
  <c r="H303"/>
  <c r="G303"/>
  <c r="D303"/>
  <c r="AC303" s="1"/>
  <c r="AF302"/>
  <c r="AE302"/>
  <c r="AB302"/>
  <c r="X302"/>
  <c r="W302"/>
  <c r="V302"/>
  <c r="U302"/>
  <c r="T302"/>
  <c r="Q302"/>
  <c r="P302"/>
  <c r="O302"/>
  <c r="K302"/>
  <c r="H302"/>
  <c r="G302"/>
  <c r="D302"/>
  <c r="AC302" s="1"/>
  <c r="AF301"/>
  <c r="AE301"/>
  <c r="AB301"/>
  <c r="X301"/>
  <c r="W301"/>
  <c r="V301"/>
  <c r="U301"/>
  <c r="T301"/>
  <c r="Q301"/>
  <c r="P301"/>
  <c r="O301"/>
  <c r="K301"/>
  <c r="H301"/>
  <c r="G301"/>
  <c r="D301"/>
  <c r="AC301" s="1"/>
  <c r="AF300"/>
  <c r="AE300"/>
  <c r="AB300"/>
  <c r="X300"/>
  <c r="W300"/>
  <c r="V300"/>
  <c r="U300"/>
  <c r="T300"/>
  <c r="Q300"/>
  <c r="P300"/>
  <c r="O300"/>
  <c r="K300"/>
  <c r="H300"/>
  <c r="G300"/>
  <c r="D300"/>
  <c r="AC300" s="1"/>
  <c r="AF299"/>
  <c r="AE299"/>
  <c r="AB299"/>
  <c r="X299"/>
  <c r="W299"/>
  <c r="V299"/>
  <c r="U299"/>
  <c r="T299"/>
  <c r="Q299"/>
  <c r="P299"/>
  <c r="O299"/>
  <c r="K299"/>
  <c r="H299"/>
  <c r="G299"/>
  <c r="D299"/>
  <c r="AC299" s="1"/>
  <c r="AF298"/>
  <c r="AE298"/>
  <c r="AB298"/>
  <c r="X298"/>
  <c r="W298"/>
  <c r="V298"/>
  <c r="U298"/>
  <c r="T298"/>
  <c r="Q298"/>
  <c r="P298"/>
  <c r="O298"/>
  <c r="K298"/>
  <c r="H298"/>
  <c r="G298"/>
  <c r="D298"/>
  <c r="AC298" s="1"/>
  <c r="AF297"/>
  <c r="AE297"/>
  <c r="AB297"/>
  <c r="X297"/>
  <c r="W297"/>
  <c r="V297"/>
  <c r="U297"/>
  <c r="T297"/>
  <c r="Q297"/>
  <c r="P297"/>
  <c r="O297"/>
  <c r="K297"/>
  <c r="H297"/>
  <c r="G297"/>
  <c r="D297"/>
  <c r="AC297" s="1"/>
  <c r="AF296"/>
  <c r="AE296"/>
  <c r="AB296"/>
  <c r="X296"/>
  <c r="W296"/>
  <c r="V296"/>
  <c r="U296"/>
  <c r="T296"/>
  <c r="Q296"/>
  <c r="P296"/>
  <c r="O296"/>
  <c r="K296"/>
  <c r="H296"/>
  <c r="G296"/>
  <c r="D296"/>
  <c r="AC296" s="1"/>
  <c r="AF295"/>
  <c r="AE295"/>
  <c r="AB295"/>
  <c r="X295"/>
  <c r="W295"/>
  <c r="V295"/>
  <c r="U295"/>
  <c r="T295"/>
  <c r="Q295"/>
  <c r="P295"/>
  <c r="O295"/>
  <c r="K295"/>
  <c r="H295"/>
  <c r="G295"/>
  <c r="D295"/>
  <c r="AC295" s="1"/>
  <c r="AF294"/>
  <c r="AE294"/>
  <c r="AB294"/>
  <c r="X294"/>
  <c r="W294"/>
  <c r="V294"/>
  <c r="U294"/>
  <c r="T294"/>
  <c r="Q294"/>
  <c r="P294"/>
  <c r="O294"/>
  <c r="K294"/>
  <c r="H294"/>
  <c r="G294"/>
  <c r="D294"/>
  <c r="AC294" s="1"/>
  <c r="AF293"/>
  <c r="AE293"/>
  <c r="AB293"/>
  <c r="X293"/>
  <c r="W293"/>
  <c r="V293"/>
  <c r="U293"/>
  <c r="T293"/>
  <c r="Q293"/>
  <c r="P293"/>
  <c r="O293"/>
  <c r="K293"/>
  <c r="H293"/>
  <c r="G293"/>
  <c r="D293"/>
  <c r="AC293" s="1"/>
  <c r="AF292"/>
  <c r="AE292"/>
  <c r="AB292"/>
  <c r="X292"/>
  <c r="W292"/>
  <c r="V292"/>
  <c r="U292"/>
  <c r="T292"/>
  <c r="Q292"/>
  <c r="P292"/>
  <c r="O292"/>
  <c r="K292"/>
  <c r="H292"/>
  <c r="G292"/>
  <c r="D292"/>
  <c r="AC292" s="1"/>
  <c r="AF291"/>
  <c r="AE291"/>
  <c r="AB291"/>
  <c r="X291"/>
  <c r="W291"/>
  <c r="V291"/>
  <c r="U291"/>
  <c r="T291"/>
  <c r="Q291"/>
  <c r="P291"/>
  <c r="O291"/>
  <c r="K291"/>
  <c r="H291"/>
  <c r="G291"/>
  <c r="D291"/>
  <c r="AC291" s="1"/>
  <c r="AF290"/>
  <c r="AE290"/>
  <c r="AB290"/>
  <c r="X290"/>
  <c r="W290"/>
  <c r="V290"/>
  <c r="U290"/>
  <c r="T290"/>
  <c r="Q290"/>
  <c r="P290"/>
  <c r="O290"/>
  <c r="K290"/>
  <c r="H290"/>
  <c r="G290"/>
  <c r="D290"/>
  <c r="AC290" s="1"/>
  <c r="AF289"/>
  <c r="AE289"/>
  <c r="AB289"/>
  <c r="X289"/>
  <c r="W289"/>
  <c r="V289"/>
  <c r="U289"/>
  <c r="T289"/>
  <c r="Q289"/>
  <c r="P289"/>
  <c r="O289"/>
  <c r="K289"/>
  <c r="H289"/>
  <c r="G289"/>
  <c r="D289"/>
  <c r="AC289" s="1"/>
  <c r="AF288"/>
  <c r="AE288"/>
  <c r="AB288"/>
  <c r="X288"/>
  <c r="W288"/>
  <c r="V288"/>
  <c r="U288"/>
  <c r="T288"/>
  <c r="Q288"/>
  <c r="P288"/>
  <c r="O288"/>
  <c r="K288"/>
  <c r="H288"/>
  <c r="G288"/>
  <c r="D288"/>
  <c r="AC288" s="1"/>
  <c r="AF287"/>
  <c r="AE287"/>
  <c r="AB287"/>
  <c r="X287"/>
  <c r="W287"/>
  <c r="V287"/>
  <c r="U287"/>
  <c r="T287"/>
  <c r="Q287"/>
  <c r="P287"/>
  <c r="O287"/>
  <c r="K287"/>
  <c r="H287"/>
  <c r="G287"/>
  <c r="D287"/>
  <c r="AC287" s="1"/>
  <c r="AF286"/>
  <c r="AE286"/>
  <c r="AB286"/>
  <c r="X286"/>
  <c r="W286"/>
  <c r="V286"/>
  <c r="U286"/>
  <c r="T286"/>
  <c r="Q286"/>
  <c r="P286"/>
  <c r="O286"/>
  <c r="K286"/>
  <c r="H286"/>
  <c r="G286"/>
  <c r="D286"/>
  <c r="AC286" s="1"/>
  <c r="AF285"/>
  <c r="AE285"/>
  <c r="AB285"/>
  <c r="X285"/>
  <c r="W285"/>
  <c r="V285"/>
  <c r="U285"/>
  <c r="T285"/>
  <c r="Q285"/>
  <c r="P285"/>
  <c r="O285"/>
  <c r="K285"/>
  <c r="H285"/>
  <c r="G285"/>
  <c r="D285"/>
  <c r="AC285" s="1"/>
  <c r="AF284"/>
  <c r="AE284"/>
  <c r="AB284"/>
  <c r="X284"/>
  <c r="W284"/>
  <c r="V284"/>
  <c r="U284"/>
  <c r="T284"/>
  <c r="Q284"/>
  <c r="P284"/>
  <c r="O284"/>
  <c r="K284"/>
  <c r="H284"/>
  <c r="G284"/>
  <c r="D284"/>
  <c r="AC284" s="1"/>
  <c r="AF283"/>
  <c r="AE283"/>
  <c r="AB283"/>
  <c r="X283"/>
  <c r="W283"/>
  <c r="V283"/>
  <c r="U283"/>
  <c r="T283"/>
  <c r="Q283"/>
  <c r="P283"/>
  <c r="O283"/>
  <c r="K283"/>
  <c r="H283"/>
  <c r="G283"/>
  <c r="D283"/>
  <c r="AC283" s="1"/>
  <c r="AF282"/>
  <c r="AE282"/>
  <c r="AB282"/>
  <c r="X282"/>
  <c r="W282"/>
  <c r="V282"/>
  <c r="U282"/>
  <c r="T282"/>
  <c r="Q282"/>
  <c r="P282"/>
  <c r="O282"/>
  <c r="K282"/>
  <c r="H282"/>
  <c r="G282"/>
  <c r="D282"/>
  <c r="AC282" s="1"/>
  <c r="AF281"/>
  <c r="AE281"/>
  <c r="AB281"/>
  <c r="X281"/>
  <c r="W281"/>
  <c r="V281"/>
  <c r="U281"/>
  <c r="T281"/>
  <c r="Q281"/>
  <c r="P281"/>
  <c r="O281"/>
  <c r="K281"/>
  <c r="H281"/>
  <c r="G281"/>
  <c r="D281"/>
  <c r="AC281" s="1"/>
  <c r="AF280"/>
  <c r="AE280"/>
  <c r="AB280"/>
  <c r="X280"/>
  <c r="W280"/>
  <c r="V280"/>
  <c r="U280"/>
  <c r="T280"/>
  <c r="Q280"/>
  <c r="P280"/>
  <c r="O280"/>
  <c r="K280"/>
  <c r="H280"/>
  <c r="G280"/>
  <c r="D280"/>
  <c r="AC280" s="1"/>
  <c r="AF279"/>
  <c r="AE279"/>
  <c r="AB279"/>
  <c r="X279"/>
  <c r="W279"/>
  <c r="V279"/>
  <c r="U279"/>
  <c r="T279"/>
  <c r="Q279"/>
  <c r="P279"/>
  <c r="O279"/>
  <c r="K279"/>
  <c r="H279"/>
  <c r="G279"/>
  <c r="D279"/>
  <c r="AC279" s="1"/>
  <c r="AF278"/>
  <c r="AE278"/>
  <c r="AB278"/>
  <c r="X278"/>
  <c r="W278"/>
  <c r="V278"/>
  <c r="U278"/>
  <c r="T278"/>
  <c r="Q278"/>
  <c r="P278"/>
  <c r="O278"/>
  <c r="K278"/>
  <c r="H278"/>
  <c r="G278"/>
  <c r="D278"/>
  <c r="AC278" s="1"/>
  <c r="AF277"/>
  <c r="AE277"/>
  <c r="AB277"/>
  <c r="X277"/>
  <c r="W277"/>
  <c r="V277"/>
  <c r="U277"/>
  <c r="T277"/>
  <c r="Q277"/>
  <c r="P277"/>
  <c r="O277"/>
  <c r="K277"/>
  <c r="H277"/>
  <c r="G277"/>
  <c r="D277"/>
  <c r="AC277" s="1"/>
  <c r="AF276"/>
  <c r="AE276"/>
  <c r="AB276"/>
  <c r="X276"/>
  <c r="W276"/>
  <c r="V276"/>
  <c r="U276"/>
  <c r="T276"/>
  <c r="Q276"/>
  <c r="P276"/>
  <c r="O276"/>
  <c r="K276"/>
  <c r="H276"/>
  <c r="G276"/>
  <c r="D276"/>
  <c r="AC276" s="1"/>
  <c r="AF275"/>
  <c r="AE275"/>
  <c r="AB275"/>
  <c r="X275"/>
  <c r="W275"/>
  <c r="V275"/>
  <c r="U275"/>
  <c r="T275"/>
  <c r="Q275"/>
  <c r="P275"/>
  <c r="O275"/>
  <c r="K275"/>
  <c r="H275"/>
  <c r="G275"/>
  <c r="D275"/>
  <c r="AC275" s="1"/>
  <c r="AF274"/>
  <c r="AE274"/>
  <c r="AB274"/>
  <c r="X274"/>
  <c r="W274"/>
  <c r="V274"/>
  <c r="U274"/>
  <c r="T274"/>
  <c r="Q274"/>
  <c r="P274"/>
  <c r="O274"/>
  <c r="K274"/>
  <c r="H274"/>
  <c r="G274"/>
  <c r="D274"/>
  <c r="AC274" s="1"/>
  <c r="AF273"/>
  <c r="AE273"/>
  <c r="AB273"/>
  <c r="X273"/>
  <c r="W273"/>
  <c r="V273"/>
  <c r="U273"/>
  <c r="T273"/>
  <c r="Q273"/>
  <c r="P273"/>
  <c r="O273"/>
  <c r="K273"/>
  <c r="H273"/>
  <c r="G273"/>
  <c r="D273"/>
  <c r="AC273" s="1"/>
  <c r="AF272"/>
  <c r="AE272"/>
  <c r="AB272"/>
  <c r="X272"/>
  <c r="W272"/>
  <c r="V272"/>
  <c r="U272"/>
  <c r="T272"/>
  <c r="Q272"/>
  <c r="P272"/>
  <c r="O272"/>
  <c r="K272"/>
  <c r="H272"/>
  <c r="G272"/>
  <c r="D272"/>
  <c r="AC272" s="1"/>
  <c r="AF271"/>
  <c r="AE271"/>
  <c r="AB271"/>
  <c r="X271"/>
  <c r="W271"/>
  <c r="V271"/>
  <c r="U271"/>
  <c r="T271"/>
  <c r="Q271"/>
  <c r="P271"/>
  <c r="O271"/>
  <c r="K271"/>
  <c r="H271"/>
  <c r="G271"/>
  <c r="D271"/>
  <c r="AC271" s="1"/>
  <c r="AF270"/>
  <c r="AE270"/>
  <c r="AB270"/>
  <c r="X270"/>
  <c r="W270"/>
  <c r="V270"/>
  <c r="U270"/>
  <c r="T270"/>
  <c r="Q270"/>
  <c r="P270"/>
  <c r="O270"/>
  <c r="K270"/>
  <c r="H270"/>
  <c r="G270"/>
  <c r="D270"/>
  <c r="AC270" s="1"/>
  <c r="AF269"/>
  <c r="AE269"/>
  <c r="AB269"/>
  <c r="X269"/>
  <c r="W269"/>
  <c r="V269"/>
  <c r="U269"/>
  <c r="T269"/>
  <c r="Q269"/>
  <c r="P269"/>
  <c r="O269"/>
  <c r="K269"/>
  <c r="H269"/>
  <c r="G269"/>
  <c r="D269"/>
  <c r="AC269" s="1"/>
  <c r="AF268"/>
  <c r="AE268"/>
  <c r="AB268"/>
  <c r="X268"/>
  <c r="W268"/>
  <c r="V268"/>
  <c r="U268"/>
  <c r="T268"/>
  <c r="Q268"/>
  <c r="P268"/>
  <c r="O268"/>
  <c r="K268"/>
  <c r="H268"/>
  <c r="G268"/>
  <c r="D268"/>
  <c r="AC268" s="1"/>
  <c r="AF267"/>
  <c r="AE267"/>
  <c r="AB267"/>
  <c r="X267"/>
  <c r="W267"/>
  <c r="V267"/>
  <c r="U267"/>
  <c r="T267"/>
  <c r="Q267"/>
  <c r="P267"/>
  <c r="O267"/>
  <c r="K267"/>
  <c r="H267"/>
  <c r="G267"/>
  <c r="D267"/>
  <c r="AC267" s="1"/>
  <c r="AF266"/>
  <c r="AE266"/>
  <c r="AB266"/>
  <c r="X266"/>
  <c r="W266"/>
  <c r="V266"/>
  <c r="U266"/>
  <c r="T266"/>
  <c r="Q266"/>
  <c r="P266"/>
  <c r="O266"/>
  <c r="K266"/>
  <c r="H266"/>
  <c r="G266"/>
  <c r="D266"/>
  <c r="AC266" s="1"/>
  <c r="AF265"/>
  <c r="AE265"/>
  <c r="AB265"/>
  <c r="X265"/>
  <c r="W265"/>
  <c r="V265"/>
  <c r="U265"/>
  <c r="T265"/>
  <c r="Q265"/>
  <c r="P265"/>
  <c r="O265"/>
  <c r="K265"/>
  <c r="H265"/>
  <c r="G265"/>
  <c r="D265"/>
  <c r="AC265" s="1"/>
  <c r="AF264"/>
  <c r="AE264"/>
  <c r="AB264"/>
  <c r="X264"/>
  <c r="W264"/>
  <c r="V264"/>
  <c r="U264"/>
  <c r="T264"/>
  <c r="Q264"/>
  <c r="P264"/>
  <c r="O264"/>
  <c r="K264"/>
  <c r="H264"/>
  <c r="G264"/>
  <c r="D264"/>
  <c r="AC264" s="1"/>
  <c r="AF263"/>
  <c r="AE263"/>
  <c r="AB263"/>
  <c r="X263"/>
  <c r="W263"/>
  <c r="V263"/>
  <c r="U263"/>
  <c r="T263"/>
  <c r="Q263"/>
  <c r="P263"/>
  <c r="O263"/>
  <c r="K263"/>
  <c r="H263"/>
  <c r="G263"/>
  <c r="D263"/>
  <c r="AC263" s="1"/>
  <c r="AF262"/>
  <c r="AE262"/>
  <c r="AB262"/>
  <c r="X262"/>
  <c r="W262"/>
  <c r="V262"/>
  <c r="U262"/>
  <c r="T262"/>
  <c r="Q262"/>
  <c r="P262"/>
  <c r="O262"/>
  <c r="K262"/>
  <c r="H262"/>
  <c r="G262"/>
  <c r="D262"/>
  <c r="AC262" s="1"/>
  <c r="AF261"/>
  <c r="AE261"/>
  <c r="AB261"/>
  <c r="X261"/>
  <c r="W261"/>
  <c r="V261"/>
  <c r="U261"/>
  <c r="T261"/>
  <c r="Q261"/>
  <c r="P261"/>
  <c r="O261"/>
  <c r="K261"/>
  <c r="H261"/>
  <c r="G261"/>
  <c r="D261"/>
  <c r="AC261" s="1"/>
  <c r="AF260"/>
  <c r="AE260"/>
  <c r="AB260"/>
  <c r="X260"/>
  <c r="W260"/>
  <c r="V260"/>
  <c r="U260"/>
  <c r="T260"/>
  <c r="Q260"/>
  <c r="P260"/>
  <c r="O260"/>
  <c r="K260"/>
  <c r="H260"/>
  <c r="G260"/>
  <c r="D260"/>
  <c r="AC260" s="1"/>
  <c r="AF259"/>
  <c r="AE259"/>
  <c r="AB259"/>
  <c r="X259"/>
  <c r="W259"/>
  <c r="V259"/>
  <c r="U259"/>
  <c r="T259"/>
  <c r="Q259"/>
  <c r="P259"/>
  <c r="O259"/>
  <c r="K259"/>
  <c r="H259"/>
  <c r="G259"/>
  <c r="D259"/>
  <c r="AC259" s="1"/>
  <c r="AF258"/>
  <c r="AE258"/>
  <c r="AB258"/>
  <c r="X258"/>
  <c r="W258"/>
  <c r="V258"/>
  <c r="U258"/>
  <c r="T258"/>
  <c r="Q258"/>
  <c r="P258"/>
  <c r="O258"/>
  <c r="K258"/>
  <c r="H258"/>
  <c r="G258"/>
  <c r="D258"/>
  <c r="AC258" s="1"/>
  <c r="AF257"/>
  <c r="AE257"/>
  <c r="AB257"/>
  <c r="X257"/>
  <c r="W257"/>
  <c r="V257"/>
  <c r="U257"/>
  <c r="T257"/>
  <c r="Q257"/>
  <c r="P257"/>
  <c r="O257"/>
  <c r="K257"/>
  <c r="H257"/>
  <c r="G257"/>
  <c r="D257"/>
  <c r="AC257" s="1"/>
  <c r="AF256"/>
  <c r="AE256"/>
  <c r="AB256"/>
  <c r="X256"/>
  <c r="W256"/>
  <c r="V256"/>
  <c r="U256"/>
  <c r="T256"/>
  <c r="Q256"/>
  <c r="P256"/>
  <c r="O256"/>
  <c r="K256"/>
  <c r="H256"/>
  <c r="G256"/>
  <c r="D256"/>
  <c r="AC256" s="1"/>
  <c r="AF255"/>
  <c r="AE255"/>
  <c r="AB255"/>
  <c r="X255"/>
  <c r="W255"/>
  <c r="V255"/>
  <c r="U255"/>
  <c r="T255"/>
  <c r="Q255"/>
  <c r="P255"/>
  <c r="O255"/>
  <c r="K255"/>
  <c r="H255"/>
  <c r="G255"/>
  <c r="D255"/>
  <c r="AC255" s="1"/>
  <c r="AF254"/>
  <c r="AE254"/>
  <c r="AB254"/>
  <c r="X254"/>
  <c r="W254"/>
  <c r="V254"/>
  <c r="U254"/>
  <c r="T254"/>
  <c r="Q254"/>
  <c r="P254"/>
  <c r="O254"/>
  <c r="K254"/>
  <c r="H254"/>
  <c r="G254"/>
  <c r="D254"/>
  <c r="AC254" s="1"/>
  <c r="AF253"/>
  <c r="AE253"/>
  <c r="AB253"/>
  <c r="X253"/>
  <c r="W253"/>
  <c r="V253"/>
  <c r="U253"/>
  <c r="T253"/>
  <c r="Q253"/>
  <c r="P253"/>
  <c r="O253"/>
  <c r="K253"/>
  <c r="H253"/>
  <c r="G253"/>
  <c r="D253"/>
  <c r="AC253" s="1"/>
  <c r="AF252"/>
  <c r="AE252"/>
  <c r="AB252"/>
  <c r="X252"/>
  <c r="W252"/>
  <c r="V252"/>
  <c r="U252"/>
  <c r="T252"/>
  <c r="Q252"/>
  <c r="P252"/>
  <c r="O252"/>
  <c r="K252"/>
  <c r="H252"/>
  <c r="G252"/>
  <c r="D252"/>
  <c r="AC252" s="1"/>
  <c r="AF251"/>
  <c r="AE251"/>
  <c r="AB251"/>
  <c r="X251"/>
  <c r="W251"/>
  <c r="V251"/>
  <c r="U251"/>
  <c r="T251"/>
  <c r="Q251"/>
  <c r="P251"/>
  <c r="O251"/>
  <c r="K251"/>
  <c r="H251"/>
  <c r="G251"/>
  <c r="D251"/>
  <c r="AC251" s="1"/>
  <c r="AF250"/>
  <c r="AE250"/>
  <c r="AB250"/>
  <c r="X250"/>
  <c r="W250"/>
  <c r="V250"/>
  <c r="U250"/>
  <c r="T250"/>
  <c r="Q250"/>
  <c r="P250"/>
  <c r="O250"/>
  <c r="K250"/>
  <c r="H250"/>
  <c r="G250"/>
  <c r="D250"/>
  <c r="AC250" s="1"/>
  <c r="AF249"/>
  <c r="AE249"/>
  <c r="AB249"/>
  <c r="X249"/>
  <c r="W249"/>
  <c r="V249"/>
  <c r="U249"/>
  <c r="T249"/>
  <c r="Q249"/>
  <c r="P249"/>
  <c r="O249"/>
  <c r="K249"/>
  <c r="H249"/>
  <c r="G249"/>
  <c r="D249"/>
  <c r="AC249" s="1"/>
  <c r="AF248"/>
  <c r="AE248"/>
  <c r="AB248"/>
  <c r="X248"/>
  <c r="W248"/>
  <c r="V248"/>
  <c r="U248"/>
  <c r="T248"/>
  <c r="Q248"/>
  <c r="P248"/>
  <c r="O248"/>
  <c r="K248"/>
  <c r="H248"/>
  <c r="G248"/>
  <c r="D248"/>
  <c r="AC248" s="1"/>
  <c r="AF247"/>
  <c r="AE247"/>
  <c r="AB247"/>
  <c r="X247"/>
  <c r="W247"/>
  <c r="V247"/>
  <c r="U247"/>
  <c r="T247"/>
  <c r="Q247"/>
  <c r="P247"/>
  <c r="O247"/>
  <c r="K247"/>
  <c r="H247"/>
  <c r="G247"/>
  <c r="D247"/>
  <c r="AC247" s="1"/>
  <c r="AF246"/>
  <c r="AE246"/>
  <c r="AB246"/>
  <c r="X246"/>
  <c r="W246"/>
  <c r="V246"/>
  <c r="U246"/>
  <c r="T246"/>
  <c r="Q246"/>
  <c r="P246"/>
  <c r="O246"/>
  <c r="K246"/>
  <c r="H246"/>
  <c r="G246"/>
  <c r="D246"/>
  <c r="AC246" s="1"/>
  <c r="AF245"/>
  <c r="AE245"/>
  <c r="AB245"/>
  <c r="X245"/>
  <c r="W245"/>
  <c r="V245"/>
  <c r="U245"/>
  <c r="T245"/>
  <c r="Q245"/>
  <c r="P245"/>
  <c r="O245"/>
  <c r="K245"/>
  <c r="H245"/>
  <c r="G245"/>
  <c r="D245"/>
  <c r="AC245" s="1"/>
  <c r="AF244"/>
  <c r="AE244"/>
  <c r="AB244"/>
  <c r="X244"/>
  <c r="W244"/>
  <c r="V244"/>
  <c r="U244"/>
  <c r="T244"/>
  <c r="Q244"/>
  <c r="P244"/>
  <c r="O244"/>
  <c r="K244"/>
  <c r="H244"/>
  <c r="G244"/>
  <c r="D244"/>
  <c r="AC244" s="1"/>
  <c r="AF243"/>
  <c r="AE243"/>
  <c r="AB243"/>
  <c r="X243"/>
  <c r="W243"/>
  <c r="V243"/>
  <c r="U243"/>
  <c r="T243"/>
  <c r="Q243"/>
  <c r="P243"/>
  <c r="O243"/>
  <c r="K243"/>
  <c r="H243"/>
  <c r="G243"/>
  <c r="D243"/>
  <c r="AC243" s="1"/>
  <c r="AF242"/>
  <c r="AE242"/>
  <c r="AB242"/>
  <c r="X242"/>
  <c r="W242"/>
  <c r="V242"/>
  <c r="U242"/>
  <c r="T242"/>
  <c r="Q242"/>
  <c r="P242"/>
  <c r="O242"/>
  <c r="K242"/>
  <c r="H242"/>
  <c r="G242"/>
  <c r="D242"/>
  <c r="AC242" s="1"/>
  <c r="AF241"/>
  <c r="AE241"/>
  <c r="AB241"/>
  <c r="X241"/>
  <c r="W241"/>
  <c r="V241"/>
  <c r="U241"/>
  <c r="T241"/>
  <c r="Q241"/>
  <c r="P241"/>
  <c r="O241"/>
  <c r="K241"/>
  <c r="H241"/>
  <c r="G241"/>
  <c r="D241"/>
  <c r="AC241" s="1"/>
  <c r="AF240"/>
  <c r="AE240"/>
  <c r="AB240"/>
  <c r="X240"/>
  <c r="W240"/>
  <c r="V240"/>
  <c r="U240"/>
  <c r="T240"/>
  <c r="Q240"/>
  <c r="P240"/>
  <c r="O240"/>
  <c r="K240"/>
  <c r="H240"/>
  <c r="G240"/>
  <c r="D240"/>
  <c r="AC240" s="1"/>
  <c r="AF239"/>
  <c r="AE239"/>
  <c r="AB239"/>
  <c r="X239"/>
  <c r="W239"/>
  <c r="V239"/>
  <c r="U239"/>
  <c r="T239"/>
  <c r="Q239"/>
  <c r="P239"/>
  <c r="O239"/>
  <c r="K239"/>
  <c r="H239"/>
  <c r="G239"/>
  <c r="D239"/>
  <c r="AC239" s="1"/>
  <c r="AF238"/>
  <c r="AE238"/>
  <c r="AB238"/>
  <c r="X238"/>
  <c r="W238"/>
  <c r="V238"/>
  <c r="U238"/>
  <c r="T238"/>
  <c r="Q238"/>
  <c r="P238"/>
  <c r="O238"/>
  <c r="K238"/>
  <c r="H238"/>
  <c r="G238"/>
  <c r="D238"/>
  <c r="AC238" s="1"/>
  <c r="AF237"/>
  <c r="AE237"/>
  <c r="AB237"/>
  <c r="X237"/>
  <c r="W237"/>
  <c r="V237"/>
  <c r="U237"/>
  <c r="T237"/>
  <c r="Q237"/>
  <c r="P237"/>
  <c r="O237"/>
  <c r="K237"/>
  <c r="H237"/>
  <c r="G237"/>
  <c r="D237"/>
  <c r="AC237" s="1"/>
  <c r="AF236"/>
  <c r="AE236"/>
  <c r="AB236"/>
  <c r="X236"/>
  <c r="W236"/>
  <c r="V236"/>
  <c r="U236"/>
  <c r="T236"/>
  <c r="Q236"/>
  <c r="P236"/>
  <c r="O236"/>
  <c r="K236"/>
  <c r="H236"/>
  <c r="G236"/>
  <c r="D236"/>
  <c r="AC236" s="1"/>
  <c r="AF235"/>
  <c r="AE235"/>
  <c r="AB235"/>
  <c r="X235"/>
  <c r="W235"/>
  <c r="V235"/>
  <c r="U235"/>
  <c r="T235"/>
  <c r="Q235"/>
  <c r="P235"/>
  <c r="O235"/>
  <c r="K235"/>
  <c r="H235"/>
  <c r="G235"/>
  <c r="D235"/>
  <c r="AC235" s="1"/>
  <c r="AF234"/>
  <c r="AE234"/>
  <c r="AB234"/>
  <c r="X234"/>
  <c r="W234"/>
  <c r="V234"/>
  <c r="U234"/>
  <c r="T234"/>
  <c r="Q234"/>
  <c r="P234"/>
  <c r="O234"/>
  <c r="K234"/>
  <c r="H234"/>
  <c r="G234"/>
  <c r="D234"/>
  <c r="AC234" s="1"/>
  <c r="AF233"/>
  <c r="AE233"/>
  <c r="AB233"/>
  <c r="X233"/>
  <c r="W233"/>
  <c r="V233"/>
  <c r="U233"/>
  <c r="T233"/>
  <c r="Q233"/>
  <c r="P233"/>
  <c r="O233"/>
  <c r="K233"/>
  <c r="H233"/>
  <c r="G233"/>
  <c r="D233"/>
  <c r="AC233" s="1"/>
  <c r="AF232"/>
  <c r="AE232"/>
  <c r="AB232"/>
  <c r="X232"/>
  <c r="W232"/>
  <c r="V232"/>
  <c r="U232"/>
  <c r="T232"/>
  <c r="Q232"/>
  <c r="P232"/>
  <c r="O232"/>
  <c r="K232"/>
  <c r="H232"/>
  <c r="G232"/>
  <c r="D232"/>
  <c r="AC232" s="1"/>
  <c r="AF231"/>
  <c r="AE231"/>
  <c r="AB231"/>
  <c r="X231"/>
  <c r="W231"/>
  <c r="V231"/>
  <c r="U231"/>
  <c r="T231"/>
  <c r="Q231"/>
  <c r="P231"/>
  <c r="O231"/>
  <c r="K231"/>
  <c r="H231"/>
  <c r="G231"/>
  <c r="D231"/>
  <c r="AC231" s="1"/>
  <c r="AF230"/>
  <c r="AE230"/>
  <c r="AB230"/>
  <c r="X230"/>
  <c r="W230"/>
  <c r="V230"/>
  <c r="U230"/>
  <c r="T230"/>
  <c r="Q230"/>
  <c r="P230"/>
  <c r="O230"/>
  <c r="K230"/>
  <c r="H230"/>
  <c r="G230"/>
  <c r="D230"/>
  <c r="AC230" s="1"/>
  <c r="AF229"/>
  <c r="AE229"/>
  <c r="AB229"/>
  <c r="X229"/>
  <c r="W229"/>
  <c r="V229"/>
  <c r="U229"/>
  <c r="T229"/>
  <c r="Q229"/>
  <c r="P229"/>
  <c r="O229"/>
  <c r="K229"/>
  <c r="H229"/>
  <c r="G229"/>
  <c r="D229"/>
  <c r="AC229" s="1"/>
  <c r="AF228"/>
  <c r="AE228"/>
  <c r="AB228"/>
  <c r="X228"/>
  <c r="W228"/>
  <c r="V228"/>
  <c r="U228"/>
  <c r="T228"/>
  <c r="Q228"/>
  <c r="P228"/>
  <c r="O228"/>
  <c r="K228"/>
  <c r="H228"/>
  <c r="G228"/>
  <c r="D228"/>
  <c r="AC228" s="1"/>
  <c r="AF227"/>
  <c r="AE227"/>
  <c r="AB227"/>
  <c r="X227"/>
  <c r="W227"/>
  <c r="V227"/>
  <c r="U227"/>
  <c r="T227"/>
  <c r="Q227"/>
  <c r="P227"/>
  <c r="O227"/>
  <c r="K227"/>
  <c r="H227"/>
  <c r="G227"/>
  <c r="D227"/>
  <c r="AC227" s="1"/>
  <c r="AF226"/>
  <c r="AE226"/>
  <c r="AB226"/>
  <c r="X226"/>
  <c r="W226"/>
  <c r="V226"/>
  <c r="U226"/>
  <c r="T226"/>
  <c r="Q226"/>
  <c r="P226"/>
  <c r="O226"/>
  <c r="K226"/>
  <c r="H226"/>
  <c r="G226"/>
  <c r="D226"/>
  <c r="AC226" s="1"/>
  <c r="AF225"/>
  <c r="AE225"/>
  <c r="AB225"/>
  <c r="X225"/>
  <c r="W225"/>
  <c r="V225"/>
  <c r="U225"/>
  <c r="T225"/>
  <c r="Q225"/>
  <c r="P225"/>
  <c r="O225"/>
  <c r="K225"/>
  <c r="H225"/>
  <c r="G225"/>
  <c r="D225"/>
  <c r="AC225" s="1"/>
  <c r="AF224"/>
  <c r="AE224"/>
  <c r="AB224"/>
  <c r="X224"/>
  <c r="W224"/>
  <c r="V224"/>
  <c r="U224"/>
  <c r="T224"/>
  <c r="Q224"/>
  <c r="P224"/>
  <c r="O224"/>
  <c r="K224"/>
  <c r="H224"/>
  <c r="G224"/>
  <c r="D224"/>
  <c r="AC224" s="1"/>
  <c r="AF223"/>
  <c r="AE223"/>
  <c r="AB223"/>
  <c r="X223"/>
  <c r="W223"/>
  <c r="V223"/>
  <c r="U223"/>
  <c r="T223"/>
  <c r="Q223"/>
  <c r="P223"/>
  <c r="O223"/>
  <c r="K223"/>
  <c r="H223"/>
  <c r="G223"/>
  <c r="D223"/>
  <c r="AC223" s="1"/>
  <c r="AF222"/>
  <c r="AE222"/>
  <c r="AB222"/>
  <c r="X222"/>
  <c r="W222"/>
  <c r="V222"/>
  <c r="U222"/>
  <c r="T222"/>
  <c r="Q222"/>
  <c r="P222"/>
  <c r="O222"/>
  <c r="K222"/>
  <c r="H222"/>
  <c r="G222"/>
  <c r="D222"/>
  <c r="AC222" s="1"/>
  <c r="AF221"/>
  <c r="AE221"/>
  <c r="AB221"/>
  <c r="X221"/>
  <c r="W221"/>
  <c r="V221"/>
  <c r="U221"/>
  <c r="T221"/>
  <c r="Q221"/>
  <c r="P221"/>
  <c r="O221"/>
  <c r="K221"/>
  <c r="H221"/>
  <c r="G221"/>
  <c r="D221"/>
  <c r="AC221" s="1"/>
  <c r="AF220"/>
  <c r="AE220"/>
  <c r="AB220"/>
  <c r="X220"/>
  <c r="W220"/>
  <c r="V220"/>
  <c r="U220"/>
  <c r="T220"/>
  <c r="Q220"/>
  <c r="P220"/>
  <c r="O220"/>
  <c r="K220"/>
  <c r="H220"/>
  <c r="G220"/>
  <c r="D220"/>
  <c r="AC220" s="1"/>
  <c r="AF219"/>
  <c r="AE219"/>
  <c r="AB219"/>
  <c r="X219"/>
  <c r="W219"/>
  <c r="V219"/>
  <c r="U219"/>
  <c r="T219"/>
  <c r="Q219"/>
  <c r="P219"/>
  <c r="O219"/>
  <c r="K219"/>
  <c r="H219"/>
  <c r="G219"/>
  <c r="D219"/>
  <c r="AC219" s="1"/>
  <c r="AF218"/>
  <c r="AE218"/>
  <c r="AB218"/>
  <c r="X218"/>
  <c r="W218"/>
  <c r="V218"/>
  <c r="U218"/>
  <c r="T218"/>
  <c r="Q218"/>
  <c r="P218"/>
  <c r="O218"/>
  <c r="K218"/>
  <c r="H218"/>
  <c r="G218"/>
  <c r="D218"/>
  <c r="AC218" s="1"/>
  <c r="AF217"/>
  <c r="AE217"/>
  <c r="AB217"/>
  <c r="X217"/>
  <c r="W217"/>
  <c r="V217"/>
  <c r="U217"/>
  <c r="T217"/>
  <c r="Q217"/>
  <c r="P217"/>
  <c r="O217"/>
  <c r="K217"/>
  <c r="H217"/>
  <c r="G217"/>
  <c r="D217"/>
  <c r="AC217" s="1"/>
  <c r="AF216"/>
  <c r="AE216"/>
  <c r="AB216"/>
  <c r="X216"/>
  <c r="W216"/>
  <c r="V216"/>
  <c r="U216"/>
  <c r="T216"/>
  <c r="Q216"/>
  <c r="P216"/>
  <c r="O216"/>
  <c r="K216"/>
  <c r="H216"/>
  <c r="G216"/>
  <c r="D216"/>
  <c r="AC216" s="1"/>
  <c r="AF215"/>
  <c r="AE215"/>
  <c r="AB215"/>
  <c r="X215"/>
  <c r="W215"/>
  <c r="V215"/>
  <c r="U215"/>
  <c r="T215"/>
  <c r="Q215"/>
  <c r="P215"/>
  <c r="O215"/>
  <c r="K215"/>
  <c r="H215"/>
  <c r="G215"/>
  <c r="D215"/>
  <c r="AC215" s="1"/>
  <c r="AF214"/>
  <c r="AE214"/>
  <c r="AB214"/>
  <c r="X214"/>
  <c r="W214"/>
  <c r="V214"/>
  <c r="U214"/>
  <c r="T214"/>
  <c r="Q214"/>
  <c r="P214"/>
  <c r="O214"/>
  <c r="K214"/>
  <c r="H214"/>
  <c r="G214"/>
  <c r="D214"/>
  <c r="AC214" s="1"/>
  <c r="AF213"/>
  <c r="AE213"/>
  <c r="AB213"/>
  <c r="X213"/>
  <c r="W213"/>
  <c r="V213"/>
  <c r="U213"/>
  <c r="T213"/>
  <c r="Q213"/>
  <c r="P213"/>
  <c r="O213"/>
  <c r="K213"/>
  <c r="H213"/>
  <c r="G213"/>
  <c r="D213"/>
  <c r="AC213" s="1"/>
  <c r="AF212"/>
  <c r="AE212"/>
  <c r="AB212"/>
  <c r="X212"/>
  <c r="W212"/>
  <c r="V212"/>
  <c r="U212"/>
  <c r="T212"/>
  <c r="Q212"/>
  <c r="P212"/>
  <c r="O212"/>
  <c r="K212"/>
  <c r="H212"/>
  <c r="G212"/>
  <c r="D212"/>
  <c r="AC212" s="1"/>
  <c r="AF211"/>
  <c r="AE211"/>
  <c r="AB211"/>
  <c r="X211"/>
  <c r="W211"/>
  <c r="V211"/>
  <c r="U211"/>
  <c r="T211"/>
  <c r="Q211"/>
  <c r="P211"/>
  <c r="O211"/>
  <c r="K211"/>
  <c r="H211"/>
  <c r="G211"/>
  <c r="D211"/>
  <c r="AC211" s="1"/>
  <c r="AF210"/>
  <c r="AE210"/>
  <c r="AB210"/>
  <c r="X210"/>
  <c r="W210"/>
  <c r="V210"/>
  <c r="U210"/>
  <c r="T210"/>
  <c r="Q210"/>
  <c r="P210"/>
  <c r="O210"/>
  <c r="K210"/>
  <c r="H210"/>
  <c r="G210"/>
  <c r="D210"/>
  <c r="AC210" s="1"/>
  <c r="AF209"/>
  <c r="AE209"/>
  <c r="AB209"/>
  <c r="X209"/>
  <c r="W209"/>
  <c r="V209"/>
  <c r="U209"/>
  <c r="T209"/>
  <c r="Q209"/>
  <c r="P209"/>
  <c r="O209"/>
  <c r="K209"/>
  <c r="H209"/>
  <c r="G209"/>
  <c r="D209"/>
  <c r="AC209" s="1"/>
  <c r="AF208"/>
  <c r="AE208"/>
  <c r="AB208"/>
  <c r="X208"/>
  <c r="W208"/>
  <c r="V208"/>
  <c r="U208"/>
  <c r="T208"/>
  <c r="Q208"/>
  <c r="P208"/>
  <c r="O208"/>
  <c r="K208"/>
  <c r="H208"/>
  <c r="G208"/>
  <c r="D208"/>
  <c r="AC208" s="1"/>
  <c r="AF207"/>
  <c r="AE207"/>
  <c r="AB207"/>
  <c r="X207"/>
  <c r="W207"/>
  <c r="V207"/>
  <c r="U207"/>
  <c r="T207"/>
  <c r="Q207"/>
  <c r="P207"/>
  <c r="O207"/>
  <c r="K207"/>
  <c r="H207"/>
  <c r="G207"/>
  <c r="D207"/>
  <c r="AC207" s="1"/>
  <c r="AF206"/>
  <c r="AE206"/>
  <c r="AB206"/>
  <c r="X206"/>
  <c r="W206"/>
  <c r="V206"/>
  <c r="U206"/>
  <c r="T206"/>
  <c r="Q206"/>
  <c r="P206"/>
  <c r="O206"/>
  <c r="K206"/>
  <c r="H206"/>
  <c r="G206"/>
  <c r="D206"/>
  <c r="AC206" s="1"/>
  <c r="AF205"/>
  <c r="AE205"/>
  <c r="AB205"/>
  <c r="X205"/>
  <c r="W205"/>
  <c r="V205"/>
  <c r="U205"/>
  <c r="T205"/>
  <c r="Q205"/>
  <c r="P205"/>
  <c r="O205"/>
  <c r="K205"/>
  <c r="H205"/>
  <c r="G205"/>
  <c r="D205"/>
  <c r="AC205" s="1"/>
  <c r="AF204"/>
  <c r="AE204"/>
  <c r="AB204"/>
  <c r="X204"/>
  <c r="W204"/>
  <c r="V204"/>
  <c r="U204"/>
  <c r="T204"/>
  <c r="Q204"/>
  <c r="P204"/>
  <c r="O204"/>
  <c r="K204"/>
  <c r="H204"/>
  <c r="G204"/>
  <c r="D204"/>
  <c r="AC204" s="1"/>
  <c r="AF203"/>
  <c r="AE203"/>
  <c r="AB203"/>
  <c r="X203"/>
  <c r="W203"/>
  <c r="V203"/>
  <c r="U203"/>
  <c r="T203"/>
  <c r="Q203"/>
  <c r="P203"/>
  <c r="O203"/>
  <c r="K203"/>
  <c r="H203"/>
  <c r="G203"/>
  <c r="D203"/>
  <c r="AC203" s="1"/>
  <c r="AF202"/>
  <c r="AE202"/>
  <c r="AB202"/>
  <c r="X202"/>
  <c r="W202"/>
  <c r="V202"/>
  <c r="U202"/>
  <c r="T202"/>
  <c r="Q202"/>
  <c r="P202"/>
  <c r="O202"/>
  <c r="K202"/>
  <c r="H202"/>
  <c r="G202"/>
  <c r="D202"/>
  <c r="AC202" s="1"/>
  <c r="AF201"/>
  <c r="AE201"/>
  <c r="AB201"/>
  <c r="X201"/>
  <c r="W201"/>
  <c r="V201"/>
  <c r="U201"/>
  <c r="T201"/>
  <c r="Q201"/>
  <c r="P201"/>
  <c r="O201"/>
  <c r="K201"/>
  <c r="H201"/>
  <c r="G201"/>
  <c r="D201"/>
  <c r="AC201" s="1"/>
  <c r="AF200"/>
  <c r="AE200"/>
  <c r="AB200"/>
  <c r="X200"/>
  <c r="W200"/>
  <c r="V200"/>
  <c r="U200"/>
  <c r="T200"/>
  <c r="Q200"/>
  <c r="P200"/>
  <c r="O200"/>
  <c r="K200"/>
  <c r="H200"/>
  <c r="G200"/>
  <c r="D200"/>
  <c r="AC200" s="1"/>
  <c r="AF199"/>
  <c r="AE199"/>
  <c r="AB199"/>
  <c r="X199"/>
  <c r="W199"/>
  <c r="V199"/>
  <c r="U199"/>
  <c r="T199"/>
  <c r="Q199"/>
  <c r="P199"/>
  <c r="O199"/>
  <c r="K199"/>
  <c r="H199"/>
  <c r="G199"/>
  <c r="D199"/>
  <c r="AC199" s="1"/>
  <c r="AF198"/>
  <c r="AE198"/>
  <c r="AB198"/>
  <c r="X198"/>
  <c r="W198"/>
  <c r="V198"/>
  <c r="U198"/>
  <c r="T198"/>
  <c r="Q198"/>
  <c r="P198"/>
  <c r="O198"/>
  <c r="K198"/>
  <c r="H198"/>
  <c r="G198"/>
  <c r="D198"/>
  <c r="AC198" s="1"/>
  <c r="AF197"/>
  <c r="AE197"/>
  <c r="AB197"/>
  <c r="X197"/>
  <c r="W197"/>
  <c r="V197"/>
  <c r="U197"/>
  <c r="T197"/>
  <c r="Q197"/>
  <c r="P197"/>
  <c r="O197"/>
  <c r="K197"/>
  <c r="H197"/>
  <c r="G197"/>
  <c r="D197"/>
  <c r="AC197" s="1"/>
  <c r="AF196"/>
  <c r="AE196"/>
  <c r="AB196"/>
  <c r="X196"/>
  <c r="W196"/>
  <c r="V196"/>
  <c r="U196"/>
  <c r="T196"/>
  <c r="Q196"/>
  <c r="P196"/>
  <c r="O196"/>
  <c r="K196"/>
  <c r="H196"/>
  <c r="G196"/>
  <c r="D196"/>
  <c r="AC196" s="1"/>
  <c r="AF195"/>
  <c r="AE195"/>
  <c r="AB195"/>
  <c r="X195"/>
  <c r="W195"/>
  <c r="V195"/>
  <c r="U195"/>
  <c r="T195"/>
  <c r="Q195"/>
  <c r="P195"/>
  <c r="O195"/>
  <c r="K195"/>
  <c r="H195"/>
  <c r="G195"/>
  <c r="D195"/>
  <c r="AC195" s="1"/>
  <c r="AF194"/>
  <c r="AE194"/>
  <c r="AB194"/>
  <c r="X194"/>
  <c r="W194"/>
  <c r="V194"/>
  <c r="U194"/>
  <c r="T194"/>
  <c r="Q194"/>
  <c r="P194"/>
  <c r="O194"/>
  <c r="K194"/>
  <c r="H194"/>
  <c r="G194"/>
  <c r="D194"/>
  <c r="AC194" s="1"/>
  <c r="AF193"/>
  <c r="AE193"/>
  <c r="AB193"/>
  <c r="X193"/>
  <c r="W193"/>
  <c r="V193"/>
  <c r="U193"/>
  <c r="T193"/>
  <c r="Q193"/>
  <c r="P193"/>
  <c r="O193"/>
  <c r="K193"/>
  <c r="H193"/>
  <c r="G193"/>
  <c r="D193"/>
  <c r="AC193" s="1"/>
  <c r="AF192"/>
  <c r="AE192"/>
  <c r="AB192"/>
  <c r="X192"/>
  <c r="W192"/>
  <c r="V192"/>
  <c r="U192"/>
  <c r="T192"/>
  <c r="Q192"/>
  <c r="P192"/>
  <c r="O192"/>
  <c r="K192"/>
  <c r="H192"/>
  <c r="G192"/>
  <c r="D192"/>
  <c r="AC192" s="1"/>
  <c r="AF191"/>
  <c r="AE191"/>
  <c r="AB191"/>
  <c r="X191"/>
  <c r="W191"/>
  <c r="V191"/>
  <c r="U191"/>
  <c r="T191"/>
  <c r="Q191"/>
  <c r="P191"/>
  <c r="O191"/>
  <c r="K191"/>
  <c r="H191"/>
  <c r="G191"/>
  <c r="D191"/>
  <c r="AC191" s="1"/>
  <c r="AF190"/>
  <c r="AE190"/>
  <c r="AB190"/>
  <c r="X190"/>
  <c r="W190"/>
  <c r="V190"/>
  <c r="U190"/>
  <c r="T190"/>
  <c r="Q190"/>
  <c r="P190"/>
  <c r="O190"/>
  <c r="K190"/>
  <c r="H190"/>
  <c r="G190"/>
  <c r="D190"/>
  <c r="AC190" s="1"/>
  <c r="AF189"/>
  <c r="AE189"/>
  <c r="AB189"/>
  <c r="X189"/>
  <c r="W189"/>
  <c r="V189"/>
  <c r="U189"/>
  <c r="T189"/>
  <c r="Q189"/>
  <c r="P189"/>
  <c r="O189"/>
  <c r="K189"/>
  <c r="H189"/>
  <c r="G189"/>
  <c r="D189"/>
  <c r="AC189" s="1"/>
  <c r="AF188"/>
  <c r="AE188"/>
  <c r="AB188"/>
  <c r="X188"/>
  <c r="W188"/>
  <c r="V188"/>
  <c r="U188"/>
  <c r="T188"/>
  <c r="Q188"/>
  <c r="P188"/>
  <c r="O188"/>
  <c r="K188"/>
  <c r="H188"/>
  <c r="G188"/>
  <c r="D188"/>
  <c r="AC188" s="1"/>
  <c r="AF187"/>
  <c r="AE187"/>
  <c r="AB187"/>
  <c r="X187"/>
  <c r="W187"/>
  <c r="V187"/>
  <c r="U187"/>
  <c r="T187"/>
  <c r="Q187"/>
  <c r="P187"/>
  <c r="O187"/>
  <c r="K187"/>
  <c r="H187"/>
  <c r="G187"/>
  <c r="D187"/>
  <c r="AC187" s="1"/>
  <c r="AF186"/>
  <c r="AE186"/>
  <c r="AB186"/>
  <c r="X186"/>
  <c r="W186"/>
  <c r="V186"/>
  <c r="U186"/>
  <c r="T186"/>
  <c r="Q186"/>
  <c r="P186"/>
  <c r="O186"/>
  <c r="K186"/>
  <c r="H186"/>
  <c r="G186"/>
  <c r="D186"/>
  <c r="AC186" s="1"/>
  <c r="AF185"/>
  <c r="AE185"/>
  <c r="AB185"/>
  <c r="X185"/>
  <c r="W185"/>
  <c r="V185"/>
  <c r="U185"/>
  <c r="T185"/>
  <c r="Q185"/>
  <c r="P185"/>
  <c r="O185"/>
  <c r="K185"/>
  <c r="H185"/>
  <c r="G185"/>
  <c r="D185"/>
  <c r="AC185" s="1"/>
  <c r="AF184"/>
  <c r="AE184"/>
  <c r="AB184"/>
  <c r="X184"/>
  <c r="W184"/>
  <c r="V184"/>
  <c r="U184"/>
  <c r="T184"/>
  <c r="Q184"/>
  <c r="P184"/>
  <c r="O184"/>
  <c r="K184"/>
  <c r="H184"/>
  <c r="G184"/>
  <c r="D184"/>
  <c r="AC184" s="1"/>
  <c r="AF183"/>
  <c r="AE183"/>
  <c r="AB183"/>
  <c r="X183"/>
  <c r="W183"/>
  <c r="V183"/>
  <c r="U183"/>
  <c r="T183"/>
  <c r="Q183"/>
  <c r="P183"/>
  <c r="O183"/>
  <c r="K183"/>
  <c r="H183"/>
  <c r="G183"/>
  <c r="D183"/>
  <c r="AC183" s="1"/>
  <c r="AF182"/>
  <c r="AE182"/>
  <c r="AB182"/>
  <c r="X182"/>
  <c r="W182"/>
  <c r="V182"/>
  <c r="U182"/>
  <c r="T182"/>
  <c r="Q182"/>
  <c r="P182"/>
  <c r="O182"/>
  <c r="K182"/>
  <c r="H182"/>
  <c r="G182"/>
  <c r="D182"/>
  <c r="AC182" s="1"/>
  <c r="AF181"/>
  <c r="AE181"/>
  <c r="AB181"/>
  <c r="X181"/>
  <c r="W181"/>
  <c r="V181"/>
  <c r="U181"/>
  <c r="T181"/>
  <c r="Q181"/>
  <c r="P181"/>
  <c r="O181"/>
  <c r="K181"/>
  <c r="H181"/>
  <c r="G181"/>
  <c r="D181"/>
  <c r="AC181" s="1"/>
  <c r="AF180"/>
  <c r="AE180"/>
  <c r="AB180"/>
  <c r="X180"/>
  <c r="W180"/>
  <c r="V180"/>
  <c r="U180"/>
  <c r="T180"/>
  <c r="Q180"/>
  <c r="P180"/>
  <c r="O180"/>
  <c r="K180"/>
  <c r="H180"/>
  <c r="G180"/>
  <c r="D180"/>
  <c r="AC180" s="1"/>
  <c r="AF179"/>
  <c r="AE179"/>
  <c r="AB179"/>
  <c r="X179"/>
  <c r="W179"/>
  <c r="V179"/>
  <c r="U179"/>
  <c r="T179"/>
  <c r="Q179"/>
  <c r="P179"/>
  <c r="O179"/>
  <c r="K179"/>
  <c r="H179"/>
  <c r="G179"/>
  <c r="D179"/>
  <c r="AC179" s="1"/>
  <c r="AF178"/>
  <c r="AE178"/>
  <c r="AB178"/>
  <c r="X178"/>
  <c r="W178"/>
  <c r="V178"/>
  <c r="U178"/>
  <c r="T178"/>
  <c r="Q178"/>
  <c r="P178"/>
  <c r="O178"/>
  <c r="K178"/>
  <c r="H178"/>
  <c r="G178"/>
  <c r="D178"/>
  <c r="AC178" s="1"/>
  <c r="AF177"/>
  <c r="AE177"/>
  <c r="AB177"/>
  <c r="X177"/>
  <c r="W177"/>
  <c r="V177"/>
  <c r="U177"/>
  <c r="T177"/>
  <c r="Q177"/>
  <c r="P177"/>
  <c r="O177"/>
  <c r="K177"/>
  <c r="H177"/>
  <c r="G177"/>
  <c r="D177"/>
  <c r="AC177" s="1"/>
  <c r="AF176"/>
  <c r="AE176"/>
  <c r="AB176"/>
  <c r="X176"/>
  <c r="W176"/>
  <c r="V176"/>
  <c r="U176"/>
  <c r="T176"/>
  <c r="Q176"/>
  <c r="P176"/>
  <c r="O176"/>
  <c r="K176"/>
  <c r="H176"/>
  <c r="G176"/>
  <c r="D176"/>
  <c r="AC176" s="1"/>
  <c r="AF175"/>
  <c r="AE175"/>
  <c r="AB175"/>
  <c r="X175"/>
  <c r="W175"/>
  <c r="V175"/>
  <c r="U175"/>
  <c r="T175"/>
  <c r="Q175"/>
  <c r="P175"/>
  <c r="O175"/>
  <c r="K175"/>
  <c r="H175"/>
  <c r="G175"/>
  <c r="D175"/>
  <c r="AC175" s="1"/>
  <c r="AF174"/>
  <c r="AE174"/>
  <c r="AB174"/>
  <c r="X174"/>
  <c r="W174"/>
  <c r="V174"/>
  <c r="U174"/>
  <c r="T174"/>
  <c r="Q174"/>
  <c r="P174"/>
  <c r="O174"/>
  <c r="K174"/>
  <c r="H174"/>
  <c r="G174"/>
  <c r="D174"/>
  <c r="AC174" s="1"/>
  <c r="AF173"/>
  <c r="AE173"/>
  <c r="AB173"/>
  <c r="X173"/>
  <c r="W173"/>
  <c r="V173"/>
  <c r="U173"/>
  <c r="T173"/>
  <c r="Q173"/>
  <c r="P173"/>
  <c r="O173"/>
  <c r="K173"/>
  <c r="H173"/>
  <c r="G173"/>
  <c r="D173"/>
  <c r="AC173" s="1"/>
  <c r="AF172"/>
  <c r="AE172"/>
  <c r="AB172"/>
  <c r="X172"/>
  <c r="W172"/>
  <c r="V172"/>
  <c r="U172"/>
  <c r="T172"/>
  <c r="Q172"/>
  <c r="P172"/>
  <c r="O172"/>
  <c r="K172"/>
  <c r="H172"/>
  <c r="G172"/>
  <c r="D172"/>
  <c r="AC172" s="1"/>
  <c r="AF171"/>
  <c r="AE171"/>
  <c r="AB171"/>
  <c r="X171"/>
  <c r="W171"/>
  <c r="V171"/>
  <c r="U171"/>
  <c r="T171"/>
  <c r="Q171"/>
  <c r="P171"/>
  <c r="O171"/>
  <c r="K171"/>
  <c r="H171"/>
  <c r="G171"/>
  <c r="D171"/>
  <c r="AC171" s="1"/>
  <c r="AF170"/>
  <c r="AE170"/>
  <c r="AB170"/>
  <c r="X170"/>
  <c r="W170"/>
  <c r="V170"/>
  <c r="U170"/>
  <c r="T170"/>
  <c r="Q170"/>
  <c r="P170"/>
  <c r="O170"/>
  <c r="K170"/>
  <c r="H170"/>
  <c r="G170"/>
  <c r="D170"/>
  <c r="AC170" s="1"/>
  <c r="AF169"/>
  <c r="AE169"/>
  <c r="AB169"/>
  <c r="X169"/>
  <c r="W169"/>
  <c r="V169"/>
  <c r="U169"/>
  <c r="T169"/>
  <c r="Q169"/>
  <c r="P169"/>
  <c r="O169"/>
  <c r="K169"/>
  <c r="H169"/>
  <c r="G169"/>
  <c r="D169"/>
  <c r="AC169" s="1"/>
  <c r="AF168"/>
  <c r="AE168"/>
  <c r="AB168"/>
  <c r="X168"/>
  <c r="W168"/>
  <c r="V168"/>
  <c r="U168"/>
  <c r="T168"/>
  <c r="Q168"/>
  <c r="P168"/>
  <c r="O168"/>
  <c r="K168"/>
  <c r="H168"/>
  <c r="G168"/>
  <c r="D168"/>
  <c r="AC168" s="1"/>
  <c r="AF167"/>
  <c r="AE167"/>
  <c r="AB167"/>
  <c r="X167"/>
  <c r="W167"/>
  <c r="V167"/>
  <c r="U167"/>
  <c r="T167"/>
  <c r="Q167"/>
  <c r="P167"/>
  <c r="O167"/>
  <c r="K167"/>
  <c r="H167"/>
  <c r="G167"/>
  <c r="D167"/>
  <c r="AC167" s="1"/>
  <c r="AF166"/>
  <c r="AE166"/>
  <c r="AB166"/>
  <c r="X166"/>
  <c r="W166"/>
  <c r="V166"/>
  <c r="U166"/>
  <c r="T166"/>
  <c r="Q166"/>
  <c r="P166"/>
  <c r="O166"/>
  <c r="K166"/>
  <c r="H166"/>
  <c r="G166"/>
  <c r="D166"/>
  <c r="AC166" s="1"/>
  <c r="AF165"/>
  <c r="AE165"/>
  <c r="AB165"/>
  <c r="X165"/>
  <c r="W165"/>
  <c r="V165"/>
  <c r="U165"/>
  <c r="T165"/>
  <c r="Q165"/>
  <c r="P165"/>
  <c r="O165"/>
  <c r="K165"/>
  <c r="H165"/>
  <c r="G165"/>
  <c r="D165"/>
  <c r="AC165" s="1"/>
  <c r="AF164"/>
  <c r="AE164"/>
  <c r="AB164"/>
  <c r="X164"/>
  <c r="W164"/>
  <c r="V164"/>
  <c r="U164"/>
  <c r="T164"/>
  <c r="Q164"/>
  <c r="P164"/>
  <c r="O164"/>
  <c r="K164"/>
  <c r="H164"/>
  <c r="G164"/>
  <c r="D164"/>
  <c r="AC164" s="1"/>
  <c r="AF163"/>
  <c r="AE163"/>
  <c r="AB163"/>
  <c r="X163"/>
  <c r="W163"/>
  <c r="V163"/>
  <c r="U163"/>
  <c r="T163"/>
  <c r="Q163"/>
  <c r="P163"/>
  <c r="O163"/>
  <c r="K163"/>
  <c r="H163"/>
  <c r="G163"/>
  <c r="D163"/>
  <c r="AC163" s="1"/>
  <c r="AF162"/>
  <c r="AE162"/>
  <c r="AB162"/>
  <c r="X162"/>
  <c r="W162"/>
  <c r="V162"/>
  <c r="U162"/>
  <c r="T162"/>
  <c r="Q162"/>
  <c r="P162"/>
  <c r="O162"/>
  <c r="K162"/>
  <c r="H162"/>
  <c r="G162"/>
  <c r="D162"/>
  <c r="AC162" s="1"/>
  <c r="AF161"/>
  <c r="AE161"/>
  <c r="AB161"/>
  <c r="X161"/>
  <c r="W161"/>
  <c r="V161"/>
  <c r="U161"/>
  <c r="T161"/>
  <c r="Q161"/>
  <c r="P161"/>
  <c r="O161"/>
  <c r="K161"/>
  <c r="H161"/>
  <c r="G161"/>
  <c r="D161"/>
  <c r="AC161" s="1"/>
  <c r="AF160"/>
  <c r="AE160"/>
  <c r="AB160"/>
  <c r="X160"/>
  <c r="W160"/>
  <c r="V160"/>
  <c r="U160"/>
  <c r="T160"/>
  <c r="Q160"/>
  <c r="P160"/>
  <c r="O160"/>
  <c r="K160"/>
  <c r="H160"/>
  <c r="G160"/>
  <c r="D160"/>
  <c r="AC160" s="1"/>
  <c r="AF159"/>
  <c r="AE159"/>
  <c r="AB159"/>
  <c r="X159"/>
  <c r="W159"/>
  <c r="V159"/>
  <c r="U159"/>
  <c r="T159"/>
  <c r="Q159"/>
  <c r="P159"/>
  <c r="O159"/>
  <c r="K159"/>
  <c r="H159"/>
  <c r="G159"/>
  <c r="D159"/>
  <c r="AC159" s="1"/>
  <c r="AF158"/>
  <c r="AE158"/>
  <c r="AB158"/>
  <c r="X158"/>
  <c r="W158"/>
  <c r="V158"/>
  <c r="U158"/>
  <c r="T158"/>
  <c r="Q158"/>
  <c r="P158"/>
  <c r="O158"/>
  <c r="K158"/>
  <c r="H158"/>
  <c r="G158"/>
  <c r="D158"/>
  <c r="AC158" s="1"/>
  <c r="AF157"/>
  <c r="AE157"/>
  <c r="AB157"/>
  <c r="X157"/>
  <c r="W157"/>
  <c r="V157"/>
  <c r="U157"/>
  <c r="T157"/>
  <c r="Q157"/>
  <c r="P157"/>
  <c r="O157"/>
  <c r="K157"/>
  <c r="H157"/>
  <c r="G157"/>
  <c r="D157"/>
  <c r="AC157" s="1"/>
  <c r="AF156"/>
  <c r="AE156"/>
  <c r="AB156"/>
  <c r="X156"/>
  <c r="W156"/>
  <c r="V156"/>
  <c r="U156"/>
  <c r="T156"/>
  <c r="Q156"/>
  <c r="P156"/>
  <c r="O156"/>
  <c r="K156"/>
  <c r="H156"/>
  <c r="G156"/>
  <c r="D156"/>
  <c r="AC156" s="1"/>
  <c r="AF155"/>
  <c r="AE155"/>
  <c r="AB155"/>
  <c r="X155"/>
  <c r="W155"/>
  <c r="V155"/>
  <c r="U155"/>
  <c r="T155"/>
  <c r="Q155"/>
  <c r="P155"/>
  <c r="O155"/>
  <c r="K155"/>
  <c r="H155"/>
  <c r="G155"/>
  <c r="D155"/>
  <c r="AC155" s="1"/>
  <c r="AF154"/>
  <c r="AE154"/>
  <c r="AB154"/>
  <c r="X154"/>
  <c r="W154"/>
  <c r="V154"/>
  <c r="U154"/>
  <c r="T154"/>
  <c r="Q154"/>
  <c r="P154"/>
  <c r="O154"/>
  <c r="K154"/>
  <c r="H154"/>
  <c r="G154"/>
  <c r="D154"/>
  <c r="AC154" s="1"/>
  <c r="AF153"/>
  <c r="AE153"/>
  <c r="AB153"/>
  <c r="X153"/>
  <c r="W153"/>
  <c r="V153"/>
  <c r="U153"/>
  <c r="T153"/>
  <c r="Q153"/>
  <c r="P153"/>
  <c r="O153"/>
  <c r="K153"/>
  <c r="H153"/>
  <c r="G153"/>
  <c r="D153"/>
  <c r="AC153" s="1"/>
  <c r="AF152"/>
  <c r="AE152"/>
  <c r="AB152"/>
  <c r="X152"/>
  <c r="W152"/>
  <c r="V152"/>
  <c r="U152"/>
  <c r="T152"/>
  <c r="Q152"/>
  <c r="P152"/>
  <c r="O152"/>
  <c r="K152"/>
  <c r="H152"/>
  <c r="G152"/>
  <c r="D152"/>
  <c r="AC152" s="1"/>
  <c r="AF151"/>
  <c r="AE151"/>
  <c r="AB151"/>
  <c r="X151"/>
  <c r="W151"/>
  <c r="V151"/>
  <c r="U151"/>
  <c r="T151"/>
  <c r="Q151"/>
  <c r="P151"/>
  <c r="O151"/>
  <c r="K151"/>
  <c r="H151"/>
  <c r="G151"/>
  <c r="D151"/>
  <c r="AC151" s="1"/>
  <c r="AF150"/>
  <c r="AE150"/>
  <c r="AB150"/>
  <c r="X150"/>
  <c r="W150"/>
  <c r="V150"/>
  <c r="U150"/>
  <c r="T150"/>
  <c r="Q150"/>
  <c r="P150"/>
  <c r="O150"/>
  <c r="K150"/>
  <c r="H150"/>
  <c r="G150"/>
  <c r="D150"/>
  <c r="AC150" s="1"/>
  <c r="AF149"/>
  <c r="AE149"/>
  <c r="AB149"/>
  <c r="X149"/>
  <c r="W149"/>
  <c r="V149"/>
  <c r="U149"/>
  <c r="T149"/>
  <c r="Q149"/>
  <c r="P149"/>
  <c r="O149"/>
  <c r="K149"/>
  <c r="H149"/>
  <c r="G149"/>
  <c r="D149"/>
  <c r="AC149" s="1"/>
  <c r="AF148"/>
  <c r="AE148"/>
  <c r="AB148"/>
  <c r="X148"/>
  <c r="W148"/>
  <c r="V148"/>
  <c r="U148"/>
  <c r="T148"/>
  <c r="Q148"/>
  <c r="P148"/>
  <c r="O148"/>
  <c r="K148"/>
  <c r="H148"/>
  <c r="G148"/>
  <c r="D148"/>
  <c r="AC148" s="1"/>
  <c r="AF147"/>
  <c r="AE147"/>
  <c r="AB147"/>
  <c r="X147"/>
  <c r="W147"/>
  <c r="V147"/>
  <c r="U147"/>
  <c r="T147"/>
  <c r="Q147"/>
  <c r="P147"/>
  <c r="O147"/>
  <c r="K147"/>
  <c r="H147"/>
  <c r="G147"/>
  <c r="D147"/>
  <c r="AC147" s="1"/>
  <c r="AF146"/>
  <c r="AE146"/>
  <c r="AB146"/>
  <c r="X146"/>
  <c r="W146"/>
  <c r="V146"/>
  <c r="U146"/>
  <c r="T146"/>
  <c r="Q146"/>
  <c r="P146"/>
  <c r="O146"/>
  <c r="K146"/>
  <c r="H146"/>
  <c r="G146"/>
  <c r="D146"/>
  <c r="AC146" s="1"/>
  <c r="AF145"/>
  <c r="AE145"/>
  <c r="AB145"/>
  <c r="X145"/>
  <c r="W145"/>
  <c r="V145"/>
  <c r="U145"/>
  <c r="T145"/>
  <c r="Q145"/>
  <c r="P145"/>
  <c r="O145"/>
  <c r="K145"/>
  <c r="H145"/>
  <c r="G145"/>
  <c r="D145"/>
  <c r="AC145" s="1"/>
  <c r="AF144"/>
  <c r="AE144"/>
  <c r="AB144"/>
  <c r="X144"/>
  <c r="W144"/>
  <c r="V144"/>
  <c r="U144"/>
  <c r="T144"/>
  <c r="Q144"/>
  <c r="P144"/>
  <c r="O144"/>
  <c r="K144"/>
  <c r="H144"/>
  <c r="G144"/>
  <c r="D144"/>
  <c r="AC144" s="1"/>
  <c r="AF143"/>
  <c r="AE143"/>
  <c r="AB143"/>
  <c r="X143"/>
  <c r="W143"/>
  <c r="V143"/>
  <c r="U143"/>
  <c r="T143"/>
  <c r="Q143"/>
  <c r="P143"/>
  <c r="O143"/>
  <c r="K143"/>
  <c r="H143"/>
  <c r="G143"/>
  <c r="D143"/>
  <c r="AC143" s="1"/>
  <c r="AF142"/>
  <c r="AE142"/>
  <c r="AB142"/>
  <c r="X142"/>
  <c r="W142"/>
  <c r="V142"/>
  <c r="U142"/>
  <c r="T142"/>
  <c r="Q142"/>
  <c r="P142"/>
  <c r="O142"/>
  <c r="K142"/>
  <c r="H142"/>
  <c r="G142"/>
  <c r="D142"/>
  <c r="AC142" s="1"/>
  <c r="AF141"/>
  <c r="AE141"/>
  <c r="AB141"/>
  <c r="X141"/>
  <c r="W141"/>
  <c r="V141"/>
  <c r="U141"/>
  <c r="T141"/>
  <c r="Q141"/>
  <c r="P141"/>
  <c r="O141"/>
  <c r="K141"/>
  <c r="H141"/>
  <c r="G141"/>
  <c r="D141"/>
  <c r="AC141" s="1"/>
  <c r="AF140"/>
  <c r="AE140"/>
  <c r="AB140"/>
  <c r="X140"/>
  <c r="W140"/>
  <c r="V140"/>
  <c r="U140"/>
  <c r="T140"/>
  <c r="Q140"/>
  <c r="P140"/>
  <c r="O140"/>
  <c r="K140"/>
  <c r="H140"/>
  <c r="G140"/>
  <c r="D140"/>
  <c r="AF139"/>
  <c r="AE139"/>
  <c r="AB139"/>
  <c r="X139"/>
  <c r="W139"/>
  <c r="V139"/>
  <c r="U139"/>
  <c r="T139"/>
  <c r="Q139"/>
  <c r="P139"/>
  <c r="O139"/>
  <c r="K139"/>
  <c r="H139"/>
  <c r="G139"/>
  <c r="D139"/>
  <c r="AC139" s="1"/>
  <c r="AF138"/>
  <c r="AE138"/>
  <c r="AB138"/>
  <c r="X138"/>
  <c r="W138"/>
  <c r="V138"/>
  <c r="U138"/>
  <c r="T138"/>
  <c r="Q138"/>
  <c r="P138"/>
  <c r="O138"/>
  <c r="K138"/>
  <c r="H138"/>
  <c r="G138"/>
  <c r="D138"/>
  <c r="AC138" s="1"/>
  <c r="AF137"/>
  <c r="AE137"/>
  <c r="AB137"/>
  <c r="X137"/>
  <c r="W137"/>
  <c r="V137"/>
  <c r="U137"/>
  <c r="T137"/>
  <c r="Q137"/>
  <c r="P137"/>
  <c r="O137"/>
  <c r="K137"/>
  <c r="H137"/>
  <c r="G137"/>
  <c r="D137"/>
  <c r="AC137" s="1"/>
  <c r="AF136"/>
  <c r="AE136"/>
  <c r="AB136"/>
  <c r="X136"/>
  <c r="W136"/>
  <c r="V136"/>
  <c r="U136"/>
  <c r="T136"/>
  <c r="Q136"/>
  <c r="P136"/>
  <c r="O136"/>
  <c r="K136"/>
  <c r="H136"/>
  <c r="G136"/>
  <c r="D136"/>
  <c r="AC136" s="1"/>
  <c r="AF135"/>
  <c r="AE135"/>
  <c r="AB135"/>
  <c r="X135"/>
  <c r="W135"/>
  <c r="V135"/>
  <c r="U135"/>
  <c r="T135"/>
  <c r="Q135"/>
  <c r="P135"/>
  <c r="O135"/>
  <c r="K135"/>
  <c r="H135"/>
  <c r="G135"/>
  <c r="D135"/>
  <c r="AC135" s="1"/>
  <c r="AF134"/>
  <c r="AE134"/>
  <c r="AB134"/>
  <c r="X134"/>
  <c r="W134"/>
  <c r="V134"/>
  <c r="U134"/>
  <c r="T134"/>
  <c r="Q134"/>
  <c r="P134"/>
  <c r="O134"/>
  <c r="K134"/>
  <c r="H134"/>
  <c r="G134"/>
  <c r="D134"/>
  <c r="AC134" s="1"/>
  <c r="AF133"/>
  <c r="AE133"/>
  <c r="AB133"/>
  <c r="X133"/>
  <c r="W133"/>
  <c r="V133"/>
  <c r="U133"/>
  <c r="T133"/>
  <c r="Q133"/>
  <c r="P133"/>
  <c r="O133"/>
  <c r="K133"/>
  <c r="H133"/>
  <c r="G133"/>
  <c r="D133"/>
  <c r="AC133" s="1"/>
  <c r="AF132"/>
  <c r="AE132"/>
  <c r="AB132"/>
  <c r="X132"/>
  <c r="W132"/>
  <c r="V132"/>
  <c r="U132"/>
  <c r="T132"/>
  <c r="Q132"/>
  <c r="P132"/>
  <c r="O132"/>
  <c r="K132"/>
  <c r="H132"/>
  <c r="G132"/>
  <c r="D132"/>
  <c r="AC132" s="1"/>
  <c r="AF131"/>
  <c r="AE131"/>
  <c r="AB131"/>
  <c r="X131"/>
  <c r="W131"/>
  <c r="V131"/>
  <c r="U131"/>
  <c r="T131"/>
  <c r="Q131"/>
  <c r="P131"/>
  <c r="O131"/>
  <c r="K131"/>
  <c r="H131"/>
  <c r="G131"/>
  <c r="D131"/>
  <c r="AC131" s="1"/>
  <c r="AF130"/>
  <c r="AE130"/>
  <c r="AB130"/>
  <c r="X130"/>
  <c r="W130"/>
  <c r="V130"/>
  <c r="U130"/>
  <c r="T130"/>
  <c r="Q130"/>
  <c r="P130"/>
  <c r="O130"/>
  <c r="K130"/>
  <c r="H130"/>
  <c r="G130"/>
  <c r="D130"/>
  <c r="AC130" s="1"/>
  <c r="AF129"/>
  <c r="AE129"/>
  <c r="AB129"/>
  <c r="X129"/>
  <c r="W129"/>
  <c r="V129"/>
  <c r="U129"/>
  <c r="T129"/>
  <c r="Q129"/>
  <c r="P129"/>
  <c r="O129"/>
  <c r="K129"/>
  <c r="H129"/>
  <c r="G129"/>
  <c r="D129"/>
  <c r="AC129" s="1"/>
  <c r="AF128"/>
  <c r="AE128"/>
  <c r="AB128"/>
  <c r="X128"/>
  <c r="W128"/>
  <c r="V128"/>
  <c r="U128"/>
  <c r="T128"/>
  <c r="Q128"/>
  <c r="P128"/>
  <c r="O128"/>
  <c r="K128"/>
  <c r="H128"/>
  <c r="G128"/>
  <c r="D128"/>
  <c r="AC128" s="1"/>
  <c r="AF127"/>
  <c r="AE127"/>
  <c r="AB127"/>
  <c r="X127"/>
  <c r="W127"/>
  <c r="V127"/>
  <c r="U127"/>
  <c r="T127"/>
  <c r="Q127"/>
  <c r="P127"/>
  <c r="O127"/>
  <c r="K127"/>
  <c r="H127"/>
  <c r="G127"/>
  <c r="D127"/>
  <c r="AC127" s="1"/>
  <c r="AF126"/>
  <c r="AE126"/>
  <c r="AB126"/>
  <c r="X126"/>
  <c r="W126"/>
  <c r="V126"/>
  <c r="U126"/>
  <c r="T126"/>
  <c r="Q126"/>
  <c r="P126"/>
  <c r="O126"/>
  <c r="K126"/>
  <c r="H126"/>
  <c r="G126"/>
  <c r="D126"/>
  <c r="AC126" s="1"/>
  <c r="AF125"/>
  <c r="AE125"/>
  <c r="AB125"/>
  <c r="X125"/>
  <c r="W125"/>
  <c r="V125"/>
  <c r="U125"/>
  <c r="T125"/>
  <c r="Q125"/>
  <c r="P125"/>
  <c r="O125"/>
  <c r="K125"/>
  <c r="H125"/>
  <c r="G125"/>
  <c r="D125"/>
  <c r="AC125" s="1"/>
  <c r="AF124"/>
  <c r="AE124"/>
  <c r="AB124"/>
  <c r="X124"/>
  <c r="W124"/>
  <c r="V124"/>
  <c r="U124"/>
  <c r="T124"/>
  <c r="Q124"/>
  <c r="P124"/>
  <c r="O124"/>
  <c r="K124"/>
  <c r="H124"/>
  <c r="G124"/>
  <c r="D124"/>
  <c r="AC124" s="1"/>
  <c r="AF123"/>
  <c r="AE123"/>
  <c r="AB123"/>
  <c r="X123"/>
  <c r="W123"/>
  <c r="V123"/>
  <c r="U123"/>
  <c r="T123"/>
  <c r="Q123"/>
  <c r="P123"/>
  <c r="O123"/>
  <c r="K123"/>
  <c r="H123"/>
  <c r="G123"/>
  <c r="D123"/>
  <c r="AC123" s="1"/>
  <c r="AF122"/>
  <c r="AE122"/>
  <c r="AB122"/>
  <c r="X122"/>
  <c r="W122"/>
  <c r="V122"/>
  <c r="U122"/>
  <c r="T122"/>
  <c r="Q122"/>
  <c r="P122"/>
  <c r="O122"/>
  <c r="K122"/>
  <c r="H122"/>
  <c r="G122"/>
  <c r="D122"/>
  <c r="AC122" s="1"/>
  <c r="AF121"/>
  <c r="AE121"/>
  <c r="AB121"/>
  <c r="X121"/>
  <c r="W121"/>
  <c r="V121"/>
  <c r="U121"/>
  <c r="T121"/>
  <c r="Q121"/>
  <c r="P121"/>
  <c r="O121"/>
  <c r="K121"/>
  <c r="H121"/>
  <c r="G121"/>
  <c r="D121"/>
  <c r="AC121" s="1"/>
  <c r="AF120"/>
  <c r="AE120"/>
  <c r="AB120"/>
  <c r="X120"/>
  <c r="W120"/>
  <c r="V120"/>
  <c r="U120"/>
  <c r="T120"/>
  <c r="Q120"/>
  <c r="P120"/>
  <c r="O120"/>
  <c r="K120"/>
  <c r="H120"/>
  <c r="G120"/>
  <c r="D120"/>
  <c r="AC120" s="1"/>
  <c r="AF119"/>
  <c r="AE119"/>
  <c r="AB119"/>
  <c r="X119"/>
  <c r="W119"/>
  <c r="V119"/>
  <c r="U119"/>
  <c r="T119"/>
  <c r="Q119"/>
  <c r="P119"/>
  <c r="O119"/>
  <c r="K119"/>
  <c r="H119"/>
  <c r="G119"/>
  <c r="D119"/>
  <c r="AC119" s="1"/>
  <c r="AF118"/>
  <c r="AE118"/>
  <c r="AB118"/>
  <c r="X118"/>
  <c r="W118"/>
  <c r="V118"/>
  <c r="U118"/>
  <c r="T118"/>
  <c r="Q118"/>
  <c r="P118"/>
  <c r="O118"/>
  <c r="K118"/>
  <c r="H118"/>
  <c r="G118"/>
  <c r="D118"/>
  <c r="AC118" s="1"/>
  <c r="AF117"/>
  <c r="AE117"/>
  <c r="AB117"/>
  <c r="X117"/>
  <c r="W117"/>
  <c r="V117"/>
  <c r="U117"/>
  <c r="T117"/>
  <c r="Q117"/>
  <c r="P117"/>
  <c r="O117"/>
  <c r="K117"/>
  <c r="H117"/>
  <c r="G117"/>
  <c r="D117"/>
  <c r="AC117" s="1"/>
  <c r="AF116"/>
  <c r="AE116"/>
  <c r="AB116"/>
  <c r="X116"/>
  <c r="W116"/>
  <c r="V116"/>
  <c r="U116"/>
  <c r="T116"/>
  <c r="Q116"/>
  <c r="P116"/>
  <c r="O116"/>
  <c r="K116"/>
  <c r="H116"/>
  <c r="G116"/>
  <c r="D116"/>
  <c r="AC116" s="1"/>
  <c r="AF115"/>
  <c r="AE115"/>
  <c r="AB115"/>
  <c r="X115"/>
  <c r="W115"/>
  <c r="V115"/>
  <c r="U115"/>
  <c r="T115"/>
  <c r="Q115"/>
  <c r="P115"/>
  <c r="O115"/>
  <c r="K115"/>
  <c r="H115"/>
  <c r="G115"/>
  <c r="D115"/>
  <c r="AC115" s="1"/>
  <c r="AF114"/>
  <c r="AE114"/>
  <c r="AB114"/>
  <c r="X114"/>
  <c r="W114"/>
  <c r="V114"/>
  <c r="U114"/>
  <c r="T114"/>
  <c r="Q114"/>
  <c r="P114"/>
  <c r="O114"/>
  <c r="K114"/>
  <c r="H114"/>
  <c r="G114"/>
  <c r="D114"/>
  <c r="AC114" s="1"/>
  <c r="AF113"/>
  <c r="AE113"/>
  <c r="AB113"/>
  <c r="X113"/>
  <c r="W113"/>
  <c r="V113"/>
  <c r="U113"/>
  <c r="T113"/>
  <c r="Q113"/>
  <c r="P113"/>
  <c r="O113"/>
  <c r="K113"/>
  <c r="H113"/>
  <c r="G113"/>
  <c r="D113"/>
  <c r="AC113" s="1"/>
  <c r="AF112"/>
  <c r="AE112"/>
  <c r="AB112"/>
  <c r="X112"/>
  <c r="W112"/>
  <c r="V112"/>
  <c r="U112"/>
  <c r="T112"/>
  <c r="Q112"/>
  <c r="P112"/>
  <c r="O112"/>
  <c r="K112"/>
  <c r="H112"/>
  <c r="G112"/>
  <c r="D112"/>
  <c r="AC112" s="1"/>
  <c r="AF111"/>
  <c r="AE111"/>
  <c r="AB111"/>
  <c r="X111"/>
  <c r="W111"/>
  <c r="V111"/>
  <c r="U111"/>
  <c r="T111"/>
  <c r="Q111"/>
  <c r="P111"/>
  <c r="O111"/>
  <c r="K111"/>
  <c r="H111"/>
  <c r="G111"/>
  <c r="D111"/>
  <c r="AC111" s="1"/>
  <c r="AF110"/>
  <c r="AE110"/>
  <c r="AB110"/>
  <c r="X110"/>
  <c r="W110"/>
  <c r="V110"/>
  <c r="U110"/>
  <c r="T110"/>
  <c r="Q110"/>
  <c r="P110"/>
  <c r="O110"/>
  <c r="K110"/>
  <c r="H110"/>
  <c r="G110"/>
  <c r="D110"/>
  <c r="AC110" s="1"/>
  <c r="AF109"/>
  <c r="AE109"/>
  <c r="AB109"/>
  <c r="X109"/>
  <c r="W109"/>
  <c r="V109"/>
  <c r="U109"/>
  <c r="T109"/>
  <c r="Q109"/>
  <c r="P109"/>
  <c r="O109"/>
  <c r="K109"/>
  <c r="H109"/>
  <c r="G109"/>
  <c r="D109"/>
  <c r="AC109" s="1"/>
  <c r="AF108"/>
  <c r="AE108"/>
  <c r="AB108"/>
  <c r="X108"/>
  <c r="W108"/>
  <c r="V108"/>
  <c r="U108"/>
  <c r="T108"/>
  <c r="Q108"/>
  <c r="P108"/>
  <c r="O108"/>
  <c r="K108"/>
  <c r="H108"/>
  <c r="G108"/>
  <c r="D108"/>
  <c r="AC108" s="1"/>
  <c r="AF107"/>
  <c r="AE107"/>
  <c r="AB107"/>
  <c r="X107"/>
  <c r="W107"/>
  <c r="V107"/>
  <c r="U107"/>
  <c r="T107"/>
  <c r="Q107"/>
  <c r="P107"/>
  <c r="O107"/>
  <c r="K107"/>
  <c r="H107"/>
  <c r="G107"/>
  <c r="D107"/>
  <c r="AC107" s="1"/>
  <c r="AF106"/>
  <c r="AE106"/>
  <c r="AB106"/>
  <c r="X106"/>
  <c r="W106"/>
  <c r="V106"/>
  <c r="U106"/>
  <c r="T106"/>
  <c r="Q106"/>
  <c r="P106"/>
  <c r="O106"/>
  <c r="K106"/>
  <c r="H106"/>
  <c r="G106"/>
  <c r="D106"/>
  <c r="AC106" s="1"/>
  <c r="AF105"/>
  <c r="AE105"/>
  <c r="AB105"/>
  <c r="X105"/>
  <c r="W105"/>
  <c r="V105"/>
  <c r="U105"/>
  <c r="T105"/>
  <c r="Q105"/>
  <c r="P105"/>
  <c r="O105"/>
  <c r="K105"/>
  <c r="H105"/>
  <c r="G105"/>
  <c r="D105"/>
  <c r="AC105" s="1"/>
  <c r="AF104"/>
  <c r="AE104"/>
  <c r="AB104"/>
  <c r="X104"/>
  <c r="W104"/>
  <c r="V104"/>
  <c r="U104"/>
  <c r="T104"/>
  <c r="Q104"/>
  <c r="P104"/>
  <c r="O104"/>
  <c r="K104"/>
  <c r="H104"/>
  <c r="G104"/>
  <c r="D104"/>
  <c r="AC104" s="1"/>
  <c r="AF103"/>
  <c r="AE103"/>
  <c r="AB103"/>
  <c r="X103"/>
  <c r="W103"/>
  <c r="V103"/>
  <c r="U103"/>
  <c r="T103"/>
  <c r="Q103"/>
  <c r="P103"/>
  <c r="O103"/>
  <c r="K103"/>
  <c r="H103"/>
  <c r="G103"/>
  <c r="D103"/>
  <c r="AC103" s="1"/>
  <c r="AF102"/>
  <c r="AE102"/>
  <c r="AB102"/>
  <c r="X102"/>
  <c r="W102"/>
  <c r="V102"/>
  <c r="U102"/>
  <c r="T102"/>
  <c r="Q102"/>
  <c r="P102"/>
  <c r="O102"/>
  <c r="K102"/>
  <c r="H102"/>
  <c r="G102"/>
  <c r="D102"/>
  <c r="AC102" s="1"/>
  <c r="AF101"/>
  <c r="AE101"/>
  <c r="AB101"/>
  <c r="X101"/>
  <c r="W101"/>
  <c r="V101"/>
  <c r="U101"/>
  <c r="T101"/>
  <c r="Q101"/>
  <c r="P101"/>
  <c r="O101"/>
  <c r="K101"/>
  <c r="H101"/>
  <c r="G101"/>
  <c r="D101"/>
  <c r="AC101" s="1"/>
  <c r="AF100"/>
  <c r="AE100"/>
  <c r="X100"/>
  <c r="W100"/>
  <c r="V100"/>
  <c r="U100"/>
  <c r="T100"/>
  <c r="Q100"/>
  <c r="P100"/>
  <c r="O100"/>
  <c r="K100"/>
  <c r="H100"/>
  <c r="G100"/>
  <c r="D100"/>
  <c r="AC100" s="1"/>
  <c r="AF99"/>
  <c r="AE99"/>
  <c r="AB99"/>
  <c r="X99"/>
  <c r="W99"/>
  <c r="V99"/>
  <c r="U99"/>
  <c r="T99"/>
  <c r="Q99"/>
  <c r="P99"/>
  <c r="O99"/>
  <c r="K99"/>
  <c r="H99"/>
  <c r="G99"/>
  <c r="D99"/>
  <c r="AC99" s="1"/>
  <c r="AF98"/>
  <c r="AE98"/>
  <c r="AB98"/>
  <c r="X98"/>
  <c r="W98"/>
  <c r="V98"/>
  <c r="U98"/>
  <c r="T98"/>
  <c r="Q98"/>
  <c r="P98"/>
  <c r="O98"/>
  <c r="K98"/>
  <c r="H98"/>
  <c r="G98"/>
  <c r="D98"/>
  <c r="AC98" s="1"/>
  <c r="AF97"/>
  <c r="AE97"/>
  <c r="AB97"/>
  <c r="X97"/>
  <c r="W97"/>
  <c r="V97"/>
  <c r="U97"/>
  <c r="T97"/>
  <c r="Q97"/>
  <c r="P97"/>
  <c r="O97"/>
  <c r="K97"/>
  <c r="H97"/>
  <c r="G97"/>
  <c r="D97"/>
  <c r="AC97" s="1"/>
  <c r="AF96"/>
  <c r="AE96"/>
  <c r="AB96"/>
  <c r="X96"/>
  <c r="W96"/>
  <c r="V96"/>
  <c r="U96"/>
  <c r="T96"/>
  <c r="Q96"/>
  <c r="P96"/>
  <c r="O96"/>
  <c r="K96"/>
  <c r="H96"/>
  <c r="G96"/>
  <c r="D96"/>
  <c r="AC96" s="1"/>
  <c r="AF95"/>
  <c r="AE95"/>
  <c r="AB95"/>
  <c r="X95"/>
  <c r="W95"/>
  <c r="V95"/>
  <c r="U95"/>
  <c r="T95"/>
  <c r="Q95"/>
  <c r="P95"/>
  <c r="O95"/>
  <c r="K95"/>
  <c r="H95"/>
  <c r="G95"/>
  <c r="D95"/>
  <c r="AC95" s="1"/>
  <c r="AF94"/>
  <c r="AE94"/>
  <c r="AB94"/>
  <c r="X94"/>
  <c r="W94"/>
  <c r="V94"/>
  <c r="U94"/>
  <c r="T94"/>
  <c r="Q94"/>
  <c r="P94"/>
  <c r="O94"/>
  <c r="K94"/>
  <c r="H94"/>
  <c r="G94"/>
  <c r="D94"/>
  <c r="AC94" s="1"/>
  <c r="AF93"/>
  <c r="AE93"/>
  <c r="AB93"/>
  <c r="X93"/>
  <c r="W93"/>
  <c r="V93"/>
  <c r="U93"/>
  <c r="T93"/>
  <c r="Q93"/>
  <c r="P93"/>
  <c r="O93"/>
  <c r="K93"/>
  <c r="H93"/>
  <c r="G93"/>
  <c r="D93"/>
  <c r="AC93" s="1"/>
  <c r="AF92"/>
  <c r="AE92"/>
  <c r="AB92"/>
  <c r="X92"/>
  <c r="W92"/>
  <c r="V92"/>
  <c r="U92"/>
  <c r="T92"/>
  <c r="Q92"/>
  <c r="P92"/>
  <c r="O92"/>
  <c r="K92"/>
  <c r="H92"/>
  <c r="G92"/>
  <c r="D92"/>
  <c r="AC92" s="1"/>
  <c r="AF91"/>
  <c r="AE91"/>
  <c r="AB91"/>
  <c r="X91"/>
  <c r="W91"/>
  <c r="V91"/>
  <c r="U91"/>
  <c r="T91"/>
  <c r="Q91"/>
  <c r="P91"/>
  <c r="O91"/>
  <c r="K91"/>
  <c r="H91"/>
  <c r="G91"/>
  <c r="D91"/>
  <c r="AC91" s="1"/>
  <c r="AF90"/>
  <c r="AE90"/>
  <c r="AB90"/>
  <c r="X90"/>
  <c r="W90"/>
  <c r="V90"/>
  <c r="U90"/>
  <c r="T90"/>
  <c r="Q90"/>
  <c r="P90"/>
  <c r="O90"/>
  <c r="K90"/>
  <c r="H90"/>
  <c r="G90"/>
  <c r="D90"/>
  <c r="AC90" s="1"/>
  <c r="AF89"/>
  <c r="AE89"/>
  <c r="AB89"/>
  <c r="X89"/>
  <c r="W89"/>
  <c r="V89"/>
  <c r="U89"/>
  <c r="T89"/>
  <c r="Q89"/>
  <c r="P89"/>
  <c r="O89"/>
  <c r="K89"/>
  <c r="H89"/>
  <c r="G89"/>
  <c r="D89"/>
  <c r="AC89" s="1"/>
  <c r="AF88"/>
  <c r="AE88"/>
  <c r="AB88"/>
  <c r="X88"/>
  <c r="W88"/>
  <c r="V88"/>
  <c r="U88"/>
  <c r="T88"/>
  <c r="Q88"/>
  <c r="P88"/>
  <c r="O88"/>
  <c r="K88"/>
  <c r="H88"/>
  <c r="G88"/>
  <c r="D88"/>
  <c r="AC88" s="1"/>
  <c r="AF87"/>
  <c r="AE87"/>
  <c r="AB87"/>
  <c r="X87"/>
  <c r="W87"/>
  <c r="V87"/>
  <c r="U87"/>
  <c r="T87"/>
  <c r="Q87"/>
  <c r="P87"/>
  <c r="O87"/>
  <c r="K87"/>
  <c r="H87"/>
  <c r="G87"/>
  <c r="D87"/>
  <c r="AC87" s="1"/>
  <c r="AF86"/>
  <c r="AE86"/>
  <c r="AB86"/>
  <c r="X86"/>
  <c r="W86"/>
  <c r="V86"/>
  <c r="U86"/>
  <c r="T86"/>
  <c r="Q86"/>
  <c r="P86"/>
  <c r="O86"/>
  <c r="K86"/>
  <c r="H86"/>
  <c r="G86"/>
  <c r="D86"/>
  <c r="AC86" s="1"/>
  <c r="AF85"/>
  <c r="AE85"/>
  <c r="AB85"/>
  <c r="X85"/>
  <c r="W85"/>
  <c r="V85"/>
  <c r="U85"/>
  <c r="T85"/>
  <c r="Q85"/>
  <c r="P85"/>
  <c r="O85"/>
  <c r="K85"/>
  <c r="H85"/>
  <c r="G85"/>
  <c r="D85"/>
  <c r="AC85" s="1"/>
  <c r="AF84"/>
  <c r="AE84"/>
  <c r="AB84"/>
  <c r="X84"/>
  <c r="W84"/>
  <c r="V84"/>
  <c r="U84"/>
  <c r="T84"/>
  <c r="Q84"/>
  <c r="P84"/>
  <c r="O84"/>
  <c r="K84"/>
  <c r="H84"/>
  <c r="G84"/>
  <c r="D84"/>
  <c r="AC84" s="1"/>
  <c r="AF83"/>
  <c r="AE83"/>
  <c r="AB83"/>
  <c r="X83"/>
  <c r="W83"/>
  <c r="V83"/>
  <c r="U83"/>
  <c r="T83"/>
  <c r="Q83"/>
  <c r="P83"/>
  <c r="O83"/>
  <c r="K83"/>
  <c r="H83"/>
  <c r="G83"/>
  <c r="D83"/>
  <c r="AC83" s="1"/>
  <c r="AF82"/>
  <c r="AE82"/>
  <c r="AB82"/>
  <c r="X82"/>
  <c r="W82"/>
  <c r="V82"/>
  <c r="U82"/>
  <c r="T82"/>
  <c r="Q82"/>
  <c r="P82"/>
  <c r="O82"/>
  <c r="K82"/>
  <c r="H82"/>
  <c r="G82"/>
  <c r="D82"/>
  <c r="AC82" s="1"/>
  <c r="AF81"/>
  <c r="AE81"/>
  <c r="AB81"/>
  <c r="X81"/>
  <c r="W81"/>
  <c r="V81"/>
  <c r="U81"/>
  <c r="T81"/>
  <c r="Q81"/>
  <c r="P81"/>
  <c r="O81"/>
  <c r="K81"/>
  <c r="H81"/>
  <c r="G81"/>
  <c r="D81"/>
  <c r="AC81" s="1"/>
  <c r="AF80"/>
  <c r="AE80"/>
  <c r="AB80"/>
  <c r="X80"/>
  <c r="W80"/>
  <c r="V80"/>
  <c r="U80"/>
  <c r="T80"/>
  <c r="Q80"/>
  <c r="P80"/>
  <c r="O80"/>
  <c r="K80"/>
  <c r="H80"/>
  <c r="G80"/>
  <c r="D80"/>
  <c r="AC80" s="1"/>
  <c r="AF79"/>
  <c r="AE79"/>
  <c r="AB79"/>
  <c r="X79"/>
  <c r="W79"/>
  <c r="V79"/>
  <c r="U79"/>
  <c r="T79"/>
  <c r="Q79"/>
  <c r="P79"/>
  <c r="O79"/>
  <c r="K79"/>
  <c r="H79"/>
  <c r="G79"/>
  <c r="D79"/>
  <c r="AC79" s="1"/>
  <c r="AF78"/>
  <c r="AE78"/>
  <c r="AB78"/>
  <c r="X78"/>
  <c r="W78"/>
  <c r="V78"/>
  <c r="U78"/>
  <c r="T78"/>
  <c r="Q78"/>
  <c r="P78"/>
  <c r="O78"/>
  <c r="K78"/>
  <c r="H78"/>
  <c r="G78"/>
  <c r="D78"/>
  <c r="AC78" s="1"/>
  <c r="AF77"/>
  <c r="AE77"/>
  <c r="AB77"/>
  <c r="X77"/>
  <c r="W77"/>
  <c r="V77"/>
  <c r="U77"/>
  <c r="T77"/>
  <c r="Q77"/>
  <c r="P77"/>
  <c r="O77"/>
  <c r="K77"/>
  <c r="H77"/>
  <c r="G77"/>
  <c r="D77"/>
  <c r="AC77" s="1"/>
  <c r="AF76"/>
  <c r="AE76"/>
  <c r="AB76"/>
  <c r="X76"/>
  <c r="W76"/>
  <c r="V76"/>
  <c r="U76"/>
  <c r="T76"/>
  <c r="Q76"/>
  <c r="P76"/>
  <c r="O76"/>
  <c r="K76"/>
  <c r="H76"/>
  <c r="G76"/>
  <c r="D76"/>
  <c r="AC76" s="1"/>
  <c r="AF75"/>
  <c r="AE75"/>
  <c r="AB75"/>
  <c r="X75"/>
  <c r="W75"/>
  <c r="V75"/>
  <c r="U75"/>
  <c r="T75"/>
  <c r="Q75"/>
  <c r="P75"/>
  <c r="O75"/>
  <c r="K75"/>
  <c r="H75"/>
  <c r="G75"/>
  <c r="D75"/>
  <c r="AC75" s="1"/>
  <c r="AF74"/>
  <c r="AE74"/>
  <c r="AB74"/>
  <c r="X74"/>
  <c r="W74"/>
  <c r="V74"/>
  <c r="U74"/>
  <c r="T74"/>
  <c r="Q74"/>
  <c r="P74"/>
  <c r="O74"/>
  <c r="K74"/>
  <c r="H74"/>
  <c r="G74"/>
  <c r="D74"/>
  <c r="AC74" s="1"/>
  <c r="AF73"/>
  <c r="AE73"/>
  <c r="AB73"/>
  <c r="X73"/>
  <c r="W73"/>
  <c r="V73"/>
  <c r="U73"/>
  <c r="T73"/>
  <c r="Q73"/>
  <c r="P73"/>
  <c r="O73"/>
  <c r="K73"/>
  <c r="H73"/>
  <c r="G73"/>
  <c r="AC73"/>
  <c r="AF72"/>
  <c r="AE72"/>
  <c r="AB72"/>
  <c r="X72"/>
  <c r="W72"/>
  <c r="V72"/>
  <c r="U72"/>
  <c r="T72"/>
  <c r="Q72"/>
  <c r="P72"/>
  <c r="O72"/>
  <c r="K72"/>
  <c r="H72"/>
  <c r="G72"/>
  <c r="D72"/>
  <c r="AC72" s="1"/>
  <c r="AF71"/>
  <c r="AE71"/>
  <c r="AB71"/>
  <c r="X71"/>
  <c r="W71"/>
  <c r="V71"/>
  <c r="U71"/>
  <c r="T71"/>
  <c r="Q71"/>
  <c r="P71"/>
  <c r="O71"/>
  <c r="K71"/>
  <c r="H71"/>
  <c r="G71"/>
  <c r="D71"/>
  <c r="AC71" s="1"/>
  <c r="AF70"/>
  <c r="AE70"/>
  <c r="AB70"/>
  <c r="X70"/>
  <c r="W70"/>
  <c r="V70"/>
  <c r="U70"/>
  <c r="T70"/>
  <c r="Q70"/>
  <c r="P70"/>
  <c r="O70"/>
  <c r="K70"/>
  <c r="H70"/>
  <c r="G70"/>
  <c r="D70"/>
  <c r="AC70" s="1"/>
  <c r="AF69"/>
  <c r="AE69"/>
  <c r="AB69"/>
  <c r="X69"/>
  <c r="W69"/>
  <c r="V69"/>
  <c r="U69"/>
  <c r="T69"/>
  <c r="Q69"/>
  <c r="P69"/>
  <c r="O69"/>
  <c r="K69"/>
  <c r="H69"/>
  <c r="G69"/>
  <c r="D69"/>
  <c r="AC69" s="1"/>
  <c r="AF68"/>
  <c r="AE68"/>
  <c r="AB68"/>
  <c r="X68"/>
  <c r="W68"/>
  <c r="V68"/>
  <c r="U68"/>
  <c r="T68"/>
  <c r="Q68"/>
  <c r="P68"/>
  <c r="O68"/>
  <c r="K68"/>
  <c r="H68"/>
  <c r="G68"/>
  <c r="D68"/>
  <c r="AC68" s="1"/>
  <c r="AF67"/>
  <c r="AE67"/>
  <c r="AB67"/>
  <c r="X67"/>
  <c r="W67"/>
  <c r="V67"/>
  <c r="U67"/>
  <c r="T67"/>
  <c r="Q67"/>
  <c r="P67"/>
  <c r="O67"/>
  <c r="K67"/>
  <c r="H67"/>
  <c r="G67"/>
  <c r="D67"/>
  <c r="AC67" s="1"/>
  <c r="AF66"/>
  <c r="AE66"/>
  <c r="AB66"/>
  <c r="X66"/>
  <c r="W66"/>
  <c r="V66"/>
  <c r="U66"/>
  <c r="T66"/>
  <c r="Q66"/>
  <c r="P66"/>
  <c r="O66"/>
  <c r="K66"/>
  <c r="H66"/>
  <c r="G66"/>
  <c r="D66"/>
  <c r="AC66" s="1"/>
  <c r="AF65"/>
  <c r="AE65"/>
  <c r="AB65"/>
  <c r="X65"/>
  <c r="W65"/>
  <c r="V65"/>
  <c r="U65"/>
  <c r="T65"/>
  <c r="Q65"/>
  <c r="P65"/>
  <c r="O65"/>
  <c r="K65"/>
  <c r="H65"/>
  <c r="G65"/>
  <c r="D65"/>
  <c r="AC65" s="1"/>
  <c r="AF64"/>
  <c r="AE64"/>
  <c r="AB64"/>
  <c r="X64"/>
  <c r="W64"/>
  <c r="V64"/>
  <c r="U64"/>
  <c r="T64"/>
  <c r="Q64"/>
  <c r="P64"/>
  <c r="O64"/>
  <c r="K64"/>
  <c r="H64"/>
  <c r="G64"/>
  <c r="D64"/>
  <c r="AC64" s="1"/>
  <c r="AF63"/>
  <c r="AE63"/>
  <c r="AB63"/>
  <c r="X63"/>
  <c r="W63"/>
  <c r="V63"/>
  <c r="U63"/>
  <c r="T63"/>
  <c r="Q63"/>
  <c r="P63"/>
  <c r="O63"/>
  <c r="K63"/>
  <c r="H63"/>
  <c r="G63"/>
  <c r="D63"/>
  <c r="AC63" s="1"/>
  <c r="AF62"/>
  <c r="AE62"/>
  <c r="AB62"/>
  <c r="X62"/>
  <c r="W62"/>
  <c r="V62"/>
  <c r="U62"/>
  <c r="T62"/>
  <c r="Q62"/>
  <c r="P62"/>
  <c r="O62"/>
  <c r="K62"/>
  <c r="H62"/>
  <c r="G62"/>
  <c r="D62"/>
  <c r="AC62" s="1"/>
  <c r="AF61"/>
  <c r="AE61"/>
  <c r="AB61"/>
  <c r="X61"/>
  <c r="W61"/>
  <c r="V61"/>
  <c r="U61"/>
  <c r="T61"/>
  <c r="Q61"/>
  <c r="P61"/>
  <c r="O61"/>
  <c r="K61"/>
  <c r="H61"/>
  <c r="G61"/>
  <c r="D61"/>
  <c r="AC61" s="1"/>
  <c r="AF60"/>
  <c r="AE60"/>
  <c r="AB60"/>
  <c r="X60"/>
  <c r="W60"/>
  <c r="V60"/>
  <c r="U60"/>
  <c r="T60"/>
  <c r="Q60"/>
  <c r="P60"/>
  <c r="O60"/>
  <c r="K60"/>
  <c r="H60"/>
  <c r="G60"/>
  <c r="D60"/>
  <c r="AC60" s="1"/>
  <c r="AF59"/>
  <c r="AE59"/>
  <c r="AB59"/>
  <c r="X59"/>
  <c r="W59"/>
  <c r="V59"/>
  <c r="U59"/>
  <c r="T59"/>
  <c r="Q59"/>
  <c r="P59"/>
  <c r="O59"/>
  <c r="K59"/>
  <c r="H59"/>
  <c r="G59"/>
  <c r="D59"/>
  <c r="AC59" s="1"/>
  <c r="AF58"/>
  <c r="AE58"/>
  <c r="AB58"/>
  <c r="X58"/>
  <c r="W58"/>
  <c r="V58"/>
  <c r="U58"/>
  <c r="T58"/>
  <c r="Q58"/>
  <c r="P58"/>
  <c r="O58"/>
  <c r="K58"/>
  <c r="H58"/>
  <c r="G58"/>
  <c r="D58"/>
  <c r="AC58" s="1"/>
  <c r="AF57"/>
  <c r="AE57"/>
  <c r="AB57"/>
  <c r="X57"/>
  <c r="W57"/>
  <c r="V57"/>
  <c r="U57"/>
  <c r="T57"/>
  <c r="Q57"/>
  <c r="P57"/>
  <c r="O57"/>
  <c r="K57"/>
  <c r="H57"/>
  <c r="G57"/>
  <c r="D57"/>
  <c r="AC57" s="1"/>
  <c r="AF56"/>
  <c r="AE56"/>
  <c r="AB56"/>
  <c r="X56"/>
  <c r="W56"/>
  <c r="V56"/>
  <c r="U56"/>
  <c r="T56"/>
  <c r="Q56"/>
  <c r="P56"/>
  <c r="O56"/>
  <c r="K56"/>
  <c r="H56"/>
  <c r="G56"/>
  <c r="D56"/>
  <c r="AC56" s="1"/>
  <c r="AF55"/>
  <c r="AE55"/>
  <c r="AB55"/>
  <c r="X55"/>
  <c r="W55"/>
  <c r="V55"/>
  <c r="U55"/>
  <c r="T55"/>
  <c r="Q55"/>
  <c r="P55"/>
  <c r="O55"/>
  <c r="K55"/>
  <c r="H55"/>
  <c r="G55"/>
  <c r="D55"/>
  <c r="AC55" s="1"/>
  <c r="AF54"/>
  <c r="AE54"/>
  <c r="AB54"/>
  <c r="X54"/>
  <c r="W54"/>
  <c r="V54"/>
  <c r="U54"/>
  <c r="T54"/>
  <c r="Q54"/>
  <c r="P54"/>
  <c r="O54"/>
  <c r="K54"/>
  <c r="H54"/>
  <c r="G54"/>
  <c r="D54"/>
  <c r="AC54" s="1"/>
  <c r="AF53"/>
  <c r="AE53"/>
  <c r="AB53"/>
  <c r="X53"/>
  <c r="W53"/>
  <c r="V53"/>
  <c r="U53"/>
  <c r="T53"/>
  <c r="Q53"/>
  <c r="P53"/>
  <c r="O53"/>
  <c r="K53"/>
  <c r="H53"/>
  <c r="G53"/>
  <c r="D53"/>
  <c r="AC53" s="1"/>
  <c r="AF52"/>
  <c r="AE52"/>
  <c r="AB52"/>
  <c r="X52"/>
  <c r="W52"/>
  <c r="V52"/>
  <c r="U52"/>
  <c r="T52"/>
  <c r="Q52"/>
  <c r="P52"/>
  <c r="O52"/>
  <c r="K52"/>
  <c r="H52"/>
  <c r="G52"/>
  <c r="D52"/>
  <c r="AC52" s="1"/>
  <c r="AF51"/>
  <c r="AE51"/>
  <c r="AB51"/>
  <c r="X51"/>
  <c r="W51"/>
  <c r="V51"/>
  <c r="U51"/>
  <c r="T51"/>
  <c r="Q51"/>
  <c r="P51"/>
  <c r="O51"/>
  <c r="K51"/>
  <c r="H51"/>
  <c r="G51"/>
  <c r="D51"/>
  <c r="AC51" s="1"/>
  <c r="AF50"/>
  <c r="AE50"/>
  <c r="X50"/>
  <c r="W50"/>
  <c r="V50"/>
  <c r="U50"/>
  <c r="T50"/>
  <c r="Q50"/>
  <c r="P50"/>
  <c r="O50"/>
  <c r="K50"/>
  <c r="H50"/>
  <c r="G50"/>
  <c r="D50"/>
  <c r="AC50" s="1"/>
  <c r="AF49"/>
  <c r="AE49"/>
  <c r="AB49"/>
  <c r="X49"/>
  <c r="W49"/>
  <c r="V49"/>
  <c r="U49"/>
  <c r="T49"/>
  <c r="Q49"/>
  <c r="P49"/>
  <c r="O49"/>
  <c r="K49"/>
  <c r="H49"/>
  <c r="G49"/>
  <c r="D49"/>
  <c r="AC49" s="1"/>
  <c r="AF48"/>
  <c r="AE48"/>
  <c r="AB48"/>
  <c r="X48"/>
  <c r="W48"/>
  <c r="V48"/>
  <c r="U48"/>
  <c r="T48"/>
  <c r="Q48"/>
  <c r="P48"/>
  <c r="O48"/>
  <c r="K48"/>
  <c r="H48"/>
  <c r="G48"/>
  <c r="D48"/>
  <c r="AC48" s="1"/>
  <c r="AF47"/>
  <c r="AE47"/>
  <c r="AB47"/>
  <c r="X47"/>
  <c r="W47"/>
  <c r="V47"/>
  <c r="U47"/>
  <c r="T47"/>
  <c r="Q47"/>
  <c r="P47"/>
  <c r="O47"/>
  <c r="K47"/>
  <c r="H47"/>
  <c r="G47"/>
  <c r="D47"/>
  <c r="AC47" s="1"/>
  <c r="AF46"/>
  <c r="AE46"/>
  <c r="AB46"/>
  <c r="X46"/>
  <c r="W46"/>
  <c r="V46"/>
  <c r="U46"/>
  <c r="T46"/>
  <c r="Q46"/>
  <c r="P46"/>
  <c r="O46"/>
  <c r="K46"/>
  <c r="H46"/>
  <c r="G46"/>
  <c r="D46"/>
  <c r="AC46" s="1"/>
  <c r="AF45"/>
  <c r="AE45"/>
  <c r="AB45"/>
  <c r="X45"/>
  <c r="W45"/>
  <c r="V45"/>
  <c r="U45"/>
  <c r="T45"/>
  <c r="Q45"/>
  <c r="P45"/>
  <c r="O45"/>
  <c r="K45"/>
  <c r="H45"/>
  <c r="G45"/>
  <c r="D45"/>
  <c r="AC45" s="1"/>
  <c r="AF44"/>
  <c r="AE44"/>
  <c r="AB44"/>
  <c r="X44"/>
  <c r="W44"/>
  <c r="V44"/>
  <c r="U44"/>
  <c r="T44"/>
  <c r="Q44"/>
  <c r="P44"/>
  <c r="O44"/>
  <c r="K44"/>
  <c r="H44"/>
  <c r="G44"/>
  <c r="D44"/>
  <c r="AC44" s="1"/>
  <c r="AF43"/>
  <c r="AE43"/>
  <c r="AB43"/>
  <c r="X43"/>
  <c r="W43"/>
  <c r="V43"/>
  <c r="U43"/>
  <c r="T43"/>
  <c r="Q43"/>
  <c r="P43"/>
  <c r="O43"/>
  <c r="K43"/>
  <c r="H43"/>
  <c r="G43"/>
  <c r="D43"/>
  <c r="AC43" s="1"/>
  <c r="AF42"/>
  <c r="AE42"/>
  <c r="AB42"/>
  <c r="X42"/>
  <c r="W42"/>
  <c r="V42"/>
  <c r="U42"/>
  <c r="T42"/>
  <c r="Q42"/>
  <c r="P42"/>
  <c r="O42"/>
  <c r="K42"/>
  <c r="H42"/>
  <c r="G42"/>
  <c r="D42"/>
  <c r="AC42" s="1"/>
  <c r="AF41"/>
  <c r="AE41"/>
  <c r="AB41"/>
  <c r="X41"/>
  <c r="W41"/>
  <c r="V41"/>
  <c r="U41"/>
  <c r="T41"/>
  <c r="Q41"/>
  <c r="P41"/>
  <c r="O41"/>
  <c r="K41"/>
  <c r="H41"/>
  <c r="G41"/>
  <c r="D41"/>
  <c r="AC41" s="1"/>
  <c r="AF40"/>
  <c r="AE40"/>
  <c r="AB40"/>
  <c r="X40"/>
  <c r="W40"/>
  <c r="V40"/>
  <c r="U40"/>
  <c r="T40"/>
  <c r="Q40"/>
  <c r="P40"/>
  <c r="O40"/>
  <c r="K40"/>
  <c r="H40"/>
  <c r="G40"/>
  <c r="D40"/>
  <c r="AC40" s="1"/>
  <c r="AF39"/>
  <c r="AE39"/>
  <c r="AB39"/>
  <c r="X39"/>
  <c r="W39"/>
  <c r="V39"/>
  <c r="U39"/>
  <c r="T39"/>
  <c r="Q39"/>
  <c r="P39"/>
  <c r="O39"/>
  <c r="K39"/>
  <c r="H39"/>
  <c r="G39"/>
  <c r="D39"/>
  <c r="AC39" s="1"/>
  <c r="AF38"/>
  <c r="AE38"/>
  <c r="AB38"/>
  <c r="X38"/>
  <c r="W38"/>
  <c r="V38"/>
  <c r="U38"/>
  <c r="T38"/>
  <c r="Q38"/>
  <c r="P38"/>
  <c r="O38"/>
  <c r="K38"/>
  <c r="H38"/>
  <c r="G38"/>
  <c r="D38"/>
  <c r="AC38" s="1"/>
  <c r="AF37"/>
  <c r="AE37"/>
  <c r="AB37"/>
  <c r="X37"/>
  <c r="W37"/>
  <c r="V37"/>
  <c r="U37"/>
  <c r="T37"/>
  <c r="Q37"/>
  <c r="P37"/>
  <c r="O37"/>
  <c r="K37"/>
  <c r="H37"/>
  <c r="G37"/>
  <c r="D37"/>
  <c r="AC37" s="1"/>
  <c r="AF36"/>
  <c r="AE36"/>
  <c r="AB36"/>
  <c r="X36"/>
  <c r="W36"/>
  <c r="V36"/>
  <c r="U36"/>
  <c r="T36"/>
  <c r="Q36"/>
  <c r="P36"/>
  <c r="O36"/>
  <c r="K36"/>
  <c r="H36"/>
  <c r="G36"/>
  <c r="D36"/>
  <c r="AC36" s="1"/>
  <c r="AF35"/>
  <c r="AE35"/>
  <c r="AB35"/>
  <c r="X35"/>
  <c r="W35"/>
  <c r="V35"/>
  <c r="U35"/>
  <c r="T35"/>
  <c r="Q35"/>
  <c r="P35"/>
  <c r="O35"/>
  <c r="K35"/>
  <c r="H35"/>
  <c r="G35"/>
  <c r="D35"/>
  <c r="AC35" s="1"/>
  <c r="AF34"/>
  <c r="AE34"/>
  <c r="AB34"/>
  <c r="X34"/>
  <c r="W34"/>
  <c r="V34"/>
  <c r="U34"/>
  <c r="T34"/>
  <c r="Q34"/>
  <c r="P34"/>
  <c r="O34"/>
  <c r="K34"/>
  <c r="H34"/>
  <c r="G34"/>
  <c r="D34"/>
  <c r="AC34" s="1"/>
  <c r="AF33"/>
  <c r="AE33"/>
  <c r="AB33"/>
  <c r="X33"/>
  <c r="W33"/>
  <c r="V33"/>
  <c r="U33"/>
  <c r="T33"/>
  <c r="Q33"/>
  <c r="P33"/>
  <c r="O33"/>
  <c r="K33"/>
  <c r="H33"/>
  <c r="G33"/>
  <c r="D33"/>
  <c r="AC33" s="1"/>
  <c r="AF32"/>
  <c r="AE32"/>
  <c r="AB32"/>
  <c r="X32"/>
  <c r="W32"/>
  <c r="V32"/>
  <c r="U32"/>
  <c r="T32"/>
  <c r="Q32"/>
  <c r="P32"/>
  <c r="O32"/>
  <c r="K32"/>
  <c r="H32"/>
  <c r="G32"/>
  <c r="D32"/>
  <c r="AC32" s="1"/>
  <c r="AF31"/>
  <c r="AE31"/>
  <c r="AB31"/>
  <c r="X31"/>
  <c r="W31"/>
  <c r="V31"/>
  <c r="U31"/>
  <c r="T31"/>
  <c r="Q31"/>
  <c r="P31"/>
  <c r="O31"/>
  <c r="K31"/>
  <c r="H31"/>
  <c r="G31"/>
  <c r="D31"/>
  <c r="AC31" s="1"/>
  <c r="AF30"/>
  <c r="AE30"/>
  <c r="AB30"/>
  <c r="X30"/>
  <c r="W30"/>
  <c r="V30"/>
  <c r="U30"/>
  <c r="T30"/>
  <c r="Q30"/>
  <c r="P30"/>
  <c r="O30"/>
  <c r="K30"/>
  <c r="H30"/>
  <c r="G30"/>
  <c r="D30"/>
  <c r="AC30" s="1"/>
  <c r="AF29"/>
  <c r="AE29"/>
  <c r="AB29"/>
  <c r="X29"/>
  <c r="W29"/>
  <c r="V29"/>
  <c r="U29"/>
  <c r="T29"/>
  <c r="Q29"/>
  <c r="P29"/>
  <c r="O29"/>
  <c r="K29"/>
  <c r="H29"/>
  <c r="G29"/>
  <c r="D29"/>
  <c r="AC29" s="1"/>
  <c r="AF28"/>
  <c r="AE28"/>
  <c r="AB28"/>
  <c r="X28"/>
  <c r="W28"/>
  <c r="V28"/>
  <c r="U28"/>
  <c r="T28"/>
  <c r="Q28"/>
  <c r="P28"/>
  <c r="O28"/>
  <c r="K28"/>
  <c r="H28"/>
  <c r="G28"/>
  <c r="D28"/>
  <c r="AC28" s="1"/>
  <c r="AF27"/>
  <c r="AE27"/>
  <c r="AB27"/>
  <c r="X27"/>
  <c r="W27"/>
  <c r="V27"/>
  <c r="U27"/>
  <c r="T27"/>
  <c r="Q27"/>
  <c r="P27"/>
  <c r="O27"/>
  <c r="K27"/>
  <c r="H27"/>
  <c r="G27"/>
  <c r="D27"/>
  <c r="AC27" s="1"/>
  <c r="AF26"/>
  <c r="AE26"/>
  <c r="AB26"/>
  <c r="X26"/>
  <c r="W26"/>
  <c r="V26"/>
  <c r="U26"/>
  <c r="T26"/>
  <c r="Q26"/>
  <c r="P26"/>
  <c r="O26"/>
  <c r="K26"/>
  <c r="H26"/>
  <c r="G26"/>
  <c r="D26"/>
  <c r="AC26" s="1"/>
  <c r="AF25"/>
  <c r="AE25"/>
  <c r="AB25"/>
  <c r="X25"/>
  <c r="W25"/>
  <c r="V25"/>
  <c r="U25"/>
  <c r="T25"/>
  <c r="Q25"/>
  <c r="P25"/>
  <c r="O25"/>
  <c r="K25"/>
  <c r="H25"/>
  <c r="G25"/>
  <c r="D25"/>
  <c r="AC25" s="1"/>
  <c r="AF24"/>
  <c r="AE24"/>
  <c r="AB24"/>
  <c r="X24"/>
  <c r="W24"/>
  <c r="V24"/>
  <c r="U24"/>
  <c r="T24"/>
  <c r="Q24"/>
  <c r="P24"/>
  <c r="O24"/>
  <c r="K24"/>
  <c r="H24"/>
  <c r="G24"/>
  <c r="D24"/>
  <c r="AC24" s="1"/>
  <c r="AF23"/>
  <c r="AE23"/>
  <c r="AB23"/>
  <c r="X23"/>
  <c r="W23"/>
  <c r="V23"/>
  <c r="U23"/>
  <c r="T23"/>
  <c r="Q23"/>
  <c r="P23"/>
  <c r="O23"/>
  <c r="K23"/>
  <c r="H23"/>
  <c r="G23"/>
  <c r="D23"/>
  <c r="AC23" s="1"/>
  <c r="AF22"/>
  <c r="AE22"/>
  <c r="AB22"/>
  <c r="X22"/>
  <c r="W22"/>
  <c r="V22"/>
  <c r="U22"/>
  <c r="T22"/>
  <c r="Q22"/>
  <c r="P22"/>
  <c r="O22"/>
  <c r="K22"/>
  <c r="H22"/>
  <c r="G22"/>
  <c r="D22"/>
  <c r="AC22" s="1"/>
  <c r="AF21"/>
  <c r="AE21"/>
  <c r="AB21"/>
  <c r="X21"/>
  <c r="W21"/>
  <c r="V21"/>
  <c r="U21"/>
  <c r="T21"/>
  <c r="Q21"/>
  <c r="P21"/>
  <c r="O21"/>
  <c r="K21"/>
  <c r="H21"/>
  <c r="G21"/>
  <c r="D21"/>
  <c r="AC21" s="1"/>
  <c r="AF20"/>
  <c r="AE20"/>
  <c r="AB20"/>
  <c r="X20"/>
  <c r="W20"/>
  <c r="V20"/>
  <c r="U20"/>
  <c r="T20"/>
  <c r="Q20"/>
  <c r="P20"/>
  <c r="O20"/>
  <c r="K20"/>
  <c r="H20"/>
  <c r="G20"/>
  <c r="D20"/>
  <c r="AC20" s="1"/>
  <c r="AF19"/>
  <c r="AE19"/>
  <c r="AB19"/>
  <c r="X19"/>
  <c r="W19"/>
  <c r="V19"/>
  <c r="U19"/>
  <c r="T19"/>
  <c r="Q19"/>
  <c r="P19"/>
  <c r="O19"/>
  <c r="K19"/>
  <c r="H19"/>
  <c r="G19"/>
  <c r="D19"/>
  <c r="AC19" s="1"/>
  <c r="AF18"/>
  <c r="AE18"/>
  <c r="AB18"/>
  <c r="X18"/>
  <c r="W18"/>
  <c r="V18"/>
  <c r="U18"/>
  <c r="T18"/>
  <c r="Q18"/>
  <c r="P18"/>
  <c r="O18"/>
  <c r="K18"/>
  <c r="H18"/>
  <c r="G18"/>
  <c r="D18"/>
  <c r="AC18" s="1"/>
  <c r="AF17"/>
  <c r="AE17"/>
  <c r="AB17"/>
  <c r="X17"/>
  <c r="W17"/>
  <c r="V17"/>
  <c r="U17"/>
  <c r="T17"/>
  <c r="Q17"/>
  <c r="P17"/>
  <c r="O17"/>
  <c r="K17"/>
  <c r="H17"/>
  <c r="G17"/>
  <c r="D17"/>
  <c r="AC17" s="1"/>
  <c r="AF16"/>
  <c r="AE16"/>
  <c r="AB16"/>
  <c r="X16"/>
  <c r="W16"/>
  <c r="V16"/>
  <c r="U16"/>
  <c r="T16"/>
  <c r="Q16"/>
  <c r="P16"/>
  <c r="O16"/>
  <c r="K16"/>
  <c r="H16"/>
  <c r="G16"/>
  <c r="D16"/>
  <c r="AC16" s="1"/>
  <c r="AF15"/>
  <c r="AE15"/>
  <c r="AB15"/>
  <c r="X15"/>
  <c r="W15"/>
  <c r="V15"/>
  <c r="U15"/>
  <c r="T15"/>
  <c r="Q15"/>
  <c r="P15"/>
  <c r="O15"/>
  <c r="K15"/>
  <c r="H15"/>
  <c r="G15"/>
  <c r="D15"/>
  <c r="AC15" s="1"/>
  <c r="AF14"/>
  <c r="AE14"/>
  <c r="AB14"/>
  <c r="X14"/>
  <c r="W14"/>
  <c r="V14"/>
  <c r="U14"/>
  <c r="T14"/>
  <c r="Q14"/>
  <c r="P14"/>
  <c r="O14"/>
  <c r="K14"/>
  <c r="H14"/>
  <c r="G14"/>
  <c r="D14"/>
  <c r="AC14" s="1"/>
  <c r="AF13"/>
  <c r="AE13"/>
  <c r="AB13"/>
  <c r="X13"/>
  <c r="W13"/>
  <c r="V13"/>
  <c r="U13"/>
  <c r="T13"/>
  <c r="Q13"/>
  <c r="P13"/>
  <c r="O13"/>
  <c r="K13"/>
  <c r="H13"/>
  <c r="G13"/>
  <c r="D13"/>
  <c r="AC13" s="1"/>
  <c r="AF12"/>
  <c r="AE12"/>
  <c r="AB12"/>
  <c r="X12"/>
  <c r="W12"/>
  <c r="V12"/>
  <c r="U12"/>
  <c r="T12"/>
  <c r="Q12"/>
  <c r="P12"/>
  <c r="O12"/>
  <c r="K12"/>
  <c r="H12"/>
  <c r="G12"/>
  <c r="D12"/>
  <c r="AC12" s="1"/>
  <c r="AF11"/>
  <c r="AE11"/>
  <c r="AB11"/>
  <c r="X11"/>
  <c r="W11"/>
  <c r="V11"/>
  <c r="U11"/>
  <c r="T11"/>
  <c r="Q11"/>
  <c r="P11"/>
  <c r="O11"/>
  <c r="K11"/>
  <c r="H11"/>
  <c r="G11"/>
  <c r="D11"/>
  <c r="AC11" s="1"/>
  <c r="AF10"/>
  <c r="AE10"/>
  <c r="AB10"/>
  <c r="X10"/>
  <c r="W10"/>
  <c r="V10"/>
  <c r="U10"/>
  <c r="T10"/>
  <c r="Q10"/>
  <c r="P10"/>
  <c r="O10"/>
  <c r="K10"/>
  <c r="H10"/>
  <c r="G10"/>
  <c r="D10"/>
  <c r="AC10" s="1"/>
  <c r="AF9"/>
  <c r="AE9"/>
  <c r="AB9"/>
  <c r="X9"/>
  <c r="W9"/>
  <c r="V9"/>
  <c r="U9"/>
  <c r="T9"/>
  <c r="Q9"/>
  <c r="P9"/>
  <c r="O9"/>
  <c r="K9"/>
  <c r="H9"/>
  <c r="G9"/>
  <c r="D9"/>
  <c r="AC9" s="1"/>
  <c r="AF8"/>
  <c r="AE8"/>
  <c r="AB8"/>
  <c r="X8"/>
  <c r="W8"/>
  <c r="V8"/>
  <c r="U8"/>
  <c r="T8"/>
  <c r="Q8"/>
  <c r="P8"/>
  <c r="O8"/>
  <c r="K8"/>
  <c r="H8"/>
  <c r="G8"/>
  <c r="D8"/>
  <c r="AC8" s="1"/>
  <c r="AF7"/>
  <c r="AE7"/>
  <c r="AB7"/>
  <c r="X7"/>
  <c r="W7"/>
  <c r="V7"/>
  <c r="U7"/>
  <c r="T7"/>
  <c r="Q7"/>
  <c r="P7"/>
  <c r="O7"/>
  <c r="K7"/>
  <c r="H7"/>
  <c r="G7"/>
  <c r="D7"/>
  <c r="AC7" s="1"/>
  <c r="AF6"/>
  <c r="AE6"/>
  <c r="AB6"/>
  <c r="X6"/>
  <c r="W6"/>
  <c r="V6"/>
  <c r="U6"/>
  <c r="T6"/>
  <c r="Q6"/>
  <c r="P6"/>
  <c r="O6"/>
  <c r="K6"/>
  <c r="H6" l="1"/>
  <c r="G6"/>
  <c r="D6"/>
  <c r="AC6" s="1"/>
  <c r="AF5"/>
  <c r="AE5"/>
  <c r="AB5"/>
  <c r="X5"/>
  <c r="W5"/>
  <c r="V5"/>
  <c r="U5"/>
  <c r="T5"/>
  <c r="Q5"/>
  <c r="P5"/>
  <c r="O5"/>
  <c r="K5"/>
  <c r="H5"/>
  <c r="G5"/>
  <c r="D5"/>
  <c r="AC5" l="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<sst xmlns="http://schemas.openxmlformats.org/spreadsheetml/2006/main" count="85007" uniqueCount="22165">
  <si>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</si>
  <si>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</si>
  <si>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</si>
  <si>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</si>
  <si>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</si>
  <si>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</si>
  <si>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</si>
  <si>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</si>
  <si>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</si>
  <si>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</si>
  <si>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</si>
  <si>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</si>
  <si>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</si>
  <si>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</si>
  <si>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</si>
  <si>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</si>
  <si>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</si>
  <si>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</si>
  <si>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</si>
  <si>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</si>
  <si>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</si>
  <si>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</si>
  <si>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</si>
  <si>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</si>
  <si>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</si>
  <si>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</si>
  <si>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</si>
  <si>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</si>
  <si>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</si>
  <si>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</si>
  <si>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</si>
  <si>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</si>
  <si>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</si>
  <si>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</si>
  <si>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</si>
  <si>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</si>
  <si>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</si>
  <si>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</si>
  <si>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</si>
  <si>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</si>
  <si>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</si>
  <si>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</si>
  <si>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</si>
  <si>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</si>
  <si>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</si>
  <si>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</si>
  <si>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</si>
  <si>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</si>
  <si>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</si>
  <si>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</si>
  <si>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</si>
  <si>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</si>
  <si>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</si>
  <si>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</si>
  <si>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</si>
  <si>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</si>
  <si>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</si>
  <si>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</si>
  <si>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</si>
  <si>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</si>
  <si>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</si>
  <si>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</si>
  <si>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</si>
  <si>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</si>
  <si>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</si>
  <si>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</si>
  <si>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</si>
  <si>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</si>
  <si>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</si>
  <si>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</si>
  <si>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</si>
  <si>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</si>
  <si>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</si>
  <si>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</si>
  <si>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</si>
  <si>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</si>
  <si>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</si>
  <si>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</si>
  <si>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</si>
  <si>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</si>
  <si>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</si>
  <si>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</si>
  <si>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</si>
  <si>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</si>
  <si>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</si>
  <si>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</si>
  <si>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</si>
  <si>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</si>
  <si>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</si>
  <si>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</si>
  <si>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</si>
  <si>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</si>
  <si>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</si>
  <si>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</si>
  <si>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</si>
  <si>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</si>
  <si>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</si>
  <si>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</si>
  <si>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</si>
  <si>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</si>
  <si>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</si>
  <si>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</si>
  <si>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</si>
  <si>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Rua Pará de Minas, 179 - Centro</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</si>
  <si>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</si>
  <si>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</si>
  <si>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</si>
  <si>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</si>
  <si>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</si>
  <si>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</si>
  <si>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</si>
  <si>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</si>
  <si>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</si>
  <si>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</si>
  <si>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</si>
  <si>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</si>
  <si>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</si>
  <si>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</si>
  <si>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</si>
  <si>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</si>
  <si>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</si>
  <si>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</si>
  <si>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</si>
  <si>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</si>
  <si>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</si>
  <si>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</si>
  <si>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</si>
  <si>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</si>
  <si>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</si>
  <si>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</si>
  <si>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</si>
  <si>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</si>
  <si>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</si>
  <si>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</si>
  <si>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</si>
  <si>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</si>
  <si>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</si>
  <si>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</si>
  <si>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</si>
  <si>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</si>
  <si>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</si>
  <si>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</si>
  <si>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</si>
  <si>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</si>
  <si>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</si>
  <si>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</si>
  <si>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</si>
  <si>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</si>
  <si>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</si>
  <si>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</si>
  <si>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</si>
  <si>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</si>
  <si>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</si>
  <si>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</si>
  <si>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</si>
  <si>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</si>
  <si>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</si>
  <si>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</si>
  <si>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</si>
  <si>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</si>
  <si>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</si>
  <si>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</si>
  <si>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</si>
  <si>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</si>
  <si>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</si>
  <si>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</si>
  <si>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</si>
  <si>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</si>
  <si>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</si>
  <si>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</si>
  <si>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</si>
  <si>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</si>
  <si>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</si>
  <si>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</si>
  <si>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</si>
  <si>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</si>
  <si>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</si>
  <si>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</si>
  <si>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</si>
  <si>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</si>
  <si>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</si>
  <si>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</si>
  <si>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</si>
  <si>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</si>
  <si>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</si>
  <si>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</si>
  <si>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</si>
  <si>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</si>
  <si>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</si>
  <si>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</si>
  <si>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</si>
  <si>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</si>
  <si>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</si>
  <si>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</si>
  <si>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</si>
  <si>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</si>
  <si>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</si>
  <si>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</si>
  <si>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</si>
  <si>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</si>
  <si>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</si>
  <si>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</si>
  <si>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</si>
  <si>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</si>
  <si>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</si>
  <si>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</si>
  <si>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</si>
  <si>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</si>
  <si>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</si>
  <si>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</si>
  <si>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</si>
  <si>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</si>
  <si>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</si>
  <si>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</si>
  <si>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</si>
  <si>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</si>
  <si>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</si>
  <si>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</si>
  <si>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</si>
  <si>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</si>
  <si>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</si>
  <si>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</si>
  <si>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</si>
  <si>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</si>
  <si>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</si>
  <si>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</si>
  <si>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</si>
  <si>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</si>
  <si>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</si>
  <si>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</si>
  <si>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</si>
  <si>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</si>
  <si>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</si>
  <si>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</si>
  <si>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</si>
  <si>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</si>
  <si>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</si>
  <si>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</si>
  <si>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</si>
  <si>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</si>
  <si>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</si>
  <si>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</si>
  <si>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</si>
  <si>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</si>
  <si>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</si>
  <si>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</si>
  <si>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</si>
  <si>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</si>
  <si>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</si>
  <si>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</si>
  <si>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</si>
  <si>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</si>
  <si>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</si>
  <si>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</si>
  <si>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</si>
  <si>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</si>
  <si>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</si>
  <si>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</si>
  <si>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</si>
  <si>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</si>
  <si>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</si>
  <si>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</si>
  <si>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</si>
  <si>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</si>
  <si>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</si>
  <si>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</si>
  <si>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</si>
  <si>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</si>
  <si>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</si>
  <si>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</si>
  <si>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</si>
  <si>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</si>
  <si>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</si>
  <si>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</si>
  <si>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</si>
  <si>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</si>
  <si>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</si>
  <si>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</si>
  <si>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</si>
  <si>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</si>
  <si>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</si>
  <si>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</si>
  <si>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</si>
  <si>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</si>
  <si>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</si>
  <si>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</si>
  <si>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</si>
  <si>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</si>
  <si>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</si>
  <si>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</si>
  <si>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</si>
  <si>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</si>
  <si>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</si>
  <si>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</si>
  <si>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</si>
  <si>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</si>
  <si>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</si>
  <si>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</si>
  <si>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</si>
  <si>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</si>
  <si>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</si>
  <si>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</si>
  <si>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</si>
  <si>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</si>
  <si>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</si>
  <si>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</si>
  <si>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</si>
  <si>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</si>
  <si>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</si>
  <si>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</si>
  <si>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</si>
  <si>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</si>
  <si>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</si>
  <si>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</si>
  <si>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</si>
  <si>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</si>
  <si>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</si>
  <si>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</si>
  <si>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</si>
  <si>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</si>
  <si>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</si>
  <si>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</si>
  <si>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</si>
  <si>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</si>
  <si>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</si>
  <si>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</si>
  <si>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</si>
  <si>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</si>
  <si>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</si>
  <si>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</si>
  <si>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</si>
  <si>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</si>
  <si>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</si>
  <si>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</si>
  <si>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</si>
  <si>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</si>
  <si>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</si>
  <si>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</si>
  <si>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</si>
  <si>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</si>
  <si>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</si>
  <si>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</si>
  <si>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</si>
  <si>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</si>
  <si>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</si>
  <si>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</si>
  <si>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</si>
  <si>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</si>
  <si>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</si>
  <si>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</si>
  <si>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</si>
  <si>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</si>
  <si>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</si>
  <si>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</si>
  <si>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</si>
  <si>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</si>
  <si>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</si>
  <si>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</si>
  <si>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</si>
  <si>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</si>
  <si>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</si>
  <si>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</si>
  <si>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</si>
  <si>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</si>
  <si>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</si>
  <si>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</si>
  <si>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</si>
  <si>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</si>
  <si>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</si>
  <si>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</si>
  <si>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</si>
  <si>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</si>
  <si>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</si>
  <si>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</si>
  <si>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</si>
  <si>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</si>
  <si>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</si>
  <si>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</si>
  <si>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</si>
  <si>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</si>
  <si>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</si>
  <si>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</si>
  <si>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</si>
  <si>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</si>
  <si>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</si>
  <si>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</si>
  <si>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</si>
  <si>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</si>
  <si>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</si>
  <si>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</si>
  <si>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</si>
  <si>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</si>
  <si>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</si>
  <si>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</si>
  <si>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</si>
  <si>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</si>
  <si>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</si>
  <si>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</si>
  <si>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</si>
  <si>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</si>
  <si>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</si>
  <si>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</si>
  <si>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</si>
  <si>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</si>
  <si>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</si>
  <si>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</si>
  <si>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</si>
  <si>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</si>
  <si>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</si>
  <si>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</si>
  <si>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</si>
  <si>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</si>
  <si>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</si>
  <si>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</si>
  <si>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</si>
  <si>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</si>
  <si>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</si>
  <si>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</si>
  <si>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</si>
  <si>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</si>
  <si>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</si>
  <si>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</si>
  <si>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</si>
  <si>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</si>
  <si>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</si>
  <si>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</si>
  <si>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</si>
  <si>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</si>
  <si>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</si>
  <si>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</si>
  <si>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</si>
  <si>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</si>
  <si>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</si>
  <si>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</si>
  <si>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</si>
  <si>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</si>
  <si>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</si>
  <si>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</si>
  <si>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</si>
  <si>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</si>
  <si>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</si>
  <si>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</si>
  <si>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</si>
  <si>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</si>
  <si>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</si>
  <si>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</si>
  <si>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</si>
  <si>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</si>
  <si>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</si>
  <si>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</si>
  <si>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</si>
  <si>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EM ANDAMENTO</t>
  </si>
  <si>
    <t>Data da Aceitação</t>
  </si>
  <si>
    <t>Recebimento de Relatório</t>
  </si>
  <si>
    <t>MARCIO</t>
  </si>
  <si>
    <t>FRANCISCO</t>
  </si>
  <si>
    <t>LIDER</t>
  </si>
  <si>
    <t>CLIENTE</t>
  </si>
  <si>
    <t>-</t>
  </si>
  <si>
    <t>Data de Solicitação</t>
  </si>
  <si>
    <t>Prazo</t>
  </si>
  <si>
    <t>Data da Paralização</t>
  </si>
  <si>
    <t>LEANDRO</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</si>
  <si>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</si>
  <si>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</si>
  <si>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</si>
  <si>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</si>
  <si>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</si>
  <si>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</si>
  <si>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</si>
  <si>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</si>
  <si>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</si>
  <si>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</si>
  <si>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</si>
  <si>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</si>
  <si>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</si>
  <si>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</si>
  <si>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</si>
  <si>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</si>
  <si>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</si>
  <si>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</si>
  <si>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</si>
  <si>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</si>
  <si>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</si>
  <si>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</si>
  <si>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</si>
  <si>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</si>
  <si>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</si>
  <si>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</si>
  <si>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</si>
  <si>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</si>
  <si>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</si>
  <si>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</si>
  <si>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</si>
  <si>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</si>
  <si>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</si>
  <si>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</si>
  <si>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</si>
  <si>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</si>
  <si>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</si>
  <si>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</si>
  <si>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</si>
  <si>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</si>
  <si>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</si>
  <si>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</si>
  <si>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</si>
  <si>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</si>
  <si>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</si>
  <si>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</si>
  <si>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</si>
  <si>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</si>
  <si>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</si>
  <si>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</si>
  <si>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</si>
  <si>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</si>
  <si>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</si>
  <si>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</si>
  <si>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</si>
  <si>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</si>
  <si>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</si>
  <si>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</si>
  <si>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</si>
  <si>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</si>
  <si>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</si>
  <si>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</si>
  <si>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</si>
  <si>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</si>
  <si>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</si>
  <si>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</si>
  <si>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</si>
  <si>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</si>
  <si>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</si>
  <si>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</si>
  <si>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</si>
  <si>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</si>
  <si>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</si>
  <si>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</si>
  <si>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</si>
  <si>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</si>
  <si>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</si>
  <si>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</si>
  <si>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</si>
  <si>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</si>
  <si>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</si>
  <si>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</si>
  <si>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</si>
  <si>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</si>
  <si>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</si>
  <si>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</si>
  <si>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</si>
  <si>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</si>
  <si>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</si>
  <si>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</si>
  <si>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</si>
  <si>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</si>
  <si>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</si>
  <si>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</si>
  <si>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</si>
  <si>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</si>
  <si>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</si>
  <si>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</si>
  <si>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</si>
  <si>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</si>
  <si>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</si>
  <si>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</si>
  <si>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</si>
  <si>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</si>
  <si>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</si>
  <si>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</si>
  <si>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</si>
  <si>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</si>
  <si>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</si>
  <si>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</si>
  <si>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</si>
  <si>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</si>
  <si>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</si>
  <si>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</si>
  <si>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</si>
  <si>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</si>
  <si>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</si>
  <si>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</si>
  <si>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</si>
  <si>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</si>
  <si>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</si>
  <si>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</si>
  <si>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</si>
  <si>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</si>
  <si>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</si>
  <si>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</si>
  <si>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</si>
  <si>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</si>
  <si>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</si>
  <si>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</si>
  <si>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</si>
  <si>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</si>
  <si>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</si>
  <si>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</si>
  <si>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</si>
  <si>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</si>
  <si>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</si>
  <si>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</si>
  <si>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</si>
  <si>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</si>
  <si>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</si>
  <si>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</si>
  <si>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</si>
  <si>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</si>
  <si>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</si>
  <si>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</si>
  <si>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</si>
  <si>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</si>
  <si>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</si>
  <si>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</si>
  <si>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</si>
  <si>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</si>
  <si>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</si>
  <si>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</si>
  <si>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</si>
  <si>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</si>
  <si>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</si>
  <si>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</si>
  <si>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</si>
  <si>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AGENDADO</t>
  </si>
  <si>
    <t>VODANET</t>
  </si>
  <si>
    <t>PRODEMGE</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</si>
  <si>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</si>
  <si>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</si>
  <si>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</si>
  <si>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</si>
  <si>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</si>
  <si>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</si>
  <si>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</si>
  <si>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</si>
  <si>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</si>
  <si>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</si>
  <si>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</si>
  <si>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</si>
  <si>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</si>
  <si>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</si>
  <si>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</si>
  <si>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</si>
  <si>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</si>
  <si>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</si>
  <si>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</si>
  <si>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</si>
  <si>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</si>
  <si>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</si>
  <si>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</si>
  <si>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</si>
  <si>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</si>
  <si>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</si>
  <si>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</si>
  <si>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</si>
  <si>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</si>
  <si>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</si>
  <si>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</si>
  <si>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</si>
  <si>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</si>
  <si>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</si>
  <si>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</si>
  <si>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</si>
  <si>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</si>
  <si>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</si>
  <si>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</si>
  <si>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</si>
  <si>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</si>
  <si>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</si>
  <si>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</si>
  <si>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</si>
  <si>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</si>
  <si>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</si>
  <si>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</si>
  <si>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</si>
  <si>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</si>
  <si>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</si>
  <si>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</si>
  <si>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</si>
  <si>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</si>
  <si>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</si>
  <si>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</si>
  <si>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</si>
  <si>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</si>
  <si>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</si>
  <si>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</si>
  <si>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</si>
  <si>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</si>
  <si>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</si>
  <si>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</si>
  <si>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</si>
  <si>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</si>
  <si>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</si>
  <si>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</si>
  <si>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</si>
  <si>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</si>
  <si>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</si>
  <si>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</si>
  <si>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</si>
  <si>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</si>
  <si>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</si>
  <si>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</si>
  <si>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</si>
  <si>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</si>
  <si>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</si>
  <si>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</si>
  <si>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</si>
  <si>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</si>
  <si>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</si>
  <si>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</si>
  <si>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</si>
  <si>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</si>
  <si>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</si>
  <si>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</si>
  <si>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</si>
  <si>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</si>
  <si>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</si>
  <si>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</si>
  <si>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</si>
  <si>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</si>
  <si>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</si>
  <si>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</si>
  <si>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</si>
  <si>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</si>
  <si>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</si>
  <si>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</si>
  <si>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</si>
  <si>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</si>
  <si>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</si>
  <si>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</si>
  <si>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</si>
  <si>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</si>
  <si>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</si>
  <si>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</si>
  <si>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</si>
  <si>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</si>
  <si>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</si>
  <si>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</si>
  <si>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</si>
  <si>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</si>
  <si>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</si>
  <si>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</si>
  <si>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</si>
  <si>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</si>
  <si>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</si>
  <si>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</si>
  <si>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</si>
  <si>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</si>
  <si>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</si>
  <si>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</si>
  <si>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</si>
  <si>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</si>
  <si>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</si>
  <si>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</si>
  <si>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</si>
  <si>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</si>
  <si>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</si>
  <si>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</si>
  <si>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</si>
  <si>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</si>
  <si>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</si>
  <si>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</si>
  <si>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</si>
  <si>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</si>
  <si>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</si>
  <si>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</si>
  <si>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</si>
  <si>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</si>
  <si>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</si>
  <si>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</si>
  <si>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</si>
  <si>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</si>
  <si>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</si>
  <si>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</si>
  <si>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</si>
  <si>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</si>
  <si>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</si>
  <si>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</si>
  <si>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</si>
  <si>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</si>
  <si>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</si>
  <si>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</si>
  <si>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</si>
  <si>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</si>
  <si>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</si>
  <si>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</si>
  <si>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</si>
  <si>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</si>
  <si>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</si>
  <si>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</si>
  <si>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</si>
  <si>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</si>
  <si>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</si>
  <si>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</si>
  <si>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</si>
  <si>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</si>
  <si>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</si>
  <si>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</si>
  <si>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</si>
  <si>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</si>
  <si>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</si>
  <si>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</si>
  <si>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</si>
  <si>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</si>
  <si>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</si>
  <si>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</si>
  <si>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</si>
  <si>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</si>
  <si>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</si>
  <si>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</si>
  <si>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</si>
  <si>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</si>
  <si>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</si>
  <si>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</si>
  <si>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</si>
  <si>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</si>
  <si>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</si>
  <si>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</si>
  <si>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</si>
  <si>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</si>
  <si>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</si>
  <si>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</si>
  <si>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</si>
  <si>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</si>
  <si>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</si>
  <si>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</si>
  <si>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</si>
  <si>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</si>
  <si>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</si>
  <si>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</si>
  <si>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</si>
  <si>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</si>
  <si>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</si>
  <si>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</si>
  <si>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</si>
  <si>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</si>
  <si>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</si>
  <si>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</si>
  <si>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</si>
  <si>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</si>
  <si>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</si>
  <si>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</si>
  <si>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</si>
  <si>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</si>
  <si>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</si>
  <si>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</si>
  <si>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</si>
  <si>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</si>
  <si>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</si>
  <si>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</si>
  <si>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</si>
  <si>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</si>
  <si>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</si>
  <si>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</si>
  <si>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</si>
  <si>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</si>
  <si>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</si>
  <si>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</si>
  <si>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</si>
  <si>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</si>
  <si>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</si>
  <si>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</si>
  <si>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</si>
  <si>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</si>
  <si>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</si>
  <si>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</si>
  <si>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</si>
  <si>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</si>
  <si>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</si>
  <si>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</si>
  <si>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</si>
  <si>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</si>
  <si>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</si>
  <si>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</si>
  <si>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</si>
  <si>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</si>
  <si>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</si>
  <si>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</si>
  <si>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</si>
  <si>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</si>
  <si>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</si>
  <si>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</si>
  <si>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</si>
  <si>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</si>
  <si>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</si>
  <si>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</si>
  <si>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</si>
  <si>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</si>
  <si>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</si>
  <si>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</si>
  <si>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</si>
  <si>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</si>
  <si>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</si>
  <si>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</si>
  <si>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</si>
  <si>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Rua MIGUEL MARTINS, 747 -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</si>
  <si>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</si>
  <si>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</si>
  <si>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</si>
  <si>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</si>
  <si>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</si>
  <si>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</si>
  <si>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</si>
  <si>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</si>
  <si>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</si>
  <si>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</si>
  <si>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</si>
  <si>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</si>
  <si>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</si>
  <si>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</si>
  <si>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</si>
  <si>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</si>
  <si>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</si>
  <si>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</si>
  <si>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</si>
  <si>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</si>
  <si>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</si>
  <si>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</si>
  <si>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</si>
  <si>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</si>
  <si>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</si>
  <si>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</si>
  <si>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</si>
  <si>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</si>
  <si>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</si>
  <si>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</si>
  <si>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</si>
  <si>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</si>
  <si>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</si>
  <si>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</si>
  <si>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</si>
  <si>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</si>
  <si>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</si>
  <si>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</si>
  <si>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</si>
  <si>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</si>
  <si>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</si>
  <si>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</si>
  <si>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</si>
  <si>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</si>
  <si>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</si>
  <si>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</si>
  <si>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</si>
  <si>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</si>
  <si>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</si>
  <si>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</si>
  <si>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</si>
  <si>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</si>
  <si>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</si>
  <si>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</si>
  <si>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</si>
  <si>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</si>
  <si>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</si>
  <si>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</si>
  <si>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</si>
  <si>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</si>
  <si>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</si>
  <si>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</si>
  <si>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</si>
  <si>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</si>
  <si>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</si>
  <si>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</si>
  <si>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</si>
  <si>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</si>
  <si>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</si>
  <si>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</si>
  <si>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</si>
  <si>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</si>
  <si>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</si>
  <si>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</si>
  <si>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</si>
  <si>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</si>
  <si>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</si>
  <si>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</si>
  <si>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</si>
  <si>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</si>
  <si>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</si>
  <si>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</si>
  <si>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</si>
  <si>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</si>
  <si>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</si>
  <si>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</si>
  <si>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</si>
  <si>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</si>
  <si>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</si>
  <si>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</si>
  <si>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</si>
  <si>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</si>
  <si>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</si>
  <si>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</si>
  <si>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</si>
  <si>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</si>
  <si>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</si>
  <si>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</si>
  <si>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</si>
  <si>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</si>
  <si>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</si>
  <si>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</si>
  <si>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</si>
  <si>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</si>
  <si>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</si>
  <si>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</si>
  <si>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</si>
  <si>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</si>
  <si>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</si>
  <si>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</si>
  <si>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avenida Pedro Jose Pimenta, 0 - Centro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</si>
  <si>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</si>
  <si>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</si>
  <si>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</si>
  <si>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</si>
  <si>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</si>
  <si>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</si>
  <si>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</si>
  <si>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</si>
  <si>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</si>
  <si>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</si>
  <si>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</si>
  <si>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</si>
  <si>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</si>
  <si>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</si>
  <si>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</si>
  <si>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</si>
  <si>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</si>
  <si>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</si>
  <si>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</si>
  <si>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</si>
  <si>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</si>
  <si>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</si>
  <si>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</si>
  <si>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</si>
  <si>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</si>
  <si>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</si>
  <si>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</si>
  <si>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</si>
  <si>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</si>
  <si>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</si>
  <si>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</si>
  <si>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</si>
  <si>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</si>
  <si>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</si>
  <si>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</si>
  <si>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</si>
  <si>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</si>
  <si>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</si>
  <si>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</si>
  <si>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</si>
  <si>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</si>
  <si>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</si>
  <si>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</si>
  <si>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</si>
  <si>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</si>
  <si>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</si>
  <si>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</si>
  <si>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</si>
  <si>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</si>
  <si>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</si>
  <si>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</si>
  <si>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</si>
  <si>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</si>
  <si>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</si>
  <si>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</si>
  <si>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</si>
  <si>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</si>
  <si>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</si>
  <si>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</si>
  <si>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</si>
  <si>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</si>
  <si>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</si>
  <si>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</si>
  <si>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</si>
  <si>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</si>
  <si>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</si>
  <si>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</si>
  <si>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</si>
  <si>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</si>
  <si>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</si>
  <si>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</si>
  <si>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</si>
  <si>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</si>
  <si>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</si>
  <si>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</si>
  <si>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</si>
  <si>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</si>
  <si>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</si>
  <si>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</si>
  <si>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</si>
  <si>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</si>
  <si>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</si>
  <si>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</si>
  <si>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</si>
  <si>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</si>
  <si>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</si>
  <si>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</si>
  <si>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</si>
  <si>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</si>
  <si>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</si>
  <si>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</si>
  <si>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</si>
  <si>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</si>
  <si>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</si>
  <si>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</si>
  <si>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</si>
  <si>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</si>
  <si>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</si>
  <si>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</si>
  <si>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</si>
  <si>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</si>
  <si>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</si>
  <si>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</si>
  <si>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</si>
  <si>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</si>
  <si>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</si>
  <si>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</si>
  <si>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</si>
  <si>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</si>
  <si>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</si>
  <si>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</si>
  <si>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</si>
  <si>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</si>
  <si>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</si>
  <si>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</si>
  <si>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</si>
  <si>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</si>
  <si>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</si>
  <si>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</si>
  <si>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</si>
  <si>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</si>
  <si>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</si>
  <si>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</si>
  <si>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</si>
  <si>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</si>
  <si>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</si>
  <si>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</si>
  <si>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</si>
  <si>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</si>
  <si>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</si>
  <si>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</si>
  <si>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</si>
  <si>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</si>
  <si>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</si>
  <si>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</si>
  <si>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</si>
  <si>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</si>
  <si>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</si>
  <si>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</si>
  <si>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</si>
  <si>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</si>
  <si>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</si>
  <si>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</si>
  <si>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</si>
  <si>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</si>
  <si>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</si>
  <si>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</si>
  <si>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</si>
  <si>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</si>
  <si>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</si>
  <si>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</si>
  <si>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</si>
  <si>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</si>
  <si>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</si>
  <si>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</si>
  <si>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</si>
  <si>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</si>
  <si>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</si>
  <si>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</si>
  <si>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</si>
  <si>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</si>
  <si>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</si>
  <si>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</si>
  <si>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</si>
  <si>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</si>
  <si>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</si>
  <si>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</si>
  <si>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</si>
  <si>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</si>
  <si>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</si>
  <si>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</si>
  <si>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</si>
  <si>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</si>
  <si>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</si>
  <si>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</si>
  <si>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</si>
  <si>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</si>
  <si>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</si>
  <si>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</si>
  <si>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</si>
  <si>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</si>
  <si>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</si>
  <si>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</si>
  <si>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</si>
  <si>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</si>
  <si>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</si>
  <si>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</si>
  <si>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</si>
  <si>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</si>
  <si>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</si>
  <si>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</si>
  <si>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</si>
  <si>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</si>
  <si>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</si>
  <si>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</si>
  <si>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</si>
  <si>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</si>
  <si>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</si>
  <si>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</si>
  <si>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</si>
  <si>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</si>
  <si>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</si>
  <si>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</si>
  <si>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</si>
  <si>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</si>
  <si>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</si>
  <si>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</si>
  <si>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</si>
  <si>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</si>
  <si>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</si>
  <si>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</si>
  <si>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</si>
  <si>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</si>
  <si>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</si>
  <si>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</si>
  <si>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</si>
  <si>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</si>
  <si>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</si>
  <si>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</si>
  <si>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</si>
  <si>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</si>
  <si>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</si>
  <si>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</si>
  <si>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</si>
  <si>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</si>
  <si>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</si>
  <si>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</si>
  <si>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</si>
  <si>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</si>
  <si>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</si>
  <si>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</si>
  <si>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</si>
  <si>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</si>
  <si>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</si>
  <si>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</si>
  <si>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</si>
  <si>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</si>
  <si>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</si>
  <si>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</si>
  <si>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</si>
  <si>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</si>
  <si>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</si>
  <si>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</si>
  <si>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</si>
  <si>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</si>
  <si>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</si>
  <si>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</si>
  <si>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</si>
  <si>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</si>
  <si>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</si>
  <si>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</si>
  <si>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</si>
  <si>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</si>
  <si>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</si>
  <si>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</si>
  <si>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</si>
  <si>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</si>
  <si>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</si>
  <si>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</si>
  <si>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</si>
  <si>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</si>
  <si>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</si>
  <si>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</si>
  <si>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</si>
  <si>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</si>
  <si>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</si>
  <si>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</si>
  <si>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</si>
  <si>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</si>
  <si>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</si>
  <si>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</si>
  <si>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</si>
  <si>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</si>
  <si>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</si>
  <si>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</si>
  <si>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</si>
  <si>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</si>
  <si>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</si>
  <si>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</si>
  <si>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</si>
  <si>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</si>
  <si>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</si>
  <si>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</si>
  <si>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</si>
  <si>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</si>
  <si>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</si>
  <si>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</si>
  <si>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</si>
  <si>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</si>
  <si>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</si>
  <si>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</si>
  <si>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</si>
  <si>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</si>
  <si>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</si>
  <si>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</si>
  <si>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</si>
  <si>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</si>
  <si>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</si>
  <si>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</si>
  <si>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</si>
  <si>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</si>
  <si>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</si>
  <si>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</si>
  <si>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</si>
  <si>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</si>
  <si>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</si>
  <si>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</si>
  <si>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</si>
  <si>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</si>
  <si>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</si>
  <si>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</si>
  <si>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</si>
  <si>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</si>
  <si>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</si>
  <si>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</si>
  <si>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</si>
  <si>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</si>
  <si>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</si>
  <si>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</si>
  <si>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</si>
  <si>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</si>
  <si>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</si>
  <si>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</si>
  <si>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</si>
  <si>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</si>
  <si>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</si>
  <si>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</si>
  <si>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</si>
  <si>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</si>
  <si>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</si>
  <si>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</si>
  <si>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</si>
  <si>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</si>
  <si>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</si>
  <si>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</si>
  <si>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</si>
  <si>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</si>
  <si>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</si>
  <si>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</si>
  <si>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</si>
  <si>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</si>
  <si>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</si>
  <si>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</si>
  <si>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</si>
  <si>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</si>
  <si>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</si>
  <si>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</si>
  <si>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</si>
  <si>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</si>
  <si>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</si>
  <si>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</si>
  <si>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</si>
  <si>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</si>
  <si>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</si>
  <si>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</si>
  <si>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</si>
  <si>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</si>
  <si>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</si>
  <si>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</si>
  <si>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</si>
  <si>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</si>
  <si>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</si>
  <si>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</si>
  <si>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</si>
  <si>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</si>
  <si>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</si>
  <si>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</si>
  <si>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</si>
  <si>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</si>
  <si>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</si>
  <si>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</si>
  <si>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Sebastião Barreto Neto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</si>
  <si>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</si>
  <si>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</si>
  <si>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</si>
  <si>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</si>
  <si>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</si>
  <si>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</si>
  <si>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</si>
  <si>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</si>
  <si>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</si>
  <si>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</si>
  <si>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</si>
  <si>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</si>
  <si>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</si>
  <si>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</si>
  <si>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</si>
  <si>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</si>
  <si>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</si>
  <si>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</si>
  <si>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</si>
  <si>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</si>
  <si>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</si>
  <si>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</si>
  <si>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</si>
  <si>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</si>
  <si>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</si>
  <si>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</si>
  <si>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</si>
  <si>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</si>
  <si>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</si>
  <si>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</si>
  <si>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</si>
  <si>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</si>
  <si>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</si>
  <si>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</si>
  <si>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</si>
  <si>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</si>
  <si>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</si>
  <si>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</si>
  <si>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</si>
  <si>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</si>
  <si>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</si>
  <si>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</si>
  <si>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</si>
  <si>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</si>
  <si>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</si>
  <si>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</si>
  <si>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</si>
  <si>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</si>
  <si>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</si>
  <si>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</si>
  <si>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</si>
  <si>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</si>
  <si>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</si>
  <si>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</si>
  <si>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</si>
  <si>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</si>
  <si>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</si>
  <si>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</si>
  <si>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</si>
  <si>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</si>
  <si>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</si>
  <si>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</si>
  <si>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</si>
  <si>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</si>
  <si>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</si>
  <si>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</si>
  <si>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</si>
  <si>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</si>
  <si>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</si>
  <si>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</si>
  <si>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</si>
  <si>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</si>
  <si>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</si>
  <si>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</si>
  <si>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</si>
  <si>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</si>
  <si>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</si>
  <si>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</si>
  <si>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</si>
  <si>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</si>
  <si>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</si>
  <si>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</si>
  <si>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</si>
  <si>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</si>
  <si>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</si>
  <si>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</si>
  <si>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</si>
  <si>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</si>
  <si>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</si>
  <si>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</si>
  <si>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</si>
  <si>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</si>
  <si>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</si>
  <si>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</si>
  <si>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</si>
  <si>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</si>
  <si>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</si>
  <si>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</si>
  <si>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</si>
  <si>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</si>
  <si>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</si>
  <si>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</si>
  <si>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</si>
  <si>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</si>
  <si>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</si>
  <si>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</si>
  <si>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</si>
  <si>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</si>
  <si>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</si>
  <si>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</si>
  <si>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</si>
  <si>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</si>
  <si>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</si>
  <si>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</si>
  <si>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</si>
  <si>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</si>
  <si>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</si>
  <si>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</si>
  <si>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</si>
  <si>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</si>
  <si>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</si>
  <si>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</si>
  <si>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</si>
  <si>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</si>
  <si>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</si>
  <si>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</si>
  <si>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</si>
  <si>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</si>
  <si>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</si>
  <si>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</si>
  <si>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</si>
  <si>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</si>
  <si>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</si>
  <si>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</si>
  <si>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</si>
  <si>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</si>
  <si>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</si>
  <si>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</si>
  <si>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</si>
  <si>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</si>
  <si>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</si>
  <si>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</si>
  <si>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</si>
  <si>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</si>
  <si>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</si>
  <si>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</si>
  <si>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</si>
  <si>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</si>
  <si>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</si>
  <si>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</si>
  <si>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</si>
  <si>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</si>
  <si>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</si>
  <si>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</si>
  <si>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</si>
  <si>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</si>
  <si>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</si>
  <si>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</si>
  <si>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</si>
  <si>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</si>
  <si>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</si>
  <si>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</si>
  <si>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</si>
  <si>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</si>
  <si>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</si>
  <si>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</si>
  <si>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</si>
  <si>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</si>
  <si>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</si>
  <si>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</si>
  <si>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</si>
  <si>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</si>
  <si>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</si>
  <si>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</si>
  <si>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</si>
  <si>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</si>
  <si>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</si>
  <si>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</si>
  <si>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</si>
  <si>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</si>
  <si>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</si>
  <si>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</si>
  <si>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</si>
  <si>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</si>
  <si>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</si>
  <si>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</si>
  <si>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</si>
  <si>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</si>
  <si>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</si>
  <si>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</si>
  <si>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</si>
  <si>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</si>
  <si>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</si>
  <si>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</si>
  <si>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</si>
  <si>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</si>
  <si>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</si>
  <si>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</si>
  <si>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</si>
  <si>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</si>
  <si>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</si>
  <si>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</si>
  <si>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</si>
  <si>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</si>
  <si>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</si>
  <si>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</si>
  <si>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</si>
  <si>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</si>
  <si>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</si>
  <si>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</si>
  <si>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</si>
  <si>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</si>
  <si>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</si>
  <si>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</si>
  <si>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</si>
  <si>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</si>
  <si>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</si>
  <si>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</si>
  <si>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</si>
  <si>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</si>
  <si>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</si>
  <si>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</si>
  <si>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</si>
  <si>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</si>
  <si>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</si>
  <si>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</si>
  <si>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</si>
  <si>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</si>
  <si>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</si>
  <si>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</si>
  <si>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</si>
  <si>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</si>
  <si>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</si>
  <si>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</si>
  <si>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</si>
  <si>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</si>
  <si>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</si>
  <si>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</si>
  <si>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</si>
  <si>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</si>
  <si>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</si>
  <si>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</si>
  <si>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</si>
  <si>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</si>
  <si>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</si>
  <si>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</si>
  <si>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</si>
  <si>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</si>
  <si>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</si>
  <si>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</si>
  <si>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</si>
  <si>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</si>
  <si>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</si>
  <si>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</si>
  <si>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</si>
  <si>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</si>
  <si>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</si>
  <si>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</si>
  <si>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</si>
  <si>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</si>
  <si>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</si>
  <si>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</si>
  <si>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</si>
  <si>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</si>
  <si>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</si>
  <si>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</si>
  <si>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</si>
  <si>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</si>
  <si>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</si>
  <si>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</si>
  <si>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(35) 3535-1829</t>
  </si>
  <si>
    <t>00:20:0E:10:49:AF</t>
  </si>
  <si>
    <t>SENADOR CORTES</t>
  </si>
  <si>
    <t>ANA CLARA GARCIA MARTON</t>
  </si>
  <si>
    <t>Rua ELPIDIO DE SOUZA GUERRA, 38 - CENTRO.</t>
  </si>
  <si>
    <t>(32) 3287-1167</t>
  </si>
  <si>
    <t>SERRANIA</t>
  </si>
  <si>
    <t>GABRIELA DANZINGER DE SIQUEIRA</t>
  </si>
  <si>
    <t>ANDRELÂNDIA</t>
  </si>
  <si>
    <t>Kelcia Fagundes de Andrade</t>
  </si>
  <si>
    <t>(35) 3325-1600</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</si>
  <si>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</si>
  <si>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</si>
  <si>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</si>
  <si>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</si>
  <si>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</si>
  <si>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</si>
  <si>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</si>
  <si>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</si>
  <si>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</si>
  <si>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</si>
  <si>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</si>
  <si>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</si>
  <si>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</si>
  <si>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</si>
  <si>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</si>
  <si>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</si>
  <si>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</si>
  <si>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</si>
  <si>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</si>
  <si>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</si>
  <si>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</si>
  <si>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</si>
  <si>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</si>
  <si>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</si>
  <si>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</si>
  <si>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</si>
  <si>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</si>
  <si>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</si>
  <si>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</si>
  <si>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nathalia Cesar de Oliveira</t>
  </si>
  <si>
    <t>(33) 3343-1117</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</si>
  <si>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</si>
  <si>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</si>
  <si>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</si>
  <si>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</si>
  <si>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</si>
  <si>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</si>
  <si>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</si>
  <si>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</si>
  <si>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</si>
  <si>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</si>
  <si>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</si>
  <si>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</si>
  <si>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</si>
  <si>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</si>
  <si>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</si>
  <si>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</si>
  <si>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</si>
  <si>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</si>
  <si>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</si>
  <si>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</si>
  <si>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</si>
  <si>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</si>
  <si>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</si>
  <si>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</si>
  <si>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</si>
  <si>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</si>
  <si>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</si>
  <si>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</si>
  <si>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</si>
  <si>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</si>
  <si>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</si>
  <si>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</si>
  <si>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</si>
  <si>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</si>
  <si>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</si>
  <si>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</si>
  <si>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</si>
  <si>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</si>
  <si>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</si>
  <si>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</si>
  <si>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</si>
  <si>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</si>
  <si>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</si>
  <si>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</si>
  <si>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</si>
  <si>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</si>
  <si>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</si>
  <si>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</si>
  <si>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</si>
  <si>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</si>
  <si>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</si>
  <si>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</si>
  <si>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</si>
  <si>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</si>
  <si>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</si>
  <si>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</si>
  <si>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</si>
  <si>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</si>
  <si>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</si>
  <si>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</si>
  <si>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</si>
  <si>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</si>
  <si>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</si>
  <si>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</si>
  <si>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</si>
  <si>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</si>
  <si>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</si>
  <si>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</si>
  <si>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</si>
  <si>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Flavia Kelly Domingas Silva</t>
  </si>
  <si>
    <t>(37) 3288-1163</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</si>
  <si>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</si>
  <si>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</si>
  <si>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</si>
  <si>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</si>
  <si>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</si>
  <si>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</si>
  <si>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</si>
  <si>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</si>
  <si>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</si>
  <si>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</si>
  <si>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</si>
  <si>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</si>
  <si>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</si>
  <si>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</si>
  <si>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</si>
  <si>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</si>
  <si>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</si>
  <si>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</si>
  <si>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</si>
  <si>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</si>
  <si>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</si>
  <si>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</si>
  <si>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</si>
  <si>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</si>
  <si>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</si>
  <si>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</si>
  <si>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</si>
  <si>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</si>
  <si>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</si>
  <si>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</si>
  <si>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</si>
  <si>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</si>
  <si>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</si>
  <si>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</si>
  <si>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</si>
  <si>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</si>
  <si>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</si>
  <si>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</si>
  <si>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</si>
  <si>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</si>
  <si>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</si>
  <si>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</si>
  <si>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</si>
  <si>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</si>
  <si>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</si>
  <si>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</si>
  <si>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</si>
  <si>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</si>
  <si>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</si>
  <si>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</si>
  <si>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</si>
  <si>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</si>
  <si>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</si>
  <si>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(32) 3727-1134</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</si>
  <si>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</si>
  <si>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</si>
  <si>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</si>
  <si>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</si>
  <si>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</si>
  <si>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</si>
  <si>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</si>
  <si>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</si>
  <si>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</si>
  <si>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</si>
  <si>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</si>
  <si>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</si>
  <si>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</si>
  <si>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</si>
  <si>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</si>
  <si>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</si>
  <si>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</si>
  <si>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</si>
  <si>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</si>
  <si>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</si>
  <si>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</si>
  <si>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</si>
  <si>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</si>
  <si>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</si>
  <si>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</si>
  <si>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</si>
  <si>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</si>
  <si>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</si>
  <si>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</si>
  <si>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Rua Coronel Antônio Inácio, 133 - Centro</t>
  </si>
  <si>
    <t>(35) 3834-1299</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</si>
  <si>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</si>
  <si>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</si>
  <si>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</si>
  <si>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</si>
  <si>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</si>
  <si>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</si>
  <si>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</si>
  <si>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</si>
  <si>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</si>
  <si>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</si>
  <si>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</si>
  <si>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</si>
  <si>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</si>
  <si>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</si>
  <si>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</si>
  <si>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</si>
  <si>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</si>
  <si>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</si>
  <si>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</si>
  <si>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</si>
  <si>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</si>
  <si>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</si>
  <si>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</si>
  <si>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</si>
  <si>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</si>
  <si>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</si>
  <si>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</si>
  <si>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</si>
  <si>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</si>
  <si>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</si>
  <si>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</si>
  <si>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</si>
  <si>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</si>
  <si>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</si>
  <si>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</si>
  <si>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José Rodrigues Freira Filho</t>
  </si>
  <si>
    <t>(35) 3523-1350</t>
  </si>
  <si>
    <t>AMPARO DO SERRA</t>
  </si>
  <si>
    <t>Gisele Neves Paolo Marques de Lima</t>
  </si>
  <si>
    <t>(31) 3895-5459</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</si>
  <si>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</si>
  <si>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</si>
  <si>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</si>
  <si>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</si>
  <si>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</si>
  <si>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</si>
  <si>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</si>
  <si>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</si>
  <si>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</si>
  <si>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(38) 3742-1471</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</si>
  <si>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</si>
  <si>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</si>
  <si>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</si>
  <si>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</si>
  <si>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</si>
  <si>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</si>
  <si>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</si>
  <si>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</si>
  <si>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</si>
  <si>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</si>
  <si>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</si>
  <si>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</si>
  <si>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</si>
  <si>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</si>
  <si>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</si>
  <si>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</si>
  <si>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</si>
  <si>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</si>
  <si>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</si>
  <si>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</si>
  <si>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</si>
  <si>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</si>
  <si>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</si>
  <si>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</si>
  <si>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</si>
  <si>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</si>
  <si>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</si>
  <si>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</si>
  <si>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</si>
  <si>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</si>
  <si>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</si>
  <si>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</si>
  <si>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</si>
  <si>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</si>
  <si>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</si>
  <si>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</si>
  <si>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</si>
  <si>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</si>
  <si>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</si>
  <si>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</si>
  <si>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</si>
  <si>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</si>
  <si>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</si>
  <si>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</si>
  <si>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</si>
  <si>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</si>
  <si>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</si>
  <si>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</si>
  <si>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</si>
  <si>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</si>
  <si>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</si>
  <si>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</si>
  <si>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</si>
  <si>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</si>
  <si>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</si>
  <si>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</si>
  <si>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</si>
  <si>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</si>
  <si>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</si>
  <si>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</si>
  <si>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</si>
  <si>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</si>
  <si>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</si>
  <si>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</si>
  <si>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</si>
  <si>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</si>
  <si>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</si>
  <si>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</si>
  <si>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</si>
  <si>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</si>
  <si>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</si>
  <si>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</si>
  <si>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</si>
  <si>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</si>
  <si>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</si>
  <si>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</si>
  <si>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</si>
  <si>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</si>
  <si>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</si>
  <si>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</si>
  <si>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</si>
  <si>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</si>
  <si>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</si>
  <si>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</si>
  <si>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</si>
  <si>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</si>
  <si>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</si>
  <si>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</si>
  <si>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</si>
  <si>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</si>
  <si>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</si>
  <si>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</si>
  <si>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</si>
  <si>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</si>
  <si>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</si>
  <si>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</si>
  <si>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</si>
  <si>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</si>
  <si>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</si>
  <si>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</si>
  <si>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</si>
  <si>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</si>
  <si>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</si>
  <si>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</si>
  <si>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</si>
  <si>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</si>
  <si>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</si>
  <si>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</si>
  <si>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</si>
  <si>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</si>
  <si>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862</t>
  </si>
  <si>
    <t>3199/12</t>
  </si>
  <si>
    <t>855</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</si>
  <si>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</si>
  <si>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</si>
  <si>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</si>
  <si>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</si>
  <si>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</si>
  <si>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</si>
  <si>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</si>
  <si>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</si>
  <si>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</si>
  <si>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</si>
  <si>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</si>
  <si>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</si>
  <si>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</si>
  <si>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</si>
  <si>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</si>
  <si>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</si>
  <si>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</si>
  <si>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</si>
  <si>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</si>
  <si>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</si>
  <si>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</si>
  <si>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</si>
  <si>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</si>
  <si>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</si>
  <si>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</si>
  <si>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</si>
  <si>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652</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</si>
  <si>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</si>
  <si>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</si>
  <si>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</si>
  <si>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</si>
  <si>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</si>
  <si>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</si>
  <si>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</si>
  <si>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</si>
  <si>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</si>
  <si>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</si>
  <si>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</si>
  <si>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</si>
  <si>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</si>
  <si>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</si>
  <si>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</si>
  <si>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</si>
  <si>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</si>
  <si>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</si>
  <si>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</si>
  <si>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</si>
  <si>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</si>
  <si>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</si>
  <si>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</si>
  <si>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</si>
  <si>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</si>
  <si>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</si>
  <si>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</si>
  <si>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</si>
  <si>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</si>
  <si>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</si>
  <si>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</si>
  <si>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</si>
  <si>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</si>
  <si>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</si>
  <si>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</si>
  <si>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</si>
  <si>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</si>
  <si>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</si>
  <si>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</si>
  <si>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</si>
  <si>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</si>
  <si>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</si>
  <si>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</si>
  <si>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</si>
  <si>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</si>
  <si>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</si>
  <si>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</si>
  <si>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</si>
  <si>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</si>
  <si>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</si>
  <si>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</si>
  <si>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</si>
  <si>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</si>
  <si>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</si>
  <si>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</si>
  <si>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</si>
  <si>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</si>
  <si>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</si>
  <si>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</si>
  <si>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</si>
  <si>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</si>
  <si>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</si>
  <si>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</si>
  <si>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</si>
  <si>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</si>
  <si>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</si>
  <si>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</si>
  <si>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</si>
  <si>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</si>
  <si>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</si>
  <si>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</si>
  <si>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Wagner Fiorino</t>
  </si>
  <si>
    <t>Rua Euclides Ribeiro, 46 - Centro</t>
  </si>
  <si>
    <t>(32) 3346-1256</t>
  </si>
  <si>
    <t>Geraldo Felício Junior</t>
  </si>
  <si>
    <t>(33) 3328-1193</t>
  </si>
  <si>
    <t>Marcos de Barros Chaves</t>
  </si>
  <si>
    <t>Rua Felipe Senador, 1057 - Campo Prático</t>
  </si>
  <si>
    <t>(35) 3344-1386</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</si>
  <si>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</si>
  <si>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</si>
  <si>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</si>
  <si>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</si>
  <si>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</si>
  <si>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</si>
  <si>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</si>
  <si>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</si>
  <si>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</si>
  <si>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</si>
  <si>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</si>
  <si>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</si>
  <si>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</si>
  <si>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</si>
  <si>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</si>
  <si>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</si>
  <si>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</si>
  <si>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</si>
  <si>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</si>
  <si>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</si>
  <si>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</si>
  <si>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</si>
  <si>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</si>
  <si>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</si>
  <si>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</si>
  <si>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</si>
  <si>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</si>
  <si>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</si>
  <si>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</si>
  <si>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</si>
  <si>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</si>
  <si>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</si>
  <si>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</si>
  <si>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</si>
  <si>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</si>
  <si>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</si>
  <si>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</si>
  <si>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</si>
  <si>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</si>
  <si>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</si>
  <si>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</si>
  <si>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</si>
  <si>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</si>
  <si>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</si>
  <si>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</si>
  <si>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</si>
  <si>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</si>
  <si>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</si>
  <si>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</si>
  <si>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</si>
  <si>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</si>
  <si>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</si>
  <si>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</si>
  <si>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</si>
  <si>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</si>
  <si>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</si>
  <si>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</si>
  <si>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</si>
  <si>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</si>
  <si>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</si>
  <si>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</si>
  <si>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</si>
  <si>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</si>
  <si>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</si>
  <si>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</si>
  <si>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</si>
  <si>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</si>
  <si>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</si>
  <si>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</si>
  <si>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</si>
  <si>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</si>
  <si>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</si>
  <si>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</si>
  <si>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</si>
  <si>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</si>
  <si>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</si>
  <si>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</si>
  <si>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</si>
  <si>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</si>
  <si>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</si>
  <si>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</si>
  <si>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</si>
  <si>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</si>
  <si>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</si>
  <si>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</si>
  <si>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</si>
  <si>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</si>
  <si>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</si>
  <si>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</si>
  <si>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</si>
  <si>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</si>
  <si>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</si>
  <si>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</si>
  <si>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</si>
  <si>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</si>
  <si>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</si>
  <si>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</si>
  <si>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</si>
  <si>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</si>
  <si>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</si>
  <si>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</si>
  <si>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</si>
  <si>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</si>
  <si>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</si>
  <si>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</si>
  <si>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</si>
  <si>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</si>
  <si>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</si>
  <si>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</si>
  <si>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</si>
  <si>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</si>
  <si>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</si>
  <si>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</si>
  <si>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</si>
  <si>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</si>
  <si>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</si>
  <si>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</si>
  <si>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</si>
  <si>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</si>
  <si>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</si>
  <si>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</si>
  <si>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</si>
  <si>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</si>
  <si>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</si>
  <si>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</si>
  <si>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</si>
  <si>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</si>
  <si>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</si>
  <si>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</si>
  <si>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</si>
  <si>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</si>
  <si>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</si>
  <si>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</si>
  <si>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</si>
  <si>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</si>
  <si>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</si>
  <si>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</si>
  <si>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</si>
  <si>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</si>
  <si>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</si>
  <si>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</si>
  <si>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</si>
  <si>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</si>
  <si>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</si>
  <si>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</si>
  <si>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</si>
  <si>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</si>
  <si>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</si>
  <si>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</si>
  <si>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</si>
  <si>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</si>
  <si>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</si>
  <si>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</si>
  <si>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</si>
  <si>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</si>
  <si>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</si>
  <si>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</si>
  <si>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</si>
  <si>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</si>
  <si>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</si>
  <si>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</si>
  <si>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</si>
  <si>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</si>
  <si>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</si>
  <si>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</si>
  <si>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</si>
  <si>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</si>
  <si>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</si>
  <si>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</si>
  <si>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</si>
  <si>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</si>
  <si>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</si>
  <si>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</si>
  <si>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</si>
  <si>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</si>
  <si>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</si>
  <si>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</si>
  <si>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</si>
  <si>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</si>
  <si>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</si>
  <si>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</si>
  <si>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</si>
  <si>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</si>
  <si>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</si>
  <si>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</si>
  <si>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</si>
  <si>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</si>
  <si>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</si>
  <si>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</si>
  <si>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</si>
  <si>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</si>
  <si>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</si>
  <si>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</si>
  <si>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</si>
  <si>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</si>
  <si>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</si>
  <si>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</si>
  <si>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</si>
  <si>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</si>
  <si>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</si>
  <si>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</si>
  <si>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</si>
  <si>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</si>
  <si>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</si>
  <si>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</si>
  <si>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</si>
  <si>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</si>
  <si>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</si>
  <si>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</si>
  <si>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</si>
  <si>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</si>
  <si>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</si>
  <si>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</si>
  <si>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</si>
  <si>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</si>
  <si>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</si>
  <si>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</si>
  <si>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</si>
  <si>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</si>
  <si>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</si>
  <si>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</si>
  <si>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</si>
  <si>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</si>
  <si>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</si>
  <si>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</si>
  <si>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</si>
  <si>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</si>
  <si>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</si>
  <si>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</si>
  <si>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</si>
  <si>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</si>
  <si>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</si>
  <si>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</si>
  <si>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</si>
  <si>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</si>
  <si>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</si>
  <si>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</si>
  <si>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</si>
  <si>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</si>
  <si>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</si>
  <si>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</si>
  <si>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</si>
  <si>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</si>
  <si>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</si>
  <si>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</si>
  <si>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</si>
  <si>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</si>
  <si>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</si>
  <si>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</si>
  <si>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</si>
  <si>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</si>
  <si>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</si>
  <si>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</si>
  <si>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</si>
  <si>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</si>
  <si>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</si>
  <si>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</si>
  <si>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</si>
  <si>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</si>
  <si>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</si>
  <si>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</si>
  <si>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</si>
  <si>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</si>
  <si>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</si>
  <si>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</si>
  <si>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</si>
  <si>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</si>
  <si>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</si>
  <si>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</si>
  <si>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</si>
  <si>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</si>
  <si>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</si>
  <si>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</si>
  <si>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</si>
  <si>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</si>
  <si>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</si>
  <si>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</si>
  <si>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(33) 3626-1301</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</si>
  <si>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</si>
  <si>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</si>
  <si>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</si>
  <si>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</si>
  <si>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</si>
  <si>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</si>
  <si>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</si>
  <si>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</si>
  <si>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</si>
  <si>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</si>
  <si>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</si>
  <si>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</si>
  <si>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</si>
  <si>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</si>
  <si>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</si>
  <si>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</si>
  <si>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</si>
  <si>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</si>
  <si>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</si>
  <si>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</si>
  <si>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</si>
  <si>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</si>
  <si>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</si>
  <si>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</si>
  <si>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</si>
  <si>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</si>
  <si>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</si>
  <si>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</si>
  <si>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</si>
  <si>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</si>
  <si>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</si>
  <si>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</si>
  <si>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</si>
  <si>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</si>
  <si>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</si>
  <si>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</si>
  <si>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</si>
  <si>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</si>
  <si>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</si>
  <si>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</si>
  <si>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</si>
  <si>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</si>
  <si>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</si>
  <si>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</si>
  <si>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</si>
  <si>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</si>
  <si>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</si>
  <si>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</si>
  <si>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</si>
  <si>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</si>
  <si>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</si>
  <si>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</si>
  <si>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</si>
  <si>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</si>
  <si>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</si>
  <si>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</si>
  <si>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</si>
  <si>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</si>
  <si>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</si>
  <si>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</si>
  <si>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</si>
  <si>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</si>
  <si>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</si>
  <si>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</si>
  <si>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</si>
  <si>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</si>
  <si>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</si>
  <si>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</si>
  <si>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</si>
  <si>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</si>
  <si>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</si>
  <si>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</si>
  <si>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</si>
  <si>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</si>
  <si>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</si>
  <si>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</si>
  <si>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</si>
  <si>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</si>
  <si>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</si>
  <si>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</si>
  <si>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</si>
  <si>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</si>
  <si>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</si>
  <si>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</si>
  <si>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</si>
  <si>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</si>
  <si>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</si>
  <si>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</si>
  <si>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</si>
  <si>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</si>
  <si>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</si>
  <si>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</si>
  <si>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</si>
  <si>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</si>
  <si>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</si>
  <si>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</si>
  <si>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</si>
  <si>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</si>
  <si>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</si>
  <si>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</si>
  <si>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</si>
  <si>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</si>
  <si>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</si>
  <si>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</si>
  <si>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</si>
  <si>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</si>
  <si>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</si>
  <si>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</si>
  <si>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</si>
  <si>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</si>
  <si>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</si>
  <si>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</si>
  <si>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</si>
  <si>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</si>
  <si>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</si>
  <si>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</si>
  <si>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</si>
  <si>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</si>
  <si>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</si>
  <si>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</si>
  <si>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</si>
  <si>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</si>
  <si>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</si>
  <si>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</si>
  <si>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</si>
  <si>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</si>
  <si>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</si>
  <si>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</si>
  <si>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</si>
  <si>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</si>
  <si>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</si>
  <si>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</si>
  <si>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</si>
  <si>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</si>
  <si>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</si>
  <si>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</si>
  <si>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</si>
  <si>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</si>
  <si>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</si>
  <si>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</si>
  <si>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</si>
  <si>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</si>
  <si>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</si>
  <si>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</si>
  <si>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</si>
  <si>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</si>
  <si>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</si>
  <si>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</si>
  <si>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</si>
  <si>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</si>
  <si>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</si>
  <si>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</si>
  <si>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</si>
  <si>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</si>
  <si>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</si>
  <si>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</si>
  <si>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</si>
  <si>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</si>
  <si>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</si>
  <si>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</si>
  <si>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</si>
  <si>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</si>
  <si>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</si>
  <si>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</si>
  <si>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</si>
  <si>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</si>
  <si>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</si>
  <si>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</si>
  <si>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</si>
  <si>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</si>
  <si>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</si>
  <si>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</si>
  <si>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</si>
  <si>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</si>
  <si>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</si>
  <si>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</si>
  <si>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</si>
  <si>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</si>
  <si>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</si>
  <si>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</si>
  <si>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</si>
  <si>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</si>
  <si>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</si>
  <si>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</si>
  <si>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</si>
  <si>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</si>
  <si>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</si>
  <si>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</si>
  <si>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</si>
  <si>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33 3526-3073</t>
  </si>
  <si>
    <t>Tarcísio Chaves Almeida</t>
  </si>
  <si>
    <t>Rua João J. de Almeida, 66</t>
  </si>
  <si>
    <t>33 3526-1155</t>
  </si>
  <si>
    <t>Luciano Lino Magalhães</t>
  </si>
  <si>
    <t>Danielle Nunes dos Santos</t>
  </si>
  <si>
    <t>Rua Projetada, s/n</t>
  </si>
  <si>
    <t>Iracinara Soares Lima</t>
  </si>
  <si>
    <t>Rua João J. de Almeida, s/n</t>
  </si>
  <si>
    <t>Jaciara Melo Gonçalves</t>
  </si>
  <si>
    <t>Rua Governador Valadares, s/n</t>
  </si>
  <si>
    <t>33 3626-1230</t>
  </si>
  <si>
    <t>Larissa Quaresma Rosa</t>
  </si>
  <si>
    <t>Rua Aparecido Gomes, 407</t>
  </si>
  <si>
    <t>33 3626-1201</t>
  </si>
  <si>
    <t>Elizabeth Santos Rocha</t>
  </si>
  <si>
    <t>Av. Belo Horizonte, 25</t>
  </si>
  <si>
    <t>33 3626-2045</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</si>
  <si>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</si>
  <si>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</si>
  <si>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</si>
  <si>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</si>
  <si>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</si>
  <si>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</si>
  <si>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</si>
  <si>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</si>
  <si>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</si>
  <si>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</si>
  <si>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</si>
  <si>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</si>
  <si>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</si>
  <si>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</si>
  <si>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</si>
  <si>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</si>
  <si>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</si>
  <si>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</si>
  <si>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</si>
  <si>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</si>
  <si>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</si>
  <si>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</si>
  <si>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</si>
  <si>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</si>
  <si>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</si>
  <si>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</si>
  <si>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</si>
  <si>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</si>
  <si>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</si>
  <si>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</si>
  <si>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</si>
  <si>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</si>
  <si>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</si>
  <si>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</si>
  <si>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</si>
  <si>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</si>
  <si>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</si>
  <si>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</si>
  <si>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Endereço incorreto. Conforme o cliente o endereço correto é: Rua Benedito Valadares, 398 Barra.</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</si>
  <si>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</si>
  <si>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</si>
  <si>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</si>
  <si>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</si>
  <si>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</si>
  <si>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</si>
  <si>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</si>
  <si>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</si>
  <si>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</si>
  <si>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</si>
  <si>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</si>
  <si>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</si>
  <si>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</si>
  <si>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</si>
  <si>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</si>
  <si>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</si>
  <si>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</si>
  <si>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</si>
  <si>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</si>
  <si>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</si>
  <si>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</si>
  <si>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</si>
  <si>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</si>
  <si>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</si>
  <si>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</si>
  <si>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</si>
  <si>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</si>
  <si>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</si>
  <si>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</si>
  <si>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</si>
  <si>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</si>
  <si>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</si>
  <si>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</si>
  <si>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</si>
  <si>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</si>
  <si>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</si>
  <si>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</si>
  <si>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</si>
  <si>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</si>
  <si>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</si>
  <si>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</si>
  <si>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</si>
  <si>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</si>
  <si>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</si>
  <si>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</si>
  <si>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</si>
  <si>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</si>
  <si>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</si>
  <si>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</si>
  <si>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</si>
  <si>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</si>
  <si>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</si>
  <si>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</si>
  <si>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</si>
  <si>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</si>
  <si>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</si>
  <si>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</si>
  <si>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</si>
  <si>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</si>
  <si>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</si>
  <si>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</si>
  <si>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</si>
  <si>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</si>
  <si>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</si>
  <si>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</si>
  <si>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</si>
  <si>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</si>
  <si>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</si>
  <si>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</si>
  <si>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</si>
  <si>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</si>
  <si>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</si>
  <si>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</si>
  <si>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</si>
  <si>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</si>
  <si>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</si>
  <si>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</si>
  <si>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</si>
  <si>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</si>
  <si>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</si>
  <si>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</si>
  <si>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</si>
  <si>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</si>
  <si>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</si>
  <si>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</si>
  <si>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</si>
  <si>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</si>
  <si>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</si>
  <si>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</si>
  <si>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</si>
  <si>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</si>
  <si>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</si>
  <si>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</si>
  <si>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</si>
  <si>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</si>
  <si>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</si>
  <si>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</si>
  <si>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</si>
  <si>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</si>
  <si>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</si>
  <si>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</si>
  <si>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</si>
  <si>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</si>
  <si>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</si>
  <si>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</si>
  <si>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</si>
  <si>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</si>
  <si>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</si>
  <si>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</si>
  <si>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</si>
  <si>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</si>
  <si>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</si>
  <si>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</si>
  <si>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</si>
  <si>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</si>
  <si>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</si>
  <si>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</si>
  <si>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</si>
  <si>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</si>
  <si>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</si>
  <si>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</si>
  <si>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</si>
  <si>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</si>
  <si>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</si>
  <si>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</si>
  <si>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</si>
  <si>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</si>
  <si>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</si>
  <si>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</si>
  <si>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</si>
  <si>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</si>
  <si>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Vânia Maria Lopes Queiroz</t>
  </si>
  <si>
    <t>Rua Professora Maria Geralda, 161</t>
  </si>
  <si>
    <t>38 3742-2703</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</si>
  <si>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</si>
  <si>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</si>
  <si>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</si>
  <si>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</si>
  <si>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</si>
  <si>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</si>
  <si>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</si>
  <si>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</si>
  <si>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</si>
  <si>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</si>
  <si>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</si>
  <si>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</si>
  <si>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</si>
  <si>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</si>
  <si>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</si>
  <si>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</si>
  <si>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</si>
  <si>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</si>
  <si>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</si>
  <si>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</si>
  <si>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</si>
  <si>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</si>
  <si>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</si>
  <si>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</si>
  <si>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</si>
  <si>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</si>
  <si>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</si>
  <si>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</si>
  <si>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</si>
  <si>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</si>
  <si>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</si>
  <si>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</si>
  <si>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</si>
  <si>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</si>
  <si>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</si>
  <si>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</si>
  <si>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</si>
  <si>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</si>
  <si>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</si>
  <si>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</si>
  <si>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</si>
  <si>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</si>
  <si>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</si>
  <si>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</si>
  <si>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</si>
  <si>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</si>
  <si>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</si>
  <si>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</si>
  <si>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</si>
  <si>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</si>
  <si>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</si>
  <si>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</si>
  <si>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</si>
  <si>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</si>
  <si>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</si>
  <si>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</si>
  <si>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</si>
  <si>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</si>
  <si>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</si>
  <si>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</si>
  <si>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</si>
  <si>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</si>
  <si>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</si>
  <si>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</si>
  <si>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</si>
  <si>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</si>
  <si>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</si>
  <si>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</si>
  <si>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</si>
  <si>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</si>
  <si>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</si>
  <si>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</si>
  <si>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</si>
  <si>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</si>
  <si>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</si>
  <si>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</si>
  <si>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</si>
  <si>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</si>
  <si>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</si>
  <si>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</si>
  <si>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</si>
  <si>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</si>
  <si>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</si>
  <si>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</si>
  <si>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</si>
  <si>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</si>
  <si>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</si>
  <si>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</si>
  <si>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</si>
  <si>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</si>
  <si>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</si>
  <si>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</si>
  <si>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</si>
  <si>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</si>
  <si>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</si>
  <si>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</si>
  <si>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</si>
  <si>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</si>
  <si>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</si>
  <si>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</si>
  <si>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</si>
  <si>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</si>
  <si>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</si>
  <si>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</si>
  <si>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</si>
  <si>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</si>
  <si>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</si>
  <si>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</si>
  <si>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</si>
  <si>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</si>
  <si>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</si>
  <si>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</si>
  <si>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</si>
  <si>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</si>
  <si>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</si>
  <si>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</si>
  <si>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</si>
  <si>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</si>
  <si>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</si>
  <si>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</si>
  <si>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</si>
  <si>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</si>
  <si>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</si>
  <si>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</si>
  <si>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</si>
  <si>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</si>
  <si>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</si>
  <si>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</si>
  <si>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</si>
  <si>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</si>
  <si>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</si>
  <si>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</si>
  <si>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</si>
  <si>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Lilian Leticia de Moura Malta</t>
  </si>
  <si>
    <t>Praça Primeiro de Janeiro, 30</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</si>
  <si>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</si>
  <si>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</si>
  <si>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</si>
  <si>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</si>
  <si>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</si>
  <si>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</si>
  <si>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</si>
  <si>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</si>
  <si>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</si>
  <si>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</si>
  <si>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</si>
  <si>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</si>
  <si>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</si>
  <si>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</si>
  <si>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</si>
  <si>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</si>
  <si>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</si>
  <si>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</si>
  <si>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</si>
  <si>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</si>
  <si>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</si>
  <si>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</si>
  <si>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</si>
  <si>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</si>
  <si>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</si>
  <si>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</si>
  <si>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</si>
  <si>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</si>
  <si>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</si>
  <si>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</si>
  <si>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</si>
  <si>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</si>
  <si>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</si>
  <si>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</si>
  <si>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</si>
  <si>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</si>
  <si>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</si>
  <si>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</si>
  <si>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</si>
  <si>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</si>
  <si>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</si>
  <si>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</si>
  <si>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</si>
  <si>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</si>
  <si>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</si>
  <si>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</si>
  <si>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</si>
  <si>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</si>
  <si>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</si>
  <si>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</si>
  <si>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</si>
  <si>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</si>
  <si>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</si>
  <si>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</si>
  <si>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</si>
  <si>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</si>
  <si>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</si>
  <si>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</si>
  <si>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</si>
  <si>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</si>
  <si>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</si>
  <si>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</si>
  <si>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</si>
  <si>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</si>
  <si>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</si>
  <si>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</si>
  <si>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</si>
  <si>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</si>
  <si>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</si>
  <si>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</si>
  <si>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</si>
  <si>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</si>
  <si>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</si>
  <si>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</si>
  <si>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</si>
  <si>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</si>
  <si>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</si>
  <si>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</si>
  <si>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</si>
  <si>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</si>
  <si>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</si>
  <si>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</si>
  <si>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</si>
  <si>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</si>
  <si>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</si>
  <si>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</si>
  <si>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</si>
  <si>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</si>
  <si>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</si>
  <si>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</si>
  <si>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</si>
  <si>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</si>
  <si>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</si>
  <si>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</si>
  <si>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</si>
  <si>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</si>
  <si>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</si>
  <si>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</si>
  <si>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</si>
  <si>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</si>
  <si>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</si>
  <si>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</si>
  <si>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</si>
  <si>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</si>
  <si>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</si>
  <si>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</si>
  <si>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</si>
  <si>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</si>
  <si>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</si>
  <si>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</si>
  <si>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</si>
  <si>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</si>
  <si>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</si>
  <si>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</si>
  <si>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</si>
  <si>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</si>
  <si>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</si>
  <si>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</si>
  <si>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</si>
  <si>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</si>
  <si>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</si>
  <si>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</si>
  <si>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</si>
  <si>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</si>
  <si>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</si>
  <si>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</si>
  <si>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</si>
  <si>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</si>
  <si>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</si>
  <si>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</si>
  <si>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</si>
  <si>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</si>
  <si>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</si>
  <si>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</si>
  <si>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</si>
  <si>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</si>
  <si>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</si>
  <si>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</si>
  <si>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</si>
  <si>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</si>
  <si>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</si>
  <si>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</si>
  <si>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</si>
  <si>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</si>
  <si>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</si>
  <si>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</si>
  <si>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</si>
  <si>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</si>
  <si>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</si>
  <si>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</si>
  <si>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</si>
  <si>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</si>
  <si>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</si>
  <si>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</si>
  <si>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</si>
  <si>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</si>
  <si>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</si>
  <si>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</si>
  <si>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</si>
  <si>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</si>
  <si>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</si>
  <si>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</si>
  <si>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</si>
  <si>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</si>
  <si>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</si>
  <si>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</si>
  <si>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</si>
  <si>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</si>
  <si>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</si>
  <si>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</si>
  <si>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</si>
  <si>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</si>
  <si>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</si>
  <si>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</si>
  <si>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</si>
  <si>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</si>
  <si>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</si>
  <si>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</si>
  <si>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</si>
  <si>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</si>
  <si>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</si>
  <si>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</si>
  <si>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</si>
  <si>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</si>
  <si>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</si>
  <si>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</si>
  <si>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</si>
  <si>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</si>
  <si>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</si>
  <si>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</si>
  <si>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</si>
  <si>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</si>
  <si>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</si>
  <si>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</si>
  <si>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</si>
  <si>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</si>
  <si>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</si>
  <si>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</si>
  <si>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</si>
  <si>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</si>
  <si>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</si>
  <si>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</si>
  <si>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</si>
  <si>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</si>
  <si>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</si>
  <si>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</si>
  <si>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</si>
  <si>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</si>
  <si>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</si>
  <si>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</si>
  <si>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</si>
  <si>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</si>
  <si>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</si>
  <si>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</si>
  <si>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</si>
  <si>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</si>
  <si>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</si>
  <si>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</si>
  <si>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</si>
  <si>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</si>
  <si>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</si>
  <si>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</si>
  <si>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</si>
  <si>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</si>
  <si>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</si>
  <si>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</si>
  <si>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</si>
  <si>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</si>
  <si>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</si>
  <si>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</si>
  <si>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</si>
  <si>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</si>
  <si>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</si>
  <si>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</si>
  <si>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</si>
  <si>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</si>
  <si>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</si>
  <si>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</si>
  <si>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</si>
  <si>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</si>
  <si>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</si>
  <si>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</si>
  <si>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</si>
  <si>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</si>
  <si>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</si>
  <si>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</si>
  <si>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</si>
  <si>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</si>
  <si>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</si>
  <si>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</si>
  <si>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</si>
  <si>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</si>
  <si>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</si>
  <si>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</si>
  <si>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</si>
  <si>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</si>
  <si>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</si>
  <si>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</si>
  <si>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</si>
  <si>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</si>
  <si>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</si>
  <si>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</si>
  <si>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</si>
  <si>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</si>
  <si>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</si>
  <si>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</si>
  <si>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</si>
  <si>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</si>
  <si>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</si>
  <si>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</si>
  <si>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</si>
  <si>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</si>
  <si>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</si>
  <si>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</si>
  <si>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</si>
  <si>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</si>
  <si>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</si>
  <si>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</si>
  <si>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</si>
  <si>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</si>
  <si>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</si>
  <si>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</si>
  <si>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</si>
  <si>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</si>
  <si>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</si>
  <si>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</si>
  <si>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</si>
  <si>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</si>
  <si>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</si>
  <si>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</si>
  <si>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</si>
  <si>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</si>
  <si>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</si>
  <si>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</si>
  <si>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</si>
  <si>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</si>
  <si>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</si>
  <si>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</si>
  <si>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</si>
  <si>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</si>
  <si>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</si>
  <si>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</si>
  <si>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</si>
  <si>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</si>
  <si>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</si>
  <si>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</si>
  <si>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</si>
  <si>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</si>
  <si>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</si>
  <si>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</si>
  <si>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</si>
  <si>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</si>
  <si>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</si>
  <si>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</si>
  <si>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</si>
  <si>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</si>
  <si>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</si>
  <si>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</si>
  <si>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</si>
  <si>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</si>
  <si>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</si>
  <si>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</si>
  <si>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</si>
  <si>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</si>
  <si>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</si>
  <si>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</si>
  <si>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</si>
  <si>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</si>
  <si>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</si>
  <si>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</si>
  <si>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</si>
  <si>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</si>
  <si>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</si>
  <si>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</si>
  <si>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</si>
  <si>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</si>
  <si>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</si>
  <si>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</si>
  <si>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</si>
  <si>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</si>
  <si>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</si>
  <si>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</si>
  <si>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</si>
  <si>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</si>
  <si>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</si>
  <si>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</si>
  <si>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</si>
  <si>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</si>
  <si>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Luís Fabiano Gouveia Araújo</t>
  </si>
  <si>
    <t>Rua São Vicente de Paulo, s/n</t>
  </si>
  <si>
    <t>32 3393-7062</t>
  </si>
  <si>
    <t>Carmem Lúcia de Assis Lima Candian</t>
  </si>
  <si>
    <t>Alameda George Bernanos, 423</t>
  </si>
  <si>
    <t>32 3339-2125</t>
  </si>
  <si>
    <t>Valter Adriano Paulino de Campos</t>
  </si>
  <si>
    <t>32 3339-2085</t>
  </si>
  <si>
    <t>Domingos Sávio Silva Madeira</t>
  </si>
  <si>
    <t>Rua Principal, s/n</t>
  </si>
  <si>
    <t>32 3393-3023</t>
  </si>
  <si>
    <t>Raphaela Braga Magalhães</t>
  </si>
  <si>
    <t>Alameda Rocha Lagoa , 3200</t>
  </si>
  <si>
    <t>32 3339--2128</t>
  </si>
  <si>
    <t>Raphaella P. de Moura Nascimento</t>
  </si>
  <si>
    <t>Rua Ito Américo Azevedo, s/n</t>
  </si>
  <si>
    <t>Letícia Ribeiro Sanglard</t>
  </si>
  <si>
    <t>Rua Antônio Alves de Oliveira, s/n</t>
  </si>
  <si>
    <t>32 3339-2111</t>
  </si>
  <si>
    <t>Ana Carolina Franco Nascimento</t>
  </si>
  <si>
    <t>32 3339-2139</t>
  </si>
  <si>
    <t>Otávio Augusto Ramos Vieira</t>
  </si>
  <si>
    <t>Rua João Simões, s/n</t>
  </si>
  <si>
    <t>32 3339-2124</t>
  </si>
  <si>
    <t>Rua São Sebastião, s/n</t>
  </si>
  <si>
    <t>Thanee Ap. de Almeida Cruz</t>
  </si>
  <si>
    <t>32 3339-2129</t>
  </si>
  <si>
    <t>Rua Emília Augusta de Oliveira, s/n</t>
  </si>
  <si>
    <t>Maria José Lopes da Silva</t>
  </si>
  <si>
    <t>Praça Comendador Tompson Scafuto, s/n</t>
  </si>
  <si>
    <t>32 3339-2127</t>
  </si>
  <si>
    <t>Anny Vianna</t>
  </si>
  <si>
    <t>32 3330-9106</t>
  </si>
  <si>
    <t>Carolina Lambert de Souza</t>
  </si>
  <si>
    <t>Rua São Francisco de Assis, 63</t>
  </si>
  <si>
    <t>32 3339-2138</t>
  </si>
  <si>
    <t>Yamiinnie de Oliveira Alves</t>
  </si>
  <si>
    <t>Rua Manoel, 102</t>
  </si>
  <si>
    <t>32 3393-8026</t>
  </si>
  <si>
    <t>José Maria de Camargos</t>
  </si>
  <si>
    <t>32 3339-2110</t>
  </si>
  <si>
    <t>Débora Cristina da Silva Nery Chaves</t>
  </si>
  <si>
    <t>Praça Fortaleza, s/n</t>
  </si>
  <si>
    <t>32 3339-2130</t>
  </si>
  <si>
    <t>Gelsa Mara Martins Pimenta</t>
  </si>
  <si>
    <t>Praça Cônego Nelson de Souza, s/n</t>
  </si>
  <si>
    <t>32 3339-2112</t>
  </si>
  <si>
    <t>Marcos Iran Dias</t>
  </si>
  <si>
    <t>32 3339-2113</t>
  </si>
  <si>
    <t>Danila Batista Dutra Camara</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</si>
  <si>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</si>
  <si>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</si>
  <si>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</si>
  <si>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</si>
  <si>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</si>
  <si>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</si>
  <si>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</si>
  <si>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</si>
  <si>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</si>
  <si>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</si>
  <si>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</si>
  <si>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</si>
  <si>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</si>
  <si>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</si>
  <si>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</si>
  <si>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</si>
  <si>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</si>
  <si>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</si>
  <si>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</si>
  <si>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</si>
  <si>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</si>
  <si>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</si>
  <si>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</si>
  <si>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</si>
  <si>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</si>
  <si>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</si>
  <si>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</si>
  <si>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</si>
  <si>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</si>
  <si>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</si>
  <si>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</si>
  <si>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</si>
  <si>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</si>
  <si>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</si>
  <si>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</si>
  <si>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</si>
  <si>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</si>
  <si>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</si>
  <si>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</si>
  <si>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</si>
  <si>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</si>
  <si>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</si>
  <si>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</si>
  <si>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</si>
  <si>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</si>
  <si>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</si>
  <si>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</si>
  <si>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</si>
  <si>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</si>
  <si>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</si>
  <si>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</si>
  <si>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</si>
  <si>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</si>
  <si>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</si>
  <si>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</si>
  <si>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</si>
  <si>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</si>
  <si>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</si>
  <si>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</si>
  <si>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</si>
  <si>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</si>
  <si>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</si>
  <si>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</si>
  <si>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</si>
  <si>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</si>
  <si>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</si>
  <si>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</si>
  <si>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</si>
  <si>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</si>
  <si>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</si>
  <si>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</si>
  <si>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</si>
  <si>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</si>
  <si>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</si>
  <si>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</si>
  <si>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</si>
  <si>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</si>
  <si>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</si>
  <si>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</si>
  <si>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</si>
  <si>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</si>
  <si>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</si>
  <si>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</si>
  <si>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</si>
  <si>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</si>
  <si>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</si>
  <si>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</si>
  <si>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</si>
  <si>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</si>
  <si>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</si>
  <si>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</si>
  <si>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</si>
  <si>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</si>
  <si>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</si>
  <si>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</si>
  <si>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</si>
  <si>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</si>
  <si>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</si>
  <si>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</si>
  <si>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</si>
  <si>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</si>
  <si>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</si>
  <si>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</si>
  <si>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</si>
  <si>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</si>
  <si>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</si>
  <si>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</si>
  <si>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</si>
  <si>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</si>
  <si>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</si>
  <si>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</si>
  <si>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</si>
  <si>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</si>
  <si>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</si>
  <si>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</si>
  <si>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</si>
  <si>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</si>
  <si>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</si>
  <si>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</si>
  <si>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</si>
  <si>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</si>
  <si>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</si>
  <si>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</si>
  <si>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</si>
  <si>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</si>
  <si>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</si>
  <si>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</si>
  <si>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</si>
  <si>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</si>
  <si>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</si>
  <si>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</si>
  <si>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</si>
  <si>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</si>
  <si>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</si>
  <si>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</si>
  <si>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</si>
  <si>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</si>
  <si>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</si>
  <si>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</si>
  <si>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</si>
  <si>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</si>
  <si>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</si>
  <si>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</si>
  <si>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</si>
  <si>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</si>
  <si>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</si>
  <si>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</si>
  <si>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</si>
  <si>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</si>
  <si>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</si>
  <si>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</si>
  <si>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</si>
  <si>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</si>
  <si>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</si>
  <si>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</si>
  <si>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</si>
  <si>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</si>
  <si>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</si>
  <si>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</si>
  <si>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</si>
  <si>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</si>
  <si>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</si>
  <si>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</si>
  <si>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</si>
  <si>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</si>
  <si>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</si>
  <si>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</si>
  <si>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</si>
  <si>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</si>
  <si>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</si>
  <si>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</si>
  <si>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</si>
  <si>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</si>
  <si>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</si>
  <si>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</si>
  <si>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</si>
  <si>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</si>
  <si>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</si>
  <si>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</si>
  <si>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</si>
  <si>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</si>
  <si>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</si>
  <si>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</si>
  <si>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</si>
  <si>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</si>
  <si>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</si>
  <si>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</si>
  <si>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</si>
  <si>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</si>
  <si>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</si>
  <si>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</si>
  <si>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</si>
  <si>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</si>
  <si>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</si>
  <si>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</si>
  <si>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</si>
  <si>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</si>
  <si>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</si>
  <si>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</si>
  <si>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</si>
  <si>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</si>
  <si>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</si>
  <si>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</si>
  <si>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</si>
  <si>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</si>
  <si>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</si>
  <si>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</si>
  <si>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</si>
  <si>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</si>
  <si>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</si>
  <si>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</si>
  <si>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</si>
  <si>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</si>
  <si>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</si>
  <si>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</si>
  <si>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</si>
  <si>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</si>
  <si>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</si>
  <si>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</si>
  <si>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</si>
  <si>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</si>
  <si>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</si>
  <si>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</si>
  <si>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</si>
  <si>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</si>
  <si>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</si>
  <si>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</si>
  <si>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</si>
  <si>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</si>
  <si>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</si>
  <si>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</si>
  <si>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</si>
  <si>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</si>
  <si>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</si>
  <si>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</si>
  <si>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</si>
  <si>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</si>
  <si>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</si>
  <si>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</si>
  <si>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</si>
  <si>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</si>
  <si>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</si>
  <si>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</si>
  <si>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</si>
  <si>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</si>
  <si>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</si>
  <si>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</si>
  <si>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</si>
  <si>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</si>
  <si>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</si>
  <si>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</si>
  <si>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</si>
  <si>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</si>
  <si>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</si>
  <si>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Ayrton Senna , n281 - Bairro Funcionários</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</si>
  <si>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</si>
  <si>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</si>
  <si>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</si>
  <si>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</si>
  <si>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</si>
  <si>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</si>
  <si>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</si>
  <si>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</si>
  <si>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</si>
  <si>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</si>
  <si>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</si>
  <si>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</si>
  <si>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</si>
  <si>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</si>
  <si>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</si>
  <si>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</si>
  <si>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</si>
  <si>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</si>
  <si>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</si>
  <si>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</si>
  <si>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</si>
  <si>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</si>
  <si>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</si>
  <si>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</si>
  <si>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</si>
  <si>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</si>
  <si>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</si>
  <si>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</si>
  <si>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</si>
  <si>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</si>
  <si>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</si>
  <si>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</si>
  <si>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</si>
  <si>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</si>
  <si>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</si>
  <si>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</si>
  <si>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</si>
  <si>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</si>
  <si>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</si>
  <si>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</si>
  <si>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</si>
  <si>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</si>
  <si>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</si>
  <si>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</si>
  <si>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</si>
  <si>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</si>
  <si>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</si>
  <si>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</si>
  <si>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</si>
  <si>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</si>
  <si>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</si>
  <si>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</si>
  <si>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</si>
  <si>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</si>
  <si>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</si>
  <si>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</si>
  <si>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</si>
  <si>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</si>
  <si>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</si>
  <si>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</si>
  <si>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</si>
  <si>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</si>
  <si>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</si>
  <si>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</si>
  <si>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</si>
  <si>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</si>
  <si>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</si>
  <si>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</si>
  <si>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</si>
  <si>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</si>
  <si>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</si>
  <si>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</si>
  <si>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</si>
  <si>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</si>
  <si>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</si>
  <si>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</si>
  <si>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</si>
  <si>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</si>
  <si>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</si>
  <si>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</si>
  <si>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</si>
  <si>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</si>
  <si>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</si>
  <si>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</si>
  <si>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</si>
  <si>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</si>
  <si>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</si>
  <si>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</si>
  <si>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</si>
  <si>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</si>
  <si>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</si>
  <si>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</si>
  <si>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</si>
  <si>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</si>
  <si>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</si>
  <si>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</si>
  <si>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</si>
  <si>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</si>
  <si>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</si>
  <si>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</si>
  <si>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</si>
  <si>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</si>
  <si>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</si>
  <si>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</si>
  <si>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</si>
  <si>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 xml:space="preserve">Cnes: 3340333 
UNIDADE DE SAÚDE UDR </t>
  </si>
  <si>
    <t>ANA PAULA BARRETO CARRERA</t>
  </si>
  <si>
    <t>CAMILO SAID , n321 - Bairro Sete de Setembro</t>
  </si>
  <si>
    <t xml:space="preserve">Cnes: 6439659 
UNIDADE DE SAÚDE SETE DE SETEMBRO </t>
  </si>
  <si>
    <t>STELA REGINA LOURENÇO</t>
  </si>
  <si>
    <t>AV VANDERLEY CARVALHO , n406 - Bairro Espírito Santo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</si>
  <si>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</si>
  <si>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</si>
  <si>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</si>
  <si>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</si>
  <si>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</si>
  <si>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</si>
  <si>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</si>
  <si>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</si>
  <si>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</si>
  <si>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</si>
  <si>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</si>
  <si>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</si>
  <si>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</si>
  <si>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</si>
  <si>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</si>
  <si>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</si>
  <si>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</si>
  <si>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</si>
  <si>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</si>
  <si>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</si>
  <si>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</si>
  <si>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</si>
  <si>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</si>
  <si>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</si>
  <si>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</si>
  <si>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</si>
  <si>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</si>
  <si>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</si>
  <si>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</si>
  <si>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</si>
  <si>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</si>
  <si>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</si>
  <si>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</si>
  <si>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</si>
  <si>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</si>
  <si>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</si>
  <si>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</si>
  <si>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</si>
  <si>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</si>
  <si>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</si>
  <si>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</si>
  <si>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</si>
  <si>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</si>
  <si>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</si>
  <si>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</si>
  <si>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</si>
  <si>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</si>
  <si>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</si>
  <si>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</si>
  <si>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</si>
  <si>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</si>
  <si>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</si>
  <si>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</si>
  <si>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</si>
  <si>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</si>
  <si>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</si>
  <si>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</si>
  <si>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</si>
  <si>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</si>
  <si>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</si>
  <si>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RUA LEONEL MARQUES , s/n -Bairro  NOSSA SRA DAS DORES</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</si>
  <si>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</si>
  <si>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</si>
  <si>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</si>
  <si>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</si>
  <si>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</si>
  <si>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</si>
  <si>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</si>
  <si>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</si>
  <si>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</si>
  <si>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</si>
  <si>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</si>
  <si>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</si>
  <si>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</si>
  <si>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</si>
  <si>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</si>
  <si>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</si>
  <si>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</si>
  <si>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</si>
  <si>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</si>
  <si>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</si>
  <si>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</si>
  <si>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</si>
  <si>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</si>
  <si>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</si>
  <si>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</si>
  <si>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</si>
  <si>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</si>
  <si>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</si>
  <si>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</si>
  <si>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</si>
  <si>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</si>
  <si>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</si>
  <si>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</si>
  <si>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</si>
  <si>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</si>
  <si>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</si>
  <si>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</si>
  <si>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</si>
  <si>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</si>
  <si>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</si>
  <si>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</si>
  <si>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</si>
  <si>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</si>
  <si>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</si>
  <si>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</si>
  <si>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</si>
  <si>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</si>
  <si>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</si>
  <si>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</si>
  <si>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</si>
  <si>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</si>
  <si>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</si>
  <si>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</si>
  <si>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</si>
  <si>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</si>
  <si>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</si>
  <si>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</si>
  <si>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</si>
  <si>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</si>
  <si>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</si>
  <si>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</si>
  <si>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</si>
  <si>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</si>
  <si>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</si>
  <si>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</si>
  <si>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</si>
  <si>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</si>
  <si>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</si>
  <si>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</si>
  <si>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</si>
  <si>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</si>
  <si>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</si>
  <si>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</si>
  <si>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</si>
  <si>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</si>
  <si>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</si>
  <si>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</si>
  <si>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MARIA APARECIDA DA PENHA</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</si>
  <si>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</si>
  <si>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</si>
  <si>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</si>
  <si>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</si>
  <si>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</si>
  <si>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</si>
  <si>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</si>
  <si>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</si>
  <si>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</si>
  <si>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</si>
  <si>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</si>
  <si>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</si>
  <si>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</si>
  <si>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</si>
  <si>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</si>
  <si>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</si>
  <si>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</si>
  <si>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</si>
  <si>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</si>
  <si>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</si>
  <si>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</si>
  <si>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</si>
  <si>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</si>
  <si>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</si>
  <si>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</si>
  <si>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</si>
  <si>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</si>
  <si>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</si>
  <si>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</si>
  <si>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</si>
  <si>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</si>
  <si>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</si>
  <si>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</si>
  <si>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</si>
  <si>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</si>
  <si>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</si>
  <si>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</si>
  <si>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</si>
  <si>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</si>
  <si>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</si>
  <si>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</si>
  <si>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</si>
  <si>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</si>
  <si>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</si>
  <si>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</si>
  <si>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</si>
  <si>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</si>
  <si>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</si>
  <si>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</si>
  <si>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</si>
  <si>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</si>
  <si>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</si>
  <si>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</si>
  <si>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</si>
  <si>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</si>
  <si>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</si>
  <si>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</si>
  <si>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</si>
  <si>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</si>
  <si>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</si>
  <si>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</si>
  <si>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</si>
  <si>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</si>
  <si>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</si>
  <si>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</si>
  <si>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</si>
  <si>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</si>
  <si>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</si>
  <si>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</si>
  <si>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</si>
  <si>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</si>
  <si>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</si>
  <si>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</si>
  <si>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</si>
  <si>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</si>
  <si>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</si>
  <si>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</si>
  <si>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</si>
  <si>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</si>
  <si>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</si>
  <si>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</si>
  <si>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</si>
  <si>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</si>
  <si>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</si>
  <si>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</si>
  <si>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</si>
  <si>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</si>
  <si>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</si>
  <si>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</si>
  <si>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</si>
  <si>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</si>
  <si>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</si>
  <si>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</si>
  <si>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</si>
  <si>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</si>
  <si>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</si>
  <si>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</si>
  <si>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</si>
  <si>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</si>
  <si>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</si>
  <si>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</si>
  <si>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</si>
  <si>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</si>
  <si>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</si>
  <si>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</si>
  <si>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</si>
  <si>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</si>
  <si>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</si>
  <si>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</si>
  <si>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</si>
  <si>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</si>
  <si>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</si>
  <si>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</si>
  <si>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</si>
  <si>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</si>
  <si>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</si>
  <si>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</si>
  <si>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</si>
  <si>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</si>
  <si>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</si>
  <si>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</si>
  <si>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</si>
  <si>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</si>
  <si>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</si>
  <si>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</si>
  <si>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</si>
  <si>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</si>
  <si>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</si>
  <si>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</si>
  <si>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</si>
  <si>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</si>
  <si>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</si>
  <si>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</si>
  <si>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</si>
  <si>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</si>
  <si>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</si>
  <si>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</si>
  <si>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</si>
  <si>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</si>
  <si>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</si>
  <si>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</si>
  <si>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</si>
  <si>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</si>
  <si>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</si>
  <si>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</si>
  <si>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</si>
  <si>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 xml:space="preserve">RUA ESPINOSA,468 </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</si>
  <si>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</si>
  <si>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</si>
  <si>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</si>
  <si>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</si>
  <si>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</si>
  <si>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</si>
  <si>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</si>
  <si>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</si>
  <si>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</si>
  <si>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</si>
  <si>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</si>
  <si>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</si>
  <si>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</si>
  <si>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</si>
  <si>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</si>
  <si>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</si>
  <si>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</si>
  <si>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</si>
  <si>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</si>
  <si>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</si>
  <si>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</si>
  <si>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</si>
  <si>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</si>
  <si>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</si>
  <si>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</si>
  <si>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</si>
  <si>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</si>
  <si>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</si>
  <si>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</si>
  <si>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</si>
  <si>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</si>
  <si>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</si>
  <si>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</si>
  <si>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</si>
  <si>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</si>
  <si>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</si>
  <si>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</si>
  <si>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</si>
  <si>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</si>
  <si>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</si>
  <si>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</si>
  <si>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</si>
  <si>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</si>
  <si>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</si>
  <si>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</si>
  <si>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</si>
  <si>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</si>
  <si>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</si>
  <si>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</si>
  <si>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</si>
  <si>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</si>
  <si>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</si>
  <si>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</si>
  <si>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</si>
  <si>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</si>
  <si>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</si>
  <si>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</si>
  <si>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</si>
  <si>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</si>
  <si>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</si>
  <si>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</si>
  <si>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</si>
  <si>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</si>
  <si>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</si>
  <si>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</si>
  <si>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</si>
  <si>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</si>
  <si>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</si>
  <si>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</si>
  <si>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</si>
  <si>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</si>
  <si>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</si>
  <si>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</si>
  <si>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</si>
  <si>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</si>
  <si>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</si>
  <si>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Av. Manducaia,272 - Bairro Dom Bosco</t>
  </si>
  <si>
    <t>(31) 3592-1952</t>
  </si>
  <si>
    <t xml:space="preserve">UBS Dom Bosco </t>
  </si>
  <si>
    <t>Maria Aparecida</t>
  </si>
  <si>
    <t>Rua Treze,220 - Bairro Conj. Olimpia Bueno Franco</t>
  </si>
  <si>
    <t>(31) 3594-7076</t>
  </si>
  <si>
    <t xml:space="preserve">UBS Bueno Franco </t>
  </si>
  <si>
    <t>Rodnea</t>
  </si>
  <si>
    <t>Rua Pyrá,80 - Bairro Icaivera</t>
  </si>
  <si>
    <t>(31) 3594-7765</t>
  </si>
  <si>
    <t xml:space="preserve">UBS Icaivera </t>
  </si>
  <si>
    <t>Rua Opequira,274 - Parque do Cedro</t>
  </si>
  <si>
    <t>(31) 3596-2260</t>
  </si>
  <si>
    <t xml:space="preserve">UBS Parque do Cedro </t>
  </si>
  <si>
    <t>Cintia Aparecida Moreno</t>
  </si>
  <si>
    <t>Av. Campos de Ourique,520 - Jardim das Alterosas</t>
  </si>
  <si>
    <t>(31) 3592-6718</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</si>
  <si>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</si>
  <si>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</si>
  <si>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</si>
  <si>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</si>
  <si>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</si>
  <si>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</si>
  <si>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</si>
  <si>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</si>
  <si>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</si>
  <si>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</si>
  <si>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</si>
  <si>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</si>
  <si>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</si>
  <si>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Edilene</t>
  </si>
  <si>
    <t>Rua Rio Verde, 93 - Bairro Nossa Senhora de Fátima</t>
  </si>
  <si>
    <t>(31) 3596-6320</t>
  </si>
  <si>
    <t xml:space="preserve">UBS Nossa Senhora de Fátima </t>
  </si>
  <si>
    <t>Márcia</t>
  </si>
  <si>
    <t>Av. Das Acacias, s/nª - Bairro Jardim das Alterosas</t>
  </si>
  <si>
    <t xml:space="preserve">UBS Alterosas I </t>
  </si>
  <si>
    <t>Alcione</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</si>
  <si>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</si>
  <si>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</si>
  <si>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</si>
  <si>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</si>
  <si>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</si>
  <si>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</si>
  <si>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</si>
  <si>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</si>
  <si>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</si>
  <si>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</si>
  <si>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</si>
  <si>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</si>
  <si>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</si>
  <si>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</si>
  <si>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</si>
  <si>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</si>
  <si>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</si>
  <si>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</si>
  <si>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</si>
  <si>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</si>
  <si>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</si>
  <si>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</si>
  <si>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</si>
  <si>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</si>
  <si>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</si>
  <si>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</si>
  <si>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</si>
  <si>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</si>
  <si>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</si>
  <si>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</si>
  <si>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</si>
  <si>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</si>
  <si>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</si>
  <si>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</si>
  <si>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</si>
  <si>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</si>
  <si>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</si>
  <si>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</si>
  <si>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</si>
  <si>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</si>
  <si>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</si>
  <si>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</si>
  <si>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</si>
  <si>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</si>
  <si>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</si>
  <si>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</si>
  <si>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</si>
  <si>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</si>
  <si>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</si>
  <si>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</si>
  <si>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</si>
  <si>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</si>
  <si>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</si>
  <si>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</si>
  <si>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</si>
  <si>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</si>
  <si>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</si>
  <si>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</si>
  <si>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</si>
  <si>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</si>
  <si>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</si>
  <si>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</si>
  <si>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</si>
  <si>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</si>
  <si>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</si>
  <si>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</si>
  <si>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</si>
  <si>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</si>
  <si>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</si>
  <si>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</si>
  <si>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</si>
  <si>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</si>
  <si>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</si>
  <si>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</si>
  <si>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</si>
  <si>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</si>
  <si>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</si>
  <si>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</si>
  <si>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</si>
  <si>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</si>
  <si>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</si>
  <si>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</si>
  <si>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</si>
  <si>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</si>
  <si>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</si>
  <si>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</si>
  <si>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</si>
  <si>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</si>
  <si>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</si>
  <si>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</si>
  <si>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</si>
  <si>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</si>
  <si>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</si>
  <si>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</si>
  <si>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</si>
  <si>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</si>
  <si>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</si>
  <si>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</si>
  <si>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</si>
  <si>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</si>
  <si>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</si>
  <si>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</si>
  <si>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</si>
  <si>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</si>
  <si>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</si>
  <si>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</si>
  <si>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</si>
  <si>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</si>
  <si>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</si>
  <si>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</si>
  <si>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</si>
  <si>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</si>
  <si>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</si>
  <si>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</si>
  <si>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</si>
  <si>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</si>
  <si>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</si>
  <si>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</si>
  <si>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</si>
  <si>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</si>
  <si>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</si>
  <si>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</si>
  <si>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</si>
  <si>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</si>
  <si>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</si>
  <si>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</si>
  <si>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</si>
  <si>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</si>
  <si>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</si>
  <si>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</si>
  <si>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</si>
  <si>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</si>
  <si>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</si>
  <si>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</si>
  <si>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</si>
  <si>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</si>
  <si>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</si>
  <si>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</si>
  <si>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</si>
  <si>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</si>
  <si>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</si>
  <si>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</si>
  <si>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</si>
  <si>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</si>
  <si>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</si>
  <si>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</si>
  <si>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</si>
  <si>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</si>
  <si>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</si>
  <si>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</si>
  <si>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</si>
  <si>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</si>
  <si>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</si>
  <si>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</si>
  <si>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</si>
  <si>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</si>
  <si>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</si>
  <si>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</si>
  <si>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</si>
  <si>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</si>
  <si>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</si>
  <si>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</si>
  <si>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</si>
  <si>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</si>
  <si>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</si>
  <si>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</si>
  <si>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</si>
  <si>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</si>
  <si>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</si>
  <si>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</si>
  <si>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</si>
  <si>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</si>
  <si>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</si>
  <si>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</si>
  <si>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</si>
  <si>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</si>
  <si>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</si>
  <si>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</si>
  <si>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</si>
  <si>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</si>
  <si>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</si>
  <si>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</si>
  <si>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</si>
  <si>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</si>
  <si>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</si>
  <si>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</si>
  <si>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</si>
  <si>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</si>
  <si>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</si>
  <si>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</si>
  <si>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</si>
  <si>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</si>
  <si>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</si>
  <si>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</si>
  <si>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</si>
  <si>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</si>
  <si>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</si>
  <si>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</si>
  <si>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</si>
  <si>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</si>
  <si>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</si>
  <si>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</si>
  <si>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</si>
  <si>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</si>
  <si>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</si>
  <si>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</si>
  <si>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</si>
  <si>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</si>
  <si>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</si>
  <si>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</si>
  <si>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</si>
  <si>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</si>
  <si>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</si>
  <si>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</si>
  <si>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</si>
  <si>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</si>
  <si>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</si>
  <si>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</si>
  <si>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</si>
  <si>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</si>
  <si>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</si>
  <si>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</si>
  <si>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</si>
  <si>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</si>
  <si>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</si>
  <si>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</si>
  <si>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</si>
  <si>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</si>
  <si>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</si>
  <si>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</si>
  <si>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</si>
  <si>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</si>
  <si>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</si>
  <si>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</si>
  <si>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</si>
  <si>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</si>
  <si>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</si>
  <si>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</si>
  <si>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</si>
  <si>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</si>
  <si>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</si>
  <si>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</si>
  <si>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</si>
  <si>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</si>
  <si>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</si>
  <si>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</si>
  <si>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</si>
  <si>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</si>
  <si>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</si>
  <si>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</si>
  <si>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</si>
  <si>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</si>
  <si>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</si>
  <si>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</si>
  <si>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</si>
  <si>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</si>
  <si>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</si>
  <si>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</si>
  <si>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</si>
  <si>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</si>
  <si>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</si>
  <si>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</si>
  <si>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</si>
  <si>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</si>
  <si>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</si>
  <si>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</si>
  <si>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</si>
  <si>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</si>
  <si>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</si>
  <si>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</si>
  <si>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</si>
  <si>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</si>
  <si>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</si>
  <si>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</si>
  <si>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</si>
  <si>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</si>
  <si>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</si>
  <si>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</si>
  <si>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</si>
  <si>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</si>
  <si>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</si>
  <si>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</si>
  <si>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</si>
  <si>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</si>
  <si>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</si>
  <si>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</si>
  <si>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</si>
  <si>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</si>
  <si>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</si>
  <si>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</si>
  <si>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</si>
  <si>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</si>
  <si>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</si>
  <si>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</si>
  <si>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</si>
  <si>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</si>
  <si>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</si>
  <si>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</si>
  <si>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</si>
  <si>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</si>
  <si>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</si>
  <si>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</si>
  <si>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</si>
  <si>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</si>
  <si>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</si>
  <si>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</si>
  <si>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</si>
  <si>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</si>
  <si>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</si>
  <si>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</si>
  <si>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</si>
  <si>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</si>
  <si>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</si>
  <si>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</si>
  <si>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</si>
  <si>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</si>
  <si>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</si>
  <si>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</si>
  <si>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</si>
  <si>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</si>
  <si>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</si>
  <si>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</si>
  <si>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</si>
  <si>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</si>
  <si>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</si>
  <si>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</si>
  <si>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</si>
  <si>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</si>
  <si>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</si>
  <si>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</si>
  <si>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</si>
  <si>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</si>
  <si>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</si>
  <si>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</si>
  <si>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</si>
  <si>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</si>
  <si>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</si>
  <si>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</si>
  <si>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</si>
  <si>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</si>
  <si>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</si>
  <si>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</si>
  <si>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</si>
  <si>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</si>
  <si>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</si>
  <si>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</si>
  <si>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</si>
  <si>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</si>
  <si>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</si>
  <si>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</si>
  <si>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</si>
  <si>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</si>
  <si>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</si>
  <si>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</si>
  <si>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</si>
  <si>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</si>
  <si>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</si>
  <si>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</si>
  <si>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</si>
  <si>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</si>
  <si>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</si>
  <si>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</si>
  <si>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</si>
  <si>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</si>
  <si>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</si>
  <si>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</si>
  <si>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</si>
  <si>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</si>
  <si>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</si>
  <si>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</si>
  <si>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</si>
  <si>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</si>
  <si>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</si>
  <si>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</si>
  <si>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</si>
  <si>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</si>
  <si>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</si>
  <si>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</si>
  <si>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</si>
  <si>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</si>
  <si>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</si>
  <si>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</si>
  <si>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</si>
  <si>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</si>
  <si>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</si>
  <si>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</si>
  <si>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</si>
  <si>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</si>
  <si>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</si>
  <si>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</si>
  <si>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</si>
  <si>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</si>
  <si>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</si>
  <si>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</si>
  <si>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</si>
  <si>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</si>
  <si>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</si>
  <si>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</si>
  <si>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</si>
  <si>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</si>
  <si>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</si>
  <si>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</si>
  <si>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</si>
  <si>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</si>
  <si>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</si>
  <si>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</si>
  <si>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</si>
  <si>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</si>
  <si>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</si>
  <si>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</si>
  <si>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</si>
  <si>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</si>
  <si>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</si>
  <si>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</si>
  <si>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</si>
  <si>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</si>
  <si>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</si>
  <si>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</si>
  <si>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</si>
  <si>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</si>
  <si>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</si>
  <si>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</si>
  <si>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</si>
  <si>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</si>
  <si>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</si>
  <si>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</si>
  <si>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</si>
  <si>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</si>
  <si>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</si>
  <si>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</si>
  <si>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</si>
  <si>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</si>
  <si>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</si>
  <si>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</si>
  <si>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</si>
  <si>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</si>
  <si>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</si>
  <si>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</si>
  <si>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</si>
  <si>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</si>
  <si>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</si>
  <si>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</si>
  <si>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</si>
  <si>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</si>
  <si>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</si>
  <si>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</si>
  <si>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</si>
  <si>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</si>
  <si>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</si>
  <si>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</si>
  <si>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</si>
  <si>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</si>
  <si>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</si>
  <si>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</si>
  <si>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</si>
  <si>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</si>
  <si>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</si>
  <si>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</si>
  <si>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</si>
  <si>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</si>
  <si>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</si>
  <si>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</si>
  <si>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</si>
  <si>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</si>
  <si>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</si>
  <si>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</si>
  <si>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</si>
  <si>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</si>
  <si>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</si>
  <si>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</si>
  <si>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</si>
  <si>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</si>
  <si>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</si>
  <si>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</si>
  <si>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</si>
  <si>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</si>
  <si>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</si>
  <si>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</si>
  <si>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</si>
  <si>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</si>
  <si>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</si>
  <si>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</si>
  <si>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</si>
  <si>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</si>
  <si>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</si>
  <si>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</si>
  <si>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</si>
  <si>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</si>
  <si>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</si>
  <si>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</si>
  <si>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</si>
  <si>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</si>
  <si>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</si>
  <si>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</si>
  <si>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</si>
  <si>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</si>
  <si>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</si>
  <si>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</si>
  <si>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</si>
  <si>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</si>
  <si>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</si>
  <si>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</si>
  <si>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</si>
  <si>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</si>
  <si>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</si>
  <si>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</si>
  <si>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</si>
  <si>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</si>
  <si>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</si>
  <si>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</si>
  <si>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</si>
  <si>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</si>
  <si>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</si>
  <si>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</si>
  <si>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</si>
  <si>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</si>
  <si>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</si>
  <si>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</si>
  <si>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</si>
  <si>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</si>
  <si>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</si>
  <si>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</si>
  <si>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</si>
  <si>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</si>
  <si>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</si>
  <si>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</si>
  <si>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</si>
  <si>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</si>
  <si>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</si>
  <si>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</si>
  <si>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</si>
  <si>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</si>
  <si>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</si>
  <si>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</si>
  <si>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</si>
  <si>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</si>
  <si>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</si>
  <si>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</si>
  <si>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</si>
  <si>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</si>
  <si>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</si>
  <si>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</si>
  <si>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</si>
  <si>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</si>
  <si>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</si>
  <si>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</si>
  <si>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</si>
  <si>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</si>
  <si>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</si>
  <si>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</si>
  <si>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</si>
  <si>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</si>
  <si>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</si>
  <si>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</si>
  <si>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</si>
  <si>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</si>
  <si>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</si>
  <si>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</si>
  <si>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</si>
  <si>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</si>
  <si>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</si>
  <si>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</si>
  <si>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</si>
  <si>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</si>
  <si>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</si>
  <si>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</si>
  <si>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</si>
  <si>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</si>
  <si>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</si>
  <si>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</si>
  <si>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</si>
  <si>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</si>
  <si>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</si>
  <si>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</si>
  <si>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</si>
  <si>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</si>
  <si>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</si>
  <si>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</si>
  <si>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</si>
  <si>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</si>
  <si>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</si>
  <si>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</si>
  <si>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</si>
  <si>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</si>
  <si>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</si>
  <si>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</si>
  <si>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</si>
  <si>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</si>
  <si>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</si>
  <si>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</si>
  <si>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</si>
  <si>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</si>
  <si>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</si>
  <si>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</si>
  <si>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</si>
  <si>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</si>
  <si>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</si>
  <si>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</si>
  <si>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</si>
  <si>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</si>
  <si>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</si>
  <si>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</si>
  <si>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</si>
  <si>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</si>
  <si>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</si>
  <si>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</si>
  <si>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</si>
  <si>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</si>
  <si>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</si>
  <si>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</si>
  <si>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</si>
  <si>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</si>
  <si>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</si>
  <si>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</si>
  <si>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</si>
  <si>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</si>
  <si>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</si>
  <si>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</si>
  <si>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</si>
  <si>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</si>
  <si>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</si>
  <si>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</si>
  <si>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</si>
  <si>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</si>
  <si>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</si>
  <si>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</si>
  <si>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</si>
  <si>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</si>
  <si>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</si>
  <si>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</si>
  <si>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</si>
  <si>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</si>
  <si>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</si>
  <si>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</si>
  <si>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</si>
  <si>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</si>
  <si>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</si>
  <si>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</si>
  <si>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</si>
  <si>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</si>
  <si>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</si>
  <si>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</si>
  <si>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</si>
  <si>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</si>
  <si>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</si>
  <si>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</si>
  <si>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</si>
  <si>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(33)3314-8122/8002</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</si>
  <si>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</si>
  <si>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</si>
  <si>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</si>
  <si>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</si>
  <si>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</si>
  <si>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</si>
  <si>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</si>
  <si>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</si>
  <si>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</si>
  <si>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</si>
  <si>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</si>
  <si>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</si>
  <si>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</si>
  <si>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</si>
  <si>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</si>
  <si>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</si>
  <si>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</si>
  <si>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</si>
  <si>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</si>
  <si>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</si>
  <si>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</si>
  <si>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</si>
  <si>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</si>
  <si>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</si>
  <si>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</si>
  <si>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</si>
  <si>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</si>
  <si>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</si>
  <si>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</si>
  <si>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</si>
  <si>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</si>
  <si>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</si>
  <si>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</si>
  <si>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</si>
  <si>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</si>
  <si>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</si>
  <si>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</si>
  <si>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</si>
  <si>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</si>
  <si>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</si>
  <si>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</si>
  <si>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</si>
  <si>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</si>
  <si>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</si>
  <si>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</si>
  <si>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</si>
  <si>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</si>
  <si>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</si>
  <si>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</si>
  <si>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</si>
  <si>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</si>
  <si>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</si>
  <si>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</si>
  <si>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</si>
  <si>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</si>
  <si>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</si>
  <si>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</si>
  <si>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</si>
  <si>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MAROLINA BARROSO</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</si>
  <si>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</si>
  <si>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</si>
  <si>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</si>
  <si>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</si>
  <si>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</si>
  <si>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</si>
  <si>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</si>
  <si>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</si>
  <si>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</si>
  <si>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</si>
  <si>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</si>
  <si>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</si>
  <si>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</si>
  <si>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</si>
  <si>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</si>
  <si>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</si>
  <si>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</si>
  <si>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</si>
  <si>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</si>
  <si>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</si>
  <si>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</si>
  <si>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</si>
  <si>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</si>
  <si>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</si>
  <si>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</si>
  <si>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</si>
  <si>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</si>
  <si>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</si>
  <si>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</si>
  <si>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</si>
  <si>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</si>
  <si>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</si>
  <si>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</si>
  <si>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</si>
  <si>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</si>
  <si>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</si>
  <si>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</si>
  <si>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</si>
  <si>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</si>
  <si>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</si>
  <si>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</si>
  <si>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</si>
  <si>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</si>
  <si>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</si>
  <si>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</si>
  <si>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</si>
  <si>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</si>
  <si>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</si>
  <si>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</si>
  <si>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</si>
  <si>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</si>
  <si>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</si>
  <si>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</si>
  <si>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</si>
  <si>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</si>
  <si>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</si>
  <si>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</si>
  <si>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</si>
  <si>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</si>
  <si>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</si>
  <si>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</si>
  <si>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</si>
  <si>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</si>
  <si>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</si>
  <si>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</si>
  <si>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</si>
  <si>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Dr. Teobaldo Tolendal, 82</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</si>
  <si>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</si>
  <si>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</si>
  <si>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</si>
  <si>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</si>
  <si>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</si>
  <si>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</si>
  <si>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</si>
  <si>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</si>
  <si>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</si>
  <si>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</si>
  <si>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</si>
  <si>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</si>
  <si>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</si>
  <si>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Hianna dos Santos</t>
  </si>
  <si>
    <t>Avenida Magalhaes Pinto nº 130</t>
  </si>
  <si>
    <t>(33)3236-1025</t>
  </si>
  <si>
    <t>Vacirlene Oliveira Silva Ribeiro</t>
  </si>
  <si>
    <t>Flávia Flores da Silva</t>
  </si>
  <si>
    <t>PAULO HENRIQUE MOREIRA</t>
  </si>
  <si>
    <t>32-3346-1256</t>
  </si>
  <si>
    <t>RUA EUCLIDES RIBEIRO, 99</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</si>
  <si>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</si>
  <si>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</si>
  <si>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</si>
  <si>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</si>
  <si>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</si>
  <si>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</si>
  <si>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</si>
  <si>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</si>
  <si>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</si>
  <si>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</si>
  <si>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</si>
  <si>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</si>
  <si>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</si>
  <si>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Soraya Brasileiro Carvalho Cardoso</t>
  </si>
  <si>
    <t>Rua Major João Goncalves, 60</t>
  </si>
  <si>
    <t>(35)3523-1330</t>
  </si>
  <si>
    <t>Eliana Guilhermina Cruz</t>
  </si>
  <si>
    <t>Praça Osvaldo Américo dos Reis,38</t>
  </si>
  <si>
    <t>Claudia Ribeiro Santos Passos</t>
  </si>
  <si>
    <t>Praça Dr. José de Carvalho Faria, 106</t>
  </si>
  <si>
    <t>(35)3523-2684</t>
  </si>
  <si>
    <t>Flavia de Avila Fonseca Braz</t>
  </si>
  <si>
    <t>Rua Cristal, 140</t>
  </si>
  <si>
    <t>(35)3523-2740</t>
  </si>
  <si>
    <t>Cristina Borges</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</si>
  <si>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</si>
  <si>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</si>
  <si>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</si>
  <si>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</si>
  <si>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</si>
  <si>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</si>
  <si>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</si>
  <si>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</si>
  <si>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</si>
  <si>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</si>
  <si>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</si>
  <si>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</si>
  <si>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</si>
  <si>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</si>
  <si>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</si>
  <si>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</si>
  <si>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</si>
  <si>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</si>
  <si>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Carolina Soraggi Pereira</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</si>
  <si>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</si>
  <si>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</si>
  <si>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</si>
  <si>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</si>
  <si>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</si>
  <si>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</si>
  <si>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</si>
  <si>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</si>
  <si>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</si>
  <si>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</si>
  <si>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</si>
  <si>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</si>
  <si>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</si>
  <si>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</si>
  <si>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</si>
  <si>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</si>
  <si>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</si>
  <si>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</si>
  <si>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</si>
  <si>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</si>
  <si>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</si>
  <si>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</si>
  <si>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</si>
  <si>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</si>
  <si>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</si>
  <si>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</si>
  <si>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</si>
  <si>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</si>
  <si>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</si>
  <si>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</si>
  <si>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</si>
  <si>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</si>
  <si>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</si>
  <si>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</si>
  <si>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</si>
  <si>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</si>
  <si>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</si>
  <si>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</si>
  <si>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</si>
  <si>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</si>
  <si>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</si>
  <si>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</si>
  <si>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</si>
  <si>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</si>
  <si>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</si>
  <si>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</si>
  <si>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</si>
  <si>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</si>
  <si>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</si>
  <si>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</si>
  <si>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</si>
  <si>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</si>
  <si>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</si>
  <si>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</si>
  <si>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</si>
  <si>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</si>
  <si>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</si>
  <si>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</si>
  <si>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</si>
  <si>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</si>
  <si>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</si>
  <si>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</si>
  <si>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</si>
  <si>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</si>
  <si>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</si>
  <si>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</si>
  <si>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</si>
  <si>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</si>
  <si>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</si>
  <si>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</si>
  <si>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</si>
  <si>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</si>
  <si>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</si>
  <si>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</si>
  <si>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</si>
  <si>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</si>
  <si>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</si>
  <si>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</si>
  <si>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</si>
  <si>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</si>
  <si>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</si>
  <si>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</si>
  <si>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</si>
  <si>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</si>
  <si>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</si>
  <si>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</si>
  <si>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</si>
  <si>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</si>
  <si>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</si>
  <si>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</si>
  <si>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</si>
  <si>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</si>
  <si>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</si>
  <si>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</si>
  <si>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</si>
  <si>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</si>
  <si>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</si>
  <si>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</si>
  <si>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</si>
  <si>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</si>
  <si>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</si>
  <si>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</si>
  <si>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</si>
  <si>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</si>
  <si>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</si>
  <si>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</si>
  <si>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</si>
  <si>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</si>
  <si>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</si>
  <si>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</si>
  <si>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</si>
  <si>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</si>
  <si>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</si>
  <si>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</si>
  <si>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</si>
  <si>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</si>
  <si>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</si>
  <si>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</si>
  <si>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</si>
  <si>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</si>
  <si>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</si>
  <si>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</si>
  <si>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</si>
  <si>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</si>
  <si>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</si>
  <si>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</si>
  <si>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</si>
  <si>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</si>
  <si>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</si>
  <si>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</si>
  <si>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</si>
  <si>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</si>
  <si>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</si>
  <si>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</si>
  <si>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</si>
  <si>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</si>
  <si>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</si>
  <si>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</si>
  <si>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</si>
  <si>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</si>
  <si>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</si>
  <si>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</si>
  <si>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</si>
  <si>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</si>
  <si>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</si>
  <si>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</si>
  <si>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</si>
  <si>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</si>
  <si>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</si>
  <si>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</si>
  <si>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</si>
  <si>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</si>
  <si>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</si>
  <si>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</si>
  <si>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</si>
  <si>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</si>
  <si>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</si>
  <si>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</si>
  <si>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</si>
  <si>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</si>
  <si>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</si>
  <si>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</si>
  <si>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</si>
  <si>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</si>
  <si>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</si>
  <si>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</si>
  <si>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</si>
  <si>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</si>
  <si>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</si>
  <si>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</si>
  <si>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</si>
  <si>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</si>
  <si>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</si>
  <si>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</si>
  <si>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</si>
  <si>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</si>
  <si>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</si>
  <si>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</si>
  <si>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</si>
  <si>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</si>
  <si>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</si>
  <si>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</si>
  <si>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</si>
  <si>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</si>
  <si>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</si>
  <si>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</si>
  <si>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</si>
  <si>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</si>
  <si>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</si>
  <si>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</si>
  <si>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</si>
  <si>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</si>
  <si>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</si>
  <si>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</si>
  <si>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</si>
  <si>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</si>
  <si>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</si>
  <si>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</si>
  <si>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</si>
  <si>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(35)3422-9508</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</si>
  <si>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</si>
  <si>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</si>
  <si>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</si>
  <si>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</si>
  <si>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</si>
  <si>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</si>
  <si>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</si>
  <si>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</si>
  <si>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</si>
  <si>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</si>
  <si>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</si>
  <si>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</si>
  <si>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</si>
  <si>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</si>
  <si>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</si>
  <si>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</si>
  <si>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</si>
  <si>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</si>
  <si>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</si>
  <si>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</si>
  <si>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</si>
  <si>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</si>
  <si>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</si>
  <si>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</si>
  <si>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</si>
  <si>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</si>
  <si>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</si>
  <si>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</si>
  <si>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</si>
  <si>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</si>
  <si>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</si>
  <si>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</si>
  <si>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</si>
  <si>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</si>
  <si>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</si>
  <si>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</si>
  <si>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</si>
  <si>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</si>
  <si>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</si>
  <si>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</si>
  <si>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</si>
  <si>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</si>
  <si>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</si>
  <si>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</si>
  <si>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</si>
  <si>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</si>
  <si>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</si>
  <si>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</si>
  <si>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</si>
  <si>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</si>
  <si>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</si>
  <si>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</si>
  <si>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</si>
  <si>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</si>
  <si>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</si>
  <si>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</si>
  <si>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</si>
  <si>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</si>
  <si>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</si>
  <si>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</si>
  <si>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</si>
  <si>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</si>
  <si>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</si>
  <si>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</si>
  <si>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</si>
  <si>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</si>
  <si>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</si>
  <si>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</si>
  <si>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</si>
  <si>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</si>
  <si>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</si>
  <si>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</si>
  <si>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</si>
  <si>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</si>
  <si>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</si>
  <si>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</si>
  <si>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</si>
  <si>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</si>
  <si>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</si>
  <si>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</si>
  <si>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</si>
  <si>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</si>
  <si>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</si>
  <si>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</si>
  <si>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</si>
  <si>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</si>
  <si>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</si>
  <si>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</si>
  <si>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</si>
  <si>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</si>
  <si>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</si>
  <si>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</si>
  <si>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</si>
  <si>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</si>
  <si>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</si>
  <si>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</si>
  <si>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</si>
  <si>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</si>
  <si>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</si>
  <si>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</si>
  <si>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</si>
  <si>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</si>
  <si>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</si>
  <si>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</si>
  <si>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</si>
  <si>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</si>
  <si>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</si>
  <si>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</si>
  <si>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</si>
  <si>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</si>
  <si>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</si>
  <si>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</si>
  <si>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</si>
  <si>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</si>
  <si>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</si>
  <si>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</si>
  <si>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</si>
  <si>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</si>
  <si>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</si>
  <si>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</si>
  <si>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</si>
  <si>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</si>
  <si>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</si>
  <si>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</si>
  <si>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</si>
  <si>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</si>
  <si>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</si>
  <si>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</si>
  <si>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</si>
  <si>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</si>
  <si>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</si>
  <si>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</si>
  <si>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</si>
  <si>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</si>
  <si>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</si>
  <si>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</si>
  <si>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</si>
  <si>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</si>
  <si>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</si>
  <si>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</si>
  <si>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</si>
  <si>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</si>
  <si>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</si>
  <si>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</si>
  <si>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</si>
  <si>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</si>
  <si>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</si>
  <si>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</si>
  <si>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</si>
  <si>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</si>
  <si>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</si>
  <si>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</si>
  <si>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</si>
  <si>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</si>
  <si>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RUA EUCLIDES RIBEIRO, 46 - CENTRO</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</si>
  <si>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</si>
  <si>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</si>
  <si>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</si>
  <si>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</si>
  <si>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</si>
  <si>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</si>
  <si>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</si>
  <si>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</si>
  <si>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</si>
  <si>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</si>
  <si>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</si>
  <si>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</si>
  <si>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</si>
  <si>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</si>
  <si>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</si>
  <si>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</si>
  <si>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</si>
  <si>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</si>
  <si>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</si>
  <si>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</si>
  <si>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</si>
  <si>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</si>
  <si>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</si>
  <si>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</si>
  <si>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</si>
  <si>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</si>
  <si>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</si>
  <si>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</si>
  <si>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</si>
  <si>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</si>
  <si>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</si>
  <si>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</si>
  <si>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</si>
  <si>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</si>
  <si>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</si>
  <si>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</si>
  <si>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</si>
  <si>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</si>
  <si>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</si>
  <si>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</si>
  <si>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</si>
  <si>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</si>
  <si>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</si>
  <si>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</si>
  <si>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</si>
  <si>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</si>
  <si>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</si>
  <si>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</si>
  <si>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</si>
  <si>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</si>
  <si>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</si>
  <si>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</si>
  <si>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</si>
  <si>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</si>
  <si>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</si>
  <si>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</si>
  <si>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</si>
  <si>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</si>
  <si>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</si>
  <si>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</si>
  <si>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</si>
  <si>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</si>
  <si>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</si>
  <si>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</si>
  <si>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</si>
  <si>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</si>
  <si>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</si>
  <si>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</si>
  <si>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</si>
  <si>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</si>
  <si>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</si>
  <si>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</si>
  <si>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</si>
  <si>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</si>
  <si>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</si>
  <si>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</si>
  <si>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</si>
  <si>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</si>
  <si>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</si>
  <si>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</si>
  <si>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</si>
  <si>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</si>
  <si>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</si>
  <si>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</si>
  <si>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</si>
  <si>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</si>
  <si>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</si>
  <si>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</si>
  <si>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</si>
  <si>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</si>
  <si>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</si>
  <si>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</si>
  <si>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</si>
  <si>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</si>
  <si>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</si>
  <si>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</si>
  <si>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</si>
  <si>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</si>
  <si>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</si>
  <si>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</si>
  <si>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</si>
  <si>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</si>
  <si>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</si>
  <si>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</si>
  <si>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</si>
  <si>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</si>
  <si>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</si>
  <si>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</si>
  <si>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</si>
  <si>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</si>
  <si>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</si>
  <si>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</si>
  <si>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</si>
  <si>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</si>
  <si>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</si>
  <si>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</si>
  <si>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</si>
  <si>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</si>
  <si>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</si>
  <si>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</si>
  <si>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</si>
  <si>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</si>
  <si>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</si>
  <si>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</si>
  <si>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</si>
  <si>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</si>
  <si>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</si>
  <si>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</si>
  <si>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</si>
  <si>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</si>
  <si>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</si>
  <si>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</si>
  <si>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</si>
  <si>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</si>
  <si>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</si>
  <si>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</si>
  <si>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</si>
  <si>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</si>
  <si>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</si>
  <si>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</si>
  <si>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</si>
  <si>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</si>
  <si>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</si>
  <si>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</si>
  <si>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</si>
  <si>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</si>
  <si>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</si>
  <si>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</si>
  <si>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</si>
  <si>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</si>
  <si>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</si>
  <si>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</si>
  <si>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</si>
  <si>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</si>
  <si>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</si>
  <si>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</si>
  <si>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</si>
  <si>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</si>
  <si>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</si>
  <si>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</si>
  <si>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</si>
  <si>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</si>
  <si>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</si>
  <si>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</si>
  <si>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</si>
  <si>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</si>
  <si>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</si>
  <si>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</si>
  <si>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</si>
  <si>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</si>
  <si>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</si>
  <si>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</si>
  <si>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</si>
  <si>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</si>
  <si>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</si>
  <si>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</si>
  <si>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</si>
  <si>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</si>
  <si>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</si>
  <si>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</si>
  <si>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</si>
  <si>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</si>
  <si>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</si>
  <si>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</si>
  <si>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</si>
  <si>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</si>
  <si>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</si>
  <si>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</si>
  <si>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</si>
  <si>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</si>
  <si>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</si>
  <si>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</si>
  <si>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</si>
  <si>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</si>
  <si>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</si>
  <si>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</si>
  <si>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</si>
  <si>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</si>
  <si>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</si>
  <si>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</si>
  <si>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</si>
  <si>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</si>
  <si>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</si>
  <si>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</si>
  <si>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</si>
  <si>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</si>
  <si>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</si>
  <si>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</si>
  <si>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</si>
  <si>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</si>
  <si>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</si>
  <si>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</si>
  <si>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</si>
  <si>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</si>
  <si>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</si>
  <si>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</si>
  <si>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</si>
  <si>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</si>
  <si>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</si>
  <si>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</si>
  <si>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</si>
  <si>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</si>
  <si>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</si>
  <si>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</si>
  <si>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</si>
  <si>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</si>
  <si>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</si>
  <si>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</si>
  <si>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</si>
  <si>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</si>
  <si>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</si>
  <si>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</si>
  <si>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</si>
  <si>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</si>
  <si>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</si>
  <si>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</si>
  <si>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</si>
  <si>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</si>
  <si>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</si>
  <si>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</si>
  <si>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</si>
  <si>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</si>
  <si>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</si>
  <si>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</si>
  <si>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</si>
  <si>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</si>
  <si>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</si>
  <si>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</si>
  <si>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</si>
  <si>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</si>
  <si>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</si>
  <si>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</si>
  <si>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</si>
  <si>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</si>
  <si>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</si>
  <si>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</si>
  <si>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</si>
  <si>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</si>
  <si>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</si>
  <si>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</si>
  <si>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</si>
  <si>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</si>
  <si>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</si>
  <si>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</si>
  <si>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</si>
  <si>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</si>
  <si>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</si>
  <si>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</si>
  <si>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</si>
  <si>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</si>
  <si>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</si>
  <si>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</si>
  <si>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</si>
  <si>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</si>
  <si>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</si>
  <si>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</si>
  <si>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</si>
  <si>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</si>
  <si>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</si>
  <si>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</si>
  <si>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</si>
  <si>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</si>
  <si>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</si>
  <si>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</si>
  <si>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</si>
  <si>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</si>
  <si>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</si>
  <si>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</si>
  <si>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</si>
  <si>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</si>
  <si>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</si>
  <si>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</si>
  <si>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</si>
  <si>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</si>
  <si>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</si>
  <si>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</si>
  <si>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</si>
  <si>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</si>
  <si>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</si>
  <si>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</si>
  <si>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</si>
  <si>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</si>
  <si>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</si>
  <si>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</si>
  <si>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</si>
  <si>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</si>
  <si>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</si>
  <si>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</si>
  <si>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</si>
  <si>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</si>
  <si>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</si>
  <si>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</si>
  <si>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</si>
  <si>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</si>
  <si>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</si>
  <si>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</si>
  <si>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</si>
  <si>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</si>
  <si>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</si>
  <si>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</si>
  <si>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</si>
  <si>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</si>
  <si>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</si>
  <si>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</si>
  <si>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</si>
  <si>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</si>
  <si>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</si>
  <si>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</si>
  <si>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</si>
  <si>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</si>
  <si>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</si>
  <si>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</si>
  <si>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</si>
  <si>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</si>
  <si>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</si>
  <si>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</si>
  <si>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</si>
  <si>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</si>
  <si>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</si>
  <si>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</si>
  <si>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</si>
  <si>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</si>
  <si>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</si>
  <si>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</si>
  <si>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</si>
  <si>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</si>
  <si>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</si>
  <si>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</si>
  <si>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</si>
  <si>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</si>
  <si>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</si>
  <si>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</si>
  <si>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</si>
  <si>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</si>
  <si>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</si>
  <si>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</si>
  <si>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</si>
  <si>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</si>
  <si>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</si>
  <si>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</si>
  <si>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</si>
  <si>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</si>
  <si>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</si>
  <si>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</si>
  <si>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</si>
  <si>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</si>
  <si>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</si>
  <si>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</si>
  <si>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</si>
  <si>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</si>
  <si>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</si>
  <si>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</si>
  <si>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</si>
  <si>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</si>
  <si>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</si>
  <si>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</si>
  <si>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</si>
  <si>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</si>
  <si>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</si>
  <si>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</si>
  <si>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</si>
  <si>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</si>
  <si>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</si>
  <si>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</si>
  <si>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</si>
  <si>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</si>
  <si>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</si>
  <si>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</si>
  <si>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</si>
  <si>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</si>
  <si>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</si>
  <si>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</si>
  <si>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</si>
  <si>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</si>
  <si>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</si>
  <si>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</si>
  <si>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</si>
  <si>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</si>
  <si>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</si>
  <si>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</si>
  <si>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</si>
  <si>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</si>
  <si>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</si>
  <si>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</si>
  <si>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</si>
  <si>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</si>
  <si>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</si>
  <si>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</si>
  <si>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</si>
  <si>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</si>
  <si>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</si>
  <si>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</si>
  <si>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</si>
  <si>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</si>
  <si>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</si>
  <si>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</si>
  <si>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</si>
  <si>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</si>
  <si>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</si>
  <si>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</si>
  <si>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</si>
  <si>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</si>
  <si>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</si>
  <si>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</si>
  <si>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</si>
  <si>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</si>
  <si>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</si>
  <si>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</si>
  <si>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</si>
  <si>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</si>
  <si>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</si>
  <si>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</si>
  <si>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</si>
  <si>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</si>
  <si>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</si>
  <si>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</si>
  <si>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</si>
  <si>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</si>
  <si>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</si>
  <si>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</si>
  <si>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</si>
  <si>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</si>
  <si>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</si>
  <si>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</si>
  <si>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</si>
  <si>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</si>
  <si>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</si>
  <si>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</si>
  <si>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</si>
  <si>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</si>
  <si>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</si>
  <si>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</si>
  <si>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</si>
  <si>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</si>
  <si>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</si>
  <si>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</si>
  <si>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</si>
  <si>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</si>
  <si>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</si>
  <si>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</si>
  <si>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</si>
  <si>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</si>
  <si>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</si>
  <si>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</si>
  <si>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</si>
  <si>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</si>
  <si>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</si>
  <si>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</si>
  <si>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</si>
  <si>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</si>
  <si>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</si>
  <si>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</si>
  <si>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</si>
  <si>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</si>
  <si>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</si>
  <si>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</si>
  <si>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</si>
  <si>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</si>
  <si>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</si>
  <si>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</si>
  <si>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</si>
  <si>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</si>
  <si>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</si>
  <si>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</si>
  <si>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</si>
  <si>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</si>
  <si>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</si>
  <si>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</si>
  <si>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</si>
  <si>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</si>
  <si>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</si>
  <si>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</si>
  <si>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</si>
  <si>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</si>
  <si>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</si>
  <si>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</si>
  <si>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</si>
  <si>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</si>
  <si>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</si>
  <si>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</si>
  <si>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</si>
  <si>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</si>
  <si>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</si>
  <si>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</si>
  <si>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</si>
  <si>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</si>
  <si>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</si>
  <si>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</si>
  <si>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</si>
  <si>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</si>
  <si>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</si>
  <si>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</si>
  <si>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</si>
  <si>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</si>
  <si>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</si>
  <si>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</si>
  <si>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</si>
  <si>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</si>
  <si>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</si>
  <si>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</si>
  <si>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</si>
  <si>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</si>
  <si>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</si>
  <si>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</si>
  <si>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</si>
  <si>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</si>
  <si>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</si>
  <si>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</si>
  <si>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</si>
  <si>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</si>
  <si>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</si>
  <si>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</si>
  <si>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</si>
  <si>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</si>
  <si>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</si>
  <si>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</si>
  <si>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</si>
  <si>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</si>
  <si>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</si>
  <si>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</si>
  <si>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</si>
  <si>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</si>
  <si>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</si>
  <si>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</si>
  <si>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</si>
  <si>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</si>
  <si>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</si>
  <si>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</si>
  <si>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</si>
  <si>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</si>
  <si>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</si>
  <si>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</si>
  <si>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</si>
  <si>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</si>
  <si>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</si>
  <si>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</si>
  <si>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</si>
  <si>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</si>
  <si>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</si>
  <si>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</si>
  <si>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</si>
  <si>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</si>
  <si>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</si>
  <si>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</si>
  <si>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</si>
  <si>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</si>
  <si>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</si>
  <si>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</si>
  <si>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</si>
  <si>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</si>
  <si>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</si>
  <si>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</si>
  <si>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</si>
  <si>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</si>
  <si>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</si>
  <si>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</si>
  <si>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</si>
  <si>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</si>
  <si>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</si>
  <si>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</si>
  <si>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</si>
  <si>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</si>
  <si>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</si>
  <si>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</si>
  <si>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</si>
  <si>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</si>
  <si>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</si>
  <si>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</si>
  <si>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</si>
  <si>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</si>
  <si>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</si>
  <si>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</si>
  <si>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</si>
  <si>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</si>
  <si>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</si>
  <si>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</si>
  <si>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</si>
  <si>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</si>
  <si>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</si>
  <si>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</si>
  <si>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</si>
  <si>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</si>
  <si>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</si>
  <si>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</si>
  <si>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</si>
  <si>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</si>
  <si>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</si>
  <si>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</si>
  <si>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</si>
  <si>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</si>
  <si>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</si>
  <si>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</si>
  <si>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</si>
  <si>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</si>
  <si>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</si>
  <si>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</si>
  <si>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</si>
  <si>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</si>
  <si>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</si>
  <si>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</si>
  <si>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</si>
  <si>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</si>
  <si>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</si>
  <si>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</si>
  <si>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</si>
  <si>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</si>
  <si>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</si>
  <si>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</si>
  <si>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</si>
  <si>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</si>
  <si>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</si>
  <si>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</si>
  <si>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</si>
  <si>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</si>
  <si>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</si>
  <si>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</si>
  <si>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</si>
  <si>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</si>
  <si>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</si>
  <si>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</si>
  <si>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</si>
  <si>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</si>
  <si>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</si>
  <si>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</si>
  <si>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</si>
  <si>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</si>
  <si>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</si>
  <si>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</si>
  <si>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</si>
  <si>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</si>
  <si>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</si>
  <si>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</si>
  <si>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</si>
  <si>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</si>
  <si>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</si>
  <si>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</si>
  <si>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</si>
  <si>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</si>
  <si>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</si>
  <si>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</si>
  <si>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</si>
  <si>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</si>
  <si>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</si>
  <si>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</si>
  <si>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</si>
  <si>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</si>
  <si>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</si>
  <si>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</si>
  <si>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</si>
  <si>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</si>
  <si>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</si>
  <si>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</si>
  <si>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</si>
  <si>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</si>
  <si>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</si>
  <si>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</si>
  <si>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</si>
  <si>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</si>
  <si>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</si>
  <si>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</si>
  <si>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</si>
  <si>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</si>
  <si>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</si>
  <si>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</si>
  <si>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</si>
  <si>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</si>
  <si>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</si>
  <si>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</si>
  <si>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</si>
  <si>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</si>
  <si>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</si>
  <si>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</si>
  <si>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</si>
  <si>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</si>
  <si>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</si>
  <si>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</si>
  <si>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</si>
  <si>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</si>
  <si>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</si>
  <si>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</si>
  <si>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</si>
  <si>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</si>
  <si>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</si>
  <si>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</si>
  <si>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</si>
  <si>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</si>
  <si>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</si>
  <si>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</si>
  <si>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</si>
  <si>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</si>
  <si>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</si>
  <si>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</si>
  <si>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</si>
  <si>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</si>
  <si>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</si>
  <si>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</si>
  <si>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</si>
  <si>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</si>
  <si>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</si>
  <si>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</si>
  <si>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</si>
  <si>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</si>
  <si>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</si>
  <si>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</si>
  <si>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</si>
  <si>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</si>
  <si>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</si>
  <si>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</si>
  <si>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</si>
  <si>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</si>
  <si>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</si>
  <si>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</si>
  <si>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</si>
  <si>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</si>
  <si>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</si>
  <si>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</si>
  <si>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</si>
  <si>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</si>
  <si>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</si>
  <si>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</si>
  <si>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</si>
  <si>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</si>
  <si>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</si>
  <si>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</si>
  <si>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</si>
  <si>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</si>
  <si>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</si>
  <si>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</si>
  <si>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</si>
  <si>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</si>
  <si>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</si>
  <si>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</si>
  <si>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</si>
  <si>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</si>
  <si>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</si>
  <si>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</si>
  <si>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</si>
  <si>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</si>
  <si>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</si>
  <si>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</si>
  <si>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</si>
  <si>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</si>
  <si>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</si>
  <si>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</si>
  <si>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</si>
  <si>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</si>
  <si>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</si>
  <si>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</si>
  <si>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</si>
  <si>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</si>
  <si>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</si>
  <si>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</si>
  <si>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</si>
  <si>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</si>
  <si>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</si>
  <si>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</si>
  <si>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</si>
  <si>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</si>
  <si>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</si>
  <si>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</si>
  <si>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</si>
  <si>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</si>
  <si>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</si>
  <si>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</si>
  <si>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</si>
  <si>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</si>
  <si>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</si>
  <si>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</si>
  <si>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</si>
  <si>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</si>
  <si>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</si>
  <si>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</si>
  <si>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</si>
  <si>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</si>
  <si>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</si>
  <si>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</si>
  <si>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</si>
  <si>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</si>
  <si>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</si>
  <si>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</si>
  <si>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</si>
  <si>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</si>
  <si>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</si>
  <si>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</si>
  <si>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</si>
  <si>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</si>
  <si>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</si>
  <si>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</si>
  <si>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</si>
  <si>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</si>
  <si>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</si>
  <si>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</si>
  <si>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</si>
  <si>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</si>
  <si>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</si>
  <si>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</si>
  <si>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</si>
  <si>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</si>
  <si>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</si>
  <si>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</si>
  <si>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</si>
  <si>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</si>
  <si>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</si>
  <si>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</si>
  <si>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</si>
  <si>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</si>
  <si>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</si>
  <si>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</si>
  <si>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</si>
  <si>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</si>
  <si>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</si>
  <si>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</si>
  <si>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</si>
  <si>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</si>
  <si>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</si>
  <si>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</si>
  <si>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</si>
  <si>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</si>
  <si>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</si>
  <si>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</si>
  <si>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</si>
  <si>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</si>
  <si>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</si>
  <si>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</si>
  <si>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</si>
  <si>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</si>
  <si>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</si>
  <si>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</si>
  <si>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</si>
  <si>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</si>
  <si>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</si>
  <si>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</si>
  <si>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</si>
  <si>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</si>
  <si>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</si>
  <si>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</si>
  <si>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</si>
  <si>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</si>
  <si>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</si>
  <si>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</si>
  <si>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</si>
  <si>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</si>
  <si>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</si>
  <si>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</si>
  <si>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</si>
  <si>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</si>
  <si>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</si>
  <si>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</si>
  <si>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</si>
  <si>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</si>
  <si>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</si>
  <si>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</si>
  <si>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</si>
  <si>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</si>
  <si>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</si>
  <si>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</si>
  <si>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</si>
  <si>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</si>
  <si>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</si>
  <si>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</si>
  <si>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</si>
  <si>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</si>
  <si>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</si>
  <si>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</si>
  <si>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</si>
  <si>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</si>
  <si>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</si>
  <si>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</si>
  <si>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</si>
  <si>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</si>
  <si>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</si>
  <si>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</si>
  <si>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</si>
  <si>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</si>
  <si>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</si>
  <si>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</si>
  <si>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</si>
  <si>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</si>
  <si>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</si>
  <si>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</si>
  <si>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</si>
  <si>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</si>
  <si>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</si>
  <si>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</si>
  <si>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</si>
  <si>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</si>
  <si>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</si>
  <si>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</si>
  <si>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</si>
  <si>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</si>
  <si>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</si>
  <si>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</si>
  <si>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</si>
  <si>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</si>
  <si>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</si>
  <si>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</si>
  <si>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</si>
  <si>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</si>
  <si>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</si>
  <si>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</si>
  <si>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</si>
  <si>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</si>
  <si>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</si>
  <si>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</si>
  <si>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</si>
  <si>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</si>
  <si>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</si>
  <si>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</si>
  <si>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</si>
  <si>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</si>
  <si>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</si>
  <si>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</si>
  <si>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</si>
  <si>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</si>
  <si>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</si>
  <si>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</si>
  <si>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</si>
  <si>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</si>
  <si>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</si>
  <si>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</si>
  <si>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</si>
  <si>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</si>
  <si>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</si>
  <si>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</si>
  <si>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</si>
  <si>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</si>
  <si>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</si>
  <si>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</si>
  <si>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</si>
  <si>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</si>
  <si>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</si>
  <si>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</si>
  <si>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</si>
  <si>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</si>
  <si>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</si>
  <si>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</si>
  <si>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</si>
  <si>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</si>
  <si>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</si>
  <si>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</si>
  <si>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</si>
  <si>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</si>
  <si>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</si>
  <si>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</si>
  <si>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</si>
  <si>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</si>
  <si>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</si>
  <si>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</si>
  <si>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</si>
  <si>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</si>
  <si>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</si>
  <si>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</si>
  <si>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</si>
  <si>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</si>
  <si>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</si>
  <si>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</si>
  <si>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</si>
  <si>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</si>
  <si>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</si>
  <si>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</si>
  <si>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</si>
  <si>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</si>
  <si>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</si>
  <si>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</si>
  <si>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</si>
  <si>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</si>
  <si>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</si>
  <si>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</si>
  <si>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</si>
  <si>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</si>
  <si>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</si>
  <si>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</si>
  <si>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</si>
  <si>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</si>
  <si>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</si>
  <si>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</si>
  <si>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</si>
  <si>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</si>
  <si>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</si>
  <si>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</si>
  <si>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</si>
  <si>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</si>
  <si>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</si>
  <si>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</si>
  <si>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</si>
  <si>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</si>
  <si>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</si>
  <si>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</si>
  <si>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</si>
  <si>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</si>
  <si>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</si>
  <si>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</si>
  <si>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</si>
  <si>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</si>
  <si>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</si>
  <si>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</si>
  <si>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</si>
  <si>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</si>
  <si>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</si>
  <si>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</si>
  <si>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</si>
  <si>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</si>
  <si>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</si>
  <si>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</si>
  <si>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</si>
  <si>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</si>
  <si>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</si>
  <si>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</si>
  <si>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</si>
  <si>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</si>
  <si>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</si>
  <si>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</si>
  <si>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</si>
  <si>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</si>
  <si>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</si>
  <si>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</si>
  <si>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</si>
  <si>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</si>
  <si>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</si>
  <si>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</si>
  <si>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</si>
  <si>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</si>
  <si>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</si>
  <si>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</si>
  <si>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</si>
  <si>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</si>
  <si>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</si>
  <si>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</si>
  <si>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</si>
  <si>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</si>
  <si>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</si>
  <si>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</si>
  <si>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</si>
  <si>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</si>
  <si>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</si>
  <si>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</si>
  <si>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</si>
  <si>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</si>
  <si>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</si>
  <si>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</si>
  <si>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</si>
  <si>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</si>
  <si>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</si>
  <si>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</si>
  <si>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</si>
  <si>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</si>
  <si>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</si>
  <si>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</si>
  <si>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</si>
  <si>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</si>
  <si>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</si>
  <si>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</si>
  <si>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</si>
  <si>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</si>
  <si>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</si>
  <si>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</si>
  <si>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</si>
  <si>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</si>
  <si>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</si>
  <si>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</si>
  <si>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</si>
  <si>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</si>
  <si>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</si>
  <si>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</si>
  <si>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</si>
  <si>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</si>
  <si>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</si>
  <si>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</si>
  <si>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</si>
  <si>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</si>
  <si>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</si>
  <si>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</si>
  <si>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</si>
  <si>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</si>
  <si>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</si>
  <si>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</si>
  <si>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</si>
  <si>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</si>
  <si>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</si>
  <si>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</si>
  <si>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</si>
  <si>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</si>
  <si>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</si>
  <si>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</si>
  <si>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</si>
  <si>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</si>
  <si>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</si>
  <si>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</si>
  <si>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</si>
  <si>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</si>
  <si>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</si>
  <si>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</si>
  <si>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</si>
  <si>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</si>
  <si>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</si>
  <si>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</si>
  <si>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</si>
  <si>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</si>
  <si>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</si>
  <si>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</si>
  <si>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</si>
  <si>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</si>
  <si>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</si>
  <si>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</si>
  <si>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</si>
  <si>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</si>
  <si>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</si>
  <si>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</si>
  <si>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</si>
  <si>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</si>
  <si>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</si>
  <si>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</si>
  <si>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</si>
  <si>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</si>
  <si>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</si>
  <si>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</si>
  <si>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</si>
  <si>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</si>
  <si>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</si>
  <si>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</si>
  <si>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</si>
  <si>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</si>
  <si>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</si>
  <si>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</si>
  <si>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</si>
  <si>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</si>
  <si>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</si>
  <si>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</si>
  <si>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</si>
  <si>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</si>
  <si>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</si>
  <si>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</si>
  <si>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</si>
  <si>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</si>
  <si>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</si>
  <si>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</si>
  <si>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</si>
  <si>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</si>
  <si>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</si>
  <si>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</si>
  <si>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</si>
  <si>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</si>
  <si>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</si>
  <si>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</si>
  <si>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</si>
  <si>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</si>
  <si>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</si>
  <si>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</si>
  <si>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</si>
  <si>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</si>
  <si>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</si>
  <si>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</si>
  <si>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</si>
  <si>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</si>
  <si>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</si>
  <si>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</si>
  <si>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</si>
  <si>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</si>
  <si>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</si>
  <si>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</si>
  <si>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</si>
  <si>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</si>
  <si>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</si>
  <si>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</si>
  <si>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</si>
  <si>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</si>
  <si>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</si>
  <si>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</si>
  <si>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</si>
  <si>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</si>
  <si>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</si>
  <si>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</si>
  <si>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</si>
  <si>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</si>
  <si>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</si>
  <si>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</si>
  <si>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</si>
  <si>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</si>
  <si>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</si>
  <si>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</si>
  <si>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</si>
  <si>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</si>
  <si>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</si>
  <si>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</si>
  <si>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</si>
  <si>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</si>
  <si>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</si>
  <si>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</si>
  <si>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</si>
  <si>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</si>
  <si>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</si>
  <si>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</si>
  <si>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</si>
  <si>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</si>
  <si>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</si>
  <si>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</si>
  <si>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</si>
  <si>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</si>
  <si>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</si>
  <si>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</si>
  <si>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</si>
  <si>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</si>
  <si>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</si>
  <si>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</si>
  <si>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Avenida Presidente Getúlio Vargas, 365 - Povoado</t>
  </si>
  <si>
    <t>(34)3425 4117</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</si>
  <si>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</si>
  <si>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</si>
  <si>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</si>
  <si>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</si>
  <si>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</si>
  <si>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</si>
  <si>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</si>
  <si>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</si>
  <si>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</si>
  <si>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</si>
  <si>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</si>
  <si>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</si>
  <si>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</si>
  <si>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</si>
  <si>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</si>
  <si>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</si>
  <si>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</si>
  <si>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</si>
  <si>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</si>
  <si>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</si>
  <si>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</si>
  <si>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</si>
  <si>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</si>
  <si>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</si>
  <si>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</si>
  <si>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</si>
  <si>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</si>
  <si>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</si>
  <si>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</si>
  <si>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</si>
  <si>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</si>
  <si>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</si>
  <si>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</si>
  <si>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</si>
  <si>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</si>
  <si>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</si>
  <si>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</si>
  <si>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</si>
  <si>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</si>
  <si>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</si>
  <si>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</si>
  <si>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</si>
  <si>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</si>
  <si>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</si>
  <si>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</si>
  <si>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</si>
  <si>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</si>
  <si>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</si>
  <si>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</si>
  <si>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</si>
  <si>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</si>
  <si>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</si>
  <si>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</si>
  <si>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</si>
  <si>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</si>
  <si>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</si>
  <si>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</si>
  <si>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</si>
  <si>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Cliente informa que arvores na frente da antena, estão afetando o sinal,</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</si>
  <si>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</si>
  <si>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</si>
  <si>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</si>
  <si>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</si>
  <si>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</si>
  <si>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</si>
  <si>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</si>
  <si>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</si>
  <si>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</si>
  <si>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</si>
  <si>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</si>
  <si>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</si>
  <si>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</si>
  <si>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</si>
  <si>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</si>
  <si>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</si>
  <si>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</si>
  <si>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</si>
  <si>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</si>
  <si>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</si>
  <si>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</si>
  <si>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</si>
  <si>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</si>
  <si>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</si>
  <si>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</si>
  <si>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</si>
  <si>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</si>
  <si>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</si>
  <si>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</si>
  <si>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</si>
  <si>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</si>
  <si>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</si>
  <si>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</si>
  <si>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</si>
  <si>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</si>
  <si>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</si>
  <si>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</si>
  <si>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</si>
  <si>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</si>
  <si>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</si>
  <si>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</si>
  <si>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</si>
  <si>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</si>
  <si>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</si>
  <si>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</si>
  <si>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</si>
  <si>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</si>
  <si>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</si>
  <si>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</si>
  <si>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</si>
  <si>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</si>
  <si>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</si>
  <si>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</si>
  <si>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</si>
  <si>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</si>
  <si>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</si>
  <si>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</si>
  <si>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</si>
  <si>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</si>
  <si>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</si>
  <si>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</si>
  <si>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</si>
  <si>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</si>
  <si>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</si>
  <si>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</si>
  <si>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</si>
  <si>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</si>
  <si>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</si>
  <si>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</si>
  <si>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</si>
  <si>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</si>
  <si>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</si>
  <si>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</si>
  <si>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</si>
  <si>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</si>
  <si>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</si>
  <si>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</si>
  <si>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</si>
  <si>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</si>
  <si>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</si>
  <si>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</si>
  <si>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</si>
  <si>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</si>
  <si>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</si>
  <si>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</si>
  <si>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</si>
  <si>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</si>
  <si>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</si>
  <si>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</si>
  <si>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</si>
  <si>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</si>
  <si>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</si>
  <si>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</si>
  <si>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</si>
  <si>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</si>
  <si>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</si>
  <si>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</si>
  <si>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</si>
  <si>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</si>
  <si>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</si>
  <si>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</si>
  <si>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</si>
  <si>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</si>
  <si>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</si>
  <si>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</si>
  <si>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</si>
  <si>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</si>
  <si>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</si>
  <si>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</si>
  <si>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</si>
  <si>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</si>
  <si>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</si>
  <si>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</si>
  <si>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</si>
  <si>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</si>
  <si>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</si>
  <si>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</si>
  <si>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</si>
  <si>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</si>
  <si>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</si>
  <si>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</si>
  <si>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</si>
  <si>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</si>
  <si>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</si>
  <si>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</si>
  <si>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</si>
  <si>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</si>
  <si>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</si>
  <si>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</si>
  <si>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</si>
  <si>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</si>
  <si>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</si>
  <si>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</si>
  <si>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</si>
  <si>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</si>
  <si>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</si>
  <si>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</si>
  <si>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</si>
  <si>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</si>
  <si>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</si>
  <si>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</si>
  <si>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</si>
  <si>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</si>
  <si>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</si>
  <si>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</si>
  <si>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</si>
  <si>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</si>
  <si>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</si>
  <si>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</si>
  <si>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</si>
  <si>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</si>
  <si>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</si>
  <si>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</si>
  <si>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</si>
  <si>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</si>
  <si>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</si>
  <si>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</si>
  <si>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</si>
  <si>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</si>
  <si>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</si>
  <si>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</si>
  <si>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</si>
  <si>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</si>
  <si>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</si>
  <si>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</si>
  <si>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</si>
  <si>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</si>
  <si>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</si>
  <si>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</si>
  <si>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</si>
  <si>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</si>
  <si>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</si>
  <si>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</si>
  <si>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</si>
  <si>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</si>
  <si>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</si>
  <si>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</si>
  <si>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</si>
  <si>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</si>
  <si>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</si>
  <si>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</si>
  <si>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</si>
  <si>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</si>
  <si>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</si>
  <si>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</si>
  <si>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</si>
  <si>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</si>
  <si>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</si>
  <si>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</si>
  <si>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</si>
  <si>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</si>
  <si>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</si>
  <si>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</si>
  <si>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</si>
  <si>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</si>
  <si>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</si>
  <si>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</si>
  <si>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</si>
  <si>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</si>
  <si>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</si>
  <si>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</si>
  <si>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</si>
  <si>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</si>
  <si>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</si>
  <si>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</si>
  <si>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</si>
  <si>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</si>
  <si>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</si>
  <si>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</si>
  <si>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</si>
  <si>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</si>
  <si>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</si>
  <si>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</si>
  <si>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</si>
  <si>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</si>
  <si>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</si>
  <si>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</si>
  <si>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</si>
  <si>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</si>
  <si>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</si>
  <si>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</si>
  <si>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</si>
  <si>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</si>
  <si>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</si>
  <si>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</si>
  <si>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</si>
  <si>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</si>
  <si>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</si>
  <si>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</si>
  <si>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</si>
  <si>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</si>
  <si>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</si>
  <si>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</si>
  <si>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</si>
  <si>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</si>
  <si>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</si>
  <si>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</si>
  <si>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</si>
  <si>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</si>
  <si>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</si>
  <si>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</si>
  <si>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</si>
  <si>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</si>
  <si>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</si>
  <si>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</si>
  <si>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</si>
  <si>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</si>
  <si>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</si>
  <si>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</si>
  <si>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</si>
  <si>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</si>
  <si>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</si>
  <si>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</si>
  <si>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</si>
  <si>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</si>
  <si>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</si>
  <si>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</si>
  <si>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</si>
  <si>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</si>
  <si>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</si>
  <si>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</si>
  <si>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</si>
  <si>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</si>
  <si>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</si>
  <si>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</si>
  <si>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</si>
  <si>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</si>
  <si>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</si>
  <si>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</si>
  <si>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</si>
  <si>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</si>
  <si>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</si>
  <si>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</si>
  <si>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</si>
  <si>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(35) 35351305</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</si>
  <si>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</si>
  <si>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</si>
  <si>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</si>
  <si>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</si>
  <si>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</si>
  <si>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</si>
  <si>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</si>
  <si>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</si>
  <si>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</si>
  <si>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</si>
  <si>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</si>
  <si>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</si>
  <si>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</si>
  <si>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</si>
  <si>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</si>
  <si>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</si>
  <si>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</si>
  <si>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</si>
  <si>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</si>
  <si>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</si>
  <si>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</si>
  <si>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</si>
  <si>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</si>
  <si>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</si>
  <si>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</si>
  <si>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</si>
  <si>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</si>
  <si>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</si>
  <si>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</si>
  <si>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</si>
  <si>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</si>
  <si>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</si>
  <si>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</si>
  <si>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</si>
  <si>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</si>
  <si>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</si>
  <si>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</si>
  <si>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</si>
  <si>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</si>
  <si>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</si>
  <si>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</si>
  <si>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</si>
  <si>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</si>
  <si>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</si>
  <si>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</si>
  <si>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</si>
  <si>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</si>
  <si>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</si>
  <si>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</si>
  <si>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</si>
  <si>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</si>
  <si>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</si>
  <si>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</si>
  <si>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</si>
  <si>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</si>
  <si>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</si>
  <si>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</si>
  <si>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</si>
  <si>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</si>
  <si>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</si>
  <si>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</si>
  <si>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</si>
  <si>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</si>
  <si>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</si>
  <si>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</si>
  <si>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</si>
  <si>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</si>
  <si>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</si>
  <si>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</si>
  <si>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</si>
  <si>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</si>
  <si>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</si>
  <si>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</si>
  <si>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</si>
  <si>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</si>
  <si>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</si>
  <si>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</si>
  <si>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</si>
  <si>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</si>
  <si>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</si>
  <si>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</si>
  <si>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</si>
  <si>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</si>
  <si>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</si>
  <si>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</si>
  <si>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</si>
  <si>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</si>
  <si>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</si>
  <si>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</si>
  <si>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</si>
  <si>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</si>
  <si>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</si>
  <si>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</si>
  <si>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</si>
  <si>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</si>
  <si>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</si>
  <si>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</si>
  <si>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</si>
  <si>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</si>
  <si>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</si>
  <si>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</si>
  <si>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</si>
  <si>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</si>
  <si>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</si>
  <si>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</si>
  <si>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</si>
  <si>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</si>
  <si>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</si>
  <si>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</si>
  <si>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</si>
  <si>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</si>
  <si>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</si>
  <si>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</si>
  <si>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</si>
  <si>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</si>
  <si>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</si>
  <si>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</si>
  <si>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RUA TANCREDO NEVES , n 376 - Bairro LEAO XIII</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</si>
  <si>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</si>
  <si>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</si>
  <si>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</si>
  <si>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</si>
  <si>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</si>
  <si>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</si>
  <si>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</si>
  <si>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04/09/2012 15:00:05 	Hernan Martins Alves 	O endereço da O.S 3975 que está no sistema está em reforma, e o término previsto está para Janeiro de 2013. O PSF encontra-se em atendimento em um imóvel de aluguel no endereço: Rua Professor Abel de Barro</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</si>
  <si>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</si>
  <si>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</si>
  <si>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</si>
  <si>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</si>
  <si>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</si>
  <si>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</si>
  <si>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</si>
  <si>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</si>
  <si>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</si>
  <si>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</si>
  <si>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</si>
  <si>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</si>
  <si>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</si>
  <si>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</si>
  <si>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</si>
  <si>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</si>
  <si>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</si>
  <si>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</si>
  <si>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</si>
  <si>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</si>
  <si>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</si>
  <si>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</si>
  <si>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</si>
  <si>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</si>
  <si>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</si>
  <si>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</si>
  <si>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</si>
  <si>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</si>
  <si>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</si>
  <si>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</si>
  <si>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</si>
  <si>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</si>
  <si>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</si>
  <si>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</si>
  <si>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</si>
  <si>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</si>
  <si>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</si>
  <si>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</si>
  <si>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</si>
  <si>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</si>
  <si>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</si>
  <si>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</si>
  <si>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</si>
  <si>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</si>
  <si>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</si>
  <si>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</si>
  <si>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</si>
  <si>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</si>
  <si>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</si>
  <si>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</si>
  <si>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</si>
  <si>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</si>
  <si>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</si>
  <si>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</si>
  <si>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</si>
  <si>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</si>
  <si>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</si>
  <si>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</si>
  <si>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</si>
  <si>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</si>
  <si>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</si>
  <si>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</si>
  <si>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</si>
  <si>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</si>
  <si>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</si>
  <si>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</si>
  <si>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</si>
  <si>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</si>
  <si>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</si>
  <si>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</si>
  <si>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</si>
  <si>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</si>
  <si>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</si>
  <si>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</si>
  <si>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</si>
  <si>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</si>
  <si>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</si>
  <si>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</si>
  <si>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</si>
  <si>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</si>
  <si>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</si>
  <si>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</si>
  <si>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</si>
  <si>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</si>
  <si>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</si>
  <si>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</si>
  <si>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</si>
  <si>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</si>
  <si>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</si>
  <si>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</si>
  <si>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</si>
  <si>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</si>
  <si>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</si>
  <si>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</si>
  <si>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</si>
  <si>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</si>
  <si>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</si>
  <si>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</si>
  <si>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</si>
  <si>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</si>
  <si>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</si>
  <si>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</si>
  <si>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</si>
  <si>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</si>
  <si>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</si>
  <si>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</si>
  <si>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</si>
  <si>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</si>
  <si>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</si>
  <si>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</si>
  <si>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</si>
  <si>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</si>
  <si>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</si>
  <si>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</si>
  <si>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</si>
  <si>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</si>
  <si>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</si>
  <si>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</si>
  <si>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</si>
  <si>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</si>
  <si>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</si>
  <si>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</si>
  <si>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</si>
  <si>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</si>
  <si>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</si>
  <si>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</si>
  <si>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</si>
  <si>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</si>
  <si>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</si>
  <si>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</si>
  <si>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</si>
  <si>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</si>
  <si>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</si>
  <si>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</si>
  <si>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</si>
  <si>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</si>
  <si>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</si>
  <si>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</si>
  <si>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</si>
  <si>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</si>
  <si>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</si>
  <si>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</si>
  <si>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</si>
  <si>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</si>
  <si>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</si>
  <si>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</si>
  <si>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</si>
  <si>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</si>
  <si>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</si>
  <si>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</si>
  <si>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</si>
  <si>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</si>
  <si>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</si>
  <si>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</si>
  <si>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</si>
  <si>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</si>
  <si>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</si>
  <si>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</si>
  <si>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</si>
  <si>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</si>
  <si>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</si>
  <si>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</si>
  <si>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</si>
  <si>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</si>
  <si>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</si>
  <si>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</si>
  <si>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</si>
  <si>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</si>
  <si>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</si>
  <si>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</si>
  <si>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</si>
  <si>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</si>
  <si>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</si>
  <si>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</si>
  <si>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</si>
  <si>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</si>
  <si>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</si>
  <si>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</si>
  <si>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</si>
  <si>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</si>
  <si>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</si>
  <si>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</si>
  <si>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</si>
  <si>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</si>
  <si>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</si>
  <si>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</si>
  <si>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</si>
  <si>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</si>
  <si>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</si>
  <si>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</si>
  <si>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</si>
  <si>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</si>
  <si>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</si>
  <si>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</si>
  <si>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</si>
  <si>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</si>
  <si>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</si>
  <si>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</si>
  <si>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</si>
  <si>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</si>
  <si>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</si>
  <si>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</si>
  <si>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</si>
  <si>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</si>
  <si>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</si>
  <si>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</si>
  <si>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</si>
  <si>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</si>
  <si>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</si>
  <si>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</si>
  <si>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</si>
  <si>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</si>
  <si>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</si>
  <si>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</si>
  <si>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</si>
  <si>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</si>
  <si>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</si>
  <si>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</si>
  <si>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</si>
  <si>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</si>
  <si>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</si>
  <si>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</si>
  <si>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</si>
  <si>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</si>
  <si>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</si>
  <si>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</si>
  <si>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</si>
  <si>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</si>
  <si>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</si>
  <si>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</si>
  <si>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</si>
  <si>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</si>
  <si>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</si>
  <si>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</si>
  <si>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</si>
  <si>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</si>
  <si>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</si>
  <si>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</si>
  <si>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</si>
  <si>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</si>
  <si>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</si>
  <si>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</si>
  <si>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</si>
  <si>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</si>
  <si>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</si>
  <si>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</si>
  <si>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</si>
  <si>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</si>
  <si>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</si>
  <si>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</si>
  <si>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</si>
  <si>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</si>
  <si>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</si>
  <si>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</si>
  <si>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</si>
  <si>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</si>
  <si>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</si>
  <si>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</si>
  <si>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</si>
  <si>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</si>
  <si>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</si>
  <si>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</si>
  <si>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</si>
  <si>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</si>
  <si>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</si>
  <si>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</si>
  <si>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</si>
  <si>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</si>
  <si>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</si>
  <si>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</si>
  <si>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</si>
  <si>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</si>
  <si>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</si>
  <si>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</si>
  <si>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</si>
  <si>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</si>
  <si>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</si>
  <si>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</si>
  <si>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</si>
  <si>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</si>
  <si>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</si>
  <si>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</si>
  <si>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</si>
  <si>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</si>
  <si>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</si>
  <si>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</si>
  <si>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</si>
  <si>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</si>
  <si>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</si>
  <si>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</si>
  <si>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</si>
  <si>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</si>
  <si>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</si>
  <si>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</si>
  <si>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</si>
  <si>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</si>
  <si>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</si>
  <si>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</si>
  <si>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</si>
  <si>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</si>
  <si>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</si>
  <si>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</si>
  <si>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</si>
  <si>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</si>
  <si>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</si>
  <si>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</si>
  <si>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</si>
  <si>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</si>
  <si>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</si>
  <si>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</si>
  <si>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</si>
  <si>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</si>
  <si>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</si>
  <si>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</si>
  <si>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</si>
  <si>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</si>
  <si>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</si>
  <si>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</si>
  <si>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32 9967-7751 / 32 88</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</si>
  <si>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</si>
  <si>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</si>
  <si>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</si>
  <si>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</si>
  <si>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</si>
  <si>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</si>
  <si>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</si>
  <si>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</si>
  <si>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</si>
  <si>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</si>
  <si>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</si>
  <si>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</si>
  <si>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</si>
  <si>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</si>
  <si>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</si>
  <si>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</si>
  <si>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</si>
  <si>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</si>
  <si>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</si>
  <si>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</si>
  <si>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</si>
  <si>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</si>
  <si>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</si>
  <si>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</si>
  <si>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</si>
  <si>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</si>
  <si>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</si>
  <si>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</si>
  <si>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</si>
  <si>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</si>
  <si>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</si>
  <si>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</si>
  <si>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</si>
  <si>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</si>
  <si>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</si>
  <si>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</si>
  <si>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</si>
  <si>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</si>
  <si>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</si>
  <si>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</si>
  <si>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</si>
  <si>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</si>
  <si>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</si>
  <si>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</si>
  <si>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</si>
  <si>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</si>
  <si>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</si>
  <si>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</si>
  <si>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</si>
  <si>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</si>
  <si>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</si>
  <si>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</si>
  <si>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</si>
  <si>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</si>
  <si>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</si>
  <si>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</si>
  <si>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</si>
  <si>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</si>
  <si>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</si>
  <si>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</si>
  <si>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</si>
  <si>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</si>
  <si>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</si>
  <si>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</si>
  <si>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</si>
  <si>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</si>
  <si>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</si>
  <si>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</si>
  <si>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</si>
  <si>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</si>
  <si>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</si>
  <si>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</si>
  <si>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</si>
  <si>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</si>
  <si>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</si>
  <si>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</si>
  <si>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</si>
  <si>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</si>
  <si>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</si>
  <si>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</si>
  <si>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</si>
  <si>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</si>
  <si>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</si>
  <si>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</si>
  <si>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</si>
  <si>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</si>
  <si>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</si>
  <si>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</si>
  <si>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</si>
  <si>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</si>
  <si>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</si>
  <si>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</si>
  <si>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</si>
  <si>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</si>
  <si>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</si>
  <si>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</si>
  <si>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</si>
  <si>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</si>
  <si>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</si>
  <si>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</si>
  <si>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</si>
  <si>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</si>
  <si>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</si>
  <si>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</si>
  <si>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</si>
  <si>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</si>
  <si>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</si>
  <si>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</si>
  <si>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</si>
  <si>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</si>
  <si>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</si>
  <si>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</si>
  <si>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</si>
  <si>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</si>
  <si>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</si>
  <si>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Ana Paula Ribeiro</t>
  </si>
  <si>
    <t>AV. DO CONTORNO N. º 2240, GUTIERREZ</t>
  </si>
  <si>
    <t>38441-108</t>
  </si>
  <si>
    <t>34-3690-3088</t>
  </si>
  <si>
    <t>Dayane Lopes de Almeida</t>
  </si>
  <si>
    <t>AVENIDA BATALHÃO MAUA, BAIRRO MARIA EUGÊNIA</t>
  </si>
  <si>
    <t>38440-210</t>
  </si>
  <si>
    <t>34-3690-3159</t>
  </si>
  <si>
    <t>Celso Ricardo</t>
  </si>
  <si>
    <t>PRAÇA JOSÉ RODRIGUES ALVES N. º ,  CENTRO</t>
  </si>
  <si>
    <t>34-3690-3023</t>
  </si>
  <si>
    <t>Daniela Betania dos Santos</t>
  </si>
  <si>
    <t>R. COROMANDEL, BAIRRO AMORIM</t>
  </si>
  <si>
    <t>38446-144</t>
  </si>
  <si>
    <t>34-3690-3018</t>
  </si>
  <si>
    <t>Gabriela Dionisio e Alessandra</t>
  </si>
  <si>
    <t>R. DA PAZ N. º 05, SANTA HELENA</t>
  </si>
  <si>
    <t>38440-246</t>
  </si>
  <si>
    <t>34-3690-3011</t>
  </si>
  <si>
    <t>Marina Lopes Gontiko de Melo</t>
  </si>
  <si>
    <t>34-3690-3042</t>
  </si>
  <si>
    <t>Cassia de Abreu Andrade</t>
  </si>
  <si>
    <t>PRAÇA SANTO AGOSTINHO, BAIRRO GOÍAS</t>
  </si>
  <si>
    <t>34-3690-3002</t>
  </si>
  <si>
    <t>Anicesia Cecilia Gotardi Ludovino</t>
  </si>
  <si>
    <t>PRAÇA JUSCELINO KUBISTCHEK S/N,  BRASILIA</t>
  </si>
  <si>
    <t>34-3241-0542</t>
  </si>
  <si>
    <t>Rodrigo Alves Garcia</t>
  </si>
  <si>
    <t>AV. DAS PALMEIRAS N. º 60, SÃO SEBASTIÃO</t>
  </si>
  <si>
    <t>38443-112</t>
  </si>
  <si>
    <t>34-3690-3022</t>
  </si>
  <si>
    <t>Naura Liane Pereira</t>
  </si>
  <si>
    <t>AV. CORNELIA RODRIGUES DA CUNHA N. º 851, SANTIAGO</t>
  </si>
  <si>
    <t>38444-284</t>
  </si>
  <si>
    <t>34-3690-3219</t>
  </si>
  <si>
    <t>Divina Rodrigues Santana Braga</t>
  </si>
  <si>
    <t>PRAÇA ABTÔNIO MARCELINO DIAS, PARAÍSO</t>
  </si>
  <si>
    <t>38445-011</t>
  </si>
  <si>
    <t>34-3690-3007</t>
  </si>
  <si>
    <t>Ana Luiza Ferreira Lemos de Paiva</t>
  </si>
  <si>
    <t>R. OTACILIO PINTO DE OLIVEIRA N. º 650, NOVO HORIZONTE</t>
  </si>
  <si>
    <t>38446-278</t>
  </si>
  <si>
    <t>34-3690-3122</t>
  </si>
  <si>
    <t>Doriluce Martins Oliveira</t>
  </si>
  <si>
    <t>R. TUPACIGUARA N. º 355, MIRANDA</t>
  </si>
  <si>
    <t>38444-254</t>
  </si>
  <si>
    <t>34-3242-4731</t>
  </si>
  <si>
    <t>Eliane Martins Ferreira Abdias Dias</t>
  </si>
  <si>
    <t>34-3690-3026</t>
  </si>
  <si>
    <t>Regis Tomas Santos</t>
  </si>
  <si>
    <t>Av. Benedito Teodoro da Silva, Centro</t>
  </si>
  <si>
    <t>38540-000</t>
  </si>
  <si>
    <t>(34) 38471224</t>
  </si>
  <si>
    <t>Lidia Ferreira da Fonseca</t>
  </si>
  <si>
    <t>Rua Quincas Rodrigues 270, Alto Abadiense</t>
  </si>
  <si>
    <t>(34) 38471850</t>
  </si>
  <si>
    <t>Deise Nara Marques</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</si>
  <si>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</si>
  <si>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</si>
  <si>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</si>
  <si>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</si>
  <si>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</si>
  <si>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</si>
  <si>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</si>
  <si>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</si>
  <si>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</si>
  <si>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</si>
  <si>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</si>
  <si>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</si>
  <si>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</si>
  <si>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</si>
  <si>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</si>
  <si>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</si>
  <si>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</si>
  <si>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</si>
  <si>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</si>
  <si>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</si>
  <si>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</si>
  <si>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</si>
  <si>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</si>
  <si>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</si>
  <si>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</si>
  <si>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</si>
  <si>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</si>
  <si>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</si>
  <si>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</si>
  <si>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</si>
  <si>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</si>
  <si>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</si>
  <si>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</si>
  <si>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</si>
  <si>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</si>
  <si>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</si>
  <si>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</si>
  <si>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</si>
  <si>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</si>
  <si>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</si>
  <si>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</si>
  <si>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</si>
  <si>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</si>
  <si>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</si>
  <si>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</si>
  <si>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</si>
  <si>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</si>
  <si>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</si>
  <si>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</si>
  <si>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</si>
  <si>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</si>
  <si>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</si>
  <si>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</si>
  <si>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</si>
  <si>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</si>
  <si>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</si>
  <si>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</si>
  <si>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</si>
  <si>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</si>
  <si>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</si>
  <si>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</si>
  <si>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</si>
  <si>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</si>
  <si>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</si>
  <si>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</si>
  <si>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</si>
  <si>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</si>
  <si>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</si>
  <si>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</si>
  <si>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</si>
  <si>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</si>
  <si>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</si>
  <si>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</si>
  <si>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</si>
  <si>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</si>
  <si>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</si>
  <si>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</si>
  <si>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</si>
  <si>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</si>
  <si>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</si>
  <si>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</si>
  <si>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</si>
  <si>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</si>
  <si>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</si>
  <si>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</si>
  <si>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</si>
  <si>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</si>
  <si>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</si>
  <si>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</si>
  <si>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</si>
  <si>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</si>
  <si>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</si>
  <si>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</si>
  <si>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</si>
  <si>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</si>
  <si>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</si>
  <si>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</si>
  <si>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</si>
  <si>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</si>
  <si>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</si>
  <si>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</si>
  <si>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</si>
  <si>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</si>
  <si>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</si>
  <si>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</si>
  <si>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</si>
  <si>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</si>
  <si>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</si>
  <si>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</si>
  <si>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</si>
  <si>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</si>
  <si>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</si>
  <si>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</si>
  <si>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</si>
  <si>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</si>
  <si>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</si>
  <si>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</si>
  <si>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</si>
  <si>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</si>
  <si>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</si>
  <si>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</si>
  <si>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</si>
  <si>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</si>
  <si>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</si>
  <si>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</si>
  <si>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</si>
  <si>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</si>
  <si>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</si>
  <si>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</si>
  <si>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</si>
  <si>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</si>
  <si>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</si>
  <si>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</si>
  <si>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</si>
  <si>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</si>
  <si>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</si>
  <si>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</si>
  <si>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</si>
  <si>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</si>
  <si>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</si>
  <si>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</si>
  <si>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</si>
  <si>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</si>
  <si>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</si>
  <si>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</si>
  <si>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</si>
  <si>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</si>
  <si>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</si>
  <si>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</si>
  <si>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</si>
  <si>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</si>
  <si>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31-38661131</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</si>
  <si>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</si>
  <si>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</si>
  <si>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</si>
  <si>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</si>
  <si>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</si>
  <si>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</si>
  <si>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</si>
  <si>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</si>
  <si>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</si>
  <si>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</si>
  <si>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</si>
  <si>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</si>
  <si>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</si>
  <si>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</si>
  <si>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</si>
  <si>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</si>
  <si>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</si>
  <si>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</si>
  <si>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</si>
  <si>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</si>
  <si>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</si>
  <si>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</si>
  <si>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</si>
  <si>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</si>
  <si>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</si>
  <si>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</si>
  <si>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</si>
  <si>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</si>
  <si>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</si>
  <si>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</si>
  <si>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</si>
  <si>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</si>
  <si>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</si>
  <si>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</si>
  <si>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</si>
  <si>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</si>
  <si>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</si>
  <si>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</si>
  <si>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</si>
  <si>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</si>
  <si>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</si>
  <si>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</si>
  <si>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</si>
  <si>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</si>
  <si>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</si>
  <si>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</si>
  <si>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</si>
  <si>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</si>
  <si>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</si>
  <si>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</si>
  <si>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</si>
  <si>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</si>
  <si>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</si>
  <si>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</si>
  <si>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</si>
  <si>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</si>
  <si>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</si>
  <si>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</si>
  <si>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</si>
  <si>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</si>
  <si>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</si>
  <si>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</si>
  <si>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</si>
  <si>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</si>
  <si>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</si>
  <si>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</si>
  <si>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</si>
  <si>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</si>
  <si>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</si>
  <si>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</si>
  <si>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</si>
  <si>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</si>
  <si>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</si>
  <si>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</si>
  <si>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</si>
  <si>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</si>
  <si>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</si>
  <si>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</si>
  <si>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</si>
  <si>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</si>
  <si>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</si>
  <si>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</si>
  <si>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</si>
  <si>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</si>
  <si>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</si>
  <si>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</si>
  <si>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</si>
  <si>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</si>
  <si>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</si>
  <si>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</si>
  <si>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</si>
  <si>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</si>
  <si>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</si>
  <si>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</si>
  <si>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</si>
  <si>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</si>
  <si>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</si>
  <si>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</si>
  <si>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</si>
  <si>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</si>
  <si>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</si>
  <si>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</si>
  <si>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</si>
  <si>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</si>
  <si>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</si>
  <si>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</si>
  <si>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</si>
  <si>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</si>
  <si>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</si>
  <si>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</si>
  <si>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</si>
  <si>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</si>
  <si>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</si>
  <si>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</si>
  <si>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</si>
  <si>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</si>
  <si>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</si>
  <si>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</si>
  <si>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</si>
  <si>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</si>
  <si>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</si>
  <si>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</si>
  <si>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</si>
  <si>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</si>
  <si>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</si>
  <si>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</si>
  <si>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</si>
  <si>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</si>
  <si>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</si>
  <si>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</si>
  <si>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</si>
  <si>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</si>
  <si>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</si>
  <si>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</si>
  <si>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</si>
  <si>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</si>
  <si>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</si>
  <si>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</si>
  <si>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</si>
  <si>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</si>
  <si>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</si>
  <si>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</si>
  <si>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</si>
  <si>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</si>
  <si>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</si>
  <si>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</si>
  <si>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</si>
  <si>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</si>
  <si>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</si>
  <si>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</si>
  <si>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</si>
  <si>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</si>
  <si>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</si>
  <si>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</si>
  <si>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</si>
  <si>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</si>
  <si>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</si>
  <si>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</si>
  <si>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</si>
  <si>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</si>
  <si>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</si>
  <si>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</si>
  <si>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</si>
  <si>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</si>
  <si>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</si>
  <si>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</si>
  <si>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</si>
  <si>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</si>
  <si>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</si>
  <si>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</si>
  <si>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</si>
  <si>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</si>
  <si>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</si>
  <si>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</si>
  <si>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(35)3366-1449</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</si>
  <si>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</si>
  <si>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</si>
  <si>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</si>
  <si>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</si>
  <si>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</si>
  <si>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</si>
  <si>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</si>
  <si>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</si>
  <si>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</si>
  <si>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</si>
  <si>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</si>
  <si>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</si>
  <si>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</si>
  <si>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</si>
  <si>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</si>
  <si>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</si>
  <si>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</si>
  <si>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</si>
  <si>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</si>
  <si>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</si>
  <si>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</si>
  <si>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(32)3256-1291</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</si>
  <si>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</si>
  <si>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</si>
  <si>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</si>
  <si>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</si>
  <si>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</si>
  <si>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</si>
  <si>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</si>
  <si>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</si>
  <si>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</si>
  <si>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</si>
  <si>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</si>
  <si>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</si>
  <si>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</si>
  <si>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</si>
  <si>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</si>
  <si>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</si>
  <si>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</si>
  <si>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</si>
  <si>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</si>
  <si>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</si>
  <si>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</si>
  <si>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</si>
  <si>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</si>
  <si>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</si>
  <si>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</si>
  <si>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</si>
  <si>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</si>
  <si>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ADSON RODRIGUES BOTELHO</t>
  </si>
  <si>
    <t>PRAÇA PREFEITO JOÃO CAETANO, 418</t>
  </si>
  <si>
    <t>39220-000</t>
  </si>
  <si>
    <t>(38)3758-1210</t>
  </si>
  <si>
    <t>BELO VALE</t>
  </si>
  <si>
    <t>ANA CAROLINE VIEIRA REZENDE</t>
  </si>
  <si>
    <t>RUA PADRE JACINTO nº 21</t>
  </si>
  <si>
    <t>35473-000</t>
  </si>
  <si>
    <t>(31)3734-1414</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</si>
  <si>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</si>
  <si>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</si>
  <si>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</si>
  <si>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</si>
  <si>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</si>
  <si>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</si>
  <si>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</si>
  <si>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</si>
  <si>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</si>
  <si>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</si>
  <si>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</si>
  <si>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</si>
  <si>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</si>
  <si>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</si>
  <si>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</si>
  <si>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</si>
  <si>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</si>
  <si>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</si>
  <si>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</si>
  <si>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</si>
  <si>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</si>
  <si>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</si>
  <si>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</si>
  <si>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</si>
  <si>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</si>
  <si>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</si>
  <si>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</si>
  <si>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</si>
  <si>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</si>
  <si>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</si>
  <si>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</si>
  <si>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</si>
  <si>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</si>
  <si>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</si>
  <si>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</si>
  <si>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</si>
  <si>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</si>
  <si>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</si>
  <si>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</si>
  <si>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</si>
  <si>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</si>
  <si>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</si>
  <si>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</si>
  <si>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</si>
  <si>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</si>
  <si>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</si>
  <si>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</si>
  <si>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</si>
  <si>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</si>
  <si>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</si>
  <si>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</si>
  <si>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</si>
  <si>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</si>
  <si>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</si>
  <si>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</si>
  <si>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</si>
  <si>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</si>
  <si>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</si>
  <si>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</si>
  <si>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</si>
  <si>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</si>
  <si>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</si>
  <si>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</si>
  <si>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</si>
  <si>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</si>
  <si>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</si>
  <si>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</si>
  <si>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</si>
  <si>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</si>
  <si>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</si>
  <si>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</si>
  <si>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</si>
  <si>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</si>
  <si>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</si>
  <si>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</si>
  <si>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</si>
  <si>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</si>
  <si>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</si>
  <si>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</si>
  <si>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</si>
  <si>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</si>
  <si>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</si>
  <si>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</si>
  <si>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</si>
  <si>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</si>
  <si>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</si>
  <si>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</si>
  <si>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</si>
  <si>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</si>
  <si>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</si>
  <si>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</si>
  <si>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</si>
  <si>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</si>
  <si>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</si>
  <si>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</si>
  <si>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</si>
  <si>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</si>
  <si>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</si>
  <si>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</si>
  <si>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</si>
  <si>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</si>
  <si>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</si>
  <si>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</si>
  <si>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</si>
  <si>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</si>
  <si>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</si>
  <si>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</si>
  <si>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</si>
  <si>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</si>
  <si>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</si>
  <si>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</si>
  <si>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</si>
  <si>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</si>
  <si>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</si>
  <si>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</si>
  <si>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</si>
  <si>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</si>
  <si>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</si>
  <si>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</si>
  <si>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</si>
  <si>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</si>
  <si>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</si>
  <si>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</si>
  <si>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</si>
  <si>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</si>
  <si>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</si>
  <si>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</si>
  <si>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</si>
  <si>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</si>
  <si>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</si>
  <si>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</si>
  <si>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</si>
  <si>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</si>
  <si>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</si>
  <si>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</si>
  <si>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</si>
  <si>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</si>
  <si>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</si>
  <si>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</si>
  <si>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</si>
  <si>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</si>
  <si>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</si>
  <si>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</si>
  <si>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</si>
  <si>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</si>
  <si>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</si>
  <si>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</si>
  <si>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</si>
  <si>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</si>
  <si>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</si>
  <si>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</si>
  <si>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</si>
  <si>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</si>
  <si>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</si>
  <si>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</si>
  <si>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</si>
  <si>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</si>
  <si>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</si>
  <si>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</si>
  <si>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</si>
  <si>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</si>
  <si>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</si>
  <si>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</si>
  <si>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</si>
  <si>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</si>
  <si>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</si>
  <si>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</si>
  <si>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</si>
  <si>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JACQUELINE FERNANDES CINTRA</t>
  </si>
  <si>
    <t>RUA TIMIRIM - VILA NOVA</t>
  </si>
  <si>
    <t>33-35169014</t>
  </si>
  <si>
    <t>ARAPUÁ</t>
  </si>
  <si>
    <t>Décio Gonçalves das Oliveiras</t>
  </si>
  <si>
    <t>Rua Miguel Veloso, 40  Centro</t>
  </si>
  <si>
    <t>34 3856 1240</t>
  </si>
  <si>
    <t>Rua Laura maria da Conceição s/n.º - centro</t>
  </si>
  <si>
    <t>34 3856 1310</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</si>
  <si>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</si>
  <si>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</si>
  <si>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</si>
  <si>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</si>
  <si>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</si>
  <si>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</si>
  <si>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</si>
  <si>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</si>
  <si>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</si>
  <si>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</si>
  <si>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</si>
  <si>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</si>
  <si>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</si>
  <si>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</si>
  <si>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</si>
  <si>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</si>
  <si>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</si>
  <si>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</si>
  <si>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</si>
  <si>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</si>
  <si>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</si>
  <si>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</si>
  <si>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</si>
  <si>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</si>
  <si>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</si>
  <si>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</si>
  <si>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</si>
  <si>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</si>
  <si>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</si>
  <si>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</si>
  <si>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</si>
  <si>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</si>
  <si>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</si>
  <si>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</si>
  <si>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</si>
  <si>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</si>
  <si>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</si>
  <si>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</si>
  <si>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</si>
  <si>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</si>
  <si>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</si>
  <si>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</si>
  <si>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</si>
  <si>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</si>
  <si>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</si>
  <si>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</si>
  <si>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</si>
  <si>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</si>
  <si>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</si>
  <si>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</si>
  <si>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</si>
  <si>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</si>
  <si>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</si>
  <si>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</si>
  <si>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</si>
  <si>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</si>
  <si>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</si>
  <si>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</si>
  <si>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</si>
  <si>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</si>
  <si>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</si>
  <si>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</si>
  <si>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</si>
  <si>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</si>
  <si>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</si>
  <si>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</si>
  <si>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</si>
  <si>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</si>
  <si>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</si>
  <si>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</si>
  <si>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</si>
  <si>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</si>
  <si>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</si>
  <si>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</si>
  <si>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</si>
  <si>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</si>
  <si>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</si>
  <si>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</si>
  <si>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</si>
  <si>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</si>
  <si>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</si>
  <si>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</si>
  <si>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</si>
  <si>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</si>
  <si>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</si>
  <si>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</si>
  <si>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</si>
  <si>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</si>
  <si>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</si>
  <si>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</si>
  <si>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</si>
  <si>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</si>
  <si>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</si>
  <si>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</si>
  <si>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</si>
  <si>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</si>
  <si>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</si>
  <si>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</si>
  <si>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</si>
  <si>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</si>
  <si>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</si>
  <si>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</si>
  <si>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</si>
  <si>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</si>
  <si>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</si>
  <si>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</si>
  <si>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</si>
  <si>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</si>
  <si>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</si>
  <si>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</si>
  <si>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</si>
  <si>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</si>
  <si>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</si>
  <si>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</si>
  <si>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</si>
  <si>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</si>
  <si>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</si>
  <si>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</si>
  <si>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</si>
  <si>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</si>
  <si>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</si>
  <si>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</si>
  <si>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</si>
  <si>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</si>
  <si>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</si>
  <si>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</si>
  <si>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</si>
  <si>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</si>
  <si>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</si>
  <si>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</si>
  <si>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</si>
  <si>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</si>
  <si>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</si>
  <si>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</si>
  <si>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</si>
  <si>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</si>
  <si>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</si>
  <si>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</si>
  <si>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</si>
  <si>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</si>
  <si>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</si>
  <si>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</si>
  <si>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</si>
  <si>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</si>
  <si>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</si>
  <si>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</si>
  <si>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</si>
  <si>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</si>
  <si>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</si>
  <si>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</si>
  <si>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</si>
  <si>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</si>
  <si>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</si>
  <si>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</si>
  <si>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</si>
  <si>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</si>
  <si>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</si>
  <si>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</si>
  <si>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</si>
  <si>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</si>
  <si>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</si>
  <si>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</si>
  <si>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</si>
  <si>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</si>
  <si>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</si>
  <si>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</si>
  <si>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</si>
  <si>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</si>
  <si>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</si>
  <si>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</si>
  <si>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</si>
  <si>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</si>
  <si>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</si>
  <si>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</si>
  <si>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</si>
  <si>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</si>
  <si>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</si>
  <si>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</si>
  <si>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</si>
  <si>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</si>
  <si>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</si>
  <si>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</si>
  <si>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</si>
  <si>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</si>
  <si>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</si>
  <si>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</si>
  <si>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</si>
  <si>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</si>
  <si>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</si>
  <si>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</si>
  <si>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</si>
  <si>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</si>
  <si>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</si>
  <si>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</si>
  <si>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</si>
  <si>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</si>
  <si>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</si>
  <si>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</si>
  <si>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</si>
  <si>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</si>
  <si>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</si>
  <si>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</si>
  <si>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</si>
  <si>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</si>
  <si>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</si>
  <si>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</si>
  <si>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</si>
  <si>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</si>
  <si>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</si>
  <si>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</si>
  <si>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</si>
  <si>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</si>
  <si>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</si>
  <si>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</si>
  <si>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</si>
  <si>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</si>
  <si>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</si>
  <si>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</si>
  <si>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</si>
  <si>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</si>
  <si>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</si>
  <si>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</si>
  <si>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</si>
  <si>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</si>
  <si>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</si>
  <si>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</si>
  <si>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</si>
  <si>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</si>
  <si>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</si>
  <si>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</si>
  <si>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</si>
  <si>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</si>
  <si>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</si>
  <si>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</si>
  <si>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</si>
  <si>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</si>
  <si>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</si>
  <si>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</si>
  <si>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</si>
  <si>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</si>
  <si>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</si>
  <si>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</si>
  <si>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</si>
  <si>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</si>
  <si>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</si>
  <si>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</si>
  <si>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</si>
  <si>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</si>
  <si>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</si>
  <si>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</si>
  <si>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</si>
  <si>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</si>
  <si>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</si>
  <si>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</si>
  <si>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</si>
  <si>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</si>
  <si>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</si>
  <si>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</si>
  <si>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</si>
  <si>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</si>
  <si>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</si>
  <si>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</si>
  <si>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</si>
  <si>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</si>
  <si>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</si>
  <si>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</si>
  <si>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</si>
  <si>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</si>
  <si>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</si>
  <si>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</si>
  <si>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</si>
  <si>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</si>
  <si>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</si>
  <si>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</si>
  <si>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</si>
  <si>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</si>
  <si>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</si>
  <si>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</si>
  <si>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</si>
  <si>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</si>
  <si>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</si>
  <si>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</si>
  <si>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</si>
  <si>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</si>
  <si>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</si>
  <si>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</si>
  <si>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</si>
  <si>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</si>
  <si>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</si>
  <si>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</si>
  <si>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</si>
  <si>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</si>
  <si>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</si>
  <si>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</si>
  <si>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</si>
  <si>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</si>
  <si>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</si>
  <si>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</si>
  <si>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</si>
  <si>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</si>
  <si>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</si>
  <si>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</si>
  <si>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</si>
  <si>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</si>
  <si>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</si>
  <si>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</si>
  <si>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</si>
  <si>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</si>
  <si>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</si>
  <si>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</si>
  <si>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</si>
  <si>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</si>
  <si>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</si>
  <si>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</si>
  <si>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</si>
  <si>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</si>
  <si>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</si>
  <si>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</si>
  <si>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</si>
  <si>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</si>
  <si>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</si>
  <si>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</si>
  <si>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</si>
  <si>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</si>
  <si>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</si>
  <si>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</si>
  <si>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</si>
  <si>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</si>
  <si>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</si>
  <si>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</si>
  <si>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</si>
  <si>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</si>
  <si>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</si>
  <si>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</si>
  <si>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</si>
  <si>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</si>
  <si>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</si>
  <si>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</si>
  <si>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</si>
  <si>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</si>
  <si>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</si>
  <si>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</si>
  <si>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</si>
  <si>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</si>
  <si>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</si>
  <si>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</si>
  <si>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</si>
  <si>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</si>
  <si>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</si>
  <si>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</si>
  <si>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</si>
  <si>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</si>
  <si>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</si>
  <si>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</si>
  <si>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</si>
  <si>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</si>
  <si>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</si>
  <si>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</si>
  <si>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Antonio Carlos Ferreira Pinheiro </t>
  </si>
  <si>
    <t>Rua Maria Amelia de Souza Pedrosa - centro</t>
  </si>
  <si>
    <t>32 37421164</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</si>
  <si>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</si>
  <si>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</si>
  <si>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</si>
  <si>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</si>
  <si>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</si>
  <si>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</si>
  <si>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</si>
  <si>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</si>
  <si>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</si>
  <si>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</si>
  <si>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</si>
  <si>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</si>
  <si>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</si>
  <si>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</si>
  <si>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</si>
  <si>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</si>
  <si>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</si>
  <si>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</si>
  <si>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</si>
  <si>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</si>
  <si>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</si>
  <si>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</si>
  <si>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</si>
  <si>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</si>
  <si>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</si>
  <si>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</si>
  <si>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</si>
  <si>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</si>
  <si>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</si>
  <si>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</si>
  <si>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</si>
  <si>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</si>
  <si>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</si>
  <si>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</si>
  <si>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</si>
  <si>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</si>
  <si>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</si>
  <si>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</si>
  <si>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</si>
  <si>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</si>
  <si>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</si>
  <si>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</si>
  <si>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</si>
  <si>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</si>
  <si>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</si>
  <si>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</si>
  <si>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</si>
  <si>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</si>
  <si>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</si>
  <si>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</si>
  <si>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</si>
  <si>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</si>
  <si>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</si>
  <si>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</si>
  <si>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</si>
  <si>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</si>
  <si>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</si>
  <si>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</si>
  <si>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</si>
  <si>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</si>
  <si>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</si>
  <si>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</si>
  <si>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</si>
  <si>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</si>
  <si>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</si>
  <si>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</si>
  <si>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</si>
  <si>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</si>
  <si>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</si>
  <si>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</si>
  <si>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</si>
  <si>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</si>
  <si>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</si>
  <si>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</si>
  <si>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</si>
  <si>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</si>
  <si>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</si>
  <si>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</si>
  <si>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</si>
  <si>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</si>
  <si>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</si>
  <si>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</si>
  <si>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</si>
  <si>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</si>
  <si>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</si>
  <si>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</si>
  <si>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</si>
  <si>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</si>
  <si>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</si>
  <si>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</si>
  <si>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</si>
  <si>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</si>
  <si>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</si>
  <si>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</si>
  <si>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</si>
  <si>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</si>
  <si>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</si>
  <si>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</si>
  <si>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</si>
  <si>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</si>
  <si>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</si>
  <si>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</si>
  <si>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</si>
  <si>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</si>
  <si>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</si>
  <si>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</si>
  <si>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</si>
  <si>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</si>
  <si>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</si>
  <si>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</si>
  <si>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</si>
  <si>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</si>
  <si>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</si>
  <si>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</si>
  <si>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</si>
  <si>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</si>
  <si>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</si>
  <si>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</si>
  <si>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</si>
  <si>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</si>
  <si>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</si>
  <si>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</si>
  <si>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</si>
  <si>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</si>
  <si>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</si>
  <si>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</si>
  <si>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</si>
  <si>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</si>
  <si>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</si>
  <si>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</si>
  <si>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</si>
  <si>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</si>
  <si>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</si>
  <si>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</si>
  <si>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</si>
  <si>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</si>
  <si>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</si>
  <si>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</si>
  <si>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</si>
  <si>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</si>
  <si>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</si>
  <si>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</si>
  <si>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</si>
  <si>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</si>
  <si>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</si>
  <si>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</si>
  <si>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</si>
  <si>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</si>
  <si>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</si>
  <si>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</si>
  <si>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</si>
  <si>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</si>
  <si>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</si>
  <si>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</si>
  <si>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</si>
  <si>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</si>
  <si>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</si>
  <si>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</si>
  <si>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</si>
  <si>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</si>
  <si>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</si>
  <si>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</si>
  <si>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</si>
  <si>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</si>
  <si>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</si>
  <si>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</si>
  <si>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</si>
  <si>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</si>
  <si>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</si>
  <si>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</si>
  <si>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</si>
  <si>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</si>
  <si>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</si>
  <si>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</si>
  <si>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</si>
  <si>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</si>
  <si>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</si>
  <si>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</si>
  <si>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</si>
  <si>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</si>
  <si>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</si>
  <si>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</si>
  <si>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</si>
  <si>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</si>
  <si>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</si>
  <si>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</si>
  <si>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</si>
  <si>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</si>
  <si>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</si>
  <si>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</si>
  <si>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</si>
  <si>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</si>
  <si>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</si>
  <si>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</si>
  <si>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</si>
  <si>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</si>
  <si>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</si>
  <si>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</si>
  <si>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</si>
  <si>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</si>
  <si>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</si>
  <si>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</si>
  <si>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</si>
  <si>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</si>
  <si>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</si>
  <si>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</si>
  <si>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</si>
  <si>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</si>
  <si>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</si>
  <si>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</si>
  <si>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</si>
  <si>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</si>
  <si>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</si>
  <si>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</si>
  <si>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</si>
  <si>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</si>
  <si>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</si>
  <si>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</si>
  <si>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</si>
  <si>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</si>
  <si>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</si>
  <si>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</si>
  <si>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</si>
  <si>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</si>
  <si>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</si>
  <si>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</si>
  <si>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</si>
  <si>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</si>
  <si>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</si>
  <si>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</si>
  <si>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</si>
  <si>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(33)3515-1272/8809-2</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</si>
  <si>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</si>
  <si>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</si>
  <si>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</si>
  <si>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</si>
  <si>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</si>
  <si>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</si>
  <si>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</si>
  <si>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</si>
  <si>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</si>
  <si>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</si>
  <si>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</si>
  <si>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</si>
  <si>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</si>
  <si>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</si>
  <si>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</si>
  <si>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</si>
  <si>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</si>
  <si>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</si>
  <si>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</si>
  <si>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</si>
  <si>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</si>
  <si>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</si>
  <si>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</si>
  <si>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</si>
  <si>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</si>
  <si>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</si>
  <si>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</si>
  <si>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</si>
  <si>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</si>
  <si>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</si>
  <si>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</si>
  <si>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</si>
  <si>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</si>
  <si>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</si>
  <si>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</si>
  <si>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</si>
  <si>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</si>
  <si>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</si>
  <si>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</si>
  <si>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</si>
  <si>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</si>
  <si>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</si>
  <si>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</si>
  <si>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</si>
  <si>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</si>
  <si>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</si>
  <si>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</si>
  <si>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</si>
  <si>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</si>
  <si>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</si>
  <si>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</si>
  <si>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</si>
  <si>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</si>
  <si>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</si>
  <si>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</si>
  <si>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</si>
  <si>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</si>
  <si>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</si>
  <si>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</si>
  <si>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</si>
  <si>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</si>
  <si>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</si>
  <si>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</si>
  <si>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</si>
  <si>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</si>
  <si>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</si>
  <si>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</si>
  <si>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</si>
  <si>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</si>
  <si>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</si>
  <si>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</si>
  <si>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</si>
  <si>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</si>
  <si>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</si>
  <si>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</si>
  <si>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</si>
  <si>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</si>
  <si>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</si>
  <si>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</si>
  <si>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</si>
  <si>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</si>
  <si>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</si>
  <si>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Técnico Márcio esteve no local e verificou que a antena estava desajustada, efetuamos novos ajustes através do crosspol e os níveis chegaram as níveis normais.</t>
  </si>
  <si>
    <t xml:space="preserve">Ele está com o transmite piscando mas aqui para mim o link esta down.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</si>
  <si>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</si>
  <si>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</si>
  <si>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</si>
  <si>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</si>
  <si>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</si>
  <si>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</si>
  <si>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</si>
  <si>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</si>
  <si>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</si>
  <si>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</si>
  <si>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</si>
  <si>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</si>
  <si>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</si>
  <si>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</si>
  <si>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</si>
  <si>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</si>
  <si>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</si>
  <si>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</si>
  <si>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</si>
  <si>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</si>
  <si>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</si>
  <si>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</si>
  <si>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</si>
  <si>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</si>
  <si>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</si>
  <si>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</si>
  <si>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</si>
  <si>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</si>
  <si>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</si>
  <si>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</si>
  <si>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</si>
  <si>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</si>
  <si>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</si>
  <si>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</si>
  <si>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</si>
  <si>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</si>
  <si>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</si>
  <si>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</si>
  <si>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</si>
  <si>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</si>
  <si>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</si>
  <si>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</si>
  <si>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</si>
  <si>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</si>
  <si>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</si>
  <si>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</si>
  <si>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</si>
  <si>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</si>
  <si>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</si>
  <si>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</si>
  <si>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</si>
  <si>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</si>
  <si>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</si>
  <si>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</si>
  <si>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</si>
  <si>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</si>
  <si>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</si>
  <si>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</si>
  <si>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</si>
  <si>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</si>
  <si>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</si>
  <si>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</si>
  <si>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</si>
  <si>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</si>
  <si>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</si>
  <si>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</si>
  <si>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</si>
  <si>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</si>
  <si>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</si>
  <si>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</si>
  <si>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</si>
  <si>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</si>
  <si>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</si>
  <si>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</si>
  <si>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</si>
  <si>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</si>
  <si>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</si>
  <si>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</si>
  <si>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</si>
  <si>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</si>
  <si>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</si>
  <si>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</si>
  <si>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</si>
  <si>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</si>
  <si>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</si>
  <si>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</si>
  <si>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</si>
  <si>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</si>
  <si>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</si>
  <si>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</si>
  <si>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</si>
  <si>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</si>
  <si>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</si>
  <si>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</si>
  <si>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</si>
  <si>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</si>
  <si>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</si>
  <si>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</si>
  <si>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</si>
  <si>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</si>
  <si>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</si>
  <si>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</si>
  <si>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</si>
  <si>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</si>
  <si>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</si>
  <si>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</si>
  <si>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</si>
  <si>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</si>
  <si>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</si>
  <si>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</si>
  <si>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</si>
  <si>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</si>
  <si>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</si>
  <si>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</si>
  <si>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</si>
  <si>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</si>
  <si>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</si>
  <si>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</si>
  <si>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</si>
  <si>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</si>
  <si>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</si>
  <si>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</si>
  <si>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</si>
  <si>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</si>
  <si>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</si>
  <si>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</si>
  <si>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</si>
  <si>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</si>
  <si>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</si>
  <si>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</si>
  <si>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</si>
  <si>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</si>
  <si>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</si>
  <si>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</si>
  <si>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</si>
  <si>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</si>
  <si>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</si>
  <si>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</si>
  <si>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</si>
  <si>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</si>
  <si>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</si>
  <si>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</si>
  <si>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</si>
  <si>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</si>
  <si>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</si>
  <si>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</si>
  <si>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</si>
  <si>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</si>
  <si>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</si>
  <si>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</si>
  <si>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</si>
  <si>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</si>
  <si>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</si>
  <si>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</si>
  <si>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</si>
  <si>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</si>
  <si>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</si>
  <si>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</si>
  <si>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</si>
  <si>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</si>
  <si>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 xml:space="preserve"> PRAÇA ADRIANO SABINO, 256 CENTRO</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</si>
  <si>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</si>
  <si>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</si>
  <si>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</si>
  <si>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</si>
  <si>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</si>
  <si>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</si>
  <si>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</si>
  <si>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</si>
  <si>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</si>
  <si>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</si>
  <si>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</si>
  <si>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</si>
  <si>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</si>
  <si>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</si>
  <si>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</si>
  <si>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</si>
  <si>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</si>
  <si>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</si>
  <si>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</si>
  <si>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</si>
  <si>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</si>
  <si>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</si>
  <si>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</si>
  <si>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</si>
  <si>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</si>
  <si>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</si>
  <si>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</si>
  <si>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</si>
  <si>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</si>
  <si>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</si>
  <si>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</si>
  <si>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</si>
  <si>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</si>
  <si>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</si>
  <si>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</si>
  <si>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</si>
  <si>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</si>
  <si>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</si>
  <si>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</si>
  <si>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</si>
  <si>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</si>
  <si>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</si>
  <si>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</si>
  <si>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</si>
  <si>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</si>
  <si>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</si>
  <si>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</si>
  <si>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</si>
  <si>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</si>
  <si>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</si>
  <si>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</si>
  <si>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</si>
  <si>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</si>
  <si>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</si>
  <si>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</si>
  <si>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</si>
  <si>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</si>
  <si>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</si>
  <si>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</si>
  <si>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</si>
  <si>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</si>
  <si>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</si>
  <si>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</si>
  <si>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</si>
  <si>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</si>
  <si>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</si>
  <si>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</si>
  <si>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</si>
  <si>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</si>
  <si>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</si>
  <si>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</si>
  <si>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</si>
  <si>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</si>
  <si>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</si>
  <si>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</si>
  <si>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</si>
  <si>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</si>
  <si>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</si>
  <si>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</si>
  <si>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</si>
  <si>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</si>
  <si>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</si>
  <si>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</si>
  <si>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</si>
  <si>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</si>
  <si>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</si>
  <si>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</si>
  <si>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</si>
  <si>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</si>
  <si>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</si>
  <si>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</si>
  <si>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</si>
  <si>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</si>
  <si>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</si>
  <si>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</si>
  <si>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</si>
  <si>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</si>
  <si>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</si>
  <si>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</si>
  <si>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</si>
  <si>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</si>
  <si>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</si>
  <si>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</si>
  <si>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</si>
  <si>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</si>
  <si>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</si>
  <si>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</si>
  <si>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</si>
  <si>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</si>
  <si>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</si>
  <si>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</si>
  <si>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</si>
  <si>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</si>
  <si>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</si>
  <si>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</si>
  <si>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</si>
  <si>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</si>
  <si>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</si>
  <si>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</si>
  <si>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</si>
  <si>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</si>
  <si>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</si>
  <si>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</si>
  <si>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</si>
  <si>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</si>
  <si>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</si>
  <si>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</si>
  <si>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</si>
  <si>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</si>
  <si>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</si>
  <si>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</si>
  <si>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</si>
  <si>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</si>
  <si>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</si>
  <si>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</si>
  <si>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</si>
  <si>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</si>
  <si>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</si>
  <si>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</si>
  <si>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</si>
  <si>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</si>
  <si>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</si>
  <si>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</si>
  <si>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</si>
  <si>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</si>
  <si>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</si>
  <si>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</si>
  <si>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</si>
  <si>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</si>
  <si>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</si>
  <si>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</si>
  <si>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</si>
  <si>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</si>
  <si>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</si>
  <si>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</si>
  <si>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</si>
  <si>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</si>
  <si>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</si>
  <si>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</si>
  <si>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</si>
  <si>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</si>
  <si>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</si>
  <si>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</si>
  <si>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</si>
  <si>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</si>
  <si>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</si>
  <si>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</si>
  <si>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</si>
  <si>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</si>
  <si>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</si>
  <si>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</si>
  <si>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</si>
  <si>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</si>
  <si>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</si>
  <si>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</si>
  <si>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</si>
  <si>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</si>
  <si>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</si>
  <si>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</si>
  <si>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</si>
  <si>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</si>
  <si>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</si>
  <si>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</si>
  <si>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</si>
  <si>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</si>
  <si>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</si>
  <si>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</si>
  <si>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</si>
  <si>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</si>
  <si>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</si>
  <si>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</si>
  <si>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</si>
  <si>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</si>
  <si>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</si>
  <si>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</si>
  <si>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</si>
  <si>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</si>
  <si>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</si>
  <si>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</si>
  <si>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</si>
  <si>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</si>
  <si>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</si>
  <si>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</si>
  <si>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</si>
  <si>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</si>
  <si>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</si>
  <si>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</si>
  <si>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</si>
  <si>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</si>
  <si>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</si>
  <si>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</si>
  <si>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</si>
  <si>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</si>
  <si>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</si>
  <si>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</si>
  <si>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</si>
  <si>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</si>
  <si>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</si>
  <si>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</si>
  <si>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</si>
  <si>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</si>
  <si>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</si>
  <si>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</si>
  <si>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</si>
  <si>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</si>
  <si>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</si>
  <si>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</si>
  <si>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</si>
  <si>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</si>
  <si>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</si>
  <si>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</si>
  <si>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</si>
  <si>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</si>
  <si>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</si>
  <si>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</si>
  <si>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</si>
  <si>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</si>
  <si>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</si>
  <si>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</si>
  <si>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</si>
  <si>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</si>
  <si>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</si>
  <si>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</si>
  <si>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</si>
  <si>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</si>
  <si>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</si>
  <si>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</si>
  <si>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</si>
  <si>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</si>
  <si>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</si>
  <si>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</si>
  <si>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</si>
  <si>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</si>
  <si>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</si>
  <si>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</si>
  <si>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</si>
  <si>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</si>
  <si>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</si>
  <si>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</si>
  <si>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</si>
  <si>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</si>
  <si>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</si>
  <si>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</si>
  <si>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</si>
  <si>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</si>
  <si>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</si>
  <si>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</si>
  <si>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</si>
  <si>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</si>
  <si>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</si>
  <si>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</si>
  <si>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</si>
  <si>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</si>
  <si>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</si>
  <si>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</si>
  <si>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</si>
  <si>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</si>
  <si>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</si>
  <si>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</si>
  <si>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</si>
  <si>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</si>
  <si>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</si>
  <si>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</si>
  <si>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</si>
  <si>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</si>
  <si>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</si>
  <si>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</si>
  <si>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</si>
  <si>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</si>
  <si>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</si>
  <si>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</si>
  <si>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</si>
  <si>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</si>
  <si>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</si>
  <si>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</si>
  <si>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</si>
  <si>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</si>
  <si>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</si>
  <si>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</si>
  <si>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</si>
  <si>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</si>
  <si>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</si>
  <si>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</si>
  <si>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</si>
  <si>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</si>
  <si>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</si>
  <si>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</si>
  <si>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</si>
  <si>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</si>
  <si>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</si>
  <si>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</si>
  <si>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</si>
  <si>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</si>
  <si>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</si>
  <si>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</si>
  <si>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</si>
  <si>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</si>
  <si>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</si>
  <si>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</si>
  <si>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</si>
  <si>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</si>
  <si>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</si>
  <si>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</si>
  <si>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</si>
  <si>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</si>
  <si>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</si>
  <si>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</si>
  <si>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</si>
  <si>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</si>
  <si>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</si>
  <si>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</si>
  <si>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</si>
  <si>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</si>
  <si>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</si>
  <si>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</si>
  <si>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</si>
  <si>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</si>
  <si>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</si>
  <si>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</si>
  <si>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</si>
  <si>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</si>
  <si>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</si>
  <si>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</si>
  <si>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</si>
  <si>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</si>
  <si>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</si>
  <si>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</si>
  <si>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</si>
  <si>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</si>
  <si>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</si>
  <si>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</si>
  <si>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</si>
  <si>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</si>
  <si>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</si>
  <si>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</si>
  <si>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</si>
  <si>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</si>
  <si>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</si>
  <si>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</si>
  <si>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</si>
  <si>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</si>
  <si>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</si>
  <si>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</si>
  <si>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</si>
  <si>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</si>
  <si>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</si>
  <si>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</si>
  <si>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</si>
  <si>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</si>
  <si>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</si>
  <si>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</si>
  <si>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</si>
  <si>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</si>
  <si>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</si>
  <si>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</si>
  <si>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</si>
  <si>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</si>
  <si>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</si>
  <si>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</si>
  <si>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</si>
  <si>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</si>
  <si>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</si>
  <si>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</si>
  <si>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</si>
  <si>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</si>
  <si>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</si>
  <si>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</si>
  <si>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</si>
  <si>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</si>
  <si>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</si>
  <si>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</si>
  <si>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</si>
  <si>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</si>
  <si>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</si>
  <si>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</si>
  <si>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</si>
  <si>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</si>
  <si>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</si>
  <si>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</si>
  <si>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</si>
  <si>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</si>
  <si>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</si>
  <si>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</si>
  <si>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</si>
  <si>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</si>
  <si>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</si>
  <si>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</si>
  <si>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</si>
  <si>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</si>
  <si>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</si>
  <si>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</si>
  <si>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</si>
  <si>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</si>
  <si>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</si>
  <si>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</si>
  <si>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</si>
  <si>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</si>
  <si>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</si>
  <si>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</si>
  <si>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</si>
  <si>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</si>
  <si>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</si>
  <si>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</si>
  <si>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</si>
  <si>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</si>
  <si>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</si>
  <si>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</si>
  <si>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</si>
  <si>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</si>
  <si>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</si>
  <si>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</si>
  <si>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</si>
  <si>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</si>
  <si>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</si>
  <si>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</si>
  <si>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</si>
  <si>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</si>
  <si>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</si>
  <si>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</si>
  <si>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</si>
  <si>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</si>
  <si>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</si>
  <si>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</si>
  <si>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</si>
  <si>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</si>
  <si>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</si>
  <si>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</si>
  <si>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</si>
  <si>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</si>
  <si>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</si>
  <si>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</si>
  <si>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</si>
  <si>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</si>
  <si>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</si>
  <si>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</si>
  <si>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</si>
  <si>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</si>
  <si>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</si>
  <si>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</si>
  <si>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</si>
  <si>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</si>
  <si>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</si>
  <si>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</si>
  <si>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</si>
  <si>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</si>
  <si>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</si>
  <si>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</si>
  <si>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</si>
  <si>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</si>
  <si>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</si>
  <si>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</si>
  <si>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</si>
  <si>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</si>
  <si>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</si>
  <si>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11/11/2012 06:24:52 	Hernan Martins Alves 	Localidade irá se mudar de endereço em dois meses para Rua Das Avencas, S/N Bairro Espírito Santo.   	Pendência Ativação
23/08/2012 15:07:01 	Ivan Santos 	Resolvida.  	Solicitação Corrigida
28/06/2012 -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</si>
  <si>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</si>
  <si>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</si>
  <si>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</si>
  <si>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</si>
  <si>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</si>
  <si>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</si>
  <si>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</si>
  <si>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</si>
  <si>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</si>
  <si>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</si>
  <si>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</si>
  <si>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</si>
  <si>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</si>
  <si>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</si>
  <si>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</si>
  <si>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</si>
  <si>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</si>
  <si>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</si>
  <si>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</si>
  <si>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</si>
  <si>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</si>
  <si>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</si>
  <si>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</si>
  <si>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</si>
  <si>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</si>
  <si>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</si>
  <si>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</si>
  <si>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</si>
  <si>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</si>
  <si>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</si>
  <si>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</si>
  <si>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</si>
  <si>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</si>
  <si>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</si>
  <si>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</si>
  <si>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</si>
  <si>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</si>
  <si>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</si>
  <si>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</si>
  <si>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</si>
  <si>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</si>
  <si>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</si>
  <si>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</si>
  <si>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</si>
  <si>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</si>
  <si>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</si>
  <si>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</si>
  <si>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</si>
  <si>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</si>
  <si>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</si>
  <si>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</si>
  <si>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</si>
  <si>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</si>
  <si>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</si>
  <si>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</si>
  <si>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</si>
  <si>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</si>
  <si>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</si>
  <si>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</si>
  <si>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</si>
  <si>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</si>
  <si>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</si>
  <si>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</si>
  <si>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</si>
  <si>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</si>
  <si>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</si>
  <si>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</si>
  <si>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</si>
  <si>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</si>
  <si>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</si>
  <si>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</si>
  <si>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</si>
  <si>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</si>
  <si>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</si>
  <si>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</si>
  <si>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</si>
  <si>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</si>
  <si>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</si>
  <si>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</si>
  <si>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</si>
  <si>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</si>
  <si>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</si>
  <si>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</si>
  <si>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</si>
  <si>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</si>
  <si>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</si>
  <si>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</si>
  <si>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</si>
  <si>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</si>
  <si>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</si>
  <si>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</si>
  <si>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</si>
  <si>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</si>
  <si>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</si>
  <si>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</si>
  <si>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</si>
  <si>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</si>
  <si>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</si>
  <si>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</si>
  <si>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</si>
  <si>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</si>
  <si>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</si>
  <si>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</si>
  <si>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</si>
  <si>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</si>
  <si>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</si>
  <si>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</si>
  <si>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</si>
  <si>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</si>
  <si>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</si>
  <si>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</si>
  <si>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</si>
  <si>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</si>
  <si>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</si>
  <si>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</si>
  <si>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</si>
  <si>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</si>
  <si>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</si>
  <si>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</si>
  <si>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</si>
  <si>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</si>
  <si>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</si>
  <si>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</si>
  <si>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</si>
  <si>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</si>
  <si>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</si>
  <si>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</si>
  <si>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</si>
  <si>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</si>
  <si>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</si>
  <si>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</si>
  <si>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</si>
  <si>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</si>
  <si>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</si>
  <si>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</si>
  <si>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</si>
  <si>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</si>
  <si>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</si>
  <si>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</si>
  <si>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</si>
  <si>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</si>
  <si>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</si>
  <si>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</si>
  <si>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</si>
  <si>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</si>
  <si>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</si>
  <si>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</si>
  <si>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</si>
  <si>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</si>
  <si>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</si>
  <si>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</si>
  <si>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</si>
  <si>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</si>
  <si>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</si>
  <si>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</si>
  <si>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</si>
  <si>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</si>
  <si>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</si>
  <si>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</si>
  <si>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30/10/2012 10:47:38 	Hernan Martins Alves 	Local está em reforma, que deve durar mais de um mês, conforme encarregado da reforma informou.  	Pendência Ativação</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</si>
  <si>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</si>
  <si>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</si>
  <si>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</si>
  <si>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</si>
  <si>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</si>
  <si>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</si>
  <si>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</si>
  <si>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</si>
  <si>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</si>
  <si>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</si>
  <si>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</si>
  <si>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</si>
  <si>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</si>
  <si>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</si>
  <si>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</si>
  <si>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</si>
  <si>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</si>
  <si>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</si>
  <si>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</si>
  <si>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</si>
  <si>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</si>
  <si>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</si>
  <si>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</si>
  <si>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</si>
  <si>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</si>
  <si>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</si>
  <si>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</si>
  <si>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</si>
  <si>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</si>
  <si>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</si>
  <si>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</si>
  <si>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</si>
  <si>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</si>
  <si>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</si>
  <si>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</si>
  <si>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</si>
  <si>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</si>
  <si>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</si>
  <si>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</si>
  <si>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</si>
  <si>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</si>
  <si>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</si>
  <si>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</si>
  <si>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</si>
  <si>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</si>
  <si>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</si>
  <si>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</si>
  <si>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</si>
  <si>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</si>
  <si>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</si>
  <si>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</si>
  <si>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</si>
  <si>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</si>
  <si>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</si>
  <si>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</si>
  <si>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</si>
  <si>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</si>
  <si>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</si>
  <si>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</si>
  <si>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</si>
  <si>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</si>
  <si>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</si>
  <si>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</si>
  <si>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</si>
  <si>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</si>
  <si>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</si>
  <si>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</si>
  <si>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</si>
  <si>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</si>
  <si>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</si>
  <si>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</si>
  <si>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</si>
  <si>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</si>
  <si>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</si>
  <si>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</si>
  <si>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</si>
  <si>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</si>
  <si>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</si>
  <si>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</si>
  <si>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</si>
  <si>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</si>
  <si>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</si>
  <si>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</si>
  <si>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</si>
  <si>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</si>
  <si>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</si>
  <si>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</si>
  <si>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</si>
  <si>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</si>
  <si>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</si>
  <si>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</si>
  <si>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</si>
  <si>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</si>
  <si>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</si>
  <si>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</si>
  <si>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</si>
  <si>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</si>
  <si>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</si>
  <si>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</si>
  <si>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</si>
  <si>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</si>
  <si>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</si>
  <si>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</si>
  <si>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</si>
  <si>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</si>
  <si>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</si>
  <si>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</si>
  <si>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</si>
  <si>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</si>
  <si>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</si>
  <si>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</si>
  <si>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</si>
  <si>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</si>
  <si>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</si>
  <si>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</si>
  <si>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</si>
  <si>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</si>
  <si>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</si>
  <si>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</si>
  <si>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</si>
  <si>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</si>
  <si>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</si>
  <si>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</si>
  <si>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</si>
  <si>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</si>
  <si>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</si>
  <si>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</si>
  <si>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</si>
  <si>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</si>
  <si>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</si>
  <si>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</si>
  <si>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</si>
  <si>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</si>
  <si>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</si>
  <si>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</si>
  <si>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</si>
  <si>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</si>
  <si>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</si>
  <si>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</si>
  <si>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</si>
  <si>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</si>
  <si>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</si>
  <si>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</si>
  <si>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</si>
  <si>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</si>
  <si>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</si>
  <si>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</si>
  <si>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</si>
  <si>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</si>
  <si>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</si>
  <si>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</si>
  <si>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</si>
  <si>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</si>
  <si>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</si>
  <si>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</si>
  <si>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</si>
  <si>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</si>
  <si>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</si>
  <si>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</si>
  <si>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</si>
  <si>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</si>
  <si>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</si>
  <si>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</si>
  <si>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</si>
  <si>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</si>
  <si>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</si>
  <si>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</si>
  <si>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</si>
  <si>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</si>
  <si>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</si>
  <si>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</si>
  <si>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</si>
  <si>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</si>
  <si>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</si>
  <si>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</si>
  <si>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</si>
  <si>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</si>
  <si>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</si>
  <si>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</si>
  <si>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</si>
  <si>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</si>
  <si>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</si>
  <si>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</si>
  <si>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</si>
  <si>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</si>
  <si>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</si>
  <si>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</si>
  <si>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</si>
  <si>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</si>
  <si>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</si>
  <si>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</si>
  <si>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</si>
  <si>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</si>
  <si>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</si>
  <si>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</si>
  <si>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</si>
  <si>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</si>
  <si>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</si>
  <si>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</si>
  <si>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</si>
  <si>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</si>
  <si>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</si>
  <si>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</si>
  <si>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</si>
  <si>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</si>
  <si>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</si>
  <si>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</si>
  <si>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</si>
  <si>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</si>
  <si>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</si>
  <si>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</si>
  <si>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</si>
  <si>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</si>
  <si>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</si>
  <si>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</si>
  <si>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</si>
  <si>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</si>
  <si>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</si>
  <si>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</si>
  <si>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</si>
  <si>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</si>
  <si>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</si>
  <si>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</si>
  <si>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</si>
  <si>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</si>
  <si>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</si>
  <si>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</si>
  <si>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</si>
  <si>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</si>
  <si>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</si>
  <si>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</si>
  <si>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</si>
  <si>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</si>
  <si>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</si>
  <si>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</si>
  <si>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</si>
  <si>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</si>
  <si>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</si>
  <si>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</si>
  <si>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</si>
  <si>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</si>
  <si>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</si>
  <si>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</si>
  <si>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</si>
  <si>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</si>
  <si>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</si>
  <si>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</si>
  <si>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</si>
  <si>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</si>
  <si>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</si>
  <si>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</si>
  <si>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</si>
  <si>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</si>
  <si>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</si>
  <si>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</si>
  <si>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</si>
  <si>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HUB Prodemge</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</si>
  <si>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</si>
  <si>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</si>
  <si>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</si>
  <si>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</si>
  <si>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</si>
  <si>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</si>
  <si>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</si>
  <si>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</si>
  <si>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</si>
  <si>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</si>
  <si>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</si>
  <si>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</si>
  <si>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</si>
  <si>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</si>
  <si>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</si>
  <si>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</si>
  <si>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</si>
  <si>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</si>
  <si>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</si>
  <si>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</si>
  <si>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</si>
  <si>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</si>
  <si>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</si>
  <si>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</si>
  <si>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</si>
  <si>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</si>
  <si>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</si>
  <si>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</si>
  <si>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</si>
  <si>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</si>
  <si>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</si>
  <si>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</si>
  <si>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</si>
  <si>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</si>
  <si>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</si>
  <si>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</si>
  <si>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</si>
  <si>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</si>
  <si>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</si>
  <si>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</si>
  <si>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</si>
  <si>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</si>
  <si>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</si>
  <si>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</si>
  <si>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</si>
  <si>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</si>
  <si>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</si>
  <si>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</si>
  <si>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</si>
  <si>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</si>
  <si>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</si>
  <si>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</si>
  <si>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</si>
  <si>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</si>
  <si>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</si>
  <si>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</si>
  <si>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</si>
  <si>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</si>
  <si>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</si>
  <si>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</si>
  <si>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</si>
  <si>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</si>
  <si>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</si>
  <si>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</si>
  <si>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</si>
  <si>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</si>
  <si>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</si>
  <si>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</si>
  <si>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</si>
  <si>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</si>
  <si>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</si>
  <si>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</si>
  <si>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</si>
  <si>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</si>
  <si>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</si>
  <si>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</si>
  <si>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</si>
  <si>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</si>
  <si>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</si>
  <si>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</si>
  <si>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</si>
  <si>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</si>
  <si>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</si>
  <si>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</si>
  <si>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</si>
  <si>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</si>
  <si>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</si>
  <si>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</si>
  <si>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</si>
  <si>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</si>
  <si>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</si>
  <si>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</si>
  <si>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</si>
  <si>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</si>
  <si>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</si>
  <si>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</si>
  <si>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</si>
  <si>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</si>
  <si>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</si>
  <si>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</si>
  <si>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</si>
  <si>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</si>
  <si>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</si>
  <si>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</si>
  <si>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</si>
  <si>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</si>
  <si>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</si>
  <si>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</si>
  <si>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</si>
  <si>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</si>
  <si>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</si>
  <si>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</si>
  <si>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</si>
  <si>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</si>
  <si>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</si>
  <si>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</si>
  <si>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</si>
  <si>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</si>
  <si>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</si>
  <si>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</si>
  <si>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</si>
  <si>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</si>
  <si>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</si>
  <si>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</si>
  <si>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</si>
  <si>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</si>
  <si>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</si>
  <si>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</si>
  <si>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</si>
  <si>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</si>
  <si>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</si>
  <si>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</si>
  <si>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</si>
  <si>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</si>
  <si>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</si>
  <si>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</si>
  <si>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</si>
  <si>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</si>
  <si>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</si>
  <si>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</si>
  <si>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</si>
  <si>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</si>
  <si>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</si>
  <si>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</si>
  <si>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</si>
  <si>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</si>
  <si>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</si>
  <si>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</si>
  <si>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</si>
  <si>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</si>
  <si>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</si>
  <si>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</si>
  <si>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</si>
  <si>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</si>
  <si>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</si>
  <si>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</si>
  <si>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</si>
  <si>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</si>
  <si>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</si>
  <si>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</si>
  <si>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</si>
  <si>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</si>
  <si>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</si>
  <si>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</si>
  <si>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</si>
  <si>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</si>
  <si>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</si>
  <si>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</si>
  <si>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</si>
  <si>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</si>
  <si>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</si>
  <si>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</si>
  <si>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</si>
  <si>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</si>
  <si>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</si>
  <si>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</si>
  <si>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</si>
  <si>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</si>
  <si>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</si>
  <si>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</si>
  <si>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</si>
  <si>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</si>
  <si>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</si>
  <si>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</si>
  <si>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</si>
  <si>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</si>
  <si>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</si>
  <si>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</si>
  <si>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</si>
  <si>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</si>
  <si>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</si>
  <si>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</si>
  <si>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</si>
  <si>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</si>
  <si>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</si>
  <si>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</si>
  <si>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</si>
  <si>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</si>
  <si>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</si>
  <si>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</si>
  <si>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</si>
  <si>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</si>
  <si>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</si>
  <si>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</si>
  <si>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</si>
  <si>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</si>
  <si>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</si>
  <si>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</si>
  <si>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</si>
  <si>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</si>
  <si>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</si>
  <si>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</si>
  <si>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</si>
  <si>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</si>
  <si>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</si>
  <si>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</si>
  <si>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</si>
  <si>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</si>
  <si>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</si>
  <si>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</si>
  <si>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</si>
  <si>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</si>
  <si>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</si>
  <si>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</si>
  <si>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</si>
  <si>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</si>
  <si>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</si>
  <si>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</si>
  <si>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</si>
  <si>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</si>
  <si>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</si>
  <si>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</si>
  <si>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</si>
  <si>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</si>
  <si>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</si>
  <si>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</si>
  <si>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</si>
  <si>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</si>
  <si>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</si>
  <si>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</si>
  <si>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</si>
  <si>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</si>
  <si>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</si>
  <si>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</si>
  <si>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</si>
  <si>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</si>
  <si>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</si>
  <si>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</si>
  <si>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</si>
  <si>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</si>
  <si>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</si>
  <si>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</si>
  <si>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</si>
  <si>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</si>
  <si>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</si>
  <si>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</si>
  <si>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</si>
  <si>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</si>
  <si>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</si>
  <si>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</si>
  <si>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</si>
  <si>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</si>
  <si>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</si>
  <si>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</si>
  <si>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</si>
  <si>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</si>
  <si>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</si>
  <si>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</si>
  <si>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</si>
  <si>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</si>
  <si>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</si>
  <si>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</si>
  <si>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</si>
  <si>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</si>
  <si>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</si>
  <si>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</si>
  <si>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</si>
  <si>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</si>
  <si>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</si>
  <si>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</si>
  <si>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</si>
  <si>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</si>
  <si>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</si>
  <si>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</si>
  <si>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</si>
  <si>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</si>
  <si>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</si>
  <si>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</si>
  <si>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</si>
  <si>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</si>
  <si>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</si>
  <si>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</si>
  <si>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</si>
  <si>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</si>
  <si>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</si>
  <si>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</si>
  <si>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</si>
  <si>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</si>
  <si>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</si>
  <si>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</si>
  <si>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</si>
  <si>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</si>
  <si>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</si>
  <si>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</si>
  <si>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</si>
  <si>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</si>
  <si>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</si>
  <si>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</si>
  <si>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</si>
  <si>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</si>
  <si>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</si>
  <si>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</si>
  <si>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</si>
  <si>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</si>
  <si>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</si>
  <si>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</si>
  <si>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</si>
  <si>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</si>
  <si>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</si>
  <si>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</si>
  <si>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</si>
  <si>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</si>
  <si>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</si>
  <si>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</si>
  <si>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</si>
  <si>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</si>
  <si>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</si>
  <si>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</si>
  <si>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</si>
  <si>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</si>
  <si>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</si>
  <si>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</si>
  <si>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</si>
  <si>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</si>
  <si>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</si>
  <si>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</si>
  <si>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</si>
  <si>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</si>
  <si>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</si>
  <si>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</si>
  <si>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</si>
  <si>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</si>
  <si>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</si>
  <si>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</si>
  <si>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</si>
  <si>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</si>
  <si>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</si>
  <si>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</si>
  <si>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</si>
  <si>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</si>
  <si>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</si>
  <si>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</si>
  <si>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</si>
  <si>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</si>
  <si>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</si>
  <si>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</si>
  <si>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</si>
  <si>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</si>
  <si>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</si>
  <si>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</si>
  <si>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</si>
  <si>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</si>
  <si>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</si>
  <si>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</si>
  <si>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</si>
  <si>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</si>
  <si>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</si>
  <si>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</si>
  <si>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</si>
  <si>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</si>
  <si>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</si>
  <si>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</si>
  <si>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</si>
  <si>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</si>
  <si>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</si>
  <si>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</si>
  <si>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</si>
  <si>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</si>
  <si>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</si>
  <si>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</si>
  <si>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</si>
  <si>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</si>
  <si>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</si>
  <si>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</si>
  <si>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</si>
  <si>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</si>
  <si>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</si>
  <si>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</si>
  <si>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</si>
  <si>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</si>
  <si>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</si>
  <si>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</si>
  <si>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</si>
  <si>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</si>
  <si>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</si>
  <si>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</si>
  <si>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</si>
  <si>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</si>
  <si>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</si>
  <si>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</si>
  <si>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</si>
  <si>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</si>
  <si>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</si>
  <si>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</si>
  <si>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</si>
  <si>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</si>
  <si>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</si>
  <si>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</si>
  <si>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</si>
  <si>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</si>
  <si>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</si>
  <si>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</si>
  <si>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</si>
  <si>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</si>
  <si>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</si>
  <si>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</si>
  <si>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</si>
  <si>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</si>
  <si>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</si>
  <si>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</si>
  <si>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</si>
  <si>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</si>
  <si>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</si>
  <si>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</si>
  <si>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</si>
  <si>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</si>
  <si>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</si>
  <si>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</si>
  <si>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</si>
  <si>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</si>
  <si>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</si>
  <si>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</si>
  <si>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</si>
  <si>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</si>
  <si>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</si>
  <si>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</si>
  <si>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</si>
  <si>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</si>
  <si>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</si>
  <si>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</si>
  <si>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</si>
  <si>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</si>
  <si>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</si>
  <si>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</si>
  <si>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</si>
  <si>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</si>
  <si>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</si>
  <si>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</si>
  <si>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</si>
  <si>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</si>
  <si>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</si>
  <si>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</si>
  <si>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</si>
  <si>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</si>
  <si>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</si>
  <si>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</si>
  <si>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</si>
  <si>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</si>
  <si>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</si>
  <si>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</si>
  <si>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</si>
  <si>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</si>
  <si>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</si>
  <si>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</si>
  <si>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</si>
  <si>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</si>
  <si>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</si>
  <si>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</si>
  <si>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</si>
  <si>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</si>
  <si>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</si>
  <si>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</si>
  <si>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</si>
  <si>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</si>
  <si>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</si>
  <si>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</si>
  <si>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</si>
  <si>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</si>
  <si>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</si>
  <si>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</si>
  <si>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</si>
  <si>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</si>
  <si>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</si>
  <si>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</si>
  <si>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</si>
  <si>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</si>
  <si>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</si>
  <si>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</si>
  <si>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</si>
  <si>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</si>
  <si>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</si>
  <si>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</si>
  <si>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</si>
  <si>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</si>
  <si>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</si>
  <si>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</si>
  <si>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</si>
  <si>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</si>
  <si>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</si>
  <si>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</si>
  <si>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</si>
  <si>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</si>
  <si>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</si>
  <si>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</si>
  <si>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</si>
  <si>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</si>
  <si>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</si>
  <si>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</si>
  <si>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</si>
  <si>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</si>
  <si>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</si>
  <si>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</si>
  <si>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</si>
  <si>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</si>
  <si>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</si>
  <si>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</si>
  <si>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</si>
  <si>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</si>
  <si>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</si>
  <si>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</si>
  <si>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</si>
  <si>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</si>
  <si>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</si>
  <si>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</si>
  <si>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</si>
  <si>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</si>
  <si>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</si>
  <si>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</si>
  <si>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</si>
  <si>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</si>
  <si>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</si>
  <si>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</si>
  <si>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</si>
  <si>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</si>
  <si>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</si>
  <si>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</si>
  <si>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</si>
  <si>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</si>
  <si>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</si>
  <si>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</si>
  <si>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</si>
  <si>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</si>
  <si>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</si>
  <si>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</si>
  <si>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</si>
  <si>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</si>
  <si>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</si>
  <si>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</si>
  <si>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</si>
  <si>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</si>
  <si>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</si>
  <si>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</si>
  <si>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</si>
  <si>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</si>
  <si>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</si>
  <si>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</si>
  <si>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</si>
  <si>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</si>
  <si>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</si>
  <si>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</si>
  <si>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</si>
  <si>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</si>
  <si>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</si>
  <si>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</si>
  <si>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</si>
  <si>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</si>
  <si>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</si>
  <si>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</si>
  <si>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</si>
  <si>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</si>
  <si>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</si>
  <si>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</si>
  <si>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</si>
  <si>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</si>
  <si>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</si>
  <si>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</si>
  <si>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</si>
  <si>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</si>
  <si>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</si>
  <si>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</si>
  <si>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</si>
  <si>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</si>
  <si>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</si>
  <si>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</si>
  <si>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</si>
  <si>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</si>
  <si>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</si>
  <si>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</si>
  <si>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</si>
  <si>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</si>
  <si>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</si>
  <si>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</si>
  <si>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</si>
  <si>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</si>
  <si>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</si>
  <si>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</si>
  <si>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</si>
  <si>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</si>
  <si>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</si>
  <si>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</si>
  <si>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</si>
  <si>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</si>
  <si>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</si>
  <si>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</si>
  <si>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</si>
  <si>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</si>
  <si>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</si>
  <si>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</si>
  <si>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</si>
  <si>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</si>
  <si>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</si>
  <si>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</si>
  <si>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</si>
  <si>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</si>
  <si>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</si>
  <si>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</si>
  <si>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</si>
  <si>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</si>
  <si>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</si>
  <si>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</si>
  <si>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</si>
  <si>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</si>
  <si>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</si>
  <si>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</si>
  <si>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</si>
  <si>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</si>
  <si>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</si>
  <si>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</si>
  <si>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</si>
  <si>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</si>
  <si>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</si>
  <si>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</si>
  <si>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</si>
  <si>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</si>
  <si>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</si>
  <si>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</si>
  <si>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</si>
  <si>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</si>
  <si>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</si>
  <si>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</si>
  <si>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</si>
  <si>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</si>
  <si>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</si>
  <si>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</si>
  <si>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</si>
  <si>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</si>
  <si>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</si>
  <si>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</si>
  <si>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</si>
  <si>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</si>
  <si>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</si>
  <si>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</si>
  <si>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</si>
  <si>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</si>
  <si>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</si>
  <si>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</si>
  <si>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</si>
  <si>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</si>
  <si>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</si>
  <si>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</si>
  <si>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</si>
  <si>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</si>
  <si>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</si>
  <si>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</si>
  <si>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</si>
  <si>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</si>
  <si>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</si>
  <si>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</si>
  <si>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</si>
  <si>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</si>
  <si>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</si>
  <si>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</si>
  <si>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</si>
  <si>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</si>
  <si>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</si>
  <si>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</si>
  <si>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</si>
  <si>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</si>
  <si>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</si>
  <si>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</si>
  <si>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</si>
  <si>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</si>
  <si>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</si>
  <si>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</si>
  <si>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</si>
  <si>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</si>
  <si>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</si>
  <si>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</si>
  <si>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</si>
  <si>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</si>
  <si>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</si>
  <si>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</si>
  <si>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</si>
  <si>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</si>
  <si>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</si>
  <si>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</si>
  <si>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</si>
  <si>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</si>
  <si>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</si>
  <si>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</si>
  <si>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</si>
  <si>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</si>
  <si>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</si>
  <si>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</si>
  <si>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</si>
  <si>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</si>
  <si>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</si>
  <si>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</si>
  <si>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</si>
  <si>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</si>
  <si>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</si>
  <si>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</si>
  <si>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</si>
  <si>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</si>
  <si>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</si>
  <si>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</si>
  <si>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</si>
  <si>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</si>
  <si>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</si>
  <si>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</si>
  <si>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</si>
  <si>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</si>
  <si>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</si>
  <si>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</si>
  <si>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</si>
  <si>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</si>
  <si>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</si>
  <si>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</si>
  <si>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</si>
  <si>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</si>
  <si>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</si>
  <si>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</si>
  <si>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</si>
  <si>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</si>
  <si>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</si>
  <si>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</si>
  <si>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</si>
  <si>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</si>
  <si>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</si>
  <si>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</si>
  <si>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</si>
  <si>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</si>
  <si>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</si>
  <si>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</si>
  <si>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</si>
  <si>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</si>
  <si>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</si>
  <si>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</si>
  <si>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</si>
  <si>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</si>
  <si>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</si>
  <si>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</si>
  <si>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</si>
  <si>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</si>
  <si>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</si>
  <si>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</si>
  <si>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</si>
  <si>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</si>
  <si>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</si>
  <si>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</si>
  <si>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</si>
  <si>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</si>
  <si>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</si>
  <si>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</si>
  <si>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</si>
  <si>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</si>
  <si>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</si>
  <si>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</si>
  <si>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</si>
  <si>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</si>
  <si>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</si>
  <si>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</si>
  <si>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</si>
  <si>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</si>
  <si>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</si>
  <si>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</si>
  <si>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</si>
  <si>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</si>
  <si>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</si>
  <si>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</si>
  <si>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</si>
  <si>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</si>
  <si>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</si>
  <si>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</si>
  <si>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</si>
  <si>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</si>
  <si>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</si>
  <si>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</si>
  <si>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</si>
  <si>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</si>
  <si>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</si>
  <si>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</si>
  <si>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</si>
  <si>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</si>
  <si>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</si>
  <si>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</si>
  <si>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</si>
  <si>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</si>
  <si>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</si>
  <si>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</si>
  <si>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</si>
  <si>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</si>
  <si>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</si>
  <si>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</si>
  <si>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</si>
  <si>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</si>
  <si>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</si>
  <si>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</si>
  <si>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</si>
  <si>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</si>
  <si>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</si>
  <si>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</si>
  <si>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</si>
  <si>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</si>
  <si>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</si>
  <si>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</si>
  <si>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</si>
  <si>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</si>
  <si>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</si>
  <si>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</si>
  <si>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</si>
  <si>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</si>
  <si>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</si>
  <si>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</si>
  <si>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</si>
  <si>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</si>
  <si>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</si>
  <si>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</si>
  <si>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</si>
  <si>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</si>
  <si>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</si>
  <si>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</si>
  <si>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</si>
  <si>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</si>
  <si>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</si>
  <si>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</si>
  <si>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</si>
  <si>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</si>
  <si>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</si>
  <si>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</si>
  <si>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</si>
  <si>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</si>
  <si>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</si>
  <si>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</si>
  <si>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</si>
  <si>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</si>
  <si>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</si>
  <si>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</si>
  <si>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</si>
  <si>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</si>
  <si>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</si>
  <si>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</si>
  <si>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</si>
  <si>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</si>
  <si>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</si>
  <si>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</si>
  <si>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</si>
  <si>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</si>
  <si>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</si>
  <si>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</si>
  <si>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</si>
  <si>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</si>
  <si>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</si>
  <si>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</si>
  <si>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</si>
  <si>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</si>
  <si>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</si>
  <si>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</si>
  <si>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</si>
  <si>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</si>
  <si>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</si>
  <si>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</si>
  <si>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</si>
  <si>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</si>
  <si>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</si>
  <si>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</si>
  <si>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</si>
  <si>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</si>
  <si>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</si>
  <si>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</si>
  <si>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</si>
  <si>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</si>
  <si>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</si>
  <si>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</si>
  <si>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</si>
  <si>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</si>
  <si>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</si>
  <si>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</si>
  <si>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</si>
  <si>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</si>
  <si>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</si>
  <si>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</si>
  <si>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</si>
  <si>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</si>
  <si>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</si>
  <si>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</si>
  <si>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</si>
  <si>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</si>
  <si>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</si>
  <si>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</si>
  <si>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</si>
  <si>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</si>
  <si>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</si>
  <si>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</si>
  <si>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</si>
  <si>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</si>
  <si>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</si>
  <si>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</si>
  <si>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</si>
  <si>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</si>
  <si>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</si>
  <si>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</si>
  <si>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</si>
  <si>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</si>
  <si>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</si>
  <si>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</si>
  <si>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</si>
  <si>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</si>
  <si>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</si>
  <si>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</si>
  <si>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</si>
  <si>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</si>
  <si>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</si>
  <si>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</si>
  <si>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</si>
  <si>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</si>
  <si>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</si>
  <si>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</si>
  <si>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</si>
  <si>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</si>
  <si>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</si>
  <si>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</si>
  <si>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</si>
  <si>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</si>
  <si>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</si>
  <si>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</si>
  <si>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</si>
  <si>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</si>
  <si>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</si>
  <si>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</si>
  <si>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</si>
  <si>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</si>
  <si>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</si>
  <si>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</si>
  <si>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</si>
  <si>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</si>
  <si>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</si>
  <si>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</si>
  <si>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</si>
  <si>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</si>
  <si>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</si>
  <si>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</si>
  <si>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</si>
  <si>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</si>
  <si>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</si>
  <si>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</si>
  <si>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</si>
  <si>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</si>
  <si>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</si>
  <si>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</si>
  <si>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</si>
  <si>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</si>
  <si>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</si>
  <si>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</si>
  <si>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</si>
  <si>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</si>
  <si>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</si>
  <si>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</si>
  <si>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</si>
  <si>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</si>
  <si>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</si>
  <si>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</si>
  <si>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</si>
  <si>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</si>
  <si>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</si>
  <si>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</si>
  <si>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</si>
  <si>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</si>
  <si>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</si>
  <si>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</si>
  <si>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</si>
  <si>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</si>
  <si>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 xml:space="preserve">SES-TENI-3683 </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</si>
  <si>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</si>
  <si>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</si>
  <si>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</si>
  <si>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</si>
  <si>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</si>
  <si>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</si>
  <si>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</si>
  <si>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</si>
  <si>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</si>
  <si>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</si>
  <si>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</si>
  <si>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</si>
  <si>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</si>
  <si>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</si>
  <si>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</si>
  <si>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</si>
  <si>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</si>
  <si>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</si>
  <si>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</si>
  <si>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</si>
  <si>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</si>
  <si>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</si>
  <si>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</si>
  <si>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</si>
  <si>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</si>
  <si>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</si>
  <si>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</si>
  <si>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</si>
  <si>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</si>
  <si>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</si>
  <si>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</si>
  <si>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</si>
  <si>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</si>
  <si>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</si>
  <si>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</si>
  <si>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</si>
  <si>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</si>
  <si>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</si>
  <si>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</si>
  <si>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</si>
  <si>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</si>
  <si>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</si>
  <si>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</si>
  <si>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</si>
  <si>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</si>
  <si>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</si>
  <si>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</si>
  <si>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</si>
  <si>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</si>
  <si>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</si>
  <si>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</si>
  <si>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</si>
  <si>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</si>
  <si>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</si>
  <si>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</si>
  <si>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</si>
  <si>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</si>
  <si>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</si>
  <si>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</si>
  <si>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</si>
  <si>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</si>
  <si>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</si>
  <si>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</si>
  <si>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</si>
  <si>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</si>
  <si>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</si>
  <si>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</si>
  <si>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</si>
  <si>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</si>
  <si>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</si>
  <si>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</si>
  <si>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</si>
  <si>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</si>
  <si>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</si>
  <si>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</si>
  <si>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</si>
  <si>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</si>
  <si>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</si>
  <si>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</si>
  <si>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</si>
  <si>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</si>
  <si>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</si>
  <si>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</si>
  <si>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</si>
  <si>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</si>
  <si>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</si>
  <si>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</si>
  <si>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</si>
  <si>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</si>
  <si>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</si>
  <si>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</si>
  <si>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</si>
  <si>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</si>
  <si>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</si>
  <si>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</si>
  <si>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</si>
  <si>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</si>
  <si>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</si>
  <si>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</si>
  <si>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</si>
  <si>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</si>
  <si>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</si>
  <si>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</si>
  <si>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</si>
  <si>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</si>
  <si>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</si>
  <si>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</si>
  <si>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</si>
  <si>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</si>
  <si>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</si>
  <si>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</si>
  <si>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</si>
  <si>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</si>
  <si>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</si>
  <si>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</si>
  <si>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</si>
  <si>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</si>
  <si>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</si>
  <si>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</si>
  <si>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</si>
  <si>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</si>
  <si>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</si>
  <si>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</si>
  <si>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</si>
  <si>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</si>
  <si>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</si>
  <si>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</si>
  <si>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</si>
  <si>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</si>
  <si>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</si>
  <si>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</si>
  <si>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</si>
  <si>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</si>
  <si>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</si>
  <si>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</si>
  <si>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</si>
  <si>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</si>
  <si>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</si>
  <si>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</si>
  <si>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</si>
  <si>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</si>
  <si>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</si>
  <si>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</si>
  <si>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</si>
  <si>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</si>
  <si>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</si>
  <si>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</si>
  <si>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</si>
  <si>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</si>
  <si>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</si>
  <si>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</si>
  <si>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</si>
  <si>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</si>
  <si>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</si>
  <si>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</si>
  <si>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</si>
  <si>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</si>
  <si>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</si>
  <si>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</si>
  <si>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</si>
  <si>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</si>
  <si>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</si>
  <si>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</si>
  <si>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</si>
  <si>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</si>
  <si>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</si>
  <si>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</si>
  <si>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</si>
  <si>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</si>
  <si>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</si>
  <si>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</si>
  <si>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</si>
  <si>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</si>
  <si>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</si>
  <si>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</si>
  <si>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</si>
  <si>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</si>
  <si>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</si>
  <si>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</si>
  <si>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</si>
  <si>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</si>
  <si>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</si>
  <si>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</si>
  <si>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</si>
  <si>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</si>
  <si>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</si>
  <si>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</si>
  <si>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</si>
  <si>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</si>
  <si>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</si>
  <si>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</si>
  <si>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</si>
  <si>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</si>
  <si>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</si>
  <si>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</si>
  <si>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</si>
  <si>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</si>
  <si>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</si>
  <si>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</si>
  <si>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</si>
  <si>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</si>
  <si>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</si>
  <si>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</si>
  <si>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</si>
  <si>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</si>
  <si>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</si>
  <si>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</si>
  <si>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</si>
  <si>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</si>
  <si>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</si>
  <si>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</si>
  <si>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</si>
  <si>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</si>
  <si>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</si>
  <si>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</si>
  <si>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</si>
  <si>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</si>
  <si>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</si>
  <si>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</si>
  <si>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</si>
  <si>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</si>
  <si>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</si>
  <si>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</si>
  <si>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</si>
  <si>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</si>
  <si>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</si>
  <si>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</si>
  <si>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</si>
  <si>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</si>
  <si>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</si>
  <si>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</si>
  <si>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</si>
  <si>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</si>
  <si>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</si>
  <si>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</si>
  <si>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</si>
  <si>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</si>
  <si>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</si>
  <si>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</si>
  <si>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</si>
  <si>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</si>
  <si>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</si>
  <si>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</si>
  <si>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</si>
  <si>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</si>
  <si>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</si>
  <si>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</si>
  <si>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</si>
  <si>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</si>
  <si>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</si>
  <si>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</si>
  <si>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</si>
  <si>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</si>
  <si>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</si>
  <si>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</si>
  <si>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</si>
  <si>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</si>
  <si>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</si>
  <si>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</si>
  <si>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</si>
  <si>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</si>
  <si>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</si>
  <si>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</si>
  <si>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</si>
  <si>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</si>
  <si>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</si>
  <si>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</si>
  <si>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</si>
  <si>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</si>
  <si>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</si>
  <si>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</si>
  <si>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</si>
  <si>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</si>
  <si>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</si>
  <si>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</si>
  <si>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</si>
  <si>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</si>
  <si>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</si>
  <si>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</si>
  <si>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</si>
  <si>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</si>
  <si>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</si>
  <si>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</si>
  <si>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</si>
  <si>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</si>
  <si>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</si>
  <si>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</si>
  <si>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</si>
  <si>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</si>
  <si>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</si>
  <si>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</si>
  <si>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</si>
  <si>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</si>
  <si>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</si>
  <si>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</si>
  <si>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</si>
  <si>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</si>
  <si>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</si>
  <si>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</si>
  <si>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</si>
  <si>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</si>
  <si>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</si>
  <si>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</si>
  <si>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</si>
  <si>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</si>
  <si>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</si>
  <si>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</si>
  <si>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</si>
  <si>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</si>
  <si>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</si>
  <si>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</si>
  <si>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</si>
  <si>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</si>
  <si>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</si>
  <si>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</si>
  <si>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</si>
  <si>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</si>
  <si>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</si>
  <si>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</si>
  <si>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</si>
  <si>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</si>
  <si>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</si>
  <si>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</si>
  <si>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</si>
  <si>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</si>
  <si>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</si>
  <si>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</si>
  <si>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</si>
  <si>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</si>
  <si>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</si>
  <si>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</si>
  <si>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</si>
  <si>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</si>
  <si>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</si>
  <si>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</si>
  <si>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</si>
  <si>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</si>
  <si>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</si>
  <si>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</si>
  <si>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</si>
  <si>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</si>
  <si>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</si>
  <si>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</si>
  <si>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</si>
  <si>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</si>
  <si>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</si>
  <si>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</si>
  <si>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</si>
  <si>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</si>
  <si>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</si>
  <si>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</si>
  <si>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</si>
  <si>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</si>
  <si>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</si>
  <si>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</si>
  <si>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</si>
  <si>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</si>
  <si>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</si>
  <si>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</si>
  <si>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</si>
  <si>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</si>
  <si>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</si>
  <si>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</si>
  <si>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</si>
  <si>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</si>
  <si>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</si>
  <si>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</si>
  <si>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</si>
  <si>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</si>
  <si>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</si>
  <si>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</si>
  <si>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</si>
  <si>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</si>
  <si>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</si>
  <si>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</si>
  <si>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</si>
  <si>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</si>
  <si>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</si>
  <si>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</si>
  <si>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</si>
  <si>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</si>
  <si>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</si>
  <si>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</si>
  <si>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</si>
  <si>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</si>
  <si>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</si>
  <si>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</si>
  <si>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</si>
  <si>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</si>
  <si>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</si>
  <si>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</si>
  <si>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</si>
  <si>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</si>
  <si>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</si>
  <si>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</si>
  <si>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</si>
  <si>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</si>
  <si>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</si>
  <si>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</si>
  <si>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</si>
  <si>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</si>
  <si>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</si>
  <si>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</si>
  <si>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</si>
  <si>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</si>
  <si>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</si>
  <si>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</si>
  <si>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</si>
  <si>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</si>
  <si>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</si>
  <si>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</si>
  <si>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 xml:space="preserve">SES-PATU-4122 </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</si>
  <si>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</si>
  <si>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</si>
  <si>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</si>
  <si>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</si>
  <si>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</si>
  <si>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</si>
  <si>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</si>
  <si>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</si>
  <si>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</si>
  <si>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</si>
  <si>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</si>
  <si>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</si>
  <si>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</si>
  <si>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</si>
  <si>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</si>
  <si>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</si>
  <si>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</si>
  <si>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</si>
  <si>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</si>
  <si>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</si>
  <si>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</si>
  <si>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</si>
  <si>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</si>
  <si>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</si>
  <si>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</si>
  <si>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</si>
  <si>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</si>
  <si>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</si>
  <si>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</si>
  <si>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</si>
  <si>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</si>
  <si>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</si>
  <si>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</si>
  <si>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</si>
  <si>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</si>
  <si>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</si>
  <si>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</si>
  <si>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</si>
  <si>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</si>
  <si>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</si>
  <si>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</si>
  <si>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</si>
  <si>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</si>
  <si>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</si>
  <si>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</si>
  <si>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</si>
  <si>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</si>
  <si>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</si>
  <si>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</si>
  <si>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</si>
  <si>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</si>
  <si>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</si>
  <si>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</si>
  <si>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</si>
  <si>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</si>
  <si>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</si>
  <si>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</si>
  <si>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</si>
  <si>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</si>
  <si>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</si>
  <si>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</si>
  <si>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</si>
  <si>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</si>
  <si>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</si>
  <si>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</si>
  <si>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</si>
  <si>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</si>
  <si>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</si>
  <si>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</si>
  <si>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</si>
  <si>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</si>
  <si>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</si>
  <si>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</si>
  <si>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</si>
  <si>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</si>
  <si>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</si>
  <si>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</si>
  <si>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</si>
  <si>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</si>
  <si>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</si>
  <si>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</si>
  <si>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</si>
  <si>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</si>
  <si>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</si>
  <si>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</si>
  <si>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</si>
  <si>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</si>
  <si>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</si>
  <si>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</si>
  <si>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</si>
  <si>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</si>
  <si>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</si>
  <si>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</si>
  <si>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</si>
  <si>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</si>
  <si>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</si>
  <si>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</si>
  <si>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</si>
  <si>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</si>
  <si>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</si>
  <si>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</si>
  <si>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</si>
  <si>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</si>
  <si>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</si>
  <si>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</si>
  <si>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</si>
  <si>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</si>
  <si>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</si>
  <si>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</si>
  <si>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</si>
  <si>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</si>
  <si>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</si>
  <si>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</si>
  <si>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</si>
  <si>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</si>
  <si>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</si>
  <si>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</si>
  <si>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</si>
  <si>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</si>
  <si>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</si>
  <si>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</si>
  <si>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</si>
  <si>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 xml:space="preserve">SES-GUPE-4188 </t>
  </si>
  <si>
    <t>10.148.3.52</t>
  </si>
  <si>
    <t>10.147.168.1</t>
  </si>
  <si>
    <t>10.148.3.59</t>
  </si>
  <si>
    <t>10.147.167.1</t>
  </si>
  <si>
    <t>10.148.3.53</t>
  </si>
  <si>
    <t>10.147.166.1</t>
  </si>
  <si>
    <t>10.147.165.0</t>
  </si>
  <si>
    <t>10.148.3.176</t>
  </si>
  <si>
    <t>10.147.164.1</t>
  </si>
  <si>
    <t>10.147.163.1</t>
  </si>
  <si>
    <t>10.147.162.1</t>
  </si>
  <si>
    <t>10.147.161.1</t>
  </si>
  <si>
    <t xml:space="preserve">SES-DINO-4180 </t>
  </si>
  <si>
    <t>10.148.2.221</t>
  </si>
  <si>
    <t>10.147.160.1</t>
  </si>
  <si>
    <t>10.147.159.1</t>
  </si>
  <si>
    <t>10.148.3.28</t>
  </si>
  <si>
    <t>10.147.158.1</t>
  </si>
  <si>
    <t>10.147.157.1</t>
  </si>
  <si>
    <t>10.148.3.26</t>
  </si>
  <si>
    <t>10.147.156.1</t>
  </si>
  <si>
    <t xml:space="preserve">SES-SARA-4178 </t>
  </si>
  <si>
    <t>10.148.3.135</t>
  </si>
  <si>
    <t>10.147.155.1</t>
  </si>
  <si>
    <t>10.147.185.1</t>
  </si>
  <si>
    <t>10.147.186.1</t>
  </si>
  <si>
    <t>10.148.2.252</t>
  </si>
  <si>
    <t>10.147.187.1</t>
  </si>
  <si>
    <t>10.148.3.42</t>
  </si>
  <si>
    <t>10.147.188.1</t>
  </si>
  <si>
    <t xml:space="preserve">SES-FRAL-4202 </t>
  </si>
  <si>
    <t>10.148.2.231</t>
  </si>
  <si>
    <t>10.147.189.1</t>
  </si>
  <si>
    <t>10.148.2.244</t>
  </si>
  <si>
    <t>10.147.190.1</t>
  </si>
  <si>
    <t>10.147.173.1</t>
  </si>
  <si>
    <t>10.147.171.1</t>
  </si>
  <si>
    <t xml:space="preserve">SES-FRAL-4200 </t>
  </si>
  <si>
    <t>10.148.2.240</t>
  </si>
  <si>
    <t>10.147.191.1</t>
  </si>
  <si>
    <t>10.148.2.188</t>
  </si>
  <si>
    <t>10.147.192.1</t>
  </si>
  <si>
    <t>10.148.3.19</t>
  </si>
  <si>
    <t>10.147.193.1</t>
  </si>
  <si>
    <t xml:space="preserve">SES-MOAS-4217 </t>
  </si>
  <si>
    <t>10.148.3.30</t>
  </si>
  <si>
    <t>10.147.194.1</t>
  </si>
  <si>
    <t>10.148.3.10</t>
  </si>
  <si>
    <t>10.147.195.1</t>
  </si>
  <si>
    <t>10.147.196.1</t>
  </si>
  <si>
    <t>10.148.3.25</t>
  </si>
  <si>
    <t>10.147.197.1</t>
  </si>
  <si>
    <t>10.147.198.1</t>
  </si>
  <si>
    <t xml:space="preserve">SES-OLRA-4218 </t>
  </si>
  <si>
    <t>10.148.2.174</t>
  </si>
  <si>
    <t>10.147.199.1</t>
  </si>
  <si>
    <t xml:space="preserve">SES-OLRA-4219 </t>
  </si>
  <si>
    <t>10.148.2.171</t>
  </si>
  <si>
    <t>10.147.200.1</t>
  </si>
  <si>
    <t xml:space="preserve">SES-OLRA-4222 </t>
  </si>
  <si>
    <t>10.148.2.166</t>
  </si>
  <si>
    <t>10.147.201.1</t>
  </si>
  <si>
    <t xml:space="preserve">SES-OLRA-4228 </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</si>
  <si>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</si>
  <si>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</si>
  <si>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</si>
  <si>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</si>
  <si>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</si>
  <si>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</si>
  <si>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</si>
  <si>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</si>
  <si>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</si>
  <si>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</si>
  <si>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</si>
  <si>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</si>
  <si>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</si>
  <si>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</si>
  <si>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</si>
  <si>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</si>
  <si>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</si>
  <si>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</si>
  <si>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</si>
  <si>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</si>
  <si>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</si>
  <si>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</si>
  <si>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</si>
  <si>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</si>
  <si>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</si>
  <si>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</si>
  <si>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</si>
  <si>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</si>
  <si>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</si>
  <si>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</si>
  <si>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</si>
  <si>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</si>
  <si>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</si>
  <si>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</si>
  <si>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</si>
  <si>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</si>
  <si>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</si>
  <si>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</si>
  <si>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</si>
  <si>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</si>
  <si>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</si>
  <si>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</si>
  <si>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</si>
  <si>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</si>
  <si>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</si>
  <si>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</si>
  <si>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</si>
  <si>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</si>
  <si>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</si>
  <si>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</si>
  <si>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</si>
  <si>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</si>
  <si>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</si>
  <si>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</si>
  <si>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</si>
  <si>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</si>
  <si>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</si>
  <si>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</si>
  <si>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</si>
  <si>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</si>
  <si>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</si>
  <si>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</si>
  <si>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</si>
  <si>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</si>
  <si>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</si>
  <si>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</si>
  <si>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</si>
  <si>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</si>
  <si>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</si>
  <si>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</si>
  <si>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</si>
  <si>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</si>
  <si>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</si>
  <si>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</si>
  <si>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</si>
  <si>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</si>
  <si>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</si>
  <si>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</si>
  <si>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</si>
  <si>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</si>
  <si>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</si>
  <si>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</si>
  <si>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</si>
  <si>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</si>
  <si>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</si>
  <si>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</si>
  <si>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</si>
  <si>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</si>
  <si>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</si>
  <si>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</si>
  <si>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</si>
  <si>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</si>
  <si>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</si>
  <si>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</si>
  <si>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</si>
  <si>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</si>
  <si>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</si>
  <si>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</si>
  <si>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</si>
  <si>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</si>
  <si>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</si>
  <si>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</si>
  <si>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</si>
  <si>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</si>
  <si>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</si>
  <si>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</si>
  <si>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</si>
  <si>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</si>
  <si>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</si>
  <si>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</si>
  <si>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</si>
  <si>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</si>
  <si>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</si>
  <si>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</si>
  <si>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</si>
  <si>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</si>
  <si>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</si>
  <si>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</si>
  <si>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</si>
  <si>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</si>
  <si>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</si>
  <si>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</si>
  <si>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</si>
  <si>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</si>
  <si>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</si>
  <si>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</si>
  <si>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</si>
  <si>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</si>
  <si>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</si>
  <si>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</si>
  <si>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</si>
  <si>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</si>
  <si>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</si>
  <si>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</si>
  <si>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</si>
  <si>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</si>
  <si>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</si>
  <si>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</si>
  <si>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</si>
  <si>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</si>
  <si>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</si>
  <si>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</si>
  <si>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</si>
  <si>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</si>
  <si>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</si>
  <si>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</si>
  <si>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</si>
  <si>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</si>
  <si>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</si>
  <si>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</si>
  <si>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</si>
  <si>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</si>
  <si>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</si>
  <si>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</si>
  <si>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</si>
  <si>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</si>
  <si>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</si>
  <si>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</si>
  <si>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</si>
  <si>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</si>
  <si>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</si>
  <si>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</si>
  <si>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</si>
  <si>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</si>
  <si>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</si>
  <si>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</si>
  <si>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</si>
  <si>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</si>
  <si>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</si>
  <si>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</si>
  <si>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</si>
  <si>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</si>
  <si>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</si>
  <si>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</si>
  <si>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</si>
  <si>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</si>
  <si>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</si>
  <si>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</si>
  <si>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</si>
  <si>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</si>
  <si>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</si>
  <si>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</si>
  <si>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</si>
  <si>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</si>
  <si>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</si>
  <si>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</si>
  <si>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</si>
  <si>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</si>
  <si>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</si>
  <si>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</si>
  <si>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</si>
  <si>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</si>
  <si>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</si>
  <si>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</si>
  <si>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</si>
  <si>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</si>
  <si>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</si>
  <si>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</si>
  <si>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</si>
  <si>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</si>
  <si>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</si>
  <si>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</si>
  <si>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</si>
  <si>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</si>
  <si>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</si>
  <si>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</si>
  <si>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</si>
  <si>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</si>
  <si>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</si>
  <si>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</si>
  <si>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</si>
  <si>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</si>
  <si>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</si>
  <si>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</si>
  <si>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</si>
  <si>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</si>
  <si>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</si>
  <si>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</si>
  <si>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</si>
  <si>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</si>
  <si>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</si>
  <si>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</si>
  <si>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</si>
  <si>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</si>
  <si>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</si>
  <si>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</si>
  <si>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</si>
  <si>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</si>
  <si>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</si>
  <si>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</si>
  <si>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</si>
  <si>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</si>
  <si>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</si>
  <si>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</si>
  <si>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</si>
  <si>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</si>
  <si>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</si>
  <si>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</si>
  <si>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</si>
  <si>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</si>
  <si>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</si>
  <si>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</si>
  <si>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</si>
  <si>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</si>
  <si>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</si>
  <si>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</si>
  <si>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</si>
  <si>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</si>
  <si>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</si>
  <si>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</si>
  <si>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</si>
  <si>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</si>
  <si>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</si>
  <si>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</si>
  <si>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</si>
  <si>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</si>
  <si>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</si>
  <si>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</si>
  <si>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</si>
  <si>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</si>
  <si>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</si>
  <si>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</si>
  <si>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</si>
  <si>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</si>
  <si>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</si>
  <si>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</si>
  <si>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</si>
  <si>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</si>
  <si>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</si>
  <si>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</si>
  <si>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</si>
  <si>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</si>
  <si>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</si>
  <si>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</si>
  <si>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</si>
  <si>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</si>
  <si>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</si>
  <si>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</si>
  <si>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</si>
  <si>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</si>
  <si>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</si>
  <si>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</si>
  <si>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</si>
  <si>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</si>
  <si>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</si>
  <si>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</si>
  <si>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</si>
  <si>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</si>
  <si>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</si>
  <si>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</si>
  <si>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</si>
  <si>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</si>
  <si>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</si>
  <si>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</si>
  <si>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</si>
  <si>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</si>
  <si>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</si>
  <si>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</si>
  <si>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</si>
  <si>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</si>
  <si>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</si>
  <si>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</si>
  <si>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</si>
  <si>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</si>
  <si>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</si>
  <si>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</si>
  <si>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</si>
  <si>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</si>
  <si>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</si>
  <si>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</si>
  <si>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</si>
  <si>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</si>
  <si>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</si>
  <si>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</si>
  <si>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</si>
  <si>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</si>
  <si>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</si>
  <si>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</si>
  <si>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</si>
  <si>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</si>
  <si>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</si>
  <si>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</si>
  <si>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</si>
  <si>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</si>
  <si>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</si>
  <si>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</si>
  <si>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</si>
  <si>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</si>
  <si>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</si>
  <si>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</si>
  <si>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</si>
  <si>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</si>
  <si>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</si>
  <si>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</si>
  <si>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</si>
  <si>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</si>
  <si>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</si>
  <si>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</si>
  <si>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</si>
  <si>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</si>
  <si>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</si>
  <si>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</si>
  <si>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</si>
  <si>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</si>
  <si>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</si>
  <si>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</si>
  <si>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</si>
  <si>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</si>
  <si>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</si>
  <si>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</si>
  <si>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</si>
  <si>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</si>
  <si>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</si>
  <si>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</si>
  <si>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</si>
  <si>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</si>
  <si>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</si>
  <si>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</si>
  <si>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</si>
  <si>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</si>
  <si>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</si>
  <si>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</si>
  <si>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</si>
  <si>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</si>
  <si>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</si>
  <si>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</si>
  <si>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</si>
  <si>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</si>
  <si>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</si>
  <si>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</si>
  <si>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</si>
  <si>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</si>
  <si>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</si>
  <si>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</si>
  <si>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</si>
  <si>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</si>
  <si>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</si>
  <si>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</si>
  <si>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</si>
  <si>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</si>
  <si>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</si>
  <si>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</si>
  <si>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</si>
  <si>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</si>
  <si>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</si>
  <si>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</si>
  <si>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</si>
  <si>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</si>
  <si>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</si>
  <si>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</si>
  <si>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</si>
  <si>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</si>
  <si>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</si>
  <si>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</si>
  <si>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</si>
  <si>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</si>
  <si>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</si>
  <si>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</si>
  <si>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</si>
  <si>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</si>
  <si>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</si>
  <si>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</si>
  <si>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</si>
  <si>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</si>
  <si>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</si>
  <si>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</si>
  <si>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</si>
  <si>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</si>
  <si>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</si>
  <si>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</si>
  <si>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</si>
  <si>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</si>
  <si>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</si>
  <si>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</si>
  <si>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</si>
  <si>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</si>
  <si>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</si>
  <si>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</si>
  <si>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</si>
  <si>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</si>
  <si>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</si>
  <si>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</si>
  <si>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</si>
  <si>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</si>
  <si>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</si>
  <si>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</si>
  <si>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</si>
  <si>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</si>
  <si>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</si>
  <si>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</si>
  <si>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</si>
  <si>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</si>
  <si>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</si>
  <si>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</si>
  <si>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</si>
  <si>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</si>
  <si>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</si>
  <si>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</si>
  <si>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</si>
  <si>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</si>
  <si>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</si>
  <si>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</si>
  <si>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</si>
  <si>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</si>
  <si>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</si>
  <si>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</si>
  <si>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</si>
  <si>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</si>
  <si>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</si>
  <si>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</si>
  <si>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</si>
  <si>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</si>
  <si>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</si>
  <si>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</si>
  <si>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</si>
  <si>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</si>
  <si>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</si>
  <si>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</si>
  <si>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</si>
  <si>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</si>
  <si>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</si>
  <si>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</si>
  <si>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</si>
  <si>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</si>
  <si>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</si>
  <si>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</si>
  <si>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</si>
  <si>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</si>
  <si>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</si>
  <si>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</si>
  <si>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</si>
  <si>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</si>
  <si>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</si>
  <si>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</si>
  <si>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</si>
  <si>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</si>
  <si>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</si>
  <si>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</si>
  <si>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</si>
  <si>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</si>
  <si>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</si>
  <si>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</si>
  <si>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</si>
  <si>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</si>
  <si>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</si>
  <si>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</si>
  <si>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</si>
  <si>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</si>
  <si>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</si>
  <si>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</si>
  <si>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</si>
  <si>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</si>
  <si>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</si>
  <si>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</si>
  <si>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</si>
  <si>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</si>
  <si>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</si>
  <si>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</si>
  <si>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</si>
  <si>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</si>
  <si>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</si>
  <si>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</si>
  <si>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</si>
  <si>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</si>
  <si>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</si>
  <si>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</si>
  <si>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</si>
  <si>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</si>
  <si>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</si>
  <si>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</si>
  <si>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</si>
  <si>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</si>
  <si>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</si>
  <si>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</si>
  <si>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</si>
  <si>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</si>
  <si>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</si>
  <si>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</si>
  <si>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</si>
  <si>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</si>
  <si>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</si>
  <si>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</si>
  <si>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</si>
  <si>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</si>
  <si>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</si>
  <si>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</si>
  <si>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</si>
  <si>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</si>
  <si>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</si>
  <si>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</si>
  <si>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</si>
  <si>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</si>
  <si>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</si>
  <si>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</si>
  <si>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</si>
  <si>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</si>
  <si>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</si>
  <si>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</si>
  <si>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</si>
  <si>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</si>
  <si>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</si>
  <si>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</si>
  <si>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</si>
  <si>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</si>
  <si>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</si>
  <si>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</si>
  <si>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</si>
  <si>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</si>
  <si>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</si>
  <si>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</si>
  <si>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</si>
  <si>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</si>
  <si>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</si>
  <si>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</si>
  <si>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</si>
  <si>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</si>
  <si>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</si>
  <si>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</si>
  <si>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</si>
  <si>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</si>
  <si>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</si>
  <si>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</si>
  <si>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</si>
  <si>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</si>
  <si>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</si>
  <si>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</si>
  <si>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</si>
  <si>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</si>
  <si>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</si>
  <si>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</si>
  <si>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</si>
  <si>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</si>
  <si>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</si>
  <si>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</si>
  <si>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</si>
  <si>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</si>
  <si>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</si>
  <si>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</si>
  <si>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</si>
  <si>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</si>
  <si>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</si>
  <si>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</si>
  <si>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</si>
  <si>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</si>
  <si>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</si>
  <si>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</si>
  <si>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</si>
  <si>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</si>
  <si>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</si>
  <si>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</si>
  <si>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</si>
  <si>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</si>
  <si>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</si>
  <si>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</si>
  <si>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</si>
  <si>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</si>
  <si>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</si>
  <si>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</si>
  <si>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</si>
  <si>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</si>
  <si>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</si>
  <si>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</si>
  <si>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</si>
  <si>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</si>
  <si>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</si>
  <si>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</si>
  <si>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</si>
  <si>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</si>
  <si>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</si>
  <si>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</si>
  <si>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</si>
  <si>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</si>
  <si>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</si>
  <si>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</si>
  <si>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</si>
  <si>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</si>
  <si>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</si>
  <si>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</si>
  <si>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</si>
  <si>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</si>
  <si>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</si>
  <si>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</si>
  <si>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</si>
  <si>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</si>
  <si>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</si>
  <si>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</si>
  <si>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</si>
  <si>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</si>
  <si>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</si>
  <si>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</si>
  <si>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</si>
  <si>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</si>
  <si>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</si>
  <si>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</si>
  <si>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</si>
  <si>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</si>
  <si>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</si>
  <si>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</si>
  <si>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</si>
  <si>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</si>
  <si>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</si>
  <si>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</si>
  <si>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</si>
  <si>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</si>
  <si>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</si>
  <si>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</si>
  <si>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</si>
  <si>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</si>
  <si>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</si>
  <si>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</si>
  <si>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</si>
  <si>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</si>
  <si>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</si>
  <si>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</si>
  <si>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</si>
  <si>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</si>
  <si>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</si>
  <si>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</si>
  <si>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</si>
  <si>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</si>
  <si>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</si>
  <si>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</si>
  <si>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</si>
  <si>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</si>
  <si>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</si>
  <si>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</si>
  <si>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</si>
  <si>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</si>
  <si>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</si>
  <si>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</si>
  <si>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</si>
  <si>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</si>
  <si>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</si>
  <si>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</si>
  <si>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</si>
  <si>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</si>
  <si>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</si>
  <si>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</si>
  <si>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</si>
  <si>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</si>
  <si>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</si>
  <si>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</si>
  <si>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</si>
  <si>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</si>
  <si>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</si>
  <si>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</si>
  <si>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</si>
  <si>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</si>
  <si>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</si>
  <si>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</si>
  <si>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</si>
  <si>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</si>
  <si>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</si>
  <si>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</si>
  <si>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</si>
  <si>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</si>
  <si>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</si>
  <si>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</si>
  <si>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</si>
  <si>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</si>
  <si>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</si>
  <si>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</si>
  <si>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</si>
  <si>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</si>
  <si>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</si>
  <si>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</si>
  <si>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</si>
  <si>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</si>
  <si>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</si>
  <si>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</si>
  <si>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</si>
  <si>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</si>
  <si>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</si>
  <si>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</si>
  <si>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</si>
  <si>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</si>
  <si>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</si>
  <si>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</si>
  <si>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</si>
  <si>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</si>
  <si>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</si>
  <si>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</si>
  <si>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</si>
  <si>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</si>
  <si>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</si>
  <si>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</si>
  <si>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</si>
  <si>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</si>
  <si>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</si>
  <si>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</si>
  <si>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</si>
  <si>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</si>
  <si>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</si>
  <si>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</si>
  <si>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</si>
  <si>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</si>
  <si>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</si>
  <si>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</si>
  <si>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</si>
  <si>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</si>
  <si>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</si>
  <si>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</si>
  <si>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</si>
  <si>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</si>
  <si>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</si>
  <si>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</si>
  <si>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DESPARALISADO</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</si>
  <si>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</si>
  <si>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</si>
  <si>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</si>
  <si>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</si>
  <si>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</si>
  <si>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</si>
  <si>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</si>
  <si>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</si>
  <si>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</si>
  <si>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</si>
  <si>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</si>
  <si>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</si>
  <si>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</si>
  <si>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</si>
  <si>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</si>
  <si>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</si>
  <si>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</si>
  <si>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</si>
  <si>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05/12/2012 16:32:39 	Verônica Bruna Barroso 	Ana Paula coordenadora e Bruno, secretário, não autorizaram a instalação pois informaram que a localidade irá mudar dentro de aproximadamente 1 mês.   	Pendência Ativação</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</si>
  <si>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</si>
  <si>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</si>
  <si>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</si>
  <si>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</si>
  <si>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</si>
  <si>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</si>
  <si>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</si>
  <si>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</si>
  <si>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 xml:space="preserve">05/12/2012 16:36:05 	Fernando La Rocca Junior 	Quando for resolvida a pendência abaixo, selecionar a opção "RESOLVIDA", para continuidade do fluxo.  	Pendência Ativação Confirmada
05/12/2012 16:35:03 	Verônica Bruna Barroso 	Local esta em reforma. </t>
  </si>
  <si>
    <t>SES-PACU-4305</t>
  </si>
  <si>
    <t>10.148.4.39</t>
  </si>
  <si>
    <t>SES-RAOS-4339</t>
  </si>
  <si>
    <t>10.148.4.27</t>
  </si>
  <si>
    <t>SES-SAES-4346</t>
  </si>
  <si>
    <t>00:20:0E:10:54:86</t>
  </si>
  <si>
    <t>10.148.4.28</t>
  </si>
  <si>
    <t>00:20:0e:10:54:69</t>
  </si>
  <si>
    <t>SES-PACU-4304</t>
  </si>
  <si>
    <t>00:20:0E:10:53:A1</t>
  </si>
  <si>
    <t>10.148.4.30</t>
  </si>
  <si>
    <t xml:space="preserve">SES-PACU-4303 </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</si>
  <si>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</si>
  <si>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</si>
  <si>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</si>
  <si>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</si>
  <si>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</si>
  <si>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</si>
  <si>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</si>
  <si>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</si>
  <si>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</si>
  <si>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</si>
  <si>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</si>
  <si>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</si>
  <si>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</si>
  <si>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</si>
  <si>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</si>
  <si>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</si>
  <si>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</si>
  <si>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</si>
  <si>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</si>
  <si>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</si>
  <si>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</si>
  <si>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</si>
  <si>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</si>
  <si>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</si>
  <si>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</si>
  <si>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</si>
  <si>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</si>
  <si>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</si>
  <si>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</si>
  <si>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</si>
  <si>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</si>
  <si>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</si>
  <si>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</si>
  <si>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</si>
  <si>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</si>
  <si>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</si>
  <si>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</si>
  <si>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</si>
  <si>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</si>
  <si>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</si>
  <si>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</si>
  <si>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</si>
  <si>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</si>
  <si>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</si>
  <si>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</si>
  <si>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</si>
  <si>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</si>
  <si>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</si>
  <si>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</si>
  <si>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</si>
  <si>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</si>
  <si>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</si>
  <si>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</si>
  <si>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</si>
  <si>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</si>
  <si>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</si>
  <si>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</si>
  <si>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</si>
  <si>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</si>
  <si>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</si>
  <si>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</si>
  <si>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</si>
  <si>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</si>
  <si>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</si>
  <si>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</si>
  <si>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</si>
  <si>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</si>
  <si>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</si>
  <si>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</si>
  <si>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</si>
  <si>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</si>
  <si>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</si>
  <si>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</si>
  <si>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</si>
  <si>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</si>
  <si>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</si>
  <si>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</si>
  <si>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</si>
  <si>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</si>
  <si>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</si>
  <si>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</si>
  <si>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</si>
  <si>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</si>
  <si>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</si>
  <si>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</si>
  <si>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</si>
  <si>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</si>
  <si>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</si>
  <si>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</si>
  <si>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</si>
  <si>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</si>
  <si>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</si>
  <si>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</si>
  <si>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</si>
  <si>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</si>
  <si>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</si>
  <si>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</si>
  <si>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</si>
  <si>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</si>
  <si>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</si>
  <si>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</si>
  <si>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</si>
  <si>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</si>
  <si>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</si>
  <si>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</si>
  <si>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</si>
  <si>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</si>
  <si>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</si>
  <si>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</si>
  <si>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</si>
  <si>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</si>
  <si>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</si>
  <si>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</si>
  <si>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</si>
  <si>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 xml:space="preserve">SES-ITAS-4193 </t>
  </si>
  <si>
    <t>10.148.4.58</t>
  </si>
  <si>
    <t xml:space="preserve">SES-ITAS-4191 </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</si>
  <si>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</si>
  <si>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</si>
  <si>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</si>
  <si>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</si>
  <si>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</si>
  <si>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</si>
  <si>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</si>
  <si>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</si>
  <si>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</si>
  <si>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</si>
  <si>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</si>
  <si>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</si>
  <si>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</si>
  <si>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</si>
  <si>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</si>
  <si>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</si>
  <si>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</si>
  <si>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</si>
  <si>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</si>
  <si>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</si>
  <si>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</si>
  <si>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</si>
  <si>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</si>
  <si>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</si>
  <si>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</si>
  <si>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</si>
  <si>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</si>
  <si>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</si>
  <si>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</si>
  <si>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</si>
  <si>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</si>
  <si>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</si>
  <si>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</si>
  <si>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</si>
  <si>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</si>
  <si>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</si>
  <si>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</si>
  <si>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</si>
  <si>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</si>
  <si>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</si>
  <si>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</si>
  <si>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</si>
  <si>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</si>
  <si>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</si>
  <si>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</si>
  <si>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</si>
  <si>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</si>
  <si>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</si>
  <si>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</si>
  <si>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</si>
  <si>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</si>
  <si>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</si>
  <si>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</si>
  <si>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</si>
  <si>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</si>
  <si>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</si>
  <si>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</si>
  <si>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</si>
  <si>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</si>
  <si>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</si>
  <si>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</si>
  <si>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</si>
  <si>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</si>
  <si>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</si>
  <si>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</si>
  <si>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</si>
  <si>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</si>
  <si>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</si>
  <si>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</si>
  <si>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</si>
  <si>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</si>
  <si>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</si>
  <si>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</si>
  <si>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</si>
  <si>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</si>
  <si>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</si>
  <si>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</si>
  <si>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</si>
  <si>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</si>
  <si>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</si>
  <si>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</si>
  <si>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</si>
  <si>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</si>
  <si>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</si>
  <si>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</si>
  <si>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</si>
  <si>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</si>
  <si>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</si>
  <si>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</si>
  <si>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</si>
  <si>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</si>
  <si>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</si>
  <si>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</si>
  <si>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</si>
  <si>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</si>
  <si>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</si>
  <si>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</si>
  <si>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</si>
  <si>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</si>
  <si>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</si>
  <si>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</si>
  <si>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</si>
  <si>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</si>
  <si>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</si>
  <si>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</si>
  <si>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</si>
  <si>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</si>
  <si>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</si>
  <si>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</si>
  <si>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</si>
  <si>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</si>
  <si>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</si>
  <si>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</si>
  <si>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</si>
  <si>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</si>
  <si>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</si>
  <si>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</si>
  <si>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</si>
  <si>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</si>
  <si>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</si>
  <si>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</si>
  <si>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</si>
  <si>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</si>
  <si>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</si>
  <si>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</si>
  <si>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</si>
  <si>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</si>
  <si>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</si>
  <si>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</si>
  <si>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</si>
  <si>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</si>
  <si>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</si>
  <si>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</si>
  <si>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</si>
  <si>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</si>
  <si>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</si>
  <si>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</si>
  <si>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</si>
  <si>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</si>
  <si>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</si>
  <si>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</si>
  <si>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</si>
  <si>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</si>
  <si>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</si>
  <si>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</si>
  <si>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</si>
  <si>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</si>
  <si>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</si>
  <si>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</si>
  <si>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</si>
  <si>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</si>
  <si>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</si>
  <si>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</si>
  <si>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</si>
  <si>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</si>
  <si>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</si>
  <si>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</si>
  <si>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</si>
  <si>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</si>
  <si>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</si>
  <si>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</si>
  <si>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</si>
  <si>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</si>
  <si>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</si>
  <si>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</si>
  <si>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</si>
  <si>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</si>
  <si>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</si>
  <si>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</si>
  <si>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</si>
  <si>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</si>
  <si>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</si>
  <si>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</si>
  <si>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</si>
  <si>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</si>
  <si>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</si>
  <si>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</si>
  <si>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</si>
  <si>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</si>
  <si>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</si>
  <si>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</si>
  <si>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</si>
  <si>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</si>
  <si>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</si>
  <si>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Rua Elias Rafael 99 - Bairro Santo Antônio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</si>
  <si>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</si>
  <si>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</si>
  <si>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</si>
  <si>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</si>
  <si>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</si>
  <si>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</si>
  <si>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</si>
  <si>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</si>
  <si>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</si>
  <si>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</si>
  <si>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</si>
  <si>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</si>
  <si>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</si>
  <si>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</si>
  <si>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</si>
  <si>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</si>
  <si>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</si>
  <si>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</si>
  <si>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</si>
  <si>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</si>
  <si>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</si>
  <si>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</si>
  <si>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</si>
  <si>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</si>
  <si>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</si>
  <si>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</si>
  <si>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</si>
  <si>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</si>
  <si>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</si>
  <si>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</si>
  <si>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</si>
  <si>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</si>
  <si>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</si>
  <si>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</si>
  <si>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</si>
  <si>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</si>
  <si>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</si>
  <si>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</si>
  <si>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</si>
  <si>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</si>
  <si>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</si>
  <si>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</si>
  <si>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</si>
  <si>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</si>
  <si>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</si>
  <si>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</si>
  <si>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</si>
  <si>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</si>
  <si>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</si>
  <si>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</si>
  <si>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</si>
  <si>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</si>
  <si>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</si>
  <si>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</si>
  <si>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</si>
  <si>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</si>
  <si>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</si>
  <si>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RUA DONA SILVERIA MOREIRA, 176 - Bairro CENTRO</t>
  </si>
  <si>
    <t>(38)3759-1083</t>
  </si>
  <si>
    <t>10.173.223.1</t>
  </si>
  <si>
    <t>ROBERTA SOUZA COELHO</t>
  </si>
  <si>
    <t>AV. 101, nº 361 - Bairro CENTRO</t>
  </si>
  <si>
    <t xml:space="preserve">(34)3263-0343 </t>
  </si>
  <si>
    <t>10.173.222.1</t>
  </si>
  <si>
    <t>TOLEDO</t>
  </si>
  <si>
    <t>BERNADETE CAROLINA DE OLIVEIRA</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</si>
  <si>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</si>
  <si>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</si>
  <si>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</si>
  <si>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</si>
  <si>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</si>
  <si>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</si>
  <si>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</si>
  <si>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</si>
  <si>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</si>
  <si>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</si>
  <si>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</si>
  <si>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</si>
  <si>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</si>
  <si>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</si>
  <si>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</si>
  <si>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</si>
  <si>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</si>
  <si>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</si>
  <si>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</si>
  <si>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</si>
  <si>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</si>
  <si>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</si>
  <si>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</si>
  <si>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</si>
  <si>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</si>
  <si>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</si>
  <si>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</si>
  <si>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</si>
  <si>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</si>
  <si>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</si>
  <si>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</si>
  <si>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</si>
  <si>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</si>
  <si>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</si>
  <si>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</si>
  <si>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</si>
  <si>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</si>
  <si>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</si>
  <si>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</si>
  <si>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</si>
  <si>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</si>
  <si>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</si>
  <si>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</si>
  <si>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</si>
  <si>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</si>
  <si>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</si>
  <si>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</si>
  <si>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</si>
  <si>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</si>
  <si>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</si>
  <si>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</si>
  <si>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</si>
  <si>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</si>
  <si>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</si>
  <si>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</si>
  <si>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</si>
  <si>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</si>
  <si>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</si>
  <si>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</si>
  <si>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</si>
  <si>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</si>
  <si>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</si>
  <si>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</si>
  <si>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</si>
  <si>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</si>
  <si>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</si>
  <si>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</si>
  <si>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</si>
  <si>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</si>
  <si>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</si>
  <si>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</si>
  <si>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</si>
  <si>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</si>
  <si>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</si>
  <si>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</si>
  <si>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</si>
  <si>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</si>
  <si>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</si>
  <si>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</si>
  <si>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</si>
  <si>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</si>
  <si>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</si>
  <si>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</si>
  <si>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</si>
  <si>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</si>
  <si>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</si>
  <si>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</si>
  <si>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</si>
  <si>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</si>
  <si>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</si>
  <si>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</si>
  <si>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</si>
  <si>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</si>
  <si>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</si>
  <si>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</si>
  <si>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</si>
  <si>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</si>
  <si>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</si>
  <si>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</si>
  <si>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</si>
  <si>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</si>
  <si>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</si>
  <si>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</si>
  <si>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</si>
  <si>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</si>
  <si>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</si>
  <si>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Rua Nova, 449 - Bairro Bela Vista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</si>
  <si>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</si>
  <si>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</si>
  <si>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</si>
  <si>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</si>
  <si>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</si>
  <si>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</si>
  <si>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</si>
  <si>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</si>
  <si>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</si>
  <si>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</si>
  <si>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</si>
  <si>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</si>
  <si>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</si>
  <si>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</si>
  <si>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</si>
  <si>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</si>
  <si>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</si>
  <si>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</si>
  <si>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</si>
  <si>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</si>
  <si>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</si>
  <si>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</si>
  <si>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</si>
  <si>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</si>
  <si>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</si>
  <si>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</si>
  <si>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</si>
  <si>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</si>
  <si>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</si>
  <si>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</si>
  <si>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</si>
  <si>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</si>
  <si>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</si>
  <si>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</si>
  <si>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</si>
  <si>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</si>
  <si>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</si>
  <si>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</si>
  <si>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</si>
  <si>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</si>
  <si>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</si>
  <si>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</si>
  <si>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</si>
  <si>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</si>
  <si>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</si>
  <si>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</si>
  <si>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</si>
  <si>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</si>
  <si>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</si>
  <si>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</si>
  <si>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</si>
  <si>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</si>
  <si>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</si>
  <si>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</si>
  <si>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</si>
  <si>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</si>
  <si>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</si>
  <si>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</si>
  <si>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</si>
  <si>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</si>
  <si>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</si>
  <si>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</si>
  <si>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</si>
  <si>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</si>
  <si>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</si>
  <si>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</si>
  <si>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</si>
  <si>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</si>
  <si>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</si>
  <si>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</si>
  <si>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</si>
  <si>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</si>
  <si>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</si>
  <si>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</si>
  <si>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</si>
  <si>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</si>
  <si>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</si>
  <si>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</si>
  <si>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</si>
  <si>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</si>
  <si>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</si>
  <si>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</si>
  <si>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</si>
  <si>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</si>
  <si>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</si>
  <si>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</si>
  <si>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</si>
  <si>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</si>
  <si>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</si>
  <si>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</si>
  <si>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</si>
  <si>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</si>
  <si>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</si>
  <si>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</si>
  <si>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</si>
  <si>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</si>
  <si>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</si>
  <si>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</si>
  <si>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</si>
  <si>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</si>
  <si>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</si>
  <si>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</si>
  <si>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</si>
  <si>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</si>
  <si>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</si>
  <si>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</si>
  <si>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</si>
  <si>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</si>
  <si>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</si>
  <si>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</si>
  <si>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</si>
  <si>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</si>
  <si>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</si>
  <si>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</si>
  <si>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</si>
  <si>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</si>
  <si>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</si>
  <si>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</si>
  <si>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</si>
  <si>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</si>
  <si>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</si>
  <si>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</si>
  <si>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</si>
  <si>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</si>
  <si>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</si>
  <si>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</si>
  <si>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</si>
  <si>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</si>
  <si>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</si>
  <si>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</si>
  <si>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</si>
  <si>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</si>
  <si>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</si>
  <si>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</si>
  <si>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</si>
  <si>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</si>
  <si>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</si>
  <si>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</si>
  <si>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</si>
  <si>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</si>
  <si>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</si>
  <si>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</si>
  <si>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</si>
  <si>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</si>
  <si>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</si>
  <si>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</si>
  <si>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</si>
  <si>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</si>
  <si>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</si>
  <si>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</si>
  <si>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</si>
  <si>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</si>
  <si>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</si>
  <si>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</si>
  <si>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</si>
  <si>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</si>
  <si>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</si>
  <si>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</si>
  <si>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</si>
  <si>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</si>
  <si>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</si>
  <si>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</si>
  <si>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</si>
  <si>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</si>
  <si>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</si>
  <si>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</si>
  <si>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SES-BASO- 3491</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</si>
  <si>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</si>
  <si>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</si>
  <si>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</si>
  <si>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</si>
  <si>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</si>
  <si>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</si>
  <si>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</si>
  <si>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</si>
  <si>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</si>
  <si>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</si>
  <si>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</si>
  <si>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</si>
  <si>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</si>
  <si>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</si>
  <si>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</si>
  <si>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</si>
  <si>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</si>
  <si>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</si>
  <si>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</si>
  <si>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</si>
  <si>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</si>
  <si>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</si>
  <si>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</si>
  <si>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</si>
  <si>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</si>
  <si>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</si>
  <si>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</si>
  <si>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</si>
  <si>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</si>
  <si>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</si>
  <si>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</si>
  <si>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</si>
  <si>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</si>
  <si>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</si>
  <si>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</si>
  <si>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</si>
  <si>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</si>
  <si>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</si>
  <si>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</si>
  <si>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</si>
  <si>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</si>
  <si>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</si>
  <si>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</si>
  <si>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</si>
  <si>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</si>
  <si>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</si>
  <si>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</si>
  <si>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</si>
  <si>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</si>
  <si>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</si>
  <si>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</si>
  <si>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</si>
  <si>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</si>
  <si>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</si>
  <si>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</si>
  <si>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</si>
  <si>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</si>
  <si>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</si>
  <si>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</si>
  <si>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</si>
  <si>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</si>
  <si>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</si>
  <si>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</si>
  <si>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</si>
  <si>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</si>
  <si>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</si>
  <si>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</si>
  <si>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</si>
  <si>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</si>
  <si>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</si>
  <si>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</si>
  <si>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</si>
  <si>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</si>
  <si>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</si>
  <si>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</si>
  <si>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</si>
  <si>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</si>
  <si>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</si>
  <si>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</si>
  <si>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</si>
  <si>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</si>
  <si>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</si>
  <si>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</si>
  <si>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</si>
  <si>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</si>
  <si>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</si>
  <si>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</si>
  <si>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</si>
  <si>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</si>
  <si>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</si>
  <si>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</si>
  <si>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</si>
  <si>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</si>
  <si>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</si>
  <si>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</si>
  <si>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</si>
  <si>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</si>
  <si>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</si>
  <si>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</si>
  <si>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</si>
  <si>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</si>
  <si>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</si>
  <si>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</si>
  <si>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</si>
  <si>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</si>
  <si>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</si>
  <si>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</si>
  <si>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</si>
  <si>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</si>
  <si>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</si>
  <si>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</si>
  <si>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</si>
  <si>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</si>
  <si>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</si>
  <si>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</si>
  <si>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</si>
  <si>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</si>
  <si>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</si>
  <si>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</si>
  <si>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</si>
  <si>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</si>
  <si>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</si>
  <si>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</si>
  <si>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</si>
  <si>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</si>
  <si>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</si>
  <si>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</si>
  <si>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</si>
  <si>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</si>
  <si>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</si>
  <si>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</si>
  <si>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</si>
  <si>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</si>
  <si>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</si>
  <si>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</si>
  <si>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</si>
  <si>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</si>
  <si>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</si>
  <si>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Ativar</t>
  </si>
  <si>
    <t>Gilvan Pereira Brito Junior</t>
  </si>
  <si>
    <t>Gilvan Pereira Pinto Junior</t>
  </si>
  <si>
    <t xml:space="preserve">05/12/2012 16:34:30 	Fernando La Rocca Junior 	Verificar observação abaixo e após resolver a pendência de ativação, clicar na opção confirmar, para dar continuidade ao fluxo.  	Pendência Ativação Confirmada
05/12/2012 16:30:41 	Verônica Bruna </t>
  </si>
  <si>
    <t>00:20:0e:10:54:c3</t>
  </si>
  <si>
    <t>SES-SAEI-3549</t>
  </si>
  <si>
    <t>10.148.4.146</t>
  </si>
  <si>
    <t>SES-SAAS-3541</t>
  </si>
  <si>
    <t>10.148.4.145</t>
  </si>
  <si>
    <t>Everton Machado</t>
  </si>
  <si>
    <t>Rua Gabriel Lote, 732 - Pito</t>
  </si>
  <si>
    <t>00:20:0E:10:54:f8</t>
  </si>
  <si>
    <t>Tatiane Lima</t>
  </si>
  <si>
    <t>LUCIANA M° DA COSTA TRAVASSOS</t>
  </si>
  <si>
    <t>00:20:0e:10:4f:9e</t>
  </si>
  <si>
    <t xml:space="preserve">05/12/2012 13:51:21 	Ivan Santos 	EM CONTATO COM PAULO O MESMO INFORMOU QUE É PARA INSTALAR NO LOCAL DA OS  	Pendência Ativação Resolvida
9/8  - Cliente Paulo Henrique passou a informação para o técnico Marco Aurélio que deseja instalar a antena </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</si>
  <si>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</si>
  <si>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</si>
  <si>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</si>
  <si>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</si>
  <si>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</si>
  <si>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</si>
  <si>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</si>
  <si>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</si>
  <si>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</si>
  <si>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</si>
  <si>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</si>
  <si>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</si>
  <si>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</si>
  <si>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</si>
  <si>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 xml:space="preserve">SES-IJCI-4179 </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</si>
  <si>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</si>
  <si>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</si>
  <si>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</si>
  <si>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</si>
  <si>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</si>
  <si>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</si>
  <si>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</si>
  <si>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</si>
  <si>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</si>
  <si>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</si>
  <si>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</si>
  <si>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</si>
  <si>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</si>
  <si>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</si>
  <si>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</si>
  <si>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</si>
  <si>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</si>
  <si>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</si>
  <si>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</si>
  <si>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</si>
  <si>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</si>
  <si>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</si>
  <si>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</si>
  <si>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</si>
  <si>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</si>
  <si>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</si>
  <si>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</si>
  <si>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</si>
  <si>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</si>
  <si>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</si>
  <si>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</si>
  <si>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</si>
  <si>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</si>
  <si>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</si>
  <si>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</si>
  <si>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</si>
  <si>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</si>
  <si>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</si>
  <si>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</si>
  <si>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</si>
  <si>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</si>
  <si>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</si>
  <si>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</si>
  <si>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</si>
  <si>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</si>
  <si>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</si>
  <si>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</si>
  <si>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</si>
  <si>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</si>
  <si>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</si>
  <si>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</si>
  <si>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</si>
  <si>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</si>
  <si>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</si>
  <si>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</si>
  <si>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</si>
  <si>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</si>
  <si>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</si>
  <si>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</si>
  <si>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</si>
  <si>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</si>
  <si>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</si>
  <si>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</si>
  <si>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</si>
  <si>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</si>
  <si>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</si>
  <si>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</si>
  <si>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</si>
  <si>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</si>
  <si>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</si>
  <si>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</si>
  <si>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</si>
  <si>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</si>
  <si>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</si>
  <si>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</si>
  <si>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</si>
  <si>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</si>
  <si>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</si>
  <si>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</si>
  <si>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</si>
  <si>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</si>
  <si>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</si>
  <si>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</si>
  <si>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</si>
  <si>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</si>
  <si>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</si>
  <si>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</si>
  <si>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</si>
  <si>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</si>
  <si>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</si>
  <si>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</si>
  <si>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</si>
  <si>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</si>
  <si>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</si>
  <si>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</si>
  <si>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</si>
  <si>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</si>
  <si>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</si>
  <si>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</si>
  <si>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</si>
  <si>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</si>
  <si>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</si>
  <si>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</si>
  <si>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</si>
  <si>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</si>
  <si>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</si>
  <si>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</si>
  <si>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</si>
  <si>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</si>
  <si>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</si>
  <si>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</si>
  <si>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</si>
  <si>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</si>
  <si>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</si>
  <si>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</si>
  <si>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</si>
  <si>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</si>
  <si>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</si>
  <si>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</si>
  <si>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</si>
  <si>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</si>
  <si>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</si>
  <si>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</si>
  <si>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</si>
  <si>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</si>
  <si>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</si>
  <si>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</si>
  <si>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</si>
  <si>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</si>
  <si>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</si>
  <si>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</si>
  <si>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</si>
  <si>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</si>
  <si>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</si>
  <si>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</si>
  <si>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</si>
  <si>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</si>
  <si>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</si>
  <si>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</si>
  <si>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Milvilene Oliveira Silva</t>
  </si>
  <si>
    <t>Avenida Milton Campos, 60 - Bairro Perpetuo Socorro</t>
  </si>
  <si>
    <t>35196-000</t>
  </si>
  <si>
    <t>33 3254 12 10</t>
  </si>
  <si>
    <t>10.174.100.1</t>
  </si>
  <si>
    <t>Silvio Araujo Lage</t>
  </si>
  <si>
    <t>Rua Acucena, s/n.º - Bairro Novo Oriente</t>
  </si>
  <si>
    <t>35195-000</t>
  </si>
  <si>
    <t>33 3253 1207</t>
  </si>
  <si>
    <t>10.174.99.1</t>
  </si>
  <si>
    <t>Marciene Almeida Bento</t>
  </si>
  <si>
    <t>Rua Maria Josefina, 49 - Bairro Perpetuo Socorro</t>
  </si>
  <si>
    <t>33 3254 1205</t>
  </si>
  <si>
    <t>10.174.98.1</t>
  </si>
  <si>
    <t>Rose Mary Aparecida de Sena Candido</t>
  </si>
  <si>
    <t>Rua Alfredo Vitorino de Azevedo, 327 - Bairro Bom Jesus do Bagre</t>
  </si>
  <si>
    <t>33 32533058</t>
  </si>
  <si>
    <t>10.174.97.1</t>
  </si>
  <si>
    <t>Joelma Pereira dos Reis Ferreira</t>
  </si>
  <si>
    <t xml:space="preserve">Corrego Grande s/n.º - Bairro  Esperança  </t>
  </si>
  <si>
    <t>33 3253 1441</t>
  </si>
  <si>
    <t>10.174.96.1</t>
  </si>
  <si>
    <t>Natália Oliveira Pereira</t>
  </si>
  <si>
    <t>Rua Monteiro Lobato, 506 - Bairro Perpetuo Socorro</t>
  </si>
  <si>
    <t>33 3254 1771</t>
  </si>
  <si>
    <t>10.174.95.1</t>
  </si>
  <si>
    <t>Patrícia Araujo Pereira</t>
  </si>
  <si>
    <t>Rua Professor Anselmo, 468 - Bairro Brauninha</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</si>
  <si>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</si>
  <si>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</si>
  <si>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</si>
  <si>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</si>
  <si>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</si>
  <si>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</si>
  <si>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</si>
  <si>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</si>
  <si>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</si>
  <si>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</si>
  <si>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</si>
  <si>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</si>
  <si>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</si>
  <si>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</si>
  <si>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</si>
  <si>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</si>
  <si>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</si>
  <si>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</si>
  <si>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</si>
  <si>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</si>
  <si>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</si>
  <si>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</si>
  <si>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</si>
  <si>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</si>
  <si>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</si>
  <si>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</si>
  <si>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</si>
  <si>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</si>
  <si>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</si>
  <si>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</si>
  <si>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</si>
  <si>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</si>
  <si>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</si>
  <si>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</si>
  <si>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</si>
  <si>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</si>
  <si>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</si>
  <si>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</si>
  <si>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</si>
  <si>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</si>
  <si>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</si>
  <si>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</si>
  <si>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</si>
  <si>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</si>
  <si>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</si>
  <si>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</si>
  <si>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</si>
  <si>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</si>
  <si>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</si>
  <si>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</si>
  <si>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</si>
  <si>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</si>
  <si>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</si>
  <si>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</si>
  <si>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</si>
  <si>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</si>
  <si>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</si>
  <si>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</si>
  <si>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</si>
  <si>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</si>
  <si>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</si>
  <si>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</si>
  <si>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</si>
  <si>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</si>
  <si>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</si>
  <si>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</si>
  <si>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</si>
  <si>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</si>
  <si>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</si>
  <si>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</si>
  <si>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</si>
  <si>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</si>
  <si>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</si>
  <si>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</si>
  <si>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</si>
  <si>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</si>
  <si>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</si>
  <si>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</si>
  <si>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</si>
  <si>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</si>
  <si>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</si>
  <si>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</si>
  <si>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</si>
  <si>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</si>
  <si>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</si>
  <si>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</si>
  <si>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</si>
  <si>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</si>
  <si>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</si>
  <si>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</si>
  <si>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</si>
  <si>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</si>
  <si>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</si>
  <si>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</si>
  <si>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</si>
  <si>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</si>
  <si>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</si>
  <si>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</si>
  <si>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</si>
  <si>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</si>
  <si>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</si>
  <si>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</si>
  <si>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</si>
  <si>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</si>
  <si>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</si>
  <si>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</si>
  <si>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</si>
  <si>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</si>
  <si>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</si>
  <si>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</si>
  <si>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</si>
  <si>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</si>
  <si>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</si>
  <si>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</si>
  <si>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</si>
  <si>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</si>
  <si>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</si>
  <si>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</si>
  <si>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</si>
  <si>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</si>
  <si>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</si>
  <si>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</si>
  <si>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</si>
  <si>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</si>
  <si>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</si>
  <si>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</si>
  <si>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</si>
  <si>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</si>
  <si>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</si>
  <si>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</si>
  <si>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</si>
  <si>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</si>
  <si>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</si>
  <si>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</si>
  <si>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</si>
  <si>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</si>
  <si>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</si>
  <si>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</si>
  <si>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</si>
  <si>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</si>
  <si>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</si>
  <si>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</si>
  <si>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</si>
  <si>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</si>
  <si>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</si>
  <si>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</si>
  <si>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</si>
  <si>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</si>
  <si>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</si>
  <si>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</si>
  <si>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</si>
  <si>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</si>
  <si>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</si>
  <si>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</si>
  <si>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</si>
  <si>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</si>
  <si>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</si>
  <si>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</si>
  <si>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</si>
  <si>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</si>
  <si>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</si>
  <si>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</si>
  <si>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</si>
  <si>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</si>
  <si>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</si>
  <si>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</si>
  <si>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</si>
  <si>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</si>
  <si>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</si>
  <si>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</si>
  <si>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</si>
  <si>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</si>
  <si>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</si>
  <si>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</si>
  <si>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</si>
  <si>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</si>
  <si>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</si>
  <si>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</si>
  <si>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Ativado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</si>
  <si>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</si>
  <si>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</si>
  <si>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</si>
  <si>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</si>
  <si>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</si>
  <si>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</si>
  <si>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</si>
  <si>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</si>
  <si>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</si>
  <si>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</si>
  <si>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</si>
  <si>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</si>
  <si>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</si>
  <si>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</si>
  <si>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</si>
  <si>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</si>
  <si>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</si>
  <si>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</si>
  <si>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</si>
  <si>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</si>
  <si>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</si>
  <si>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</si>
  <si>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</si>
  <si>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</si>
  <si>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</si>
  <si>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</si>
  <si>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</si>
  <si>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</si>
  <si>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</si>
  <si>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</si>
  <si>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</si>
  <si>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</si>
  <si>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</si>
  <si>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</si>
  <si>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</si>
  <si>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</si>
  <si>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</si>
  <si>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</si>
  <si>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</si>
  <si>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</si>
  <si>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</si>
  <si>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</si>
  <si>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</si>
  <si>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</si>
  <si>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</si>
  <si>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</si>
  <si>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</si>
  <si>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</si>
  <si>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</si>
  <si>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</si>
  <si>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</si>
  <si>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</si>
  <si>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</si>
  <si>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</si>
  <si>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</si>
  <si>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</si>
  <si>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</si>
  <si>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</si>
  <si>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</si>
  <si>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</si>
  <si>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</si>
  <si>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</si>
  <si>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</si>
  <si>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</si>
  <si>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</si>
  <si>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</si>
  <si>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</si>
  <si>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</si>
  <si>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</si>
  <si>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</si>
  <si>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</si>
  <si>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</si>
  <si>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</si>
  <si>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</si>
  <si>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</si>
  <si>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</si>
  <si>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</si>
  <si>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</si>
  <si>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</si>
  <si>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</si>
  <si>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</si>
  <si>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</si>
  <si>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</si>
  <si>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</si>
  <si>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</si>
  <si>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</si>
  <si>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</si>
  <si>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</si>
  <si>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</si>
  <si>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</si>
  <si>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</si>
  <si>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</si>
  <si>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</si>
  <si>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</si>
  <si>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</si>
  <si>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</si>
  <si>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</si>
  <si>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</si>
  <si>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</si>
  <si>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</si>
  <si>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</si>
  <si>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</si>
  <si>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</si>
  <si>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</si>
  <si>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</si>
  <si>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</si>
  <si>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</si>
  <si>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</si>
  <si>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</si>
  <si>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</si>
  <si>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</si>
  <si>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</si>
  <si>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</si>
  <si>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</si>
  <si>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</si>
  <si>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</si>
  <si>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</si>
  <si>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</si>
  <si>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</si>
  <si>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</si>
  <si>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</si>
  <si>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</si>
  <si>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</si>
  <si>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</si>
  <si>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</si>
  <si>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</si>
  <si>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</si>
  <si>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</si>
  <si>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</si>
  <si>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</si>
  <si>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</si>
  <si>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</si>
  <si>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</si>
  <si>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</si>
  <si>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</si>
  <si>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</si>
  <si>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</si>
  <si>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</si>
  <si>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</si>
  <si>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</si>
  <si>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</si>
  <si>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</si>
  <si>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</si>
  <si>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</si>
  <si>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</si>
  <si>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</si>
  <si>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</si>
  <si>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</si>
  <si>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</si>
  <si>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</si>
  <si>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</si>
  <si>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</si>
  <si>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</si>
  <si>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</si>
  <si>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</si>
  <si>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</si>
  <si>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</si>
  <si>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</si>
  <si>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</si>
  <si>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</si>
  <si>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</si>
  <si>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</si>
  <si>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</si>
  <si>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</si>
  <si>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</si>
  <si>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</si>
  <si>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</si>
  <si>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</si>
  <si>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</si>
  <si>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</si>
  <si>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</si>
  <si>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</si>
  <si>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</si>
  <si>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</si>
  <si>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</si>
  <si>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</si>
  <si>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</si>
  <si>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</si>
  <si>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</si>
  <si>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</si>
  <si>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</si>
  <si>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</si>
  <si>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</si>
  <si>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</si>
  <si>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</si>
  <si>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</si>
  <si>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</si>
  <si>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</si>
  <si>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</si>
  <si>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</si>
  <si>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</si>
  <si>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</si>
  <si>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</si>
  <si>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</si>
  <si>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</si>
  <si>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</si>
  <si>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</si>
  <si>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</si>
  <si>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</si>
  <si>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</si>
  <si>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</si>
  <si>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</si>
  <si>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</si>
  <si>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</si>
  <si>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</si>
  <si>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</si>
  <si>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</si>
  <si>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</si>
  <si>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</si>
  <si>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</si>
  <si>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</si>
  <si>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</si>
  <si>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</si>
  <si>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</si>
  <si>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</si>
  <si>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</si>
  <si>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</si>
  <si>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</si>
  <si>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</si>
  <si>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</si>
  <si>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</si>
  <si>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</si>
  <si>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</si>
  <si>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</si>
  <si>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</si>
  <si>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</si>
  <si>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</si>
  <si>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</si>
  <si>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</si>
  <si>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</si>
  <si>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</si>
  <si>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</si>
  <si>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</si>
  <si>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</si>
  <si>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</si>
  <si>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</si>
  <si>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</si>
  <si>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</si>
  <si>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</si>
  <si>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</si>
  <si>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</si>
  <si>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</si>
  <si>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</si>
  <si>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</si>
  <si>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</si>
  <si>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</si>
  <si>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</si>
  <si>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</si>
  <si>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</si>
  <si>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</si>
  <si>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</si>
  <si>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</si>
  <si>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</si>
  <si>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</si>
  <si>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</si>
  <si>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</si>
  <si>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</si>
  <si>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</si>
  <si>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</si>
  <si>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</si>
  <si>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</si>
  <si>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</si>
  <si>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</si>
  <si>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</si>
  <si>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</si>
  <si>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</si>
  <si>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</si>
  <si>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</si>
  <si>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</si>
  <si>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</si>
  <si>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</si>
  <si>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</si>
  <si>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</si>
  <si>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</si>
  <si>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</si>
  <si>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</si>
  <si>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</si>
  <si>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</si>
  <si>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</si>
  <si>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</si>
  <si>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</si>
  <si>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</si>
  <si>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</si>
  <si>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</si>
  <si>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</si>
  <si>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</si>
  <si>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</si>
  <si>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</si>
  <si>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</si>
  <si>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</si>
  <si>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</si>
  <si>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</si>
  <si>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</si>
  <si>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</si>
  <si>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</si>
  <si>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</si>
  <si>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</si>
  <si>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</si>
  <si>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</si>
  <si>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</si>
  <si>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</si>
  <si>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</si>
  <si>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</si>
  <si>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</si>
  <si>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</si>
  <si>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</si>
  <si>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</si>
  <si>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</si>
  <si>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</si>
  <si>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</si>
  <si>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</si>
  <si>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</si>
  <si>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</si>
  <si>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</si>
  <si>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</si>
  <si>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</si>
  <si>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</si>
  <si>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</si>
  <si>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</si>
  <si>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</si>
  <si>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</si>
  <si>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</si>
  <si>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</si>
  <si>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</si>
  <si>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</si>
  <si>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</si>
  <si>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</si>
  <si>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</si>
  <si>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</si>
  <si>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</si>
  <si>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</si>
  <si>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</si>
  <si>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</si>
  <si>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</si>
  <si>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</si>
  <si>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</si>
  <si>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</si>
  <si>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</si>
  <si>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</si>
  <si>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</si>
  <si>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</si>
  <si>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</si>
  <si>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</si>
  <si>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</si>
  <si>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</si>
  <si>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</si>
  <si>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</si>
  <si>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</si>
  <si>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</si>
  <si>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</si>
  <si>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</si>
  <si>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</si>
  <si>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</si>
  <si>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</si>
  <si>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</si>
  <si>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</si>
  <si>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</si>
  <si>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</si>
  <si>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</si>
  <si>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</si>
  <si>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</si>
  <si>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</si>
  <si>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</si>
  <si>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</si>
  <si>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</si>
  <si>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</si>
  <si>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</si>
  <si>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</si>
  <si>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</si>
  <si>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</si>
  <si>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</si>
  <si>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</si>
  <si>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</si>
  <si>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</si>
  <si>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</si>
  <si>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</si>
  <si>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</si>
  <si>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</si>
  <si>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</si>
  <si>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</si>
  <si>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</si>
  <si>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</si>
  <si>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</si>
  <si>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</si>
  <si>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</si>
  <si>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</si>
  <si>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</si>
  <si>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</si>
  <si>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</si>
  <si>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</si>
  <si>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</si>
  <si>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</si>
  <si>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</si>
  <si>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</si>
  <si>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</si>
  <si>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</si>
  <si>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</si>
  <si>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</si>
  <si>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</si>
  <si>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</si>
  <si>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</si>
  <si>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</si>
  <si>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</si>
  <si>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</si>
  <si>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</si>
  <si>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</si>
  <si>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</si>
  <si>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</si>
  <si>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</si>
  <si>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</si>
  <si>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</si>
  <si>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</si>
  <si>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</si>
  <si>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</si>
  <si>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</si>
  <si>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</si>
  <si>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</si>
  <si>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</si>
  <si>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</si>
  <si>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</si>
  <si>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</si>
  <si>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</si>
  <si>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</si>
  <si>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</si>
  <si>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</si>
  <si>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</si>
  <si>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</si>
  <si>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</si>
  <si>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</si>
  <si>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</si>
  <si>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</si>
  <si>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</si>
  <si>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</si>
  <si>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</si>
  <si>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</si>
  <si>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</si>
  <si>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</si>
  <si>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</si>
  <si>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</si>
  <si>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</si>
  <si>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</si>
  <si>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</si>
  <si>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</si>
  <si>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</si>
  <si>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</si>
  <si>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</si>
  <si>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</si>
  <si>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</si>
  <si>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</si>
  <si>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</si>
  <si>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</si>
  <si>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</si>
  <si>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</si>
  <si>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</si>
  <si>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</si>
  <si>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</si>
  <si>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</si>
  <si>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</si>
  <si>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</si>
  <si>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</si>
  <si>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</si>
  <si>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</si>
  <si>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</si>
  <si>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</si>
  <si>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</si>
  <si>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EVILAINE</t>
  </si>
  <si>
    <t>Responsável disse que o modem sempre ficou ligado, mas link está em queda.</t>
  </si>
  <si>
    <t>ligamos outras vezes para a localidade e pedimos para reiniciar o modem várias vezes porém continua com luz de erro acesa.</t>
  </si>
  <si>
    <t>Cássio disse que o modem está conectado porém apenas com uma luz acesa. O modem já foi reiniciado. O link não retornou.</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</si>
  <si>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</si>
  <si>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</si>
  <si>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FRANCIELE</t>
  </si>
  <si>
    <t>Equipamento queimado, realizar  troca.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</si>
  <si>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</si>
  <si>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</si>
  <si>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</si>
  <si>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</si>
  <si>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</si>
  <si>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</si>
  <si>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</si>
  <si>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</si>
  <si>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</si>
  <si>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</si>
  <si>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</si>
  <si>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</si>
  <si>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</si>
  <si>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</si>
  <si>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</si>
  <si>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</si>
  <si>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</si>
  <si>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</si>
  <si>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</si>
  <si>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</si>
  <si>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</si>
  <si>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</si>
  <si>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</si>
  <si>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</si>
  <si>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FRNCIELE</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</si>
  <si>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</si>
  <si>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</si>
  <si>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</si>
  <si>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</si>
  <si>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</si>
  <si>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</si>
  <si>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</si>
  <si>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</si>
  <si>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</si>
  <si>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Tecnico quebrou telhas na instalação, mas cliente so viu porque começou a chover no fim de dezmebro e alagou o local.</t>
  </si>
  <si>
    <t xml:space="preserve">Efren Mol Peixoto </t>
  </si>
  <si>
    <t>Posto está em reforma e foi transferido temporariamente para outro local, eles retiraram a antena e o modem.</t>
  </si>
  <si>
    <t>Fonte do modem queimada e galhos de arvore em cima da antena.</t>
  </si>
  <si>
    <t>Troca da antena.</t>
  </si>
  <si>
    <t>ALBO</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</si>
  <si>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</si>
  <si>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</si>
  <si>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</si>
  <si>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</si>
  <si>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</si>
  <si>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</si>
  <si>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</si>
  <si>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</si>
  <si>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</si>
  <si>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</si>
  <si>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</si>
  <si>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</si>
  <si>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</si>
  <si>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07/01/2013 15:22:00 	Hernan Martins Alves 	Não consegue contato com o cliente, informar novo número.  	Pendência Ativação</t>
  </si>
  <si>
    <t>07/01/2013 15:24:36 	Hernan Martins Alves 	Não consegue contato com o cliente, informar novo número.  	Pendência Ativação</t>
  </si>
  <si>
    <t xml:space="preserve">SES-DINO-4182 </t>
  </si>
  <si>
    <t>10.148.4.225</t>
  </si>
  <si>
    <t>SES-FRAL-4206</t>
  </si>
  <si>
    <t>00:20:0E:10:54:8B</t>
  </si>
  <si>
    <t>10.148.4.221</t>
  </si>
  <si>
    <t xml:space="preserve">SES-FRAL-4205 </t>
  </si>
  <si>
    <t>00:20:0E:10:54:94</t>
  </si>
  <si>
    <t>10.148.4.220</t>
  </si>
  <si>
    <t>07/01/2013 15:56:07 	Hernan Martins Alves 	O número 34 3425-4117 não corresponde ao endereço cadastrado.  	Pendência Ativação</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</si>
  <si>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</si>
  <si>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</si>
  <si>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</si>
  <si>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</si>
  <si>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</si>
  <si>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</si>
  <si>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</si>
  <si>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</si>
  <si>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</si>
  <si>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</si>
  <si>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</si>
  <si>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</si>
  <si>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</si>
  <si>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</si>
  <si>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</si>
  <si>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</si>
  <si>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</si>
  <si>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</si>
  <si>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</si>
  <si>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</si>
  <si>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</si>
  <si>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</si>
  <si>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</si>
  <si>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</si>
  <si>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</si>
  <si>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</si>
  <si>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</si>
  <si>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</si>
  <si>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</si>
  <si>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</si>
  <si>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</si>
  <si>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</si>
  <si>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</si>
  <si>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</si>
  <si>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</si>
  <si>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</si>
  <si>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</si>
  <si>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</si>
  <si>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</si>
  <si>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</si>
  <si>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</si>
  <si>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</si>
  <si>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</si>
  <si>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</si>
  <si>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</si>
  <si>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</si>
  <si>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</si>
  <si>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</si>
  <si>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</si>
  <si>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</si>
  <si>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</si>
  <si>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</si>
  <si>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</si>
  <si>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</si>
  <si>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</si>
  <si>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</si>
  <si>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</si>
  <si>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</si>
  <si>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</si>
  <si>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</si>
  <si>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</si>
  <si>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</si>
  <si>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</si>
  <si>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</si>
  <si>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</si>
  <si>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</si>
  <si>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</si>
  <si>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</si>
  <si>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</si>
  <si>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</si>
  <si>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</si>
  <si>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</si>
  <si>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</si>
  <si>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</si>
  <si>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</si>
  <si>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</si>
  <si>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</si>
  <si>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</si>
  <si>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</si>
  <si>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</si>
  <si>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</si>
  <si>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</si>
  <si>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</si>
  <si>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</si>
  <si>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</si>
  <si>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</si>
  <si>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</si>
  <si>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</si>
  <si>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</si>
  <si>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</si>
  <si>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</si>
  <si>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</si>
  <si>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</si>
  <si>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</si>
  <si>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</si>
  <si>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</si>
  <si>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</si>
  <si>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</si>
  <si>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</si>
  <si>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</si>
  <si>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</si>
  <si>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</si>
  <si>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</si>
  <si>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</si>
  <si>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</si>
  <si>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</si>
  <si>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</si>
  <si>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</si>
  <si>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</si>
  <si>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</si>
  <si>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</si>
  <si>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</si>
  <si>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</si>
  <si>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</si>
  <si>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</si>
  <si>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</si>
  <si>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</si>
  <si>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</si>
  <si>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</si>
  <si>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</si>
  <si>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</si>
  <si>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</si>
  <si>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</si>
  <si>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</si>
  <si>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</si>
  <si>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</si>
  <si>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</si>
  <si>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</si>
  <si>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</si>
  <si>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</si>
  <si>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</si>
  <si>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</si>
  <si>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</si>
  <si>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</si>
  <si>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</si>
  <si>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</si>
  <si>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</si>
  <si>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</si>
  <si>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</si>
  <si>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</si>
  <si>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</si>
  <si>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</si>
  <si>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</si>
  <si>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</si>
  <si>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</si>
  <si>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</si>
  <si>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</si>
  <si>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</si>
  <si>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</si>
  <si>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</si>
  <si>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</si>
  <si>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</si>
  <si>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</si>
  <si>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</si>
  <si>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</si>
  <si>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</si>
  <si>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</si>
  <si>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</si>
  <si>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</si>
  <si>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</si>
  <si>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</si>
  <si>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</si>
  <si>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</si>
  <si>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</si>
  <si>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</si>
  <si>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</si>
  <si>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</si>
  <si>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</si>
  <si>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</si>
  <si>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</si>
  <si>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</si>
  <si>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</si>
  <si>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</si>
  <si>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</si>
  <si>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</si>
  <si>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</si>
  <si>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</si>
  <si>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</si>
  <si>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</si>
  <si>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</si>
  <si>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</si>
  <si>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</si>
  <si>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</si>
  <si>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</si>
  <si>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</si>
  <si>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</si>
  <si>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</si>
  <si>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</si>
  <si>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</si>
  <si>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</si>
  <si>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</si>
  <si>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</si>
  <si>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</si>
  <si>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</si>
  <si>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</si>
  <si>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</si>
  <si>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</si>
  <si>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</si>
  <si>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</si>
  <si>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</si>
  <si>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</si>
  <si>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</si>
  <si>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</si>
  <si>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</si>
  <si>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</si>
  <si>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</si>
  <si>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</si>
  <si>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</si>
  <si>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</si>
  <si>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</si>
  <si>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</si>
  <si>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</si>
  <si>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</si>
  <si>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</si>
  <si>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</si>
  <si>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</si>
  <si>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</si>
  <si>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</si>
  <si>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</si>
  <si>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</si>
  <si>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</si>
  <si>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</si>
  <si>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</si>
  <si>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</si>
  <si>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</si>
  <si>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</si>
  <si>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</si>
  <si>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</si>
  <si>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</si>
  <si>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</si>
  <si>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</si>
  <si>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</si>
  <si>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</si>
  <si>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</si>
  <si>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</si>
  <si>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</si>
  <si>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</si>
  <si>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</si>
  <si>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</si>
  <si>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</si>
  <si>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</si>
  <si>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</si>
  <si>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</si>
  <si>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</si>
  <si>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</si>
  <si>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</si>
  <si>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</si>
  <si>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</si>
  <si>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</si>
  <si>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</si>
  <si>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</si>
  <si>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</si>
  <si>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</si>
  <si>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</si>
  <si>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</si>
  <si>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</si>
  <si>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</si>
  <si>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</si>
  <si>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</si>
  <si>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</si>
  <si>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</si>
  <si>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</si>
  <si>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</si>
  <si>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</si>
  <si>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</si>
  <si>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</si>
  <si>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</si>
  <si>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</si>
  <si>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</si>
  <si>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</si>
  <si>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</si>
  <si>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</si>
  <si>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</si>
  <si>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</si>
  <si>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</si>
  <si>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</si>
  <si>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</si>
  <si>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</si>
  <si>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</si>
  <si>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</si>
  <si>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</si>
  <si>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</si>
  <si>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</si>
  <si>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</si>
  <si>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</si>
  <si>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</si>
  <si>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</si>
  <si>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</si>
  <si>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</si>
  <si>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</si>
  <si>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</si>
  <si>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</si>
  <si>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</si>
  <si>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</si>
  <si>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</si>
  <si>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</si>
  <si>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</si>
  <si>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</si>
  <si>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</si>
  <si>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</si>
  <si>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</si>
  <si>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</si>
  <si>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</si>
  <si>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</si>
  <si>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</si>
  <si>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</si>
  <si>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</si>
  <si>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</si>
  <si>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</si>
  <si>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</si>
  <si>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</si>
  <si>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</si>
  <si>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</si>
  <si>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</si>
  <si>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</si>
  <si>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</si>
  <si>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</si>
  <si>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</si>
  <si>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</si>
  <si>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</si>
  <si>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</si>
  <si>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</si>
  <si>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</si>
  <si>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</si>
  <si>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</si>
  <si>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</si>
  <si>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</si>
  <si>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</si>
  <si>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</si>
  <si>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</si>
  <si>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</si>
  <si>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</si>
  <si>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</si>
  <si>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</si>
  <si>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</si>
  <si>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</si>
  <si>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</si>
  <si>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</si>
  <si>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</si>
  <si>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</si>
  <si>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</si>
  <si>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</si>
  <si>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</si>
  <si>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</si>
  <si>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</si>
  <si>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</si>
  <si>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</si>
  <si>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</si>
  <si>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</si>
  <si>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</si>
  <si>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</si>
  <si>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</si>
  <si>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</si>
  <si>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</si>
  <si>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</si>
  <si>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</si>
  <si>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</si>
  <si>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</si>
  <si>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</si>
  <si>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</si>
  <si>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</si>
  <si>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</si>
  <si>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</si>
  <si>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</si>
  <si>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</si>
  <si>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</si>
  <si>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</si>
  <si>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</si>
  <si>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</si>
  <si>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</si>
  <si>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</si>
  <si>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</si>
  <si>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</si>
  <si>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</si>
  <si>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</si>
  <si>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</si>
  <si>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</si>
  <si>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</si>
  <si>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</si>
  <si>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</si>
  <si>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</si>
  <si>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</si>
  <si>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</si>
  <si>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</si>
  <si>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</si>
  <si>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</si>
  <si>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</si>
  <si>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</si>
  <si>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</si>
  <si>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</si>
  <si>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</si>
  <si>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</si>
  <si>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</si>
  <si>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</si>
  <si>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</si>
  <si>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</si>
  <si>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</si>
  <si>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</si>
  <si>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</si>
  <si>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</si>
  <si>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</si>
  <si>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</si>
  <si>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</si>
  <si>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</si>
  <si>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</si>
  <si>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</si>
  <si>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</si>
  <si>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</si>
  <si>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</si>
  <si>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</si>
  <si>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</si>
  <si>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</si>
  <si>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</si>
  <si>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</si>
  <si>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</si>
  <si>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</si>
  <si>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</si>
  <si>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</si>
  <si>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</si>
  <si>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</si>
  <si>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</si>
  <si>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</si>
  <si>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</si>
  <si>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</si>
  <si>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</si>
  <si>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</si>
  <si>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</si>
  <si>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</si>
  <si>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</si>
  <si>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</si>
  <si>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</si>
  <si>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</si>
  <si>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</si>
  <si>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</si>
  <si>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</si>
  <si>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</si>
  <si>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</si>
  <si>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</si>
  <si>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</si>
  <si>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</si>
  <si>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</si>
  <si>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</si>
  <si>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</si>
  <si>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</si>
  <si>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</si>
  <si>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</si>
  <si>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</si>
  <si>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</si>
  <si>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Realizado contato com Marilda,  segundo ela ocorreu uma chuva muito forte no local e queimou alguns equipamentos inclusive o modem, solicitei que recolocasse o modem na tomada mas a vsat não subiu.Necessario tecnico na localidade.</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</si>
  <si>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</si>
  <si>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</si>
  <si>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</si>
  <si>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</si>
  <si>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</si>
  <si>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</si>
  <si>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</si>
  <si>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</si>
  <si>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</si>
  <si>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</si>
  <si>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</si>
  <si>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</si>
  <si>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</si>
  <si>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</si>
  <si>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</si>
  <si>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</si>
  <si>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</si>
  <si>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</si>
  <si>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</si>
  <si>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</si>
  <si>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</si>
  <si>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</si>
  <si>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</si>
  <si>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</si>
  <si>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</si>
  <si>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</si>
  <si>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</si>
  <si>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</si>
  <si>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</si>
  <si>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</si>
  <si>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 xml:space="preserve">SES-DINO-4183 </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</si>
  <si>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</si>
  <si>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</si>
  <si>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</si>
  <si>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</si>
  <si>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</si>
  <si>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</si>
  <si>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</si>
  <si>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</si>
  <si>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</si>
  <si>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</si>
  <si>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</si>
  <si>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</si>
  <si>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</si>
  <si>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</si>
  <si>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</si>
  <si>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</si>
  <si>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</si>
  <si>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</si>
  <si>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</si>
  <si>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</si>
  <si>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</si>
  <si>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</si>
  <si>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</si>
  <si>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</si>
  <si>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15/01/2013 16:36:51 	Hernan Martins Alves 	Não consegue contato com a localidade.   	Pendência Ativação</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</si>
  <si>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</si>
  <si>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</si>
  <si>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</si>
  <si>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</si>
  <si>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</si>
  <si>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</si>
  <si>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</si>
  <si>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</si>
  <si>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</si>
  <si>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</si>
  <si>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</si>
  <si>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</si>
  <si>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</si>
  <si>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</si>
  <si>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</si>
  <si>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</si>
  <si>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</si>
  <si>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</si>
  <si>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</si>
  <si>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15/01/2013 17:14:54 	Hernan Martins Alves 	Não consegue contato com a localidade.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</si>
  <si>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</si>
  <si>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</si>
  <si>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</si>
  <si>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</si>
  <si>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</si>
  <si>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</si>
  <si>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</si>
  <si>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</si>
  <si>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</si>
  <si>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</si>
  <si>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</si>
  <si>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</si>
  <si>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</si>
  <si>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</si>
  <si>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</si>
  <si>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AV. RAUL SOARES 4492 - CENTRO</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</si>
  <si>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</si>
  <si>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</si>
  <si>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</si>
  <si>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</si>
  <si>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</si>
  <si>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</si>
  <si>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</si>
  <si>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</si>
  <si>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</si>
  <si>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</si>
  <si>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</si>
  <si>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</si>
  <si>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</si>
  <si>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</si>
  <si>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</si>
  <si>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</si>
  <si>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</si>
  <si>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</si>
  <si>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</si>
  <si>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</si>
  <si>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</si>
  <si>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</si>
  <si>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</si>
  <si>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</si>
  <si>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</si>
  <si>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</si>
  <si>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</si>
  <si>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</si>
  <si>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</si>
  <si>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</si>
  <si>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</si>
  <si>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</si>
  <si>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</si>
  <si>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</si>
  <si>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</si>
  <si>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</si>
  <si>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</si>
  <si>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</si>
  <si>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</si>
  <si>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</si>
  <si>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</si>
  <si>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</si>
  <si>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</si>
  <si>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</si>
  <si>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</si>
  <si>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</si>
  <si>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</si>
  <si>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</si>
  <si>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</si>
  <si>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</si>
  <si>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</si>
  <si>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</si>
  <si>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</si>
  <si>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</si>
  <si>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</si>
  <si>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</si>
  <si>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</si>
  <si>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</si>
  <si>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</si>
  <si>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</si>
  <si>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</si>
  <si>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</si>
  <si>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</si>
  <si>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</si>
  <si>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</si>
  <si>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</si>
  <si>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</si>
  <si>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</si>
  <si>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</si>
  <si>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</si>
  <si>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</si>
  <si>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</si>
  <si>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</si>
  <si>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</si>
  <si>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</si>
  <si>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</si>
  <si>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</si>
  <si>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</si>
  <si>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</si>
  <si>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</si>
  <si>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</si>
  <si>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</si>
  <si>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</si>
  <si>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</si>
  <si>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</si>
  <si>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</si>
  <si>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</si>
  <si>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</si>
  <si>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</si>
  <si>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</si>
  <si>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</si>
  <si>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</si>
  <si>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</si>
  <si>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</si>
  <si>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</si>
  <si>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</si>
  <si>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</si>
  <si>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</si>
  <si>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</si>
  <si>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</si>
  <si>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</si>
  <si>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</si>
  <si>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</si>
  <si>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</si>
  <si>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</si>
  <si>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</si>
  <si>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</si>
  <si>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</si>
  <si>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</si>
  <si>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</si>
  <si>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</si>
  <si>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</si>
  <si>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</si>
  <si>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</si>
  <si>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</si>
  <si>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</si>
  <si>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</si>
  <si>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</si>
  <si>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</si>
  <si>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</si>
  <si>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</si>
  <si>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</si>
  <si>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</si>
  <si>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</si>
  <si>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</si>
  <si>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</si>
  <si>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</si>
  <si>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</si>
  <si>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</si>
  <si>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</si>
  <si>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</si>
  <si>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</si>
  <si>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</si>
  <si>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</si>
  <si>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</si>
  <si>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</si>
  <si>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</si>
  <si>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</si>
  <si>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</si>
  <si>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</si>
  <si>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</si>
  <si>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</si>
  <si>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</si>
  <si>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</si>
  <si>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</si>
  <si>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</si>
  <si>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</si>
  <si>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</si>
  <si>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</si>
  <si>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</si>
  <si>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</si>
  <si>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</si>
  <si>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</si>
  <si>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</si>
  <si>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</si>
  <si>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</si>
  <si>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</si>
  <si>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</si>
  <si>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</si>
  <si>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</si>
  <si>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</si>
  <si>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</si>
  <si>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</si>
  <si>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</si>
  <si>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</si>
  <si>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</si>
  <si>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</si>
  <si>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</si>
  <si>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</si>
  <si>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</si>
  <si>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</si>
  <si>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</si>
  <si>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</si>
  <si>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</si>
  <si>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</si>
  <si>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</si>
  <si>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</si>
  <si>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</si>
  <si>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</si>
  <si>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</si>
  <si>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</si>
  <si>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</si>
  <si>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</si>
  <si>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</si>
  <si>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</si>
  <si>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</si>
  <si>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</si>
  <si>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</si>
  <si>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</si>
  <si>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</si>
  <si>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</si>
  <si>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</si>
  <si>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</si>
  <si>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</si>
  <si>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</si>
  <si>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</si>
  <si>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</si>
  <si>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</si>
  <si>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</si>
  <si>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</si>
  <si>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</si>
  <si>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</si>
  <si>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</si>
  <si>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</si>
  <si>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</si>
  <si>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</si>
  <si>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</si>
  <si>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</si>
  <si>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</si>
  <si>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</si>
  <si>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</si>
  <si>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</si>
  <si>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</si>
  <si>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</si>
  <si>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</si>
  <si>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</si>
  <si>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</si>
  <si>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</si>
  <si>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</si>
  <si>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</si>
  <si>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</si>
  <si>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</si>
  <si>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</si>
  <si>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</si>
  <si>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</si>
  <si>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</si>
  <si>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</si>
  <si>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</si>
  <si>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</si>
  <si>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</si>
  <si>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</si>
  <si>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</si>
  <si>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</si>
  <si>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</si>
  <si>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</si>
  <si>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</si>
  <si>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</si>
  <si>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</si>
  <si>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</si>
  <si>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</si>
  <si>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</si>
  <si>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</si>
  <si>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</si>
  <si>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</si>
  <si>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</si>
  <si>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</si>
  <si>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</si>
  <si>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</si>
  <si>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</si>
  <si>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</si>
  <si>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</si>
  <si>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</si>
  <si>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</si>
  <si>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</si>
  <si>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</si>
  <si>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</si>
  <si>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</si>
  <si>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</si>
  <si>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</si>
  <si>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</si>
  <si>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</si>
  <si>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</si>
  <si>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</si>
  <si>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</si>
  <si>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</si>
  <si>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</si>
  <si>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</si>
  <si>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</si>
  <si>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</si>
  <si>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</si>
  <si>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</si>
  <si>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</si>
  <si>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</si>
  <si>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</si>
  <si>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</si>
  <si>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</si>
  <si>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</si>
  <si>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</si>
  <si>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</si>
  <si>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</si>
  <si>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</si>
  <si>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</si>
  <si>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</si>
  <si>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</si>
  <si>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</si>
  <si>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</si>
  <si>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</si>
  <si>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</si>
  <si>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</si>
  <si>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</si>
  <si>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</si>
  <si>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</si>
  <si>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</si>
  <si>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</si>
  <si>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</si>
  <si>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</si>
  <si>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</si>
  <si>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</si>
  <si>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</si>
  <si>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</si>
  <si>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</si>
  <si>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</si>
  <si>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</si>
  <si>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</si>
  <si>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</si>
  <si>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</si>
  <si>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</si>
  <si>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</si>
  <si>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</si>
  <si>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</si>
  <si>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</si>
  <si>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</si>
  <si>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</si>
  <si>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</si>
  <si>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</si>
  <si>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</si>
  <si>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</si>
  <si>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</si>
  <si>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</si>
  <si>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</si>
  <si>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</si>
  <si>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</si>
  <si>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</si>
  <si>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</si>
  <si>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</si>
  <si>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</si>
  <si>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</si>
  <si>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</si>
  <si>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</si>
  <si>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</si>
  <si>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</si>
  <si>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</si>
  <si>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</si>
  <si>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</si>
  <si>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</si>
  <si>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</si>
  <si>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</si>
  <si>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</si>
  <si>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</si>
  <si>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</si>
  <si>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</si>
  <si>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</si>
  <si>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</si>
  <si>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</si>
  <si>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</si>
  <si>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</si>
  <si>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</si>
  <si>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</si>
  <si>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</si>
  <si>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</si>
  <si>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</si>
  <si>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</si>
  <si>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</si>
  <si>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</si>
  <si>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</si>
  <si>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</si>
  <si>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</si>
  <si>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</si>
  <si>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</si>
  <si>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</si>
  <si>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</si>
  <si>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</si>
  <si>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</si>
  <si>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</si>
  <si>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</si>
  <si>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</si>
  <si>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</si>
  <si>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</si>
  <si>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</si>
  <si>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</si>
  <si>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</si>
  <si>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</si>
  <si>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</si>
  <si>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</si>
  <si>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</si>
  <si>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</si>
  <si>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</si>
  <si>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</si>
  <si>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</si>
  <si>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</si>
  <si>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</si>
  <si>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</si>
  <si>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</si>
  <si>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</si>
  <si>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</si>
  <si>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</si>
  <si>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</si>
  <si>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</si>
  <si>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</si>
  <si>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</si>
  <si>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</si>
  <si>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</si>
  <si>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</si>
  <si>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</si>
  <si>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</si>
  <si>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</si>
  <si>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</si>
  <si>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</si>
  <si>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</si>
  <si>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</si>
  <si>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</si>
  <si>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</si>
  <si>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</si>
  <si>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</si>
  <si>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</si>
  <si>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</si>
  <si>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</si>
  <si>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</si>
  <si>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</si>
  <si>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</si>
  <si>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</si>
  <si>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</si>
  <si>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</si>
  <si>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</si>
  <si>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</si>
  <si>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</si>
  <si>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</si>
  <si>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</si>
  <si>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</si>
  <si>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</si>
  <si>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</si>
  <si>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</si>
  <si>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</si>
  <si>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</si>
  <si>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</si>
  <si>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</si>
  <si>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</si>
  <si>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</si>
  <si>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</si>
  <si>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</si>
  <si>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</si>
  <si>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</si>
  <si>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</si>
  <si>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</si>
  <si>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</si>
  <si>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</si>
  <si>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</si>
  <si>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</si>
  <si>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</si>
  <si>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</si>
  <si>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</si>
  <si>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</si>
  <si>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</si>
  <si>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</si>
  <si>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</si>
  <si>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</si>
  <si>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</si>
  <si>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</si>
  <si>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</si>
  <si>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</si>
  <si>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</si>
  <si>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</si>
  <si>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</si>
  <si>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</si>
  <si>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</si>
  <si>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</si>
  <si>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</si>
  <si>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</si>
  <si>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</si>
  <si>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</si>
  <si>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</si>
  <si>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</si>
  <si>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</si>
  <si>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</si>
  <si>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</si>
  <si>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</si>
  <si>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</si>
  <si>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</si>
  <si>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</si>
  <si>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</si>
  <si>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</si>
  <si>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</si>
  <si>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</si>
  <si>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</si>
  <si>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PARALISAR</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</si>
  <si>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</si>
  <si>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</si>
  <si>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</si>
  <si>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</si>
  <si>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</si>
  <si>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</si>
  <si>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</si>
  <si>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</si>
  <si>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</si>
  <si>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</si>
  <si>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</si>
  <si>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</si>
  <si>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</si>
  <si>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</si>
  <si>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</si>
  <si>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</si>
  <si>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</si>
  <si>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</si>
  <si>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</si>
  <si>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</si>
  <si>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</si>
  <si>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</si>
  <si>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</si>
  <si>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</si>
  <si>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</si>
  <si>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</si>
  <si>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</si>
  <si>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</si>
  <si>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</si>
  <si>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</si>
  <si>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</si>
  <si>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</si>
  <si>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</si>
  <si>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</si>
  <si>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</si>
  <si>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</si>
  <si>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</si>
  <si>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</si>
  <si>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</si>
  <si>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</si>
  <si>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</si>
  <si>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</si>
  <si>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</si>
  <si>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</si>
  <si>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</si>
  <si>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</si>
  <si>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</si>
  <si>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</si>
  <si>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</si>
  <si>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</si>
  <si>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</si>
  <si>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</si>
  <si>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</si>
  <si>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</si>
  <si>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</si>
  <si>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</si>
  <si>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</si>
  <si>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</si>
  <si>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</si>
  <si>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</si>
  <si>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</si>
  <si>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</si>
  <si>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</si>
  <si>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</si>
  <si>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</si>
  <si>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</si>
  <si>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</si>
  <si>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</si>
  <si>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</si>
  <si>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</si>
  <si>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</si>
  <si>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</si>
  <si>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</si>
  <si>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</si>
  <si>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</si>
  <si>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</si>
  <si>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</si>
  <si>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</si>
  <si>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</si>
  <si>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</si>
  <si>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</si>
  <si>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</si>
  <si>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</si>
  <si>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</si>
  <si>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</si>
  <si>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</si>
  <si>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</si>
  <si>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</si>
  <si>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</si>
  <si>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</si>
  <si>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</si>
  <si>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</si>
  <si>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</si>
  <si>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</si>
  <si>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</si>
  <si>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</si>
  <si>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</si>
  <si>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</si>
  <si>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</si>
  <si>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</si>
  <si>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</si>
  <si>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</si>
  <si>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</si>
  <si>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</si>
  <si>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</si>
  <si>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</si>
  <si>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</si>
  <si>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</si>
  <si>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</si>
  <si>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</si>
  <si>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</si>
  <si>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</si>
  <si>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</si>
  <si>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</si>
  <si>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</si>
  <si>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</si>
  <si>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</si>
  <si>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</si>
  <si>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</si>
  <si>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</si>
  <si>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</si>
  <si>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</si>
  <si>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</si>
  <si>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</si>
  <si>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</si>
  <si>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</si>
  <si>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</si>
  <si>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</si>
  <si>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</si>
  <si>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</si>
  <si>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</si>
  <si>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</si>
  <si>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</si>
  <si>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</si>
  <si>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</si>
  <si>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</si>
  <si>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</si>
  <si>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</si>
  <si>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</si>
  <si>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</si>
  <si>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</si>
  <si>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</si>
  <si>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</si>
  <si>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</si>
  <si>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</si>
  <si>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</si>
  <si>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</si>
  <si>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</si>
  <si>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</si>
  <si>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</si>
  <si>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</si>
  <si>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</si>
  <si>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</si>
  <si>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</si>
  <si>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</si>
  <si>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</si>
  <si>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</si>
  <si>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</si>
  <si>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</si>
  <si>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</si>
  <si>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</si>
  <si>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</si>
  <si>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</si>
  <si>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</si>
  <si>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</si>
  <si>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</si>
  <si>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</si>
  <si>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</si>
  <si>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</si>
  <si>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</si>
  <si>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</si>
  <si>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</si>
  <si>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</si>
  <si>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</si>
  <si>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</si>
  <si>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</si>
  <si>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</si>
  <si>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</si>
  <si>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</si>
  <si>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</si>
  <si>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</si>
  <si>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</si>
  <si>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</si>
  <si>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</si>
  <si>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</si>
  <si>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</si>
  <si>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</si>
  <si>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</si>
  <si>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</si>
  <si>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</si>
  <si>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</si>
  <si>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</si>
  <si>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</si>
  <si>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</si>
  <si>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</si>
  <si>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</si>
  <si>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</si>
  <si>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</si>
  <si>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</si>
  <si>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</si>
  <si>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</si>
  <si>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</si>
  <si>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</si>
  <si>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</si>
  <si>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</si>
  <si>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</si>
  <si>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</si>
  <si>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</si>
  <si>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</si>
  <si>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</si>
  <si>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</si>
  <si>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</si>
  <si>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</si>
  <si>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</si>
  <si>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</si>
  <si>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</si>
  <si>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</si>
  <si>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</si>
  <si>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</si>
  <si>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</si>
  <si>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</si>
  <si>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</si>
  <si>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</si>
  <si>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</si>
  <si>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</si>
  <si>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</si>
  <si>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</si>
  <si>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</si>
  <si>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</si>
  <si>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</si>
  <si>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</si>
  <si>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</si>
  <si>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</si>
  <si>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</si>
  <si>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</si>
  <si>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</si>
  <si>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</si>
  <si>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</si>
  <si>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</si>
  <si>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</si>
  <si>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</si>
  <si>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</si>
  <si>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</si>
  <si>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</si>
  <si>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</si>
  <si>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</si>
  <si>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</si>
  <si>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</si>
  <si>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</si>
  <si>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</si>
  <si>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</si>
  <si>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</si>
  <si>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</si>
  <si>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</si>
  <si>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</si>
  <si>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</si>
  <si>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</si>
  <si>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</si>
  <si>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</si>
  <si>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</si>
  <si>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</si>
  <si>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</si>
  <si>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</si>
  <si>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</si>
  <si>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</si>
  <si>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</si>
  <si>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</si>
  <si>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</si>
  <si>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</si>
  <si>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</si>
  <si>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</si>
  <si>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</si>
  <si>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</si>
  <si>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</si>
  <si>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</si>
  <si>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</si>
  <si>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</si>
  <si>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</si>
  <si>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</si>
  <si>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</si>
  <si>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</si>
  <si>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</si>
  <si>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</si>
  <si>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</si>
  <si>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</si>
  <si>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</si>
  <si>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</si>
  <si>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</si>
  <si>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</si>
  <si>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</si>
  <si>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</si>
  <si>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</si>
  <si>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</si>
  <si>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</si>
  <si>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</si>
  <si>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</si>
  <si>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</si>
  <si>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</si>
  <si>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</si>
  <si>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</si>
  <si>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</si>
  <si>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</si>
  <si>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</si>
  <si>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</si>
  <si>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</si>
  <si>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</si>
  <si>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</si>
  <si>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</si>
  <si>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</si>
  <si>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</si>
  <si>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</si>
  <si>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</si>
  <si>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</si>
  <si>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</si>
  <si>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</si>
  <si>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</si>
  <si>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</si>
  <si>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</si>
  <si>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</si>
  <si>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</si>
  <si>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</si>
  <si>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</si>
  <si>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</si>
  <si>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</si>
  <si>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</si>
  <si>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</si>
  <si>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</si>
  <si>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</si>
  <si>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</si>
  <si>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</si>
  <si>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</si>
  <si>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</si>
  <si>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</si>
  <si>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</si>
  <si>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</si>
  <si>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</si>
  <si>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</si>
  <si>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</si>
  <si>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</si>
  <si>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</si>
  <si>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</si>
  <si>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</si>
  <si>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</si>
  <si>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</si>
  <si>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</si>
  <si>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</si>
  <si>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</si>
  <si>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</si>
  <si>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</si>
  <si>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</si>
  <si>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</si>
  <si>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</si>
  <si>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</si>
  <si>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</si>
  <si>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</si>
  <si>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</si>
  <si>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</si>
  <si>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</si>
  <si>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</si>
  <si>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</si>
  <si>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</si>
  <si>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</si>
  <si>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</si>
  <si>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</si>
  <si>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</si>
  <si>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</si>
  <si>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</si>
  <si>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</si>
  <si>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</si>
  <si>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</si>
  <si>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</si>
  <si>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</si>
  <si>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</si>
  <si>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</si>
  <si>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</si>
  <si>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</si>
  <si>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</si>
  <si>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</si>
  <si>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</si>
  <si>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</si>
  <si>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</si>
  <si>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</si>
  <si>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</si>
  <si>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</si>
  <si>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</si>
  <si>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</si>
  <si>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</si>
  <si>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</si>
  <si>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</si>
  <si>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</si>
  <si>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</si>
  <si>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</si>
  <si>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</si>
  <si>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</si>
  <si>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</si>
  <si>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</si>
  <si>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</si>
  <si>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</si>
  <si>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</si>
  <si>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</si>
  <si>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</si>
  <si>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</si>
  <si>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</si>
  <si>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</si>
  <si>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</si>
  <si>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</si>
  <si>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</si>
  <si>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</si>
  <si>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</si>
  <si>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</si>
  <si>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</si>
  <si>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</si>
  <si>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</si>
  <si>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</si>
  <si>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</si>
  <si>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</si>
  <si>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</si>
  <si>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</si>
  <si>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</si>
  <si>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</si>
  <si>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</si>
  <si>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</si>
  <si>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</si>
  <si>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</si>
  <si>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</si>
  <si>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</si>
  <si>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</si>
  <si>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</si>
  <si>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</si>
  <si>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</si>
  <si>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</si>
  <si>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</si>
  <si>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</si>
  <si>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</si>
  <si>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</si>
  <si>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</si>
  <si>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</si>
  <si>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</si>
  <si>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</si>
  <si>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</si>
  <si>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</si>
  <si>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</si>
  <si>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</si>
  <si>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</si>
  <si>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</si>
  <si>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</si>
  <si>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</si>
  <si>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</si>
  <si>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JOÃO TORQUATO NEVES Nº 84 - BAIRRO TIRADENTES</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</si>
  <si>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</si>
  <si>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</si>
  <si>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</si>
  <si>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</si>
  <si>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</si>
  <si>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</si>
  <si>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</si>
  <si>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</si>
  <si>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</si>
  <si>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</si>
  <si>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</si>
  <si>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</si>
  <si>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</si>
  <si>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</si>
  <si>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</si>
  <si>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</si>
  <si>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</si>
  <si>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</si>
  <si>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</si>
  <si>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</si>
  <si>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</si>
  <si>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</si>
  <si>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</si>
  <si>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</si>
  <si>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</si>
  <si>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</si>
  <si>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</si>
  <si>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</si>
  <si>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</si>
  <si>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</si>
  <si>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</si>
  <si>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</si>
  <si>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</si>
  <si>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</si>
  <si>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</si>
  <si>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</si>
  <si>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</si>
  <si>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</si>
  <si>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</si>
  <si>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</si>
  <si>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</si>
  <si>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</si>
  <si>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</si>
  <si>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</si>
  <si>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</si>
  <si>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</si>
  <si>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</si>
  <si>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</si>
  <si>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</si>
  <si>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</si>
  <si>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</si>
  <si>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</si>
  <si>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</si>
  <si>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</si>
  <si>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</si>
  <si>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</si>
  <si>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</si>
  <si>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</si>
  <si>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</si>
  <si>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</si>
  <si>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</si>
  <si>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</si>
  <si>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</si>
  <si>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</si>
  <si>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</si>
  <si>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</si>
  <si>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</si>
  <si>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</si>
  <si>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</si>
  <si>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</si>
  <si>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</si>
  <si>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</si>
  <si>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</si>
  <si>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</si>
  <si>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</si>
  <si>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</si>
  <si>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</si>
  <si>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</si>
  <si>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</si>
  <si>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</si>
  <si>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</si>
  <si>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</si>
  <si>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</si>
  <si>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</si>
  <si>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</si>
  <si>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</si>
  <si>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</si>
  <si>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</si>
  <si>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</si>
  <si>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</si>
  <si>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</si>
  <si>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</si>
  <si>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</si>
  <si>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</si>
  <si>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</si>
  <si>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</si>
  <si>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</si>
  <si>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</si>
  <si>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</si>
  <si>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</si>
  <si>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</si>
  <si>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</si>
  <si>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</si>
  <si>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</si>
  <si>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</si>
  <si>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</si>
  <si>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</si>
  <si>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</si>
  <si>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</si>
  <si>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</si>
  <si>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</si>
  <si>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</si>
  <si>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</si>
  <si>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</si>
  <si>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</si>
  <si>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</si>
  <si>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</si>
  <si>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</si>
  <si>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</si>
  <si>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</si>
  <si>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</si>
  <si>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</si>
  <si>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</si>
  <si>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</si>
  <si>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</si>
  <si>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</si>
  <si>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</si>
  <si>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</si>
  <si>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</si>
  <si>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</si>
  <si>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Vania Abrantes /Luiz Fabiano/Flavia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</si>
  <si>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</si>
  <si>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</si>
  <si>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</si>
  <si>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</si>
  <si>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</si>
  <si>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</si>
  <si>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</si>
  <si>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</si>
  <si>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</si>
  <si>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</si>
  <si>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</si>
  <si>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</si>
  <si>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</si>
  <si>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</si>
  <si>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</si>
  <si>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</si>
  <si>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</si>
  <si>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</si>
  <si>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</si>
  <si>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</si>
  <si>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</si>
  <si>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</si>
  <si>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</si>
  <si>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</si>
  <si>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</si>
  <si>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</si>
  <si>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</si>
  <si>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</si>
  <si>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</si>
  <si>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</si>
  <si>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</si>
  <si>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</si>
  <si>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</si>
  <si>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</si>
  <si>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</si>
  <si>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</si>
  <si>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</si>
  <si>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</si>
  <si>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</si>
  <si>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</si>
  <si>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</si>
  <si>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</si>
  <si>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</si>
  <si>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</si>
  <si>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</si>
  <si>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</si>
  <si>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</si>
  <si>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</si>
  <si>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</si>
  <si>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</si>
  <si>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</si>
  <si>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</si>
  <si>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</si>
  <si>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</si>
  <si>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</si>
  <si>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</si>
  <si>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</si>
  <si>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</si>
  <si>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</si>
  <si>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</si>
  <si>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</si>
  <si>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</si>
  <si>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</si>
  <si>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</si>
  <si>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</si>
  <si>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</si>
  <si>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</si>
  <si>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</si>
  <si>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</si>
  <si>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</si>
  <si>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</si>
  <si>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</si>
  <si>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</si>
  <si>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</si>
  <si>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</si>
  <si>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</si>
  <si>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</si>
  <si>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</si>
  <si>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</si>
  <si>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</si>
  <si>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</si>
  <si>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</si>
  <si>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</si>
  <si>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</si>
  <si>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PEDRO</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</si>
  <si>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</si>
  <si>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</si>
  <si>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</si>
  <si>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</si>
  <si>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</si>
  <si>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</si>
  <si>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</si>
  <si>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</si>
  <si>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</si>
  <si>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</si>
  <si>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</si>
  <si>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</si>
  <si>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</si>
  <si>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</si>
  <si>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</si>
  <si>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</si>
  <si>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</si>
  <si>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</si>
  <si>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</si>
  <si>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</si>
  <si>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</si>
  <si>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</si>
  <si>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</si>
  <si>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</si>
  <si>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</si>
  <si>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</si>
  <si>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</si>
  <si>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</si>
  <si>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</si>
  <si>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</si>
  <si>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</si>
  <si>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</si>
  <si>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</si>
  <si>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</si>
  <si>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</si>
  <si>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</si>
  <si>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</si>
  <si>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</si>
  <si>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</si>
  <si>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</si>
  <si>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</si>
  <si>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</si>
  <si>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</si>
  <si>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</si>
  <si>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</si>
  <si>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</si>
  <si>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</si>
  <si>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</si>
  <si>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</si>
  <si>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</si>
  <si>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</si>
  <si>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</si>
  <si>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</si>
  <si>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</si>
  <si>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</si>
  <si>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</si>
  <si>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</si>
  <si>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</si>
  <si>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</si>
  <si>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</si>
  <si>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</si>
  <si>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</si>
  <si>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</si>
  <si>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</si>
  <si>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</si>
  <si>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</si>
  <si>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</si>
  <si>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</si>
  <si>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</si>
  <si>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</si>
  <si>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</si>
  <si>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</si>
  <si>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</si>
  <si>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</si>
  <si>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</si>
  <si>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</si>
  <si>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</si>
  <si>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</si>
  <si>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</si>
  <si>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</si>
  <si>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</si>
  <si>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</si>
  <si>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</si>
  <si>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</si>
  <si>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</si>
  <si>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</si>
  <si>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</si>
  <si>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</si>
  <si>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</si>
  <si>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</si>
  <si>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</si>
  <si>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</si>
  <si>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</si>
  <si>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</si>
  <si>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</si>
  <si>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</si>
  <si>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</si>
  <si>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</si>
  <si>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</si>
  <si>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</si>
  <si>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</si>
  <si>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</si>
  <si>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</si>
  <si>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</si>
  <si>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</si>
  <si>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</si>
  <si>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</si>
  <si>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</si>
  <si>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</si>
  <si>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</si>
  <si>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</si>
  <si>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</si>
  <si>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</si>
  <si>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</si>
  <si>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</si>
  <si>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</si>
  <si>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</si>
  <si>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</si>
  <si>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</si>
  <si>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</si>
  <si>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</si>
  <si>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</si>
  <si>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</si>
  <si>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</si>
  <si>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</si>
  <si>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</si>
  <si>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</si>
  <si>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</si>
  <si>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</si>
  <si>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</si>
  <si>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</si>
  <si>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</si>
  <si>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</si>
  <si>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</si>
  <si>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</si>
  <si>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</si>
  <si>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</si>
  <si>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</si>
  <si>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</si>
  <si>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</si>
  <si>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</si>
  <si>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</si>
  <si>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</si>
  <si>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</si>
  <si>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</si>
  <si>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</si>
  <si>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</si>
  <si>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</si>
  <si>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</si>
  <si>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</si>
  <si>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</si>
  <si>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</si>
  <si>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</si>
  <si>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</si>
  <si>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</si>
  <si>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</si>
  <si>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</si>
  <si>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</si>
  <si>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</si>
  <si>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</si>
  <si>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</si>
  <si>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</si>
  <si>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</si>
  <si>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</si>
  <si>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</si>
  <si>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</si>
  <si>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</si>
  <si>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</si>
  <si>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</si>
  <si>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</si>
  <si>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</si>
  <si>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</si>
  <si>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</si>
  <si>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</si>
  <si>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</si>
  <si>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</si>
  <si>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</si>
  <si>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</si>
  <si>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</si>
  <si>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</si>
  <si>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</si>
  <si>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</si>
  <si>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</si>
  <si>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</si>
  <si>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</si>
  <si>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</si>
  <si>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</si>
  <si>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</si>
  <si>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</si>
  <si>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</si>
  <si>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</si>
  <si>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</si>
  <si>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</si>
  <si>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</si>
  <si>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</si>
  <si>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</si>
  <si>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</si>
  <si>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</si>
  <si>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</si>
  <si>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</si>
  <si>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</si>
  <si>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</si>
  <si>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</si>
  <si>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</si>
  <si>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01/03/2013 11:50:42 	Hernan Martins Alves 	Feito contato com a Ângela no fone: 31 3662-5583 fui informada que a unidade mudou de endereço para a RUA PRESIDENTE KENNEDY nº 180 BAIRRO SÃO JOSÉ.   	Pendência Ativação
15/01/2013 16:55:46 	Hernan Mar</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</si>
  <si>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</si>
  <si>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</si>
  <si>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</si>
  <si>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</si>
  <si>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</si>
  <si>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</si>
  <si>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</si>
  <si>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</si>
  <si>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</si>
  <si>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</si>
  <si>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</si>
  <si>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</si>
  <si>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</si>
  <si>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</si>
  <si>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</si>
  <si>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</si>
  <si>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</si>
  <si>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</si>
  <si>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</si>
  <si>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</si>
  <si>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</si>
  <si>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</si>
  <si>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</si>
  <si>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</si>
  <si>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</si>
  <si>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</si>
  <si>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</si>
  <si>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</si>
  <si>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</si>
  <si>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</si>
  <si>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</si>
  <si>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</si>
  <si>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</si>
  <si>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</si>
  <si>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</si>
  <si>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</si>
  <si>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</si>
  <si>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</si>
  <si>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</si>
  <si>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</si>
  <si>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</si>
  <si>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</si>
  <si>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</si>
  <si>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</si>
  <si>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</si>
  <si>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</si>
  <si>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</si>
  <si>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</si>
  <si>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</si>
  <si>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</si>
  <si>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</si>
  <si>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</si>
  <si>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</si>
  <si>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</si>
  <si>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</si>
  <si>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</si>
  <si>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</si>
  <si>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</si>
  <si>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</si>
  <si>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</si>
  <si>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</si>
  <si>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</si>
  <si>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</si>
  <si>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</si>
  <si>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</si>
  <si>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</si>
  <si>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</si>
  <si>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</si>
  <si>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</si>
  <si>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</si>
  <si>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</si>
  <si>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</si>
  <si>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</si>
  <si>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</si>
  <si>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</si>
  <si>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</si>
  <si>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</si>
  <si>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</si>
  <si>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</si>
  <si>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</si>
  <si>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</si>
  <si>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</si>
  <si>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</si>
  <si>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</si>
  <si>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</si>
  <si>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</si>
  <si>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</si>
  <si>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</si>
  <si>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</si>
  <si>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</si>
  <si>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</si>
  <si>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</si>
  <si>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</si>
  <si>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</si>
  <si>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</si>
  <si>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</si>
  <si>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</si>
  <si>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</si>
  <si>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</si>
  <si>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</si>
  <si>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</si>
  <si>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</si>
  <si>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</si>
  <si>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</si>
  <si>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</si>
  <si>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</si>
  <si>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</si>
  <si>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</si>
  <si>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</si>
  <si>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</si>
  <si>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</si>
  <si>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</si>
  <si>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</si>
  <si>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</si>
  <si>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</si>
  <si>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</si>
  <si>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</si>
  <si>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</si>
  <si>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</si>
  <si>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</si>
  <si>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</si>
  <si>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</si>
  <si>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</si>
  <si>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</si>
  <si>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</si>
  <si>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</si>
  <si>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</si>
  <si>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</si>
  <si>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</si>
  <si>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</si>
  <si>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</si>
  <si>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</si>
  <si>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</si>
  <si>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</si>
  <si>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CANCELAR</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</si>
  <si>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</si>
  <si>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</si>
  <si>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</si>
  <si>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</si>
  <si>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</si>
  <si>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está off.</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</si>
  <si>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</si>
  <si>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</si>
  <si>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</si>
  <si>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</si>
  <si>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</si>
  <si>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</si>
  <si>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</si>
  <si>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</si>
  <si>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</si>
  <si>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</si>
  <si>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</si>
  <si>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</si>
  <si>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</si>
  <si>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</si>
  <si>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</si>
  <si>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</si>
  <si>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</si>
  <si>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</si>
  <si>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</si>
  <si>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</si>
  <si>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</si>
  <si>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</si>
  <si>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</si>
  <si>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</si>
  <si>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</si>
  <si>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</si>
  <si>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</si>
  <si>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</si>
  <si>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</si>
  <si>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</si>
  <si>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</si>
  <si>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</si>
  <si>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</si>
  <si>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</si>
  <si>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</si>
  <si>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</si>
  <si>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</si>
  <si>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</si>
  <si>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</si>
  <si>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</si>
  <si>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</si>
  <si>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</si>
  <si>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</si>
  <si>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</si>
  <si>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</si>
  <si>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</si>
  <si>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</si>
  <si>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</si>
  <si>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</si>
  <si>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</si>
  <si>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</si>
  <si>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</si>
  <si>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</si>
  <si>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</si>
  <si>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</si>
  <si>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</si>
  <si>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</si>
  <si>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</si>
  <si>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</si>
  <si>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</si>
  <si>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</si>
  <si>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</si>
  <si>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</si>
  <si>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</si>
  <si>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</si>
  <si>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</si>
  <si>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</si>
  <si>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</si>
  <si>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</si>
  <si>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</si>
  <si>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</si>
  <si>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</si>
  <si>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</si>
  <si>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</si>
  <si>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</si>
  <si>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</si>
  <si>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</si>
  <si>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</si>
  <si>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</si>
  <si>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</si>
  <si>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</si>
  <si>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</si>
  <si>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</si>
  <si>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</si>
  <si>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</si>
  <si>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</si>
  <si>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</si>
  <si>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</si>
  <si>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</si>
  <si>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</si>
  <si>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</si>
  <si>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</si>
  <si>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</si>
  <si>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</si>
  <si>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</si>
  <si>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</si>
  <si>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</si>
  <si>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</si>
  <si>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</si>
  <si>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</si>
  <si>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</si>
  <si>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</si>
  <si>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</si>
  <si>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</si>
  <si>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</si>
  <si>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</si>
  <si>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</si>
  <si>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</si>
  <si>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</si>
  <si>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</si>
  <si>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</si>
  <si>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</si>
  <si>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</si>
  <si>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</si>
  <si>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</si>
  <si>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</si>
  <si>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</si>
  <si>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</si>
  <si>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</si>
  <si>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</si>
  <si>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</si>
  <si>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</si>
  <si>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</si>
  <si>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</si>
  <si>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</si>
  <si>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</si>
  <si>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</si>
  <si>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</si>
  <si>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</si>
  <si>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</si>
  <si>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</si>
  <si>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</si>
  <si>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</si>
  <si>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</si>
  <si>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</si>
  <si>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</si>
  <si>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</si>
  <si>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</si>
  <si>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</si>
  <si>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</si>
  <si>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</si>
  <si>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</si>
  <si>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</si>
  <si>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</si>
  <si>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</si>
  <si>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</si>
  <si>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</si>
  <si>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</si>
  <si>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</si>
  <si>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</si>
  <si>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</si>
  <si>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</si>
  <si>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</si>
  <si>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</si>
  <si>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</si>
  <si>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</si>
  <si>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</si>
  <si>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</si>
  <si>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(32) 8433-2626</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</si>
  <si>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</si>
  <si>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</si>
  <si>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</si>
  <si>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</si>
  <si>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</si>
  <si>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</si>
  <si>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</si>
  <si>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</si>
  <si>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</si>
  <si>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</si>
  <si>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</si>
  <si>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</si>
  <si>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</si>
  <si>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</si>
  <si>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</si>
  <si>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</si>
  <si>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</si>
  <si>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</si>
  <si>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</si>
  <si>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</si>
  <si>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</si>
  <si>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</si>
  <si>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</si>
  <si>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</si>
  <si>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</si>
  <si>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</si>
  <si>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</si>
  <si>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</si>
  <si>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</si>
  <si>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</si>
  <si>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</si>
  <si>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</si>
  <si>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</si>
  <si>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</si>
  <si>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</si>
  <si>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</si>
  <si>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</si>
  <si>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</si>
  <si>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</si>
  <si>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</si>
  <si>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</si>
  <si>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</si>
  <si>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</si>
  <si>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</si>
  <si>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</si>
  <si>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</si>
  <si>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</si>
  <si>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</si>
  <si>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</si>
  <si>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</si>
  <si>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</si>
  <si>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</si>
  <si>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</si>
  <si>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</si>
  <si>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</si>
  <si>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</si>
  <si>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</si>
  <si>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</si>
  <si>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</si>
  <si>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</si>
  <si>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</si>
  <si>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</si>
  <si>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 xml:space="preserve">SES-MOAS-4214 </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</si>
  <si>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</si>
  <si>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</si>
  <si>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</si>
  <si>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</si>
  <si>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</si>
  <si>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</si>
  <si>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</si>
  <si>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</si>
  <si>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</si>
  <si>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</si>
  <si>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</si>
  <si>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</si>
  <si>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</si>
  <si>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</si>
  <si>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</si>
  <si>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</si>
  <si>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</si>
  <si>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</si>
  <si>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</si>
  <si>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</si>
  <si>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</si>
  <si>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</si>
  <si>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</si>
  <si>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</si>
  <si>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</si>
  <si>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</si>
  <si>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</si>
  <si>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</si>
  <si>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</si>
  <si>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</si>
  <si>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</si>
  <si>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</si>
  <si>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</si>
  <si>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</si>
  <si>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</si>
  <si>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</si>
  <si>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</si>
  <si>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</si>
  <si>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</si>
  <si>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</si>
  <si>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</si>
  <si>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</si>
  <si>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</si>
  <si>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</si>
  <si>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</si>
  <si>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</si>
  <si>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</si>
  <si>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</si>
  <si>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</si>
  <si>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</si>
  <si>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</si>
  <si>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</si>
  <si>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</si>
  <si>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</si>
  <si>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</si>
  <si>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</si>
  <si>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</si>
  <si>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</si>
  <si>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</si>
  <si>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</si>
  <si>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</si>
  <si>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</si>
  <si>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</si>
  <si>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</si>
  <si>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</si>
  <si>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</si>
  <si>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</si>
  <si>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</si>
  <si>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</si>
  <si>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</si>
  <si>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</si>
  <si>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</si>
  <si>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</si>
  <si>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</si>
  <si>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</si>
  <si>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</si>
  <si>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</si>
  <si>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</si>
  <si>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</si>
  <si>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</si>
  <si>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</si>
  <si>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</si>
  <si>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</si>
  <si>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</si>
  <si>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</si>
  <si>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</si>
  <si>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</si>
  <si>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</si>
  <si>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</si>
  <si>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</si>
  <si>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</si>
  <si>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</si>
  <si>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</si>
  <si>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</si>
  <si>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</si>
  <si>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</si>
  <si>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</si>
  <si>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</si>
  <si>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</si>
  <si>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</si>
  <si>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</si>
  <si>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</si>
  <si>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</si>
  <si>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</si>
  <si>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</si>
  <si>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</si>
  <si>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</si>
  <si>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</si>
  <si>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</si>
  <si>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</si>
  <si>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</si>
  <si>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</si>
  <si>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</si>
  <si>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</si>
  <si>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</si>
  <si>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</si>
  <si>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</si>
  <si>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</si>
  <si>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</si>
  <si>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</si>
  <si>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</si>
  <si>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</si>
  <si>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</si>
  <si>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</si>
  <si>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</si>
  <si>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</si>
  <si>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</si>
  <si>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</si>
  <si>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</si>
  <si>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</si>
  <si>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</si>
  <si>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</si>
  <si>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</si>
  <si>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</si>
  <si>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</si>
  <si>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</si>
  <si>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</si>
  <si>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</si>
  <si>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</si>
  <si>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</si>
  <si>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</si>
  <si>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</si>
  <si>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</si>
  <si>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</si>
  <si>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</si>
  <si>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</si>
  <si>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</si>
  <si>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</si>
  <si>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</si>
  <si>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</si>
  <si>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</si>
  <si>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</si>
  <si>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</si>
  <si>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</si>
  <si>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</si>
  <si>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</si>
  <si>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</si>
  <si>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</si>
  <si>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</si>
  <si>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</si>
  <si>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</si>
  <si>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</si>
  <si>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</si>
  <si>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</si>
  <si>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</si>
  <si>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</si>
  <si>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</si>
  <si>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</si>
  <si>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</si>
  <si>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</si>
  <si>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</si>
  <si>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</si>
  <si>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</si>
  <si>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</si>
  <si>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</si>
  <si>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27/02/2013 14:31:13 	Hernan Martins Alves 	Feito contato com Gesbel secretaria de saúde da OS 4650, que informa que a unidade se encontra em obras e não há data para término.  	Ativação Agendada
31/01/2013 16:47:51 	Hernan Martins Alves 	Não conseg</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</si>
  <si>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</si>
  <si>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</si>
  <si>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</si>
  <si>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</si>
  <si>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</si>
  <si>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</si>
  <si>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</si>
  <si>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</si>
  <si>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</si>
  <si>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</si>
  <si>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</si>
  <si>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</si>
  <si>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</si>
  <si>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</si>
  <si>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</si>
  <si>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</si>
  <si>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</si>
  <si>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</si>
  <si>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</si>
  <si>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13/03/2013 17:26:32 	Hernan Martins Alves 	Localidade está em local provisório, irá mudar para endereço definitivo em 60 dias.  	Ativação Agendada</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</si>
  <si>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</si>
  <si>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</si>
  <si>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</si>
  <si>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</si>
  <si>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</si>
  <si>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</si>
  <si>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Enviado email.Realizado contato com Rosangela,  informa que o local esta em processo de reforma/mudança e devido a isso o modem esta desligado , previsão de normalização em até 3 meses. Link retirado de monitoramento.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</si>
  <si>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</si>
  <si>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</si>
  <si>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</si>
  <si>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</si>
  <si>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</si>
  <si>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</si>
  <si>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</si>
  <si>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</si>
  <si>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</si>
  <si>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</si>
  <si>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</si>
  <si>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</si>
  <si>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</si>
  <si>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</si>
  <si>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</si>
  <si>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</si>
  <si>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</si>
  <si>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</si>
  <si>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</si>
  <si>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</si>
  <si>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</si>
  <si>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</si>
  <si>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</si>
  <si>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</si>
  <si>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</si>
  <si>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</si>
  <si>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</si>
  <si>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</si>
  <si>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</si>
  <si>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</si>
  <si>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</si>
  <si>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</si>
  <si>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</si>
  <si>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</si>
  <si>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</si>
  <si>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</si>
  <si>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</si>
  <si>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</si>
  <si>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</si>
  <si>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</si>
  <si>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</si>
  <si>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</si>
  <si>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</si>
  <si>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 xml:space="preserve"> 	Ana Paula</t>
  </si>
  <si>
    <t>RUA DOS RIBEIROS, S/N - BAIRRO  	Jardim Rio Negro</t>
  </si>
  <si>
    <t>(35)3731-4865</t>
  </si>
  <si>
    <t>10.174.112.1</t>
  </si>
  <si>
    <t>Marilia Pagane</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</si>
  <si>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</si>
  <si>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</si>
  <si>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</si>
  <si>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</si>
  <si>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</si>
  <si>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</si>
  <si>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</si>
  <si>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</si>
  <si>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ROBSON DE ALMEIDA/Cristina Mendes Romao</t>
  </si>
  <si>
    <t>Avenida Getulio Vargas s/nº - Zona Rural</t>
  </si>
  <si>
    <t>10.174.115.1</t>
  </si>
  <si>
    <t>ROBSON DE ALMEIDA/Michele Aparecida Abel</t>
  </si>
  <si>
    <t>Rua Joaquim Jose de Souza nº249 - Bairro Souza</t>
  </si>
  <si>
    <t>31-83895399</t>
  </si>
  <si>
    <t>10.174.116.1</t>
  </si>
  <si>
    <t>ROBSON DE ALMEIDA/Isabela Fabiola de Souza Ol</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</si>
  <si>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</si>
  <si>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</si>
  <si>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</si>
  <si>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</si>
  <si>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</si>
  <si>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</si>
  <si>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</si>
  <si>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</si>
  <si>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</si>
  <si>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</si>
  <si>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</si>
  <si>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</si>
  <si>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</si>
  <si>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</si>
  <si>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</si>
  <si>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</si>
  <si>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</si>
  <si>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</si>
  <si>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</si>
  <si>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</si>
  <si>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</si>
  <si>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</si>
  <si>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</si>
  <si>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</si>
  <si>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</si>
  <si>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</si>
  <si>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</si>
  <si>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</si>
  <si>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</si>
  <si>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</si>
  <si>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</si>
  <si>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</si>
  <si>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</si>
  <si>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</si>
  <si>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</si>
  <si>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</si>
  <si>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</si>
  <si>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</si>
  <si>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 xml:space="preserve"> 	GLAUCO SATHLER SIMAN</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</si>
  <si>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</si>
  <si>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</si>
  <si>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</si>
  <si>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</si>
  <si>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</si>
  <si>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</si>
  <si>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</si>
  <si>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</si>
  <si>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</si>
  <si>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</si>
  <si>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</si>
  <si>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</si>
  <si>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</si>
  <si>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</si>
  <si>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</si>
  <si>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</si>
  <si>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</si>
  <si>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</si>
  <si>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</si>
  <si>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</si>
  <si>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</si>
  <si>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Karine Maria Vidal Coutinho</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</si>
  <si>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</si>
  <si>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</si>
  <si>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</si>
  <si>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</si>
  <si>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</si>
  <si>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</si>
  <si>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</si>
  <si>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</si>
  <si>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</si>
  <si>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</si>
  <si>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</si>
  <si>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</si>
  <si>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</si>
  <si>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</si>
  <si>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</si>
  <si>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</si>
  <si>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Rua Capelinha SN - Comunidade Ponte Nova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</si>
  <si>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</si>
  <si>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</si>
  <si>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</si>
  <si>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</si>
  <si>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</si>
  <si>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</si>
  <si>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</si>
  <si>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</si>
  <si>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</si>
  <si>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</si>
  <si>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</si>
  <si>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</si>
  <si>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</si>
  <si>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</si>
  <si>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</si>
  <si>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</si>
  <si>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</si>
  <si>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</si>
  <si>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</si>
  <si>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</si>
  <si>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</si>
  <si>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</si>
  <si>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</si>
  <si>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</si>
  <si>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</si>
  <si>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Beatriz Alves Mota Santos/Fernanda Marcelino </t>
  </si>
  <si>
    <t xml:space="preserve"> 	Avenida 1º de Janeiro - Bairro Centro</t>
  </si>
  <si>
    <t>35603-00</t>
  </si>
  <si>
    <t xml:space="preserve"> 	(37) 3288-1372</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</si>
  <si>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</si>
  <si>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</si>
  <si>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</si>
  <si>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</si>
  <si>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</si>
  <si>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</si>
  <si>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</si>
  <si>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</si>
  <si>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</si>
  <si>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</si>
  <si>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</si>
  <si>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</si>
  <si>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</si>
  <si>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</si>
  <si>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</si>
  <si>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</si>
  <si>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</si>
  <si>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</si>
  <si>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</si>
  <si>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</si>
  <si>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</si>
  <si>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</si>
  <si>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</si>
  <si>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</si>
  <si>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</si>
  <si>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</si>
  <si>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</si>
  <si>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</si>
  <si>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</si>
  <si>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</si>
  <si>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</si>
  <si>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</si>
  <si>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</si>
  <si>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</si>
  <si>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</si>
  <si>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</si>
  <si>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</si>
  <si>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</si>
  <si>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</si>
  <si>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</si>
  <si>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</si>
  <si>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</si>
  <si>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</si>
  <si>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</si>
  <si>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</si>
  <si>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</si>
  <si>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</si>
  <si>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 xml:space="preserve"> 	Fernanda Bastos / Fábio Henrique Nogueira</t>
  </si>
  <si>
    <t>Rua Deputado Uriel Alvim, 71 - Bairro Centro</t>
  </si>
  <si>
    <t>37145-000</t>
  </si>
  <si>
    <t>35 3294 1904</t>
  </si>
  <si>
    <t>10.174.158.1</t>
  </si>
  <si>
    <t xml:space="preserve"> 	Fernanda Bastos / Edson Vitor Masciel</t>
  </si>
  <si>
    <t>Praça Otávio Ribeiro Neto,27 - Bairro Divino Espirito Santo</t>
  </si>
  <si>
    <t>37147-000</t>
  </si>
  <si>
    <t>35 3294 1917</t>
  </si>
  <si>
    <t>10.174.159.1</t>
  </si>
  <si>
    <t>Fernanda Bastos / Fernanda da Silva Terra</t>
  </si>
  <si>
    <t>Alameda Cabral, 29 - Bairro Cruzeiro</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</si>
  <si>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</si>
  <si>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</si>
  <si>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</si>
  <si>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</si>
  <si>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</si>
  <si>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</si>
  <si>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</si>
  <si>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</si>
  <si>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</si>
  <si>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</si>
  <si>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</si>
  <si>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</si>
  <si>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</si>
  <si>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</si>
  <si>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</si>
  <si>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</si>
  <si>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</si>
  <si>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</si>
  <si>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</si>
  <si>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</si>
  <si>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</si>
  <si>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</si>
  <si>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</si>
  <si>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</si>
  <si>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</si>
  <si>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</si>
  <si>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</si>
  <si>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</si>
  <si>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</si>
  <si>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</si>
  <si>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</si>
  <si>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</si>
  <si>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</si>
  <si>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</si>
  <si>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</si>
  <si>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</si>
  <si>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</si>
  <si>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</si>
  <si>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</si>
  <si>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</si>
  <si>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</si>
  <si>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</si>
  <si>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</si>
  <si>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</si>
  <si>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</si>
  <si>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</si>
  <si>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</si>
  <si>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</si>
  <si>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</si>
  <si>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</si>
  <si>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</si>
  <si>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</si>
  <si>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</si>
  <si>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</si>
  <si>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</si>
  <si>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09:25:48 	Hernan Martins Alves 	A unidade estará entrando em uma reforma geral de infra estrutura a partir do dia 02 de Maio, mas já estão em mudança para um endereço provisório.
Fernanda responsável pela UBS contato: 34 8879-4151.   	Pe</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</si>
  <si>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</si>
  <si>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</si>
  <si>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</si>
  <si>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</si>
  <si>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</si>
  <si>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</si>
  <si>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</si>
  <si>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</si>
  <si>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</si>
  <si>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</si>
  <si>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</si>
  <si>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</si>
  <si>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</si>
  <si>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</si>
  <si>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</si>
  <si>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</si>
  <si>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</si>
  <si>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</si>
  <si>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</si>
  <si>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</si>
  <si>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</si>
  <si>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</si>
  <si>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</si>
  <si>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</si>
  <si>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</si>
  <si>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</si>
  <si>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</si>
  <si>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</si>
  <si>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</si>
  <si>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</si>
  <si>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</si>
  <si>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</si>
  <si>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</si>
  <si>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</si>
  <si>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</si>
  <si>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</si>
  <si>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</si>
  <si>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</si>
  <si>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</si>
  <si>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</si>
  <si>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</si>
  <si>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</si>
  <si>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</si>
  <si>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</si>
  <si>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</si>
  <si>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</si>
  <si>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</si>
  <si>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</si>
  <si>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</si>
  <si>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</si>
  <si>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</si>
  <si>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</si>
  <si>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</si>
  <si>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</si>
  <si>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</si>
  <si>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</si>
  <si>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</si>
  <si>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</si>
  <si>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</si>
  <si>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</si>
  <si>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</si>
  <si>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</si>
  <si>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</si>
  <si>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</si>
  <si>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</si>
  <si>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</si>
  <si>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</si>
  <si>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</si>
  <si>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</si>
  <si>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</si>
  <si>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</si>
  <si>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</si>
  <si>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</si>
  <si>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</si>
  <si>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</si>
  <si>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</si>
  <si>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</si>
  <si>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</si>
  <si>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</si>
  <si>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</si>
  <si>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</si>
  <si>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</si>
  <si>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</si>
  <si>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</si>
  <si>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</si>
  <si>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</si>
  <si>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</si>
  <si>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</si>
  <si>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</si>
  <si>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</si>
  <si>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</si>
  <si>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</si>
  <si>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</si>
  <si>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</si>
  <si>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</si>
  <si>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</si>
  <si>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</si>
  <si>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</si>
  <si>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</si>
  <si>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</si>
  <si>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</si>
  <si>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</si>
  <si>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</si>
  <si>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</si>
  <si>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</si>
  <si>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</si>
  <si>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</si>
  <si>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</si>
  <si>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</si>
  <si>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</si>
  <si>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</si>
  <si>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</si>
  <si>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</si>
  <si>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</si>
  <si>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</si>
  <si>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</si>
  <si>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</si>
  <si>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</si>
  <si>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</si>
  <si>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</si>
  <si>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</si>
  <si>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</si>
  <si>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</si>
  <si>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</si>
  <si>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</si>
  <si>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</si>
  <si>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</si>
  <si>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</si>
  <si>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</si>
  <si>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</si>
  <si>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</si>
  <si>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</si>
  <si>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</si>
  <si>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</si>
  <si>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</si>
  <si>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</si>
  <si>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</si>
  <si>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</si>
  <si>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</si>
  <si>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</si>
  <si>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</si>
  <si>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</si>
  <si>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</si>
  <si>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</si>
  <si>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</si>
  <si>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</si>
  <si>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</si>
  <si>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</si>
  <si>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</si>
  <si>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</si>
  <si>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</si>
  <si>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</si>
  <si>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</si>
  <si>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</si>
  <si>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</si>
  <si>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</si>
  <si>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</si>
  <si>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</si>
  <si>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</si>
  <si>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</si>
  <si>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</si>
  <si>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</si>
  <si>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</si>
  <si>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</si>
  <si>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</si>
  <si>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</si>
  <si>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</si>
  <si>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</si>
  <si>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</si>
  <si>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</si>
  <si>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</si>
  <si>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</si>
  <si>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</si>
  <si>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</si>
  <si>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</si>
  <si>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</si>
  <si>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</si>
  <si>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</si>
  <si>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</si>
  <si>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</si>
  <si>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</si>
  <si>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</si>
  <si>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</si>
  <si>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</si>
  <si>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</si>
  <si>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</si>
  <si>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</si>
  <si>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</si>
  <si>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</si>
  <si>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</si>
  <si>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</si>
  <si>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</si>
  <si>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</si>
  <si>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</si>
  <si>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</si>
  <si>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</si>
  <si>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</si>
  <si>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</si>
  <si>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</si>
  <si>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</si>
  <si>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</si>
  <si>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</si>
  <si>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</si>
  <si>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</si>
  <si>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</si>
  <si>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</si>
  <si>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</si>
  <si>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</si>
  <si>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</si>
  <si>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</si>
  <si>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</si>
  <si>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</si>
  <si>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</si>
  <si>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</si>
  <si>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</si>
  <si>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</si>
  <si>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</si>
  <si>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</si>
  <si>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</si>
  <si>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</si>
  <si>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</si>
  <si>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</si>
  <si>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</si>
  <si>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</si>
  <si>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</si>
  <si>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</si>
  <si>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</si>
  <si>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</si>
  <si>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</si>
  <si>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</si>
  <si>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</si>
  <si>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</si>
  <si>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</si>
  <si>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</si>
  <si>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</si>
  <si>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</si>
  <si>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</si>
  <si>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</si>
  <si>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</si>
  <si>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</si>
  <si>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</si>
  <si>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</si>
  <si>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</si>
  <si>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</si>
  <si>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</si>
  <si>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</si>
  <si>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</si>
  <si>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</si>
  <si>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</si>
  <si>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</si>
  <si>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</si>
  <si>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</si>
  <si>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</si>
  <si>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</si>
  <si>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</si>
  <si>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</si>
  <si>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</si>
  <si>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</si>
  <si>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</si>
  <si>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</si>
  <si>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</si>
  <si>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</si>
  <si>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</si>
  <si>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</si>
  <si>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</si>
  <si>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</si>
  <si>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</si>
  <si>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</si>
  <si>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</si>
  <si>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</si>
  <si>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</si>
  <si>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</si>
  <si>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</si>
  <si>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</si>
  <si>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</si>
  <si>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</si>
  <si>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</si>
  <si>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</si>
  <si>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</si>
  <si>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</si>
  <si>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</si>
  <si>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</si>
  <si>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</si>
  <si>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</si>
  <si>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</si>
  <si>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</si>
  <si>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</si>
  <si>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</si>
  <si>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</si>
  <si>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</si>
  <si>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</si>
  <si>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</si>
  <si>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</si>
  <si>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</si>
  <si>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</si>
  <si>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</si>
  <si>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</si>
  <si>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</si>
  <si>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</si>
  <si>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</si>
  <si>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</si>
  <si>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</si>
  <si>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</si>
  <si>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</si>
  <si>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</si>
  <si>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</si>
  <si>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</si>
  <si>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</si>
  <si>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</si>
  <si>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</si>
  <si>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</si>
  <si>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</si>
  <si>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</si>
  <si>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</si>
  <si>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</si>
  <si>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</si>
  <si>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</si>
  <si>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</si>
  <si>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</si>
  <si>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</si>
  <si>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</si>
  <si>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</si>
  <si>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</si>
  <si>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</si>
  <si>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</si>
  <si>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</si>
  <si>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</si>
  <si>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</si>
  <si>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</si>
  <si>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</si>
  <si>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</si>
  <si>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</si>
  <si>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</si>
  <si>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</si>
  <si>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</si>
  <si>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</si>
  <si>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</si>
  <si>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</si>
  <si>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</si>
  <si>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</si>
  <si>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</si>
  <si>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</si>
  <si>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</si>
  <si>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</si>
  <si>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</si>
  <si>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</si>
  <si>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</si>
  <si>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</si>
  <si>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</si>
  <si>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</si>
  <si>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</si>
  <si>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</si>
  <si>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</si>
  <si>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</si>
  <si>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</si>
  <si>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</si>
  <si>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</si>
  <si>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</si>
  <si>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</si>
  <si>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</si>
  <si>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</si>
  <si>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</si>
  <si>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</si>
  <si>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</si>
  <si>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</si>
  <si>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</si>
  <si>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</si>
  <si>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</si>
  <si>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</si>
  <si>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</si>
  <si>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</si>
  <si>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</si>
  <si>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</si>
  <si>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</si>
  <si>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</si>
  <si>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</si>
  <si>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</si>
  <si>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</si>
  <si>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</si>
  <si>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</si>
  <si>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</si>
  <si>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</si>
  <si>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</si>
  <si>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</si>
  <si>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</si>
  <si>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</si>
  <si>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</si>
  <si>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</si>
  <si>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</si>
  <si>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</si>
  <si>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</si>
  <si>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</si>
  <si>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</si>
  <si>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</si>
  <si>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</si>
  <si>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</si>
  <si>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</si>
  <si>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</si>
  <si>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</si>
  <si>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</si>
  <si>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</si>
  <si>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</si>
  <si>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</si>
  <si>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</si>
  <si>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</si>
  <si>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</si>
  <si>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</si>
  <si>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</si>
  <si>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</si>
  <si>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</si>
  <si>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</si>
  <si>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</si>
  <si>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</si>
  <si>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</si>
  <si>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</si>
  <si>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</si>
  <si>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</si>
  <si>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</si>
  <si>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</si>
  <si>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</si>
  <si>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</si>
  <si>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</si>
  <si>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</si>
  <si>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</si>
  <si>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</si>
  <si>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</si>
  <si>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</si>
  <si>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</si>
  <si>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</si>
  <si>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</si>
  <si>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</si>
  <si>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</si>
  <si>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</si>
  <si>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</si>
  <si>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</si>
  <si>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</si>
  <si>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</si>
  <si>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</si>
  <si>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</si>
  <si>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</si>
  <si>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</si>
  <si>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</si>
  <si>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</si>
  <si>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</si>
  <si>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</si>
  <si>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</si>
  <si>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</si>
  <si>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</si>
  <si>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</si>
  <si>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</si>
  <si>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</si>
  <si>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</si>
  <si>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</si>
  <si>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</si>
  <si>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</si>
  <si>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</si>
  <si>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</si>
  <si>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</si>
  <si>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</si>
  <si>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</si>
  <si>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</si>
  <si>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</si>
  <si>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</si>
  <si>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</si>
  <si>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</si>
  <si>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</si>
  <si>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</si>
  <si>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</si>
  <si>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</si>
  <si>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</si>
  <si>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</si>
  <si>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</si>
  <si>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</si>
  <si>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</si>
  <si>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</si>
  <si>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</si>
  <si>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</si>
  <si>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</si>
  <si>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</si>
  <si>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</si>
  <si>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</si>
  <si>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</si>
  <si>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</si>
  <si>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</si>
  <si>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</si>
  <si>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</si>
  <si>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</si>
  <si>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</si>
  <si>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</si>
  <si>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</si>
  <si>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</si>
  <si>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</si>
  <si>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</si>
  <si>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</si>
  <si>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</si>
  <si>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</si>
  <si>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</si>
  <si>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</si>
  <si>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</si>
  <si>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</si>
  <si>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</si>
  <si>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</si>
  <si>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</si>
  <si>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</si>
  <si>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</si>
  <si>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</si>
  <si>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</si>
  <si>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</si>
  <si>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</si>
  <si>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</si>
  <si>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</si>
  <si>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</si>
  <si>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</si>
  <si>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</si>
  <si>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</si>
  <si>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</si>
  <si>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</si>
  <si>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</si>
  <si>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</si>
  <si>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</si>
  <si>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</si>
  <si>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</si>
  <si>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</si>
  <si>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</si>
  <si>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</si>
  <si>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</si>
  <si>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</si>
  <si>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</si>
  <si>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</si>
  <si>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</si>
  <si>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</si>
  <si>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</si>
  <si>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</si>
  <si>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</si>
  <si>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</si>
  <si>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</si>
  <si>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</si>
  <si>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</si>
  <si>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</si>
  <si>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</si>
  <si>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</si>
  <si>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</si>
  <si>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</si>
  <si>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</si>
  <si>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</si>
  <si>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</si>
  <si>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</si>
  <si>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</si>
  <si>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</si>
  <si>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</si>
  <si>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</si>
  <si>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</si>
  <si>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</si>
  <si>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</si>
  <si>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</si>
  <si>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</si>
  <si>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</si>
  <si>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</si>
  <si>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</si>
  <si>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</si>
  <si>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</si>
  <si>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</si>
  <si>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</si>
  <si>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</si>
  <si>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</si>
  <si>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</si>
  <si>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</si>
  <si>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</si>
  <si>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</si>
  <si>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</si>
  <si>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</si>
  <si>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</si>
  <si>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</si>
  <si>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</si>
  <si>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</si>
  <si>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</si>
  <si>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</si>
  <si>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</si>
  <si>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</si>
  <si>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</si>
  <si>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</si>
  <si>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</si>
  <si>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</si>
  <si>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</si>
  <si>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</si>
  <si>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</si>
  <si>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</si>
  <si>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</si>
  <si>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</si>
  <si>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</si>
  <si>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</si>
  <si>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</si>
  <si>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</si>
  <si>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</si>
  <si>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</si>
  <si>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</si>
  <si>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</si>
  <si>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</si>
  <si>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</si>
  <si>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</si>
  <si>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</si>
  <si>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</si>
  <si>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</si>
  <si>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</si>
  <si>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</si>
  <si>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</si>
  <si>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</si>
  <si>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</si>
  <si>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</si>
  <si>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</si>
  <si>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</si>
  <si>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</si>
  <si>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</si>
  <si>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</si>
  <si>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</si>
  <si>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</si>
  <si>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</si>
  <si>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</si>
  <si>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</si>
  <si>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</si>
  <si>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</si>
  <si>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</si>
  <si>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</si>
  <si>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</si>
  <si>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</si>
  <si>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</si>
  <si>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</si>
  <si>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</si>
  <si>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</si>
  <si>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</si>
  <si>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</si>
  <si>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</si>
  <si>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</si>
  <si>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</si>
  <si>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</si>
  <si>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</si>
  <si>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</si>
  <si>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</si>
  <si>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</si>
  <si>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</si>
  <si>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</si>
  <si>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</si>
  <si>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</si>
  <si>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</si>
  <si>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</si>
  <si>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</si>
  <si>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</si>
  <si>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</si>
  <si>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</si>
  <si>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</si>
  <si>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</si>
  <si>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</si>
  <si>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</si>
  <si>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</si>
  <si>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</si>
  <si>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</si>
  <si>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</si>
  <si>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</si>
  <si>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</si>
  <si>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</si>
  <si>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</si>
  <si>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</si>
  <si>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</si>
  <si>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</si>
  <si>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</si>
  <si>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</si>
  <si>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</si>
  <si>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</si>
  <si>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</si>
  <si>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</si>
  <si>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</si>
  <si>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</si>
  <si>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</si>
  <si>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</si>
  <si>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</si>
  <si>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</si>
  <si>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</si>
  <si>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</si>
  <si>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</si>
  <si>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</si>
  <si>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</si>
  <si>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</si>
  <si>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</si>
  <si>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</si>
  <si>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</si>
  <si>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</si>
  <si>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</si>
  <si>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</si>
  <si>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</si>
  <si>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</si>
  <si>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</si>
  <si>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</si>
  <si>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</si>
  <si>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</si>
  <si>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</si>
  <si>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</si>
  <si>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</si>
  <si>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</si>
  <si>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</si>
  <si>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</si>
  <si>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</si>
  <si>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</si>
  <si>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</si>
  <si>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</si>
  <si>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</si>
  <si>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</si>
  <si>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</si>
  <si>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</si>
  <si>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</si>
  <si>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</si>
  <si>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</si>
  <si>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</si>
  <si>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</si>
  <si>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</si>
  <si>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</si>
  <si>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</si>
  <si>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</si>
  <si>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</si>
  <si>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</si>
  <si>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</si>
  <si>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</si>
  <si>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Níveis  baixos.</t>
  </si>
  <si>
    <t>Nivies baixos.</t>
  </si>
  <si>
    <t>Anenta está bamba, mas está em um placa chumbada, precisa de uma furadeira mais potente.Níveis baixos.</t>
  </si>
  <si>
    <t>Mesmo com a manutenão localidade continua apresentando quedas.  Foi informado problemas de energia e na tomada. Retirar de monitoramento até problema ser resolvido pelo cliente.</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</si>
  <si>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</si>
  <si>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</si>
  <si>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</si>
  <si>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</si>
  <si>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</si>
  <si>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</si>
  <si>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</si>
  <si>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</si>
  <si>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</si>
  <si>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</si>
  <si>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</si>
  <si>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</si>
  <si>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</si>
  <si>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</si>
  <si>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</si>
  <si>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</si>
  <si>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</si>
  <si>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</si>
  <si>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</si>
  <si>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</si>
  <si>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</si>
  <si>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</si>
  <si>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</si>
  <si>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</si>
  <si>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</si>
  <si>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</si>
  <si>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</si>
  <si>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</si>
  <si>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</si>
  <si>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</si>
  <si>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</si>
  <si>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</si>
  <si>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</si>
  <si>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</si>
  <si>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</si>
  <si>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</si>
  <si>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Edna Leana Pereira Viana</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</si>
  <si>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</si>
  <si>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</si>
  <si>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</si>
  <si>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</si>
  <si>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</si>
  <si>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</si>
  <si>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</si>
  <si>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</si>
  <si>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</si>
  <si>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</si>
  <si>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</si>
  <si>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</si>
  <si>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</si>
  <si>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Jucilene Rodrigues Santana</t>
  </si>
  <si>
    <t>Rua Coronel Pedro Antonio da Fonseca, 180 - Bairro Santo Antônio</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</si>
  <si>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</si>
  <si>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</si>
  <si>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</si>
  <si>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</si>
  <si>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</si>
  <si>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</si>
  <si>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</si>
  <si>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</si>
  <si>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 xml:space="preserve"> 	Rodrigo Sipriano Pereira</t>
  </si>
  <si>
    <t>Rua Eliziário Gobira, s/n.º - Bairro Pedra Grande</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</si>
  <si>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</si>
  <si>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</si>
  <si>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</si>
  <si>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</si>
  <si>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</si>
  <si>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</si>
  <si>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</si>
  <si>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</si>
  <si>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</si>
  <si>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</si>
  <si>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</si>
  <si>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</si>
  <si>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</si>
  <si>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</si>
  <si>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</si>
  <si>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</si>
  <si>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</si>
  <si>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</si>
  <si>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</si>
  <si>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</si>
  <si>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</si>
  <si>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</si>
  <si>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</si>
  <si>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</si>
  <si>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</si>
  <si>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</si>
  <si>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</si>
  <si>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</si>
  <si>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</si>
  <si>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</si>
  <si>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</si>
  <si>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</si>
  <si>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</si>
  <si>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</si>
  <si>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</si>
  <si>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</si>
  <si>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</si>
  <si>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</si>
  <si>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</si>
  <si>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</si>
  <si>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</si>
  <si>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</si>
  <si>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</si>
  <si>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</si>
  <si>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</si>
  <si>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</si>
  <si>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</si>
  <si>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</si>
  <si>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</si>
  <si>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</si>
  <si>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</si>
  <si>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</si>
  <si>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</si>
  <si>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</si>
  <si>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</si>
  <si>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</si>
  <si>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</si>
  <si>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</si>
  <si>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</si>
  <si>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</si>
  <si>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</si>
  <si>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</si>
  <si>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</si>
  <si>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</si>
  <si>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</si>
  <si>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</si>
  <si>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</si>
  <si>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</si>
  <si>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</si>
  <si>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</si>
  <si>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</si>
  <si>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</si>
  <si>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</si>
  <si>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</si>
  <si>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</si>
  <si>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</si>
  <si>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</si>
  <si>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</si>
  <si>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</si>
  <si>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</si>
  <si>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</si>
  <si>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</si>
  <si>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</si>
  <si>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</si>
  <si>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</si>
  <si>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</si>
  <si>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</si>
  <si>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</si>
  <si>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</si>
  <si>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</si>
  <si>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</si>
  <si>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</si>
  <si>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</si>
  <si>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</si>
  <si>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</si>
  <si>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</si>
  <si>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</si>
  <si>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</si>
  <si>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</si>
  <si>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</si>
  <si>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</si>
  <si>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</si>
  <si>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</si>
  <si>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</si>
  <si>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</si>
  <si>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</si>
  <si>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</si>
  <si>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</si>
  <si>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</si>
  <si>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</si>
  <si>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</si>
  <si>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</si>
  <si>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</si>
  <si>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</si>
  <si>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R.Maria Celestina Pereira do Santos, 553 - Bairro Rebourgeon</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</si>
  <si>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</si>
  <si>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</si>
  <si>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</si>
  <si>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</si>
  <si>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</si>
  <si>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</si>
  <si>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</si>
  <si>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</si>
  <si>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</si>
  <si>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</si>
  <si>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</si>
  <si>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</si>
  <si>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</si>
  <si>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</si>
  <si>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</si>
  <si>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</si>
  <si>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</si>
  <si>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</si>
  <si>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</si>
  <si>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</si>
  <si>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</si>
  <si>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</si>
  <si>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</si>
  <si>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</si>
  <si>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</si>
  <si>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</si>
  <si>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</si>
  <si>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</si>
  <si>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</si>
  <si>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</si>
  <si>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</si>
  <si>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</si>
  <si>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</si>
  <si>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</si>
  <si>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</si>
  <si>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</si>
  <si>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</si>
  <si>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</si>
  <si>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</si>
  <si>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</si>
  <si>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</si>
  <si>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</si>
  <si>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</si>
  <si>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</si>
  <si>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</si>
  <si>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</si>
  <si>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</si>
  <si>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</si>
  <si>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</si>
  <si>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</si>
  <si>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</si>
  <si>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</si>
  <si>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</si>
  <si>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</si>
  <si>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</si>
  <si>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</si>
  <si>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</si>
  <si>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</si>
  <si>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</si>
  <si>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</si>
  <si>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</si>
  <si>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</si>
  <si>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</si>
  <si>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</si>
  <si>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</si>
  <si>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</si>
  <si>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</si>
  <si>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</si>
  <si>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</si>
  <si>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</si>
  <si>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</si>
  <si>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</si>
  <si>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</si>
  <si>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</si>
  <si>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</si>
  <si>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</si>
  <si>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</si>
  <si>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</si>
  <si>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</si>
  <si>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</si>
  <si>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</si>
  <si>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</si>
  <si>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</si>
  <si>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</si>
  <si>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</si>
  <si>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</si>
  <si>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</si>
  <si>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</si>
  <si>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</si>
  <si>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</si>
  <si>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</si>
  <si>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</si>
  <si>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</si>
  <si>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</si>
  <si>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</si>
  <si>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</si>
  <si>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</si>
  <si>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</si>
  <si>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</si>
  <si>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</si>
  <si>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</si>
  <si>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</si>
  <si>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</si>
  <si>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</si>
  <si>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</si>
  <si>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</si>
  <si>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</si>
  <si>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</si>
  <si>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</si>
  <si>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</si>
  <si>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</si>
  <si>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</si>
  <si>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</si>
  <si>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</si>
  <si>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</si>
  <si>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</si>
  <si>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</si>
  <si>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</si>
  <si>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</si>
  <si>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</si>
  <si>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</si>
  <si>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</si>
  <si>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</si>
  <si>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</si>
  <si>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</si>
  <si>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</si>
  <si>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</si>
  <si>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</si>
  <si>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</si>
  <si>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</si>
  <si>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</si>
  <si>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</si>
  <si>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</si>
  <si>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</si>
  <si>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</si>
  <si>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</si>
  <si>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</si>
  <si>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</si>
  <si>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</si>
  <si>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</si>
  <si>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</si>
  <si>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</si>
  <si>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</si>
  <si>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</si>
  <si>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</si>
  <si>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</si>
  <si>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</si>
  <si>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</si>
  <si>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</si>
  <si>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</si>
  <si>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</si>
  <si>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</si>
  <si>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</si>
  <si>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</si>
  <si>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</si>
  <si>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</si>
  <si>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</si>
  <si>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</si>
  <si>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</si>
  <si>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</si>
  <si>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</si>
  <si>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</si>
  <si>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</si>
  <si>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</si>
  <si>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</si>
  <si>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</si>
  <si>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</si>
  <si>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</si>
  <si>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</si>
  <si>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</si>
  <si>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</si>
  <si>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</si>
  <si>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</si>
  <si>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</si>
  <si>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</si>
  <si>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</si>
  <si>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</si>
  <si>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</si>
  <si>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</si>
  <si>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</si>
  <si>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</si>
  <si>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</si>
  <si>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</si>
  <si>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</si>
  <si>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</si>
  <si>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</si>
  <si>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</si>
  <si>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</si>
  <si>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</si>
  <si>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</si>
  <si>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</si>
  <si>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</si>
  <si>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</si>
  <si>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</si>
  <si>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</si>
  <si>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</si>
  <si>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</si>
  <si>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</si>
  <si>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</si>
  <si>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</si>
  <si>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</si>
  <si>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</si>
  <si>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</si>
  <si>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</si>
  <si>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</si>
  <si>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</si>
  <si>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</si>
  <si>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</si>
  <si>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</si>
  <si>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</si>
  <si>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</si>
  <si>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</si>
  <si>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</si>
  <si>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</si>
  <si>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</si>
  <si>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</si>
  <si>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</si>
  <si>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</si>
  <si>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</si>
  <si>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</si>
  <si>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</si>
  <si>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</si>
  <si>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</si>
  <si>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</si>
  <si>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</si>
  <si>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</si>
  <si>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</si>
  <si>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</si>
  <si>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</si>
  <si>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</si>
  <si>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</si>
  <si>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</si>
  <si>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</si>
  <si>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</si>
  <si>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</si>
  <si>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</si>
  <si>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</si>
  <si>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</si>
  <si>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</si>
  <si>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</si>
  <si>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</si>
  <si>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</si>
  <si>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</si>
  <si>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</si>
  <si>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</si>
  <si>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</si>
  <si>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</si>
  <si>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</si>
  <si>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</si>
  <si>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</si>
  <si>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RUA PREFEITO EURO ANDRADE, 70 - BAIRRO CIDADE DE DEUS</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</si>
  <si>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</si>
  <si>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</si>
  <si>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</si>
  <si>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</si>
  <si>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</si>
  <si>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</si>
  <si>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</si>
  <si>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</si>
  <si>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</si>
  <si>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</si>
  <si>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</si>
  <si>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</si>
  <si>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</si>
  <si>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</si>
  <si>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</si>
  <si>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</si>
  <si>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</si>
  <si>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</si>
  <si>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</si>
  <si>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</si>
  <si>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</si>
  <si>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</si>
  <si>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</si>
  <si>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</si>
  <si>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</si>
  <si>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</si>
  <si>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</si>
  <si>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</si>
  <si>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</si>
  <si>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</si>
  <si>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</si>
  <si>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</si>
  <si>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</si>
  <si>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</si>
  <si>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</si>
  <si>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</si>
  <si>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</si>
  <si>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</si>
  <si>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</si>
  <si>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</si>
  <si>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</si>
  <si>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</si>
  <si>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</si>
  <si>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</si>
  <si>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</si>
  <si>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</si>
  <si>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</si>
  <si>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</si>
  <si>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</si>
  <si>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</si>
  <si>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</si>
  <si>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</si>
  <si>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</si>
  <si>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</si>
  <si>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</si>
  <si>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</si>
  <si>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</si>
  <si>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</si>
  <si>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</si>
  <si>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</si>
  <si>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</si>
  <si>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Desisntalar antena e recolher modem.</t>
  </si>
  <si>
    <t>Desinstalar antena e recolher modem.</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</si>
  <si>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</si>
  <si>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</si>
  <si>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</si>
  <si>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</si>
  <si>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</si>
  <si>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</si>
  <si>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</si>
  <si>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</si>
  <si>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</si>
  <si>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</si>
  <si>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</si>
  <si>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</si>
  <si>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</si>
  <si>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</si>
  <si>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</si>
  <si>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</si>
  <si>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</si>
  <si>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</si>
  <si>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</si>
  <si>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</si>
  <si>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</si>
  <si>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</si>
  <si>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</si>
  <si>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</si>
  <si>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</si>
  <si>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</si>
  <si>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</si>
  <si>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</si>
  <si>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</si>
  <si>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</si>
  <si>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</si>
  <si>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</si>
  <si>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</si>
  <si>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</si>
  <si>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</si>
  <si>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</si>
  <si>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</si>
  <si>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</si>
  <si>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</si>
  <si>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</si>
  <si>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</si>
  <si>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</si>
  <si>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</si>
  <si>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</si>
  <si>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</si>
  <si>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</si>
  <si>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</si>
  <si>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</si>
  <si>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</si>
  <si>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</si>
  <si>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</si>
  <si>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</si>
  <si>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</si>
  <si>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</si>
  <si>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</si>
  <si>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</si>
  <si>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</si>
  <si>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</si>
  <si>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</si>
  <si>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</si>
  <si>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</si>
  <si>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</si>
  <si>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</si>
  <si>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</si>
  <si>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</si>
  <si>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</si>
  <si>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</si>
  <si>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</si>
  <si>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</si>
  <si>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</si>
  <si>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</si>
  <si>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</si>
  <si>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</si>
  <si>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</si>
  <si>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</si>
  <si>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</si>
  <si>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</si>
  <si>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</si>
  <si>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</si>
  <si>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</si>
  <si>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</si>
  <si>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</si>
  <si>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</si>
  <si>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</si>
  <si>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</si>
  <si>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</si>
  <si>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</si>
  <si>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</si>
  <si>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</si>
  <si>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</si>
  <si>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</si>
  <si>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</si>
  <si>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</si>
  <si>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</si>
  <si>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</si>
  <si>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</si>
  <si>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</si>
  <si>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</si>
  <si>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</si>
  <si>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</si>
  <si>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</si>
  <si>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</si>
  <si>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</si>
  <si>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</si>
  <si>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</si>
  <si>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</si>
  <si>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</si>
  <si>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</si>
  <si>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</si>
  <si>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</si>
  <si>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</si>
  <si>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</si>
  <si>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</si>
  <si>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</si>
  <si>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</si>
  <si>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</si>
  <si>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</si>
  <si>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</si>
  <si>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</si>
  <si>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</si>
  <si>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</si>
  <si>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</si>
  <si>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</si>
  <si>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</si>
  <si>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</si>
  <si>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</si>
  <si>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</si>
  <si>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</si>
  <si>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</si>
  <si>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</si>
  <si>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</si>
  <si>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</si>
  <si>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</si>
  <si>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</si>
  <si>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</si>
  <si>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</si>
  <si>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</si>
  <si>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</si>
  <si>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</si>
  <si>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</si>
  <si>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</si>
  <si>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</si>
  <si>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</si>
  <si>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</si>
  <si>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</si>
  <si>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</si>
  <si>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</si>
  <si>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</si>
  <si>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</si>
  <si>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</si>
  <si>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</si>
  <si>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</si>
  <si>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</si>
  <si>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</si>
  <si>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</si>
  <si>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</si>
  <si>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</si>
  <si>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</si>
  <si>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</si>
  <si>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 xml:space="preserve">25/04/2013 17:39:20 	Hernan Martins Alves 	Segundo a informação da Coordenadora Samia no fone: 32 3746-2883 á unidade esta em reforma e o termino esta previsto para o início de Agosto.
E o endereço correto é Rua Caparaó, S/N - Bairro João Clara   </t>
  </si>
  <si>
    <t>SES-ITBA-5669</t>
  </si>
  <si>
    <t>00:20:0E:10:60:31</t>
  </si>
  <si>
    <t>10.148.6.37</t>
  </si>
  <si>
    <t>SES-CADE-5822</t>
  </si>
  <si>
    <t>00:20:0E:10:60:74</t>
  </si>
  <si>
    <t>10.148.6.30</t>
  </si>
  <si>
    <t>SES-SEAS-6706</t>
  </si>
  <si>
    <t>00:20:0e:10:58:22</t>
  </si>
  <si>
    <t>10.148.6.32</t>
  </si>
  <si>
    <t>00:20:0e:10:59:13</t>
  </si>
  <si>
    <t>SES-SEAS-6690</t>
  </si>
  <si>
    <t>00:20:0E:10:57:AE</t>
  </si>
  <si>
    <t>10.148.6.35</t>
  </si>
  <si>
    <t xml:space="preserve">SES-SEAS-6689 </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</si>
  <si>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</si>
  <si>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</si>
  <si>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</si>
  <si>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</si>
  <si>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</si>
  <si>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</si>
  <si>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</si>
  <si>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</si>
  <si>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</si>
  <si>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</si>
  <si>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</si>
  <si>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</si>
  <si>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</si>
  <si>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</si>
  <si>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</si>
  <si>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</si>
  <si>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</si>
  <si>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Incidente. Localidade apresenta mensagem de erro na ODU.</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</si>
  <si>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</si>
  <si>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</si>
  <si>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</si>
  <si>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</si>
  <si>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</si>
  <si>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</si>
  <si>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</si>
  <si>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</si>
  <si>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</si>
  <si>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</si>
  <si>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</si>
  <si>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</si>
  <si>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</si>
  <si>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</si>
  <si>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</si>
  <si>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</si>
  <si>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</si>
  <si>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</si>
  <si>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</si>
  <si>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</si>
  <si>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</si>
  <si>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</si>
  <si>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</si>
  <si>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</si>
  <si>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</si>
  <si>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</si>
  <si>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</si>
  <si>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</si>
  <si>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</si>
  <si>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</si>
  <si>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</si>
  <si>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</si>
  <si>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</si>
  <si>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</si>
  <si>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</si>
  <si>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</si>
  <si>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</si>
  <si>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</si>
  <si>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</si>
  <si>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</si>
  <si>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</si>
  <si>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</si>
  <si>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</si>
  <si>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</si>
  <si>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</si>
  <si>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30/04/2013 16:36:14 	Hernan Martins Alves 	A OS 5679 mudou para o endereço Rua Angelo Modenan, 51 - Bairro Reborgeon. O contato foi feito com Beatriz (enfermeira chefe) no telefone (35) 3692-1719.  	Ativação Agendada</t>
  </si>
  <si>
    <t>SES-ITBA-5699</t>
  </si>
  <si>
    <t>00:20:0E:10:60:2A</t>
  </si>
  <si>
    <t>10.148.6.59</t>
  </si>
  <si>
    <t>SES-ITBA-5703</t>
  </si>
  <si>
    <t>00:20:0e:10:58:84</t>
  </si>
  <si>
    <t>10.148.6.40</t>
  </si>
  <si>
    <t>Modem. 2m</t>
  </si>
  <si>
    <t>SES-CENA-6156</t>
  </si>
  <si>
    <t>10.148.6.61</t>
  </si>
  <si>
    <t xml:space="preserve">SES-SEAS-6698 </t>
  </si>
  <si>
    <t>00:20:0e:10:57:ce</t>
  </si>
  <si>
    <t>10.148.6.44</t>
  </si>
  <si>
    <t>00:20:0e:10:54:bd</t>
  </si>
  <si>
    <t>10.148.6.48</t>
  </si>
  <si>
    <t>00:20:0e:10:58:48</t>
  </si>
  <si>
    <t>SES-SEAS-6662</t>
  </si>
  <si>
    <t>10.148.6.57</t>
  </si>
  <si>
    <t>Rogério Teobaldo Mendonça</t>
  </si>
  <si>
    <t>Rogerio Teolbaldo</t>
  </si>
  <si>
    <t>Rogério Teobaldo Vasconcelos</t>
  </si>
  <si>
    <t>Alvaro Araujo</t>
  </si>
  <si>
    <t>Maio</t>
  </si>
  <si>
    <t>Posto em reforma.</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</si>
  <si>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</si>
  <si>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</si>
  <si>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</si>
  <si>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</si>
  <si>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</si>
  <si>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</si>
  <si>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</si>
  <si>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</si>
  <si>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</si>
  <si>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</si>
  <si>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</si>
  <si>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</si>
  <si>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</si>
  <si>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</si>
  <si>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</si>
  <si>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02/05/2013 10:26:22 	Hernan Martins Alves 	Na OS 5899 o endereço apresentou divergência. O endereço correto é Rua Santa Luzia, s/n. O contato no local é Wanderleia de Souza (técnica de enfermagem) - Tel (38) 9163-6981.  	Pendência Ativação</t>
  </si>
  <si>
    <t>SES-CAAS-5842</t>
  </si>
  <si>
    <t>00:20:0E:10:60:7A</t>
  </si>
  <si>
    <t>10.148.6.78</t>
  </si>
  <si>
    <t>SES-CAAS-5840</t>
  </si>
  <si>
    <t>00:20:0E:10:60:3A</t>
  </si>
  <si>
    <t>SES-ALSA-5402</t>
  </si>
  <si>
    <t>00:20:0e:10:60:fe</t>
  </si>
  <si>
    <t>10.148.6.65</t>
  </si>
  <si>
    <t>SES-ALSA-5400</t>
  </si>
  <si>
    <t>00:20:0E:10:5F:F0</t>
  </si>
  <si>
    <t>10.148.6.67</t>
  </si>
  <si>
    <t>02/05/2013 10:09:46 	Hernan Martins Alves 	Mudou para Rua São Vicente 900, bairro Cruzeiro.  	Pendência Ativação</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</si>
  <si>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</si>
  <si>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</si>
  <si>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</si>
  <si>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</si>
  <si>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</si>
  <si>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</si>
  <si>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</si>
  <si>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</si>
  <si>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</si>
  <si>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</si>
  <si>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</si>
  <si>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</si>
  <si>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</si>
  <si>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</si>
  <si>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</si>
  <si>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</si>
  <si>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</si>
  <si>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</si>
  <si>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</si>
  <si>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</si>
  <si>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</si>
  <si>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</si>
  <si>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</si>
  <si>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</si>
  <si>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</si>
  <si>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</si>
  <si>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</si>
  <si>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</si>
  <si>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</si>
  <si>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</si>
  <si>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</si>
  <si>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</si>
  <si>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</si>
  <si>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</si>
  <si>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</si>
  <si>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</si>
  <si>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</si>
  <si>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</si>
  <si>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</si>
  <si>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</si>
  <si>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</si>
  <si>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</si>
  <si>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</si>
  <si>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</si>
  <si>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</si>
  <si>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</si>
  <si>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</si>
  <si>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</si>
  <si>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</si>
  <si>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</si>
  <si>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 xml:space="preserve"> 	Bairro Grama - Grama</t>
  </si>
  <si>
    <t>3553-1408 / 1681</t>
  </si>
  <si>
    <t xml:space="preserve"> 	10.175.22.1</t>
  </si>
  <si>
    <t xml:space="preserve"> 	Simone Rezende Alex / Correia Roberto de Ol</t>
  </si>
  <si>
    <t>Rua Tiradentes, Nº 302 - Bairro Centro</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</si>
  <si>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</si>
  <si>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</si>
  <si>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</si>
  <si>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</si>
  <si>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</si>
  <si>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</si>
  <si>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</si>
  <si>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</si>
  <si>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</si>
  <si>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</si>
  <si>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</si>
  <si>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</si>
  <si>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</si>
  <si>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</si>
  <si>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</si>
  <si>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</si>
  <si>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</si>
  <si>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</si>
  <si>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</si>
  <si>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</si>
  <si>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</si>
  <si>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</si>
  <si>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</si>
  <si>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</si>
  <si>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</si>
  <si>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</si>
  <si>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</si>
  <si>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</si>
  <si>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</si>
  <si>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CONTRATO</t>
  </si>
  <si>
    <t>LOTE</t>
  </si>
  <si>
    <t>ENDEREÇO</t>
  </si>
  <si>
    <t>MUNICÍPIO</t>
  </si>
  <si>
    <t>ACESSO</t>
  </si>
  <si>
    <t>IP de LAN</t>
  </si>
  <si>
    <t>DESIGNAÇÃO/OS</t>
  </si>
  <si>
    <t>SOLICITAÇÃO</t>
  </si>
  <si>
    <t>SITUAÇÃO</t>
  </si>
  <si>
    <t>OPERADORA</t>
  </si>
  <si>
    <t>CONEXÃO</t>
  </si>
  <si>
    <t>REDUNDÂNCIA</t>
  </si>
  <si>
    <t>ZONA</t>
  </si>
  <si>
    <t>CAPACIDADE</t>
  </si>
  <si>
    <t>VALOR</t>
  </si>
  <si>
    <t>DATA SOLICITAÇÃO</t>
  </si>
  <si>
    <t>DATA ATIVAÇÃO</t>
  </si>
  <si>
    <t>PRAZO FINAL</t>
  </si>
  <si>
    <t>SES</t>
  </si>
  <si>
    <t>PS-640/11</t>
  </si>
  <si>
    <t>Rua Dr. Calil Porto , 140  Centro - 38540000</t>
  </si>
  <si>
    <t>Abadia dos Dourados - MG</t>
  </si>
  <si>
    <t>Novo Acesso</t>
  </si>
  <si>
    <t>Agenda Ativacao Aprovada</t>
  </si>
  <si>
    <t>Satélite</t>
  </si>
  <si>
    <t>Sem redundância</t>
  </si>
  <si>
    <t>384/153Kbps</t>
  </si>
  <si>
    <t>Rua Ursulino Lima, 470  Maciel - 39200 000</t>
  </si>
  <si>
    <t>Solicitação Aguardando Aprovação</t>
  </si>
  <si>
    <t>Rua Quincas Rodrigues 270  Alto Abadiense - 38540000</t>
  </si>
  <si>
    <t>Solicitação Concluída</t>
  </si>
  <si>
    <t>Rua Jader Moura, 1135  Neres - 35620 000</t>
  </si>
  <si>
    <t>Abaeté  - MG</t>
  </si>
  <si>
    <t>Pendência Ativação Confirmada</t>
  </si>
  <si>
    <t>Rua Teodoreto de  Paiva, 624  Simão da Cunha - 35620 000</t>
  </si>
  <si>
    <t>Rua Três de Maio, 480  Centro - 35620 000</t>
  </si>
  <si>
    <t>Rua Gonçalves  Da Rocha,150  São Pedro - 35620 000</t>
  </si>
  <si>
    <t>Rua Rio Branco,1175  São João - 35620 000</t>
  </si>
  <si>
    <t xml:space="preserve"> 10.174.126.1</t>
  </si>
  <si>
    <t>avenida Ezequiel Machado, 258  Centro - 35438-000</t>
  </si>
  <si>
    <t>Acaiaca - MG</t>
  </si>
  <si>
    <t>RUA PEDRO GONÇALVES MAGALHÃES, 82  CENTRO - 35.150-000</t>
  </si>
  <si>
    <t>Açucena - MG</t>
  </si>
  <si>
    <t>Mestra Maria Augusta N/34  CENTRO - 39.790-000</t>
  </si>
  <si>
    <t>Água Boa - MG</t>
  </si>
  <si>
    <t>Rua Darci Alves de Oliveira, 144  Centro - 39790-000</t>
  </si>
  <si>
    <t>Rua Coronel Antônio Inácio, 133  Centro - 37273-000</t>
  </si>
  <si>
    <t>Aguanil  - MG</t>
  </si>
  <si>
    <t>RUA JOAQUIM LEANDRO, 756  GAMELEIRA - 39880000</t>
  </si>
  <si>
    <t>Águas Formosas  - MG</t>
  </si>
  <si>
    <t>RUA MARIA AMARAL RUAS, 43  BELA VISTA - 39880000</t>
  </si>
  <si>
    <t>RUA SEBASTIÃO LIMA, 59  ÁGUA QUENTE - 39880000</t>
  </si>
  <si>
    <t>RUA PEDRA AZUL, 292  NOSSA SRA DAS GRAÇAS - 39880000</t>
  </si>
  <si>
    <t>RUA PAMPAM, 255  CENTRO - 39880000</t>
  </si>
  <si>
    <t>RUA JAIME MOREIRA. 131  CENTRO - 39880000</t>
  </si>
  <si>
    <t>Rua Joaquim Leandro, 629  São Vicente - 39880-000</t>
  </si>
  <si>
    <t>AV. RAUL SOARES  CENTRO - 35.200-000</t>
  </si>
  <si>
    <t>Aimorés - MG</t>
  </si>
  <si>
    <t>Tamanduá  Tamanduá - 37450 000</t>
  </si>
  <si>
    <t>Aiuruoca - MG</t>
  </si>
  <si>
    <t>Pinhal  Pinhal - 37450-000</t>
  </si>
  <si>
    <t>Rua Felipe Senador, 1057  Campo Prático - 37450-000</t>
  </si>
  <si>
    <t>PRAÇA ANISIO MENDES FONSECA S/nº   CENTRO - 37.458-000</t>
  </si>
  <si>
    <t>Alagoa - MG</t>
  </si>
  <si>
    <t>PÇA. DO ROSÁRIO, 11  CENTRO - 36272-000</t>
  </si>
  <si>
    <t>Alfredo Vasconcelos - MG</t>
  </si>
  <si>
    <t>RUA RIBEIRO MENDES, 11  CENTRO - 36.272-000</t>
  </si>
  <si>
    <t>Rua João Moreira Meireles, 113  Cidade Nova - 39900 000</t>
  </si>
  <si>
    <t>Almenara  - MG</t>
  </si>
  <si>
    <t>Solicitação Enviada a Operadora</t>
  </si>
  <si>
    <t>Rua Antônio José Santana, 500  São Pedro - 39900 000</t>
  </si>
  <si>
    <t>10.174.164.1</t>
  </si>
  <si>
    <t>Rua Eli Alves Cangussu, 2237  Pedro Gomes - 39 900 000</t>
  </si>
  <si>
    <t>Rua Coronel Pedro Antonio da Fonseca, 180  Santo Antônio - 39 900 000</t>
  </si>
  <si>
    <t>10.174.166.1</t>
  </si>
  <si>
    <t>Rua Argemiro de Aguilar, 1350  São Judas Tadeu - 39 900 000</t>
  </si>
  <si>
    <t>10.174.167.1</t>
  </si>
  <si>
    <t>Rua Expuério Alves Cangussu, 180   Universitário - 39900 000</t>
  </si>
  <si>
    <t>Rua Eliziário Gobira, s/n.º  Pedra Grande - 39 900 000</t>
  </si>
  <si>
    <t>Rua Bias Fortes, 680 ALmoxarifado Centro - 39900-000</t>
  </si>
  <si>
    <t>RUA VEREADOR ANTÔNIO SALES, 130  Centro - 35.138-000</t>
  </si>
  <si>
    <t>Alpercata - MG</t>
  </si>
  <si>
    <t>Avenida Isidoro Nalon nº 290  Vila Eugênio - 35138000</t>
  </si>
  <si>
    <t xml:space="preserve">10.146.172.1 </t>
  </si>
  <si>
    <t>Avenida Magalhaes Pinto nº 130  Centro - 35138000</t>
  </si>
  <si>
    <t>Rua Altino Marques nº 168  Era Nova - 35138000</t>
  </si>
  <si>
    <t>Praça Maria Procópia s/nº  Asilo - 35950000</t>
  </si>
  <si>
    <t>Alpinópolis - MG</t>
  </si>
  <si>
    <t>RUA MAESTRO GERALDO APRÁGIO, 100    Centro - 37940-000</t>
  </si>
  <si>
    <t>Rua Espírito Santo, 248  Centro - 37940000</t>
  </si>
  <si>
    <t>Rua Major João Goncalves, 60  Centro - 37940000</t>
  </si>
  <si>
    <t>Praça Osvaldo Américo dos Reis,38  Centro - 37940000</t>
  </si>
  <si>
    <t>Rua Cristal, 140  Santa Efigênia - 37940000</t>
  </si>
  <si>
    <t xml:space="preserve">10.146.158.1 </t>
  </si>
  <si>
    <t>Rua Pará, 327  Mundo Novo - 37940000</t>
  </si>
  <si>
    <t xml:space="preserve">10.146.157.1 </t>
  </si>
  <si>
    <t>Praça Dr. José de Carvalho Faria, 106  Rosário - 37940000</t>
  </si>
  <si>
    <t xml:space="preserve">10.146.159.1 </t>
  </si>
  <si>
    <t>Rua José Goncalves de Paula, 131  Centro - 37940000</t>
  </si>
  <si>
    <t>Rua Santissima Trindade, 115  CEA - 37940000</t>
  </si>
  <si>
    <t>Rua Madre Assunção de Faria, 172  Vila Betânia - 37940000</t>
  </si>
  <si>
    <t>Rua Major João Goncalves, 155  Centro - 37940000</t>
  </si>
  <si>
    <t>Alameda Cabral, 29  Cruzeiro - 37145 000</t>
  </si>
  <si>
    <t>Alterosa - MG</t>
  </si>
  <si>
    <t>Rua Alfenas, 959  Centro - 37145 00</t>
  </si>
  <si>
    <t>Rua Deputado Uriel Alvim, 71  Centro - 37145 000</t>
  </si>
  <si>
    <t>Praça Otávio Ribeiro Neto,27  Divino Espirito Santo - 37147 000</t>
  </si>
  <si>
    <t>Av. Pico da Bandeira 1.199  Agua Verde - 36979-000</t>
  </si>
  <si>
    <t>Alto Caparaó - MG</t>
  </si>
  <si>
    <t>Rua Maria Virginia da Conceição  Centro - 36976-000</t>
  </si>
  <si>
    <t>Alto Jequitibá - MG</t>
  </si>
  <si>
    <t>RUA PROJETADA, S/N  CROATAS - 36.260-000</t>
  </si>
  <si>
    <t>Alto Rio Doce - MG</t>
  </si>
  <si>
    <t>Rua Capitão Camilo, s/n  Horto Florestal - 36260-000</t>
  </si>
  <si>
    <t>Rua XV de Novembro s/n Alto Rio Doce  Croatas - 36260-000</t>
  </si>
  <si>
    <t>Distrito de Vitorinos zona rural  zona rural - 36264-000</t>
  </si>
  <si>
    <t>Distrito de Abreus  Distrito de Abreus zona rural - 36260-000</t>
  </si>
  <si>
    <t>Distrito de Missionários  zona rural - 36260-000</t>
  </si>
  <si>
    <t>Rua Luis Antonio Cardoso, n°01  Vista Alegre/Zona Rural - 35249000</t>
  </si>
  <si>
    <t>Alvarenga - MG</t>
  </si>
  <si>
    <t>Av do contorno, 36  Bairro Nossa Senhora as Graças. - 35249-000</t>
  </si>
  <si>
    <t>Alvinópolis   - MG</t>
  </si>
  <si>
    <t>Rua Joao Fernandes Cota nº73  Zona Rural - 35950000</t>
  </si>
  <si>
    <t>Rua Jose Emilio Veiga nº10  Zona Rural - 35950000</t>
  </si>
  <si>
    <t>10.174.114.1</t>
  </si>
  <si>
    <t>Rua Valdir Alves Pinto s/nº  Centro - 35950000</t>
  </si>
  <si>
    <t>10.174.117.1</t>
  </si>
  <si>
    <t>Rua Santo Antonio nº142  Parte Alta - 35950000</t>
  </si>
  <si>
    <t>Avenida Getulio Vargas s/nº  Zona Rural - 35950000</t>
  </si>
  <si>
    <t>Rua Joaquim Jose de Souza nº249  Souza - 35950000</t>
  </si>
  <si>
    <t>Av. José Madureira Horta, nº 51,   Centro - 39140000</t>
  </si>
  <si>
    <t>Alvorada de Minas - MG</t>
  </si>
  <si>
    <t>praça Dr João Pinheiro  Centro - 35444-000</t>
  </si>
  <si>
    <t>Amparo do Serra - MG</t>
  </si>
  <si>
    <t>Zona Rural,S/N  Barra - 37795 000</t>
  </si>
  <si>
    <t>Andradas   - MG</t>
  </si>
  <si>
    <t>Zona Rural S/N  Gramínea - 37795 000</t>
  </si>
  <si>
    <t>Zona Rural,s/n  Campestrinho - 37795 000</t>
  </si>
  <si>
    <t>Estrada Andradas a são  João da Boa Vista, S/N  Óleo - 37795 000</t>
  </si>
  <si>
    <t>RUA DOS RIBEIROS, S/N  Jardim Rio Negro - 37795 000</t>
  </si>
  <si>
    <t>Rua Daniel Oliveira de Paula , 29  Jardim Mantiqueira II - 37795 000</t>
  </si>
  <si>
    <t>10.174.111.1</t>
  </si>
  <si>
    <t>Rua Argemiro Pereira De Oliveira, 194  Horto Florestal - 37795 000</t>
  </si>
  <si>
    <t>10.174.113.1</t>
  </si>
  <si>
    <t>RUA: AQUIM RIBEIRO GUIMARAES 157    Centro - 37300-000</t>
  </si>
  <si>
    <t>Andrelândia - MG</t>
  </si>
  <si>
    <t>Rua Eduardo Ferreira de Souza  Bela Vista - 39685-000</t>
  </si>
  <si>
    <t>Angelândia  - MG</t>
  </si>
  <si>
    <t xml:space="preserve">CÓRREGO SÃO BENEDITO , s/n  ZONA RURAL  - 39685000 </t>
  </si>
  <si>
    <t>RUA TIMIRIM  VILA NOVA - 39685000</t>
  </si>
  <si>
    <t>LOCALIDADE RURAL DE CACHOEIRINHA  ZONA RURAL - 36220-000</t>
  </si>
  <si>
    <t>Antônio Carlos - MG</t>
  </si>
  <si>
    <t>Pendência Ativação Resolvida</t>
  </si>
  <si>
    <t>Rua Euclides Ribeiro, 46  Centro - 36220-000</t>
  </si>
  <si>
    <t>RUA JOAO BATISTA, 278  DISTRITO DE DR. SÁ FORTES - 36220-000</t>
  </si>
  <si>
    <t>RUA NELSON FORTES DA SILVA, 97  DISTRITO DE CURRAL NOVO DE MINAS - 36220-000</t>
  </si>
  <si>
    <t>RUA EUCLIDES RIBEIRO, 99  CENTRO - 36220-000</t>
  </si>
  <si>
    <t>Praça Santana,s/n   DISTRITO DE SÃO SEBASTIÃO DE CAMPOLIDE - 36220-000</t>
  </si>
  <si>
    <t>Rua Padre Avelino Pereira, 6  CENTRO - 36220-000</t>
  </si>
  <si>
    <t>R.joaquim Amâncio, 790 Distrito de Hematita Zona Rutal - 35177 000</t>
  </si>
  <si>
    <t>Antônio Dias - MG</t>
  </si>
  <si>
    <t>Rua Principal , S/N Porteira Grande Zona Rural - 35177 000</t>
  </si>
  <si>
    <t>Rua Principal, S/N São Joaquim da Bocaina Zona Rural - 35177 000</t>
  </si>
  <si>
    <t>Rua Carvalho de Brito, 317  Centro - 35177-000</t>
  </si>
  <si>
    <t>Pangarito  Zona Rural - 36850-000</t>
  </si>
  <si>
    <t>Antônio Prado de Minas - MG</t>
  </si>
  <si>
    <t>UBS Bela Vista  Zona Rural - 36850-000</t>
  </si>
  <si>
    <t>UBS São Bento  Zona Rural - 36850-000</t>
  </si>
  <si>
    <t>Rua Dário Pereira de Jesus  Centro - 36850-000</t>
  </si>
  <si>
    <t>Rua João de Paula Moura, 101  Centro - 35777-000</t>
  </si>
  <si>
    <t>Araçaí  - MG</t>
  </si>
  <si>
    <t>RUA SÉRGIO CARVALHO AMARAL, 01   CENTRO - 36.255-000</t>
  </si>
  <si>
    <t>Aracitaba  - MG</t>
  </si>
  <si>
    <t>PRAÇA ABTÔNIO MARCELINO DIAS  PARAÍSO - 38445-011</t>
  </si>
  <si>
    <t>Araguari  - MG</t>
  </si>
  <si>
    <t>R. TUPACIGUARA N. º 355  MIRANDA - 38444-254</t>
  </si>
  <si>
    <t>AV. CORNELIA RODRIGUES DA CUNHA N. º 851  SANTIAGO - 38444-284</t>
  </si>
  <si>
    <t>R. DIOGO VELOSO NAVES N. º 90  AMANHECE - 38440000</t>
  </si>
  <si>
    <t>PRAÇA JUSCELINO KUBISTCHEK S/N  BRASILIA - 38441128</t>
  </si>
  <si>
    <t>AV. DAS PALMEIRAS N. º 60  SÃO SEBASTIÃO - 38443-112</t>
  </si>
  <si>
    <t>PRAÇA SANTO AGOSTINHO  GOÍAS - 38440-000</t>
  </si>
  <si>
    <t>AVENIDA BATALHÃO MAUA  MARIA EUGÊNIA - 38440210</t>
  </si>
  <si>
    <t>R. DA PAZ N. º 05  SANTA HELENA - 38440-246</t>
  </si>
  <si>
    <t>AV. MARIA ABADIA DA COSTA, N. º 422  BRASÍLIA - 38441128</t>
  </si>
  <si>
    <t>AV. DO CONTORNO N. º 2240  GUTIERREZ - 384411-08</t>
  </si>
  <si>
    <t>R. OTACILIO PINTO DE OLIVEIRA N. º 650  NOVO HORIZONTE - 38446-278</t>
  </si>
  <si>
    <t>PRAÇA JOSÉ RODRIGUES ALVES N. º   CENTRO - 38440-000</t>
  </si>
  <si>
    <t>R. JAIR AGAIR ROSA N. º 183   BOSQUE - 38440-000</t>
  </si>
  <si>
    <t>R. COROMANDEL  AMORIM - 38446-144</t>
  </si>
  <si>
    <t>SEBASTIAO NAVES N. º 500 E PRAÇA DA CONSTITUIÇÃO S/N  CENTRO - 38440000</t>
  </si>
  <si>
    <t>R. MIGUEL ASSAD DEBS  N. º 151  SANTA TEREZINHA - 38447-212</t>
  </si>
  <si>
    <t>R.  DOUTOR AUGUSTO CARPANEDA   n° 770  INDEPENDÊNCIA - 38440-000</t>
  </si>
  <si>
    <t>Rua Francisco Caetano, 148  Centro - 37360-000</t>
  </si>
  <si>
    <t>Arantina  - MG</t>
  </si>
  <si>
    <t>RUA ANTONIO RABELLO, 88  CENTRO - 38435000</t>
  </si>
  <si>
    <t>Araporã - MG</t>
  </si>
  <si>
    <t>RUA EDSON LUIZ FERREIRA, 53  ALVORADA - 384350000</t>
  </si>
  <si>
    <t>AVENIDA PRINCIPAL, nº 39  ALVORADA - 38.435-000</t>
  </si>
  <si>
    <t>Rua Miguel Veloso, 40  Centro - 38860-000</t>
  </si>
  <si>
    <t>Arapuá - MG</t>
  </si>
  <si>
    <t>Rua Laura maria da Conceição s/n.º  Centro - 38860 000</t>
  </si>
  <si>
    <t>Avenida Belo Horizonte, 1587  Centro - 35603000</t>
  </si>
  <si>
    <t>Araújos  - MG</t>
  </si>
  <si>
    <t>Rua Padre Ludovicus  Cidade Nova - 35603000</t>
  </si>
  <si>
    <t>10.174.144.1</t>
  </si>
  <si>
    <t>Avenida 1º de Janeiro,   Centro - 3560300</t>
  </si>
  <si>
    <t>Malaquias  Zona Rural - 35603000</t>
  </si>
  <si>
    <t>Capivari   Zona Rural - 35603000</t>
  </si>
  <si>
    <t>Pintores  Zona Rural - 35603000</t>
  </si>
  <si>
    <t>Rua Juiz de Fora, 1533  Centro - 35603-000</t>
  </si>
  <si>
    <t xml:space="preserve">BR 262- Araxá  300 METROS DO POSTO POLICIAL  - 38.181.292  </t>
  </si>
  <si>
    <t>Araxá - MG</t>
  </si>
  <si>
    <t>Rua Angelo Galvani, 318  Vila Esperança - 37800-000</t>
  </si>
  <si>
    <t>Arceburgo - MG</t>
  </si>
  <si>
    <t>rua São João da Fortaleza, s/n  Vila Nova - 37820-000</t>
  </si>
  <si>
    <t>rua Roque José Jaime, 171  São José - 37820-000</t>
  </si>
  <si>
    <t>rua Presidente Getúlio Vargas, 42  Centro - 37820-000</t>
  </si>
  <si>
    <t>rua Coronel Cândido de Souza Dias, 106  Centro - 37820-000</t>
  </si>
  <si>
    <t>rua Coronel Cândido de Souza Dias, 52  Centro - 37820-000</t>
  </si>
  <si>
    <t>Rua Dona Mariazinha, 80  Santo Antônio - 35588-000</t>
  </si>
  <si>
    <t>Arcos - MG</t>
  </si>
  <si>
    <t>Rua Val Paraíso, 179  Jardim Esplanada - 35588-000</t>
  </si>
  <si>
    <t>10.174.132.1</t>
  </si>
  <si>
    <t>Rua Capitão José Apolinário, 1079  Brasília - 35588-000</t>
  </si>
  <si>
    <t>Rua Henrique Alves Teixeira, 340  Calcita - 35588-000</t>
  </si>
  <si>
    <t>Rua Geraldo Ferreira Leite, 03  Jardim Bela Vista - 35588-000</t>
  </si>
  <si>
    <t>Rua Iguatama, 421  São Judas - 35588-000</t>
  </si>
  <si>
    <t>Rua Revalino Ananias, 128  Olaria - 35588-000</t>
  </si>
  <si>
    <t>Rua João Jovino, 335  Cidade Esperança I - 35588-000</t>
  </si>
  <si>
    <t>SES-AROS-5925</t>
  </si>
  <si>
    <t>Aguardando Aprovação do Cliente</t>
  </si>
  <si>
    <t>Rua Angelo Palmieri Neto, 58   São Vicente - 37 140 000</t>
  </si>
  <si>
    <t>Areado - MG</t>
  </si>
  <si>
    <t>AV Trajano Virgilio Franco, 99  Rosario - 37 140 000</t>
  </si>
  <si>
    <t>Rua Vereador Sebastião Fernandes, 140  Nova Areado - 37 140 000</t>
  </si>
  <si>
    <t>Rua Prefeito Venerando Bras da Silveira, 142  São Vicente - 37 140 000</t>
  </si>
  <si>
    <t>Rua Adelino Bornelli, 530   Centro - 37 140 000</t>
  </si>
  <si>
    <t>RUA DO ROSÁRIO, S/N, CENTRO  CENTRO - 25.710-000</t>
  </si>
  <si>
    <t>Argirita  - MG</t>
  </si>
  <si>
    <t>AVENIDA DO CONTORNO, Nº 145  ALVORADA - 39678-000</t>
  </si>
  <si>
    <t>Aricanduva - MG</t>
  </si>
  <si>
    <t>AVENIDA BRASIL S/N  ALVORADA - 39.678-000</t>
  </si>
  <si>
    <t>Rua Major Saint'Clair, 20  Primavera - 38680 000</t>
  </si>
  <si>
    <t>Arinos  - MG</t>
  </si>
  <si>
    <t>Rua Francisco Antônio Pires, 856   Jardim Paulista - 38680 000</t>
  </si>
  <si>
    <t>Rua João Rodrigues da Silva, 110  Centro - 38680 000</t>
  </si>
  <si>
    <t>Rua Antônio Dias Lana, 91  Primavera I - 38680 000</t>
  </si>
  <si>
    <t>RuaJoão Neves,s/n  Fidelândia - 39850 000</t>
  </si>
  <si>
    <t>Ataléia - MG</t>
  </si>
  <si>
    <t>Rua Angelo Ribeiro, s/n  Novo Horizonte - 39853-000</t>
  </si>
  <si>
    <t>Rua João J. de Almeida, s/n  Acari - 39850-000</t>
  </si>
  <si>
    <t>Rua João J. de Almeida, 66  Acari - 39850-000</t>
  </si>
  <si>
    <t>Rua Projetada, s/n  Cidade Nova - 39850-000</t>
  </si>
  <si>
    <t>Rua João José de Almeida,66  Acari - 39851-000</t>
  </si>
  <si>
    <t>PRAÇA PREFEITO JOÃO CAETANO, 418  CENTRO - 39.220-000</t>
  </si>
  <si>
    <t>Augusto de Lima - MG</t>
  </si>
  <si>
    <t>Rua Luís Gonzaga N. Cobra, s/n  Lavrinha - 37.443-000</t>
  </si>
  <si>
    <t>Baependi - MG</t>
  </si>
  <si>
    <t>Rua Teófilo Otoni, 593  Areado - 37.443-000</t>
  </si>
  <si>
    <t>Rua Alcides de Oliveira Coelho, 12  Cohab - 37.443-000</t>
  </si>
  <si>
    <t>Rua Cônego Monte Raso  Centro - 37.443-000</t>
  </si>
  <si>
    <t>Rua Teófilo Otoni, 74  Centro - 37.443-000</t>
  </si>
  <si>
    <t>Rua Quintino Bocaiuva, 1059  Ponte - 37.443-000</t>
  </si>
  <si>
    <t>RUA FRANCISCA PAULA DE JESUS, 114  CENTRO - 37.443.000</t>
  </si>
  <si>
    <t>Rua Raimundo dos Reis, 435  Olaria - 35706-000</t>
  </si>
  <si>
    <t>Baldim   - MG</t>
  </si>
  <si>
    <t>Rua Bonifácio Barbosa, 45 Distrito de são Vicente Centro - 35707-000</t>
  </si>
  <si>
    <t xml:space="preserve">10.146.151.1 </t>
  </si>
  <si>
    <t>Rua Doutor Antônio Soeiro, 235  Vila Regina - 35970-000</t>
  </si>
  <si>
    <t>Barão de Cocais - MG</t>
  </si>
  <si>
    <t xml:space="preserve">RUA JOÃO SAMUEL DE CARVALHO , n231  GARCIA  - 35970000 </t>
  </si>
  <si>
    <t xml:space="preserve">RUA LEONEL MARQUES , s/n  NOSSA SRA DAS DORES  - 35970000 </t>
  </si>
  <si>
    <t xml:space="preserve">RUA CONCEIÇÃO CALDEIRA , s/n  PROGRESSO  - 35970000 </t>
  </si>
  <si>
    <t>SES-BANA-3738</t>
  </si>
  <si>
    <t xml:space="preserve">RUA DESEMBARGADOR MOREIRA SANTOS, n 82  SÃO BENEDITO  - 35970000 </t>
  </si>
  <si>
    <t xml:space="preserve">RUA TEREZINHA PERES , n103  SÃO JOÃO BATISTA  - 35970000 </t>
  </si>
  <si>
    <t xml:space="preserve">RUA LUIZ AUGUSTO DIAS, n780  COCAIS  - 35970000 </t>
  </si>
  <si>
    <t xml:space="preserve">RUA DR. MOURA MONTEIRO, n225  VILA REGINA  - 35970000 </t>
  </si>
  <si>
    <t xml:space="preserve">Rua Seleciano Luiz Lopes, 74  Capim Cheiroso - 35970000 </t>
  </si>
  <si>
    <t xml:space="preserve">RUA TANCREDO NEVES , n 1326   LEAO XIII  - 35970000 </t>
  </si>
  <si>
    <t xml:space="preserve">RUA ALFERES JOAQUIM EGÍDIO, n85  SAGRADA FAMÍLIA  - 35970000 </t>
  </si>
  <si>
    <t xml:space="preserve">RUA BIAS FORTES, 138   VILA SÃO GERALDO - 35.970-000 </t>
  </si>
  <si>
    <t>RUA ANTONIO JOSÉ GONÇALVES , nº 871    Centro - 36870-000</t>
  </si>
  <si>
    <t>Barão de Monte Alto - MG</t>
  </si>
  <si>
    <t>Praça Comendador Tompson Scafuto, s/n  Funcionários - 36202-060</t>
  </si>
  <si>
    <t>Barbacena - MG</t>
  </si>
  <si>
    <t>Avenida Sobral Pinto SAMU Floresta - 36200-000</t>
  </si>
  <si>
    <t>Rua Emília Vidigal Soares, 85  São Francisco - 36202-522</t>
  </si>
  <si>
    <t>Rua José Sete Pinheiro, s/n  Grogotó - 36202-502</t>
  </si>
  <si>
    <t>Rua São Vicente de Paulo, s/n  Dist. Pinheiro Grosso - 36200-970</t>
  </si>
  <si>
    <t>Rua João Batista Cantarutti, s/n  Carmo - 36200-680</t>
  </si>
  <si>
    <t>Praça Cônego Nelson de Souza, s/n  Santa Efigênia - 36204-076</t>
  </si>
  <si>
    <t>Rua Dr. Teobaldo Tolendal, 82  Centro - 36200-010</t>
  </si>
  <si>
    <t>Rua João Simões, s/n  Dist. de Ponte do Cosme - 36206-200</t>
  </si>
  <si>
    <t>Rua São Sebastião, s/n  Dist. Santa Luzia - 36202-310</t>
  </si>
  <si>
    <t>Rua Manoel Pedro, 102  Dist. Senhora das Dores - 36207-000</t>
  </si>
  <si>
    <t>Rua Maria das Graças Vidal, s/n  Distr. Margaridas - 36200-000</t>
  </si>
  <si>
    <t xml:space="preserve">10.145.225.1 </t>
  </si>
  <si>
    <t>Rua São Francisco de Assis, 63  Santo Antônio - 36204-634</t>
  </si>
  <si>
    <t>Rua Paula Coelho, s/n  Nove de Março - 36202-801</t>
  </si>
  <si>
    <t>Rua Emília Augusta de Oliveira, s/n  Distrito Padre Brito - 36209-000</t>
  </si>
  <si>
    <t>Rua Antônio Alves de Oliveira, s/n  Água Santa - 36200-000</t>
  </si>
  <si>
    <t>Rua Rufino José Ferreira, s/n  Dist. Correia de Almeida - 36200-000</t>
  </si>
  <si>
    <t>Rua José Francisco Paes, 320  Vilela - 36205-276</t>
  </si>
  <si>
    <t>Alameda George Bernanos,  423  Boa Vista - 36205-286</t>
  </si>
  <si>
    <t>Rua Tenente Aloir Amaral Nogueira, 200  Santa Cecília - 36202-508</t>
  </si>
  <si>
    <t>Praça Fortaleza, s/n  João Paulo II  - 36202-734</t>
  </si>
  <si>
    <t xml:space="preserve">10.145.233.1 </t>
  </si>
  <si>
    <t>Rua Basílio de Moraes s/n  Ipanema - 36205-526</t>
  </si>
  <si>
    <t>Rua Ito Américo Azevedo, s/n  Vilela - 36205-336</t>
  </si>
  <si>
    <t>Alameda Rocha Lagoa , 3200  Colônia Rodrigo Silva - 36201-142</t>
  </si>
  <si>
    <t>Rua Principal, s/n  Dist. Torres de São Sebastião - 36206-700</t>
  </si>
  <si>
    <t>PRAÇA JOAQUIM ALVES XAVIER, 130    Centro - 35447-000</t>
  </si>
  <si>
    <t>Barra Longa - MG</t>
  </si>
  <si>
    <t>Av. Guanabara, 300  Jardim Bandeirantes - 36212-000</t>
  </si>
  <si>
    <t>Barroso  - MG</t>
  </si>
  <si>
    <t>Rua Ritápolis, 12  Praia - 36212-000</t>
  </si>
  <si>
    <t>Rua Berlim, 57  Jardim Europa - 36212-000</t>
  </si>
  <si>
    <t>Rua Inconfidentes,16  Josefina Coelho de Souza - 36212000</t>
  </si>
  <si>
    <t>Rua Valeriano Timoteo, 202  Santa Maria - 36212-000</t>
  </si>
  <si>
    <t>Rua Geraldo Pinto,277  Dr. Jose Guimaraes - 36212-000</t>
  </si>
  <si>
    <t>SES-BASO-3491</t>
  </si>
  <si>
    <t>Praca Antonio Gracano,30  Centro - 36212-000</t>
  </si>
  <si>
    <t xml:space="preserve">RUA PIO XII , s/n  BANDEIRANTES  - 35938-000 </t>
  </si>
  <si>
    <t>Bela Vista de Minas - MG</t>
  </si>
  <si>
    <t>Rua Justina, 120  Maria Marcelina de Jesus - 35938-000</t>
  </si>
  <si>
    <t xml:space="preserve">RUA MARISTELA BRAGA , s/n  CENTRO  - 35938-000 </t>
  </si>
  <si>
    <t>Rua SINVAL DE SÁ, 292   CIDADE JARDIM - 30380-070</t>
  </si>
  <si>
    <t>Belo Horizonte - MG</t>
  </si>
  <si>
    <t>Rod. Prefeito Américo Renê Gianetti Cidade Administrativa - Prédio Minas Serra Verde - 31.630-900</t>
  </si>
  <si>
    <t>RUA CONCEIÇÃO VIDIGAL PAULUCCI, 150  Palmares - 31155-440</t>
  </si>
  <si>
    <t>Rua José Benedito Antão, 189 Galpão do Almoxarifado Aparecida - 31.250-115</t>
  </si>
  <si>
    <t>Rua Humberto Campos, 581  Leblon  - 31540-490</t>
  </si>
  <si>
    <t>Alteração de Endereço</t>
  </si>
  <si>
    <t>RUA das Pedrinhas, 342   São João Batista  - 31.515-130.</t>
  </si>
  <si>
    <t>Av. do Contorno, 4777 - Serra   Serra - 30110-027</t>
  </si>
  <si>
    <t>Rua Alfredo Vitorino de Azevedo, 327  Bom Jesus do Bagre - 35195 000</t>
  </si>
  <si>
    <t>Belo Oriente - MG</t>
  </si>
  <si>
    <t>Corrego Grande s/n.º Zona Rural Esperança  - 35195 000</t>
  </si>
  <si>
    <t>Rua Monteiro Lobato, 506  Perpetuo Socorro - 35196 000</t>
  </si>
  <si>
    <t>Rua Acucena, s/n.º  Novo Oriente - 35195 000</t>
  </si>
  <si>
    <t>Rua Professor Anselmo, 468  Brauninha - 35196 000</t>
  </si>
  <si>
    <t>Avenida Milton Campos, 60  Perpetuo Socorro - 35196 000</t>
  </si>
  <si>
    <t>Rua Maria Josefina, 49  Perpetuo Socorro - 35196 000</t>
  </si>
  <si>
    <t>RUA PADRE JACINTO nº 21  CENTRO - 35.473-000</t>
  </si>
  <si>
    <t>Belo Vale  - MG</t>
  </si>
  <si>
    <t>RUA GERALDO DE SOUZA COELHO, 541  SÃO FRANCISCO - 39.640-000</t>
  </si>
  <si>
    <t>Berilo  - MG</t>
  </si>
  <si>
    <t>RUA AGUAS VERMELHAS,S/N     CENTRO - 39.555.000</t>
  </si>
  <si>
    <t>Berizal - MG</t>
  </si>
  <si>
    <t>AVENIDA AMAZONAAS,S/N  CENTRO - 39.555.000</t>
  </si>
  <si>
    <t>RUA BERTO GONÇALVES, 207.  Centro - 39875-000</t>
  </si>
  <si>
    <t>Bertópolis - MG</t>
  </si>
  <si>
    <t>Rua Aparecido Gomes, 407  Centro - 39875-000</t>
  </si>
  <si>
    <t>Rua Governador Valadares, s/n  Centro - 39875-000</t>
  </si>
  <si>
    <t>Av. Belo Horizonte, 25  Centro - 39875-000</t>
  </si>
  <si>
    <t>Alameda das Macieiras,110  Bandeirinhas - 32657-340</t>
  </si>
  <si>
    <t>Betim - MG</t>
  </si>
  <si>
    <t xml:space="preserve">Av. Campos de Ourique,520     Jardim das Alterosas   - 32670-778  </t>
  </si>
  <si>
    <t xml:space="preserve">Rua Ericeira,890    Jardim das Alterosas   - 32670-704  </t>
  </si>
  <si>
    <t xml:space="preserve">Rua Rio Verde, 93    Nossa Senhora de Fátima   - 32672-222  </t>
  </si>
  <si>
    <t xml:space="preserve">Av. Belo Horizonte, 386    Cruzeiro do Sul   - 32672-758  </t>
  </si>
  <si>
    <t xml:space="preserve">Av. Das Acacias, s/nª      Jardim das Alterosas   - 32671-062  </t>
  </si>
  <si>
    <t xml:space="preserve">Av. Manducaia,272     Dom Bosco   - 32670-512  </t>
  </si>
  <si>
    <t xml:space="preserve">Rua São Lucas,96    Vila Cristina   - 32675-818  </t>
  </si>
  <si>
    <t xml:space="preserve">Praça da Bandeira,67    Laranjeiras   - 32650-020  </t>
  </si>
  <si>
    <t xml:space="preserve">Rua Treze,220     Conj. Olimpia Bueno Franco   - 32671-788  </t>
  </si>
  <si>
    <t xml:space="preserve">Rua Rio Grande do Sul, 341    Vila Universal   - 32678-028  </t>
  </si>
  <si>
    <t xml:space="preserve">Av. Nova YorK ,341    Capelinha   - 32678-325  </t>
  </si>
  <si>
    <t xml:space="preserve">Av. Sanitaria,300     Jardim Perla   - 32677-518  </t>
  </si>
  <si>
    <t xml:space="preserve">Rua Opequira,274    Parque do Cedro   - 32611-220  </t>
  </si>
  <si>
    <t xml:space="preserve">Rua Pyrá,80      Icaivera   - 32611-076  </t>
  </si>
  <si>
    <t>Rodovia MG060 Km3,188  Marimbá - 32623-245</t>
  </si>
  <si>
    <t>Rua Arlindo José dos Santos,160   Novo Horizonte - 32606-018</t>
  </si>
  <si>
    <t xml:space="preserve">Rua Santa Maria,81     Nova Baden   - 32676-226  </t>
  </si>
  <si>
    <t>Rua Divinópolis,153   Conj. Habitacional Homero Gil - 32606-710</t>
  </si>
  <si>
    <t>Rua Veneza,16   Citrolândia - 32641-810</t>
  </si>
  <si>
    <t>Rua Vitoria Regia,220  Novo Amazonas - 32685-014</t>
  </si>
  <si>
    <t>Rua Rio Amazonas,3926  Campos Elíseos - 32661-820</t>
  </si>
  <si>
    <t>Rua Silva Lima,75   Vianópolis - 32628-118</t>
  </si>
  <si>
    <t>Rua Sirius,321  Cidade Verde - 32649-128</t>
  </si>
  <si>
    <t>Rua Caldas da Rainha,69  São João - 32655-556</t>
  </si>
  <si>
    <t>Rua  Rio Japurá,310  PTB - 32667-358</t>
  </si>
  <si>
    <t>Av. Belo Horizonte, 154  Jardim Teresópolis - 32681-426</t>
  </si>
  <si>
    <t>Av. Bandeirantes,441  Chácara - 32670-295</t>
  </si>
  <si>
    <t>Rua São Salvador,146  Cachoeira - 32602-384</t>
  </si>
  <si>
    <t>Rua Jovelino Gregorio da Silva,225  Guanabara - 32667-005</t>
  </si>
  <si>
    <t>Av. Dr. Jose  Mariano,833  Citrolândia - 32641-680</t>
  </si>
  <si>
    <t>Rua Allan Kardec,05    Colônia - 32641-300</t>
  </si>
  <si>
    <t>Rua Peru,191  Petrovale -  32668-126</t>
  </si>
  <si>
    <t>Rua Felipe dos Santos,370  Centro - 32600-088</t>
  </si>
  <si>
    <t>Rua Lourença Maria de Jesus,61  Guanabara - 32667-034</t>
  </si>
  <si>
    <t>Rua Joaquim Cezário Resende,55   Guanabara - 32667-170</t>
  </si>
  <si>
    <t>Rua Dona Silvina,300  Alvorada - 32687-050</t>
  </si>
  <si>
    <t>Rua Augusto Severo,254  Jardim Teresópolis - 32681-520</t>
  </si>
  <si>
    <t>ALAMEDA DO CISNEY, 107  BANDEIRINHAS - 32534-730</t>
  </si>
  <si>
    <t>Rua Alentejo, 441  São João  - 32.556-400</t>
  </si>
  <si>
    <t>Rua CELSO SUL FERREIRA, 40  FÁTIMA - 36230-000</t>
  </si>
  <si>
    <t>Bias Fortes - MG</t>
  </si>
  <si>
    <t>Praça da Igreja, s/n.º  S. Helena - 36600 000</t>
  </si>
  <si>
    <t>Bicas  - MG</t>
  </si>
  <si>
    <t>Rua Garcia Passos, s/n.º  Centro - 36600 000</t>
  </si>
  <si>
    <t>Rua Santa Tereza, s/ n.º  Centro - 36600 000</t>
  </si>
  <si>
    <t>Rua Aurea P. Lamha, 127  Centro - 36600 000</t>
  </si>
  <si>
    <t>10.174.153.1</t>
  </si>
  <si>
    <t>Rua Professor Claúdio R. Penchel, 27  Centro - 36600 000</t>
  </si>
  <si>
    <t>Avenida Governador Valadares, s/n.º  Centro - 36600 000</t>
  </si>
  <si>
    <t>RUA GUSTAVO CAPANEMA, 402  CENTRO - 35621-000</t>
  </si>
  <si>
    <t>Biquinhas - MG</t>
  </si>
  <si>
    <t>10.175.82.1</t>
  </si>
  <si>
    <t>RUA MINAS GERAIS, 28  CENTRO - 35621-000</t>
  </si>
  <si>
    <t>10.175.83.1</t>
  </si>
  <si>
    <t>Rua SANTA CATARINA  CENTRO - 35621-000</t>
  </si>
  <si>
    <t>Av. São Vicente de Paula, 707  Jardim Alvorada  - 37170-000</t>
  </si>
  <si>
    <t>Boa Esperança - MG</t>
  </si>
  <si>
    <t>Rua Atílio Fortunato, 30  Jardim Aeroporto  - 37170-000</t>
  </si>
  <si>
    <t>Praça Joaquim José Neves, 66  Centenário  - 37170-000</t>
  </si>
  <si>
    <t>Rua Castro Alves, 368  Santa Rita  - 37170-000</t>
  </si>
  <si>
    <t>Rua Ulisses José dos Santos   Jardim Nova Esperança - 37170-000</t>
  </si>
  <si>
    <t>Rua Tônico Rodrigues, 900  Ozanan  - 37170-000</t>
  </si>
  <si>
    <t>Rua Ceará, 210  Maringá - 37170-000</t>
  </si>
  <si>
    <t>Rua Floriano Peixoto, 101    Pernambuco - 39.390.000</t>
  </si>
  <si>
    <t>Bocaiúva - MG</t>
  </si>
  <si>
    <t>10.174.120.1</t>
  </si>
  <si>
    <t>RUA 14,S/N  ENGENHEIRO DOLABELA - 39.390.000</t>
  </si>
  <si>
    <t>RUA CANUTO FERREIRA,155  N.SENHORA APARECIDA - 39.390.000</t>
  </si>
  <si>
    <t>RUA BOCAIÚVA,S/N  TERRA BRANCA - 39.390.000</t>
  </si>
  <si>
    <t>RUA GENESCO AUGUSTO CALDEIRA BRANT,S/N  ALTO BELO - 39.390.000</t>
  </si>
  <si>
    <t>RUA ANTÔNIIO ALVES CARNEIRO,435  N.S. DE FÁTIMA - 39.390.000</t>
  </si>
  <si>
    <t>RUA MARIANA DE QUEIROGA,163  VILA IZABEL - 39.390.000</t>
  </si>
  <si>
    <t>RUA JOSÉ AZEREDO COUTINHO,40  PERNAMBUCO - 39.390.000</t>
  </si>
  <si>
    <t>RUA ANTÔNIO PIRES FONSECA,S/N  SENTINELA - 39.390.000</t>
  </si>
  <si>
    <t>RUA J,178  MONTE REI - 39.390.000</t>
  </si>
  <si>
    <t>PRAÇA ZICO CALDEIRA,50  CENTRO - 39.390.000</t>
  </si>
  <si>
    <t>RUA E,401  ZUMBI - 39.390.000</t>
  </si>
  <si>
    <t>RUA ANTÔNIO TIBÚRCIO,819  PERNAMBUCO - 39.390.000</t>
  </si>
  <si>
    <t>Rua Maria Santos, 95  Várzea - 37310-000</t>
  </si>
  <si>
    <t>Bom Jardim de Minas   - MG</t>
  </si>
  <si>
    <t>Rua Amapá, 71   Centro - 37948 000</t>
  </si>
  <si>
    <t>Bom Jesus da Penha  - MG</t>
  </si>
  <si>
    <t>Rua Niocanor Mendonça, 162  Nossa Senhora Aparecida - 37948 000</t>
  </si>
  <si>
    <t>Rua Acre, 80  Centro - 37948-000</t>
  </si>
  <si>
    <t>RUA JOAO FELIPE DA SILVA , 65  CENTRO - 37.610-000</t>
  </si>
  <si>
    <t>Bom Repouso  - MG</t>
  </si>
  <si>
    <t>RUA DA SAUDE, 50  CENTRO - 37610000</t>
  </si>
  <si>
    <t>RUA MINOTTE MANGIA, 37  CENTRO - 37610000</t>
  </si>
  <si>
    <t>RUA ALAMEDA JOSE BRANDÃO, S/N  CENTRO - 37610000</t>
  </si>
  <si>
    <t>RUA AURÉLIO FERREIRA GUIMARÃES, 233  CENTRO - 37.220-000</t>
  </si>
  <si>
    <t>Bom Sucesso  - MG</t>
  </si>
  <si>
    <t>Rua Rosalino Rozemburgo da Fonseca, 130  Cristo Redentor - 35521-000</t>
  </si>
  <si>
    <t>Bonfim - MG</t>
  </si>
  <si>
    <t>Rua MANOEL LUIZ BRANDAO, 300  CENTRO - 38650-000</t>
  </si>
  <si>
    <t>Bonfinópolis de Minas - MG</t>
  </si>
  <si>
    <t>RUA HERCULANO COBRA, 745  CENTRO - 37564-000</t>
  </si>
  <si>
    <t>Borda da Mata  - MG</t>
  </si>
  <si>
    <t>AV. JOÃO OLIVO MEGALE, 915  NOSSA SRA. APARECIDA - 37564-000</t>
  </si>
  <si>
    <t>RUA FLORENÇA DOS SANTOS SILVA, S/N  SERTÃOZINHO - 37564-000</t>
  </si>
  <si>
    <t>RUA JOSÉ ÁLVARO PINHEIRO JÚNIOR, 295  NOSSA SRA. DE FÁTIMA - 37564-000</t>
  </si>
  <si>
    <t>TRAV. ANTONIO MARQUES DA SILVA, S/N  SANTA CRUZ - 37564-000</t>
  </si>
  <si>
    <t>RUA FRANCISCO RODRIGUES, S/N  CERVO - 37564-000</t>
  </si>
  <si>
    <t>RUA 1º DE MAIO,12  CENTRO - 39.596.000</t>
  </si>
  <si>
    <t>Botumirim  - MG</t>
  </si>
  <si>
    <t>RUA ANTÔNIO RODRIGUES  CENTRO - 39.596.000</t>
  </si>
  <si>
    <t>PRAÇA FRANCISCO NASSAU  CENTRO - 39.596.000</t>
  </si>
  <si>
    <t>COMUNIDADE CANTA GALO  ZONA RURAL - 39.596.000</t>
  </si>
  <si>
    <t>COMUNIDADE DE TOAZINHO  ZONA RURAL - 39.596.000</t>
  </si>
  <si>
    <t>COMUNIDADE DE FOLHA LARGA  ZONA RURAL - 39.596.000</t>
  </si>
  <si>
    <t>Rua José Colombo Rivelli 311 Praça dos Esportes - 36542-000</t>
  </si>
  <si>
    <t>Brás Pires  - MG</t>
  </si>
  <si>
    <t>RUA JOÃO ALVES, 457  PLANALTO - 38779000</t>
  </si>
  <si>
    <t>Brasilândia de Minas - MG</t>
  </si>
  <si>
    <t>RUA CELUTA PENIDO DA MOTA, 1321  PLANALTO - 38779000</t>
  </si>
  <si>
    <t>RUA MARIA DA COSTA, S/N  PORTO  - 38779000</t>
  </si>
  <si>
    <t>RUA JOAO GONZAGA SOBRINHO, 1050  BELA VISTA  - 38779000</t>
  </si>
  <si>
    <t>RUA SETE DE SETEMBRO, 226  BOTELHO - 39330-000</t>
  </si>
  <si>
    <t>Brasília de Minas - MG</t>
  </si>
  <si>
    <t>10.174.122.1</t>
  </si>
  <si>
    <t>AV: JUSCELINO KUBSTICHEK S/N  CENTRO - 39330-000</t>
  </si>
  <si>
    <t>10.174.123.1</t>
  </si>
  <si>
    <t>AV: BRASIL, 1010  CRISTINA ROCHA - 39330-000</t>
  </si>
  <si>
    <t>10.174.124.1</t>
  </si>
  <si>
    <t>RUA JOSEFINA PALMA, 829  DONA JOAQUINA - 39330-000</t>
  </si>
  <si>
    <t>RUA ALÍRIO CARDOSO, 233  DONA JOAQUINA - 39330-000</t>
  </si>
  <si>
    <t>RUA BOGOTÁ, 262  SANTA CRUZ - 39330-000</t>
  </si>
  <si>
    <t>DISTRITO DE ANGICOS DE MINAS  DISTRITO DE ANGICOS DE MINAS - 39330-000</t>
  </si>
  <si>
    <t>RUA DONA RAMIRA, S/N, DISTRITO DE FERNÃO DIAS  DISTRITO DE FERNÃO DIAS - 39330-000</t>
  </si>
  <si>
    <t>RUA PRINCIPAL, S/N, DISTRITO DE VARGEM GRANDE  DISTRITO DE VARGEM GRANDE - 39330-000</t>
  </si>
  <si>
    <t>RUA ANA ANTUNES, 503  ARAÚJO - 39330-000</t>
  </si>
  <si>
    <t>avenida BIAS FORTES, 1061 CVV Dona Joaquina - 39330-000</t>
  </si>
  <si>
    <t>Rua Georgina Pereira Gomes  Horizonte Azul - 37530 000</t>
  </si>
  <si>
    <t>Brasópolis  - MG</t>
  </si>
  <si>
    <t>Rua Maria Izabel Moreira Pinto 0 Centro - 35169-000</t>
  </si>
  <si>
    <t>Braúnas  - MG</t>
  </si>
  <si>
    <t>Rua República da Bolívia, 54  Santo Antônio - 35 460 000</t>
  </si>
  <si>
    <t>Brumadinho  - MG</t>
  </si>
  <si>
    <t>Rua Rio Paraopeba, 249  Jota - 35460 000</t>
  </si>
  <si>
    <t>Avenida Coletora, 266  Progresso I - 35460 000</t>
  </si>
  <si>
    <t>Rua Teotonio Pinto, s/n.º  Conceição de Itaguá - 35460 000</t>
  </si>
  <si>
    <t>Praça Padre Agostinho, s/n.º  Aranha - 35460 000</t>
  </si>
  <si>
    <t>Rua Hum, 50   Casa Branca - 35 460 000</t>
  </si>
  <si>
    <t>Rua dos Passos, s/ n.º  Piedade do Paraopeba - 35460 000</t>
  </si>
  <si>
    <t>Rua Melo Franco, 166  Santa Efigênia - 35460 000</t>
  </si>
  <si>
    <t>Avenida Nossa Senhora do Belo Ramo, 361  Bela Vista - 35460 000</t>
  </si>
  <si>
    <t>Ativação Reprovada pela UGO</t>
  </si>
  <si>
    <t>Rua Itaguá, 3608  Grajaú - 35460 000</t>
  </si>
  <si>
    <t>Rua Nossa Senhora da Conceição, 09  Planalto - 35460 000</t>
  </si>
  <si>
    <t>Rua Hum, 357  Marinhos - 35460 000</t>
  </si>
  <si>
    <t>Rua Nossa Senhora das Mercês, 18  Tejuco - 35460 000</t>
  </si>
  <si>
    <t>Rua Joaquim Sales Barbosa, 262  Residencial Bela Vista - 35460 000</t>
  </si>
  <si>
    <t>RUA PADRE ZEFERINO,190  CENTRO - 37578-000</t>
  </si>
  <si>
    <t>Bueno Brandão - MG</t>
  </si>
  <si>
    <t>Rua Padre Laerte Oliveira 0 Centro - 39230-000</t>
  </si>
  <si>
    <t>Buenópolis  - MG</t>
  </si>
  <si>
    <t>AV. VALÉRIO VIANA, 20    Centro - 35193-000</t>
  </si>
  <si>
    <t>Bugre  - MG</t>
  </si>
  <si>
    <t>Rua Nossa Senhora da Pena, 645  Israel Pinheiro  - 38660000</t>
  </si>
  <si>
    <t>Buritis  - MG</t>
  </si>
  <si>
    <t>Rua Tiradentes, 727   Centro  - 38660000</t>
  </si>
  <si>
    <t>Avenida Nossa Senhora da Pena, 484  Taboquinha  - 38660000</t>
  </si>
  <si>
    <t>Rua Floresta, 416  Centro  - 38660000</t>
  </si>
  <si>
    <t>Rua São Paulo, 89  Veredas - 38660000</t>
  </si>
  <si>
    <t>Rua Gonçalo Rodrigues Ferreira, 735  Canaã  - 38660000</t>
  </si>
  <si>
    <t>Rua São Domingos, 107  Centro  - 38660000</t>
  </si>
  <si>
    <t>RUA BREJINHO, 423  BAIRRO SÃO FRANCISCO  - 39280-000</t>
  </si>
  <si>
    <t>Buritizeiro - MG</t>
  </si>
  <si>
    <t>Av. Brasil, 108  São Francisco - 39280-000</t>
  </si>
  <si>
    <t>Rua Extremidade, 480  Bandeirantes - 39280-000</t>
  </si>
  <si>
    <t>Rua Maria Benedita dos Santos, 702  Vila Maria - 39280-000</t>
  </si>
  <si>
    <t>Rua Professora Maria Geralda, 161  São Francisco - 39280-000</t>
  </si>
  <si>
    <t>Rua Goitacazes, 433  Belo Horizonte - 39280-000</t>
  </si>
  <si>
    <t>Avenida São José, SN  Centro - 38625000</t>
  </si>
  <si>
    <t>Cabeceira Grande - MG</t>
  </si>
  <si>
    <t>Rua Ozorio geraldo, SN  Centro - 38625000</t>
  </si>
  <si>
    <t>AVENIDA OSCAR ORNELAS 152  CENTRO - 37.880-000</t>
  </si>
  <si>
    <t>Cabo Verde  - MG</t>
  </si>
  <si>
    <t>avenida NOSSA SENHORA APARECIDA, 270  CENTRO - 35765-000</t>
  </si>
  <si>
    <t>Cachoeira da Prata   - MG</t>
  </si>
  <si>
    <t>Rua Oliveira Cobra, 433  Cruzeiro - 37545-000</t>
  </si>
  <si>
    <t>Cachoeira de Minas  - MG</t>
  </si>
  <si>
    <t>Rua Maria Rita de Faria, 157   Vista Alegre - 37545-000</t>
  </si>
  <si>
    <t>Rua Gomes Tavares, S/N  Distrito do Itaim - 37546-000</t>
  </si>
  <si>
    <t>PRAÇA RUI BARBOSA, 156  CENTRO - 39980-000</t>
  </si>
  <si>
    <t>Cachoeira de Pajeú  - MG</t>
  </si>
  <si>
    <t>RUA SERGIO MARTINS, S/N  DISTRITO AGUAS ALTAS - 39980-000</t>
  </si>
  <si>
    <t>POVOADO MARCELA  MEIO RURAL - 39980-000</t>
  </si>
  <si>
    <t>AV RIO BAHIA, S/N  POVOADO TANCREDO NEVES - 39980-000</t>
  </si>
  <si>
    <t>Rua Pedra Azul, 90  Centro - 39980-000</t>
  </si>
  <si>
    <t>avenida Das Nações, 10  Centro - 38370-000</t>
  </si>
  <si>
    <t>Cachoeira Dourada  - MG</t>
  </si>
  <si>
    <t>Av. das Nações, 6  Centro - 38370-000</t>
  </si>
  <si>
    <t>Av. 5, 52  Centro - 38370-000</t>
  </si>
  <si>
    <t>Rua Coronel Victor Mascarenhas, 388  Centro - 35770-000</t>
  </si>
  <si>
    <t>Caetanópolis  - MG</t>
  </si>
  <si>
    <t>Rua Antonio Henriques de Oliveira 94  Nossa Senhora das Graças - 35770000</t>
  </si>
  <si>
    <t>Rua João Ferreira, 216 A Centro - 36832-000</t>
  </si>
  <si>
    <t>Caiana  - MG</t>
  </si>
  <si>
    <t>Praça José Dias de Andrade  Centro - 36560 000</t>
  </si>
  <si>
    <t>Cajuri  - MG</t>
  </si>
  <si>
    <t>RUA GOVERNADOR VALADARES, S/N    CENTRO - 36560-000</t>
  </si>
  <si>
    <t>RUA RIBEIRÃO DOS BUGRES, 20  BAIRRO NOSSA SENHORA DAS GRAÇAS - 37780-000</t>
  </si>
  <si>
    <t>Caldas  - MG</t>
  </si>
  <si>
    <t>Av. Itapecerica, 357  Centro - 35555-000</t>
  </si>
  <si>
    <t>Camacho - MG</t>
  </si>
  <si>
    <t>AV. ITAPECERICA, nº 146  CENTRO - 35.555-000</t>
  </si>
  <si>
    <t>Rua:  Da Baixada s/n  Monte Verde - 37650-000</t>
  </si>
  <si>
    <t>Camanducaia   - MG</t>
  </si>
  <si>
    <t>Av: Genésio Vargas, n° 222  Cubatão - 37650-000</t>
  </si>
  <si>
    <t>Rua: Angelo Caetano dos Santos, n°505  Cruzeiro - 37650-000</t>
  </si>
  <si>
    <t>Olimpio Ernesto da Silva N/487  Vila Nossa Senhora Aparecida - 37.600-000</t>
  </si>
  <si>
    <t>Cambuí  - MG</t>
  </si>
  <si>
    <t>Rua Hildelbrando Cabral  Centro - 39835-000</t>
  </si>
  <si>
    <t>Campanário   - MG</t>
  </si>
  <si>
    <t>Rua Hidebrando Cabral, 387  Centro - 39835-000</t>
  </si>
  <si>
    <t>Rua João Ferreira Coimbra, 40  Centro - 39835-000</t>
  </si>
  <si>
    <t>Rua Zoroastro de Oliveira Filho,  517  Chapada - 37400 000</t>
  </si>
  <si>
    <t>Campanha - MG</t>
  </si>
  <si>
    <t>Rua Dr. Luiz Fernandes, 6  Guanabara - 37400 000</t>
  </si>
  <si>
    <t>RUA DOUTOR BRANDAO nº  313  CENTRO - 37.400-000</t>
  </si>
  <si>
    <t>Rua Adrielli Andriatta, 255  COHAB - 37400 000</t>
  </si>
  <si>
    <t>Rua José Veiga de Almeida, 81  Santa Tereza - 37400 000</t>
  </si>
  <si>
    <t>Rua Doutor Cesarino S/N.  Complexo de Saude Centro - 37400 000</t>
  </si>
  <si>
    <t>Rua 8, 666  Centro - 38270-000</t>
  </si>
  <si>
    <t>Campina Verde - MG</t>
  </si>
  <si>
    <t>Av. 25, 794  Centro - 38270-000</t>
  </si>
  <si>
    <t>Rua 14, 1132  Centro - 38270-000</t>
  </si>
  <si>
    <t>Av. Um, 544  Medalha Milagrosa - 38270-000</t>
  </si>
  <si>
    <t>R.Irineu Francisco da Silva -95    Arnaldos - 37270-000</t>
  </si>
  <si>
    <t>Campo Belo  - MG</t>
  </si>
  <si>
    <t>R. Arinos Alves Andrade - s/n   Vila Amauri  - 37270-000</t>
  </si>
  <si>
    <t>R. Teodorico Alves Saldanha - 105   São Benedito  - 37270-000</t>
  </si>
  <si>
    <t>Rua EXPEDICIONÁRIO BOAVIDIR MASSOTE  CENTRO - 37270-000</t>
  </si>
  <si>
    <t>R.Gibran Francisco - S/N  São Benedito - 37270-000</t>
  </si>
  <si>
    <t>R. Uruguai - S/N Jd. América   Jardim América - 37270-000</t>
  </si>
  <si>
    <t>Av. Américo Leão - S/N  São Sebastião  - 37270-000</t>
  </si>
  <si>
    <t>Av. Sete de setembro  Centro - 37270-000</t>
  </si>
  <si>
    <t>Rua: Maguinólia nº 266  Davis - 37270-000</t>
  </si>
  <si>
    <t>Rua Namitala Miguel nº 155   Feira - 37270-000</t>
  </si>
  <si>
    <t>R. Ovidio Moreira Maia - 97  Vila Etna - 37270-000</t>
  </si>
  <si>
    <t xml:space="preserve">ESTRADA DO COROADO S/N  DISTRITO AREA RURAL - 37270-000 </t>
  </si>
  <si>
    <t>ESTRADA DO COROADO S/N  AREA RURAL  - 37270-000</t>
  </si>
  <si>
    <t>R ua Levi Couto Alvarenga -243  São Luiz - 37270-000</t>
  </si>
  <si>
    <t>R. Getúlio Vargas - 146  São Francisco - 37270-000</t>
  </si>
  <si>
    <t>Pç. Conego Ulisses - 250   Centro - 37270-000</t>
  </si>
  <si>
    <t>Av. Belo Horizonte - 822   Vila Amauri - 37270-000</t>
  </si>
  <si>
    <t>R João Silveira Brasil - 173  Vila São Jorge - 37270-000</t>
  </si>
  <si>
    <t>Avenida Jose Bueno de Paula,220  Nossa Senhora Aparecida - 38970-000</t>
  </si>
  <si>
    <t>Campos Altos - MG</t>
  </si>
  <si>
    <t>Avenida Rute Falco,638  Camposaltinho - 38970-000</t>
  </si>
  <si>
    <t>Rua João Soares de Souza, 1130  Santa Terezinha - 38970-000</t>
  </si>
  <si>
    <t>RUA MARIA RITA FRANCO nº  465  CENTRO - 38.970-000</t>
  </si>
  <si>
    <t>Rua Cornelia Alves Bicalho, 731  Santa Terezinha - 38970-000</t>
  </si>
  <si>
    <t>10.147.110.1</t>
  </si>
  <si>
    <t>RUA CARMELITA CARVALHO GARCIA, 235  CENTRO - 37267000</t>
  </si>
  <si>
    <t>Cana Verde  - MG</t>
  </si>
  <si>
    <t>RUA JOSÉ CARLOS DE ALMEIDA, 65  CENTRO - 37267000</t>
  </si>
  <si>
    <t>Rua Jacarandá, 215  Vila Isabel - 37267-000</t>
  </si>
  <si>
    <t>ZONA RURAL  ZONA RURAL - 36.592-000</t>
  </si>
  <si>
    <t>Canaã  - MG</t>
  </si>
  <si>
    <t>AV, PEDRO DIAS LOPES , S/N, BAIRRO NOVO HORIZONTE, CEP: 36592-000  NOVO HORIZONTE - 36.592-000</t>
  </si>
  <si>
    <t>Rua Francisco Angelo Sobrinho, 200  Jorge de Paula Gouveia - 38380-000</t>
  </si>
  <si>
    <t>Canápolis  - MG</t>
  </si>
  <si>
    <t>Rua 13, 355  Bela Vista - 38380-000</t>
  </si>
  <si>
    <t>RUA 1 Nº 300  ALTAMIRA - 38380000</t>
  </si>
  <si>
    <t>RUA 12 nº  513  CENTRO - 38.380-000</t>
  </si>
  <si>
    <t>RUA 10 Nº 452  CENTRO - 38380000</t>
  </si>
  <si>
    <t>RUA 17 Nº 1.217  IVETTI GUERREIRO DANIEL - 38380000</t>
  </si>
  <si>
    <t>RUA DA CASCALHEIRA, 404  CENTRO - 39.703-000</t>
  </si>
  <si>
    <t>Cantagalo  - MG</t>
  </si>
  <si>
    <t>Rua Oscar Pinheiro, 250  Centro - 36834 000</t>
  </si>
  <si>
    <t>Caparaó  - MG</t>
  </si>
  <si>
    <t>Córrego Capim Roxo  Zona Rural - 36834 000</t>
  </si>
  <si>
    <t>Córrego Boa Vista  Zona Ruaral - 35834 000</t>
  </si>
  <si>
    <t>Córrego Galiliéia  Zona Rural - 36834 000</t>
  </si>
  <si>
    <t>RUA VIGARIO FERREIRA S/N  CENTRO - 36.290-000</t>
  </si>
  <si>
    <t>Capela Nova   - MG</t>
  </si>
  <si>
    <t>Rua Montes Claros nº 20  Aparecida - 39.680 - 000</t>
  </si>
  <si>
    <t>Capelinha  - MG</t>
  </si>
  <si>
    <t>João Antônio Gomes de Melo , 61   Vila Operaria - 39.680 - 000</t>
  </si>
  <si>
    <t>10.174.141.1</t>
  </si>
  <si>
    <t>Rua Itabira nº 10  Zona Rural - 39.680 - 000</t>
  </si>
  <si>
    <t>Rua Capelinha S\N   Comunidade Ponte Nova - 39.680 - 000</t>
  </si>
  <si>
    <t>10.174.138.1</t>
  </si>
  <si>
    <t>avenida JK CVV Centro - 39680-000</t>
  </si>
  <si>
    <t>Rua José Pimenta de Figueiredo nº 293   Centro - 39.680 - 000</t>
  </si>
  <si>
    <t>Rua Aeroporto S\N  Jardim Aeroporto - 39.680 - 000</t>
  </si>
  <si>
    <t>Avenida Topázio nº 70  Vista Alegre - 39.680 - 000</t>
  </si>
  <si>
    <t>Rua Bom Jesus do Galego  Zona Rural - 39.680 - 000</t>
  </si>
  <si>
    <t>10.174.137.1</t>
  </si>
  <si>
    <t>Rua Antônio de Carvalho nº 200  Maria Lucia - 39.680 - 000</t>
  </si>
  <si>
    <t>Rua dona Nene, 157  Centro - 37993000</t>
  </si>
  <si>
    <t>Capetinga  - MG</t>
  </si>
  <si>
    <t>Rua Cel. Chico Júlio, 469  Centro - 37993-000</t>
  </si>
  <si>
    <t>SES-RIBA-4389</t>
  </si>
  <si>
    <t>Chacara Bela Vista  s/n.º  Zona Rural - 37993000</t>
  </si>
  <si>
    <t>Rua : Tenente Salvelino Gonçalves Ribeiro, nº 410   Centro - 35730-000</t>
  </si>
  <si>
    <t>Capim Branco   - MG</t>
  </si>
  <si>
    <t>Av: Industrial, 75A  Araças - 35730-000</t>
  </si>
  <si>
    <t>Rua Parreira, 1500  Ideal I - 38360-000</t>
  </si>
  <si>
    <t>Capinópolis  - MG</t>
  </si>
  <si>
    <t>Av. 117, 179  Alvarada II - 38360-000</t>
  </si>
  <si>
    <t>Av. Amazonas, 138  Buriti - 38360-000</t>
  </si>
  <si>
    <t>Av. 115A, 100  Paraíso - 38360-000</t>
  </si>
  <si>
    <t>AV. 101, nº 361  CENTRO - 38.360-000</t>
  </si>
  <si>
    <t>Rua ANTÔNIO PEREIRA DA CUNHA, 145  Centro - 35123-000</t>
  </si>
  <si>
    <t>Capitão Andrade - MG</t>
  </si>
  <si>
    <t>Avenida Levindo Dias, 05  Centro - 35123000</t>
  </si>
  <si>
    <t>Fernando Rosa de Farias, 349  São Geraldo - 35123000</t>
  </si>
  <si>
    <t>Praça da Matriz S/N.º  Bom Jesus da Vista Alegre - 35123000</t>
  </si>
  <si>
    <t>PRAÇA CESÁRIO ROCHA,27  BAIRRO - 39.445.000</t>
  </si>
  <si>
    <t>Capitão Enéas  - MG</t>
  </si>
  <si>
    <t>AVENIDA PIO MINEIRO,420  CENTRO - 39.445.000</t>
  </si>
  <si>
    <t>PRAÇA CENTRAL,S/N  CENTRO - 39.445.000</t>
  </si>
  <si>
    <t>RUA RIO VERDE,S/N  CAÇAREMA - 39.445.000</t>
  </si>
  <si>
    <t>AVENIDA PADRE SILVESTRE,80  SANTANA - 39.445.000</t>
  </si>
  <si>
    <t>Rua 26, 58  Centro - 39445-000</t>
  </si>
  <si>
    <t>Comunidade do Socorro  Zona Rural - 37930 000</t>
  </si>
  <si>
    <t>Capitólio   - MG</t>
  </si>
  <si>
    <t>José Soares de Oliveira, 240  Jardim Europa - 37930 000</t>
  </si>
  <si>
    <t>10.175.59.1</t>
  </si>
  <si>
    <t>Rua dos Franciscos, 255  Centro - 37930 000</t>
  </si>
  <si>
    <t>Conmunidade do Grotão  Zona Rural - 37930 000</t>
  </si>
  <si>
    <t>Comunidade da Macaúbas  Zona Rural - 37930 000</t>
  </si>
  <si>
    <t>Comunidade da Serra  Zona Rural - 37930 000</t>
  </si>
  <si>
    <t>Comunidade do Turvo  Zona Rural - 37930 000</t>
  </si>
  <si>
    <t>Rua MONSENHOR MARIO DA SILVEIRA, 205  Centro - 37930-000</t>
  </si>
  <si>
    <t>POVOADO DE SÃO CAETANO  ZONA RURAL - 36925000</t>
  </si>
  <si>
    <t>Caputira  - MG</t>
  </si>
  <si>
    <t>POVOADO DE PIRAPETINGA  ZONA RURAL - 36925000</t>
  </si>
  <si>
    <t>CORREGO DO CRISPIM  ZONA RURAL - 36925000</t>
  </si>
  <si>
    <t>avenida Ferreira Rios  Centro - 36925-000</t>
  </si>
  <si>
    <t>RUA: SANTA TEREZINHA, nº 200  CENTRO - 36.428-000</t>
  </si>
  <si>
    <t>Caranaíba   - MG</t>
  </si>
  <si>
    <t>Rua Principal s/ n.º  Distrito de Dom Lara - 35 300 000</t>
  </si>
  <si>
    <t>Caratinga  - MG</t>
  </si>
  <si>
    <t>Rua Francisco Rosa, s/ n.º  Distrito de Santa Efigênia - 35 300 000</t>
  </si>
  <si>
    <t>Praça Dr. José Augusto, 269  Distrito de Sapucaia - 35 300 000</t>
  </si>
  <si>
    <t>Praça Josefino Damascno, 15  Distrito de Santa Luzia - 35 300 000</t>
  </si>
  <si>
    <t>Rua Principal, s/n.º  Distrito de São João Jacutinga - 35 33 000</t>
  </si>
  <si>
    <t>Rua Dr. Marinho, 9  Distrito Santo Antônio Manhuçu - 35 300 000</t>
  </si>
  <si>
    <t>Avenida Capittão João Franco  Distrito de São Candido - 35 300 000</t>
  </si>
  <si>
    <t>Rua principal, s/ n.º  Distrito de Cordeiro de Minas - 35 300 000</t>
  </si>
  <si>
    <t>Avenida Rezende, 245  Nossa Senhora das Graças - 35 33 000</t>
  </si>
  <si>
    <t>Rua josé Neto Pagi, 375  Anapolis - 35 300 000</t>
  </si>
  <si>
    <t>Rua Muriaé 1240  Esperança - 35 300 000</t>
  </si>
  <si>
    <t>Rua Francisco Januário Lopes, 209  Esplanada - 35 300 000</t>
  </si>
  <si>
    <t>Praças Jones de Oliveira, 200  Limoeiro - 35 300 000</t>
  </si>
  <si>
    <t>Rua José Belegarde, 504  Aparecida - 35 300 000</t>
  </si>
  <si>
    <t>Rua Nossa Senhora de Lourdes, 100  Santa Zita - 35 300 000</t>
  </si>
  <si>
    <t>Rua Santo Antônio, 350  Santo Antônio - 35 300 000</t>
  </si>
  <si>
    <t>Rua Coronel Saturnino, 73  Esperança - 35 33 000</t>
  </si>
  <si>
    <t>Praça Maria Carli, 70  Santa Cruz - 35 300 000</t>
  </si>
  <si>
    <t>Rua Raimunda Cimini, 113  Zacarias - 35 300 000</t>
  </si>
  <si>
    <t>Rua Professor Olinto, 740  Aparecida - 35 300 000</t>
  </si>
  <si>
    <t>Rua Juca Lopes, 205  Vale do Sol - 35 300 000</t>
  </si>
  <si>
    <t>avenida DARIO DE ANUNCIAÇÃO GROSSI, 65   REGIONAL - 35304-210</t>
  </si>
  <si>
    <t>Fazenda:Córrego dos Claros   Córrego dos Claros  - 36600-000</t>
  </si>
  <si>
    <t>Rua Monsenhor Nelson Leite Lemes, 25  Novo Horizonte - 37556000</t>
  </si>
  <si>
    <t>Careaçu  - MG</t>
  </si>
  <si>
    <t>10.147.111.1</t>
  </si>
  <si>
    <t>AV SATURNINO DE FARIA  SAUDE - 37.556-000</t>
  </si>
  <si>
    <t>RUA PEDROLINO DA SILVEIRA , S/N  COLINA - 39864000</t>
  </si>
  <si>
    <t>Carlos Chagas  - MG</t>
  </si>
  <si>
    <t>RUA FREI SIMEÃO , 709  JUÁ - 39864000</t>
  </si>
  <si>
    <t>RUA JOSÉ DE SOUZA ESQUERDO, S/N,  CENTRO - 39864000</t>
  </si>
  <si>
    <t>PÇA. SÃO JOSÉ , S/N  CRUZEIRO - 39864000</t>
  </si>
  <si>
    <t>10.174.150.1</t>
  </si>
  <si>
    <t xml:space="preserve">RUA PADRE ANTÔNIO CARLOS VARGAS , n447  CENTRO  - 35878000 </t>
  </si>
  <si>
    <t>Carmésia  - MG</t>
  </si>
  <si>
    <t>Rua Ana Umbelina, 100  Centro - 37472</t>
  </si>
  <si>
    <t>Carmo de Minas - MG</t>
  </si>
  <si>
    <t>Rua Visconde de Rio Branco, 124  Centro - 37472 000</t>
  </si>
  <si>
    <t>Rua Francisco de Castro Pereira, 5  Santo Antônio - 37472 000</t>
  </si>
  <si>
    <t>Rua Dra. Maria Aparecida Chalib, 134  Centro - 37427 000</t>
  </si>
  <si>
    <t>RUA MARIQUINHA DODEIA 567  CURVA - 37472000</t>
  </si>
  <si>
    <t>Rua Euclides de Oliveira Castro, 129  Centro - 37472000</t>
  </si>
  <si>
    <t>praça ARGENTINO RODRIGUES OLIVEIRA, 32  SAO BENEDITO - 37150-000</t>
  </si>
  <si>
    <t>Carmo do Rio Claro  - MG</t>
  </si>
  <si>
    <t>Rua Inácia Gabriela - 398  Jardim America - 37150000</t>
  </si>
  <si>
    <t>10.147.144.1</t>
  </si>
  <si>
    <t>Rua Irmãs da  Providencia  - s/n  Centro - 37150000</t>
  </si>
  <si>
    <t>Rua Mauricio Melo de Carvalho - s/n  Bela Vista - 37150000</t>
  </si>
  <si>
    <t>Rua Pedro Faria - 722  Jardim America - 37150000</t>
  </si>
  <si>
    <t>Rua São Vicente - 189  Acampamento - 37150000</t>
  </si>
  <si>
    <t>avenida Josefa Rodrigues da Silva  Centro - 38290-000</t>
  </si>
  <si>
    <t>Carneirinho   - MG</t>
  </si>
  <si>
    <t>Rua Getulio Vargas, 599  Centro - 38296-000</t>
  </si>
  <si>
    <t>Rua Santa Catarina, 932  Jardim Primavera - 38290-000</t>
  </si>
  <si>
    <t>Av: São Joaquim do Triângulo, 622  Centro  - 38294-000</t>
  </si>
  <si>
    <t>AV: São Sebastiao do Pontal, 1033  Centro - 38292-000</t>
  </si>
  <si>
    <t>Rua Oito s/n   Centro  - 38290-000</t>
  </si>
  <si>
    <t>Rua Principal, 610  Centro  - 38290-000</t>
  </si>
  <si>
    <t>Rua Cel. Antônio Francisco,120  Centro - 37.245-000</t>
  </si>
  <si>
    <t>Carrancas  - MG</t>
  </si>
  <si>
    <t>RUA CORONEL ANTÔNIO FRANCISCO nº  224  CENTRO - 37.245-000</t>
  </si>
  <si>
    <t>Rua Coronel Antônio Cândido, 91  Praça Monsenhor Prado Centro - 37760 000</t>
  </si>
  <si>
    <t>Carvalhópolis  - MG</t>
  </si>
  <si>
    <t>10.174.218.1</t>
  </si>
  <si>
    <t>avenida ESDRAS THOMAZ SALVADOR, 295  CENTRO - 37456-000</t>
  </si>
  <si>
    <t>Carvalhos  - MG</t>
  </si>
  <si>
    <t>PRAÇA SÃO SEBASTIÃO, S/N  CENTRO - 36422000</t>
  </si>
  <si>
    <t>Casa Grande  - MG</t>
  </si>
  <si>
    <t>RUA PEDRO FERREIRA DE REZENDE, 596 -   Centro - 36422-000</t>
  </si>
  <si>
    <t>RUA VEREADOR JOSÉ GONZAGA DE MELO FILHO,71  CENTRO - 36422000</t>
  </si>
  <si>
    <t>Rua Epaminondas Mota, 16  Centro - 38460-000</t>
  </si>
  <si>
    <t>Cascalho Rico   - MG</t>
  </si>
  <si>
    <t>Rua Direita S/N  Morro D´Agua Quente - 35969 000</t>
  </si>
  <si>
    <t>Catas Altas  - MG</t>
  </si>
  <si>
    <t>Rua Outra Banda  Vista Alegre - 35960-000</t>
  </si>
  <si>
    <t>RUA LARGO SANTO ANTÔNIO, 6  Centro - CEP: 36450-000</t>
  </si>
  <si>
    <t>Catas Altas da Noruega  - MG</t>
  </si>
  <si>
    <t>RUA ELIESER PINHEIRO  CENTRO - 39816-000</t>
  </si>
  <si>
    <t>Catuji   - MG</t>
  </si>
  <si>
    <t>RUA JOAQUIM RODRIGUES,444  CENTRO - 39.526.000</t>
  </si>
  <si>
    <t>Catuti  - MG</t>
  </si>
  <si>
    <t>AVENIDA SALINAS,S/N  B.BRANCO- ZONA RURAL - 39.526.000</t>
  </si>
  <si>
    <t>COMUNIDADDE DE MALHADA GRANDE  ZONA RURAL - 39.526.000</t>
  </si>
  <si>
    <t>COMUNIDADE MALHADINHA  ZONA RURAL - 39.526.000</t>
  </si>
  <si>
    <t>COMUNIDADE MARAVILHA  ZONA RURAL - 39.526.000</t>
  </si>
  <si>
    <t>RUA JOSÉ FERREIRA, AO LADO DO CENTRO DE SAÚDE  CENTRO - 39.526-000</t>
  </si>
  <si>
    <t>Rua Mario Milward, 283  Centro - 37440-000</t>
  </si>
  <si>
    <t>Caxambu  - MG</t>
  </si>
  <si>
    <t>avenida CORONEL FRANCISCO FRANCISCO GUIMARAES, 268  CENTRO - 35624-000</t>
  </si>
  <si>
    <t>Cedro do Abaeté  - MG</t>
  </si>
  <si>
    <t>AV. CEL. FRANCISCO GUIMARÃES, 301  CENTRO - 35624-000</t>
  </si>
  <si>
    <t>Rua Primeiro de março  Centro - 35260-000</t>
  </si>
  <si>
    <t>Central de Minas  - MG</t>
  </si>
  <si>
    <t>Avenida da Saudade, s/ n.º  São Januário - 38 390 000</t>
  </si>
  <si>
    <t>Centralina - MG</t>
  </si>
  <si>
    <t>Avenida do Contorno, 501  NSA Abadia - 38390 000</t>
  </si>
  <si>
    <t>10.174.170.1</t>
  </si>
  <si>
    <t>RUA DOS MACHADOS, 255  CENTRO - 38.390-000</t>
  </si>
  <si>
    <t>Rua dos Gomes, 69  Centro - 38390 000</t>
  </si>
  <si>
    <t>10.174.171.1</t>
  </si>
  <si>
    <t>Avenida Dornelas S/N  Distrito - 36985 000</t>
  </si>
  <si>
    <t>Chalé  - MG</t>
  </si>
  <si>
    <t>Avenida Principal, S/N  Distrito - 36985 000</t>
  </si>
  <si>
    <t>Corrego Algua Limpa, S/N  Zona Rural - 36985 000</t>
  </si>
  <si>
    <t>Corrego Santana  Zona Rural - 36985 000</t>
  </si>
  <si>
    <t>Cicero Gomes S/N  Centro - 36985 000</t>
  </si>
  <si>
    <t>10.174.179.1</t>
  </si>
  <si>
    <t>TANCREDO NEVES, 480,  Centro - 39314-000</t>
  </si>
  <si>
    <t>Chapada Gaúcha - MG</t>
  </si>
  <si>
    <t>RUA CORONEL VIRGÍLIO COUTINHO Nº 50  PENHA LONGA - 36635-000</t>
  </si>
  <si>
    <t>Chiador - MG</t>
  </si>
  <si>
    <t>10.172.224.1</t>
  </si>
  <si>
    <t>RUA JOAQUIM MONTEIRO DE CARVALHO Nº 123  SAPUCAI A MINAS - 36630-000</t>
  </si>
  <si>
    <t>Laudelino Cardoso, s/n.º Perto do posto de Saude CENTRO - 36.630-000</t>
  </si>
  <si>
    <t>TRAVESSA CAPITÃO GOMES, S/N  CENTRO - 36.265-000</t>
  </si>
  <si>
    <t>Cipotânea - MG</t>
  </si>
  <si>
    <t>10.147.145.1</t>
  </si>
  <si>
    <t>Rua Juscelino Kubitschek-92  Centro - 37997-000</t>
  </si>
  <si>
    <t>Claraval - MG</t>
  </si>
  <si>
    <t>RUA DOZE DE DEZEMBRO, S/N  CENTRO - 37997-000</t>
  </si>
  <si>
    <t>10.147.113.1</t>
  </si>
  <si>
    <t>RUA JOAQUIM PLACIDO BARBOSA,303  CENTRO - 37997-000</t>
  </si>
  <si>
    <t>FAZENDA PORTEIRA DA PEDRA, S/N  PORTEIRA DA PEDRA - 37997-000</t>
  </si>
  <si>
    <t>10.147.115.1</t>
  </si>
  <si>
    <t>PRAÇA FRANCISCO AVELINO,SN  POVOADO BOA SORTE - 39.380.000</t>
  </si>
  <si>
    <t>Claro dos Poções - MG</t>
  </si>
  <si>
    <t>AVENIDA JAIRO MAGALHÃES,SN  DISTRITO VISTA ALEGRE - 39.380.000</t>
  </si>
  <si>
    <t>PRAÇA SENHOR DA BOA VIDA,290  POVOADO DE POUSO ALTO - 39.380.000</t>
  </si>
  <si>
    <t>AVENIDA BOIADEIRA,SN  CENTRO - 39.380.000</t>
  </si>
  <si>
    <t>RUA CEL. JOSÉ COELHO ARAUJO,119  DISTRITO VISTA ALEGRE - 39.380.000</t>
  </si>
  <si>
    <t>Rua Clovis Prates, 398  Centro - 39380-000</t>
  </si>
  <si>
    <t>Rua Ester Amorin, 49  Bela Vista - 35 530 000</t>
  </si>
  <si>
    <t>Cláudio - MG</t>
  </si>
  <si>
    <t>Rua Sebastião Moreira, 863  São Geraldo - 35530 000</t>
  </si>
  <si>
    <t>10.174.173.1</t>
  </si>
  <si>
    <t>Rua Santa Clara, 300  Rosário - 35 530 000</t>
  </si>
  <si>
    <t>Rua Ceará, 215  Centro - 35 530 000</t>
  </si>
  <si>
    <t>Rua 9, 190  Santa Maria - 35 530 000</t>
  </si>
  <si>
    <t>Rua Múcio Guimarães Tolentino, 46  Centro - 35 530 000</t>
  </si>
  <si>
    <t>Corumbá  Centro - 35 530 000</t>
  </si>
  <si>
    <t>avenida Araguaia, 127  Centro - 35530-000</t>
  </si>
  <si>
    <t>Avenida Matias Cunha S/N.º  CENTRO  - 36.550-000</t>
  </si>
  <si>
    <t>Coimbra  - MG</t>
  </si>
  <si>
    <t>Rua  Sebastião Lopes, 133  Centro - 39770 000</t>
  </si>
  <si>
    <t>Coluna - MG</t>
  </si>
  <si>
    <t>RUA BORBA, 279, CENTRO  CENTRO - 37.148-000</t>
  </si>
  <si>
    <t>Conceição da Aparecida  - MG</t>
  </si>
  <si>
    <t>Rua Maria da Conceição Fonseca, 130  Centro - 36360-000</t>
  </si>
  <si>
    <t>Conceição da Barra de Minas  - MG</t>
  </si>
  <si>
    <t>Rua Maestro Mileto José Ambrósio, 173  Centro - 36360-000</t>
  </si>
  <si>
    <t>RUA MARIA JULIA, 108  CENTRO - 37.527-000</t>
  </si>
  <si>
    <t>Conceição das Pedras - MG</t>
  </si>
  <si>
    <t>Pça. da Saude, s/n -   centro - 37527000</t>
  </si>
  <si>
    <t>Rua Expedicionário Taumaturgo, 66  Centro - 36947-000</t>
  </si>
  <si>
    <t>Conceição de Ipanema - MG</t>
  </si>
  <si>
    <t>RUA OLIVEIRA SANTOS, 198  BANDEIRINHA - 35.860-000</t>
  </si>
  <si>
    <t>Conceição do Mato Dentro - MG</t>
  </si>
  <si>
    <t>Rua João Dias de moura s/nº  Córrego Pereira - 35860-000</t>
  </si>
  <si>
    <t>Rua Cônego Firmiano 259  Brejo - 35860-000</t>
  </si>
  <si>
    <t>Rua Tabelião Zenito Moreira 191  Vila Caetano - 35860-000</t>
  </si>
  <si>
    <t>PRAÇA SANTA TEREZINHA, SN  CASQUILHO DE BAIXO - 35668-000</t>
  </si>
  <si>
    <t>Conceição do Pará - MG</t>
  </si>
  <si>
    <t>PRAÇA SANTA RITA SN  SANTANA DA PRATA - 35668-000</t>
  </si>
  <si>
    <t>PRAÇA ANA PAULA DE JESUS, SN  SÃO JOÃO DE CIMA - 35668-000</t>
  </si>
  <si>
    <t>PRAÇA BOM JESUS, 200  BOM JESUS DO OESTE - 35668-000</t>
  </si>
  <si>
    <t>Rua ZICO BICALHO, 125  CENTRO - 35668-000</t>
  </si>
  <si>
    <t>RUA VENERO CAETANO, 66 AO LADO DA IGREJA Centro - 35.668-000</t>
  </si>
  <si>
    <t>Rua Francisco Leite  Centro - 39489-000</t>
  </si>
  <si>
    <t>Cônego Marinho - MG</t>
  </si>
  <si>
    <t>Rua Jose Ribeiro Sobrinho,315  centro - 33.500-000</t>
  </si>
  <si>
    <t>Confins - MG</t>
  </si>
  <si>
    <t>Rua Antonio Jose Gonçalves,221  Tavares - 33.500-000</t>
  </si>
  <si>
    <t>Rua São José, 508  Centro - 33500-000</t>
  </si>
  <si>
    <t>Rua Prudente de Moraes, 4469  Centro - 37557-000</t>
  </si>
  <si>
    <t>Congonhal - MG</t>
  </si>
  <si>
    <t>Rua Teodomiro Milanez Brandão, 3  Centro - 35850-000</t>
  </si>
  <si>
    <t>Congonhas do Norte - MG</t>
  </si>
  <si>
    <t>avenida Juquinha Mendonça, 437  Centro - 38195-000</t>
  </si>
  <si>
    <t>Conquista - MG</t>
  </si>
  <si>
    <t xml:space="preserve">Rodovia MG 129 Km 10  Sítio da Varginha - 36400-000 </t>
  </si>
  <si>
    <t>Conselheiro Lafaiete - MG</t>
  </si>
  <si>
    <t>travessa José de Pinto Nogueira  Centro - 37670-000</t>
  </si>
  <si>
    <t>Consolação - MG</t>
  </si>
  <si>
    <t>Rua Rio Branco, nº 233  Amazonas - 32.223-540</t>
  </si>
  <si>
    <t>Contagem - MG</t>
  </si>
  <si>
    <t>Rua leonides Alvarenga ,200  Jardim Juliana - 37235 000</t>
  </si>
  <si>
    <t>Coqueiral - MG</t>
  </si>
  <si>
    <t>Rua Boa Esperança, 235  Lajinha - 37235 00</t>
  </si>
  <si>
    <t>Praça Rui Barboza, 31  Zona Rural Frei Eustaquio - 37235 000</t>
  </si>
  <si>
    <t>Rua JUCA FAUSTINO, 160  LAJINHA - 37235-000</t>
  </si>
  <si>
    <t>RUA AMINTAS SALES, 2050  BAIRRO RENOVAÇAO - 39340000</t>
  </si>
  <si>
    <t>Coração de Jesus - MG</t>
  </si>
  <si>
    <t>RUA FRANCISCO ANTUNES FERREIRA, 1270  BAIRRO  CENTRO - 39340000</t>
  </si>
  <si>
    <t>RUA JOAO CELESTINO DA ROCHA, 375  BURITI - 39340000</t>
  </si>
  <si>
    <t>RUA DO COMERCIO, 253  PONTE DOS CIGANOS - 39340000</t>
  </si>
  <si>
    <t>Rua Nozinho Prates, 1011  Sagrada Família - 39340-000</t>
  </si>
  <si>
    <t>Rua do Rosário, 76  Centro - 35.780-000</t>
  </si>
  <si>
    <t>Cordisburgo - MG</t>
  </si>
  <si>
    <t>Av. Maria Julia Ramos, 436  Centro - 35.780-000</t>
  </si>
  <si>
    <t>Rua Senhor dos Passos, 90  Lagoa Bonita - 35.780-000</t>
  </si>
  <si>
    <t>Rua Do Rosário, 64  Centro - 35780-000</t>
  </si>
  <si>
    <t>avenida CONEGO FRANCISCO, 240  CENTRO - 37498-000</t>
  </si>
  <si>
    <t>Cordislândia - MG</t>
  </si>
  <si>
    <t>Rua Petrolino Soares, 998  Alvarenga - 39200 000</t>
  </si>
  <si>
    <t>Corinto - MG</t>
  </si>
  <si>
    <t>Rua Davi Cézar, 205  São joão - 39200 000</t>
  </si>
  <si>
    <t>Rua Pedro de Souza,773  Clarindo de Paiva - 392200 000</t>
  </si>
  <si>
    <t>Rua Aristótelas de Paula, 90  Isabel - 39200 000</t>
  </si>
  <si>
    <t>Rua Coronel Ricardo Gregório, 560  Centro - 39200 000</t>
  </si>
  <si>
    <t>Rua Marechal Floriano Peixoto,   850  Gomes Carneiro - 39200 000</t>
  </si>
  <si>
    <t>Rua Valadares,SN  Centro - 39712 000</t>
  </si>
  <si>
    <t>Coroaci - MG</t>
  </si>
  <si>
    <t>Rua José Antônio Monteiro, 81  Centro - 39711 000</t>
  </si>
  <si>
    <t>Rua São Judas Tadeu  Centro - 39710 000</t>
  </si>
  <si>
    <t>RUA- JOSÉ MACHADO Nº 60  SAGRADA FAMÍLIA - 38550-000</t>
  </si>
  <si>
    <t>Coromandel - MG</t>
  </si>
  <si>
    <t>AV MUNICIPAL Nº 224  VILA BRANCA - 38550-000</t>
  </si>
  <si>
    <t>RUA- JOSE ALBERTO FIGUEREDO Nº 1035  TAQUARIL - 38550-000</t>
  </si>
  <si>
    <t>RUA- JOSE ALBERTO FIGUEREDO Nº 454  PITEIRAS -centro - 38550-000</t>
  </si>
  <si>
    <t>AV - JOSE CARNEIRO DE MENDONÇA S/N  BRASIL NOVO - 38550-000</t>
  </si>
  <si>
    <t>Rua Severo Leão  Centro - 39635-000</t>
  </si>
  <si>
    <t>Coronel Murta - MG</t>
  </si>
  <si>
    <t>Rua Aspirante José Manoel de Oliveira, 40  Centro - 36155-000</t>
  </si>
  <si>
    <t>Coronel Pacheco - MG</t>
  </si>
  <si>
    <t>10.147.165.1</t>
  </si>
  <si>
    <t>Rua Joana Mendonça, s/n  Centro - 36330-000</t>
  </si>
  <si>
    <t>Coronel Xavier Chaves - MG</t>
  </si>
  <si>
    <t>Largo Gonçalves Lara, 17  Centro - 36330-000</t>
  </si>
  <si>
    <t>RUA ZECA PEREIRA nº  200  CENTRO - 38.990-000</t>
  </si>
  <si>
    <t>Córrego Danta - MG</t>
  </si>
  <si>
    <t xml:space="preserve">  RUA BENEDITO TIBURCIO DA COSTA  N :07  Centro - 37.605-000</t>
  </si>
  <si>
    <t>Córrego do Bom Jesus  - MG</t>
  </si>
  <si>
    <t>RUA SANTA CRUZ, 535  SANTA TEREZA - 35.578-000</t>
  </si>
  <si>
    <t>Córrego Fundo - MG</t>
  </si>
  <si>
    <t>AV. PREFEITO CARLITO CAETANO CAMPOS, 120   CENTRO - 35.345-000</t>
  </si>
  <si>
    <t>Córrego Novo - MG</t>
  </si>
  <si>
    <t>RUA ZOROASTRO MEIRA, S/N  CENTRO - 39.188-000</t>
  </si>
  <si>
    <t>Couto de Magalhães de Minas - MG</t>
  </si>
  <si>
    <t>RUA OLIMPIO MOREIRA MAIA, 15  CENTRO - 37275000</t>
  </si>
  <si>
    <t>Cristais - MG</t>
  </si>
  <si>
    <t>RUA JOSE LUIZ DA COSTA MAIA 279  CENTRO - 37275000</t>
  </si>
  <si>
    <t>RUA JOSE FERREIRA SANTOS, 105  MORRO DO EDUARDO - 37275000</t>
  </si>
  <si>
    <t>AVENIDA BOA VISTA nº  142  CENTRO - 39.598-000</t>
  </si>
  <si>
    <t>Cristália - MG</t>
  </si>
  <si>
    <t>RUA VICENTE DE PAULA VIEIRA  PINHEIROS - 36426000</t>
  </si>
  <si>
    <t>Cristiano Otoni - MG</t>
  </si>
  <si>
    <t>RUA ANTONIO NOGUEIRA DUTRA, S/N  CENTRO - 36426000</t>
  </si>
  <si>
    <t>Rua Aprigio Penido, 82 Centro  Centro - 35520000</t>
  </si>
  <si>
    <t>Crucilândia - MG</t>
  </si>
  <si>
    <t>Rua Nossa Senhora de Lourdes, 100   Centro - 35520000</t>
  </si>
  <si>
    <t xml:space="preserve">RUA 13 DE MAIO, n565   CENTRO  - 38735000 </t>
  </si>
  <si>
    <t>Cruzeiro da Fortaleza - MG</t>
  </si>
  <si>
    <t>RUA 13 DE MAIO, 333 (PRAÇA DO SANTUÁRIO)  CENTRO - 38.735-000</t>
  </si>
  <si>
    <t>Rua PEDRO FRANCISCO MACIEL, 26  Lourdes - 37445-000</t>
  </si>
  <si>
    <t>Cruzília - MG</t>
  </si>
  <si>
    <t>Rua Rodrigues, nº 372   Centro - 35246000</t>
  </si>
  <si>
    <t>Cuparaque - MG</t>
  </si>
  <si>
    <t>Rua Pergentino Povoa   Distrito Aldeia  - 35245000</t>
  </si>
  <si>
    <t>Rua WILZA PATRICIA MARTINS, 188  Central de Vacinas Bairro JOCKEY CLUBE - 35790-000</t>
  </si>
  <si>
    <t>Curvelo - MG</t>
  </si>
  <si>
    <t>Rua Nestra vicentino de Ávila, 105   Centro - 39130-000</t>
  </si>
  <si>
    <t>Datas - MG</t>
  </si>
  <si>
    <t>avenida Juscelino K de Oliveira  Centro - 37514-000</t>
  </si>
  <si>
    <t>Delfim Moreira - MG</t>
  </si>
  <si>
    <t>Rua  Cristiano Joaquim Lemos, 688  Olhos Dagua - 37910 000</t>
  </si>
  <si>
    <t>Delfinópolis - MG</t>
  </si>
  <si>
    <t>Rua José Sidio Maia. S/N  Ponte Alta - 37910 000</t>
  </si>
  <si>
    <t>AV Antenor  Pereira de Morais, 414  Centro - 37910 000</t>
  </si>
  <si>
    <t>Rua Espirito Santo, 76  Centro - 37910 000</t>
  </si>
  <si>
    <t>JOSÉ ABRAÃO PEDRO nº  268  CENTRO - 37.910-000</t>
  </si>
  <si>
    <t>Rua Aparecida Nunes, 170  Cohab - 38108-000</t>
  </si>
  <si>
    <t>Delta - MG</t>
  </si>
  <si>
    <t>RUA MINERVINA DE ARAUJO LIMA, S/N. AO LADO DO PARQUE DE ESPOSIÇÕES   CENTRO  - 36.690-000</t>
  </si>
  <si>
    <t>Descoberto - MG</t>
  </si>
  <si>
    <t>Rua BRASILINO JOSE DE ANDRADE , 65  CENTRO - 35494-000</t>
  </si>
  <si>
    <t>Desterro de Entre Rios - MG</t>
  </si>
  <si>
    <t>Rua José Brasilino de Andrade, 65  Centro - 35494-000</t>
  </si>
  <si>
    <t>RUA PEDRO PAFURI, 3  Centro - 36210-000</t>
  </si>
  <si>
    <t>Desterro do Melo - MG</t>
  </si>
  <si>
    <t>Beco Felisberto, 101  Rio Grande - 39100-000</t>
  </si>
  <si>
    <t>Diamantina - MG</t>
  </si>
  <si>
    <t>Rua Pe Arlindo Vieira  centro - 35437 000</t>
  </si>
  <si>
    <t>Diogo de Vasconcelos - MG</t>
  </si>
  <si>
    <t>Bela Vista  Zona Rural - 35437 000</t>
  </si>
  <si>
    <t>Praça São Sebastião, 73 4º Andar Centro - 35 948 000</t>
  </si>
  <si>
    <t>Dionísio  - MG</t>
  </si>
  <si>
    <t>Rua José Felipe de Castro,sn  Bom Jesus - 35984-000</t>
  </si>
  <si>
    <t>Rua D, S/nº  Baixa Verde - 35984-000</t>
  </si>
  <si>
    <t>Rua Antonio Assis Castro, nº 22  Conceição de Minas - 35984-000</t>
  </si>
  <si>
    <t>Rua José Victor de Oliveira, 211  Givisiez - 36820-000</t>
  </si>
  <si>
    <t>Divino - MG</t>
  </si>
  <si>
    <t>RUA ATRATINO VITOR DE OLIVEIRA, 257  GIVISIEZ - 36820-000</t>
  </si>
  <si>
    <t>SES-DINO-4180</t>
  </si>
  <si>
    <t>RUA JOAQUIM FABRICIO SOUZA, 75  ZONA RURAL - 36820-000</t>
  </si>
  <si>
    <t>SES-DINO-4182</t>
  </si>
  <si>
    <t>RUA PRINCIPAL, 692   BOM JESUS - 36825-000</t>
  </si>
  <si>
    <t>MG262 KM 05 USINA  ZONA RURAL - 36820-000</t>
  </si>
  <si>
    <t>SES-DINO-4183</t>
  </si>
  <si>
    <t>Rua João Qualberto de Figueiredo, S/N  Zona Rural - 39735 000</t>
  </si>
  <si>
    <t>Divinolândia de Minas - MG</t>
  </si>
  <si>
    <t>10.174.176.1</t>
  </si>
  <si>
    <t>Rua Duzinha Soalheiro, S/N  Centro - 39735 000</t>
  </si>
  <si>
    <t>10.174.177.1</t>
  </si>
  <si>
    <t>Rua Maria Emídia, 20  CENTRO - 39.735-000</t>
  </si>
  <si>
    <t>praça GOVERNADOR VALADARES  CENTRO - 37134-000</t>
  </si>
  <si>
    <t>Divisa Nova - MG</t>
  </si>
  <si>
    <t>RUA ANTÔNIO BASTOS FILHO,41  VILA DO ARCO - 37134000</t>
  </si>
  <si>
    <t>Avenida Alberto Vicente pereira , 367  Novo Progresso - 39912 000</t>
  </si>
  <si>
    <t>Divisópolis  - MG</t>
  </si>
  <si>
    <t>Rua Petronilia Gonçalves Pedroso, S/N  Minas Gerais - 39912 000</t>
  </si>
  <si>
    <t>Rua Wilson Castro Mares, 333  Novo Progresso - 39912-000</t>
  </si>
  <si>
    <t>Rua Maria Alves, 525  Centro - 38654-000</t>
  </si>
  <si>
    <t>Dom Bosco - MG</t>
  </si>
  <si>
    <t>PRAÇA MAGALHAES PINTO, SN -  Centro - 35148-000</t>
  </si>
  <si>
    <t>Dom Cavati - MG</t>
  </si>
  <si>
    <t>Rua Bandeirinha  Distrito Gororos - 35865000</t>
  </si>
  <si>
    <t>Dom Joaquim - MG</t>
  </si>
  <si>
    <t>PRAÇA EXPEDITO MIRANDA PRIMO, S/N  CENTRO - 35.865-000</t>
  </si>
  <si>
    <t xml:space="preserve">PRAÇA JOAQUIM PIRES DE OLIVEIRA MAIA , s/n  Centro - 35865000 </t>
  </si>
  <si>
    <t>Rua Geraldino Lessa,30  Centro - 35440 000</t>
  </si>
  <si>
    <t>Dom Silvério - MG</t>
  </si>
  <si>
    <t>Rua Dr.Reis Cotta,165  Centro - 35440 000</t>
  </si>
  <si>
    <t>Rua GERALDINO LESSA  CENTRO - 35440-000</t>
  </si>
  <si>
    <t>Rua Cônego José Divino, 631  Centro - 37474-000</t>
  </si>
  <si>
    <t>Dom Viçoso - MG</t>
  </si>
  <si>
    <t>RUA NILO LACERDA WERNECK,nº 01  BELA VISTA - 36.784-000</t>
  </si>
  <si>
    <t>Dona Eusébia - MG</t>
  </si>
  <si>
    <t>Rua Francisco Bernardes, 484  Centro - 36213-000</t>
  </si>
  <si>
    <t>Dores de Campos - MG</t>
  </si>
  <si>
    <t>Av. Getúlio Vargas, 540  Centro - 36213-000</t>
  </si>
  <si>
    <t>Rua Francisco Bernardes, 484  Painha - 36213-000</t>
  </si>
  <si>
    <t>Rua Sebastião Rezende, 725  Paloma - 36213-000</t>
  </si>
  <si>
    <t xml:space="preserve">RUA DO ROSÁRIO , n315  Centro - 35894000 </t>
  </si>
  <si>
    <t>Dores de Guanhães - MG</t>
  </si>
  <si>
    <t>Rua DOUTOR EDGARD PINTO FIUZA, 1637  SÃO SEBASTIÃO - 35610-000</t>
  </si>
  <si>
    <t>Dores do Indaiá - MG</t>
  </si>
  <si>
    <t>Rua Francisco Grossi, 0  Centro - 36513-000</t>
  </si>
  <si>
    <t>Dores do Turvo - MG</t>
  </si>
  <si>
    <t>praça NOSSA SENHORA DAS DORES  CENTRO - 37926-000</t>
  </si>
  <si>
    <t>Doresópolis - MG</t>
  </si>
  <si>
    <t>Rua dois n.º 45  Centro - 37926000</t>
  </si>
  <si>
    <t>10.147.116.1</t>
  </si>
  <si>
    <t>Rua Higino Pinto Vidal S/N.º  Centro - 37926000</t>
  </si>
  <si>
    <t>10.147.117.1</t>
  </si>
  <si>
    <t>Traveça Assunção, N/65  CENTRO - 38.530-000</t>
  </si>
  <si>
    <t>Douradoquara - MG</t>
  </si>
  <si>
    <t xml:space="preserve"> Rua Afonso Pena s/n   Centro - 38530-000</t>
  </si>
  <si>
    <t>SãoJoão da Figueira  Zona Rural - 36974 000</t>
  </si>
  <si>
    <t>Durandé  - MG</t>
  </si>
  <si>
    <t>Rua Projetada.S/N  Centro - 36974 000</t>
  </si>
  <si>
    <t>Dores Do José Pedro  Zona Rural - 36974 00</t>
  </si>
  <si>
    <t>R Divino Paulino de Oliveira, n 225  JOSÉ ERNESTO - 35130-000</t>
  </si>
  <si>
    <t>Engenheiro Caldas - MG</t>
  </si>
  <si>
    <t>10.147.118.1</t>
  </si>
  <si>
    <t>Rua Prefeito Divino Paulino de Oliveira, 205   José Ernesto - 35130-000</t>
  </si>
  <si>
    <t>Rua Adeodato Tiburcio Jonas,  n°595  DIVINO DO TRAÍRA - 35130-000</t>
  </si>
  <si>
    <t xml:space="preserve">10.147.119.1 </t>
  </si>
  <si>
    <t>Rua Joaquim Manoel Ribeiro, n 129  CENTRO - 35130-000</t>
  </si>
  <si>
    <t>10.147.120.1</t>
  </si>
  <si>
    <t>PRAÇA SEBASTIÃO TUPINAMBAS  CENTRO - 39.417.000</t>
  </si>
  <si>
    <t>Engenheiro Navarro - MG</t>
  </si>
  <si>
    <t>RUA SR. BiIA  ZONA RURAL - 39.417.000</t>
  </si>
  <si>
    <t>AVENIDA JOSÉ MARQUES CALDEIRA, 267  CENTRO - 39.417-000</t>
  </si>
  <si>
    <t>TRAVESSA JOSÉ ARREGUY CAMPOS, nº 58  CENTRO - 35.324-000</t>
  </si>
  <si>
    <t>Entre Folhas - MG</t>
  </si>
  <si>
    <t>Rua Maninho, 12  Centro - 35 324 000</t>
  </si>
  <si>
    <t>Rua Maestro Benedito Lisboa, 25  Centro - 35490-000</t>
  </si>
  <si>
    <t>Entre Rios de Minas - MG</t>
  </si>
  <si>
    <t>Av. Sagrados Corações, 1129  Santa Efigênia - 35490-000</t>
  </si>
  <si>
    <t>Praça Cassiano Campolina, 17  Centro - 35490-000</t>
  </si>
  <si>
    <t>Rua Andrades Irmãos nº 32    Centro - 36555-000</t>
  </si>
  <si>
    <t>Ervália - MG</t>
  </si>
  <si>
    <t>Av. 01, 605   Vale Bom Jesus - 35740000</t>
  </si>
  <si>
    <t>Esmeraldas - MG</t>
  </si>
  <si>
    <t>Pça  Cristiano T. Melo, 1105  Urucuia - 35740000</t>
  </si>
  <si>
    <t>Pça São José, 1923  São José - 35740000</t>
  </si>
  <si>
    <t>Rua do Cedro, 9  Bambus - 35740000</t>
  </si>
  <si>
    <t>Rua Valdivino da Costa, 453   Caracois de Baixo - 35740000</t>
  </si>
  <si>
    <t>Rua Esmeraldas, 64  Tijuco - 35740000</t>
  </si>
  <si>
    <t>Rua Joaquim F. da Silva, 122  Vargem - 35740000</t>
  </si>
  <si>
    <t>Rua 7 Lagoas, 65   Andiroba - 35740000</t>
  </si>
  <si>
    <t>MG 060, 77  Tropeiros - 35740000</t>
  </si>
  <si>
    <t>Rua Coletora um 10 cx   Mirante do Palmital - 35740000</t>
  </si>
  <si>
    <t>Pça são Sebastião, s/n  Caracois  de Cima - 35740000</t>
  </si>
  <si>
    <t>Rua Vital Brasil, 240  Recreio do Retiro - 35740000</t>
  </si>
  <si>
    <t>Av. dos Palmeiras, 181  Novo Retiro - 35740000</t>
  </si>
  <si>
    <t>Rua Santa Luzia, 22  Santa Cecilia - 35740000</t>
  </si>
  <si>
    <t>Rua 05, 61  Serra Verde - 35740000</t>
  </si>
  <si>
    <t>Pça Antão Ferreira de Sá  , s/nº  Cachoeirinha - 35740000</t>
  </si>
  <si>
    <t>Rua Agenor Moreira, 55  Manga - 35740000</t>
  </si>
  <si>
    <t>Rua Melo Viana, 442  Centro - 35740000</t>
  </si>
  <si>
    <t>Rua Geraldo Pedro do Carmo, 1441  Santa Quitéria - 35740000</t>
  </si>
  <si>
    <t>Rua são José, 170  Centro - 35740000</t>
  </si>
  <si>
    <t xml:space="preserve">RUA ELIAS RODRIGUES COSTA, SN  MELO VIANA - 35740-000 </t>
  </si>
  <si>
    <t>Rua Caparaó, S/N  João Clara - 36830 000</t>
  </si>
  <si>
    <t>Espera Feliz - MG</t>
  </si>
  <si>
    <t>Córrego do Tabuão,S/N  Zona Rural - 36830 000</t>
  </si>
  <si>
    <t>Córrego do São Gonçalo, S/N  Zona Rural - 36830 000</t>
  </si>
  <si>
    <t>Pontes dos Macacos, S/N  Zona Rural - 36830 000</t>
  </si>
  <si>
    <t>Corrego Grande, S/N  Zona Rural - 36830 000</t>
  </si>
  <si>
    <t>Córrego do Angola  Zona Rural - 36830 000</t>
  </si>
  <si>
    <t>Corrego São João da Farinha, S/N  Zona Rural - 36830 000</t>
  </si>
  <si>
    <t>fazenda Paraíso, S/N  Zona Rural - 36830 000</t>
  </si>
  <si>
    <t>Vagem Alegre  Zona Rural - 36830 000</t>
  </si>
  <si>
    <t>Corrego são José, S/N  Zona Rural - 36830 000</t>
  </si>
  <si>
    <t>Corrego São Domingues, S/N  Zona Rural - 36830 000</t>
  </si>
  <si>
    <t>Comunidade São Paulo, S/N  Zona Rural - 36830 000</t>
  </si>
  <si>
    <t>Comunidade de Fátima, S/N  Zona Rural - 36830 000</t>
  </si>
  <si>
    <t>São Sebastião da Barra, S/N  Zona Rural - 36830 000</t>
  </si>
  <si>
    <t>Corrego da Chave, S/N  Zona Rural - 36830 000</t>
  </si>
  <si>
    <t>Corrego São Felipe, S/N  Zona Rural - 36830 000</t>
  </si>
  <si>
    <t>RUA: HENRIQUE GRIPP FILHO,nº 128  CENTRO - 36.830-000</t>
  </si>
  <si>
    <t>Rua dos Ferroviários , 15  Centro - 36830 000</t>
  </si>
  <si>
    <t>Rua Geraldo Ramos,127  João do Roque - 36830 000</t>
  </si>
  <si>
    <t>10.174.184.1</t>
  </si>
  <si>
    <t>POVOADO DO CHARCO  ZONA RURAL - 39.510.000</t>
  </si>
  <si>
    <t>Espinosa - MG</t>
  </si>
  <si>
    <t>POVOADO DE PERNAMBUCO  ZONA RURAL - 39.510.000</t>
  </si>
  <si>
    <t>AVENIDA SÃO VICENTE DE PAULO,S/N  ZONA RURAL - 39.510.000</t>
  </si>
  <si>
    <t>10.175.84.1</t>
  </si>
  <si>
    <t>DISTRITO DE ITAMIRIM,S/N  ZONA RURAL - 39.510.000</t>
  </si>
  <si>
    <t>10.175.85.1</t>
  </si>
  <si>
    <t>POVOADO DE ESPIGÃO  ZONA RURAL - 39.510.000</t>
  </si>
  <si>
    <t>POVOADO DE ESTREITO MINAS, S/N  ZONA RURAL - 39.510.000</t>
  </si>
  <si>
    <t>RUA ANTONINA NENA SAVIOLA  CENTRO - 39.510.000</t>
  </si>
  <si>
    <t>10.175.86.1</t>
  </si>
  <si>
    <t>RUA JOÃO MARTINS DE SOUZA,198  CENTRO - 39.510.000</t>
  </si>
  <si>
    <t>RUA ANTÔNIO BELIZÁRIO BORGES  CENTRO  - 37.566-000</t>
  </si>
  <si>
    <t>Espírito Santo do Dourado - MG</t>
  </si>
  <si>
    <t>Jose Pedro Simão Filho nº 50  Centro - 37542-000</t>
  </si>
  <si>
    <t>Estiva - MG</t>
  </si>
  <si>
    <t>Rua Joaquim Alves Belo, 86  Centro - 35613-000</t>
  </si>
  <si>
    <t>Estrela do Indaiá - MG</t>
  </si>
  <si>
    <t>avenida Padre Julio Paz, 88  Centro - 38525-000</t>
  </si>
  <si>
    <t>Estrela do Sul - MG</t>
  </si>
  <si>
    <t>avenida Antenor Mazorque, 400  Centro - 36855-000</t>
  </si>
  <si>
    <t>Eugenópolis - MG</t>
  </si>
  <si>
    <t>RUA TRAVESSA SÃO JOÃO, 27  CENTRO - 37.138-000</t>
  </si>
  <si>
    <t>Fama - MG</t>
  </si>
  <si>
    <t xml:space="preserve"> RUA: JOSÉ DITTIZ, nº 320  Centro - 36840-000</t>
  </si>
  <si>
    <t>Faria Lemos - MG</t>
  </si>
  <si>
    <t>Rua Antônio Jorge,18  Centro - 39180000</t>
  </si>
  <si>
    <t>Felício dos Santos - MG</t>
  </si>
  <si>
    <t>Rua do Campo S/N  Zona Rural - 39180000</t>
  </si>
  <si>
    <t>Rua Joaqui Francisco de Souza  Centro - 39895 000</t>
  </si>
  <si>
    <t>Felisburgo - MG</t>
  </si>
  <si>
    <t>Rua Dionisio Figueiredo,499  Alto Capelinha - 39.895-000</t>
  </si>
  <si>
    <t>Rua Rio de Janeiro,986  Nossa Senhora Dajuda - 39.895-000</t>
  </si>
  <si>
    <t>Rua Francisco Pereira Leite, 113  Centro - 35135-000</t>
  </si>
  <si>
    <t>Fernandes Tourinho - MG</t>
  </si>
  <si>
    <t xml:space="preserve">RUA AMIR SOARES DE CARVALHO , n215  SANTA LUZIA  - 35800000 </t>
  </si>
  <si>
    <t>Ferros - MG</t>
  </si>
  <si>
    <t>JOSE NOGUEIRA LAURIANO S/N  DISTRITO DE SAMAMBAIA Zona Rural - 36815 000</t>
  </si>
  <si>
    <t>Fervedouro - MG</t>
  </si>
  <si>
    <t>AVENIDA MARIA AMELIA DE SOUZA PEDROSA nº  326   CENTRO - 36.815-000</t>
  </si>
  <si>
    <t>Rua Maria Amelia de Souza Pedrosa  Centro - 36815000</t>
  </si>
  <si>
    <t xml:space="preserve">10.172.249.1 </t>
  </si>
  <si>
    <t xml:space="preserve"> Rua: Via São Pedro S/N  Cidade Nova - 36815 000</t>
  </si>
  <si>
    <t>AVENIDA MARIA AMELIA DE SOUZA PEDROSA nº 880  centro - 36815000</t>
  </si>
  <si>
    <t>R. Jota Ferreira, sem  Distrito São Pedro do Glótia - 36815 000</t>
  </si>
  <si>
    <t>Comunidade Ribeirão Jorge  Zona Rural - 36815 000</t>
  </si>
  <si>
    <t>Comunidade Bom Jesus do Madeira  Zona Rural - 36815 000</t>
  </si>
  <si>
    <t>RUA EZEQUIEL FRAGA, nº 745  Nossa Senhora Aparecida - 35.690-000</t>
  </si>
  <si>
    <t>Florestal - MG</t>
  </si>
  <si>
    <t>Rua Bambuí, 1409  Souza e Silva - 35570000</t>
  </si>
  <si>
    <t>Formiga - MG</t>
  </si>
  <si>
    <t>Rua Nossa Senhaora da Abadia, s/n.º  Nossa Senhora Aparecida - 35570000</t>
  </si>
  <si>
    <t>Rua Maria José Belo Alvarenga, 527  Bela Vista - 35570000</t>
  </si>
  <si>
    <t>Rua Rio de Janeiro, 197  Sagrado C de Jesus - 35570000</t>
  </si>
  <si>
    <t>Rua Barão de Piumhi, 475  Centro - 35570000</t>
  </si>
  <si>
    <t>Rua José Francino da Silva, 465  Rosário - 35570000</t>
  </si>
  <si>
    <t>Rua Expedicionários, 174  Quartéis - 35570000</t>
  </si>
  <si>
    <t>Rua Inhazinha Pires, 187  Nossa Senhora de Lourdes - 35570000</t>
  </si>
  <si>
    <t>Rua Salgado Filho, 360  Alvorada - 35570000</t>
  </si>
  <si>
    <t>Rua Geraldo Almeida, 631  Vargem Grande - 35570000</t>
  </si>
  <si>
    <t>Rua B3 s/n.º  Cidade Nova - 35570000</t>
  </si>
  <si>
    <t>praça DA MATRIZ  CENTRO - 38690-000</t>
  </si>
  <si>
    <t>Formoso - MG</t>
  </si>
  <si>
    <t>Rua Santa Cruz, 315  Centro - 37905-000</t>
  </si>
  <si>
    <t>Fortaleza de Minas - MG</t>
  </si>
  <si>
    <t>Rua Alvorada, 441  Centro - 35760-000</t>
  </si>
  <si>
    <t>Fortuna de Minas - MG</t>
  </si>
  <si>
    <t>Rua ROSÁRIO, 400  ROSÁRIO - 39644-000</t>
  </si>
  <si>
    <t>Francisco Badaró - MG</t>
  </si>
  <si>
    <t>Avenida Odilon Loures 550  Centro - 39387-000</t>
  </si>
  <si>
    <t>Francisco Dumont - MG</t>
  </si>
  <si>
    <t>Av. Odilon Loures, 395  Alto Esplanada - 39387-000</t>
  </si>
  <si>
    <t>Praça Bom Jesus snº - Covancas  Zona rural - Covancas - 39387-000</t>
  </si>
  <si>
    <t>AVENIDA ODILON LOUREN, 375,   CENTRO - 39387-000</t>
  </si>
  <si>
    <t>AVENIDA JK nº  360  JOÃO GONÇALVES - 39.580-000</t>
  </si>
  <si>
    <t>Francisco Sá - MG</t>
  </si>
  <si>
    <t>Rua BR 251- KM23  FAZENDA ESQUADRÃO DA VIDA - 39.400-197</t>
  </si>
  <si>
    <t xml:space="preserve">AV PRESIDENTE KENEDY , n156  Centro - 39695000 </t>
  </si>
  <si>
    <t>Franciscópolis - MG</t>
  </si>
  <si>
    <t>RUA MINAS GERAIS, N° 113. AO LADO DA ESCOLA MUNICIPAL.  CENTRO - 39.695-000</t>
  </si>
  <si>
    <t>RUA SÃO FRANCISCO  Nº59  CENTRO - 39695-000</t>
  </si>
  <si>
    <t xml:space="preserve">RUA DOMINGOS NASCIMENTO , s/n  ZUNA RURAL  - 39695000 </t>
  </si>
  <si>
    <t>Rua Oswaldo Alves Machado  Centro - 39840-000</t>
  </si>
  <si>
    <t>Frei Gaspar - MG</t>
  </si>
  <si>
    <t>Rua sebastiana Alves de Souza, s/n  Centro - 35112-000</t>
  </si>
  <si>
    <t>Frei Inocêncio - MG</t>
  </si>
  <si>
    <t>Av. Minas Gerais, 416  Centro - 39870-000</t>
  </si>
  <si>
    <t>Fronteira dos Vales - MG</t>
  </si>
  <si>
    <t>A. Joaquim Pinheiro de Almeida, s/n  Centro - 39870-000</t>
  </si>
  <si>
    <t>AVENIDA DONA TINTINHA  CENTRO - 39.558.000</t>
  </si>
  <si>
    <t>Fruta de Leite - MG</t>
  </si>
  <si>
    <t>Avenida Presidente Getúlio Vargas, 365  Povoado - 38200000</t>
  </si>
  <si>
    <t>Frutal - MG</t>
  </si>
  <si>
    <t>Rua Joao Carlos Ribeiro, 630 cvv Jd das Laranjeiras - 38200-000</t>
  </si>
  <si>
    <t>Rua Uberlândia, 1793  Estudantil - 38200000</t>
  </si>
  <si>
    <t>Rua José Vilela Magalhães, 100  Alto Boa Vista - 38200000</t>
  </si>
  <si>
    <t>Avenida Brasilia, 0333  Jd Laranjeiras - 3820000</t>
  </si>
  <si>
    <t>Rua Pio XII, 448  Princesa isabel - 38200000</t>
  </si>
  <si>
    <t>Rua João Lacerda, 330  Vila Esperança - 38200000</t>
  </si>
  <si>
    <t>Rua Uberlândia, 521  Progresso - 38200000</t>
  </si>
  <si>
    <t>SES-FRAL-4200</t>
  </si>
  <si>
    <t>Avenida Brasilia, 777  Novo Horizonte - 38200000</t>
  </si>
  <si>
    <t>Rua Benedito de Deus  Distrito Ap Minas - 38200000</t>
  </si>
  <si>
    <t>Rua Antonio Marcelino de Mendonça, 1885  Ipê Amarelo - 38200-000</t>
  </si>
  <si>
    <t>Povoado de Boa Esperança/Zona Rural  Povoado - 38200000</t>
  </si>
  <si>
    <t>SES-FRAL-4205</t>
  </si>
  <si>
    <t>Vila Barroso  Zona Rural Povoado - 38200000</t>
  </si>
  <si>
    <t>Rua Tiradentes 330.    Centro - 38200000</t>
  </si>
  <si>
    <t>SES-FRAL-4202</t>
  </si>
  <si>
    <t>RUA ANTÔNIO TORRES FERNANDES,35 -   CENTRO - 35709-000</t>
  </si>
  <si>
    <t>Funilândia - MG</t>
  </si>
  <si>
    <t>AVENIDA OITO DE DEZEMBRO, 863  CENTRO - 35.250-000</t>
  </si>
  <si>
    <t>Galiléia - MG</t>
  </si>
  <si>
    <t>RUA 21 DE DEZEMBRO S/N  CENTRO - 39.505-000</t>
  </si>
  <si>
    <t>Gameleiras - MG</t>
  </si>
  <si>
    <t>Rua Oliveira S/N   Vila Nova - 39505000</t>
  </si>
  <si>
    <t>Povoado do Jacú das Piranhas  Zona Rural - 39505000</t>
  </si>
  <si>
    <t>RUA GERALDO RODRIGUES GONÇALVES, S/N    Centro - 39592-000</t>
  </si>
  <si>
    <t>Glaucilândia - MG</t>
  </si>
  <si>
    <t>Rua Rosa Luiza Ferreira, 50  Centro - 35248000</t>
  </si>
  <si>
    <t>Goiabeira - MG</t>
  </si>
  <si>
    <t>Rua Farmacêutico Vespasiano Pinto Vieira  Centro - 36152-000</t>
  </si>
  <si>
    <t>Goianá  - MG</t>
  </si>
  <si>
    <t>R ANTONIO GOMES PINTO , 163  CENTRO  - 37.680-000</t>
  </si>
  <si>
    <t>Gonçalves  - MG</t>
  </si>
  <si>
    <t>Praça João XXII, 180  Centro - 39720 000</t>
  </si>
  <si>
    <t>Gonzaga  - MG</t>
  </si>
  <si>
    <t>AV PRESIDENTE KENEDY, 73 -   Centro - 39720-000</t>
  </si>
  <si>
    <t>Rua dos Alves 258  Centro - 39120000</t>
  </si>
  <si>
    <t>Gouveia - MG</t>
  </si>
  <si>
    <t>Praça da saudade  - nº 9  Centro  - 39120000</t>
  </si>
  <si>
    <t>Rua Consuelo Falci nº   Centro - 39120000</t>
  </si>
  <si>
    <t>Rua D n°335   Zona rural - 39120000</t>
  </si>
  <si>
    <t>Pedro Pereira   Zona Rural - 39120000</t>
  </si>
  <si>
    <t>Rua São João, 344  Centro - 35020-550</t>
  </si>
  <si>
    <t>Governador Valadares - MG</t>
  </si>
  <si>
    <t>Rua: GERALDO VIEIRA S/N   SÃO ANTONIO - 35053-240</t>
  </si>
  <si>
    <t>R. José Devier, n 80  CENTRO - 39.570-000</t>
  </si>
  <si>
    <t>Grão Mogol - MG</t>
  </si>
  <si>
    <t>Av. Sílvio José de oliveira, nº 133  Centro - 38470-000</t>
  </si>
  <si>
    <t>Grupiara - MG</t>
  </si>
  <si>
    <t>AVENIDA SÍLVIO JOSÉ DE OLIVEIRA,103 -  Centro - 38470-000</t>
  </si>
  <si>
    <t>Rua maria Nunes da Silva  n. 01  Alto Boa Vista - 38470-000</t>
  </si>
  <si>
    <t xml:space="preserve">AV. GOVERNADOR MILTON CAMPOS , n24  VERMELHO  - 39740000 </t>
  </si>
  <si>
    <t>Guanhães - MG</t>
  </si>
  <si>
    <t xml:space="preserve">RUA PRINCIPAL , n265  CENTRO  - 39740000 </t>
  </si>
  <si>
    <t xml:space="preserve">Rua Gabriel Lote, 732  PITO  - 39740000 </t>
  </si>
  <si>
    <t xml:space="preserve">Rua DjalmaPrado, 73  Miló - 39740000 </t>
  </si>
  <si>
    <t xml:space="preserve">RUA PIO FERREIRA , n24  AGRODER  - 39740000 </t>
  </si>
  <si>
    <t xml:space="preserve">Praça Isautina, 101  Alvorada - 39740000 </t>
  </si>
  <si>
    <t xml:space="preserve">RUA JOSÉ INÊS DE SOUZA , n76  CENTRO  - 39740000 </t>
  </si>
  <si>
    <t xml:space="preserve">Rua das Palmeiras,49  Colina verde - 39740000 </t>
  </si>
  <si>
    <t>Rua Professor Boaventura  Centro - 37177000</t>
  </si>
  <si>
    <t>Guapé - MG</t>
  </si>
  <si>
    <t>SES-GUPE-4188</t>
  </si>
  <si>
    <t>Praça Dr. Passos Maia,191  centro - 37177000</t>
  </si>
  <si>
    <t>Rua Cônego Macário,221  Centro - 37177000</t>
  </si>
  <si>
    <t>Rua Amaral Correa  S/N  zona rural St. Antônio - 37177000</t>
  </si>
  <si>
    <t>Rua dona Leopoldina Maia, 825  Cidade nova - 37177000</t>
  </si>
  <si>
    <t>Praça Santana, 43  Centro - 35436000</t>
  </si>
  <si>
    <t>Guaraciaba  - MG</t>
  </si>
  <si>
    <t>Zona Rural São Joaquim  São Joaquim - 35436-000</t>
  </si>
  <si>
    <t>10.147.103.1</t>
  </si>
  <si>
    <t>Rua Coração de Maria, 68  Centro - 35436000</t>
  </si>
  <si>
    <t>Rua Coração de Maria 307  Centro - 35436-ooo</t>
  </si>
  <si>
    <t>10.147.102.1</t>
  </si>
  <si>
    <t>Zona Rural Café  Café - 35436-000</t>
  </si>
  <si>
    <t>10.147.104.1</t>
  </si>
  <si>
    <t>Zona Rural Penha  Penha - 35436000</t>
  </si>
  <si>
    <t xml:space="preserve">10.147.101.1 </t>
  </si>
  <si>
    <t>RUA PRINCIPAL,S/N  CENTRO - 39.397.000</t>
  </si>
  <si>
    <t>Guaraciama - MG</t>
  </si>
  <si>
    <t>PRAÇA LINO JOSÉ DE FIGUEIREDO,S/N  CENTRO - 39.397.000</t>
  </si>
  <si>
    <t>10.175.97.1</t>
  </si>
  <si>
    <t xml:space="preserve"> Maria da Conceição de Sousa N°80   BAIRRO CENTRO - 39.397-000</t>
  </si>
  <si>
    <t xml:space="preserve"> RUA JOSINO DIAS MOREIRA, S/N  CAXIAS  - 36160-000</t>
  </si>
  <si>
    <t>Guarani - MG</t>
  </si>
  <si>
    <t>Rua Dr. José Augusto, 99  Centro - 36160000</t>
  </si>
  <si>
    <t>10.147.121.1</t>
  </si>
  <si>
    <t>Rua Luiz de Abreu Moreira s/n  Sossego - 36160000</t>
  </si>
  <si>
    <t>10.147.122.1</t>
  </si>
  <si>
    <t>Praça José Carvalho Ornellas s/n  Nova Guarani - 36160000</t>
  </si>
  <si>
    <t>PRAÇA DO DIVINO  CENTRO - 36.606-000</t>
  </si>
  <si>
    <t>Guarará  - MG</t>
  </si>
  <si>
    <t>RUA FREI CECILIO, n 1226  Centro - 38570000</t>
  </si>
  <si>
    <t>Guarda-Mor  - MG</t>
  </si>
  <si>
    <t xml:space="preserve">RUA GOVERNADOR VALADARES, n955  Jk - 38570000 </t>
  </si>
  <si>
    <t>avenida PADRE GINCRONIO  CENTRO - 36515-000</t>
  </si>
  <si>
    <t>Guidoval - MG</t>
  </si>
  <si>
    <t>praça Pedro Guimarães, 245  Centro - 38730-000</t>
  </si>
  <si>
    <t>Guimarânia - MG</t>
  </si>
  <si>
    <t>Rua Vereador José Manoel  Centro - 36525-000</t>
  </si>
  <si>
    <t>Guiricema - MG</t>
  </si>
  <si>
    <t>Rua José Florindo de Oliveira, 15  Centro - 38310-000</t>
  </si>
  <si>
    <t>Gurinhatã - MG</t>
  </si>
  <si>
    <t>Pendencia Vistoria Confirmada</t>
  </si>
  <si>
    <t>RUA JOSÉ MARTINS DO CARMO ESQ C/ MANOEL INÁCIO SANTOS, Nº 55  CENTRO  - 38.310-000</t>
  </si>
  <si>
    <t>Rua Quintiliano Pereira Rosa, 137  Centro - 38310-000</t>
  </si>
  <si>
    <t>Rua Fernando José Ribeiro, 67  Centro - 37484-000</t>
  </si>
  <si>
    <t>Heliodora - MG</t>
  </si>
  <si>
    <t>RUA DA LIBERDADE, 329  CENTRO - 37.484-000</t>
  </si>
  <si>
    <t>RUA CLAÚDIO MANOEL DA COSTA, 06  CENTRO - 37.484-000</t>
  </si>
  <si>
    <t>Rua Alves Pinto, 151  Bairo Jerusalem - 35.190-000</t>
  </si>
  <si>
    <t>Iapu - MG</t>
  </si>
  <si>
    <t>10.175.123.1</t>
  </si>
  <si>
    <t>Corrego dos Gomes  Zona rural - 35.190-000</t>
  </si>
  <si>
    <t>10.175.124.1</t>
  </si>
  <si>
    <t>Rua Jaime Mafra, 117  Centro - 35190-000</t>
  </si>
  <si>
    <t>Rua Rio Grande do Sul, 116  Santana - 36225-000</t>
  </si>
  <si>
    <t>Ibertioga - MG</t>
  </si>
  <si>
    <t>Avenida Tatão palhares ,19  Santa Cruz - 38950-000</t>
  </si>
  <si>
    <t>Ibiá - MG</t>
  </si>
  <si>
    <t>Rua 202 , 200  Maroca - 38950-000</t>
  </si>
  <si>
    <t>Rua 60 , 533  São Benedito - 38950-000</t>
  </si>
  <si>
    <t>Rua 03 , 18  Centro - 38950-000</t>
  </si>
  <si>
    <t>Rua 101, 502  Bela Vista - 38950-000</t>
  </si>
  <si>
    <t>Rua Jarcinto Gouveia S/N  Zona Rural - 38950-000</t>
  </si>
  <si>
    <t>Rua Mario Alves  de Paiva,101  Zona Rural - 38950-000</t>
  </si>
  <si>
    <t>Rua 20, 112  CENTRO - 38950-000</t>
  </si>
  <si>
    <t>Rua 8 de dezembro, 284  Novo Horizonte - 39350-000</t>
  </si>
  <si>
    <t>Ibiaí - MG</t>
  </si>
  <si>
    <t>Rua A, s/n  Anísia Cordeiro - 39350-000</t>
  </si>
  <si>
    <t>Rua João Pessoa, 360  Centro - 37990 000</t>
  </si>
  <si>
    <t>Ibiraci - MG</t>
  </si>
  <si>
    <t>Avenida César Elias Jorge, 941  Centro - 37990 000</t>
  </si>
  <si>
    <t>Avenida Aeroporto, s/n.º  Lage - 37990-000</t>
  </si>
  <si>
    <t>RUA SÃO PEDRO, Nº 171  MARILANDIA  - 32400000</t>
  </si>
  <si>
    <t>Ibirité - MG</t>
  </si>
  <si>
    <t>AV. ANTONIO ANACLETO DE OLIVEIRA, Nº 454 -   MONSENHOR HORTA - 32400000</t>
  </si>
  <si>
    <t>AV. PAU BRASIL. Nº 14 -   VILA IDEAL  - 32400000</t>
  </si>
  <si>
    <t>R PRINCESA IZABEL, Nº 25 -   PARQUE ELIZABETH  - 32400000</t>
  </si>
  <si>
    <t>RUA AlLTIVAS CALDAS, Nº 700  NOVO HORIZONTE - 32400000</t>
  </si>
  <si>
    <t>RUA PANTANA,Nº 25 -   CENTRO  - 32400000</t>
  </si>
  <si>
    <t>Rua A , 58   Barrerinho  - 32400000</t>
  </si>
  <si>
    <t>AV. MINAS GERAIS,   715  MORADA DA SERRA  - 32400000</t>
  </si>
  <si>
    <t>AV. CORONEL DUVAL DE BARROS, Nº 1192  DUVAL DE BARROS  - 32400000</t>
  </si>
  <si>
    <t>AV. MARECHAL HERMES, SN  BELA VISTA - 32400000</t>
  </si>
  <si>
    <t xml:space="preserve"> RUA CARMEM SILVA GUIMARÃES, Nº 71   WASHINGTON PIRES - 32400000</t>
  </si>
  <si>
    <t>RUA SALINAS, Nº 20 -   PALMARES  - 32400000</t>
  </si>
  <si>
    <t>R BELLA PETRUSCHE , Nº 621 -   PALMARES B  - 32400000</t>
  </si>
  <si>
    <t>AV. AVELINO PINHEIRO, Nº 255   CANAL  - 32400000</t>
  </si>
  <si>
    <t>RUA SEIS, Nº 150 -   RECANTO DA LAGOA  - 32400000</t>
  </si>
  <si>
    <t xml:space="preserve"> R. Acre,  nº112   Ouro Negro Petrovale A.   - 32400000</t>
  </si>
  <si>
    <t>RUA LADEIRA, Nº  63  DUVAL DE BARROS  - 32400000</t>
  </si>
  <si>
    <t xml:space="preserve"> Rua Marechal Deodoro da Fonseca , n°27   DUVAL DE BARROS - 32400000</t>
  </si>
  <si>
    <t>AV. DR. PAULO SOUZA LIMA, Nº 703   SOL NASCENTE - 32400000</t>
  </si>
  <si>
    <t xml:space="preserve"> Av. São Paulo n°1104  MACAUBAS - 32400000</t>
  </si>
  <si>
    <t>Rua Cer,14  CANAÃ  - 32400000</t>
  </si>
  <si>
    <t>Rua padre Eustáquio,  921   CASCATA - 32400000</t>
  </si>
  <si>
    <t>Rua Mantiqueira, 12  JARDIM DAS ROSAS  - 32400000</t>
  </si>
  <si>
    <t>PRAÇA DOS BANDEIRANTES, 143   Centro - 37223-000</t>
  </si>
  <si>
    <t>Ibituruna - MG</t>
  </si>
  <si>
    <t>RUA DONA LÚCA, S/N  CENTRO - 39.318-000</t>
  </si>
  <si>
    <t>Icaraí de Minas - MG</t>
  </si>
  <si>
    <t>Avenida Professor Francisco Alves Franco, 400  Antunes - 35695 000</t>
  </si>
  <si>
    <t>Igaratinga - MG</t>
  </si>
  <si>
    <t>Praça Nossa Senhora Aparecida, 12  Limas - 35695 000</t>
  </si>
  <si>
    <t>Rua Pará de Minas, 179  Centro - 35695-000</t>
  </si>
  <si>
    <t>Rua João Francisco Lopes, 430  Centro - 37205-000</t>
  </si>
  <si>
    <t>Ijaci - MG</t>
  </si>
  <si>
    <t>Rua José Martins, s/n  Serra - 37205-000</t>
  </si>
  <si>
    <t>SES-IJCI-4179</t>
  </si>
  <si>
    <t>Rua São João N: 160  Vila Aparecida - 37205-000</t>
  </si>
  <si>
    <t>Rua Arildo Vilela  Moscardine ,489  Santa Maria - 37175 000</t>
  </si>
  <si>
    <t>Ilicínea - MG</t>
  </si>
  <si>
    <t>Rua Querobino Moscardine ,228  Glória - 37175 000</t>
  </si>
  <si>
    <t>Rua Francisco de Ouro, 50  Centro - 37175 000</t>
  </si>
  <si>
    <t>Praça do Rosário ,09  Rosário - 37175 000</t>
  </si>
  <si>
    <t>RUA FRANCISCO DE OURO 40  Centro - 37175-000</t>
  </si>
  <si>
    <t>Avenida Cândido, 243  Centro - 35 323 000</t>
  </si>
  <si>
    <t>Imbé de Minas - MG</t>
  </si>
  <si>
    <t xml:space="preserve"> Córrego dos Maducas  Manducas - 35 323 000</t>
  </si>
  <si>
    <t>Córrego dos Graçópolis  Graçópolis - 35 323 000</t>
  </si>
  <si>
    <t>avenida B  CENTRO - 39536-000</t>
  </si>
  <si>
    <t>Indaiabira - MG</t>
  </si>
  <si>
    <t>Elmiro Alves da Silva  Santana - 38490-000</t>
  </si>
  <si>
    <t>Indianópolis - MG</t>
  </si>
  <si>
    <t>Rua Getulio Magalhães, 62  Santana - 38490 000</t>
  </si>
  <si>
    <t>RUA AURELIANO DE SOUZA PINTO nº  515  CENTRO - 37.215-000</t>
  </si>
  <si>
    <t>Ingaí - MG</t>
  </si>
  <si>
    <t>Rua Teófilo José Moreira, 88  Centro - 35330 000</t>
  </si>
  <si>
    <t>Inhapim - MG</t>
  </si>
  <si>
    <t>10.175.57.1</t>
  </si>
  <si>
    <t>Rua Osvaldo Silva Araújo,516  Centro - 35330 000</t>
  </si>
  <si>
    <t>10.175.58.1</t>
  </si>
  <si>
    <t>Rua Amélia Godinho, 497  Santa Cruz - 35 330 000</t>
  </si>
  <si>
    <t>Rua Sebastião Dutra Correa, 22  Santo Antônio - 35 330 000</t>
  </si>
  <si>
    <t>Córrego dos Brás s/n.º  Córrego dos Brás  - 35330 000</t>
  </si>
  <si>
    <t>Rua Pedro José Ferreira, 48  Santo Antônio do Alegre - 35 330 000</t>
  </si>
  <si>
    <t>Rua Leonel Pereira de Faria, S/ N.º  São José do Taquaral - 35 330 000</t>
  </si>
  <si>
    <t>Rua Otávio Brasiliense de Araújo, 43   Jerusalém - 35 330 000</t>
  </si>
  <si>
    <t>Astolfo Souza Campos, 58  Itajutiba - 35 330 000</t>
  </si>
  <si>
    <t>Rua tenente Vieira, 125  Tabajara - 35 330 000</t>
  </si>
  <si>
    <t>RUA OLAVO BILAC, 83  CENTRO - 35.710-000</t>
  </si>
  <si>
    <t>Inhaúma - MG</t>
  </si>
  <si>
    <t>avenida Geraldo Magalhães Mascarenhas, 469  Centro - 35796-000</t>
  </si>
  <si>
    <t>Inimutaba - MG</t>
  </si>
  <si>
    <t>Rua Dr. Jardyr Silva nº 270  Centro - 36950-000</t>
  </si>
  <si>
    <t>Ipanema - MG</t>
  </si>
  <si>
    <t>AV. ABÍLIO MARTINS, 483  CENTRO - 38.350-000</t>
  </si>
  <si>
    <t>Ipiaçu - MG</t>
  </si>
  <si>
    <t>10.175.108.1</t>
  </si>
  <si>
    <t>Rua João Batista Filho, 235  Centro - 37559-000</t>
  </si>
  <si>
    <t>Ipuiúna - MG</t>
  </si>
  <si>
    <t>Rua Sebastião da Costa Ferreira, 50  Centro - 37559-000</t>
  </si>
  <si>
    <t>Rua Joaquim Rosa de Souza, 12  Centro - 38510 000</t>
  </si>
  <si>
    <t>Iraí de Minas - MG</t>
  </si>
  <si>
    <t>RUA JOAQUIM ROSA DE SOUSA, nº S/N  CENTRO - 38.510-000</t>
  </si>
  <si>
    <t>Rua Adolfo Elias de Carvalho, 528  Carvalho - 38510 000</t>
  </si>
  <si>
    <t>RuaConceição Naves, 600  Bagagem - 38510 000</t>
  </si>
  <si>
    <t>avenida João Pinheiro, 791  Centro - 35900-000</t>
  </si>
  <si>
    <t>Itabira - MG</t>
  </si>
  <si>
    <t>RUA DAS MARGARIDAS 001   ELDORADO  - 35900120</t>
  </si>
  <si>
    <t>RUA JOAO CAMILO DE OLIVEIRA TORRES 1172   PRAIA  - 35900270</t>
  </si>
  <si>
    <t>RUA CINCO 207   NOVA VISTA  - 35900180</t>
  </si>
  <si>
    <t>RUA ITAGUARA 56  JUCA ROSA  - 35900186</t>
  </si>
  <si>
    <t xml:space="preserve">10.147.1.1 </t>
  </si>
  <si>
    <t>RUA OURO PRETO 560   JARDIM DAS OLIVEIRAS  - 35900161</t>
  </si>
  <si>
    <t>RUA MARTITA 36   CAMPESTRE  - 35900088</t>
  </si>
  <si>
    <t>RUA MARECHAL JOFRE 001   AGUA FRESCA - 35900455</t>
  </si>
  <si>
    <t>Rua José Hidenburgo Gonçalves,80  JOAO XXIII  - 35901226</t>
  </si>
  <si>
    <t>RUA PROFESSOR MAX D´ CAUX 80  BELA VISTA  - 35900076</t>
  </si>
  <si>
    <t>TRAVESSA PASSARO VERDE 100  PEDREIRA  - 35904001</t>
  </si>
  <si>
    <t>RUA JORDÂNIA, 173  BETHANIA  - 35900474</t>
  </si>
  <si>
    <t>AV BRASIL 50   AREAO  - 35900367</t>
  </si>
  <si>
    <t>CHACARA FERNANDO JARDIM 555  CAMPESTRE  - 35900595</t>
  </si>
  <si>
    <t>RUA MARMORE 178   AREAO  - 35900400</t>
  </si>
  <si>
    <t>Rua urânio, 19   MAJOR LAGE - 35900012</t>
  </si>
  <si>
    <t>RUA FABIO PIRES 271   CLOVIS ALVIM  - 35900058</t>
  </si>
  <si>
    <t>Rua Ipoema,105  PARA  - 35900041</t>
  </si>
  <si>
    <t>RUA dos Escritores, S/N (antiga W18)  GABIROBA DE CIMA  - 35900426</t>
  </si>
  <si>
    <t>MG 129, 001  MAJOR LAGE  - 35900256</t>
  </si>
  <si>
    <t>Rua Quatrocentos, 130   Monsenhor José Lopes - 35900078</t>
  </si>
  <si>
    <t>RUA PRINCIPAL 001   SENHORA DO CARMO - 35907000</t>
  </si>
  <si>
    <t>RUA QUATRO 160   FENIX  - 35901230</t>
  </si>
  <si>
    <t>PRACA AUGUSTO GUERRA 001   IPOEMA - 35905000</t>
  </si>
  <si>
    <t xml:space="preserve">10.147.4.1 </t>
  </si>
  <si>
    <t>RUA NOVA ERA, 200  Centro - 35900000</t>
  </si>
  <si>
    <t>AV JOAO SOARES DA SILVA 135   PENHA - 35900062</t>
  </si>
  <si>
    <t>RUA LUIZ VENTURA 75   VILA PIEDADE - 35900199</t>
  </si>
  <si>
    <t>MG 129 001  CHAPADA  - 35900000</t>
  </si>
  <si>
    <t>Praça Dona Manuela,S/N  Centro - 35280 000</t>
  </si>
  <si>
    <t>Itabirinha de Mantena - MG</t>
  </si>
  <si>
    <t>10.175.61.1</t>
  </si>
  <si>
    <t>Avenida Prefeito joel  Heringer ,S/N  Vila Nova - 35280 000</t>
  </si>
  <si>
    <t>10.175.62.1</t>
  </si>
  <si>
    <t>Rua Principal, 261  Centro - 35280 000</t>
  </si>
  <si>
    <t>10.175.63.1</t>
  </si>
  <si>
    <t>Rua do Coqueiro, S/N  Centro - 35280 000</t>
  </si>
  <si>
    <t>10.175.64.1</t>
  </si>
  <si>
    <t>Rua Antônio Carlos, 292  Boa Imagem - 35450-000</t>
  </si>
  <si>
    <t>Itabirito - MG</t>
  </si>
  <si>
    <t>POVOADO CAPELA DOS MANGUES  ZONA RURAL - 39.594.000</t>
  </si>
  <si>
    <t>Itacambira - MG</t>
  </si>
  <si>
    <t>RUA GRÃO MOGOL 176  CENTRO - 39.594-000</t>
  </si>
  <si>
    <t>RUA OLIVIA RODRIGUES, SNº   CENTRO - 39.470.000</t>
  </si>
  <si>
    <t>Itacarambi - MG</t>
  </si>
  <si>
    <t>10.175.94.1</t>
  </si>
  <si>
    <t>RUA DON DANIEL, Nº 487   N. SRA. FÁTIMA - 39470-000</t>
  </si>
  <si>
    <t>10.175.95.1</t>
  </si>
  <si>
    <t>PRAÇA JOÃO PAULO II, S/Nº  SÃO FRANCISCO - 39470-000</t>
  </si>
  <si>
    <t>10.175.96.1</t>
  </si>
  <si>
    <t>COMUNIDADE DE FABIÃO II  FABIÃO II - 39470-000</t>
  </si>
  <si>
    <t>COMUNIDADE DE VARZEA GRANDE  VARZEA GRANDE - 39470-000</t>
  </si>
  <si>
    <t>COMUNIDADE DE VILA FLORENTINA  VILA FLORENTINA - 39470-000</t>
  </si>
  <si>
    <t>COMUNIDADE DE SERRARIA  SERRARIA - 39470-000</t>
  </si>
  <si>
    <t>RUA ITAÚNA, 27  Centro - 35.514-000</t>
  </si>
  <si>
    <t>Itaguara - MG</t>
  </si>
  <si>
    <t>10.175.21.1</t>
  </si>
  <si>
    <t>Rua Antônio Pacheco, 420  Centro - 35514-000</t>
  </si>
  <si>
    <t>Rod.Itajubá - M. da Fé km10  Ano Bom - 37501 176</t>
  </si>
  <si>
    <t>Itajubá - MG</t>
  </si>
  <si>
    <t>Rod . itajubá- lorena,km10  Ponte Santo Antônio - 37502 700</t>
  </si>
  <si>
    <t>R.Maria Celestina Pereira  do Santos, 553  Rebourgeon - 37503 362</t>
  </si>
  <si>
    <t>Pça.Aureliano Moreira Magalhães, S/N  Santa Rita de Cássia - 37502 488</t>
  </si>
  <si>
    <t>R:Luzia Rennó Pereira, 63  Santo Ãntonio - 37503 156</t>
  </si>
  <si>
    <t>R.Tão Pereira, 769  Santa Luzia - 37503 154</t>
  </si>
  <si>
    <t>R. Alexandre Alves Fernandes, 175  Medicina - 37502 148</t>
  </si>
  <si>
    <t>R.Dr.Luiz Goulart  de Azevedo, 52  Avenida - 37504 014</t>
  </si>
  <si>
    <t>10.174.192.1</t>
  </si>
  <si>
    <t>R. Joaquim Nabuco, 62  Nossa Senhora  Lourdes - 37503 006</t>
  </si>
  <si>
    <t>Av.21 de Novembro, 129  Vila Rubens - 37505 174</t>
  </si>
  <si>
    <t>Av.Wagner Machado, 589  Açude - 37504 326</t>
  </si>
  <si>
    <t>R.José Dias Chaves Sobrinho, S/N  Piedade - 37504  592</t>
  </si>
  <si>
    <t>R. Domingos Lamóglia, S/N  Santos Drumont - 37504-106</t>
  </si>
  <si>
    <t>AV.Clemente Teodoro da Silva, 1043  Vila Isabel - 37505 176</t>
  </si>
  <si>
    <t>Av. Silvestre Antonio Junqueira Ferraz, 1354  Boa Vista - 37505 130</t>
  </si>
  <si>
    <t>10.174.193.1</t>
  </si>
  <si>
    <t>AV.São Vicente de Paula, 120  São Vicente - 37502 082</t>
  </si>
  <si>
    <t>R.Henriqueto Cardnali, S/N  Varginha - 37501 150</t>
  </si>
  <si>
    <t>10.174.199.1</t>
  </si>
  <si>
    <t>SES-ITBA-5700</t>
  </si>
  <si>
    <t>R.Antonio Silva Branco , S/N  Cruzeiro - 37500 224</t>
  </si>
  <si>
    <t>Rua Santa Luzia,  102  Centro - 39.670.000</t>
  </si>
  <si>
    <t>Itamarandiba - MG</t>
  </si>
  <si>
    <t>10.175.87.1</t>
  </si>
  <si>
    <t>Avenida do Rodeio, 626  São João Batista  - 39.670.000</t>
  </si>
  <si>
    <t>10.175.88.1</t>
  </si>
  <si>
    <t>Rua Cianita, 192  Fazendinha - 39.670.000</t>
  </si>
  <si>
    <t>10.175.89.1</t>
  </si>
  <si>
    <t>Praça da Criança, s/n  Primeiro de Maio - 39.670.000</t>
  </si>
  <si>
    <t>10.175.90.1</t>
  </si>
  <si>
    <t>Rua Florianópolis, 206  São Gerlado - 39.670.000</t>
  </si>
  <si>
    <t>10.175.91.1</t>
  </si>
  <si>
    <t>Rua Tinô Gomes, s/n  zona rural - 39.670.000</t>
  </si>
  <si>
    <t>10.175.92.1</t>
  </si>
  <si>
    <t>Avenida Itamarandiba, s/n  zona rural - 39.670.000</t>
  </si>
  <si>
    <t>10.175.93.1</t>
  </si>
  <si>
    <t>Rua Silvério Dias Barbosa, 518  Centro - 36.788-000</t>
  </si>
  <si>
    <t>Itamarati de Minas - MG</t>
  </si>
  <si>
    <t>SES-ITAS-4191</t>
  </si>
  <si>
    <t>Sitio São Lourenço  Zona Rural - 36.788-000</t>
  </si>
  <si>
    <t>RUA SILVÉRIO DIAS BARBOSA nº 326  CENTRO - 36.788-000</t>
  </si>
  <si>
    <t>Comunidade Caramonos  Zona Rural - 36.788-000</t>
  </si>
  <si>
    <t>SES-ITAS-4193</t>
  </si>
  <si>
    <t xml:space="preserve">RUA XINGU , n1125   V. BAIANA  - 39830000 </t>
  </si>
  <si>
    <t>Itambacuri - MG</t>
  </si>
  <si>
    <t xml:space="preserve">RUA ARTHUR COSTA E SILVA , s/n  CENTRO  - 39830000 </t>
  </si>
  <si>
    <t>R : Serafim Souza    e Silva   Coqueiros  - 398.300,00</t>
  </si>
  <si>
    <t>10.147.105.1</t>
  </si>
  <si>
    <t>Cafelândia   Zona Rural  - 39.830,00</t>
  </si>
  <si>
    <t xml:space="preserve">RUA DOS INDIOS , n26  VARZEA  - 39830000 </t>
  </si>
  <si>
    <t xml:space="preserve">DISTRITO DE GUARATAIA , n2750   ZONA RURAL  - 39830000 </t>
  </si>
  <si>
    <t xml:space="preserve">RUA CAMILO A PEREIRA , s/n  ZONA RURAL  - 39830000 </t>
  </si>
  <si>
    <t>R:  Brasília,90  Centro - 39.830,00</t>
  </si>
  <si>
    <t>10.147.108.1</t>
  </si>
  <si>
    <t xml:space="preserve"> Distrito   de Frei  Serafim  Zona Rural  - 39.830,00</t>
  </si>
  <si>
    <t>10.147.107.1</t>
  </si>
  <si>
    <t xml:space="preserve">RUA JOSE LOPES PINHEIRO FREI SERAFIM , n32 Distrito Santa Isabel  ZONA RURAL  - 39832000 </t>
  </si>
  <si>
    <t xml:space="preserve">AV. FREI ARCANGELO , 1329  CENTRO  - 39830000 </t>
  </si>
  <si>
    <t>Rua OLIVER CANDIDO GOMES, 100  CENTRO - 35820-000</t>
  </si>
  <si>
    <t>Itambé do Mato Dentro - MG</t>
  </si>
  <si>
    <t>Rua Adolfo José de Paula, 418  Centro - 37955-000</t>
  </si>
  <si>
    <t>Itamogi - MG</t>
  </si>
  <si>
    <t>Francisco Campos 437  centro - 37955000</t>
  </si>
  <si>
    <t>Avenida Expoita, 281  Vale do Sol - 37955000</t>
  </si>
  <si>
    <t>Bom Jesus da Lapa, 383  Bom Jesus - 37955000</t>
  </si>
  <si>
    <t>Divino José Antônio, 464  Jardim União - 37955000</t>
  </si>
  <si>
    <t>Wenceslau Brás 45  Centro - 37955000</t>
  </si>
  <si>
    <t xml:space="preserve">     Rua Geraldo Meirelli Suzano 45 Bairro Vila Nova.  Vila Nova - 37955000</t>
  </si>
  <si>
    <t>Campo Redondo Zona Rural Campo Redondo - 37466 000</t>
  </si>
  <si>
    <t>Itamonte - MG</t>
  </si>
  <si>
    <t>10.175.75.1</t>
  </si>
  <si>
    <t>Cachoeirinha Zona Rural Cachoeirinha - 37466 000</t>
  </si>
  <si>
    <t>10.175.76.1</t>
  </si>
  <si>
    <t>Avenida 20 de Junho  Moradas do Bosque - 37466 000</t>
  </si>
  <si>
    <t>10.175.77.1</t>
  </si>
  <si>
    <t>Rua Professora Helena Costa ,55  Boa Vista - 37466 000</t>
  </si>
  <si>
    <t>10.175.78.1</t>
  </si>
  <si>
    <t>Rua Custório Francisco da Rocha, 57  Berta - 37466 000</t>
  </si>
  <si>
    <t>10.175.79.1</t>
  </si>
  <si>
    <t>Rua Antônio Ribeiro Couto, 44  Vila Santos - 37466 000</t>
  </si>
  <si>
    <t>10.175.140.1</t>
  </si>
  <si>
    <t>Estrada do Condado  Condado - 37464 000</t>
  </si>
  <si>
    <t>Itanhandu - MG</t>
  </si>
  <si>
    <t>10.175.65.1</t>
  </si>
  <si>
    <t>Av.Ary Carneiro ,S/N  Vila Maria - 37464 000</t>
  </si>
  <si>
    <t>10.175.66.1</t>
  </si>
  <si>
    <t>Antônio Pereira Leite, 256  Renne Charlier - 37464 000</t>
  </si>
  <si>
    <t>10.175.67.1</t>
  </si>
  <si>
    <t>Dr. Paiva, 125  Nossa Senhora de Fátima - 37464 000</t>
  </si>
  <si>
    <t>10.175.68.1</t>
  </si>
  <si>
    <t>Neusa Fonseca Monteiro, 06  Portal - 37464 000</t>
  </si>
  <si>
    <t>10.175.69.1</t>
  </si>
  <si>
    <t>Praça Irmã Carvalho, 20  Centro - 37464 000</t>
  </si>
  <si>
    <t>10.175.70.1</t>
  </si>
  <si>
    <t xml:space="preserve"> Av. Fernando Costa   n°792     centro - 37.464-000</t>
  </si>
  <si>
    <t>RUA CAPITÃO ANDRADE, 20  CENTRO - 35.120-000</t>
  </si>
  <si>
    <t>Itanhomi - MG</t>
  </si>
  <si>
    <t>10.175.109.1</t>
  </si>
  <si>
    <t>Rua da Bahia, 420  Centro - 39625-000</t>
  </si>
  <si>
    <t>Itaobim - MG</t>
  </si>
  <si>
    <t>Avenida17,   400  Centro - 38240 000</t>
  </si>
  <si>
    <t>Itapagipe - MG</t>
  </si>
  <si>
    <t>10.175.71.1</t>
  </si>
  <si>
    <t>Rua  8  Centro - 38240 000</t>
  </si>
  <si>
    <t>10.175.72.1</t>
  </si>
  <si>
    <t>Rua 6  Centro - 38240 000</t>
  </si>
  <si>
    <t>10.175.73.1</t>
  </si>
  <si>
    <t>Rua 16  Centro - 38240 000</t>
  </si>
  <si>
    <t>10.175.74.1</t>
  </si>
  <si>
    <t>Rua Dr. Ezequiel, S/Nº  Centro - 35550000</t>
  </si>
  <si>
    <t>Itapecerica - MG</t>
  </si>
  <si>
    <t>Rua Tavico Araujo, 576  N S das Graças - 35.550.000</t>
  </si>
  <si>
    <t>Rua Dr. Severo Rios, 66  Centro - 35.550.000</t>
  </si>
  <si>
    <t>Rua Dona Cotinha, S/nº  Lamounier - 35.550.000</t>
  </si>
  <si>
    <t>Praça Brigida Nascimento  Neolandia - 35.550.000</t>
  </si>
  <si>
    <t>Rua Amerio Vespúcio, S/nº  Marilandia - 35.550.000</t>
  </si>
  <si>
    <t>Rua Odilon Augusto de Castro, S/nª  Alto do Rosario - 35.550.000</t>
  </si>
  <si>
    <t>Rua Tobias de Andrade, 230  Centro - 37655-000</t>
  </si>
  <si>
    <t>Itapeva - MG</t>
  </si>
  <si>
    <t>RUA BONFIM, 174  CENTRO  - 35685000</t>
  </si>
  <si>
    <t>Itatiaiuçu - MG</t>
  </si>
  <si>
    <t>RUA SÃO GERALDO, 54   ROBERT KENNEDY - 35685000</t>
  </si>
  <si>
    <t>RUA SÃO JOSE, 235  SANTA TEREZINHA  - 35685000</t>
  </si>
  <si>
    <t>RUA A, 149   PINHEIROS - 35685000</t>
  </si>
  <si>
    <t>ESTRADA RODOVIA MG 431  ZONA RURAL  - 35685000</t>
  </si>
  <si>
    <t>avenida JOSE FRANCISCO DA SILVA  CENTRO - 35685-000</t>
  </si>
  <si>
    <t>Braziel Ferreira Amorim, 890  Bela Vista - 37975 000</t>
  </si>
  <si>
    <t>Itaú de Minas - MG</t>
  </si>
  <si>
    <t>Rua Gasparino de Andrade, 468  Centro - 37975 000</t>
  </si>
  <si>
    <t>Avenida Benedito Damasceno Silva, 279  Sagrada Família - 37975 000</t>
  </si>
  <si>
    <t>Rua João Kirchner, 634  Centro - 37975 000</t>
  </si>
  <si>
    <t>Rua Dep. Renato Azeredo, 131  Santa Terezinha - 37975 000</t>
  </si>
  <si>
    <t>RUA GILDO CREMASCO, 105  CENTRO - 35220-000</t>
  </si>
  <si>
    <t>Itueta - MG</t>
  </si>
  <si>
    <t>Avenida Cel Osório, 319  CENTRO - 35.220-000</t>
  </si>
  <si>
    <t>Av 23, 193  Novo Horizonte - 38302-236</t>
  </si>
  <si>
    <t>Ituiutaba - MG</t>
  </si>
  <si>
    <t>Rua Áurea Muniz de Oliveira, 175  Novo Tempo 2 - 38305-226</t>
  </si>
  <si>
    <t>Rua Diva Paranaíba de Andrade, 344  Sol Nascente 2 - 38307-386</t>
  </si>
  <si>
    <t>RUA 26 C entre 13 e 15  Centro - 38300-080</t>
  </si>
  <si>
    <t>Rua 24, 3944  Tupã - 38304-406</t>
  </si>
  <si>
    <t>Rua Suiça s/n.º  Jardim do Rosario - Brasil - 38304-202</t>
  </si>
  <si>
    <t>Rua Jorge Jacob Yunes, 605  Setor Norte - 38300-172</t>
  </si>
  <si>
    <t>Rua Maria Conceição Goulart Furtado, 726  Jardim Rosário - 38304-036</t>
  </si>
  <si>
    <t>Rua Dr. Helio andrade - 42  Centro - 37.210-000</t>
  </si>
  <si>
    <t>Itumirim - MG</t>
  </si>
  <si>
    <t>Rua José Antônio de Souza S/N  Macuco/Centro - 37.210-000</t>
  </si>
  <si>
    <t>PRAÇA TRES PODERES, 125   Centro - 37210-000</t>
  </si>
  <si>
    <t>R. Cidade do prata nº415  Centro - 38280-000</t>
  </si>
  <si>
    <t>Iturama - MG</t>
  </si>
  <si>
    <t>TRAVESSA CORONEL AUGUSTO PEREIRA  CENTRO - 36390000</t>
  </si>
  <si>
    <t>Itutinga - MG</t>
  </si>
  <si>
    <t>Rua Otaviano Teodoro Leite, 423  Centro - 36390-000</t>
  </si>
  <si>
    <t>Rua Eduardo Goes nº 305.  Centro - 35830-000</t>
  </si>
  <si>
    <t>Jaboticatubas - MG</t>
  </si>
  <si>
    <t>Rua das Rosas nº 287.  Bairro das Flores. Distrito de São José de Almeida - 35830-000</t>
  </si>
  <si>
    <t>Rua Dom Carlos de Vasconcelos nº 350  Centro - 35830-000</t>
  </si>
  <si>
    <t>RUA GERALDO TEIXEIRA DA COSTA, Nº 4  CENTRO - 35.830-000</t>
  </si>
  <si>
    <t>RUA ESPERANÇA 20  SAO TARCISIO - 35.830-000</t>
  </si>
  <si>
    <t xml:space="preserve"> RUA ERMELINA FERRAZ, 285  Centro - 39930-000</t>
  </si>
  <si>
    <t>Jacinto - MG</t>
  </si>
  <si>
    <t>Rua Walter Nasser, 4  Centro - 37965-000</t>
  </si>
  <si>
    <t>Jacuí  - MG</t>
  </si>
  <si>
    <t>Rua  Campos Sales ,101  centro - 37965000</t>
  </si>
  <si>
    <t xml:space="preserve">Rua Alcides José Pieroni, 415  Centro - 37590 000 </t>
  </si>
  <si>
    <t>Jacutinga - MG</t>
  </si>
  <si>
    <t>Rua Barão de Rio Branco, 324  Centro - 37590 000</t>
  </si>
  <si>
    <t>Rua Tarcizio Ramalho, 70  Verde Vale - 37590 000</t>
  </si>
  <si>
    <t>Rua Alemanha, 186  Parque das Nações - 37590 000</t>
  </si>
  <si>
    <t>Rua João de melo Bueno,264  Vila Esperança - 37590 000</t>
  </si>
  <si>
    <t>Rua Faustino Celestino  Centro - 39837 00</t>
  </si>
  <si>
    <t>Jampruca - MG</t>
  </si>
  <si>
    <t>Rua Emília Duarte  Centro - 39837 00</t>
  </si>
  <si>
    <t>RUA JARAGUA, 396  NOVA ESPERANCA - 39440000</t>
  </si>
  <si>
    <t>Janaúba  - MG</t>
  </si>
  <si>
    <t>10.175.125.1</t>
  </si>
  <si>
    <t>AVENIDA MANOEL ATHAYDE, 2035  SANTA CRUZ - 39440000</t>
  </si>
  <si>
    <t>10.175.126.1</t>
  </si>
  <si>
    <t>AVENIDA REDE ELÉTRICA, 2840  DENTE GRANDE - 39440000</t>
  </si>
  <si>
    <t>10.175.127.1</t>
  </si>
  <si>
    <t>PRAÇA JUSTINO DE BRITO, 19  PADRE EUSTÁQUIO - 39440000</t>
  </si>
  <si>
    <t>10.175.128.1</t>
  </si>
  <si>
    <t>AVENIDA MESTRE ALFREDO BARBOSA, 364  RIO NOVO - 39440000</t>
  </si>
  <si>
    <t>10.175.129.1</t>
  </si>
  <si>
    <t>RUA SANTA RITA DE CÁSSIA, 50  BARBOSA - 39440000</t>
  </si>
  <si>
    <t>10.175.130.1</t>
  </si>
  <si>
    <t>RUA SÃO FRANCISCO, 42  NOVO PARAÍSO - 39440000</t>
  </si>
  <si>
    <t>10.175.131.1</t>
  </si>
  <si>
    <t>AVENIDA TEÓFILO PIRES, S/N  DISTRITO QUEM-QUEM - 39440000</t>
  </si>
  <si>
    <t>10.175.132.1</t>
  </si>
  <si>
    <t>AVENIDA NOSSA SENHORA APARECIDA, 110  DISTRITO BARREIRO DA RAIZ - 39440000</t>
  </si>
  <si>
    <t>10.175.133.1</t>
  </si>
  <si>
    <t>RUA JOÃO MARTINS, S/N  DISTITO VILA NOVA DOS POÇÕES - 39440000</t>
  </si>
  <si>
    <t>10.175.134.1</t>
  </si>
  <si>
    <t>RUA JOÃO PESSOA, 284  SAUDADE - 39440000</t>
  </si>
  <si>
    <t>10.175.135.1</t>
  </si>
  <si>
    <t>RUA SÃO JUDAS TADEU, 400  SÃO LUCAS - 39440000</t>
  </si>
  <si>
    <t>10.175.136.1</t>
  </si>
  <si>
    <t>avenida Brasil, 843  Centro - 39440-000</t>
  </si>
  <si>
    <t>Rua São João da Ponte, 409 Escritorio Microrregional Centro - 39440-000</t>
  </si>
  <si>
    <t>Rua 11, 155 cvv Vila Jussara - 39480-000</t>
  </si>
  <si>
    <t>Januária - MG</t>
  </si>
  <si>
    <t>Avenida Marechal Deodoro da FOnseca, 546 Almoxarifado Centro - 39480-000</t>
  </si>
  <si>
    <t>Rua ANTENOR FLORUNCIO DIAS  SAO JOSE I - 35580-000</t>
  </si>
  <si>
    <t>Japaraíba - MG</t>
  </si>
  <si>
    <t>Rua Ulisses Guimarães, 135  São Geraldo - 39335-000</t>
  </si>
  <si>
    <t>Japonvar  - MG</t>
  </si>
  <si>
    <t>R.Antonio Ribeiro Souza, S/N  Centro - 35498 000</t>
  </si>
  <si>
    <t>Jeceaba - MG</t>
  </si>
  <si>
    <t>R. Entre Rios de Minas, 827  Centro - 35498 000</t>
  </si>
  <si>
    <t>Bituri  Zona Rural Bituri - 35498 000</t>
  </si>
  <si>
    <t>Machados Zona Rural Machados - 35498 000</t>
  </si>
  <si>
    <t>Rua Pouso Alegre, 267  Lagoinha - 39645-000</t>
  </si>
  <si>
    <t>Jenipapo de Minas - MG</t>
  </si>
  <si>
    <t>Praça Tenente Mol, 3 - centro  Centro - 35390-000</t>
  </si>
  <si>
    <t>Jequeri - MG</t>
  </si>
  <si>
    <t>AVENIDA ESTADOS UNIDOS,S/N  ALTO VARGINHA - 39.370.000</t>
  </si>
  <si>
    <t>Jequitaí  - MG</t>
  </si>
  <si>
    <t>RUA Dr. CARLOS VERSIANI,100  DIAMANTE - 39.370.000</t>
  </si>
  <si>
    <t>AVENIDA ESPIRITO SANTOS,277  CENTRO - 39.370.000</t>
  </si>
  <si>
    <t>RUA GALDINO PEREIRA DA CRUZ,121  ZONA RURAL - (38)3844-1615</t>
  </si>
  <si>
    <t>COMUNIDADE DO BOQUEIRÃO  ZONA RURAL - 39.370.000</t>
  </si>
  <si>
    <t>COMUNIDADE DE LAVANDEIRA  ZONA RURAL - 39.370.000</t>
  </si>
  <si>
    <t>Rua Vereador Silvestre Augusto Costa, 82  Centro - 39370-000</t>
  </si>
  <si>
    <t>Rua João Saturnino Lopes, 365  Centro - 35767-000</t>
  </si>
  <si>
    <t>Jequitibá - MG</t>
  </si>
  <si>
    <t>Rua Marculino Quaresma ,  Alvorada - 39960 000</t>
  </si>
  <si>
    <t>Jequitinhonha - MG</t>
  </si>
  <si>
    <t>Rua Bento CVV Vaticano - 39960-000</t>
  </si>
  <si>
    <t>Rua São José, 45  São José - 39960 000</t>
  </si>
  <si>
    <t>Rua Teofilo Otoni, 1059  Aldeia - 39960 000</t>
  </si>
  <si>
    <t>Rua Valmir Leite  Santa Luzia - 39960 000</t>
  </si>
  <si>
    <t>Rua Esmeralda, 30  Vaticano - 39960 000</t>
  </si>
  <si>
    <t>Distrito do Guaranilandia  Distrito - 39960 000</t>
  </si>
  <si>
    <t>Rua Porto Alegre, 119  Centro - 39960 000</t>
  </si>
  <si>
    <t>AV: brasil  Centro - 39960 000</t>
  </si>
  <si>
    <t>Distrito do São Pedro do jequitinhonha  Distrito - 39960 000</t>
  </si>
  <si>
    <t>Rua José Dias de Castro, 74  Centro - 37485-000</t>
  </si>
  <si>
    <t>Jesuânia  - MG</t>
  </si>
  <si>
    <t>RUA BERNARDINO MURTA, S/N, EM FRENTE SECRETARIA DE SAÚDE  CENTRO - 39.890-000</t>
  </si>
  <si>
    <t>Joaíma - MG</t>
  </si>
  <si>
    <t>Rua Joaquim Dias de Moura, 20  Centro - 35168-000</t>
  </si>
  <si>
    <t>Joanésia - MG</t>
  </si>
  <si>
    <t xml:space="preserve">Rua Nova York , 597  Novo Cruzeiro  - 35930112 </t>
  </si>
  <si>
    <t>João Monlevade - MG</t>
  </si>
  <si>
    <t xml:space="preserve">Rua Wilson de Souza , s/n  Laranjeiras  - 35930390 </t>
  </si>
  <si>
    <t xml:space="preserve">Rua Luiz Gonzaga , s/n  Santo Hipólito  - 35930205 </t>
  </si>
  <si>
    <t xml:space="preserve">Rua Um , n220  Nova Esperança  - 35930160 </t>
  </si>
  <si>
    <t xml:space="preserve">Avenida Luzia Brandão Fraga de Souza , s/n  Loanda  - 35931023 </t>
  </si>
  <si>
    <t xml:space="preserve">Rua Duque de Caxias , s/n  Nª Srª da Conceição   - 35930198  </t>
  </si>
  <si>
    <t xml:space="preserve">Rua Ipatinga, n624  Industrial  - 35930125 </t>
  </si>
  <si>
    <t xml:space="preserve">Rua Tiete, n748  Centro Industrial  - 35930462 </t>
  </si>
  <si>
    <t>Avenida Getúlio Vargas, 4232  Carneirinhos - 35.930-002</t>
  </si>
  <si>
    <t xml:space="preserve">Rua Dezessete , n28  Vila Tanque   - 35930409  </t>
  </si>
  <si>
    <t>RUA JOSE DE OLIVEIRA 1404   MARIA JOSE DE PAULA0 - 38770-000</t>
  </si>
  <si>
    <t>João Pinheiro - MG</t>
  </si>
  <si>
    <t>RUA PEDRO GONCALVES DE SOUSA LUISLANDIA DO OESTE 522   LUISLANDIA DO OESTE - 38770-000</t>
  </si>
  <si>
    <t>RUA LINDOLFO CARNEIRO 774   CENTRO - 38770-000</t>
  </si>
  <si>
    <t>RUA ANTONIO DORNELAS SOBRINHO 834   CANA BRAVA - 38770-000</t>
  </si>
  <si>
    <t>RUA B S/N LAGES   VILA SÃO SEBASTIAO - 38770-000</t>
  </si>
  <si>
    <t>RURALMINAS  RURALMINAS - 38770-000</t>
  </si>
  <si>
    <t xml:space="preserve">AV. ORÁCIO DORNELES , n730  ALVORADA  - 38770000 </t>
  </si>
  <si>
    <t xml:space="preserve">RUA ALOÍSIO NOGUEIRA JUNIOR , n45  SANTA CRUZ  - 38770000 </t>
  </si>
  <si>
    <t xml:space="preserve">RUA VICENTE ANTONIO SOUZA , s/n  MANGABEIRAS  - 38770000 </t>
  </si>
  <si>
    <t xml:space="preserve">RUA MARIA JOSE BORGES , n242  JARDIM CENTRAL  - 38770000 </t>
  </si>
  <si>
    <t>RUA ANTÔNIO CHAVES, S/N  SÃO JORGE - 39.240-000</t>
  </si>
  <si>
    <t>Joaquim Felício  - MG</t>
  </si>
  <si>
    <t>10.175.110.1</t>
  </si>
  <si>
    <t>Rua Professora Juscelina Costa, 420  Centro - 39642-000</t>
  </si>
  <si>
    <t>José Gonçalves de Minas - MG</t>
  </si>
  <si>
    <t>RUA: ANTÔNIO PINTO RIBEIRO, nº 20  CENTRO  - 39.775-000</t>
  </si>
  <si>
    <t>José Raydan - MG</t>
  </si>
  <si>
    <t xml:space="preserve"> Rua Cleber Soares, 40  Centro - 35675-000</t>
  </si>
  <si>
    <t>Juatuba  - MG</t>
  </si>
  <si>
    <t>avenida Eugenio do Nascimento HOSPITAL UNIVERSITARIO Dom Bosco - 36036-110</t>
  </si>
  <si>
    <t>Juiz de Fora - MG</t>
  </si>
  <si>
    <t>Avenida Juscelino Kubistcheck, 505  Francisco Bernardino - 36081-000</t>
  </si>
  <si>
    <t xml:space="preserve">Estrada do Café, s/n  Igrejinha - 36.087-100 </t>
  </si>
  <si>
    <t>RUA JOSÉ VICENTE COSTA 11   CENTRO - 39.590-000</t>
  </si>
  <si>
    <t>Juramento - MG</t>
  </si>
  <si>
    <t>Rua Alderico Pinto de Aguiar, Nº 305  Jardim Santo Antônio II - 37.805-000</t>
  </si>
  <si>
    <t>Juruaia - MG</t>
  </si>
  <si>
    <t>10.175.98.1</t>
  </si>
  <si>
    <t>Praça Rodrigues Antônio Magalhães, Nº 205  Mata do Sino - 37.805-000</t>
  </si>
  <si>
    <t>10.175.99.1</t>
  </si>
  <si>
    <t>Bairro Grama   Grama - 37.805-000</t>
  </si>
  <si>
    <t>10.175.22.1</t>
  </si>
  <si>
    <t>Rua Tiradentes, Nº 302  Centro - 37.805-000</t>
  </si>
  <si>
    <t>10.175.23.1</t>
  </si>
  <si>
    <t>Rua Antônio Guilherme Cabral, S/N   Mirante II - 37.805-000</t>
  </si>
  <si>
    <t>10.175.24.1</t>
  </si>
  <si>
    <t>RUA  Alderico Pinto de Aguiar s/n  Jardim Santo Antonio - 37.805-000</t>
  </si>
  <si>
    <t>R,José Olimpio de Souza, 800  Centro - 39469 000</t>
  </si>
  <si>
    <t>Juvenília  - MG</t>
  </si>
  <si>
    <t>AV.Uirapuru, S/N  Zona Rural - 39469 002</t>
  </si>
  <si>
    <t>Rua Principal , S/N  Zona Rural - 39469 001</t>
  </si>
  <si>
    <t>Rua Costa e Silva,  s/n-  bairro : Esplanada  - 39.825-000</t>
  </si>
  <si>
    <t>Ladainha - MG</t>
  </si>
  <si>
    <t>Praça Magalhães Pinto, 68  Centro - 38785-000</t>
  </si>
  <si>
    <t>Lagamar - MG</t>
  </si>
  <si>
    <t xml:space="preserve">RUA ITUIUTABA , n64  Centro - 38785000 </t>
  </si>
  <si>
    <t xml:space="preserve">RUA JOSE CORREA , n 61  Centro - Zona Rural - 38785000 </t>
  </si>
  <si>
    <t xml:space="preserve">JOSE DE DEUS GODINHO , n38  Centro - 38785000 </t>
  </si>
  <si>
    <t>AVENIDA PRESIDENTE MEDICE nº 1118   Cidade Nova - 39360-000</t>
  </si>
  <si>
    <t>Lagoa dos Patos - MG</t>
  </si>
  <si>
    <t>praça AMARO LOPES, 606  CENTRO - 36345-000</t>
  </si>
  <si>
    <t>Lagoa Dourada - MG</t>
  </si>
  <si>
    <t>Praça Conego Agostinho, 389  Bom Jesus - 36345-000</t>
  </si>
  <si>
    <t>Praça João Paulo II, 101  Povoado do Arame - 36345-000</t>
  </si>
  <si>
    <t>Rua Marieta Pires de Resende, 20  Novo Horizonte - 36345 000</t>
  </si>
  <si>
    <t>RUA DEOCLECIANO MUNDIM  Centro - 38720-000</t>
  </si>
  <si>
    <t>Lagoa Formosa - MG</t>
  </si>
  <si>
    <t>Rua Chiquinho Nazario, 114  Planalto - 38720 000</t>
  </si>
  <si>
    <t>Rua Juca do Lino, 35  Bela Vista - 38720 000</t>
  </si>
  <si>
    <t>Rua Professora Afra da Fonseca, 222  Novo Horizonte - 38720 000</t>
  </si>
  <si>
    <t>Rua Leão Teotônio de Castro, 116  Novo Horizonte - 38720 000</t>
  </si>
  <si>
    <t>Rua Presidente Olegário, 625  Planalto - 38155-000</t>
  </si>
  <si>
    <t>Lagoa Grande - MG</t>
  </si>
  <si>
    <t>Rua Armando Trompowisk, 26  Aeronautas - 33400000</t>
  </si>
  <si>
    <t>Lagoa Santa - MG</t>
  </si>
  <si>
    <t>Avenida Dois, 450  Visão - 33400000</t>
  </si>
  <si>
    <t>10.175.26.1</t>
  </si>
  <si>
    <t>Avenida São Sebastião, 1430  Campinho - 33400000</t>
  </si>
  <si>
    <t>10.175.27.1</t>
  </si>
  <si>
    <t>Rua Guilhermina, s/n  Lapinha - 33400000</t>
  </si>
  <si>
    <t>10.175.28.1</t>
  </si>
  <si>
    <t>Avenida Pinto Alves, 3755  Palmital - 33400000</t>
  </si>
  <si>
    <t>10.175.29.1</t>
  </si>
  <si>
    <t>Rua Álvaro Rufino, 119  Palmital - 33400000</t>
  </si>
  <si>
    <t>Rua Paula Pinto, s/n  Vila Maria  - 33400000</t>
  </si>
  <si>
    <t>Rua Nelson Guimarâes, 65  Vila Maria  - 33400000</t>
  </si>
  <si>
    <t>10.175.30.1</t>
  </si>
  <si>
    <t>Rua Ouro Preto, 895  Francisco Pereira - 33400000</t>
  </si>
  <si>
    <t>10.175.31.1</t>
  </si>
  <si>
    <t>Praça das Estrelas, 45  Solarium - 33400000</t>
  </si>
  <si>
    <t>10.175.32.1</t>
  </si>
  <si>
    <t>Rua Raimunda Mariano, 604  Novo Santos Dumont - 33400000</t>
  </si>
  <si>
    <t>10.175.33.1</t>
  </si>
  <si>
    <t>Praça Santo Antônio, 20  Lagoinha de Fora - 33400000</t>
  </si>
  <si>
    <t>10.175.34.1</t>
  </si>
  <si>
    <t>Rua Marechal Deodoro da Fonseca, 410  Centro - 33400000</t>
  </si>
  <si>
    <t>10.175.35.1</t>
  </si>
  <si>
    <t>Rua dos Operários, 87  Joana D'Arc - 33400000</t>
  </si>
  <si>
    <t>10.175.36.1</t>
  </si>
  <si>
    <t>Avenida Portugal, 237  Lundcéia - 33400000</t>
  </si>
  <si>
    <t>10.175.37.1</t>
  </si>
  <si>
    <t>Rua José Magalhães Pinto, 270  Ovídeo Guerra - 33400000</t>
  </si>
  <si>
    <t>10.175.38.1</t>
  </si>
  <si>
    <t>Rua Modestino Gonçalves, 36  Bela Vista - 33400000</t>
  </si>
  <si>
    <t>10.175.39.1</t>
  </si>
  <si>
    <t>Rua João Pinheiro, 505  Promissão - 33400000</t>
  </si>
  <si>
    <t>10.175.40.1</t>
  </si>
  <si>
    <t>Rua Lucas de Matos Pinho, 145  Varzea - 33400-000</t>
  </si>
  <si>
    <t>Rua 2 , S/N  Santa Terezinha - 36980 000</t>
  </si>
  <si>
    <t>Lajinha  - MG</t>
  </si>
  <si>
    <t>Travessa João Gomes de Oliveira, 24   Ità - 36980 000</t>
  </si>
  <si>
    <t>Arnaldo Leite Ribeiro, S/N  Areado - 36980 000</t>
  </si>
  <si>
    <t>Avenida Sebastião Godinho Dos Reis, S/N  Prata - 36980 000</t>
  </si>
  <si>
    <t>Rua Principal, S/N  Córrego Rico - 36980 000</t>
  </si>
  <si>
    <t>Rua João Sabino Nascimento, 71  Palmeiras - 36980 000</t>
  </si>
  <si>
    <t>Rua José Henrique, 360  Sagrada Família - 36980 000</t>
  </si>
  <si>
    <t>Rua Orlando Francisco Misael, S/N  Novo Horizonte - 36980 000</t>
  </si>
  <si>
    <t>AVENIDA RENATO NASCIMENTO  VOLTA DO Ó - 37.480-000</t>
  </si>
  <si>
    <t>Lambari - MG</t>
  </si>
  <si>
    <t>Rua Coronel Severiano Nogueira   centro  - 36455-000</t>
  </si>
  <si>
    <t>Lamim - MG</t>
  </si>
  <si>
    <t>Comunidade dos Martins   zona rural  - 36455-000</t>
  </si>
  <si>
    <t>Comunidade do Pega-fogo  zona rural  - 36.455-000</t>
  </si>
  <si>
    <t>RUA PADRE GERALDO NORBERTO REIS,nº 10   Centro - 36455-000</t>
  </si>
  <si>
    <t>Rodovia BR 116  São João - 36760 000</t>
  </si>
  <si>
    <t>Laranjal  - MG</t>
  </si>
  <si>
    <t>Rua Getulio Vargas, 300  Centro - 36760 000</t>
  </si>
  <si>
    <t>RUA SEBASTIAO SOARES DA SILVEIRA -    CENTRO - 36760-000</t>
  </si>
  <si>
    <t>RUA DONA SILVERIA MOREIRA, 176  CENTRO - 39.250-000</t>
  </si>
  <si>
    <t>Lassance  - MG</t>
  </si>
  <si>
    <t>Rua Nossa senhora do Carmo, 611  Centro - 39250-000</t>
  </si>
  <si>
    <t>Rua Jair de Sousa Pinto, 252  Bela Vista - 39250-000</t>
  </si>
  <si>
    <t>Rua I, 216  Nova Lassance - 39250-000</t>
  </si>
  <si>
    <t>Rua Lourenço Menicucci Filho, 412  Retiro - 37200-000</t>
  </si>
  <si>
    <t>Lavras - MG</t>
  </si>
  <si>
    <t>Rua dos Pedreiros, nº 02  Centro - 35657-000</t>
  </si>
  <si>
    <t>Leandro Ferreira - MG</t>
  </si>
  <si>
    <t>Povoado de Moinhos  Centro - 35657-000</t>
  </si>
  <si>
    <t>Povoado de Gentios  Centro - 35657-000</t>
  </si>
  <si>
    <t>Rua Ernesto Ferreira, 21  Centro - 35657-000</t>
  </si>
  <si>
    <t>RUA SÃO VICENTE,198   BAIRRO SÃO VICENTE - 39655-000</t>
  </si>
  <si>
    <t>Leme do Prado - MG</t>
  </si>
  <si>
    <t>Rua Presidente Carlos Luz, 410 CVV Centro - 36700-000</t>
  </si>
  <si>
    <t>Leopoldina - MG</t>
  </si>
  <si>
    <t>Rua Benedito Valadares, 52  Praça da Bandeira - 36700000</t>
  </si>
  <si>
    <t>Avenida dos Expedicionarios s/n  Bela Vista - 36700000</t>
  </si>
  <si>
    <t>Avenida do Expedicionario, 554  Bela Vista - 36700000</t>
  </si>
  <si>
    <t>Rua Nilo Colono dos Santos, 144  São Cristovão - 36700000</t>
  </si>
  <si>
    <t>Rua Antonio Fernandes Valentim, s/n  Quinta Residencia - 36700000</t>
  </si>
  <si>
    <t>Rua Rafael Conrado, s/n  Bandeirante - 36700000</t>
  </si>
  <si>
    <t>Rua Padre Jose Gomes Domingues, s/n  Seminario - 36700000</t>
  </si>
  <si>
    <t>Rua Antonio do Couto Silva Filho, 60  Pirineus - 36700000</t>
  </si>
  <si>
    <t>Rua São Pedro, 5  Mina de Ouro - 36700000</t>
  </si>
  <si>
    <t>Rua Justiniano Fonseca, 72   Tebas - 36700000</t>
  </si>
  <si>
    <t>Rua Dr Jaoquim Dutra, s/n  Piacatuba - 36700000</t>
  </si>
  <si>
    <t>Rua Principal, s/n  São Martinho - 36700003</t>
  </si>
  <si>
    <t>Rua Floriano Peixoto, s/n  Abaiba - 36700001</t>
  </si>
  <si>
    <t>Rua Sebastião Ferreira Lacerda , 20  Vale do Sol - 36700000</t>
  </si>
  <si>
    <t>Rua Professor Carlos Franco,81  Providencia - 36700000</t>
  </si>
  <si>
    <t>Av Aurelio Pimentel, 20  Ribeiro Junqueira - 36700000</t>
  </si>
  <si>
    <t>Rua Principal, s/n  São Lourenço - 36700002</t>
  </si>
  <si>
    <t>Avenida Getulio Vargas, 61  centro - 36700000</t>
  </si>
  <si>
    <t xml:space="preserve"> Rua Projetada s/n.    Três Cruzes - 36700000</t>
  </si>
  <si>
    <t>Rua São Paulo, 766  Centro - 38295-000</t>
  </si>
  <si>
    <t>Limeira do Oeste - MG</t>
  </si>
  <si>
    <t>Avenida Ayrton Senna   Boa Esperança  - 36923000</t>
  </si>
  <si>
    <t>Luisburgo - MG</t>
  </si>
  <si>
    <t>Rua Orlando Muniz de Carvalho  Centro  - 36923000</t>
  </si>
  <si>
    <t>Rua Eva Botelhos, 395  Santa Rita - 39336-000</t>
  </si>
  <si>
    <t>Luislândia  - MG</t>
  </si>
  <si>
    <t>praça Antônio Eugênio Filho, 10  Rosário - 35595-500</t>
  </si>
  <si>
    <t>Luz  - MG</t>
  </si>
  <si>
    <t xml:space="preserve">RUA PEDRO DIAS DO NASCIMENTO , s/n  Centro - 39873000 </t>
  </si>
  <si>
    <t>Machacalis  - MG</t>
  </si>
  <si>
    <t>RUA BELO HORIZONTE, PRÓXIMO AO POSTO DE SAÚDE  Centro - 39873-000</t>
  </si>
  <si>
    <t xml:space="preserve">RUA PRIMEIRO DE JANEIRO , n 264   Centro - 39873000 </t>
  </si>
  <si>
    <t xml:space="preserve">AVENIDA MONTE PASCOAL , s/n  Centro - 39873000 </t>
  </si>
  <si>
    <t>Praça do Cruzeiro, s/n  Cruzeiro - 37305-000</t>
  </si>
  <si>
    <t>Madre de Deus de Minas  - MG</t>
  </si>
  <si>
    <t>Rua Cel Antônio Bernardino, 1  Cruzeiro - 37305-000</t>
  </si>
  <si>
    <t>Rua Cassiano Terra, 161  Centro - 39690-000</t>
  </si>
  <si>
    <t>Malacacheta - MG</t>
  </si>
  <si>
    <t>praça PIO XXII  CENTRO - 39690-000</t>
  </si>
  <si>
    <t>Praça Pio XII, 137  Centro - 39690-000</t>
  </si>
  <si>
    <t>Rua Francisco Ricardo de Souza N: 410  Esperança - 39690-000</t>
  </si>
  <si>
    <t>Praça José Gomes Amaral, s/n  Jaguaritira - 39690-000</t>
  </si>
  <si>
    <t>Rua do Campo , s/n Distrito Santo Antônio do Mucuri Zona Rural - 39690-000</t>
  </si>
  <si>
    <t>Rua Nossa Senhora do Carmo, s/n  Zona Rural - 39690-000</t>
  </si>
  <si>
    <t>Rua Amarante Pastor, 74  Boa Vista - 39460 000</t>
  </si>
  <si>
    <t>Manga - MG</t>
  </si>
  <si>
    <t>Rua Ipê, 657  Arvoredo - 39460 000</t>
  </si>
  <si>
    <t>Avenida DR. Renato Costa Feanco S/N.º  TAMUA - 39460 000</t>
  </si>
  <si>
    <t>Avenida Ovidio de Abreu, 789  JK - 39460 000</t>
  </si>
  <si>
    <t>Rua Conselheiro Saraiva, 40  Centro - 39460-000</t>
  </si>
  <si>
    <t>R. José Bertolace de Barros, 125  Santa Terezinha - 36900-000</t>
  </si>
  <si>
    <t>Manhuaçu - MG</t>
  </si>
  <si>
    <t>R. Antônio Welerson, 634  Santo Antônio - 36900-000</t>
  </si>
  <si>
    <t>R. Duarte Peixoto,208  Coqueiro - 36900-000</t>
  </si>
  <si>
    <t>Rua Tancredo Neves , s/n  Palmeiras - 36900-000</t>
  </si>
  <si>
    <t>10.175.16.1</t>
  </si>
  <si>
    <t>Córrego dos Pintos  Manhuaçuzinho - 36900-000</t>
  </si>
  <si>
    <t>10.175.14.1</t>
  </si>
  <si>
    <t>Av. Gesio Carlos da Silva , s/n  Vila Formosa - 36900-000</t>
  </si>
  <si>
    <t>10.175.13.1</t>
  </si>
  <si>
    <t>Av Alfredo Garcia, s/n  Bom Jesus - 36900-000</t>
  </si>
  <si>
    <t>Rua São Sebastião, s/n.º Em frente á quadra  Zona Rural - 36900-000</t>
  </si>
  <si>
    <t>praça Bom Pastor cvv Bom Pastor - 36900-000</t>
  </si>
  <si>
    <t>Rua Sebastiana Moura, 220  Santa Luzia - 36900-000</t>
  </si>
  <si>
    <t>Rua Judith Alves, 141  Engenho da Serra - 36900-000</t>
  </si>
  <si>
    <t>Av. Nações Unidas, 265  Bom Jardim - 36900-000</t>
  </si>
  <si>
    <t>Rua Coronel Afonso Henrique de Albuquerque, 287  Pedregal - 36900-000</t>
  </si>
  <si>
    <t>Rua São José, 147  Matinha - 36900-000</t>
  </si>
  <si>
    <t>Rua Frederico Dolabela, s/n  Centro - 36900-000</t>
  </si>
  <si>
    <t>Rua Mascarenhas de Moraes, 92  São Vicente - 36900-000</t>
  </si>
  <si>
    <t>Avenida 30 de Março, s/n.  Nossa Senhora Aparecida - 36900-000</t>
  </si>
  <si>
    <t>Rua Professora Leda Rocha atrás da quadra de esportes. Petrina - 36900-000</t>
  </si>
  <si>
    <t>Rua São José, s/n.  Distrito de Realeza - 36900-000</t>
  </si>
  <si>
    <t>Rua Marco Antonio Ribeiro, 292.  Bela Vista - 36900-000</t>
  </si>
  <si>
    <t>Rua Avenida Castelo Branco, 169  Santana - 36900-000</t>
  </si>
  <si>
    <t>Av. Bom Pastor, s/n  Distrito de São Pedro - 36900-000</t>
  </si>
  <si>
    <t>Avenida Agenor de Paula Salazar, 140.   Ponte da Aldeia - 36900-000</t>
  </si>
  <si>
    <t>Rua Francisco Rodolfo, s/n  Distrito de Vila Nova - 36900-000</t>
  </si>
  <si>
    <t>Rua Pedro Joaquim do Carmo, s/n.  Distrito de Santo Amaro - 36900-000</t>
  </si>
  <si>
    <t>Rua Jose Moreira de Amorim,  s/n.  Ponte do Silva - 36900-000</t>
  </si>
  <si>
    <t>Rua Principal, 325  Distrito de Dom Correa - 36900-000</t>
  </si>
  <si>
    <t>Rua Jorge Caetano dos Santos, s/nº  Bairro N. S. Lourdes  - 36970-000</t>
  </si>
  <si>
    <t>Manhumirim - MG</t>
  </si>
  <si>
    <t>Galeria Santo Antonio, nº 41  Isidoro - 36970-000</t>
  </si>
  <si>
    <t>Rua Roque Porcaro Junior, nº 09   Centro - 36970-000</t>
  </si>
  <si>
    <t>Rua Roque Porcaro Junior, s/nº  Centro - 36970-000</t>
  </si>
  <si>
    <t>Rua Agripino Casqueiro, s/nº  Bairro N. S. Penha  - 36970-000</t>
  </si>
  <si>
    <t>Fazenda Graciano – Córrego Pirapitinga   Zona Rural - 36970-000</t>
  </si>
  <si>
    <t>Rua Luiz Carlos Correa, s/nº   Roque - 36970-000</t>
  </si>
  <si>
    <t>Rua Joaquim Marciano de Oliveira, s/n  Cidade Jardim - 36.970-000</t>
  </si>
  <si>
    <t>R. Olegário Maciel S/N  Nicoline - 35290-000</t>
  </si>
  <si>
    <t>Mantena - MG</t>
  </si>
  <si>
    <t>Av. José Mol n°128  Centro - 35290-000</t>
  </si>
  <si>
    <t>Praça Francisco Dias  Santo Antônio - 35290-000</t>
  </si>
  <si>
    <t>R. São José S/N  Centro - 35290-000</t>
  </si>
  <si>
    <t>Praça Santos Dumont  Vila Nova - 35290-000</t>
  </si>
  <si>
    <t>R. Adriano Santos S/N  Barra do Ariranha - 35290-000</t>
  </si>
  <si>
    <t>R. Juranir Silva, S/N  Bela Vista - 35290-000</t>
  </si>
  <si>
    <t>10.147.109.1</t>
  </si>
  <si>
    <t>Av. Minas Gerais S/N  Limeira - 35290-000</t>
  </si>
  <si>
    <t>Av. Frei Gaspar N° 766A  Frei Cezar - 35290-000</t>
  </si>
  <si>
    <t>RUA LAUDELINO BARBOSA, 305  CENTRO - 36.640.000</t>
  </si>
  <si>
    <t>Mar de Espanha - MG</t>
  </si>
  <si>
    <t>TRAVESSA RAQUEL MARQUES, 100  JARDIM GUANABARA - 36.640.000</t>
  </si>
  <si>
    <t>RUAL EXPEDICIONÁRIO SEBASTIÃO FRANCISCO, 41  FLORESTA - 36.640.000</t>
  </si>
  <si>
    <t>Avenida Jõao Duarte Lima, 206  Serra - 35 666 000</t>
  </si>
  <si>
    <t>Maravilhas - MG</t>
  </si>
  <si>
    <t>Rua Do Cruzeiro, 120  Centro - 35666-000</t>
  </si>
  <si>
    <t>Rua José Aniceto, s/n.º  Centro - 35666 000</t>
  </si>
  <si>
    <t>Rua Cruzeiro 140  Serra - 3666 000</t>
  </si>
  <si>
    <t>BAIRRO MATA DE CIMA  ZONA RURAL - 37517 - 000</t>
  </si>
  <si>
    <t>Maria da Fé - MG</t>
  </si>
  <si>
    <t>BAIRRO   POSSES    ZONA RURAL - 37517 - 000</t>
  </si>
  <si>
    <t>RUA PREFEITO MANOEL GONÇALVES,   Nº 49  CENTRO - 37517 - 000</t>
  </si>
  <si>
    <t>DISTRITO PINTOS NEGREIROS  ZONA RURAL - 37517 - 000</t>
  </si>
  <si>
    <t>BAIRRRO  SÃO JOÃO  ZONA RURAL - 37517 - 000</t>
  </si>
  <si>
    <t>MARIA DE LOURDES FERRAZ VIANA, S/N   CANUDOS - 37517-000</t>
  </si>
  <si>
    <t>RUA LUIZ CORREA CARDOS  LAGE - 37517-000</t>
  </si>
  <si>
    <t>10.147.223.1</t>
  </si>
  <si>
    <t>BAIRRO MATA DE BAIXO  ZONA RURAL - 37517 - 000</t>
  </si>
  <si>
    <t>BAIRRO RESERVA  ZONZ RURAL - 37517 - 000</t>
  </si>
  <si>
    <t xml:space="preserve"> 10.174.86.1</t>
  </si>
  <si>
    <t>BAIRRO  ILHA  ZONA RURAL - 37517 - 000</t>
  </si>
  <si>
    <t>Rua Alvino Leite nº 242  Centro - 35.115-000</t>
  </si>
  <si>
    <t>Marilac - MG</t>
  </si>
  <si>
    <t>RUA FRANCISCO PARADELA DE SOUZA, 02  CENTRO - 36.608-000</t>
  </si>
  <si>
    <t>Maripá de Minas  - MG</t>
  </si>
  <si>
    <t>Rua Rafael Moreira da Silva, 90  Centro - 35185-000</t>
  </si>
  <si>
    <t>Marliéria - MG</t>
  </si>
  <si>
    <t>Avenida Minas Gerais, SN  Cava Grande - 35185000</t>
  </si>
  <si>
    <t>Rua Manoel Frederrico Ribeiro, 167   Centro - 37516000</t>
  </si>
  <si>
    <t>Marmelópolis - MG</t>
  </si>
  <si>
    <t xml:space="preserve"> Rua Juvelino Bezerra n°100  paralela com a R. Ministro Tancredo Neves.  CENTRO - 37.516-000</t>
  </si>
  <si>
    <t>AVENIDA CORONEL PEDRO LINO , 645  Centro - 35606-000</t>
  </si>
  <si>
    <t>Martinho Campos - MG</t>
  </si>
  <si>
    <t>Rua Cota Emerick Nº 257   Centro - 36972-000</t>
  </si>
  <si>
    <t>Martins Soares - MG</t>
  </si>
  <si>
    <t>Rua Projetada 3 Nº 54  Distrito Pinheiro de Minas - 36972-000</t>
  </si>
  <si>
    <t>Rua do Ipê ,      S/N  São Vicente - 36972-000</t>
  </si>
  <si>
    <t>Rua Tiradentes, Nº 7  Centro - 39915000</t>
  </si>
  <si>
    <t>Mata Verde - MG</t>
  </si>
  <si>
    <t>RUA ANA MARQUES, 278, CENTRO  CENTRO - 39.755-000</t>
  </si>
  <si>
    <t>Materlândia - MG</t>
  </si>
  <si>
    <t>Rua Joaquim Cecílio, 36  Centro - 35.110-000</t>
  </si>
  <si>
    <t>Mathias Lobato - MG</t>
  </si>
  <si>
    <t>Rua Possidônio Francisco Melo, s/n  Rio Verde de Minas (Zona Rural) - 39.478-000</t>
  </si>
  <si>
    <t>Matias Cardoso  - MG</t>
  </si>
  <si>
    <t>Rua Principal, s/n  Horizonte do Gama (Zona Rural) - 39.478-000</t>
  </si>
  <si>
    <t>Ativação Agendada</t>
  </si>
  <si>
    <t>Rua Machado de Assis, 1.026 B  Alto Bonito - 39.478-000</t>
  </si>
  <si>
    <t>Rua Machado de Assis, 1.026 A  Alto Bonito - 39.478-000</t>
  </si>
  <si>
    <t>AVENIDA MACHADO DE ASSIS, 1026   ALTO BONITO - 39.462-000</t>
  </si>
  <si>
    <t>Rua Duque Caxias, 436  Gameleira - 39.478-000</t>
  </si>
  <si>
    <t>Rua Machado de Assis, 1.418  Alto Bonito - 39.478-000</t>
  </si>
  <si>
    <t>Rua Principal, s/n  Lagedinho (Zona Rural) - 39.478-000</t>
  </si>
  <si>
    <t>RUA MIGUEL MONTEIRO S/N  CENTRO - 35.367-000</t>
  </si>
  <si>
    <t>Matipó - MG</t>
  </si>
  <si>
    <t>Avenida José Alves Miranda, 525  Alto São João - 39527-000</t>
  </si>
  <si>
    <t>Mato Verde  - MG</t>
  </si>
  <si>
    <t>Rua Carlos Miligrama, s/n.º  Industrial /Bom Jesus 2 - 35720 000</t>
  </si>
  <si>
    <t>Matozinhos - MG</t>
  </si>
  <si>
    <t>10.175.54.1</t>
  </si>
  <si>
    <t>Rua Tranquilino José Pereira, 110  Estação - 35720 000</t>
  </si>
  <si>
    <t>10.175.55.1</t>
  </si>
  <si>
    <t>Rua Sergipe, 522  Cruzeiro - 35720 000</t>
  </si>
  <si>
    <t>10.175.100.1</t>
  </si>
  <si>
    <t>Rua Geralda Drummond Alves, 185  Florestal - 35720 000</t>
  </si>
  <si>
    <t>10.175.101.1</t>
  </si>
  <si>
    <t>Rua Angelim, 35  Vista Alegre - 35720 000</t>
  </si>
  <si>
    <t>10.175.102.1</t>
  </si>
  <si>
    <t>Rua Brasilia, 86  Mocambeiro - 35725 000</t>
  </si>
  <si>
    <t>10.175.103.1</t>
  </si>
  <si>
    <t>Rua Bolívia, 696  Bom Jesus - 35720 000</t>
  </si>
  <si>
    <t>10.175.104.1</t>
  </si>
  <si>
    <t>Rua Dona Balá, 100  Floresta - 35720 000</t>
  </si>
  <si>
    <t>10.175.105.1</t>
  </si>
  <si>
    <t>Rua Fernando  Pezzini, 1003  Nossa Senhora de Fátima - 35720 000</t>
  </si>
  <si>
    <t>10.175.106.1</t>
  </si>
  <si>
    <t>Rua Padre Alípio, 95  Progresso - 35720 000</t>
  </si>
  <si>
    <t>10.175.107.1</t>
  </si>
  <si>
    <t>VEREADOR PEDRO MARTINS XAVIER, 97  CENTRO - 38870-000</t>
  </si>
  <si>
    <t>Matutina  - MG</t>
  </si>
  <si>
    <t>Rua Astolfo Silva, 79  Centro - 35270-000</t>
  </si>
  <si>
    <t>Mendes Pimentel - MG</t>
  </si>
  <si>
    <t>Rua José Lopes Teixeira, S/N  Carangola - 36190-000</t>
  </si>
  <si>
    <t>Mercês - MG</t>
  </si>
  <si>
    <t>Vila Santa Amélia, S/N  São Geraldo - 36190-000</t>
  </si>
  <si>
    <t>Rua Felipinas, S/N  Centro - 35166 00</t>
  </si>
  <si>
    <t>Mesquita - MG</t>
  </si>
  <si>
    <t>Comunidade do Burrinho  Zona Rural - 35166 00</t>
  </si>
  <si>
    <t>Comunidade Barra Grande  Zona Rural - 35166 000</t>
  </si>
  <si>
    <t>Rua Monsenhor Alipio, 42  Centro - 35166-000</t>
  </si>
  <si>
    <t>Av.Getúlio Vargas, 362  Centro - 37447-000</t>
  </si>
  <si>
    <t>Minduri - MG</t>
  </si>
  <si>
    <t>Rua Sagrado Cxoração de Jesus, 192  Vila Vassalo - 37447-000</t>
  </si>
  <si>
    <t>RUA: MUNIS PEREIRA DE ANDRADE N/81  São José - 39.420-000</t>
  </si>
  <si>
    <t>Mirabela - MG</t>
  </si>
  <si>
    <t>RUA JOÃO REZENDE, S/N  CENTRO - 36.790-000</t>
  </si>
  <si>
    <t>Miraí  - MG</t>
  </si>
  <si>
    <t>AVENIDA JAPORÉ nº  350  CENTRO - 39.466-000</t>
  </si>
  <si>
    <t>Miravânia - MG</t>
  </si>
  <si>
    <t>Rua Augusta, 01  Porto Alegre - 35470000</t>
  </si>
  <si>
    <t>Moeda  - MG</t>
  </si>
  <si>
    <t>Povoado Pedra Vermelha  Zona Rural - 35470000</t>
  </si>
  <si>
    <t>Avenida do Prateado, n224  Centro - 35470000</t>
  </si>
  <si>
    <t>RUA ARAGUARI 787  CENTRO - 35.604-000</t>
  </si>
  <si>
    <t>Moema - MG</t>
  </si>
  <si>
    <t>Rua do Bonfim, 290   Centro - 39.215-000</t>
  </si>
  <si>
    <t>Monjolos - MG</t>
  </si>
  <si>
    <t>Praça Francisca do Serro, s/nº  Rodeador - 39.215-000</t>
  </si>
  <si>
    <t>Rua Laudelina Allves Pinto, s/nº  Quebra-Pé - 39.215-000</t>
  </si>
  <si>
    <t>Povoado de Mangabeiras  Mangabeiras - 39.215-000</t>
  </si>
  <si>
    <t>Rua do Bonfim  Centro - 39215-000</t>
  </si>
  <si>
    <t>Rua Italo Totti, 1  Centro - 37405-000</t>
  </si>
  <si>
    <t>Monsenhor Paulo - MG</t>
  </si>
  <si>
    <t>Rua Montaigne, 700  Novo Horizonte - 39495000</t>
  </si>
  <si>
    <t>Montalvânia - MG</t>
  </si>
  <si>
    <t>Av. Alameda Cochanina, 614  São José - 39495000</t>
  </si>
  <si>
    <t>Rua Voltaire, 89  Centro - 39495000</t>
  </si>
  <si>
    <t>Rua Santo Antonio,  134  Pitarana - 39495000</t>
  </si>
  <si>
    <t>Rua Jacaranda, 50  Capitânia - 39495000</t>
  </si>
  <si>
    <t>Rua das Samambaias n°72   JARDIM  ELDORADO - 38.420-000</t>
  </si>
  <si>
    <t>Monte Alegre de Minas  - MG</t>
  </si>
  <si>
    <t>Rua Samambaias,72  Jardim Eldorado - 38420000</t>
  </si>
  <si>
    <t>Rua Olavo Bilac,20  Prudente - 38420000</t>
  </si>
  <si>
    <t>Rua Luís Bianchi,35  Flamengo - 38420000</t>
  </si>
  <si>
    <t>Av. Da Saudade,17  Centro - 38420000</t>
  </si>
  <si>
    <t>Av. Tiradentes s/n  Centro - 38420000</t>
  </si>
  <si>
    <t>Praça Inconfidência,62  Petropólis - 38420000</t>
  </si>
  <si>
    <t>Rua Marciano Salviano da Costa,22  Santo Antônio - 38420000</t>
  </si>
  <si>
    <t>RUA CEL. JOÃO EVANGELISTA DOS ANJOS, Nº 115  CENTRO - 37115-000</t>
  </si>
  <si>
    <t>Monte Belo - MG</t>
  </si>
  <si>
    <t>RUA CAPITÃO MANOEL LEITE, S/N  JURÉIA - 37115-000</t>
  </si>
  <si>
    <t>RUA CEARÁ, S/N  SANTA CRUZ - 37115-000</t>
  </si>
  <si>
    <t>RUA HORTÊNCIA BONELLI DE ALMEIDA, Nº390  BOM JESUS - 37115-000</t>
  </si>
  <si>
    <t>Rua XV de Novembro, 824   CENTRO - 37.115-000</t>
  </si>
  <si>
    <t>AVENIDA SANTA RITA, 511  SANTA RITA - 38.500-000</t>
  </si>
  <si>
    <t>Monte Carmelo - MG</t>
  </si>
  <si>
    <t>10.175.45.1</t>
  </si>
  <si>
    <t>AVENIDA 3, 240  CARMO - 38.500-000</t>
  </si>
  <si>
    <t>10.175.46.1</t>
  </si>
  <si>
    <t xml:space="preserve"> RUA SÃO CARLOS, 145  CELSO BUENO - 38.500-000</t>
  </si>
  <si>
    <t>10.175.47.1</t>
  </si>
  <si>
    <t>RUA ALEMANHA, 681  MONTREAL - 38.500-000</t>
  </si>
  <si>
    <t>10.175.48.1</t>
  </si>
  <si>
    <t>AVENIDA BRASIL, 200  VILA NOVA - 38.500-000</t>
  </si>
  <si>
    <t>10.175.49.1</t>
  </si>
  <si>
    <t>RUA RIO DOCE, 5  VILA DOURADA - 38.500-000</t>
  </si>
  <si>
    <t>10.175.50.1</t>
  </si>
  <si>
    <t>RUA RIO GRANDE DO NORTE, 405  ALTO DA VILA NOVA - 38.500-000</t>
  </si>
  <si>
    <t>10.175.51.1</t>
  </si>
  <si>
    <t>RUA J S/N  CATULINA 1 - 38.500-000</t>
  </si>
  <si>
    <t>10.175.52.1</t>
  </si>
  <si>
    <t>RUA  CEL. JOSÉ CARDOSO 900  LAMBARI - 38.500-000</t>
  </si>
  <si>
    <t>10.175.53.1</t>
  </si>
  <si>
    <t>RUA PRIMITIVO BARBUDA ESQUINA C/ HERCULANO SILVA CENTRO - 39.893-000</t>
  </si>
  <si>
    <t>Monte Formoso - MG</t>
  </si>
  <si>
    <t>Rua Maria Jose Grassano Costa  Centro - 37958000</t>
  </si>
  <si>
    <t>Monte Santo de Minas  - MG</t>
  </si>
  <si>
    <t>Av. Cel. Antonio Paulino da Costa, 21  Centro - 37958000</t>
  </si>
  <si>
    <t>Rua Juscelino Kbstichek, 345  Centro - 37958000</t>
  </si>
  <si>
    <t>SES-MOAS-4217</t>
  </si>
  <si>
    <t>Rua Gregório Ferracim, 812 (Distrito de Milagre)  centro - 37958000</t>
  </si>
  <si>
    <t>Rua Dr. João Ribeiro. Nº 03  centro - 37958000</t>
  </si>
  <si>
    <t>Rua Lamana, 919  Jardim dos Italianos - 37958000</t>
  </si>
  <si>
    <t>SES-MOAS-4214</t>
  </si>
  <si>
    <t>Rua Alto da Santa Cruz,105  Centro - 3758000</t>
  </si>
  <si>
    <t>Monte Sião - MG</t>
  </si>
  <si>
    <t>Rua Alto da Santa Cruz,130  Centro - 3758000</t>
  </si>
  <si>
    <t>Avenida das Fontes,775  São Simão - 37580000</t>
  </si>
  <si>
    <t>Rua Segundo Marcelino Gottardello,74  Colinas - 37580000</t>
  </si>
  <si>
    <t>Rua Aquiles de Souza Bueno,s/n  Mococa - 37580000</t>
  </si>
  <si>
    <t>Estrada Municipal /s/n  Batinga - 37580000</t>
  </si>
  <si>
    <t>Rua José Comparini,35  Tijuco Preto - 37580000</t>
  </si>
  <si>
    <t>Rua Enesto Gotardello, 51  Centro - 37580000</t>
  </si>
  <si>
    <t>Avenida Augusto Sá, 459  Nossa Senhora Santana - 39547000</t>
  </si>
  <si>
    <t>Montezuma - MG</t>
  </si>
  <si>
    <t>FAZENDA SÃO BARTOLOMEU  - SN  ZONA RURAL  - 39547-000</t>
  </si>
  <si>
    <t>Rua CORONEL INACIO PEREIRA, 376  CENTRO - 35628-000</t>
  </si>
  <si>
    <t>Morada Nova de Minas - MG</t>
  </si>
  <si>
    <t>Rua Frei Orlando, 574  Centro - 35628000</t>
  </si>
  <si>
    <t>Rua Floripes Campos, 347  São Geraldo - 35628000</t>
  </si>
  <si>
    <t>Rua Vau das Flores, 574  Varginha - 35628000</t>
  </si>
  <si>
    <t>Rua Major Salvo, 321  Centro - 35798-000</t>
  </si>
  <si>
    <t>Morro da Garça - MG</t>
  </si>
  <si>
    <t>Rua Benedito Valadares, 398 Barra  Centro - 36880-000</t>
  </si>
  <si>
    <t>Muriaé - MG</t>
  </si>
  <si>
    <t>Pendência Vistoria Resolvida</t>
  </si>
  <si>
    <t>Avenida Doutor Antônio da Cunha, 478  Centro - 39718000</t>
  </si>
  <si>
    <t>Nacip Raydan - MG</t>
  </si>
  <si>
    <t xml:space="preserve">RUA TUPINAMBAS , s/n 2 casas abaixo do número antigo (221) NOSSA SRA DE FATIMA  - 39860000 </t>
  </si>
  <si>
    <t>Nanuque  - MG</t>
  </si>
  <si>
    <t xml:space="preserve">Rua Pedra Azul, s/n.º Próximo ao Lar dos Idosos-do outro lado da Rua São Vicente de Paulo - 39860000 </t>
  </si>
  <si>
    <t xml:space="preserve">AV VANDERLEY CARVALHO , n406  ESPÍRITO SANTO  - 39860000 </t>
  </si>
  <si>
    <t xml:space="preserve">RUA CARIJÓS , n80  LATICÍNIO   - 39860000 </t>
  </si>
  <si>
    <t xml:space="preserve">RUA DAS HORTÊNCIAS , n406  ISADELFIA FERRAZ  - 39860000 </t>
  </si>
  <si>
    <t xml:space="preserve">CAMILO SAID , n321  SETE DE SETEMBRO  - 39860000 </t>
  </si>
  <si>
    <t xml:space="preserve">AV ANHAGUERA , n144  VILA ESPERANCA  - 39860000 </t>
  </si>
  <si>
    <t xml:space="preserve">Avenida Mucuri, 499  Laticinios - 39860000 </t>
  </si>
  <si>
    <t xml:space="preserve">Rua Carlos Gomes n.º 20  VILA NOVA  - 39860000 </t>
  </si>
  <si>
    <t xml:space="preserve">RUA PRINCIPAL , s/n  CENTRO  - 39860000 </t>
  </si>
  <si>
    <t>Rua José Valadares, 135  Centro  - 35157 000</t>
  </si>
  <si>
    <t>Naque  - MG</t>
  </si>
  <si>
    <t>Corado Barbosa Pinto, 10  Centro - 35 157 000</t>
  </si>
  <si>
    <t>Avenida Ailton Sperandio, 438  Cidade Nova - 35 157 000</t>
  </si>
  <si>
    <t>RUA SÃO JOSÉ, 730   CENTRO - 38.658-000</t>
  </si>
  <si>
    <t>Natalândia  - MG</t>
  </si>
  <si>
    <t>R.Manuel José Enéias,236  Centro - 37524 000</t>
  </si>
  <si>
    <t>Natércia - MG</t>
  </si>
  <si>
    <t>RUA MANOEL JOSÉ ENEAS, 197  CENTRO - 35.724-000</t>
  </si>
  <si>
    <t>Rua Padre Antônio dos santos, 131  Centro - 36370-000</t>
  </si>
  <si>
    <t>Nazareno - MG</t>
  </si>
  <si>
    <t>praça Nossa Senhora de Nazaré  Centro - 36370-000</t>
  </si>
  <si>
    <t xml:space="preserve"> Rua Josenato Guimarães n°14   Bairro do Rosário Rosário - 36370-000</t>
  </si>
  <si>
    <t>SANTO ANTONIO DO CRUZEIRO  ZONA RURAL - 37250-000</t>
  </si>
  <si>
    <t>Nepomuceno - MG</t>
  </si>
  <si>
    <t>RUA ALFREDO UNES N°15  VILA MENEZES - 37250-000</t>
  </si>
  <si>
    <t xml:space="preserve"> AV NECA FIRMINIANO 535   MARCIOLANDIA - 37250-000</t>
  </si>
  <si>
    <t>PRAÇA MARTINS PEREIRA 38  CENTRO - 37250-000</t>
  </si>
  <si>
    <t>RUA DR. ERNANE VILELA LIMA 464  CENTRO - 37250-000</t>
  </si>
  <si>
    <t>SES-NEMO-4294</t>
  </si>
  <si>
    <t>RUA JOAO PEREIRA NETO 574  SALGADO FILHO - 37250-000</t>
  </si>
  <si>
    <t>FAZENDA MANGUEIRO  ZONA RURAL - 39 553 000</t>
  </si>
  <si>
    <t>Ninheira  - MG</t>
  </si>
  <si>
    <t>10.175.41.1</t>
  </si>
  <si>
    <t>RUA JOAQUIM ALVES DE ALMEIDA, 109  CENTRO - 39 553 000</t>
  </si>
  <si>
    <t>AVENIDA DOMINGOS JOSÉ DE MATOS  CENTRO - 39 553 000</t>
  </si>
  <si>
    <t>10.175.42.1</t>
  </si>
  <si>
    <t>RUA JOSÉ ROCHA MATOS  LAGOA NOVA - 39 553 000</t>
  </si>
  <si>
    <t>10.175.43.1</t>
  </si>
  <si>
    <t>FAZENDA BANANEIRA  ZONA RURAL - 39 553 000</t>
  </si>
  <si>
    <t>10.175.44.1</t>
  </si>
  <si>
    <t>FAZENDA LAGOA DA FAZENDA  ZONA RURAL - 39553 000</t>
  </si>
  <si>
    <t>AVENIDA DOMINGOS JOSÉ DE MATOS , 157  CENTRO - 39.553-000</t>
  </si>
  <si>
    <t>RUA JULIO JOSE VERLY, 150   POVOADO DE SANTO ANTONIO - 35298-000</t>
  </si>
  <si>
    <t>Nova Belém   - MG</t>
  </si>
  <si>
    <t>JOÃO ALVES DE PAULA N/450  CENTRO  - 35.298-000</t>
  </si>
  <si>
    <t>AV. JOÃO ALVES DE PAULA, 357  CENTRO - 35298-000</t>
  </si>
  <si>
    <t>RUA HENRIQUE TEIXEIRA DE SIQUEIRA, 230  CENTRO - 35298-000</t>
  </si>
  <si>
    <t>Rua DO OURO, 539  MANJAHY - 35920-000</t>
  </si>
  <si>
    <t>Nova Era  - MG</t>
  </si>
  <si>
    <t>10.144.159.1</t>
  </si>
  <si>
    <t>Rua Magalhães Pinto, 166  Centro - 35113-000</t>
  </si>
  <si>
    <t>Nova Módica  - MG</t>
  </si>
  <si>
    <t>Rua Manuel Pires De Miranda,311  São Francisco - 38.160-000</t>
  </si>
  <si>
    <t>Nova Ponte  - MG</t>
  </si>
  <si>
    <t>Av. Gabriel Cardoso, 813, . (no fundo do Hospital Municipal Santa Rita)  Vila Dorinto Morato - 37.860-000</t>
  </si>
  <si>
    <t>Nova Resende   - MG</t>
  </si>
  <si>
    <t>Rua Carolino Machado, 350  Centro - 34990 000</t>
  </si>
  <si>
    <t>Nova União  - MG</t>
  </si>
  <si>
    <t>Praça Sargento Noraldino Rosa, Nº 02  Centro  - 39820000</t>
  </si>
  <si>
    <t>Novo Cruzeiro  - MG</t>
  </si>
  <si>
    <t>10.175.141.1</t>
  </si>
  <si>
    <t>Rua Joaquim Pereira,s/n   Cristo rei  - 3920000</t>
  </si>
  <si>
    <t>10.175.142.1</t>
  </si>
  <si>
    <t>Rua Principal, S/N  Zona Rural  - 39820000</t>
  </si>
  <si>
    <t>10.175.143.1</t>
  </si>
  <si>
    <t>Córrego Acode a Chuva, s/n  Zona Rural  - 39820000</t>
  </si>
  <si>
    <t>10.175.144.1</t>
  </si>
  <si>
    <t>Povoado de Santa Cruz s/n  Zona Rural  - 39820000</t>
  </si>
  <si>
    <t>Solicitação Autorizada</t>
  </si>
  <si>
    <t>Povoado de Lambari s/n  Zona Rural  - 39820000</t>
  </si>
  <si>
    <t>Povoado  Santa Barbara, s/n  Zona Rural  - 39820000</t>
  </si>
  <si>
    <t>Rua  Inácio Bahia, s/n  Zona Rural  - 39820000</t>
  </si>
  <si>
    <t>Praça Tancredo Almeida Neves, S/N  Centro - 39817-000</t>
  </si>
  <si>
    <t>Novo Oriente de Minas - MG</t>
  </si>
  <si>
    <t>Rua Germano Augusto de Sousa, nº320  Centro - 39817-000</t>
  </si>
  <si>
    <t>Rua São Paulo, nº110  Centro - 39817-000</t>
  </si>
  <si>
    <t>Rua Sete de Setembro, nº177  Centro - 39817-000</t>
  </si>
  <si>
    <t>Rua Londrina, 201  Centro - 39817-000</t>
  </si>
  <si>
    <t>Rua Ceará, Nº77  Centro - 39817-000</t>
  </si>
  <si>
    <t>AVENIDA MANOEL JOSÉ DE OLIVEIRA, 32  CENTRO - 36.145-000</t>
  </si>
  <si>
    <t>Olaria - MG</t>
  </si>
  <si>
    <t>RUA DIAMANTINA, 590  BELA VISTA - 39398-000</t>
  </si>
  <si>
    <t>Olhos-d`Água - MG</t>
  </si>
  <si>
    <t>RUA DIAMANTINA, 570  BELA VISTA - 39398-000</t>
  </si>
  <si>
    <t>Rua Diamantina, n° 600.  Centro - 39398000</t>
  </si>
  <si>
    <t>RUA: 22 DE ABRIL, nº 511  CENTRO - 37.488-000</t>
  </si>
  <si>
    <t>Olímpio Noronha - MG</t>
  </si>
  <si>
    <t>Pça Coronel Andrade, 600  Morro do Ferro - Distrito de Oliveira - 35540000</t>
  </si>
  <si>
    <t>Oliveira - MG</t>
  </si>
  <si>
    <t>Pça Manoelita Chagas  Centro - 35540000</t>
  </si>
  <si>
    <t>R: Benjamim Guimarães, 230  Centro - 35540000</t>
  </si>
  <si>
    <t>Rua Benjamim Guimarães, 1434  João Paulo II - 35540000</t>
  </si>
  <si>
    <t>Rua Lambari, 164  São Bernardo - 35540000</t>
  </si>
  <si>
    <t>Rua Batista de Almeida, 175  Centro - 35540000</t>
  </si>
  <si>
    <t>Rua Marília, 215  Rosário - 35540000</t>
  </si>
  <si>
    <t>SES-OLRA-4222</t>
  </si>
  <si>
    <t>Rua 25 de Dezembro, 25  Aparecida - 35540000</t>
  </si>
  <si>
    <t>SES-OLRA-4218</t>
  </si>
  <si>
    <t>Av. Pinheiro Chagas, 110  Centro - 35540000</t>
  </si>
  <si>
    <t>SES-OLRA-4219</t>
  </si>
  <si>
    <t>Rua Orestes Diniz Cambraia, 60  São Sebastião - 35540000</t>
  </si>
  <si>
    <t>SES-OLRA-4228</t>
  </si>
  <si>
    <t>Rua Alexandrino Chagas, 143  Centro - 35540000</t>
  </si>
  <si>
    <t>ALAMEDA DR. CICERO DE CASTRO FILHO,  971  SANTA MARIA - 35.540-000</t>
  </si>
  <si>
    <t>SES-ORLA-5534</t>
  </si>
  <si>
    <t>BR 381 KM 600  POVOADO DOS MIRANDAS - 35.540-000</t>
  </si>
  <si>
    <t>PRAÇA ROSA MISTICA, nº 75  CENTRO - 36.250-000</t>
  </si>
  <si>
    <t>Oliveira Fortes - MG</t>
  </si>
  <si>
    <t>RUA JOSÉ FELICIANO DA SILVA, S/N  CENTRO - 35.655-000</t>
  </si>
  <si>
    <t>Onça de Pitangui - MG</t>
  </si>
  <si>
    <t>Rua Cirilo Inácio de Souza  Centro - 36828 000</t>
  </si>
  <si>
    <t>Orizânia - MG</t>
  </si>
  <si>
    <t>Avenida Cyro Gonçalves, 438  Centro - 37570 000</t>
  </si>
  <si>
    <t>Ouro Fino - MG</t>
  </si>
  <si>
    <t>Rua Maria Joaquina, s/n.º  Crisólia - 35570 000</t>
  </si>
  <si>
    <t>Rua Alzira Flausina Batista,140  Jd. São Paulo - 37570 000</t>
  </si>
  <si>
    <t>Zona Rural São José do Mato Dentro  São José do Mato Dentro - 37570 000</t>
  </si>
  <si>
    <t>Avenida da Saudade, s/n.º  Bairro do Alto - 37570 000</t>
  </si>
  <si>
    <t>Avenida Primeiro de Maio, 126  Pinhalzinho dos Góes - 37570 000</t>
  </si>
  <si>
    <t>Rua Maria Cristina Tenório, s/n.º  São Judas - 37570 000</t>
  </si>
  <si>
    <t>Rua Treze de Maio, 2054  Bela Vista - 37570 000</t>
  </si>
  <si>
    <t>Zona Rural Peitudos  Peitudos - 37570 000</t>
  </si>
  <si>
    <t>Zona Rural Caneleiras  Caneleiras - 37570 000</t>
  </si>
  <si>
    <t>Avenida Barão de Rio Branco, 145  Capuchinhos - 37570 000</t>
  </si>
  <si>
    <t>Rua Dez,esquina co Rua Hum,S/nº  Vila Alegre - 35410-000</t>
  </si>
  <si>
    <t>Ouro Preto - MG</t>
  </si>
  <si>
    <t>Rua Padre Epifânio,nº 101  Antônio Dias - 35.400-000</t>
  </si>
  <si>
    <t>Rua do Campo, S/Nº  Morro Santana - 35.400-000</t>
  </si>
  <si>
    <t>Rua oito de Setembro,S/Nº  Padre Faria - 35400-000</t>
  </si>
  <si>
    <t>Estrada do Cumbi ,S/Nº  Cachoeira do Campo - 35.410-000</t>
  </si>
  <si>
    <t>Praça da Matriz,nº 05  Glaura - 35408-000</t>
  </si>
  <si>
    <t>Rua das Tulipas,nº 02  Santa Cruz - 35.400-000</t>
  </si>
  <si>
    <t>Rua Principal,S/Nº  Coelhos - 35412-000</t>
  </si>
  <si>
    <t>Rua Principal,Nº 225  Lavras Novas - 35400-000</t>
  </si>
  <si>
    <t>Rua Principal,S/N  Bocaína - 35410-000</t>
  </si>
  <si>
    <t>Rua Principal,S/N  Serra do Siqueira - 35410-000</t>
  </si>
  <si>
    <t>Rua Principal,S/N  Rodrigo Silva - 35407-000</t>
  </si>
  <si>
    <t>Rua Vereador Hélio Ferreira,S/Nº  Engenheiro Correa - 35416-000</t>
  </si>
  <si>
    <t>Rua  Principal S/Nº  Mota - 35414-000</t>
  </si>
  <si>
    <t>Rua Principal,S/Nº  São Bartolomeu - 35406-000</t>
  </si>
  <si>
    <t>Rua principal,S/N º  Soares - 35410-000</t>
  </si>
  <si>
    <t>Rua da Abolição,nº208  Piedade - 35400-000</t>
  </si>
  <si>
    <t>Rua Rodrigo Silva, nº 295  Vila Aparecida - 35400-000</t>
  </si>
  <si>
    <t>Rua Manoel Gonçalves,S/Nº  Miguel Bunier - 35414-000</t>
  </si>
  <si>
    <t>Rua Vereador Julio Fortes,S/Nº  Santa Rita de Ouro Preto - 35409-000</t>
  </si>
  <si>
    <t>Rua Padre Rolim,S/Nº  São Cristovão - 35400-000</t>
  </si>
  <si>
    <t>Avenida Américo René Giannenetti,N º1730  Saramenha - 35400-000</t>
  </si>
  <si>
    <t>Rua 03, Nº30  Pocinho - 35400-000</t>
  </si>
  <si>
    <t>Rua  Rio de Janeiro,S/Nº  Morro São sebastião - 35400-000</t>
  </si>
  <si>
    <t>Rua turmalina,N/º28  Cachoeira do Campo - 35410-000</t>
  </si>
  <si>
    <t>Rua Santo Onofre,,S/nº  Amarantina - 35412-000</t>
  </si>
  <si>
    <t>Rua:  Antonio  do Santos ,S/nº  Santo Antônio do Leite - 35413-000</t>
  </si>
  <si>
    <t>Rua Santo Onofre  Maracujá (Distrito de Ouro Preto) - 35412-000</t>
  </si>
  <si>
    <t>Rua Grande,S/Nº  Antônio Pereira - 35411-000</t>
  </si>
  <si>
    <t>Rua Geraldo Paiva, 38  Santo Antônio do Salto - 35400-000</t>
  </si>
  <si>
    <t>Rua Mantena, 14  Centro - 39855-000</t>
  </si>
  <si>
    <t>Ouro Verde de Minas - MG</t>
  </si>
  <si>
    <t>Rua Joalma, 105  DNER - 39818-000</t>
  </si>
  <si>
    <t>Padre Paraíso  - MG</t>
  </si>
  <si>
    <t>Rua Manoel Rocha, 84  DNER - 39818-000</t>
  </si>
  <si>
    <t>Rua Juca de Matos, 210  João de Lino - 39818-000</t>
  </si>
  <si>
    <t>Rua Juiz de Fora, s/n  Bom Jesus - 39818-000</t>
  </si>
  <si>
    <t>Rua Lopes Dias, 518  Vila Vieira - 39818-000</t>
  </si>
  <si>
    <t>Rua Santa Rita N: 43  Bela Vista  - 39818-000</t>
  </si>
  <si>
    <t>Rua Principal, s/n  Zona Rural - 39818-000</t>
  </si>
  <si>
    <t>RUA GORUTUBA,229  CENTRO - 39.517-000</t>
  </si>
  <si>
    <t>Pai Pedro   - MG</t>
  </si>
  <si>
    <t>Rua João Raimundo de Carvalho, nº 253.  Centro - 39517-000</t>
  </si>
  <si>
    <t>RUA SILVESTRE FRANCISCO DE OLIVEIRA, 172 -   Centro - 35622-000</t>
  </si>
  <si>
    <t>Paineiras  - MG</t>
  </si>
  <si>
    <t>Rua Hipolito Rosa 446  Centro - 3562200</t>
  </si>
  <si>
    <t>Rua Silvestre Francisco de Oliveira / João honorio SN  Centro - 35622000</t>
  </si>
  <si>
    <t>Rua Hipolito Rosa 442  Centro - 35622000</t>
  </si>
  <si>
    <t>Rua Braz Lourenço 275  Centro - 35622000</t>
  </si>
  <si>
    <t>Rua Lourenço Bertoldo SN   Zona Rural - 35622000</t>
  </si>
  <si>
    <t>Rua Astolfo Amaro Malta 54  Centro - 36195-000</t>
  </si>
  <si>
    <t>Paiva  - MG</t>
  </si>
  <si>
    <t>Rua José Rosa Madeira, sn   Distrito de Itapiruçu - 36750-000</t>
  </si>
  <si>
    <t>Palma  - MG</t>
  </si>
  <si>
    <t>Rua pedro Paula rosa, 21   Centro - 36750-000</t>
  </si>
  <si>
    <t>Rua Caetano Guedes, s/n   Distrito de Cisneiros - 36750-000</t>
  </si>
  <si>
    <t>Rua Paula Freitas  Centro - 36750-000</t>
  </si>
  <si>
    <t>Rua José Ferreira de Almeida  Paraíso - 39945 000</t>
  </si>
  <si>
    <t>Palmópolis  - MG</t>
  </si>
  <si>
    <t>Rua Fortunato Pereira  Dois de Abril - 39945 000</t>
  </si>
  <si>
    <t>PRAÇA ALMIRANTE JOAQUIM DE OLIVEIRA, S/N  Planalto - 39945000</t>
  </si>
  <si>
    <t>Avenida Arthur Bernardes, 203  Centro - 35669-000</t>
  </si>
  <si>
    <t>Papagaios  - MG</t>
  </si>
  <si>
    <t>AV. GETULIO VARGAS, Nº 396  SANTO ANTONIO - 35669000</t>
  </si>
  <si>
    <t>RUA MADRE CLELIA MERLONE, Nº230  NOSSA SENHORA APARECIDA - 35669000</t>
  </si>
  <si>
    <t>RUA PADRE LIBÉRIO, Nº235,   NOSSA SENHORA DE LOURDES - 35669000</t>
  </si>
  <si>
    <t>RUA ANTONIO AMORIM,S/N  CENTRO - 35669000</t>
  </si>
  <si>
    <t>RUA HÉLIO FILGUEIRAS, 147  VARGEM GRANDE - 35669000</t>
  </si>
  <si>
    <t>Rua Ricardo Adjuto, 377  Paracatuzinho - 38.600.000</t>
  </si>
  <si>
    <t>Paracatu  - MG</t>
  </si>
  <si>
    <t>R. Etelvina Eliza Rezende, 520  Santana - 38.600.000</t>
  </si>
  <si>
    <t>Rua Espírito Santo S/Nº  Chapadinha - 38.600.000</t>
  </si>
  <si>
    <t>Rua Bias Fortes, 385  São João Evangelista - 38.600.000</t>
  </si>
  <si>
    <t>Praça Primavera, S/Nº  Primavera - 38.600.000</t>
  </si>
  <si>
    <t>Rua Boa Vista, 677  Bela Vista - 38.600.000</t>
  </si>
  <si>
    <t>R. Belmira Araujo Neves,450  Novo Horizonte - 38600-000</t>
  </si>
  <si>
    <t>R. Anísio Botelho, 367  Nossa Senhora de Fátima - 38.600.00</t>
  </si>
  <si>
    <t>R. Antônio Joaquim  Moura Pimentel, 477  JK - 38.600.00</t>
  </si>
  <si>
    <t>Travessa do Açude, 174   Alto do Açude - 38.600.000</t>
  </si>
  <si>
    <t>Rua 06, lote 15  Jardim Primavera - 38.600.000</t>
  </si>
  <si>
    <t>Rua Tório, 212  Amoreiras II - 38.600.000</t>
  </si>
  <si>
    <t>Av. Olegário Maciel, 660  Centro - 38.600.000</t>
  </si>
  <si>
    <t>Rua Gil da Silva Neiva,  347 / Elridama Avelino de Barros  Prado - 38.600.000</t>
  </si>
  <si>
    <t>Avenida Aeroporto, 436  Aeroporto - 38.600.00</t>
  </si>
  <si>
    <t>SES-PATU-4122</t>
  </si>
  <si>
    <t>Av. Dom Bosco, 359  Centro - 37120-000</t>
  </si>
  <si>
    <t>Paraguaçu  - MG</t>
  </si>
  <si>
    <t>SES-PACU-4303</t>
  </si>
  <si>
    <t>Rua Chico Tindim, 813   Bela Vista - 37120-000</t>
  </si>
  <si>
    <t>Rua José Caproni de Morais, 15   Colina São Marcos - 37120-000</t>
  </si>
  <si>
    <t>Rua José Ronaldo Leite, 280  Parque dos Pinheiros - 37120-000</t>
  </si>
  <si>
    <t>Rua Epitácio Pessoa, 66  Guaipava - Zona Rural - 37120-000</t>
  </si>
  <si>
    <t>RUA SÃO JOSÉ, 6  CENTRO - 37.660-000</t>
  </si>
  <si>
    <t>Paraisópolis  - MG</t>
  </si>
  <si>
    <t>Travessa Sebastião José de Barros, sn  centro - 37660-000</t>
  </si>
  <si>
    <t>Rua Pouso Alegre, 181  centro - 37660-000</t>
  </si>
  <si>
    <t>Rua Silviano Brandão, 211  centro - 37660-000</t>
  </si>
  <si>
    <t>Avenida Alfredo Machado de Carvalho, 355  Residencial Paraiso - 37660-000</t>
  </si>
  <si>
    <t>RUA JOSE DALLE  CENTRO - 35.774-000</t>
  </si>
  <si>
    <t>Paraopeba  - MG</t>
  </si>
  <si>
    <t>Avenida Coronel Ribeiro Pereira, 632  Centro - 37460 000</t>
  </si>
  <si>
    <t>Passa Quatro  - MG</t>
  </si>
  <si>
    <t>Avenida Saint'Clair Mota, s/ n.º   Pinheirinhos - 37460 000</t>
  </si>
  <si>
    <t>Rua Adelino Caetano, 14  São Geraldo - 37460 000</t>
  </si>
  <si>
    <t>Rua Cirilo Guedes, 115  Santa Terezinha - 37460 000</t>
  </si>
  <si>
    <t>Rua Virginia, 31  Santa Terezinha - 37460 000</t>
  </si>
  <si>
    <t>Rua Beira Linha, s/ n.º  Tronqueiras - 37460 000</t>
  </si>
  <si>
    <t>Rua Francisco Riberio Costa, s/ n.º  Pé do Morro - 37460 000</t>
  </si>
  <si>
    <t>RUA OSWALDO ORLANDO, 60  Centro - 37.460-000</t>
  </si>
  <si>
    <t>Rua José Luiz Gomes, 70  Centro - 35537-000</t>
  </si>
  <si>
    <t>Passa Tempo  - MG</t>
  </si>
  <si>
    <t>Rua Arantina, 241  Centro - 37330 000</t>
  </si>
  <si>
    <t>Passa-Vinte  - MG</t>
  </si>
  <si>
    <t>10.175.56.1</t>
  </si>
  <si>
    <t>Rua Antônio Quintiliano, 241  Centro - 37330000</t>
  </si>
  <si>
    <t>RUA DAS PALMEIRAS   N 14  CENTRO - 3581000</t>
  </si>
  <si>
    <t>Passabém  - MG</t>
  </si>
  <si>
    <t>AV. POÇOS DE CALDAS,159  PENHA - 37.900-000</t>
  </si>
  <si>
    <t>Passos  - MG</t>
  </si>
  <si>
    <t>RUA RIO DE JANEIRO, 26  BELA VISTA - 37.900-000</t>
  </si>
  <si>
    <t>RUA DOS PIANTINOS, 633  MUARAMA - 37.900-000</t>
  </si>
  <si>
    <t>RUA PONTA PORÃ, 43  BELA VISTA - 37.900-000</t>
  </si>
  <si>
    <t>RUA SÃO GABRIEL, 105  VILA RICA - 37.900-000</t>
  </si>
  <si>
    <t>RUA DAVID BALDINI  CENTRO - 37.900-000</t>
  </si>
  <si>
    <t>RUA JOÃO TEIXEIRA MENDES, 940  JARDIM ITÁLIA - 37.900-000</t>
  </si>
  <si>
    <t>RUA SÃO PAULO, 1120  JD COLÉGIO DE PASSOS - 37.900-000</t>
  </si>
  <si>
    <t>AV BRASIL, 66  PENHA - 37.900-000</t>
  </si>
  <si>
    <t>RUA HONDURAS, S/N  JARDIM POLIVALENTE - 37.900-000</t>
  </si>
  <si>
    <t xml:space="preserve"> 10.174.20.1</t>
  </si>
  <si>
    <t>RUA COIMBRAS, 1170  NOSSA SENHORA DE FÁTIMA - 37.900-000</t>
  </si>
  <si>
    <t>RUA GUANABARA, 1425  SANTA LUZIA - 37.900-000</t>
  </si>
  <si>
    <t>RUA ALFERES JOÃO PIMENTA DE ABREU, 45  NOSSA DAS GRAÇAS - 37.900-000</t>
  </si>
  <si>
    <t>RUA LAVRAS, 418  MUARAMA - 37.900-000</t>
  </si>
  <si>
    <t>RUA DA GRAÇA, 450  SÃO FRANCISCO - 37.900-000</t>
  </si>
  <si>
    <t>RUA BUENOS AIRES, S/N  COIMBRAS - 37.900-000</t>
  </si>
  <si>
    <t>Don Inacio Dal Monte, 100   CARMELO - 37.900-000</t>
  </si>
  <si>
    <t>Rua Henrique Cota, 84  Bela Vista - 38703-249</t>
  </si>
  <si>
    <t>Patos de Minas  - MG</t>
  </si>
  <si>
    <t>avenida João Alves do Nascimento, 600 cvv centro - 38740-000</t>
  </si>
  <si>
    <t>Patrocínio  - MG</t>
  </si>
  <si>
    <t>RUA: OTÁVIO DE BRITO, S/N  CENTRO - 38740-000</t>
  </si>
  <si>
    <t>AV. JOAO ALVES DO NASCIMENTO, 1452  CENTRO - 38740-000</t>
  </si>
  <si>
    <t>AV.: FARIA PEREIRA, 2.700  CENTRO - 38740-000</t>
  </si>
  <si>
    <t>avenida Coronel Telemaco Pompei, 97  Centro - 38860-000</t>
  </si>
  <si>
    <t>Patrocínio do Muriaé  - MG</t>
  </si>
  <si>
    <t>Travessa Teotônio T. Oliveira, S/N  Treze de Maio  - 36544000</t>
  </si>
  <si>
    <t>Paula Cândido  - MG</t>
  </si>
  <si>
    <t>10.175.80.1</t>
  </si>
  <si>
    <t>Praça Nossa Senhora das Dores   Airões  - 36544000</t>
  </si>
  <si>
    <t>10.175.81.1</t>
  </si>
  <si>
    <t>Rua Capitão Martinho, s/n  Centro - 36544-000</t>
  </si>
  <si>
    <t>Herculano Ferreira da Mata, 62  Cetro - 39 765 000</t>
  </si>
  <si>
    <t>Paulistas  - MG</t>
  </si>
  <si>
    <t>Rua Herculano Ferreira da Mata, 182  Centro - 39765-000</t>
  </si>
  <si>
    <t>AV. VALDIR PINHEIRO CANGUSSU, 120  MORADA NOVA - 39814000</t>
  </si>
  <si>
    <t>Pavão  - MG</t>
  </si>
  <si>
    <t>AV. JUSCELINA PINHEIRO, 636  LIMEIRA - 39814000</t>
  </si>
  <si>
    <t>Rua Alagoas, s/n  Cidade Alta - 39814-000</t>
  </si>
  <si>
    <t>Av. Valdir Pinheiro Cangussu, 99  Morada Nova - 39814-000</t>
  </si>
  <si>
    <t>RUA TAMBURI, 78  HORTO - 39814000</t>
  </si>
  <si>
    <t>Rua Santos Dias Nascimentos, 60  Centro - 39.970-000</t>
  </si>
  <si>
    <t>Pedra Azul  - MG</t>
  </si>
  <si>
    <t>Rua Alfredo Candido de Oliveira, s/ n.º  Centro - 35 364 000</t>
  </si>
  <si>
    <t>Pedra Bonita  - MG</t>
  </si>
  <si>
    <t>Córrego do Café  Zona Rural - 35364 000</t>
  </si>
  <si>
    <t>Córrego Matipo Grande   Zona Rural  - 35 364 000</t>
  </si>
  <si>
    <t>Rua Leopoldino de Almeida, 123  Centro - 35364-000</t>
  </si>
  <si>
    <t>RUA SAO VICENTE , 70   CENTRO - 3658500</t>
  </si>
  <si>
    <t>Pedra do Anta  - MG</t>
  </si>
  <si>
    <t>RUA A , Nº 115  CENTRO - 36.585-000</t>
  </si>
  <si>
    <t>RUA RIO DE JANEIRO, 51    CENTRO - 35565-000</t>
  </si>
  <si>
    <t>Pedra do Indaiá  - MG</t>
  </si>
  <si>
    <t>Rua Alexandre Fava, n 25  Centro - 36847-000</t>
  </si>
  <si>
    <t>Pedra Dourada  - MG</t>
  </si>
  <si>
    <t>Zona Rural de Campestre  Campestre - 37520 000</t>
  </si>
  <si>
    <t>Pedralva  - MG</t>
  </si>
  <si>
    <t>Rua Xavier Lisboa, 156  Centro - 37520 000</t>
  </si>
  <si>
    <t>Rua Padre Mariano, 20  Centro  - 37520 000</t>
  </si>
  <si>
    <t>Rua Papa João Paulo II  São José - 37520 000</t>
  </si>
  <si>
    <t>Avenida Doutor Jorge Bacha, 74  Centro - 37520 000</t>
  </si>
  <si>
    <t>Zona Rural de Contendas  Contendas - 37520 000</t>
  </si>
  <si>
    <t>Av. Josefina Ferreira dos Santos, n 108  Medalha Milagrosa - 38178-000</t>
  </si>
  <si>
    <t>Pedrinópolis  - MG</t>
  </si>
  <si>
    <t>Rua Dr Herbster 118  Centro - 33600000</t>
  </si>
  <si>
    <t>Pedro Leopoldo - MG</t>
  </si>
  <si>
    <t>Rua Elias Rafael 99  Santo Antônio - 33600000</t>
  </si>
  <si>
    <t>Rua  Suzana Passos s/n  Santo Antônio da Barra - 33600000</t>
  </si>
  <si>
    <t>Rua Luiz Pires 55  Adélia Issa - 33600000</t>
  </si>
  <si>
    <t>RODOVIA MARIA DA PEIEDADE COSTA, S/N  ZONA RURAL - 33.600-000</t>
  </si>
  <si>
    <t>Rua Elias Marques  50  Teotonio Batista de Freitas - 33600000</t>
  </si>
  <si>
    <t>Rua Dos Couras s/n   Vera Cruz - 33600000</t>
  </si>
  <si>
    <t>Rua Traquilino José de Bastos  Fidalgo - 33600000</t>
  </si>
  <si>
    <t>Rua Cristovão de Asssis s/n   Dr. Lund - 33600000</t>
  </si>
  <si>
    <t>Rua Joaquim Caetano 270  Lagoa Santo Antonio - 33600000</t>
  </si>
  <si>
    <t>Rua Chiquita Alves de Carvalho,190  Santa Tereza - 33600000</t>
  </si>
  <si>
    <t>Rua Olivier Teixeira 693  São Geraldo - 33600000</t>
  </si>
  <si>
    <t>Rua Luziana s/n   Romero de Carvalho - 33600000</t>
  </si>
  <si>
    <t>Rua São Jorge 29  Magalhães - 33600000</t>
  </si>
  <si>
    <t>Rua Coronel João Jacinto  Centro - 36148-000</t>
  </si>
  <si>
    <t>Pedro Teixeira - MG</t>
  </si>
  <si>
    <t>Rua João de Souzas Barbosa, 330  Centro - 35667-000</t>
  </si>
  <si>
    <t>Pequi  - MG</t>
  </si>
  <si>
    <t>10.175.115.1</t>
  </si>
  <si>
    <t>Praça São Vicente,   Várzea - 35667-000</t>
  </si>
  <si>
    <t>10.175.116.1</t>
  </si>
  <si>
    <t>Rua Nair Barbosa, S/N  Cidade Nova - 35667-000</t>
  </si>
  <si>
    <t>10.175.117.1</t>
  </si>
  <si>
    <t>avenida 12 de Dezembro, 70  Centro - 35515-000</t>
  </si>
  <si>
    <t>Perdigão  - MG</t>
  </si>
  <si>
    <t>RUA: OLINDA MARIA DA CUNHA 336  NOVO HORIZONTE - 38.170-000</t>
  </si>
  <si>
    <t>Perdizes  - MG</t>
  </si>
  <si>
    <t>RUA: JOÃO LUCIANO BARBOSA, 103  CENTRO - 38.170-000</t>
  </si>
  <si>
    <t>RUA: VIRGILIO MACHADO DE CASTRO 296  DIVINEIA - 38.170-000</t>
  </si>
  <si>
    <t>RUA: ROSA CAMELO LEÃO  ZONA RURAL/ANTINHA - 38.170-000</t>
  </si>
  <si>
    <t>RUA: IRIS EUREPEDES DE CARVALHO 247  MORADA NOVA - 38.170.000</t>
  </si>
  <si>
    <t>ZONA RURAL  ZONA RURAL/CERRADO - 38.170-000</t>
  </si>
  <si>
    <t>ZONA RURAL  ZONA RURAL/PERDIZINHA - 38.170-000</t>
  </si>
  <si>
    <t>ZONA RURAL  ZONA RURA/ SONHO AZUL - 38.170-000</t>
  </si>
  <si>
    <t>ZONA RURAL  ZONA RURAL/ MACEGA - 38.170-000</t>
  </si>
  <si>
    <t>ZONA RURAL  ZONA RURAL/ ENGENHO VELHO - 38.170-000</t>
  </si>
  <si>
    <t>Rua VIRGILIO MACHADO DE CASTRO  DIVINEIA - 38170-000</t>
  </si>
  <si>
    <t>Rua Dulce Oliveira, 66  Vista Alegre - 37260-000</t>
  </si>
  <si>
    <t>Perdões  - MG</t>
  </si>
  <si>
    <t>RUA FLORIANO PEIXOTO, 176  CENTRO - 37260000</t>
  </si>
  <si>
    <t>RUA GUILHERMINA BRAGA, 345  BNS GRACAS37260000 - 37260000</t>
  </si>
  <si>
    <t>RUA ALZIRA DE SOUZA LIMA, 187  JARDIM NOVA ESPERANÇA - 37260000</t>
  </si>
  <si>
    <t>Rua Maria das dores Alvarenga, 416  Jardim das Flores. - 37260-000</t>
  </si>
  <si>
    <t>AVENIDA DEPUTADO JOSE ALDO DOS SANTOS, 721  BOM RETIRO - 37260000</t>
  </si>
  <si>
    <t>RURAL PSF RETIRO DOS PIMENTAS  RURAL - 37260000</t>
  </si>
  <si>
    <t>RUA JOSÉ DOMINGOS DO NASCIMENTO, 97  PALESTINA - 37260000</t>
  </si>
  <si>
    <t>Rua Senador Milton Campos, 270 Centro  CENTRO - 35156000</t>
  </si>
  <si>
    <t>Periquito  - MG</t>
  </si>
  <si>
    <t>R São Sebastião Rodrigues, s/nr. Distrito de Serraria  SERRARIA - 35156000</t>
  </si>
  <si>
    <t>Av. Felipe de Carvalho, 338 Distrito de Baixio  BAIXIO - 35156000</t>
  </si>
  <si>
    <t>Gov. Valadares,108 Distrito pedra corrida  PEDRA CORRIDA - 35156000</t>
  </si>
  <si>
    <t>Br381 assentamento  ASSENTAMENTO - 35156000</t>
  </si>
  <si>
    <t>RUA SENADOR MILTON CAMPOS, 170  CENTRO - 35.156-000</t>
  </si>
  <si>
    <t>Praça São Pedro  Centro - 25114000</t>
  </si>
  <si>
    <t>Pescador  - MG</t>
  </si>
  <si>
    <t>Rua Ernesto Lourenço Pereira, 15  Alvorada - 35114 000</t>
  </si>
  <si>
    <t>PRAÇA DR. DILERMANDO CRUZ, S/N / Moacir Vales Lopes  Centro - 36.157.000</t>
  </si>
  <si>
    <t>Piau  - MG</t>
  </si>
  <si>
    <t>PRAÇA ADRIANO SABINO, 256  CENTRO - 35.325-000</t>
  </si>
  <si>
    <t>Piedade de Caratinga  - MG</t>
  </si>
  <si>
    <t>Rua João Eleotério, s/n  Centro - 36227-000</t>
  </si>
  <si>
    <t>Piedade do Rio Grande  - MG</t>
  </si>
  <si>
    <t>Rua Isaac Teixeira de Andrade, 59  Centro - 36227-000</t>
  </si>
  <si>
    <t>Rua Francisco Monteiro, 1  Jardim - 36227-000</t>
  </si>
  <si>
    <t>RUA JOSÉ MOREIRA DA SILVA, 82  Centro - 35.526-000</t>
  </si>
  <si>
    <t>Piedade dos Gerais  - MG</t>
  </si>
  <si>
    <t>Avenida JK  ,401  CENTRO - 35.585-000</t>
  </si>
  <si>
    <t>Pimenta  - MG</t>
  </si>
  <si>
    <t>AV: DEPUTADO RAIMUNDO ALBERGARIA, 131  CENTRO - 35.348-000</t>
  </si>
  <si>
    <t>Pingo-d`Água  - MG</t>
  </si>
  <si>
    <t>Avenida Deputado Raimundo Albergaria 331  Centro  - 35348-000</t>
  </si>
  <si>
    <t>AVENIDA JK, S/Nº  CENTRO - 39.317.000</t>
  </si>
  <si>
    <t>Pintópolis  - MG</t>
  </si>
  <si>
    <t>VILA ACARI  ZONA RURAL - 39.317.000</t>
  </si>
  <si>
    <t>POVOADO COQUEIRO  ZONA RURAL - 39.317.000</t>
  </si>
  <si>
    <t>RUA ENTRE RIOS, 39  CENTRO - 35.635-000</t>
  </si>
  <si>
    <t>Piracema  - MG</t>
  </si>
  <si>
    <t>Avenida Gabriel Passos,   Centro - 35536000</t>
  </si>
  <si>
    <t>Rua Entre Rios, 19  Centro - 35536000</t>
  </si>
  <si>
    <t>PÇA TEOFILO PRATA DE CARVALHO, nº 37  CENTRO - 38210-000</t>
  </si>
  <si>
    <t>Pirajuba  - MG</t>
  </si>
  <si>
    <t>Rua Braz Mariana, 41  Centro - 37511-000</t>
  </si>
  <si>
    <t>Piranguçu  - MG</t>
  </si>
  <si>
    <t>RUO OLEGÁRIO MACIEL, S/N  SANTA EFIGÊNIA - 37.508-000</t>
  </si>
  <si>
    <t>Piranguinho  - MG</t>
  </si>
  <si>
    <t>RUA OLEGARIO MACIEL, 199   SANTA EFIGENIA  - 37508-000</t>
  </si>
  <si>
    <t>RUA JOSE DA COSTA LISBOA, 110    SANTA BARBARA  - 37508-000</t>
  </si>
  <si>
    <t>RUA DIRCEU OLIVEIRA MATIAS ,  185  COLINA DO SOL - 36.730.000</t>
  </si>
  <si>
    <t>Pirapetinga  - MG</t>
  </si>
  <si>
    <t>RUA ANTONIO MATIAS PROXIMO  A  RUA JOSE LAMARCA  BRASILINHA - 36730000</t>
  </si>
  <si>
    <t>Rua Martins Peixoto, n 162  Centro  - 36730-000</t>
  </si>
  <si>
    <t>Rua José Diniz Ferreira, 183  Santos Dumont - 39270-000</t>
  </si>
  <si>
    <t>Pirapora  - MG</t>
  </si>
  <si>
    <t>avenida Otavio Carneiro, 1102  Santo Antônio - 36270-000</t>
  </si>
  <si>
    <t>Rua Efigênia de Oliveira, 105  São Geraldo - 39270-000</t>
  </si>
  <si>
    <t>Rua Maestro Nery Teixeira, 555  Nova Pirapora - 39270-000</t>
  </si>
  <si>
    <t>Rua Treze de Maio, 821  Bom Jesus - 39270-000</t>
  </si>
  <si>
    <t>Rua Professora Alzira Ferreira, 303  Cidade Jardim - 39270-000</t>
  </si>
  <si>
    <t>Rua Rosiria Amorim Guerra, 450  Cidade Jardim - 39270-000</t>
  </si>
  <si>
    <t xml:space="preserve">10.145.115.1 </t>
  </si>
  <si>
    <t>Rua 22, 55  São João - 39270-000</t>
  </si>
  <si>
    <t>Rua Zizinha de Carvalho, 500  Cícero Passos - 39270-000</t>
  </si>
  <si>
    <t>Rua Clovis Peixoto, 78  Industrial - 39270-000</t>
  </si>
  <si>
    <t>Rua Valter Borges, 398  Santa Terezinha - 39270-000</t>
  </si>
  <si>
    <t>Av. São Francisco, 1378  Aparecida - 39270-000</t>
  </si>
  <si>
    <t>Rua Oscar Paraguassu, 328  Industrial - 39270-000</t>
  </si>
  <si>
    <t>Rua Rio Grande do Sul, 1144  Santo Antônio - 39270-000</t>
  </si>
  <si>
    <t>Rua Montes Claros, 1228  Santo Antônio - 39.270-000</t>
  </si>
  <si>
    <t>Rua Maria de Aguiar / SN    João Gonçalves Daneiva  - 36170-000</t>
  </si>
  <si>
    <t>Piraúba  - MG</t>
  </si>
  <si>
    <t>Rua José Januário Teixeira, s/n -  Lavrado - 35650-000</t>
  </si>
  <si>
    <t>Pitangui  - MG</t>
  </si>
  <si>
    <t>Rua Professor Francisco Saldanha, 120  Chapadão - 35650-000</t>
  </si>
  <si>
    <t>Rua Onofre Máximo de Resende, s/n  Chapadão - 35650-000</t>
  </si>
  <si>
    <t>Rua Lacerdino Rocha, s/n  Centro - 35650-000</t>
  </si>
  <si>
    <t>Rua Honor Caldas, s/n  Morada do Sol - 35650-000</t>
  </si>
  <si>
    <t>Praça Antônio dos Santos,45  São Francisco - 35650-000</t>
  </si>
  <si>
    <t>Praça João Maria de Lacerda, 80 - Lavrado  Lavrado - 35650-000</t>
  </si>
  <si>
    <t>Rua Fortunato Lopes, 46  Fundos Jatobá - 35650-000</t>
  </si>
  <si>
    <t>Rua José Antonio de Aguiar s/n   Brumado - 35650-000</t>
  </si>
  <si>
    <t>Praça Antônio dos Santos  São Francisco - 35650-000</t>
  </si>
  <si>
    <t>Rua Antonio Pereira 17  Penedos - 37925-000</t>
  </si>
  <si>
    <t>Piumhi  - MG</t>
  </si>
  <si>
    <t>Rua João Januário, n 803  Vila Olimpica - 38220-000</t>
  </si>
  <si>
    <t>Planura  - MG</t>
  </si>
  <si>
    <t>Rua Arcanjo Mendes, 276  Centro - 37757-000</t>
  </si>
  <si>
    <t>Poço Fundo  - MG</t>
  </si>
  <si>
    <t>Rua Arcanjo Mendes, 352  Centro - 37757-000</t>
  </si>
  <si>
    <t>Rua Dois Abril, 305  Centro - 37757-000</t>
  </si>
  <si>
    <t>Praça Tancredo Tancredo Neves, 514  Centro - 37757-000</t>
  </si>
  <si>
    <t>Rua Jairo Elias de Araújo, 74  Nova Gimirim - 37757-000</t>
  </si>
  <si>
    <t>Rua Professor Sebastião Teotônio de Paiva, 22  Nova Gimirim - 37757-000</t>
  </si>
  <si>
    <t>Praça Vereador Joaquim Francisco da Costa Sobrinho, 342  Distrito Paiolinho - 37758-000</t>
  </si>
  <si>
    <t>RUA ARCANJO MENDES     N/ 264  CENTRO - 37.757-000</t>
  </si>
  <si>
    <t>Fazenda Osório, 5  Fazenda Osório - 37701 000</t>
  </si>
  <si>
    <t>Poços de Caldas  - MG</t>
  </si>
  <si>
    <t>Caminho 4, s/n  Bortolan - 37701 000</t>
  </si>
  <si>
    <t>Rua Vicente Miranda, 229  Marco Divisório - 37701 000</t>
  </si>
  <si>
    <t>Avenida Santo Antônio, 353  Centro - 37701 000</t>
  </si>
  <si>
    <t>Rua Vinícius de Moraes, s/n  Chácara Alvorada - 37701 000</t>
  </si>
  <si>
    <t>Avenida Walter Danza, 185  Cohab II - 37701 000</t>
  </si>
  <si>
    <t>Rua Francisco Cantos Davo, s/n  Jardim Formosa - 37701 000q</t>
  </si>
  <si>
    <t>Avenida Coronel Virgílio Silva, 2283  Dom Bosco - 37701 000</t>
  </si>
  <si>
    <t>Rua Amâncio Mazzaropi, 69  Estância São José - 37701 000</t>
  </si>
  <si>
    <t>Rua Jaguari, 15  Jardim São Paulo - 37701 000</t>
  </si>
  <si>
    <t>Rua Zircônio, 244  Jardim Kennedy - 37701 000</t>
  </si>
  <si>
    <t>Rua Titânio, 380  Jardim Kennedy - 37701 000</t>
  </si>
  <si>
    <t>Rua Mãe dos Homens,785  Maria Imaculada - 37701 000</t>
  </si>
  <si>
    <t>Rua Benedita Lucas da Silva, 60  Jardim Ypê - 37701 000</t>
  </si>
  <si>
    <t>Rua Rovilson Egidio, 50  Parque Esperança - 37701 000</t>
  </si>
  <si>
    <t>Rua Lázaro de Lima, 280  Parque Esperança - 37701 000</t>
  </si>
  <si>
    <t>Rua Victor Emanoel Imesi, s/n  Parque Pinheiros - 37701 000</t>
  </si>
  <si>
    <t>Rua Israel, 225  Cohab - 37701 000</t>
  </si>
  <si>
    <t>Rua Geni Vilas Boas Tardeli, 50  São José - 37701 000</t>
  </si>
  <si>
    <t>Rua Manoel Luiz Zuanela, 30  Santa Ângela - 37701 000</t>
  </si>
  <si>
    <t>Rua Professora Nicolina Bernardes, 230  Santa Augusta - 37701 000</t>
  </si>
  <si>
    <t>Praça Doutor Antenor Damini, 233  Santa Rosália - 37701 000</t>
  </si>
  <si>
    <t>Rua Corumbá, 280  Santana - 37701 000</t>
  </si>
  <si>
    <t>Rua Nova Esperança, 80  Santo André - 37701 000</t>
  </si>
  <si>
    <t>Rua Professora Lourdes Mourão, s/n  Centenário - 37701 000</t>
  </si>
  <si>
    <t>Rua Soldado Altivo Ferreira da Costa, 580  Cohab - 37701 000</t>
  </si>
  <si>
    <t>Rua Vereador Eduardo Paiva, 41  Vila Menezes - 37701 000</t>
  </si>
  <si>
    <t>Rua Antônio Pereira Guimarães, 299   Vila Nova - 37701 000</t>
  </si>
  <si>
    <t>Fazenda Aleixo  Fazenda Aleixo - 37701 000</t>
  </si>
  <si>
    <t>Fazenda Boa Vista  Fazenda Boa Vista - 37701 000</t>
  </si>
  <si>
    <t>Fazenda Souza Lima  Fazenda Souza Lima - 37701 000</t>
  </si>
  <si>
    <t>Fazenda Aparecida  Fazenda Aparecida - 37701 000</t>
  </si>
  <si>
    <t>Fazenda Córrego D'antas  Fazenda Córrego D'antas - 37701 000</t>
  </si>
  <si>
    <t>Fazenda Lambari  Fazenda Lambari - 37701 000</t>
  </si>
  <si>
    <t>Rua Amazonas, 37  Centro - 37701 000</t>
  </si>
  <si>
    <t>Avenida Antônio Togni, 2055  Vila Cruz - 37701 000</t>
  </si>
  <si>
    <t>Rua Nenê Bastos, s/n  Country Club - 37701 000</t>
  </si>
  <si>
    <t>PRAÇA LEÔNCIO DE OLIVEIRA, 46   CENTRO - 36960-000</t>
  </si>
  <si>
    <t>Pocrane  - MG</t>
  </si>
  <si>
    <t>Rua Tocantins, 2   São Pedro - 35420279</t>
  </si>
  <si>
    <t>Ponte Nova  - MG</t>
  </si>
  <si>
    <t>10.175.120.1</t>
  </si>
  <si>
    <t>Rua Luiz Martins Soares Sobrinho, 423  Fátima - 35420279</t>
  </si>
  <si>
    <t>10.175.119.1</t>
  </si>
  <si>
    <t>Rua Antônio Semião de Carvalho, 45   Novo Horizonte - 35420279</t>
  </si>
  <si>
    <t>Rua Antônio Moraes, 255  Triângulo - 35430153</t>
  </si>
  <si>
    <t>10.175.118.1</t>
  </si>
  <si>
    <t>Praça João Martins de Oliveira, 44  Pacheco - 35430103</t>
  </si>
  <si>
    <t>Rua João Alves de Oliveira, 1223  Rasa - 35430 125</t>
  </si>
  <si>
    <t>Rua Antônio Luiz Aleixo, 190  Pontal - 35430 000</t>
  </si>
  <si>
    <t>Rua João Pinto de Godoi, 693  Vau Açu - 35430 000</t>
  </si>
  <si>
    <t>Rua Santo Antonio,  382  Santo Antônio - 35430 191</t>
  </si>
  <si>
    <t>10.175.121.1</t>
  </si>
  <si>
    <t>Rua Antônio Carlos, 499  Centro - 35 430 003</t>
  </si>
  <si>
    <t>10.175.122.1</t>
  </si>
  <si>
    <t>Praça Anita Borges, 55  Ana Florencia - 35430 040</t>
  </si>
  <si>
    <t>Praça Aníbal Lopes  Triângulo - 35430154</t>
  </si>
  <si>
    <t>Rua Du Reizão, s/n  Novo Horizonte - 39328-000</t>
  </si>
  <si>
    <t>Ponto Chique   - MG</t>
  </si>
  <si>
    <t>Av Dezoito de Agosto, 372  Centro - 36576-000</t>
  </si>
  <si>
    <t>Porto Firme  - MG</t>
  </si>
  <si>
    <t>Rua Chiquinha Gonzaga, 11  Centro - 36576-000</t>
  </si>
  <si>
    <t>Rua Lafayette Freire,160  Maristela - 39827-000</t>
  </si>
  <si>
    <t>Poté   - MG</t>
  </si>
  <si>
    <t>Rua Sebastião Gonçalves Campos, s/ n.º Valão Zona Rural - 39827 000</t>
  </si>
  <si>
    <t>RUA SETE DE SETEMBRO, 192  Vila Maristela - 39827-000</t>
  </si>
  <si>
    <t>Rua Domiciano Ferreira, 300  Maristela - 39827 000</t>
  </si>
  <si>
    <t>Rua Agripino Borges, 297  Sucanga Zona Rural - 39827 000</t>
  </si>
  <si>
    <t>Rua Vital Brasil, s/ n.º  Floresta - 39827 000</t>
  </si>
  <si>
    <t>Rua Venancio Rodrigues, 30  Vila Paula - 39827 000</t>
  </si>
  <si>
    <t>Rua Dom Pedro II, 76  Floresta - 39827 000</t>
  </si>
  <si>
    <t>Rua Amilton Pereira Machado, 41  Fatima III - 37550-000</t>
  </si>
  <si>
    <t>Pouso Alegre   - MG</t>
  </si>
  <si>
    <t>Rua SAGRADO CORAÇÃO DE JESUS, 44  Centro - 36320-000</t>
  </si>
  <si>
    <t>Prados - MG</t>
  </si>
  <si>
    <t>Rua Cel João Luiz, 61  Centro - 36320-000</t>
  </si>
  <si>
    <t>Rua Vereador José Pedro de Moura, 734  Pinheiro Chagas - 36320-000</t>
  </si>
  <si>
    <t>Praça Getulio Silva, 56  Centro - 36320-000</t>
  </si>
  <si>
    <t>RUA TENENTE REIS, Nº 1.537  COLINA PARK - 38140-000</t>
  </si>
  <si>
    <t>Prata  - MG</t>
  </si>
  <si>
    <t>RUA TENENTE REIS, Nº 1340  CRUZEIRO DO SUL - 38140-000</t>
  </si>
  <si>
    <t>RUA SANTA CATARINA, Nº 400  EDNA - 38140-000</t>
  </si>
  <si>
    <t>RUA ANTONIO DONIZETH FRANCO VILELA   BAIRRO OLIVEIRA I - 38140-000</t>
  </si>
  <si>
    <t>RUA  PARANÁ, Nº 530  EDNA - 38140-000</t>
  </si>
  <si>
    <t>RUA FRANKLIN MACHADO DE OLIVEIRA, Nº 105  JARDIM ANA CAROLINA - 38140-000</t>
  </si>
  <si>
    <t>RUA PALMEIRAS, 860    Centro - 37970-000</t>
  </si>
  <si>
    <t>Pratápolis  - MG</t>
  </si>
  <si>
    <t>Rua Antonio Primo da Silva 22  Santa Bárbara - 37970-000</t>
  </si>
  <si>
    <t>Rua Padre Licinio 304  Centro - 37970-000</t>
  </si>
  <si>
    <t>Rua Juventino Lemos 375  Centro - 37970-000</t>
  </si>
  <si>
    <t>Rua Capitão Leopoldo s/n  Centro - 37970-000</t>
  </si>
  <si>
    <t>Rua Benedito Martins Prado s/n  3 Fontes - 37970-000</t>
  </si>
  <si>
    <t>avenida FRANCISCO MACHADO BORGES, 159  ZACARIAS PEREIRA - 38960-000</t>
  </si>
  <si>
    <t>Pratinha  - MG</t>
  </si>
  <si>
    <t>Rua taquaraçu   S / N  Centro - 36475000</t>
  </si>
  <si>
    <t>Presidente Bernardes  - MG</t>
  </si>
  <si>
    <t>Rua Padre Carvalho N. 10  São Nicomedes  - 36475000</t>
  </si>
  <si>
    <t>Bananeiras   zona rural - 36475000</t>
  </si>
  <si>
    <t>Santana   Zona Rural - 36475000</t>
  </si>
  <si>
    <t>Rua TAQUARASSU, 7  CENTRO - 36475-000</t>
  </si>
  <si>
    <t>Rua GONÇALVES DA FONSECA, 80  CERRADO - 35797-000</t>
  </si>
  <si>
    <t>Presidente Juscelino  - MG</t>
  </si>
  <si>
    <t>Rua PLINIO RODRIGUES DE OLIVEIRA, 28  CENTRO - 39135-000</t>
  </si>
  <si>
    <t>Presidente Kubitschek - MG</t>
  </si>
  <si>
    <t>Praça José Batista Marra, 375  Centro - 38750-000</t>
  </si>
  <si>
    <t>Presidente Olegário - MG</t>
  </si>
  <si>
    <t>SES-PRIO-3681</t>
  </si>
  <si>
    <t>Rua VICENTE VAZ DE MELO, 864  SAO JOAO II - 35715-000</t>
  </si>
  <si>
    <t>Prudente de Morais  - MG</t>
  </si>
  <si>
    <t>RUA RITA FRANCISCA ROSA 05 -  Centro - 35625-000</t>
  </si>
  <si>
    <t>Quartel Geral - MG</t>
  </si>
  <si>
    <t>Rua Professor Eloy Lacerda, 141  Centro - 36424-000</t>
  </si>
  <si>
    <t>Queluzito - MG</t>
  </si>
  <si>
    <t>Rodovia MG 030, 163  Agua Limpa - 34.400-000</t>
  </si>
  <si>
    <t>Raposos - MG</t>
  </si>
  <si>
    <t>Rua Vereador Felipe Alves da Rocha, 84  Morro das Bicas - 34.400-000</t>
  </si>
  <si>
    <t>Rua Herval Silva  Matadouro - 34.400-000</t>
  </si>
  <si>
    <t>Pedro Claudio Conrado, s/n  Centro - 36920-000</t>
  </si>
  <si>
    <t>Reduto - MG</t>
  </si>
  <si>
    <t>Rua das Rosas, 55  Jardim - 36340-000</t>
  </si>
  <si>
    <t>Resende Costa - MG</t>
  </si>
  <si>
    <t>Praça Marco Reis, 60  Centro - 36340-000</t>
  </si>
  <si>
    <t>Rua DOUTOR GERSON DA SILVA FREIRE, 230  CENTRO - 35230-000</t>
  </si>
  <si>
    <t>Resplendor - MG</t>
  </si>
  <si>
    <t>RUA LEONTINO JOSE PEREIRA 725 -    RODOVIA - 38640-000</t>
  </si>
  <si>
    <t>Riachinho - MG</t>
  </si>
  <si>
    <t>Leontino José Pereira, 22  Centro - 38640 000</t>
  </si>
  <si>
    <t>Rodovia Garapuava, KM 72  Rodovia - 38640 000</t>
  </si>
  <si>
    <t>praça SANTO ANTONIO  CENTRO - 39529-000</t>
  </si>
  <si>
    <t>Riacho dos Machados - MG</t>
  </si>
  <si>
    <t>Rua Geraldino Rocha, 180  Felixlândia - 33943-470</t>
  </si>
  <si>
    <t>Ribeirão das Neves - MG</t>
  </si>
  <si>
    <t>Rua Vinte e Nove, nº 55  Pedra Branca - 33.925-140</t>
  </si>
  <si>
    <t>Rua Miguel Rodrigues Patto, 371    Bela Vista - 37264-000</t>
  </si>
  <si>
    <t>Ribeirão Vermelho - MG</t>
  </si>
  <si>
    <t>Rua ANINHA MARÇAL, 282  CENTRO - 34300-300</t>
  </si>
  <si>
    <t>Rio Acima - MG</t>
  </si>
  <si>
    <t>Pendencia Instalação Confirmada</t>
  </si>
  <si>
    <t>Avenida Governador Israel Pinheiro, S/N  Jatobá - 34300-000</t>
  </si>
  <si>
    <t>Rua Jose Ribeiro, 27  Centro - 34300-000</t>
  </si>
  <si>
    <t>RUA DR. LUIZ BENJAMIN DE MENEZES  BRASÍLIA  - 39.940-000</t>
  </si>
  <si>
    <t>Rio do Prado - MG</t>
  </si>
  <si>
    <t>Rua Coronel João José, 58  Centro - 35442-000</t>
  </si>
  <si>
    <t>Rio Doce - MG</t>
  </si>
  <si>
    <t>RUA JOÃO LUIZ VAROTO, 169, BAIRRO VEREDA DO SOL  CENTRO - 36.150-000</t>
  </si>
  <si>
    <t>Rio Novo - MG</t>
  </si>
  <si>
    <t xml:space="preserve"> RUA ESPINOSA,468  Jardim Florestal - 39530-000</t>
  </si>
  <si>
    <t>Rio Pardo de Minas - MG</t>
  </si>
  <si>
    <t>Avenida Nossa Senhora Auxiliadora, 163  Padre Pinto - 35940000</t>
  </si>
  <si>
    <t>Rio Piracicaba - MG</t>
  </si>
  <si>
    <t>Praça Leão XIII, 10  Bicas - 35940000</t>
  </si>
  <si>
    <t>Avenida José Maria de Andrade, 1  Conceição de Piracicaba - 35940000</t>
  </si>
  <si>
    <t>Rua Vicentina Machado, 1  Nossa Senhora de Fátima - 35940000</t>
  </si>
  <si>
    <t>Avenida Dom Joaquim Silvério, 210  Praia - 35940000</t>
  </si>
  <si>
    <t>Praça Moacir Bruzzi, 40  Centro - 35940000</t>
  </si>
  <si>
    <t>RUA CORONEL FRANCISCO VIEIRA 307  ROSÁRIO - 36.180-000</t>
  </si>
  <si>
    <t>Rio Pomba - MG</t>
  </si>
  <si>
    <t>RUA COMENDADOR THEREZIANO, N° 70,  Ao lado do psf em reforma.  Centro - 36130-000</t>
  </si>
  <si>
    <t>Rio Preto - MG</t>
  </si>
  <si>
    <t>Rua Dr, João Ribeiro de Sousa, 90  Cassia - 36335-000</t>
  </si>
  <si>
    <t>Ritápolis - MG</t>
  </si>
  <si>
    <t>Rua Frei Gotardo Boon, 151  Centro - 36335-000</t>
  </si>
  <si>
    <t>RUA FREI GOTARDO BOOM S/N  CENTRO - 36.335-000</t>
  </si>
  <si>
    <t>RUA JOSÉ ARAÚJO PORTO, S/N  CENTRO - 36.604-000</t>
  </si>
  <si>
    <t>Rochedo de Minas - MG</t>
  </si>
  <si>
    <t>Rua CARLOS GRAVINA MARTINS, 25  ROSÁRIO - 36510-000</t>
  </si>
  <si>
    <t>Rodeiro - MG</t>
  </si>
  <si>
    <t>Rua Antônio Cunha de Oliveira, 445  Centro - 38520-000</t>
  </si>
  <si>
    <t>Romaria - MG</t>
  </si>
  <si>
    <t>RUA PROFESSORA MARIA JOSÉ PEREIRA   CENTRO - 36.878-000</t>
  </si>
  <si>
    <t>Rosário da Limeira - MG</t>
  </si>
  <si>
    <t>Fazenda Vida Nova S/N  Zona Rural - 36878-000</t>
  </si>
  <si>
    <t>AVENIDA MIGUEL DE ALMEIDA  CENTRO - 39.565-000</t>
  </si>
  <si>
    <t>Rubelita - MG</t>
  </si>
  <si>
    <t>AVENIDA MINAS GERAIS 230  IPÚ - 39.950-000</t>
  </si>
  <si>
    <t>Rubim - MG</t>
  </si>
  <si>
    <t>R.FRANCISCO DE ASSIS PEREIRA,191  CENTRO - 34.545-790</t>
  </si>
  <si>
    <t>Sabará - MG</t>
  </si>
  <si>
    <t>R.CARVALHO DE BRITO, 89   NACÕES UNIDAS - 34.535-100</t>
  </si>
  <si>
    <t>R.CHARLES GOUNOT, 250  ROSARIO II - 34.505-620</t>
  </si>
  <si>
    <t>ROD.MGT 262 KM 7, S/N   NACÕES UNIDAS - 34.505-340</t>
  </si>
  <si>
    <t>RUA JK, 420   SIDERURGICA - 35.505-000</t>
  </si>
  <si>
    <t>RUA DOM PEDRO II, 200  CENTRO - 34.500-000</t>
  </si>
  <si>
    <t>AV EXPEDICONARIO ROMEU GERONIMO DANTAS, 500  CAIEIRAS - 34.515-170</t>
  </si>
  <si>
    <t>RUA FRANCISCO ASSIS PEREIRA, 55   CENTRO - 34.505-500</t>
  </si>
  <si>
    <t>RUA EXPEDICIONARIO ROMEU GERMINIO DANTAS,S/N  CAIEIRAS - 34.515-170</t>
  </si>
  <si>
    <t>RUA ALEMANHA, 658  NACÕES UNIDAS - 34.505-000</t>
  </si>
  <si>
    <t>RUA ALBERTH SCHARLER, 212  PACIENCIA - 34.505-000</t>
  </si>
  <si>
    <t>RUA DOM PEDRO II, S/N  CENTRO - 34.505-000</t>
  </si>
  <si>
    <t>RUA RIO VERDE, 70   NOSSA SENHORA DE FATIMA - 34.585-140</t>
  </si>
  <si>
    <t>RUA SACRAMENTO, S/N   NOSSA SENHORA DE FATIMA - 34.600-650</t>
  </si>
  <si>
    <t>10.147.148.1</t>
  </si>
  <si>
    <t>TAVESSA CÂNDIDO LÚCIO FERREIRA, S/N  RAVENA - 34.740-000</t>
  </si>
  <si>
    <t>BR 381 KM 14  BORBA GATO - 34.650-200</t>
  </si>
  <si>
    <t>10.147.150.1</t>
  </si>
  <si>
    <t>R.TIRADENTES,199  VILAS REUNIDAS - 34.585-140</t>
  </si>
  <si>
    <t>10.147.153.1</t>
  </si>
  <si>
    <t>RUA RIO GRANDE DO SUL,12  GENERAL CARNEIRO - 34.852-260</t>
  </si>
  <si>
    <t>10.147.152.1</t>
  </si>
  <si>
    <t>AV.BOA VIAGEM, 401  NOVA ALVORADA - 34.650-200</t>
  </si>
  <si>
    <t>R. RAIMUNDO FRANCISCO FERREIRA, 245  POMPEU - 35.505-590</t>
  </si>
  <si>
    <t>RUA SANTA CRUZ, S/N  MORRO DA CRUZ - 34.525-280</t>
  </si>
  <si>
    <t>10.147.154.1</t>
  </si>
  <si>
    <t>RUA ALZIRA, 242   NOVA VISTA - 34.710-530</t>
  </si>
  <si>
    <t>RUA CATARINA DE FREITAS, 220  CASTANHEIRAS - 34.505-590</t>
  </si>
  <si>
    <t>10.147.151.1</t>
  </si>
  <si>
    <t>RUA DIAMANTINA, S/N   NOSSA SENHORA DE FATIMA - 34.505-590</t>
  </si>
  <si>
    <t>10.147.149.1</t>
  </si>
  <si>
    <t>RUA TOMÉ DE SOUZA, 104   ROSARIO I - 34.500-000</t>
  </si>
  <si>
    <t>SES-SARA-4178</t>
  </si>
  <si>
    <t xml:space="preserve">Rua Fiertague, s/n   Ravena - 34.740-000 </t>
  </si>
  <si>
    <t>ROD. MG 5, 977   ALVORADA - 34.535-100</t>
  </si>
  <si>
    <t>10.147.147.1</t>
  </si>
  <si>
    <t>AV.SERRA DA PIEDADE, 529   MORADA DA SERRA - 34.515-720</t>
  </si>
  <si>
    <t>PRAÇA LOUIS ENSCH, S/N   SIDERURGICA - 34.505.500</t>
  </si>
  <si>
    <t>10.147.146.1</t>
  </si>
  <si>
    <t>AV.PREF.VÍTOR FANTINI, 499  CENTRO - 34.500-000</t>
  </si>
  <si>
    <t>RUA MAURÍCIO BONATI, 10.  Centro - 38190-000</t>
  </si>
  <si>
    <t>Sacramento - MG</t>
  </si>
  <si>
    <t>Rua Professor José Miranda 149B   Panorama - 39560-000</t>
  </si>
  <si>
    <t>Salinas - MG</t>
  </si>
  <si>
    <t>Rua Beira Rio 380B  São Fidelis - 39560-000</t>
  </si>
  <si>
    <t>Rua Pedra Azul s/n  Vila Canaa - 39560-000</t>
  </si>
  <si>
    <t>Rua José Martins dos Anjos 260  Centro - 39560-000</t>
  </si>
  <si>
    <t>Rua das Palmeiras 238B  Vila Aparecida - 39560-000</t>
  </si>
  <si>
    <t xml:space="preserve"> Rua Aristides Brito 410  Floresta - 39560-000</t>
  </si>
  <si>
    <t>Rua Pedro Alvares Cabral 25B  Santo Antonio - 39560-000</t>
  </si>
  <si>
    <t>Rua Nossa Senhora Aparecida s/n   Pov Curralinho' - 39560-000</t>
  </si>
  <si>
    <t>Praça Nossa Senhora de Fatima s/n   Distrito de  Nova Fatima - 39560-000</t>
  </si>
  <si>
    <t>Rua Maria José  s/n  PSF Ferreiropolis - 39560-000</t>
  </si>
  <si>
    <t>Rua Santa Helena s/n   PSF Nova Matrona - 39560-000</t>
  </si>
  <si>
    <t>Rua Porto Velho, 54  BARRO PRETO - 39925-000</t>
  </si>
  <si>
    <t>Salto da Divisa - MG</t>
  </si>
  <si>
    <t>Rua Geraldo Magela de Paiva, 50  CENTRO  - 36.132-000</t>
  </si>
  <si>
    <t>Santa Bárbara do Monte Verde - MG</t>
  </si>
  <si>
    <t>RUA: SÃO VICENTE DE PAULO, nº 521  CENTRO - 36.215-000</t>
  </si>
  <si>
    <t>Santa Bárbara do Tugúrio - MG</t>
  </si>
  <si>
    <t>10.175.111.1</t>
  </si>
  <si>
    <t>Rua Ouro Preto, 271  Jardim das Rosas - 36328-000</t>
  </si>
  <si>
    <t>Santa Cruz de Minas - MG</t>
  </si>
  <si>
    <t>Rua JOAO ANTONIO DE ARAUJO, 114  CENTRO - 39563-000</t>
  </si>
  <si>
    <t>Santa Cruz de Salinas - MG</t>
  </si>
  <si>
    <t>Rua: Lino Pereira S/N  Centro - 39725000</t>
  </si>
  <si>
    <t>Santa Efigênia de Minas - MG</t>
  </si>
  <si>
    <t>Rua Monsenhor Domingos  Centro - 39725000</t>
  </si>
  <si>
    <t>RUA SÃO VICENTE DE PAULO, S/N  CENTRO - 39.725-000</t>
  </si>
  <si>
    <t>Rua Aristides Braga, 444  Santa Cruz - 39295-000</t>
  </si>
  <si>
    <t>Santa Fé de Minas - MG</t>
  </si>
  <si>
    <t>Av Belo Horizonte, 12  Centro - 39295-000</t>
  </si>
  <si>
    <t>Rua Marechal Floriano Peixoto, s/n  Centro - 39874-000</t>
  </si>
  <si>
    <t>Santa Helena de Minas - MG</t>
  </si>
  <si>
    <t>Rua Princesa Isabel, s/n  Centro - 39874-000</t>
  </si>
  <si>
    <t>R. HERMINIO FERREIRA NEVES, S/N  NOVO CRUZEIRO - 39874-000</t>
  </si>
  <si>
    <t>R. JOSE CARDOSO, S/N  CENTRO - 39874-000</t>
  </si>
  <si>
    <t>Rua Argentina, 531  Industrial Americano - 33020-020</t>
  </si>
  <si>
    <t>Santa Luzia - MG</t>
  </si>
  <si>
    <t>Rua Mangarataia, 413  São Cosme - 33130-080</t>
  </si>
  <si>
    <t>Av. Brasília, 3505  Cristina C - 33110-580</t>
  </si>
  <si>
    <t>Rua Presidente Nilo Peçanha, 110  Boa Esperança - 33035-240</t>
  </si>
  <si>
    <t>Rua Presidente Afonso Pena, 543  Boa Esperança - 33035-250</t>
  </si>
  <si>
    <t>Rua Geraldo Teixeira da Costa, 2199  São Benedito - 33105-450</t>
  </si>
  <si>
    <t>avenida Raul Teixeira da Costa Sobrinho, 407  Camelos - 33010-360</t>
  </si>
  <si>
    <t>avenida Raul Teixeira da Costa Sobrinho, 46  Centro - 33010-360</t>
  </si>
  <si>
    <t>Rua Alfredo Castilho  Barreiro do Amaral - 33010-360</t>
  </si>
  <si>
    <t>Rua Pará de Minas, 2230  São Benedito - 33105-460</t>
  </si>
  <si>
    <t>Rua Itarema, 392  Via Colégio - 33130-560</t>
  </si>
  <si>
    <t>avenida Redelvim Andrade  Boa Esperança - 33035-290</t>
  </si>
  <si>
    <t>avenida Senhor do Bonfim, 1052  São Benedito - 33125-210</t>
  </si>
  <si>
    <t>avenida Raul Teixeira da Costa Sobrinho, 22  Centro - 33010-360</t>
  </si>
  <si>
    <t>avenida Senhor do Bonfim, 496  Cristina A - 33105-140</t>
  </si>
  <si>
    <t>Av. VIII, Numero 50  Carreira Comprida - 33045-090</t>
  </si>
  <si>
    <t>Av. Teixeira da Costa Sobrinho, 741  São Geraldo - 33010-360</t>
  </si>
  <si>
    <t>Rua Pará de Minas, 2333  São Benedito - 33105-460</t>
  </si>
  <si>
    <t>Rua Suiça, 79  Luxemburgo - 33115-090</t>
  </si>
  <si>
    <t>Rua Jabaquara, 187  Asteca - 33120-170</t>
  </si>
  <si>
    <t>Av. das Indústrias, 675  Nossa Senhora das Graças - 33030-510</t>
  </si>
  <si>
    <t>Rua Holanda, 100  Baronesa - 33115-340</t>
  </si>
  <si>
    <t>Rua G, 70  Carreira Comprida - 33045-270</t>
  </si>
  <si>
    <t>Rua Machado de Assis, 269  Londrina - 33115-560</t>
  </si>
  <si>
    <t>Rua Coronel Lima e Silva, 3  Córrego das Calçadas - 33025-280</t>
  </si>
  <si>
    <t>Rua Antônio de Pinho Tavares, 268  Cristina A - 33145-160</t>
  </si>
  <si>
    <t>Av. Nossa Senhora da Conceição, 70  Via Colégio - 33125-110</t>
  </si>
  <si>
    <t>Rua José Cândido Murta, 260  Nova Conquista - 33145-360</t>
  </si>
  <si>
    <t>Rua Manoel Felix Homem, 524  Pinhões - 33055-000</t>
  </si>
  <si>
    <t>Rua Estefânia Sales Sotero, s/n  Palmital setor VI - 33140-180</t>
  </si>
  <si>
    <t>Rua Maria do Carmo Castro, 50  Palmital setor VII - 33140-660</t>
  </si>
  <si>
    <t>Rua Poti, 403  Alto São Cosme - 33130-450</t>
  </si>
  <si>
    <t>Rua Francisco Jerônimo da Silva, 25  Bom Jesus - 33015-420</t>
  </si>
  <si>
    <t>Rua Baldim, 891  Morada do Rio - 33030-340</t>
  </si>
  <si>
    <t>Rua Jequitibás 170  Bom Destino - 33070-070</t>
  </si>
  <si>
    <t>Avenida Um, 196  Duquesa II - 33170-350</t>
  </si>
  <si>
    <t>Rua Remo Salvo,  389  Santa Rita - 33040-130</t>
  </si>
  <si>
    <t>AV. OTACÍLIO VIEIRA CAMPOS, Nº 22  Centro - 36910-000</t>
  </si>
  <si>
    <t>Santa Margarida - MG</t>
  </si>
  <si>
    <t>Avenida José Mariano Pires, 209  Conselho - 35 910-000</t>
  </si>
  <si>
    <t>Santa Maria de Itabira - MG</t>
  </si>
  <si>
    <t>praça 22 DE MAIO  CENTRO - 37775-000</t>
  </si>
  <si>
    <t>Santa Rita de Caldas - MG</t>
  </si>
  <si>
    <t>RUA SEBASTIÃO MONTEIRO, 80  CENTRO - 36.135-000</t>
  </si>
  <si>
    <t>Santa Rita de Jacutinga - MG</t>
  </si>
  <si>
    <t>RUA MARIA INÊS, 174  CENTRO - 35225-000</t>
  </si>
  <si>
    <t>Santa Rita do Itueto - MG</t>
  </si>
  <si>
    <t>RUA JOSE CAETANO DE ANDRADE, 115  CENTRO - 35225-000</t>
  </si>
  <si>
    <t>Rua 3, Nº 10, esquina com a Av.Embaixador Bilac Pinto   Santa Felicidade - 37.540-000</t>
  </si>
  <si>
    <t>Santa Rita do Sapucaí - MG</t>
  </si>
  <si>
    <t>AVENIDA BRASIL, nº  979  NOVO HORIZONTE - 38.805-000</t>
  </si>
  <si>
    <t>Santa Rosa da Serra - MG</t>
  </si>
  <si>
    <t>AVENIDA JOAQUIM RIBEIRO DE GOUVEIA nº  1.507   NOVO HORIZONTE - 38.320-000</t>
  </si>
  <si>
    <t>Santa Vitória - MG</t>
  </si>
  <si>
    <t>Rua Coronel Lucas, 317  Centro - 37190-000</t>
  </si>
  <si>
    <t>Santana da Vargem - MG</t>
  </si>
  <si>
    <t>praça AUGUSTINHO ALVES DE ARAUJO, 26  CENTRO - 36795-000</t>
  </si>
  <si>
    <t>Santana de Cataguases - MG</t>
  </si>
  <si>
    <t>Rua Ozório Joaquim Ribeiro, nº90  São Sebastião - 35.785-000</t>
  </si>
  <si>
    <t>Santana de Pirapama - MG</t>
  </si>
  <si>
    <t>Rua João Candido Riberio, nº 233  São Sebastião - 35.785-000</t>
  </si>
  <si>
    <t>Rua Jose Bolivar Gomes Tameirão, nº125  São Sebastião - 35.785-000</t>
  </si>
  <si>
    <t>Rua CRISTIANO FAGUNDES, 40  CENTRO - 36146-000</t>
  </si>
  <si>
    <t>Santana do Garambéu - MG</t>
  </si>
  <si>
    <t>RUA JOSÉ ASSIS S/N    Centro - 36940-000</t>
  </si>
  <si>
    <t>Santana do Manhuaçu - MG</t>
  </si>
  <si>
    <t>Avenida Bonfim, 160  centro  - 35 167 000</t>
  </si>
  <si>
    <t>Santana do Paraíso - MG</t>
  </si>
  <si>
    <t>Rua Esmeralda, 163  Residencial Paraíso - 35167 000</t>
  </si>
  <si>
    <t>Avenida Lafaiete Lopes, 762  Industrial - 35167 000</t>
  </si>
  <si>
    <t>Avenida Girassol, 259  Águas Claras - 35167 000</t>
  </si>
  <si>
    <t>Praça Angelo Romão, 64  Ipaba de Santana do Paraíso - 35167 000</t>
  </si>
  <si>
    <t>Rua JOSE DE AZEREDO FILHO, 55  CENTRO - 35845-000</t>
  </si>
  <si>
    <t>Santana do Riacho - MG</t>
  </si>
  <si>
    <t>Rod. MG 10  Km 100  Serra do Cipó - 35845-000</t>
  </si>
  <si>
    <t>Ladeira Américo Leão, 20  Centro - 36430-000</t>
  </si>
  <si>
    <t>Santana dos Montes - MG</t>
  </si>
  <si>
    <t>Praça São José s/n  Joselandia - 36435-000</t>
  </si>
  <si>
    <t>Rua Ananias Teixeira de Avelar, 81  Centro - 37262-000</t>
  </si>
  <si>
    <t>Santo Antônio do Amparo - MG</t>
  </si>
  <si>
    <t>RUA PARQUE DE EXPOSIÇAO S/N  CENTRO - 36.670-000</t>
  </si>
  <si>
    <t>Santo Antônio do Aventureiro - MG</t>
  </si>
  <si>
    <t>10.175.112.1</t>
  </si>
  <si>
    <t>RUA SANTA EFIGÊNCIA, N 150  Centro - 35388-000</t>
  </si>
  <si>
    <t>Santo Antônio do Grama - MG</t>
  </si>
  <si>
    <t>PRAÇA FRANCISCO LUIZ PINTO MOREIRA  CENTRO - 35388-000</t>
  </si>
  <si>
    <t>avenida Coronel Fragia, 486  Bela Vista - 35560-000</t>
  </si>
  <si>
    <t>Santo Antônio do Monte - MG</t>
  </si>
  <si>
    <t>Praça Nazário Antunes, 28  Centro - 39538-000</t>
  </si>
  <si>
    <t>Santo Antônio do Retiro - MG</t>
  </si>
  <si>
    <t>RUA GUILHERMINO LIMA, S/N  CENTRO - 39538000</t>
  </si>
  <si>
    <t>FAZENDA RIACHO FUNDO  ZONA RURAL - 39538000</t>
  </si>
  <si>
    <t>RUA MAJOR QUINTÃO, 104  CENTRO - 35.880-000</t>
  </si>
  <si>
    <t>Santo Antônio do Rio Abaixo - MG</t>
  </si>
  <si>
    <t>10.175.113.1</t>
  </si>
  <si>
    <t>RUA ENIR SALES, 25  CENTRO - 39.210-000</t>
  </si>
  <si>
    <t>Santo Hipólito - MG</t>
  </si>
  <si>
    <t>ZONA RURAL  ZONA RURAL - 37414000</t>
  </si>
  <si>
    <t>São Bento Abade - MG</t>
  </si>
  <si>
    <t>RUA SÃO VICENTE Nº137  CENTRO - 37414000</t>
  </si>
  <si>
    <t>AVENIDA MIGUEL NASSAR, Nº100  CENTRO - 37414000</t>
  </si>
  <si>
    <t>avenida Miguel Nassar, 112  Centro - 37414-000</t>
  </si>
  <si>
    <t>RUA ANTONIO CAETANO DE SOUZA  CENTRO  - 35995000</t>
  </si>
  <si>
    <t>São Domingos das Dores - MG</t>
  </si>
  <si>
    <t>Rua Alfredeo Pereira Mafalda, 88  Centro - 35335 000</t>
  </si>
  <si>
    <t>Rua Jose Targino Ergulano de Oliveira, 83  BAIRRO DAS OLIVEIRAS - 35.335-000</t>
  </si>
  <si>
    <t>Rua Orquidea, 51  Das Oliveiras - 35335 000</t>
  </si>
  <si>
    <t>RUA PRINCIPAL,S/N  VARGEM LINDA - 35995000</t>
  </si>
  <si>
    <t>São Domingos do Prata - MG</t>
  </si>
  <si>
    <t>RUA CRISTINAO MORAIS ,134  CENTRO  - 35995000</t>
  </si>
  <si>
    <t>RUA VARGEM LINDA, S/N  CERÂMICA - 35995000</t>
  </si>
  <si>
    <t>RUA PRINCIPAL,S/N  SANTANA DO ALFIÉ - 35995000</t>
  </si>
  <si>
    <t>QUARESMA, ZONA RURAL  ZONA RURAL - 35995000</t>
  </si>
  <si>
    <t>Rua Bela Vista  São Geraldo - 35543-000</t>
  </si>
  <si>
    <t>São Francisco de Paula - MG</t>
  </si>
  <si>
    <t>Rua Padre Manoel  Afonso Pereira  São Sebastião - 35543-000</t>
  </si>
  <si>
    <t>Rua Coronel Teodorinho  Centro - 35543-000</t>
  </si>
  <si>
    <t>RUA 05 nº  206  CENTRO - 38.260-000</t>
  </si>
  <si>
    <t>São Francisco de Sales - MG</t>
  </si>
  <si>
    <t>Rua Dona Nene Dornelas, 335  CENTRO - 36.810-000</t>
  </si>
  <si>
    <t>São Francisco do Glória - MG</t>
  </si>
  <si>
    <t>Travessa Clemente Bastos, s/n  Centro - 36530-000</t>
  </si>
  <si>
    <t>São Geraldo - MG</t>
  </si>
  <si>
    <t>Rua 21 de Abril, 19 -Fundos  Centro - 36530-000</t>
  </si>
  <si>
    <t>Rua Capitão Machado, s/n  Santo Antônio - 36530-000</t>
  </si>
  <si>
    <t>RUA FRANCISCO MARIANO, 773  CENTRO - 35258-000</t>
  </si>
  <si>
    <t>São Geraldo do Baixio - MG</t>
  </si>
  <si>
    <t>avenida PADRE JOAO MATOS  CENTRO - 38790-000</t>
  </si>
  <si>
    <t>São Gonçalo do Abaeté - MG</t>
  </si>
  <si>
    <t>Avenida Presidente Tancredo Neves nº473  Centro - 35516-000</t>
  </si>
  <si>
    <t>São Gonçalo do Pará - MG</t>
  </si>
  <si>
    <t>Comunidade Rural Campo Alegre  Zona Rural - 35516-000</t>
  </si>
  <si>
    <t>Comunidade Rural Água Limpa  Zona Rural - 35516-000</t>
  </si>
  <si>
    <t>Comunidade Rural Prata de Baixo Zona Rural Zona Rural - 35516-000</t>
  </si>
  <si>
    <t>Comunidade Rural Prata de Cima  Zona Rural - 35516-000</t>
  </si>
  <si>
    <t>Comunidade Rural Quilombo do Gaia  Zona Rural - 35516-000</t>
  </si>
  <si>
    <t>Rua Tópazio nº 943  BELA VISTA - 35516-000</t>
  </si>
  <si>
    <t>Rua São Paulo nº569  São Francisco - 35516-000</t>
  </si>
  <si>
    <t>RUA JOSÉ DOMINGOS, 340  NITERÓI - 35935000</t>
  </si>
  <si>
    <t>São Gonçalo do Rio Abaixo - MG</t>
  </si>
  <si>
    <t>RUA JANUÁRIA, nº 112  CENTRO - 35935-000</t>
  </si>
  <si>
    <t>COMUNIDADE RURAL DE VARGEM DA LUA  VARGEM DA LUA - 35935000</t>
  </si>
  <si>
    <t>COMUNIDADE DO UMA  UMA - 35935000</t>
  </si>
  <si>
    <t>COMUNIDADE RURAL DE PACAS  PACAS - 35935000</t>
  </si>
  <si>
    <t>COMUNIDADE RURAL DE SÃO JOSÉ  SÃO JOSÉ - 35935000</t>
  </si>
  <si>
    <t>COMUNIDADE RURAL DE PONTE CORONEL I  PONTE CORONEL I - 35935000</t>
  </si>
  <si>
    <t>COMUNIDADE RURAL DE VARGEM ALEGRE  VARGEM ALEGRE - 35935000</t>
  </si>
  <si>
    <t>COMUNIDADE RURAL DE BOM SUCESSO  BOM SUCESSO - 35935000</t>
  </si>
  <si>
    <t>RUA JANUÁRIA, 567  GUANABARA - 35935000</t>
  </si>
  <si>
    <t>COMUNIDADE RURAL DE TIMIRIM  TIMIRIM - 35935000</t>
  </si>
  <si>
    <t>COMUNIDADE RURAL DE PEDRAS  PEDRAS - 35935000</t>
  </si>
  <si>
    <t>COMUNIDADE RURAL DE PONTE CORONEL II  PONTE CORONEL II - 35935000</t>
  </si>
  <si>
    <t>COMUNIDADE RURAL DE BORGES  BORGES - 35935000</t>
  </si>
  <si>
    <t>COMUNIDADE RURAL DE FERNANDES  FERNANDES - 35935000</t>
  </si>
  <si>
    <t>COMUNIDADE RURAL DE JURUBEBA  JURUBEBA - 35935000</t>
  </si>
  <si>
    <t>Rua Duilho Guedes Bicalho 80  RECREIO - 35935000</t>
  </si>
  <si>
    <t>Rua Peixe Vivo, s/n  Centro - 39185-000</t>
  </si>
  <si>
    <t>São Gonçalo do Rio Preto - MG</t>
  </si>
  <si>
    <t>RUA SÃO PAULO NUMERO 49    Novo Horizonte - 37920-000</t>
  </si>
  <si>
    <t>São João Batista do Glória - MG</t>
  </si>
  <si>
    <t>avenida Leite de Castro, 1941  Fábricas - 36301-182</t>
  </si>
  <si>
    <t>São João del Rei - MG</t>
  </si>
  <si>
    <t>Rua Tenente Mario Cesar Lopes, 240  Bonfim - 36307-458</t>
  </si>
  <si>
    <t>Rua José Candido de Gouveia, s/n  São José Operário - 36309-352</t>
  </si>
  <si>
    <t>Praça Carmelo Cardoso, 61  São Geraldo - 36300-382</t>
  </si>
  <si>
    <t>Rua Leticia Dangelo, s/n  Bom Pastor, s/n - 36305-186</t>
  </si>
  <si>
    <t>Rua José Pedro Azevedo, s/n  Sr. dos Montes - 36300-258</t>
  </si>
  <si>
    <t xml:space="preserve"> Rua Édipo Monteiro Castanheiras, 675  Pio XII - 36.305-326</t>
  </si>
  <si>
    <t>Rua Dom Delfim Ribeiro Guedes, s/n  Tejuco - 36309-352</t>
  </si>
  <si>
    <t>Rua Vereador Vicente Cantelmo, 207  Guarda Mor - 36309-024</t>
  </si>
  <si>
    <t>avenida SEBASTIAO GOMES DA SILVA  MONTE SINAI - 36918-000</t>
  </si>
  <si>
    <t>São João do Manhuaçu - MG</t>
  </si>
  <si>
    <t>Rua Santa Helena n°111  Centro - 39.365-000</t>
  </si>
  <si>
    <t>São João do Pacuí - MG</t>
  </si>
  <si>
    <t>RUA MATO GROSSO, SN  MORADA  DO SOL - 39540-000</t>
  </si>
  <si>
    <t>São João do Paraíso - MG</t>
  </si>
  <si>
    <t>RUA IRINEU MENDES MOUTINHO, Nº 126  TABULEIRO ALTO - 39540-000</t>
  </si>
  <si>
    <t>LOCALIDADE DE BOA SORTE  ZONA RURAL - 39540-000</t>
  </si>
  <si>
    <t>LOCALIDADE DE MANDACARU  ZONA RURAL - 39540-000</t>
  </si>
  <si>
    <t>RUA PRINCIPAL, 21   SÃO JOÃOZINHO - 39540-000</t>
  </si>
  <si>
    <t>LOCALIDADE DE SÃO TIAGO  ZONA RURAL - 39540-000</t>
  </si>
  <si>
    <t>LOCALIDADE DE SÃO JOÃO VELHO  ZONA RURAL - 39540-000</t>
  </si>
  <si>
    <t>LOCALIDADE DE BARRINHA  ZONA RURAL - 39540-000</t>
  </si>
  <si>
    <t>avenida Primeiro de Junho, 1482  Centro - 39705-000</t>
  </si>
  <si>
    <t>São João Evangelista - MG</t>
  </si>
  <si>
    <t>avenida Maria do Carmo, 810  Tereza Cristina - 32920-000</t>
  </si>
  <si>
    <t>São Joaquim de Bicas - MG</t>
  </si>
  <si>
    <t>avenida BARRA VELHA, 405  CENTRO - 37945-000</t>
  </si>
  <si>
    <t>São José da Barra - MG</t>
  </si>
  <si>
    <t>PRAÇA TIRADENTES, 40  Centro - 39785-000</t>
  </si>
  <si>
    <t>São José da Safira - MG</t>
  </si>
  <si>
    <t>Av. José Augusto de Moraes, 09  Centro - 35694-000</t>
  </si>
  <si>
    <t>São José da Varginha - MG</t>
  </si>
  <si>
    <t>RUA CAETANO PIRES EM FRENTE À DROGARIA SÃO JOSÉ Centro - 37510-000</t>
  </si>
  <si>
    <t>São José do Alegre - MG</t>
  </si>
  <si>
    <t>RUA PROFESSORA CLARINDA DE ALMEIDA, 48  CRUZEIRO - 37510-000</t>
  </si>
  <si>
    <t>Rua ANTONIO BASTOS BRAGA, 99  CENTRO - 39848-000</t>
  </si>
  <si>
    <t>São José do Divino - MG</t>
  </si>
  <si>
    <t>Rua Professor Antônio Bastos Braga, 99  Gameleira - 39848-000</t>
  </si>
  <si>
    <t>RUA MARIO ROLA, 30  CENTRO - 35.986-000</t>
  </si>
  <si>
    <t>São José do Goiabal - MG</t>
  </si>
  <si>
    <t>Rua Mestra Inhazinha  Centro - 39707-000</t>
  </si>
  <si>
    <t>São José do Jacuri - MG</t>
  </si>
  <si>
    <t>AV. DR. GETÚLIO VARGAS 1707  VILA CARNEIRO - 37470000</t>
  </si>
  <si>
    <t>São Lourenço - MG</t>
  </si>
  <si>
    <t>10.147.129.1</t>
  </si>
  <si>
    <t>avenida Madam Schimidt, 46  Federal - 37470-000</t>
  </si>
  <si>
    <t>RUA DR. ANTÔNIO CARLOS 646  SÃO LOURENÇO VELHO - 37470000</t>
  </si>
  <si>
    <t>10.147.130.1</t>
  </si>
  <si>
    <t>AV. DR. GETÚLIO VARGAS 2310  VILA CARNEIRO - 3747000</t>
  </si>
  <si>
    <t>10.147.127.1</t>
  </si>
  <si>
    <t>RUA JOSÉ BERNARDO 38  CARIOCA - 37470000</t>
  </si>
  <si>
    <t xml:space="preserve">10.147.131.1 </t>
  </si>
  <si>
    <t>RUA ROSALBO BORTONI 436  PORTA DO CÉU - 37470000</t>
  </si>
  <si>
    <t>10.147.124.1</t>
  </si>
  <si>
    <t>RUA JOAQUIM RAMOS 20  VILA NOVA - 37470000</t>
  </si>
  <si>
    <t>10.147.128.1</t>
  </si>
  <si>
    <t>AL. VEREADOR VICENTE EMILIANO 255  FEDERAL - 37470000</t>
  </si>
  <si>
    <t>10.147.123.1</t>
  </si>
  <si>
    <t>RUA JOSÉ SIMEÃO DUTRA 1910  BIQUINHA - 37470000</t>
  </si>
  <si>
    <t>10.147.125.1</t>
  </si>
  <si>
    <t>RUA HENRIQUE CAFASSO 32  NOSSA SRA. DE LOURDES - 37470000</t>
  </si>
  <si>
    <t>RUA IDA MASCARENHAS LAGE 310   FEDERAL - 37470000</t>
  </si>
  <si>
    <t>10.147.126.1</t>
  </si>
  <si>
    <t>RUA JOSÉ LOURENÇO 143  BARREIRO - 37470000</t>
  </si>
  <si>
    <t>RUA DR. MARCELO PRAZERES 20  CANAÃ - 37470000</t>
  </si>
  <si>
    <t>Rua Sebastião Pereira, 625  Centro - 36590-000</t>
  </si>
  <si>
    <t>São Miguel do Anta - MG</t>
  </si>
  <si>
    <t>R, 1Âº DE JANEIRO, 256  CENTRO  - 37.855-000</t>
  </si>
  <si>
    <t>São Pedro da União - MG</t>
  </si>
  <si>
    <t>PRAÇA ARMANDO RIOS, 16  Centro - 35360-000</t>
  </si>
  <si>
    <t>São Pedro dos Ferros - MG</t>
  </si>
  <si>
    <t>avenida NITON GONÇALVES PEREIRA, 380  CENTRO - 39290-000</t>
  </si>
  <si>
    <t>São Romão - MG</t>
  </si>
  <si>
    <t>RUA GABRIEL DE ABREU, 81    Barro Branco - 37.928-000</t>
  </si>
  <si>
    <t>São Roque de Minas - MG</t>
  </si>
  <si>
    <t>Rua Wilson Openheimer, 45  Centro - 37.567-000</t>
  </si>
  <si>
    <t>São Sebastião da Bela Vista - MG</t>
  </si>
  <si>
    <t>Rua Ilca Fonseca Alves Duarte, 0  Centro - 36793-000</t>
  </si>
  <si>
    <t>São Sebastião da Vargem Alegre - MG</t>
  </si>
  <si>
    <t>Rua João Pinto de Faria, 1323  Centro - 36793-000</t>
  </si>
  <si>
    <t>RUA JOÃO PINTO DE FARIA nº  1.320  CENTRO - 36793000</t>
  </si>
  <si>
    <t>Rua Geraldina Rezende Alves, 127   Novo Mundo - 35 334 000</t>
  </si>
  <si>
    <t>São Sebastião do Anta - MG</t>
  </si>
  <si>
    <t>RUA MARIA TEIXEIRA COELHO, S/N, QUADRA 6, LOTE 9,   NOVO MUNDO. - 35.334-000</t>
  </si>
  <si>
    <t>Praça Antonio Carlos Pacheco, 05  Centro - 35 334 000</t>
  </si>
  <si>
    <t>avenida Paulo VI, 1524  Centro - 35506-000</t>
  </si>
  <si>
    <t>São Sebastião do Oeste - MG</t>
  </si>
  <si>
    <t>RUA: SETE DE SETEMNBRO,325  FDS CENTRO - 35506-000</t>
  </si>
  <si>
    <t>COMUNIDADE ÁGUA LIMPA,SN  ZONA RURAL - 35506-000</t>
  </si>
  <si>
    <t>Rua Bonfim, 135 Ao lado da unidade de saúde Centro - 35815-000</t>
  </si>
  <si>
    <t>São Sebastião do Rio Preto - MG</t>
  </si>
  <si>
    <t>RUA PADRE JOSÉ FERREIRA LEITE nº  395  CENTRO - 37.467-000</t>
  </si>
  <si>
    <t>São Sebastião do Rio Verde - MG</t>
  </si>
  <si>
    <t>Rua Plinio Pedro martins, 210  Centro - 37418-000</t>
  </si>
  <si>
    <t>São Thomé das Letras - MG</t>
  </si>
  <si>
    <t>Avenida Governador Magalhães Pinto,  164  Cerrado - 36350-000</t>
  </si>
  <si>
    <t>São Tiago - MG</t>
  </si>
  <si>
    <t>Rua Viegas, 450  Cruzeiro - 36350-000</t>
  </si>
  <si>
    <t>Rua Juscelino Kubitscheck, 360  Distrito de Mercês de Água Limpa - 36350-000</t>
  </si>
  <si>
    <t>Rua Dom Viçoso nº 170   Centro  - 36350000</t>
  </si>
  <si>
    <t>Rua MIGUEL MARTINS, 747  CENTRO - 37960-000</t>
  </si>
  <si>
    <t>São Tomás de Aquino - MG</t>
  </si>
  <si>
    <t>Avenida Clemente Santana, 815  Vila Nova - 37960000</t>
  </si>
  <si>
    <t>Avenida Clemente Santana, 175  Centro - 37960000</t>
  </si>
  <si>
    <t>Rua Francisco Guerrieri, 385  Rosario - 379600000</t>
  </si>
  <si>
    <t>Rua IRMAO ILIDIO GABRIEL, 75  COHAB - 37370-000</t>
  </si>
  <si>
    <t>São Vicente de Minas - MG</t>
  </si>
  <si>
    <t>RUA IRMÃO ILÍDIO GABRIEL, Nº 57  COHAB - 37370-000</t>
  </si>
  <si>
    <t>RUA PADRE TERTULIANO, N º 150  ROSÁRIO - 37370-000</t>
  </si>
  <si>
    <t>RUA SÃO VICENTE DE PAULO, N º 63  TIJUCO - 37370-000</t>
  </si>
  <si>
    <t>Avenida Presidente tancredo Neves, 300  Centro - 37690 000</t>
  </si>
  <si>
    <t>Sapucaí-Mirim - MG</t>
  </si>
  <si>
    <t>Avenida Presidente tancredo Neves, 368  Centro - 37690 000</t>
  </si>
  <si>
    <t>Estrada Municipal Paiol  Rural - 37690 000</t>
  </si>
  <si>
    <t>Rua Pepita Simões de Sardoá, 53  Centro - 39728-000</t>
  </si>
  <si>
    <t>Sardoá - MG</t>
  </si>
  <si>
    <t>RUA PADRE SADY RABELO, 121  Centro - 39.728-000</t>
  </si>
  <si>
    <t>RUA AFONSO PENA, Nº 45  BRASÍLIA - 32450-000</t>
  </si>
  <si>
    <t>Sarzedo - MG</t>
  </si>
  <si>
    <t>AV. JUSCELINO DIAS MAGALHÃES, Nº 1310  BRASÍLIA - 32450-000</t>
  </si>
  <si>
    <t>10.147.215.1</t>
  </si>
  <si>
    <t>Rua Santa Rosa de Lima, 78- Centro  Centro - 32450-000</t>
  </si>
  <si>
    <t>RUA HÉLIO HENRIQUES MAGALHÃES, Nº 275  CENTRAL PARK - 32450-000</t>
  </si>
  <si>
    <t>AV. DAS PALMEIRAS, Nº 534  MASTERVILLE - 32450-000</t>
  </si>
  <si>
    <t>RUA DAS PALMEIRAS, Nº 250  MANOEL PINHEIRO - 32450-000</t>
  </si>
  <si>
    <t>RUA JOSÉ BATISTA, Nº 151  BRASÍLIA - 32450-000</t>
  </si>
  <si>
    <t>RUA E, Nº 317  CENTRAL PARK - 32450-000</t>
  </si>
  <si>
    <t>10.147.218.1</t>
  </si>
  <si>
    <t>ROD. MG 040, S/Nº   VERA CRUZ - 32450-000</t>
  </si>
  <si>
    <t>RUA:JOSÉ ANTONIO NASCIMENTO  CENTRO - 35.411.000</t>
  </si>
  <si>
    <t>Sem-Peixe - MG</t>
  </si>
  <si>
    <t>10.175.139.1</t>
  </si>
  <si>
    <t>SÃO BARTOLOMEU  ZONA RURAL - 35.441.000</t>
  </si>
  <si>
    <t>SÃO  PAULINO  ZONA RURAL - 35.441.000</t>
  </si>
  <si>
    <t>Rua ELPIDIO DE SOUZA GUERRA, 38  CENTRO - 36650-000</t>
  </si>
  <si>
    <t>Senador Cortes - MG</t>
  </si>
  <si>
    <t>R NOSSA SENHORA DAS GRACAS S/N  CENTRO  - 37.558-000</t>
  </si>
  <si>
    <t>Senador José Bento - MG</t>
  </si>
  <si>
    <t>R SERAFIM CAMPOS, S/N  CENTRO  - 39.190-000</t>
  </si>
  <si>
    <t>Senador Modestino Gonçalves - MG</t>
  </si>
  <si>
    <t>travessa PADRE JOSE PEREIRA  SAO GERALDO - 36470-000</t>
  </si>
  <si>
    <t>Senhora de Oliveira - MG</t>
  </si>
  <si>
    <t>Rua São Geraldo Nº 12  São Jose do Jacare  - 39745-000</t>
  </si>
  <si>
    <t>Senhora do Porto - MG</t>
  </si>
  <si>
    <t>10.172.52.1</t>
  </si>
  <si>
    <t xml:space="preserve">Rua das Margaridas , Nº200   Palmeiras  - 39745-000 </t>
  </si>
  <si>
    <t>10.172.51.1</t>
  </si>
  <si>
    <t>rodovia AMG 420 KM 2 Centro - 36275-000</t>
  </si>
  <si>
    <t>Senhora dos Remédios - MG</t>
  </si>
  <si>
    <t>Rua Eliane Ferreira Cardoso  Gomes Cardoso - 35368-000</t>
  </si>
  <si>
    <t>Sericita - MG</t>
  </si>
  <si>
    <t>Rua Joaquim Moreira, 47  Centro - 37.454-000</t>
  </si>
  <si>
    <t>Seritinga - MG</t>
  </si>
  <si>
    <t>RUA NICOLA ABIANCO, 42   CENTRO - 37.454-000</t>
  </si>
  <si>
    <t>RUA DEPUTADO FRANCELINO PEREIRA, nº 376  CENTRO - 39.165-000</t>
  </si>
  <si>
    <t>Serra Azul de Minas - MG</t>
  </si>
  <si>
    <t>Avenida João José Machado, 615  Bairro Nações - 38.760-000</t>
  </si>
  <si>
    <t>Serra do Salitre - MG</t>
  </si>
  <si>
    <t>Praça da Igreja, S/N  Centro - 38.760-000</t>
  </si>
  <si>
    <t>Rua Estrela do Sul, 320  Centro - 38.760-000</t>
  </si>
  <si>
    <t xml:space="preserve">RUA PETUNIA , n 211   Centro - 38760000 </t>
  </si>
  <si>
    <t xml:space="preserve">Avenida Brasil - N: 615  BAIRRO DAS NACOES - 38760000 </t>
  </si>
  <si>
    <t>Rua DR PLINIO COUTINHO  CENTRO - 37136-000</t>
  </si>
  <si>
    <t>Serrania - MG</t>
  </si>
  <si>
    <t>RUA JOSÉ MENDES TEIXEIRA, 40  CENTRO - 39 000 000</t>
  </si>
  <si>
    <t>Serranópolis de Minas - MG</t>
  </si>
  <si>
    <t>FAZENDA BARRA CURRAL DE PEDRAS  CENTRO - 39 000 000</t>
  </si>
  <si>
    <t>FAZENDA SANHAROL   ZONA RURAL - 39 000 000</t>
  </si>
  <si>
    <t>RUA JOSÉ MENDES TEIXEIRAS, 22    Centro - 39522-000</t>
  </si>
  <si>
    <t>Rua Alvarenga Peixoto, 237  Centro - 37452-000</t>
  </si>
  <si>
    <t>Serranos - MG</t>
  </si>
  <si>
    <t>10.175.137.1</t>
  </si>
  <si>
    <t>AV. RUI BARBOSA, 56 (PROXIMO AO CORREIO)  CENTRO - 37.452-000</t>
  </si>
  <si>
    <t>Rua Alferes Luiz Pinto, 30  Centro - 39150-000</t>
  </si>
  <si>
    <t>Serro - MG</t>
  </si>
  <si>
    <t>Rua Nova, 449  Bela Vista - 39150-000</t>
  </si>
  <si>
    <t>Rua do Cruzeirinho, 330  Dist. Milho Verde - 39150-000</t>
  </si>
  <si>
    <t>Rua Alferes Luiz Pinto, S/N  Centro - 39150-000</t>
  </si>
  <si>
    <t>Rua Ladainha, s/n  Dist. Pedro Lessa - 39150-000</t>
  </si>
  <si>
    <t>Rua Coronel João Lemos, 146  Morro de Areia - 39150-000</t>
  </si>
  <si>
    <t>Rua José Felipe, 125  Dist. São Gonçalo do Rio das Pedras - 39150-000</t>
  </si>
  <si>
    <t>Rua Nossa Senhora de Fátima, 59  Dist. Deputado Augusto Clementino - 39150-000</t>
  </si>
  <si>
    <t>RUA MARIO REIS, 84  ALVORADA - 35702230</t>
  </si>
  <si>
    <t>Sete Lagoas - MG</t>
  </si>
  <si>
    <t>10.175.9.1</t>
  </si>
  <si>
    <t>RUA MINAS GERAIS, 46  BARREIRO - 35701526</t>
  </si>
  <si>
    <t>10.175.8.1</t>
  </si>
  <si>
    <t>RUA DAS PALMAS, 638  BELA VISTA - 35701372</t>
  </si>
  <si>
    <t>10.175.7.1</t>
  </si>
  <si>
    <t>Rua Rachel Teixeira Viana 716    CIDADE DE DEUS - 35703330</t>
  </si>
  <si>
    <t>10.175.3.1</t>
  </si>
  <si>
    <t>RUA EXPEDICIONÁRIO LEOFREDO GASPAR, 534  CDI - 35702052</t>
  </si>
  <si>
    <t>RUA  AFONSO VIANA DE PAULA, SN  ELDORADO - 35702165</t>
  </si>
  <si>
    <t>10.175.1.1</t>
  </si>
  <si>
    <t>RUA JOSÉ FONSECA PIRES, 401  FAZENDA VELHA - 35701730</t>
  </si>
  <si>
    <t>10.174.253.1</t>
  </si>
  <si>
    <t>RUA CORONEL AMÉRICO, 690  SÃO GERALDO - 35700181</t>
  </si>
  <si>
    <t>10.174.255.1</t>
  </si>
  <si>
    <t>RUA CAETANÓPOLIS, 715  CDI - 35702058</t>
  </si>
  <si>
    <t>10.174.252.1</t>
  </si>
  <si>
    <t>RUA ANTONIETA MOREIRA MIRANDA, 232  ITAPUÃ - 35702019</t>
  </si>
  <si>
    <t>10.174.251.1</t>
  </si>
  <si>
    <t>RUA COELHO NETO, 228  JK - 35702195</t>
  </si>
  <si>
    <t>RUA MARIA AUGUSTA SANTIAGO, 210  MONTE CARLO - 35701410</t>
  </si>
  <si>
    <t>RUA PREFEITO ALBERTO MOURA, 173  OROZIMBO MACEDO - 35701367</t>
  </si>
  <si>
    <t>RUA CARMEM KILESSE, 1092  PADRE TEODORO - 35701220</t>
  </si>
  <si>
    <t>RUA ÂNGELO RIBEIRO MIRANDA, 762  KWAIT - 35702351</t>
  </si>
  <si>
    <t>10.174.243.1</t>
  </si>
  <si>
    <t>RUA JOAQUIM CÂNDIDO, 487  SANTA LUZIA - 35700581</t>
  </si>
  <si>
    <t>10.174.241.1</t>
  </si>
  <si>
    <t>RUA GUSTAVO FERREIRA GOMES, 17  SANTA ROSA - 35701263</t>
  </si>
  <si>
    <t>10.174.242.1</t>
  </si>
  <si>
    <t>RUA ANTÔNIO ALVIM, 932  SÃO FRANCISCO - 35700502</t>
  </si>
  <si>
    <t>10.174.240.1</t>
  </si>
  <si>
    <t xml:space="preserve">  AVENIDA ANTÔNIO DE MENDONÇA CHAVES, 493                                                                                                                                                                                                                        VAPABUÇU - 35700000</t>
  </si>
  <si>
    <t>RUA DAS AVENCAS, 521  MONTREAL - 35701380</t>
  </si>
  <si>
    <t>10.174.235.1</t>
  </si>
  <si>
    <t>RUA VIRGINIA OLIVEIRA MACIEL, 528  PROGRESSO - 35701115</t>
  </si>
  <si>
    <t>AVENIDA JOSÉ ALENCAR DRUMOND, 59  SANTA LUZIA - 35700398</t>
  </si>
  <si>
    <t>10.174.230.1</t>
  </si>
  <si>
    <t>RUA DR. JOÃO BATISTA, 1327  SANTO ANTÔNIO - 35701232</t>
  </si>
  <si>
    <t>10.174.233.1</t>
  </si>
  <si>
    <t xml:space="preserve"> RUA LEOPOLDINA, 45  DAS GRAÇAS - 35700473</t>
  </si>
  <si>
    <t>RUA PREFEITO EURO ANDRADE,41  CIDADE DE DEUS - 35703330</t>
  </si>
  <si>
    <t>10.174.227.1</t>
  </si>
  <si>
    <t>RUA OSCAR PADILHA, 635  BELO VALE - 35702321</t>
  </si>
  <si>
    <t>10.174.226.1</t>
  </si>
  <si>
    <t>RUA BENEDITO VALADARES, 321  CENTRO - 35700055</t>
  </si>
  <si>
    <t>RUA SANTA JULIANA II, 2876  SÃO JOÃO - 35701004</t>
  </si>
  <si>
    <t>rua Amazonas, nº 434   CENTRO - 35700-083</t>
  </si>
  <si>
    <t>Rua Chacara, 45 CVV Progresso - 35701-099</t>
  </si>
  <si>
    <t>RUA WENCESLAU BRAZ, 470  SÃO JOÃO - 35700160</t>
  </si>
  <si>
    <t>10.174.234.1</t>
  </si>
  <si>
    <t>RUA DR. PEDRO LUIZ, 559  CENTRO - 35700004</t>
  </si>
  <si>
    <t>RUA STELLA FIGUEIREDO CHASSIM, 30  SÃO JOÃO - 35701009</t>
  </si>
  <si>
    <t>RUA CUBA,524  OROZIMBO MACEDO - 35702295</t>
  </si>
  <si>
    <t>10.174.232.1</t>
  </si>
  <si>
    <t>RUA SANTOS REIS, 238  CATARINA  - 35700235</t>
  </si>
  <si>
    <t>10.175.4.1</t>
  </si>
  <si>
    <t>RUA CUBA, 356  OROZIMBO MACEDO - 35702295</t>
  </si>
  <si>
    <t>10.174.237.1</t>
  </si>
  <si>
    <t>RUA MANOEL CORREA DA CUNHA, 267  VÁRZEA - 35701164</t>
  </si>
  <si>
    <t>10.174.231.1</t>
  </si>
  <si>
    <t>RUA EDILAMAR  PEREIRA DE SOUZA, 53  BELO VALE - 35702327</t>
  </si>
  <si>
    <t>10.175.6.1</t>
  </si>
  <si>
    <t>RUA GERÂNIO, 381  MANOA - 35700463</t>
  </si>
  <si>
    <t>SES-SEAS-6698</t>
  </si>
  <si>
    <t>RUA TABAJARAS, 38  CARMO - 35700447</t>
  </si>
  <si>
    <t>RUA MANGANÊS, 215  PROGRESSO - 35701104</t>
  </si>
  <si>
    <t>SES-SEAS-6689</t>
  </si>
  <si>
    <t>RUA JERUSALÉM, 126  ESPERANÇA - 35701032</t>
  </si>
  <si>
    <t>10.175.0.1</t>
  </si>
  <si>
    <t>RUA RAIMUNDO DOMINGOS, 231  AEROPORTO - 35701560</t>
  </si>
  <si>
    <t>RUA EDSON SOARES, 377  BERNARDO VALADARES - 35702427</t>
  </si>
  <si>
    <t>10.175.5.1</t>
  </si>
  <si>
    <t>RUA HAITI , 24  NOVA CIDADE - 35702271</t>
  </si>
  <si>
    <t>10.174.248.1</t>
  </si>
  <si>
    <t>AV JOSE SERVULO SOALHEIRO, 2958  OROZIMBO MACEDO - 35702314</t>
  </si>
  <si>
    <t>RUA ITAMBACURI, 182  LUXEMBURGO - 35702342</t>
  </si>
  <si>
    <t>10.174.254.1</t>
  </si>
  <si>
    <t>Rua Inácio Esteves Lima 165   Centro - 39688000</t>
  </si>
  <si>
    <t>Setubinha - MG</t>
  </si>
  <si>
    <t>Praça  Geraldo Paulino Rosa  centro - 39688-000</t>
  </si>
  <si>
    <t>Candeias  zona rural - 39688-000</t>
  </si>
  <si>
    <t>Rua Eugenio Ramos da Cruz  Palmeiras do Vale - 39688-000</t>
  </si>
  <si>
    <t>RUA ARAÚJO FERREIRA, S/N,  EM FRENTE A LOTÉRICA SONHO AZUL CENTRO - 36.185-000</t>
  </si>
  <si>
    <t>Silveirânia - MG</t>
  </si>
  <si>
    <t>10.175.114.1</t>
  </si>
  <si>
    <t>RUA VICENTE BENEDITO NOGUEIRA, S/N  Centro - 37560-000</t>
  </si>
  <si>
    <t>Silvianópolis - MG</t>
  </si>
  <si>
    <t>avenida PREFEITO MIGUEL SANTIAGO, 20  CENTR - 35145-000</t>
  </si>
  <si>
    <t>Sobrália - MG</t>
  </si>
  <si>
    <t>RUA FRANCISCO PEREIRA NEVES, Nº 73   CENTRO - 35145-000</t>
  </si>
  <si>
    <t>PRAÇA DA MARTIZ, S/N  CENTRO - 35145-000</t>
  </si>
  <si>
    <t xml:space="preserve"> RUA JOSÉ AFONSO DE SOUZA 237   CENTRO  - 37478000 </t>
  </si>
  <si>
    <t>Soledade de Minas - MG</t>
  </si>
  <si>
    <t>RUA SINVAL BORGES S/N   CENTRO - 36.165-000</t>
  </si>
  <si>
    <t>Tabuleiro - MG</t>
  </si>
  <si>
    <t>10.175.60.1</t>
  </si>
  <si>
    <t>Mirandópolis  Zona Rural - 39550-000</t>
  </si>
  <si>
    <t>Taiobeiras - MG</t>
  </si>
  <si>
    <t>avenida São João, 59  Centro - 39550-000</t>
  </si>
  <si>
    <t>Rua São João, 920   Vila Formosa - 39550-000</t>
  </si>
  <si>
    <t>Rua Araçuaí, 388   Centro - 39550-000</t>
  </si>
  <si>
    <t>Rua Guaicurus, 1625  Sagrada Família - 39550-000</t>
  </si>
  <si>
    <t xml:space="preserve"> Rua Bambui, 281    Bom Jardim - 39550-000</t>
  </si>
  <si>
    <t>Rua Caiçara, 663  Vila Formosa - 39550-000</t>
  </si>
  <si>
    <t>Pç Vereador Farley Martins de Oliveira, 20  Sagrada Família - 39550-000</t>
  </si>
  <si>
    <t xml:space="preserve"> Rua JK 150   Santos Cruzeiros  - 39550-000</t>
  </si>
  <si>
    <t>Rua Rua Paraíba,  170  Planalto - 39550-000</t>
  </si>
  <si>
    <t>Praça 13 de maio,85  Nossa Senhora de Fátima - 39550-000</t>
  </si>
  <si>
    <t>Rua Gabriel Rodrigues , 11  Centro - 36953-000</t>
  </si>
  <si>
    <t>Taparuba - MG</t>
  </si>
  <si>
    <t>Rua Ezequiel Perdigão, 400  Nossa Senhora de Fátima - 33980-000</t>
  </si>
  <si>
    <t>Taquaraçu de Minas  - MG</t>
  </si>
  <si>
    <t>Rua Plautino Soares, 110  Centro - 35140-000</t>
  </si>
  <si>
    <t>Tarumirim - MG</t>
  </si>
  <si>
    <t xml:space="preserve">Rua Benedito Oliveira, n121/101  Grão Pará  - 39800000 </t>
  </si>
  <si>
    <t>Teófilo Otoni  - MG</t>
  </si>
  <si>
    <t xml:space="preserve">Rua Ermelino Martins Gabriel , n66 Zona Rural Rio Pretinho  - 39800000 </t>
  </si>
  <si>
    <t xml:space="preserve">Córrego São Jerônimo , s/n Zona Rural São Jerônimo  - 39800000 </t>
  </si>
  <si>
    <t>Rua Santos Dummont, 30 cvv São Jacinto - 39800-224</t>
  </si>
  <si>
    <t xml:space="preserve">Rua Chafariz , n60  Taquara  - 39800000 </t>
  </si>
  <si>
    <t xml:space="preserve">Estrada da Penitenciária , s/n Zona Rural Alto São Jacinto  - 39800000 </t>
  </si>
  <si>
    <t xml:space="preserve">Rua Conselheiro Mayrink , n115  Altino Barbosa  - 39800000 </t>
  </si>
  <si>
    <t xml:space="preserve">Rua Principal, n218/ BR 116 KM 289  Zona Rural Lajinha  - 39800000 </t>
  </si>
  <si>
    <t xml:space="preserve">Rua João Dantas , n181  Alto da Copasa  - 39800000 </t>
  </si>
  <si>
    <t xml:space="preserve">Rua 12, s/n  São Jacinto  - 39800000 </t>
  </si>
  <si>
    <t xml:space="preserve">Avenida Tietê , n66  Jardim São Paulo  - 39800000 </t>
  </si>
  <si>
    <t xml:space="preserve">BR 116 KM 289, s/n  Mucuri  - 39800000 </t>
  </si>
  <si>
    <t xml:space="preserve">Rua Cabo Ramiro Ferreira , n40   Vila Verônica  - 39800000 </t>
  </si>
  <si>
    <t xml:space="preserve">Rua Joaquim Martins da Silva , n35  Matinha  - 39800000 </t>
  </si>
  <si>
    <t xml:space="preserve">Rua Carlos Langkammer, n165  Manoel Pimenta  - 39800000 </t>
  </si>
  <si>
    <t xml:space="preserve">Rua Domingos Alves Santana, n200  Vila São João  - 39800000 </t>
  </si>
  <si>
    <t xml:space="preserve">Rua Dulce Pinto, n50  São Cristóvão  - 39800000 </t>
  </si>
  <si>
    <t xml:space="preserve">Rua Estados Unidos, n100  Vila Betel  - 39800000 </t>
  </si>
  <si>
    <t xml:space="preserve">Rua Gustavo Leonardo, n384  São Jacinto  - 39800000 </t>
  </si>
  <si>
    <t xml:space="preserve">Rua José Arregui , n39  Joaquim Pedrosa  - 39800000 </t>
  </si>
  <si>
    <t>SES-TENI-3683</t>
  </si>
  <si>
    <t>Rua Concordia, 1060  Palmeiras  - 39804 245</t>
  </si>
  <si>
    <t xml:space="preserve">Avenida Ayrton Senna , n281  Funcionários  - 39800000 </t>
  </si>
  <si>
    <t xml:space="preserve">Rua Oscar Romero , n135  Vila Esperança  - 39800000 </t>
  </si>
  <si>
    <t xml:space="preserve">Rua Rachid Handere , n519  Bela Vista  - 39800000 </t>
  </si>
  <si>
    <t xml:space="preserve">10.146.175.1 </t>
  </si>
  <si>
    <t xml:space="preserve">Avenida Bahia Minas , s/n Zona Rural Pedro Versiani  - 39800000 </t>
  </si>
  <si>
    <t xml:space="preserve">Rua Principal, Correio Central , s/n Zona Rural Cedro  - 39800000 </t>
  </si>
  <si>
    <t xml:space="preserve">Rua José Hermógenes, n51 Zona Rural Topázio  - 39800000 </t>
  </si>
  <si>
    <t>RUA: FREI VELOSO, nº 270  PACU - 36.325-000</t>
  </si>
  <si>
    <t>Tiradentes - MG</t>
  </si>
  <si>
    <t>AV. JOSE BOMTEMPO - (34)3853-2454    Centro - 38880-000</t>
  </si>
  <si>
    <t>Tiros  - MG</t>
  </si>
  <si>
    <t>Rua Francisco Moises de Souza, 225  Imperial - 36.512-000</t>
  </si>
  <si>
    <t>Tocantins  - MG</t>
  </si>
  <si>
    <t>Praça Pedro Felipe Rosa, 136  Centro - 37563 000</t>
  </si>
  <si>
    <t>Tocos do Moji - MG</t>
  </si>
  <si>
    <t>RUA BENJAMIM MACEDO 529  JARDIM SÃO JOSÉ - 37.630-000</t>
  </si>
  <si>
    <t>Toledo - MG</t>
  </si>
  <si>
    <t>Rua Dr. Roberto Cruz, 110  Jardim Rio verde - 37410000</t>
  </si>
  <si>
    <t>Três Corações  - MG</t>
  </si>
  <si>
    <t>Rua da serenidade, 318  Parque das Colinas - 37410000</t>
  </si>
  <si>
    <t>Av. Virgilio de Melo Franco,204  Centro - 37410000</t>
  </si>
  <si>
    <t>Rua Joaquim Damas, 429  Jardim paraiso - 37410000</t>
  </si>
  <si>
    <t>Rua pedro Rodrigues Chagas, s/n  Rio do Peixe - 37410000</t>
  </si>
  <si>
    <t>Rua Nhá Chica, 345  São José - 37410000</t>
  </si>
  <si>
    <t>Rua Cel  Demetrio, 44  Centro - 37410000</t>
  </si>
  <si>
    <t>Rua dois, 22  Jardim Esperança - 37410000</t>
  </si>
  <si>
    <t>Rua Jose Capistrano de Souza, 201  Boa Ventura - 37410000</t>
  </si>
  <si>
    <t>Av. Orlando Rezende Andrade, s/n  São pedro - 37410000</t>
  </si>
  <si>
    <t>Rua Sergipe, 36  Amadeu Miguel - 34410000</t>
  </si>
  <si>
    <t>Rua B, s/n  Distrito de Flora - 37410000</t>
  </si>
  <si>
    <t>10.173.205.1</t>
  </si>
  <si>
    <t>Rua Bem te Vi,5322  Bela Vista - 37410000</t>
  </si>
  <si>
    <t>Travessa Casemiro Avelar, 24  Centro - 37410000</t>
  </si>
  <si>
    <t>Rua Jose Santana Braz,04  Nossa Senhora Aparecida - 37410000</t>
  </si>
  <si>
    <t>Rua Jose Capistrano de Souza, 600  Nossa Senhora de Fátima - 37410000</t>
  </si>
  <si>
    <t>Rua Julião Arbex , 143  Centro - 37410000</t>
  </si>
  <si>
    <t>Rua Desembargador Alberto Luz, 304  centro - 37410000</t>
  </si>
  <si>
    <t>Rua Aureliano Martins de Andrade,38  Centro - 37410000</t>
  </si>
  <si>
    <t>avenida GETULIO VARGAS, 3  CENTRO - 39205-000</t>
  </si>
  <si>
    <t>Três Marias    - MG</t>
  </si>
  <si>
    <t>Rua Goias 400  São Jorge - 38205000</t>
  </si>
  <si>
    <t>Rua  Ozorio Nunes de Lima  Ermirio de Morais - 39205000</t>
  </si>
  <si>
    <t>Rua Mozart Lima s/n  Joaquim de Lima - 39205000</t>
  </si>
  <si>
    <t>Rua Pedro Lourenço 100  Sebastião alves - 38205000</t>
  </si>
  <si>
    <t>Rua Geraldo Gomes dos Santos  Ipiranga - 39205000</t>
  </si>
  <si>
    <t>Rua das Begonias s/n  Novo Horizonte - 39205000</t>
  </si>
  <si>
    <t>praça TIRADENTES, 58  CENTRO - 35125-000</t>
  </si>
  <si>
    <t>Tumiritinga   - MG</t>
  </si>
  <si>
    <t>RUA JOÃO TORQUATO NEVES Nº 124    TIRADENTES - 38430-000</t>
  </si>
  <si>
    <t>Tupaciguara - MG</t>
  </si>
  <si>
    <t>RUA MANOEL HIPÓLITO MACHADO S/Nº    BOA VISTA - 3840-000</t>
  </si>
  <si>
    <t>RUA GETÚLIO VARGAS Nº 240  SÃO CRISTÓVÃO - 38430-000</t>
  </si>
  <si>
    <t>RUA FRANCISCO DE PAULO LAMOUNIER S/Nº   NOVA ESPERANÇA - 38430-000</t>
  </si>
  <si>
    <t>RUA JOSÉ FERREIRA MARQUES 174  PAINEIRAS - 38430-000</t>
  </si>
  <si>
    <t>Rua Tomas Correia, S/N  Pau D' Óleo - 39660 000</t>
  </si>
  <si>
    <t>Turmalina - MG</t>
  </si>
  <si>
    <t>Rua Pintassilgos, nº 342  Nova Turmalina - 39660 000</t>
  </si>
  <si>
    <t>Avenida Amazonas, nº 550   São João Batista - 39660 000</t>
  </si>
  <si>
    <t>Rua João Barral, S/N   Distrito Caçaratiba - 39660 000</t>
  </si>
  <si>
    <t>Rua Sebastião de Quadros, nº 176   Caxambu - 39660 000</t>
  </si>
  <si>
    <t>Rua Belo Horizonte, nº 380  Manga da Roda - 39660 000</t>
  </si>
  <si>
    <t>Comunidade Rural Buriti  Zona Rural - 39660 000</t>
  </si>
  <si>
    <t>Comunidade Rural Poço D’Antas  Zona Rural - 39660 000</t>
  </si>
  <si>
    <t>Avenida da Saudade, nº 877  Saudade - 39660 000</t>
  </si>
  <si>
    <t>RUA BOA VISTA, 266 -   Caxambu - 39660-000</t>
  </si>
  <si>
    <t>Praça Possidônio Gonçalves, 108  Campo do Rosário - 37496000</t>
  </si>
  <si>
    <t>Turvolândia - MG</t>
  </si>
  <si>
    <t>10.175.138.1</t>
  </si>
  <si>
    <t>Rua Fernando Teodoro Martins, 85  Campo do Rosário - 37496-000</t>
  </si>
  <si>
    <t>RUA SETE DE SETEMBRO, N° 111  ESTADO UNIDOS - 38015-140</t>
  </si>
  <si>
    <t>Uberaba - MG</t>
  </si>
  <si>
    <t>BR 262 - KM 794  ZONA RURAL - 38.026-260</t>
  </si>
  <si>
    <t>Estrada do Lageadinho, km 4,5  Zona Rural - 38.017-030</t>
  </si>
  <si>
    <t>RUA CIBIPIRUNA ,  1460  SETOR DE CHACARAS PANORAMAS - 38412-604</t>
  </si>
  <si>
    <t>Uberlândia - MG</t>
  </si>
  <si>
    <t>RUA ESPATODIA, 805 B  SETOR DE CHACARAS PANORAMICAS - 38412-608</t>
  </si>
  <si>
    <t>Rua opala, 571    DONA ZUMIRA - 38414-050</t>
  </si>
  <si>
    <t>Chácaras Douradinhos, lote 33, 34 e 35   Zona Rural - 38.400-000</t>
  </si>
  <si>
    <t>Estrada do Pau Furado s/ n.º  Tenda do Moreno - 38418 000</t>
  </si>
  <si>
    <t>Fazenda Sobradinho  Fazenda Sobradinho - 38418 000</t>
  </si>
  <si>
    <t>Rua da Abadia, 10  Distrito de Miraponga - 38418 000</t>
  </si>
  <si>
    <t>Rua APARECIDA, 140  CENTRO - 39878-000</t>
  </si>
  <si>
    <t>Umburatiba  - MG</t>
  </si>
  <si>
    <t>RUA JOSÉ DE MELO, Nº 186  NOVO HORIZONTE - 38.610-000</t>
  </si>
  <si>
    <t>Unaí  - MG</t>
  </si>
  <si>
    <t>AVENIDA SALUSTIANO CALDEIRA, S/N  CANAÃ - 38.610-000</t>
  </si>
  <si>
    <t>RUA DONA NINA, Nº 1030  MAMOEIRO - 38.610-000</t>
  </si>
  <si>
    <t>RUA JOSÉ DURÃES VERSIANE, Nº 107  NOVO JARDIM - 38.610-000</t>
  </si>
  <si>
    <t xml:space="preserve"> RUA ANA PAULA DE OLIVEIRA, Nº 34  DIVINÉIA - 38.610-000</t>
  </si>
  <si>
    <t>RUA PARAGUAI, Nº 65  PRIMAVERA - 38.610-000</t>
  </si>
  <si>
    <t>RUA ITAPUÃ, Nº 53  BELA VISTA - 38.610-000</t>
  </si>
  <si>
    <t>RUA ARMINDA RANGEL, Nº 278  JACILÂNDIA - 38.610-000</t>
  </si>
  <si>
    <t>RUA URUCUIA, nº 470  CENTRO - 38.630-000</t>
  </si>
  <si>
    <t>Uruana de Minas - MG</t>
  </si>
  <si>
    <t>Antonio José da Siliveira,  50  CENTRO - 35.199-000</t>
  </si>
  <si>
    <t>Vargem Alegre  - MG</t>
  </si>
  <si>
    <t>Rua Lambari  Centro - 37922-000</t>
  </si>
  <si>
    <t>Vargem Bonita  - MG</t>
  </si>
  <si>
    <t>Av. São Paulo,  450  Centro - 37922-000</t>
  </si>
  <si>
    <t>Rua Sete De Setembro, 84 Centro  CENTRO - 39.535-000</t>
  </si>
  <si>
    <t>Vargem Grande do Rio Pardo  - MG</t>
  </si>
  <si>
    <t>avenida Bemjamin Constant, 275  centro - 37010-000</t>
  </si>
  <si>
    <t>Varginha  - MG</t>
  </si>
  <si>
    <t>Av. Jovino Mariano Gomes, 2090  Centro - 38794-000</t>
  </si>
  <si>
    <t>Varjão de Minas  - MG</t>
  </si>
  <si>
    <t>Av. Jovino Mariano Gomes, 1222  Centro - 38794000</t>
  </si>
  <si>
    <t xml:space="preserve"> Avenida Jovino Mariano Gomes, 2100   Pedro Andalecio 1.   - 38.794-000</t>
  </si>
  <si>
    <t>Rua Pedro Sampaio, 1225  Centro - 39260-000</t>
  </si>
  <si>
    <t>Várzea da Palma  - MG</t>
  </si>
  <si>
    <t>AVENIDA CASTELO BRANCO 219  CENTRO - 39.450-000</t>
  </si>
  <si>
    <t>Varzelândia  - MG</t>
  </si>
  <si>
    <t>AV CASTELO BRANCO, 170,   INDEPENDENCIA - 38780-000</t>
  </si>
  <si>
    <t>Vazante   - MG</t>
  </si>
  <si>
    <t>AVENIDA SÃO VICENTE,149  CENTRO - 39.663-000</t>
  </si>
  <si>
    <t>Veredinha  - MG</t>
  </si>
  <si>
    <t>AVENIDA PADRE JULIO DE RAZZ, 505 -   CENTRO - 38150-000</t>
  </si>
  <si>
    <t>Veríssimo  - MG</t>
  </si>
  <si>
    <t>Rua Prefeito Wilson Damião, 48  Centro - 35359 000</t>
  </si>
  <si>
    <t>Vermelho Novo  - MG</t>
  </si>
  <si>
    <t>Rua José dos Santos, 180  Centro - 36570-000</t>
  </si>
  <si>
    <t>Viçosa - MG</t>
  </si>
  <si>
    <t>Rua LILIA MOREIRA  CENTRO - 36895-000</t>
  </si>
  <si>
    <t>Vieiras   - MG</t>
  </si>
  <si>
    <t>Rua Raul Batista de Moura, s/n  TURMALINA - 39.630-000</t>
  </si>
  <si>
    <t>Virgem da Lapa  - MG</t>
  </si>
  <si>
    <t>RUA  MANUEL TERTULIANO PINTO  Centro - 37465-000</t>
  </si>
  <si>
    <t>Virgínia - MG</t>
  </si>
  <si>
    <t>PRAÇA JOAQUIM FRANCISCO DA COSTA 226  CENTRO - 37.512-000</t>
  </si>
  <si>
    <t>Wenceslau Braz - MG</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</si>
  <si>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</si>
  <si>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</si>
  <si>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</si>
  <si>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</si>
  <si>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</si>
  <si>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</si>
  <si>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</si>
  <si>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</si>
  <si>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</si>
  <si>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</si>
  <si>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</si>
  <si>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</si>
  <si>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</si>
  <si>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</si>
  <si>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</si>
  <si>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</si>
  <si>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</si>
  <si>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</si>
  <si>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</si>
  <si>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</si>
  <si>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</si>
  <si>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</si>
  <si>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</si>
  <si>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</si>
  <si>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</si>
  <si>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</si>
  <si>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</si>
  <si>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</si>
  <si>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</si>
  <si>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</si>
  <si>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</si>
  <si>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</si>
  <si>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ALINE</t>
  </si>
  <si>
    <t>Rua dos Operários, 87 - Bairro Joana D'Arc</t>
  </si>
  <si>
    <t xml:space="preserve"> 	36881435</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</si>
  <si>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</si>
  <si>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</si>
  <si>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</si>
  <si>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</si>
  <si>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</si>
  <si>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</si>
  <si>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</si>
  <si>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</si>
  <si>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</si>
  <si>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</si>
  <si>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</si>
  <si>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</si>
  <si>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</si>
  <si>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</si>
  <si>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</si>
  <si>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</si>
  <si>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</si>
  <si>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</si>
  <si>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</si>
  <si>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</si>
  <si>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</si>
  <si>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</si>
  <si>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</si>
  <si>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</si>
  <si>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</si>
  <si>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</si>
  <si>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</si>
  <si>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</si>
  <si>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</si>
  <si>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</si>
  <si>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</si>
  <si>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</si>
  <si>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</si>
  <si>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</si>
  <si>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</si>
  <si>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</si>
  <si>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</si>
  <si>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</si>
  <si>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</si>
  <si>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</si>
  <si>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</si>
  <si>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</si>
  <si>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</si>
  <si>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</si>
  <si>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</si>
  <si>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</si>
  <si>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</si>
  <si>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</si>
  <si>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</si>
  <si>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</si>
  <si>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</si>
  <si>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</si>
  <si>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</si>
  <si>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</si>
  <si>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</si>
  <si>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</si>
  <si>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</si>
  <si>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</si>
  <si>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</si>
  <si>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</si>
  <si>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</si>
  <si>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</si>
  <si>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</si>
  <si>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</si>
  <si>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</si>
  <si>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</si>
  <si>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</si>
  <si>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</si>
  <si>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</si>
  <si>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</si>
  <si>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</si>
  <si>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</si>
  <si>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</si>
  <si>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</si>
  <si>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</si>
  <si>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</si>
  <si>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</si>
  <si>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</si>
  <si>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</si>
  <si>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</si>
  <si>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</si>
  <si>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</si>
  <si>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</si>
  <si>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</si>
  <si>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</si>
  <si>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</si>
  <si>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</si>
  <si>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</si>
  <si>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</si>
  <si>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</si>
  <si>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</si>
  <si>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</si>
  <si>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</si>
  <si>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</si>
  <si>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</si>
  <si>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</si>
  <si>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</si>
  <si>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</si>
  <si>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</si>
  <si>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</si>
  <si>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</si>
  <si>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</si>
  <si>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</si>
  <si>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</si>
  <si>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</si>
  <si>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</si>
  <si>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</si>
  <si>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</si>
  <si>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</si>
  <si>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</si>
  <si>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</si>
  <si>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</si>
  <si>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</si>
  <si>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</si>
  <si>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</si>
  <si>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</si>
  <si>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</si>
  <si>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</si>
  <si>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</si>
  <si>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</si>
  <si>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</si>
  <si>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</si>
  <si>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</si>
  <si>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</si>
  <si>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</si>
  <si>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</si>
  <si>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</si>
  <si>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</si>
  <si>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</si>
  <si>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</si>
  <si>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</si>
  <si>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</si>
  <si>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</si>
  <si>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</si>
  <si>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</si>
  <si>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</si>
  <si>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</si>
  <si>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</si>
  <si>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</si>
  <si>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</si>
  <si>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</si>
  <si>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</si>
  <si>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</si>
  <si>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</si>
  <si>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</si>
  <si>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</si>
  <si>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</si>
  <si>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</si>
  <si>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</si>
  <si>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</si>
  <si>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</si>
  <si>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</si>
  <si>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</si>
  <si>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</si>
  <si>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</si>
  <si>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</si>
  <si>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 xml:space="preserve"> AVENIDA SÃO VICENTE DE PAULO,S/N - ZONA RURAL</t>
  </si>
  <si>
    <t>39510-000</t>
  </si>
  <si>
    <t>(38)3812-3245</t>
  </si>
  <si>
    <t xml:space="preserve"> DISTRITO DE ITAMIRIM,S/N - ZONA RURAL</t>
  </si>
  <si>
    <t>(38)3812-3246</t>
  </si>
  <si>
    <t xml:space="preserve"> RUA ANTONINA NENA SAVIOLA - BAIRRO CENTRO</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</si>
  <si>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</si>
  <si>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</si>
  <si>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</si>
  <si>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</si>
  <si>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</si>
  <si>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</si>
  <si>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</si>
  <si>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</si>
  <si>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</si>
  <si>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</si>
  <si>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</si>
  <si>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</si>
  <si>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</si>
  <si>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</si>
  <si>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</si>
  <si>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</si>
  <si>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</si>
  <si>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</si>
  <si>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</si>
  <si>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</si>
  <si>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</si>
  <si>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</si>
  <si>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</si>
  <si>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</si>
  <si>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</si>
  <si>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</si>
  <si>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</si>
  <si>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</si>
  <si>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</si>
  <si>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</si>
  <si>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</si>
  <si>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</si>
  <si>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</si>
  <si>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</si>
  <si>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</si>
  <si>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</si>
  <si>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</si>
  <si>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</si>
  <si>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</si>
  <si>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</si>
  <si>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</si>
  <si>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</si>
  <si>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</si>
  <si>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</si>
  <si>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</si>
  <si>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</si>
  <si>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</si>
  <si>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</si>
  <si>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</si>
  <si>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</si>
  <si>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</si>
  <si>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</si>
  <si>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</si>
  <si>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</si>
  <si>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</si>
  <si>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</si>
  <si>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</si>
  <si>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</si>
  <si>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</si>
  <si>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</si>
  <si>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</si>
  <si>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</si>
  <si>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</si>
  <si>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</si>
  <si>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</si>
  <si>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</si>
  <si>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</si>
  <si>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</si>
  <si>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</si>
  <si>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</si>
  <si>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</si>
  <si>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</si>
  <si>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</si>
  <si>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</si>
  <si>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 xml:space="preserve"> RUA: SÃO VICENTE DE PAULO, nº 521 - BAIRRO CENTRO</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</si>
  <si>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</si>
  <si>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</si>
  <si>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</si>
  <si>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</si>
  <si>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</si>
  <si>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</si>
  <si>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</si>
  <si>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</si>
  <si>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</si>
  <si>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</si>
  <si>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</si>
  <si>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</si>
  <si>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</si>
  <si>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</si>
  <si>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</si>
  <si>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</si>
  <si>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</si>
  <si>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</si>
  <si>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</si>
  <si>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</si>
  <si>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</si>
  <si>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</si>
  <si>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</si>
  <si>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</si>
  <si>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</si>
  <si>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</si>
  <si>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</si>
  <si>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</si>
  <si>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</si>
  <si>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</si>
  <si>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</si>
  <si>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 xml:space="preserve">SES-ITBA-5702 </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</si>
  <si>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</si>
  <si>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</si>
  <si>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</si>
  <si>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</si>
  <si>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</si>
  <si>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</si>
  <si>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</si>
  <si>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</si>
  <si>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</si>
  <si>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</si>
  <si>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</si>
  <si>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</si>
  <si>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</si>
  <si>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</si>
  <si>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</si>
  <si>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</si>
  <si>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</si>
  <si>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</si>
  <si>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</si>
  <si>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</si>
  <si>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</si>
  <si>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</si>
  <si>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</si>
  <si>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</si>
  <si>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</si>
  <si>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</si>
  <si>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</si>
  <si>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</si>
  <si>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</si>
  <si>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</si>
  <si>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</si>
  <si>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</si>
  <si>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</si>
  <si>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</si>
  <si>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</si>
  <si>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</si>
  <si>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</si>
  <si>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</si>
  <si>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</si>
  <si>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</si>
  <si>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</si>
  <si>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</si>
  <si>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</si>
  <si>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</si>
  <si>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</si>
  <si>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</si>
  <si>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</si>
  <si>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</si>
  <si>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</si>
  <si>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</si>
  <si>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</si>
  <si>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</si>
  <si>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</si>
  <si>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</si>
  <si>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Elizabet Maia</t>
  </si>
  <si>
    <t xml:space="preserve"> Rua Santo Antonio, 382 - Bairro Santo Antônio</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</si>
  <si>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</si>
  <si>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</si>
  <si>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</si>
  <si>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</si>
  <si>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</si>
  <si>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</si>
  <si>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</si>
  <si>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</si>
  <si>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</si>
  <si>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</si>
  <si>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</si>
  <si>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</si>
  <si>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</si>
  <si>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</si>
  <si>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</si>
  <si>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</si>
  <si>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</si>
  <si>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</si>
  <si>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</si>
  <si>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</si>
  <si>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</si>
  <si>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</si>
  <si>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</si>
  <si>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</si>
  <si>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</si>
  <si>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</si>
  <si>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</si>
  <si>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</si>
  <si>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</si>
  <si>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</si>
  <si>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</si>
  <si>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</si>
  <si>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</si>
  <si>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</si>
  <si>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</si>
  <si>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</si>
  <si>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</si>
  <si>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</si>
  <si>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</si>
  <si>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</si>
  <si>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</si>
  <si>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</si>
  <si>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</si>
  <si>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</si>
  <si>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</si>
  <si>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</si>
  <si>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</si>
  <si>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</si>
  <si>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</si>
  <si>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</si>
  <si>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</si>
  <si>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</si>
  <si>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</si>
  <si>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</si>
  <si>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</si>
  <si>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</si>
  <si>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</si>
  <si>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</si>
  <si>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</si>
  <si>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</si>
  <si>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</si>
  <si>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</si>
  <si>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</si>
  <si>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</si>
  <si>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</si>
  <si>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</si>
  <si>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</si>
  <si>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</si>
  <si>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</si>
  <si>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</si>
  <si>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</si>
  <si>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</si>
  <si>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</si>
  <si>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</si>
  <si>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</si>
  <si>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</si>
  <si>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</si>
  <si>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</si>
  <si>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DESAPARALISAR</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</si>
  <si>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</si>
  <si>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</si>
  <si>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</si>
  <si>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</si>
  <si>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</si>
  <si>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</si>
  <si>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</si>
  <si>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</si>
  <si>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</si>
  <si>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</si>
  <si>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</si>
  <si>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</si>
  <si>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</si>
  <si>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</si>
  <si>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</si>
  <si>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</si>
  <si>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</si>
  <si>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</si>
  <si>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</si>
  <si>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</si>
  <si>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</si>
  <si>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</si>
  <si>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</si>
  <si>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</si>
  <si>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</si>
  <si>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</si>
  <si>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</si>
  <si>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</si>
  <si>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</si>
  <si>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</si>
  <si>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06/05/2013 14:40:19 	Ivan Santos 	Atualizado.  	Pendência Ativação Resolvida
15/01/2013 16:45:57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</si>
  <si>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</si>
  <si>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</si>
  <si>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</si>
  <si>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</si>
  <si>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</si>
  <si>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</si>
  <si>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</si>
  <si>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</si>
  <si>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</si>
  <si>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</si>
  <si>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</si>
  <si>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</si>
  <si>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</si>
  <si>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</si>
  <si>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</si>
  <si>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</si>
  <si>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</si>
  <si>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</si>
  <si>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</si>
  <si>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</si>
  <si>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</si>
  <si>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</si>
  <si>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</si>
  <si>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</si>
  <si>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09/05/2013 10:43:47 	Hernan Martins Alves 	Em 27.04 visitamos o site, mas não obtivemos autorização de instalação do vizinho de cima do posto para a fixação da antena, e não há outro espaço com viabilidade para o sinal disponível. A cliente est</t>
  </si>
  <si>
    <t>00:20:0e:10:56:12</t>
  </si>
  <si>
    <t>00:20:0e:10:59:3d</t>
  </si>
  <si>
    <t>SES-LATA-6083</t>
  </si>
  <si>
    <t>10.148.6.104</t>
  </si>
  <si>
    <t>00:20:0e:10:5d:8b</t>
  </si>
  <si>
    <t>SES-LATA-6088</t>
  </si>
  <si>
    <t>10.148.6.103</t>
  </si>
  <si>
    <t>09/05/2013 15:30:04 	Hernan Martins Alves 	Liberar para adicionar o celular 8422 1214 Luciano Batista Furtado  	Pendência Ativação</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</si>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</sst>
</file>

<file path=xl/styles.xml><?xml version="1.0" encoding="utf-8"?>
<styleSheet xmlns="http://schemas.openxmlformats.org/spreadsheetml/2006/main">
  <numFmts count="3">
    <numFmt numFmtId="8" formatCode="&quot;R$&quot;\ #,##0.00;[Red]\-&quot;R$&quot;\ #,##0.00"/>
    <numFmt numFmtId="164" formatCode="mm/yyyy"/>
    <numFmt numFmtId="165" formatCode="&quot;R$ &quot;#,##0.00_);[Red]\(&quot;R$ &quot;#,##0.00\)"/>
  </numFmts>
  <fonts count="21">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s>
  <fills count="16">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rgb="FFFF0000"/>
        <bgColor indexed="64"/>
      </patternFill>
    </fill>
  </fills>
  <borders count="44">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s>
  <cellStyleXfs count="1">
    <xf numFmtId="0" fontId="0" fillId="0" borderId="0"/>
  </cellStyleXfs>
  <cellXfs count="311">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7" xfId="0" applyBorder="1"/>
    <xf numFmtId="0" fontId="0" fillId="5" borderId="7" xfId="0" applyFill="1" applyBorder="1"/>
    <xf numFmtId="0" fontId="0" fillId="5" borderId="8"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7"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4" fillId="0" borderId="0" xfId="0" applyFont="1" applyFill="1" applyBorder="1"/>
    <xf numFmtId="0" fontId="0" fillId="0" borderId="0" xfId="0" applyFill="1" applyBorder="1"/>
    <xf numFmtId="0" fontId="0" fillId="0" borderId="8" xfId="0" applyFill="1" applyBorder="1" applyAlignment="1">
      <alignment horizontal="center"/>
    </xf>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6" fillId="0" borderId="6" xfId="0" applyFont="1" applyFill="1" applyBorder="1" applyAlignment="1">
      <alignment horizontal="center"/>
    </xf>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8"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14" fontId="4" fillId="0" borderId="5" xfId="0" applyNumberFormat="1" applyFont="1" applyFill="1" applyBorder="1"/>
    <xf numFmtId="0" fontId="4" fillId="0" borderId="5" xfId="0" applyFont="1" applyBorder="1"/>
    <xf numFmtId="14" fontId="0" fillId="0" borderId="19" xfId="0" applyNumberFormat="1" applyFill="1" applyBorder="1" applyAlignment="1"/>
    <xf numFmtId="14" fontId="0" fillId="0" borderId="19" xfId="0" applyNumberFormat="1" applyFill="1" applyBorder="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2" fillId="3" borderId="0" xfId="0" applyFont="1" applyFill="1" applyBorder="1" applyAlignment="1">
      <alignment horizontal="left" vertical="center"/>
    </xf>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0" fontId="6"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2"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9" borderId="15" xfId="0" applyFont="1" applyFill="1" applyBorder="1" applyAlignment="1">
      <alignment horizontal="center" vertical="center"/>
    </xf>
    <xf numFmtId="14" fontId="13" fillId="9" borderId="1" xfId="0" applyNumberFormat="1" applyFont="1" applyFill="1" applyBorder="1" applyAlignment="1">
      <alignment horizontal="center" vertical="center"/>
    </xf>
    <xf numFmtId="14" fontId="13" fillId="9" borderId="3" xfId="0" applyNumberFormat="1" applyFont="1" applyFill="1" applyBorder="1" applyAlignment="1">
      <alignment horizontal="center" vertical="center"/>
    </xf>
    <xf numFmtId="14" fontId="13" fillId="9" borderId="15" xfId="0" applyNumberFormat="1" applyFont="1" applyFill="1" applyBorder="1" applyAlignment="1">
      <alignment horizontal="center" vertical="center"/>
    </xf>
    <xf numFmtId="0" fontId="11" fillId="10" borderId="22" xfId="0" applyFont="1" applyFill="1" applyBorder="1" applyAlignment="1">
      <alignment horizontal="center" vertical="center"/>
    </xf>
    <xf numFmtId="0" fontId="11" fillId="10"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7" borderId="26" xfId="0" applyFont="1" applyFill="1" applyBorder="1" applyAlignment="1">
      <alignment horizontal="center" vertical="center" wrapText="1"/>
    </xf>
    <xf numFmtId="0" fontId="5" fillId="7"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7" borderId="15" xfId="0" applyFont="1" applyFill="1" applyBorder="1" applyAlignment="1">
      <alignment vertical="center"/>
    </xf>
    <xf numFmtId="0" fontId="5" fillId="7" borderId="15" xfId="0" applyFont="1" applyFill="1" applyBorder="1" applyAlignment="1">
      <alignment horizontal="center" vertical="center"/>
    </xf>
    <xf numFmtId="0" fontId="13" fillId="9" borderId="1" xfId="0" applyFont="1" applyFill="1" applyBorder="1" applyAlignment="1">
      <alignment horizontal="center" vertical="center"/>
    </xf>
    <xf numFmtId="0" fontId="13" fillId="9"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8"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4" fillId="0" borderId="9" xfId="0" applyNumberFormat="1" applyFont="1" applyFill="1" applyBorder="1" applyAlignment="1">
      <alignment horizontal="center"/>
    </xf>
    <xf numFmtId="14" fontId="6" fillId="0" borderId="9" xfId="0" applyNumberFormat="1" applyFont="1" applyFill="1" applyBorder="1" applyAlignment="1">
      <alignment horizontal="center"/>
    </xf>
    <xf numFmtId="0" fontId="14"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19" xfId="0" applyNumberFormat="1" applyFill="1" applyBorder="1" applyAlignment="1">
      <alignment horizontal="left" vertical="center"/>
    </xf>
    <xf numFmtId="0" fontId="0" fillId="0" borderId="0" xfId="0" applyFill="1" applyBorder="1" applyAlignment="1">
      <alignment horizontal="left" vertical="center"/>
    </xf>
    <xf numFmtId="0" fontId="0" fillId="0" borderId="19" xfId="0" applyFill="1" applyBorder="1" applyAlignment="1">
      <alignment horizontal="left" vertical="center"/>
    </xf>
    <xf numFmtId="0" fontId="9" fillId="0" borderId="0" xfId="0" applyFont="1"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14" fontId="0" fillId="0" borderId="9" xfId="0" applyNumberFormat="1" applyFont="1" applyFill="1" applyBorder="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9" xfId="0" applyFont="1" applyFill="1" applyBorder="1" applyAlignment="1">
      <alignment horizontal="left" vertic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14" fontId="0" fillId="0" borderId="19" xfId="0" applyNumberFormat="1" applyFill="1" applyBorder="1" applyAlignment="1">
      <alignment horizontal="center"/>
    </xf>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4" fontId="0" fillId="0" borderId="9" xfId="0" applyNumberFormat="1" applyFill="1" applyBorder="1" applyAlignment="1">
      <alignment horizontal="right"/>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0" fillId="11" borderId="0" xfId="0" applyFill="1"/>
    <xf numFmtId="14" fontId="0" fillId="11" borderId="0" xfId="0" applyNumberFormat="1" applyFill="1"/>
    <xf numFmtId="1" fontId="0" fillId="11" borderId="0" xfId="0" applyNumberFormat="1" applyFill="1"/>
    <xf numFmtId="0" fontId="17" fillId="12" borderId="31" xfId="0" applyFont="1" applyFill="1" applyBorder="1" applyAlignment="1">
      <alignment horizontal="center"/>
    </xf>
    <xf numFmtId="0" fontId="17" fillId="12" borderId="32" xfId="0" applyFont="1" applyFill="1" applyBorder="1" applyAlignment="1">
      <alignment horizontal="center"/>
    </xf>
    <xf numFmtId="164" fontId="17" fillId="12" borderId="32" xfId="0" applyNumberFormat="1" applyFont="1" applyFill="1" applyBorder="1" applyAlignment="1">
      <alignment horizontal="center"/>
    </xf>
    <xf numFmtId="0" fontId="17" fillId="12" borderId="33" xfId="0" applyFont="1" applyFill="1" applyBorder="1" applyAlignment="1">
      <alignment horizontal="center"/>
    </xf>
    <xf numFmtId="0" fontId="17" fillId="12" borderId="34" xfId="0" applyFont="1" applyFill="1" applyBorder="1" applyAlignment="1">
      <alignment horizontal="center"/>
    </xf>
    <xf numFmtId="0" fontId="18" fillId="12" borderId="35" xfId="0" applyFont="1" applyFill="1" applyBorder="1" applyAlignment="1">
      <alignment horizontal="center"/>
    </xf>
    <xf numFmtId="0" fontId="18" fillId="12" borderId="36" xfId="0" applyFont="1" applyFill="1" applyBorder="1" applyAlignment="1">
      <alignment horizontal="center"/>
    </xf>
    <xf numFmtId="49" fontId="18" fillId="12" borderId="36" xfId="0" applyNumberFormat="1" applyFont="1" applyFill="1" applyBorder="1" applyAlignment="1">
      <alignment horizontal="center"/>
    </xf>
    <xf numFmtId="14" fontId="18" fillId="12" borderId="36" xfId="0" applyNumberFormat="1" applyFont="1" applyFill="1" applyBorder="1" applyAlignment="1">
      <alignment horizontal="center"/>
    </xf>
    <xf numFmtId="164" fontId="18" fillId="12" borderId="36" xfId="0" applyNumberFormat="1" applyFont="1" applyFill="1" applyBorder="1" applyAlignment="1">
      <alignment horizontal="center"/>
    </xf>
    <xf numFmtId="8" fontId="18" fillId="12" borderId="36" xfId="0" applyNumberFormat="1" applyFont="1" applyFill="1" applyBorder="1" applyAlignment="1">
      <alignment horizontal="center"/>
    </xf>
    <xf numFmtId="0" fontId="18" fillId="12" borderId="37" xfId="0"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16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2" borderId="40" xfId="0" applyFont="1" applyFill="1" applyBorder="1" applyAlignment="1">
      <alignment horizontal="center"/>
    </xf>
    <xf numFmtId="0" fontId="18" fillId="12" borderId="39" xfId="0" quotePrefix="1" applyFont="1" applyFill="1" applyBorder="1" applyAlignment="1">
      <alignment horizontal="center"/>
    </xf>
    <xf numFmtId="0" fontId="18" fillId="12" borderId="41" xfId="0" applyFont="1" applyFill="1" applyBorder="1" applyAlignment="1">
      <alignment horizontal="center"/>
    </xf>
    <xf numFmtId="0" fontId="18" fillId="12" borderId="42" xfId="0" applyFont="1" applyFill="1" applyBorder="1" applyAlignment="1">
      <alignment horizontal="center"/>
    </xf>
    <xf numFmtId="49" fontId="18" fillId="12" borderId="42" xfId="0" applyNumberFormat="1" applyFont="1" applyFill="1" applyBorder="1" applyAlignment="1">
      <alignment horizontal="center"/>
    </xf>
    <xf numFmtId="14" fontId="18" fillId="12" borderId="42" xfId="0" applyNumberFormat="1" applyFont="1" applyFill="1" applyBorder="1" applyAlignment="1">
      <alignment horizontal="center"/>
    </xf>
    <xf numFmtId="0" fontId="18" fillId="12" borderId="43" xfId="0" applyFont="1" applyFill="1" applyBorder="1" applyAlignment="1">
      <alignment horizontal="center"/>
    </xf>
    <xf numFmtId="8" fontId="18" fillId="12" borderId="42" xfId="0" applyNumberFormat="1" applyFont="1" applyFill="1" applyBorder="1" applyAlignment="1">
      <alignment horizontal="center"/>
    </xf>
    <xf numFmtId="0" fontId="18" fillId="13" borderId="38" xfId="0" applyFont="1" applyFill="1" applyBorder="1" applyAlignment="1">
      <alignment horizontal="center"/>
    </xf>
    <xf numFmtId="0" fontId="18" fillId="13" borderId="39" xfId="0" applyFont="1" applyFill="1" applyBorder="1" applyAlignment="1">
      <alignment horizontal="center"/>
    </xf>
    <xf numFmtId="49" fontId="18" fillId="13" borderId="42" xfId="0" applyNumberFormat="1" applyFont="1" applyFill="1" applyBorder="1" applyAlignment="1">
      <alignment horizontal="center"/>
    </xf>
    <xf numFmtId="0" fontId="18" fillId="13" borderId="42" xfId="0" applyFont="1" applyFill="1" applyBorder="1" applyAlignment="1">
      <alignment horizontal="center"/>
    </xf>
    <xf numFmtId="14" fontId="18" fillId="13" borderId="42" xfId="0" applyNumberFormat="1" applyFont="1" applyFill="1" applyBorder="1" applyAlignment="1">
      <alignment horizontal="center"/>
    </xf>
    <xf numFmtId="8" fontId="18" fillId="13" borderId="42" xfId="0" applyNumberFormat="1" applyFont="1" applyFill="1" applyBorder="1" applyAlignment="1">
      <alignment horizontal="center"/>
    </xf>
    <xf numFmtId="0" fontId="18" fillId="13" borderId="43" xfId="0" applyFont="1" applyFill="1" applyBorder="1" applyAlignment="1">
      <alignment horizontal="center"/>
    </xf>
    <xf numFmtId="49" fontId="18" fillId="13" borderId="39" xfId="0" applyNumberFormat="1"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0" fontId="18" fillId="11" borderId="39" xfId="0" applyFont="1" applyFill="1" applyBorder="1" applyAlignment="1">
      <alignment horizontal="center"/>
    </xf>
    <xf numFmtId="1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49" fontId="18" fillId="11" borderId="39" xfId="0" applyNumberFormat="1" applyFont="1" applyFill="1" applyBorder="1" applyAlignment="1">
      <alignment horizontal="center"/>
    </xf>
    <xf numFmtId="0" fontId="18" fillId="14" borderId="39" xfId="0" applyFont="1" applyFill="1" applyBorder="1" applyAlignment="1">
      <alignment horizontal="center"/>
    </xf>
    <xf numFmtId="14" fontId="18" fillId="14" borderId="39" xfId="0" applyNumberFormat="1" applyFont="1" applyFill="1" applyBorder="1" applyAlignment="1">
      <alignment horizontal="center"/>
    </xf>
    <xf numFmtId="8" fontId="18" fillId="14" borderId="39" xfId="0" applyNumberFormat="1" applyFont="1" applyFill="1" applyBorder="1" applyAlignment="1">
      <alignment horizontal="center"/>
    </xf>
    <xf numFmtId="49" fontId="18" fillId="14"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165" fontId="0" fillId="0" borderId="0" xfId="0" applyNumberFormat="1"/>
    <xf numFmtId="0" fontId="0" fillId="0" borderId="0" xfId="0" applyNumberFormat="1"/>
    <xf numFmtId="0" fontId="0" fillId="11" borderId="0" xfId="0" applyFill="1" applyAlignment="1">
      <alignment wrapText="1"/>
    </xf>
    <xf numFmtId="0" fontId="0" fillId="11" borderId="0" xfId="0" applyFill="1" applyBorder="1"/>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7" borderId="27" xfId="0" applyFont="1" applyFill="1" applyBorder="1" applyAlignment="1">
      <alignment horizontal="center" vertical="center" wrapText="1"/>
    </xf>
    <xf numFmtId="0" fontId="5" fillId="7" borderId="28" xfId="0" applyFont="1" applyFill="1" applyBorder="1" applyAlignment="1">
      <alignment horizontal="center" vertical="center" wrapText="1"/>
    </xf>
    <xf numFmtId="14" fontId="4" fillId="15" borderId="9" xfId="0" applyNumberFormat="1" applyFont="1" applyFill="1" applyBorder="1" applyAlignment="1">
      <alignment horizontal="center"/>
    </xf>
  </cellXfs>
  <cellStyles count="1">
    <cellStyle name="Normal" xfId="0" builtinId="0"/>
  </cellStyles>
  <dxfs count="0"/>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Acompanhamento</a:t>
            </a:r>
          </a:p>
        </c:rich>
      </c:tx>
    </c:title>
    <c:plotArea>
      <c:layout/>
      <c:barChart>
        <c:barDir val="col"/>
        <c:grouping val="clustered"/>
        <c:ser>
          <c:idx val="0"/>
          <c:order val="0"/>
          <c:tx>
            <c:strRef>
              <c:f>GRAFICOS!$C$2</c:f>
              <c:strCache>
                <c:ptCount val="1"/>
                <c:pt idx="0">
                  <c:v>Qtd.</c:v>
                </c:pt>
              </c:strCache>
            </c:strRef>
          </c:tx>
          <c:dLbls>
            <c:showVal val="1"/>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1641</c:v>
                </c:pt>
                <c:pt idx="1">
                  <c:v>3</c:v>
                </c:pt>
                <c:pt idx="2">
                  <c:v>60</c:v>
                </c:pt>
                <c:pt idx="3">
                  <c:v>157</c:v>
                </c:pt>
                <c:pt idx="4">
                  <c:v>1</c:v>
                </c:pt>
                <c:pt idx="5">
                  <c:v>0</c:v>
                </c:pt>
              </c:numCache>
            </c:numRef>
          </c:val>
        </c:ser>
        <c:axId val="117171712"/>
        <c:axId val="117173248"/>
      </c:barChart>
      <c:catAx>
        <c:axId val="117171712"/>
        <c:scaling>
          <c:orientation val="minMax"/>
        </c:scaling>
        <c:axPos val="b"/>
        <c:tickLblPos val="nextTo"/>
        <c:crossAx val="117173248"/>
        <c:crosses val="autoZero"/>
        <c:auto val="1"/>
        <c:lblAlgn val="ctr"/>
        <c:lblOffset val="100"/>
      </c:catAx>
      <c:valAx>
        <c:axId val="117173248"/>
        <c:scaling>
          <c:orientation val="minMax"/>
        </c:scaling>
        <c:axPos val="l"/>
        <c:majorGridlines/>
        <c:numFmt formatCode="General" sourceLinked="1"/>
        <c:tickLblPos val="nextTo"/>
        <c:crossAx val="117171712"/>
        <c:crosses val="autoZero"/>
        <c:crossBetween val="between"/>
      </c:valAx>
    </c:plotArea>
    <c:plotVisOnly val="1"/>
    <c:dispBlanksAs val="gap"/>
  </c:chart>
  <c:printSettings>
    <c:headerFooter/>
    <c:pageMargins b="0.78740157499999996" l="0.511811024" r="0.511811024" t="0.78740157499999996" header="0.31496062000002295" footer="0.3149606200000229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Pendências</a:t>
            </a:r>
          </a:p>
        </c:rich>
      </c:tx>
    </c:title>
    <c:plotArea>
      <c:layout/>
      <c:barChart>
        <c:barDir val="col"/>
        <c:grouping val="clustered"/>
        <c:ser>
          <c:idx val="0"/>
          <c:order val="0"/>
          <c:tx>
            <c:strRef>
              <c:f>GRAFICOS!$C$53</c:f>
              <c:strCache>
                <c:ptCount val="1"/>
                <c:pt idx="0">
                  <c:v>Qtd.</c:v>
                </c:pt>
              </c:strCache>
            </c:strRef>
          </c:tx>
          <c:dLbls>
            <c:showVal val="1"/>
          </c:dLbls>
          <c:cat>
            <c:strRef>
              <c:f>GRAFICOS!$B$54:$B$58</c:f>
              <c:strCache>
                <c:ptCount val="5"/>
                <c:pt idx="0">
                  <c:v>LIDER</c:v>
                </c:pt>
                <c:pt idx="1">
                  <c:v>SAÚDE</c:v>
                </c:pt>
                <c:pt idx="2">
                  <c:v>CLIENTE</c:v>
                </c:pt>
                <c:pt idx="3">
                  <c:v>PRODEMGE</c:v>
                </c:pt>
                <c:pt idx="4">
                  <c:v>SEM PENDÊNCIAS</c:v>
                </c:pt>
              </c:strCache>
            </c:strRef>
          </c:cat>
          <c:val>
            <c:numRef>
              <c:f>GRAFICOS!$C$54:$C$58</c:f>
              <c:numCache>
                <c:formatCode>General</c:formatCode>
                <c:ptCount val="5"/>
                <c:pt idx="0">
                  <c:v>0</c:v>
                </c:pt>
                <c:pt idx="1">
                  <c:v>0</c:v>
                </c:pt>
                <c:pt idx="2">
                  <c:v>0</c:v>
                </c:pt>
                <c:pt idx="3">
                  <c:v>0</c:v>
                </c:pt>
                <c:pt idx="4">
                  <c:v>0</c:v>
                </c:pt>
              </c:numCache>
            </c:numRef>
          </c:val>
        </c:ser>
        <c:axId val="117738112"/>
        <c:axId val="117752192"/>
      </c:barChart>
      <c:catAx>
        <c:axId val="117738112"/>
        <c:scaling>
          <c:orientation val="minMax"/>
        </c:scaling>
        <c:axPos val="b"/>
        <c:tickLblPos val="nextTo"/>
        <c:crossAx val="117752192"/>
        <c:crosses val="autoZero"/>
        <c:auto val="1"/>
        <c:lblAlgn val="ctr"/>
        <c:lblOffset val="100"/>
      </c:catAx>
      <c:valAx>
        <c:axId val="117752192"/>
        <c:scaling>
          <c:orientation val="minMax"/>
        </c:scaling>
        <c:axPos val="l"/>
        <c:majorGridlines/>
        <c:numFmt formatCode="General" sourceLinked="1"/>
        <c:tickLblPos val="nextTo"/>
        <c:crossAx val="117738112"/>
        <c:crosses val="autoZero"/>
        <c:crossBetween val="between"/>
      </c:valAx>
    </c:plotArea>
    <c:plotVisOnly val="1"/>
    <c:dispBlanksAs val="gap"/>
  </c:chart>
  <c:printSettings>
    <c:headerFooter/>
    <c:pageMargins b="0.78740157499999996" l="0.511811024" r="0.511811024" t="0.78740157499999996" header="0.3149606200000229" footer="0.3149606200000229"/>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Empreiteiras</a:t>
            </a:r>
          </a:p>
        </c:rich>
      </c:tx>
    </c:title>
    <c:plotArea>
      <c:layout/>
      <c:barChart>
        <c:barDir val="col"/>
        <c:grouping val="clustered"/>
        <c:ser>
          <c:idx val="0"/>
          <c:order val="0"/>
          <c:tx>
            <c:strRef>
              <c:f>GRAFICOS!$C$28</c:f>
              <c:strCache>
                <c:ptCount val="1"/>
                <c:pt idx="0">
                  <c:v>Qtd.</c:v>
                </c:pt>
              </c:strCache>
            </c:strRef>
          </c:tx>
          <c:dLbls>
            <c:showVal val="1"/>
          </c:dLbls>
          <c:cat>
            <c:strRef>
              <c:f>GRAFICOS!$B$29:$B$31</c:f>
              <c:strCache>
                <c:ptCount val="3"/>
                <c:pt idx="0">
                  <c:v>LIDER</c:v>
                </c:pt>
                <c:pt idx="1">
                  <c:v>NELTA</c:v>
                </c:pt>
                <c:pt idx="2">
                  <c:v>VODANET</c:v>
                </c:pt>
              </c:strCache>
            </c:strRef>
          </c:cat>
          <c:val>
            <c:numRef>
              <c:f>GRAFICOS!$C$29:$C$31</c:f>
              <c:numCache>
                <c:formatCode>General</c:formatCode>
                <c:ptCount val="3"/>
                <c:pt idx="0">
                  <c:v>869</c:v>
                </c:pt>
                <c:pt idx="1">
                  <c:v>6</c:v>
                </c:pt>
                <c:pt idx="2">
                  <c:v>115</c:v>
                </c:pt>
              </c:numCache>
            </c:numRef>
          </c:val>
        </c:ser>
        <c:axId val="117927936"/>
        <c:axId val="117929472"/>
      </c:barChart>
      <c:catAx>
        <c:axId val="117927936"/>
        <c:scaling>
          <c:orientation val="minMax"/>
        </c:scaling>
        <c:axPos val="b"/>
        <c:tickLblPos val="nextTo"/>
        <c:crossAx val="117929472"/>
        <c:crosses val="autoZero"/>
        <c:auto val="1"/>
        <c:lblAlgn val="ctr"/>
        <c:lblOffset val="100"/>
      </c:catAx>
      <c:valAx>
        <c:axId val="117929472"/>
        <c:scaling>
          <c:orientation val="minMax"/>
        </c:scaling>
        <c:axPos val="l"/>
        <c:majorGridlines/>
        <c:numFmt formatCode="General" sourceLinked="1"/>
        <c:tickLblPos val="nextTo"/>
        <c:crossAx val="117927936"/>
        <c:crosses val="autoZero"/>
        <c:crossBetween val="between"/>
      </c:valAx>
    </c:plotArea>
    <c:plotVisOnly val="1"/>
    <c:dispBlanksAs val="gap"/>
  </c:chart>
  <c:printSettings>
    <c:headerFooter/>
    <c:pageMargins b="0.78740157499999996" l="0.511811024" r="0.511811024" t="0.78740157499999996" header="0.31496062000002195" footer="0.31496062000002195"/>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24</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51</xdr:row>
      <xdr:rowOff>190500</xdr:rowOff>
    </xdr:from>
    <xdr:to>
      <xdr:col>13</xdr:col>
      <xdr:colOff>600075</xdr:colOff>
      <xdr:row>75</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27</xdr:row>
      <xdr:rowOff>9525</xdr:rowOff>
    </xdr:from>
    <xdr:to>
      <xdr:col>13</xdr:col>
      <xdr:colOff>561976</xdr:colOff>
      <xdr:row>48</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_rels/sheet6.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sheetPr codeName="Plan1">
    <pageSetUpPr fitToPage="1"/>
  </sheetPr>
  <dimension ref="A1:BA1945"/>
  <sheetViews>
    <sheetView tabSelected="1" zoomScale="80" zoomScaleNormal="80" workbookViewId="0">
      <pane xSplit="3" ySplit="4" topLeftCell="D5" activePane="bottomRight" state="frozen"/>
      <selection pane="topRight" activeCell="D1" sqref="D1"/>
      <selection pane="bottomLeft" activeCell="A5" sqref="A5"/>
      <selection pane="bottomRight" activeCell="A5" sqref="A5"/>
    </sheetView>
  </sheetViews>
  <sheetFormatPr defaultRowHeight="15"/>
  <cols>
    <col min="1" max="1" width="9.140625" style="235" customWidth="1"/>
    <col min="2" max="2" width="8.5703125" style="32" customWidth="1"/>
    <col min="3" max="3" width="8.85546875" style="32" customWidth="1"/>
    <col min="4" max="4" width="16.5703125" style="32"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68.710937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15.7109375" style="290" customWidth="1"/>
    <col min="30" max="30" width="50.5703125" style="42" customWidth="1"/>
    <col min="31" max="31" width="54.140625" style="126" customWidth="1"/>
    <col min="32" max="32" width="15.140625" style="126" customWidth="1"/>
    <col min="33" max="33" width="16.28515625" style="99" customWidth="1"/>
    <col min="34" max="34" width="15.85546875" style="99" customWidth="1"/>
    <col min="35" max="35" width="15.85546875" style="8" customWidth="1"/>
    <col min="36" max="37" width="50.5703125" style="123" customWidth="1"/>
    <col min="38" max="38" width="30.5703125" customWidth="1"/>
    <col min="39" max="40" width="11.5703125" bestFit="1" customWidth="1"/>
    <col min="41" max="41" width="10.140625" bestFit="1" customWidth="1"/>
  </cols>
  <sheetData>
    <row r="1" spans="1:39" ht="18.75" thickBot="1">
      <c r="A1" s="295" t="s">
        <v>3</v>
      </c>
      <c r="B1" s="296"/>
      <c r="C1" s="296"/>
      <c r="D1" s="296"/>
      <c r="E1" s="296"/>
      <c r="F1" s="296"/>
      <c r="G1" s="296"/>
      <c r="H1" s="296"/>
      <c r="I1" s="296"/>
      <c r="J1" s="296"/>
      <c r="K1" s="296"/>
      <c r="L1" s="296"/>
      <c r="M1" s="296"/>
      <c r="N1" s="296"/>
      <c r="O1" s="296"/>
      <c r="P1" s="296"/>
      <c r="Q1" s="296"/>
      <c r="R1" s="296"/>
      <c r="S1" s="296"/>
      <c r="T1" s="296"/>
      <c r="U1" s="296"/>
      <c r="V1" s="296"/>
      <c r="W1" s="296"/>
      <c r="X1" s="296"/>
      <c r="Y1" s="296"/>
      <c r="Z1" s="296"/>
      <c r="AA1" s="296"/>
      <c r="AB1" s="296"/>
      <c r="AC1" s="296"/>
      <c r="AD1" s="296"/>
      <c r="AE1" s="296"/>
      <c r="AF1" s="296"/>
      <c r="AG1" s="296"/>
      <c r="AH1" s="296"/>
      <c r="AI1" s="296"/>
      <c r="AJ1" s="296"/>
      <c r="AK1" s="296"/>
      <c r="AL1" s="297"/>
    </row>
    <row r="2" spans="1:39" ht="9.75" customHeight="1" thickBot="1">
      <c r="A2" s="298"/>
      <c r="B2" s="299"/>
      <c r="C2" s="299"/>
      <c r="D2" s="299"/>
      <c r="E2" s="299"/>
      <c r="F2" s="299"/>
      <c r="G2" s="299"/>
      <c r="H2" s="299"/>
      <c r="I2" s="299"/>
      <c r="J2" s="299"/>
      <c r="K2" s="299"/>
      <c r="L2" s="299"/>
      <c r="M2" s="299"/>
      <c r="N2" s="299"/>
      <c r="O2" s="299"/>
      <c r="P2" s="299"/>
      <c r="Q2" s="299"/>
      <c r="R2" s="300"/>
      <c r="S2" s="299"/>
      <c r="T2" s="299"/>
      <c r="U2" s="299"/>
      <c r="V2" s="299"/>
      <c r="W2" s="299"/>
      <c r="X2" s="299"/>
      <c r="Y2" s="299"/>
      <c r="Z2" s="299"/>
      <c r="AA2" s="301"/>
      <c r="AB2" s="299"/>
      <c r="AC2" s="299"/>
      <c r="AD2" s="300"/>
      <c r="AE2" s="125"/>
      <c r="AF2" s="179"/>
      <c r="AG2" s="97"/>
      <c r="AH2" s="97"/>
      <c r="AI2" s="180"/>
      <c r="AJ2" s="109"/>
      <c r="AK2" s="184"/>
    </row>
    <row r="3" spans="1:39" s="1" customFormat="1" ht="38.25" customHeight="1" thickBot="1">
      <c r="A3" s="230" t="s">
        <v>4</v>
      </c>
      <c r="B3" s="95" t="s">
        <v>5</v>
      </c>
      <c r="C3" s="95" t="s">
        <v>14739</v>
      </c>
      <c r="D3" s="95" t="s">
        <v>379</v>
      </c>
      <c r="E3" s="91" t="s">
        <v>459</v>
      </c>
      <c r="F3" s="91" t="s">
        <v>2150</v>
      </c>
      <c r="G3" s="91" t="s">
        <v>6873</v>
      </c>
      <c r="H3" s="91" t="s">
        <v>460</v>
      </c>
      <c r="I3" s="91" t="s">
        <v>461</v>
      </c>
      <c r="J3" s="94" t="s">
        <v>0</v>
      </c>
      <c r="K3" s="94" t="s">
        <v>6864</v>
      </c>
      <c r="L3" s="94" t="s">
        <v>689</v>
      </c>
      <c r="M3" s="94" t="s">
        <v>17883</v>
      </c>
      <c r="N3" s="89" t="s">
        <v>8</v>
      </c>
      <c r="O3" s="89" t="s">
        <v>14131</v>
      </c>
      <c r="P3" s="89" t="s">
        <v>471</v>
      </c>
      <c r="Q3" s="89" t="s">
        <v>470</v>
      </c>
      <c r="R3" s="89" t="s">
        <v>158</v>
      </c>
      <c r="S3" s="77" t="s">
        <v>14359</v>
      </c>
      <c r="T3" s="89" t="s">
        <v>10</v>
      </c>
      <c r="U3" s="76" t="s">
        <v>9</v>
      </c>
      <c r="V3" s="90" t="s">
        <v>160</v>
      </c>
      <c r="W3" s="90" t="s">
        <v>4260</v>
      </c>
      <c r="X3" s="76" t="s">
        <v>220</v>
      </c>
      <c r="Y3" s="91" t="s">
        <v>6</v>
      </c>
      <c r="Z3" s="91" t="s">
        <v>1</v>
      </c>
      <c r="AA3" s="92" t="s">
        <v>452</v>
      </c>
      <c r="AB3" s="92" t="s">
        <v>453</v>
      </c>
      <c r="AC3" s="285" t="s">
        <v>16537</v>
      </c>
      <c r="AD3" s="93" t="s">
        <v>2</v>
      </c>
      <c r="AE3" s="93" t="s">
        <v>6872</v>
      </c>
      <c r="AF3" s="93" t="s">
        <v>13680</v>
      </c>
      <c r="AG3" s="92" t="s">
        <v>8385</v>
      </c>
      <c r="AH3" s="98" t="s">
        <v>5876</v>
      </c>
      <c r="AI3" s="98" t="s">
        <v>1</v>
      </c>
      <c r="AJ3" s="93" t="s">
        <v>4228</v>
      </c>
      <c r="AK3" s="93" t="s">
        <v>8631</v>
      </c>
      <c r="AL3" s="91" t="s">
        <v>3438</v>
      </c>
    </row>
    <row r="4" spans="1:39" ht="8.25" customHeight="1">
      <c r="A4" s="231"/>
      <c r="B4" s="78"/>
      <c r="C4" s="218"/>
      <c r="D4" s="218"/>
      <c r="E4" s="79"/>
      <c r="F4" s="79"/>
      <c r="G4" s="79"/>
      <c r="H4" s="79"/>
      <c r="I4" s="79"/>
      <c r="J4" s="80"/>
      <c r="K4" s="80"/>
      <c r="L4" s="80"/>
      <c r="M4" s="80"/>
      <c r="N4" s="81"/>
      <c r="O4" s="81"/>
      <c r="P4" s="81"/>
      <c r="Q4" s="81"/>
      <c r="R4" s="82"/>
      <c r="S4" s="83"/>
      <c r="T4" s="81"/>
      <c r="U4" s="84"/>
      <c r="V4" s="81"/>
      <c r="W4" s="85"/>
      <c r="X4" s="84"/>
      <c r="Y4" s="84"/>
      <c r="Z4" s="84"/>
      <c r="AA4" s="87"/>
      <c r="AB4" s="88"/>
      <c r="AC4" s="286"/>
      <c r="AD4" s="82"/>
      <c r="AE4" s="82"/>
      <c r="AF4" s="82"/>
      <c r="AG4" s="86"/>
      <c r="AH4" s="86"/>
      <c r="AI4" s="86"/>
      <c r="AJ4" s="112"/>
      <c r="AK4" s="112"/>
      <c r="AL4" s="82"/>
    </row>
    <row r="5" spans="1:39" s="15" customFormat="1" ht="15.75" customHeight="1">
      <c r="A5" s="39">
        <v>891</v>
      </c>
      <c r="B5" s="31" t="s">
        <v>1175</v>
      </c>
      <c r="C5" s="31">
        <v>3106</v>
      </c>
      <c r="D5" s="33" t="str">
        <f>VLOOKUP(B5,SAOM!B$2:H1662,7,0)</f>
        <v>SES-BURO-0891</v>
      </c>
      <c r="E5" s="13">
        <v>40956</v>
      </c>
      <c r="F5" s="13">
        <v>41112</v>
      </c>
      <c r="G5" s="13">
        <f>VLOOKUP(B5,SAOM!B$2:D1549,3,0)</f>
        <v>41112</v>
      </c>
      <c r="H5" s="13">
        <f t="shared" ref="H5:H68" si="0">F5+15</f>
        <v>41127</v>
      </c>
      <c r="I5" s="13">
        <v>40967</v>
      </c>
      <c r="J5" s="10" t="s">
        <v>469</v>
      </c>
      <c r="K5" s="33" t="str">
        <f>VLOOKUP(B5,SAOM!B$2:H1546,4,0)</f>
        <v>Aceito</v>
      </c>
      <c r="L5" s="10" t="s">
        <v>456</v>
      </c>
      <c r="M5" s="33" t="str">
        <f>VLOOKUP(B5,SAOM!B$2:F1832,5,0)</f>
        <v>Lider</v>
      </c>
      <c r="N5" s="11" t="s">
        <v>1891</v>
      </c>
      <c r="O5" s="11" t="str">
        <f>VLOOKUP(N5,Coordenadas!B$2:C852,2,0)</f>
        <v>NORTE DE MINAS</v>
      </c>
      <c r="P5" s="11" t="str">
        <f>VLOOKUP(N5,Coordenadas!B$2:D852,3,0)</f>
        <v xml:space="preserve"> 17°21'45.24"S</v>
      </c>
      <c r="Q5" s="11" t="str">
        <f>VLOOKUP(N5,Coordenadas!B$2:E852,4,0)</f>
        <v xml:space="preserve"> 44°57'37.91"O</v>
      </c>
      <c r="R5" s="12">
        <v>4033</v>
      </c>
      <c r="S5" s="13">
        <v>41162</v>
      </c>
      <c r="T5" s="35" t="str">
        <f>VLOOKUP(B5,SAOM!B$2:M1546,9,0)</f>
        <v>Flávio Natalancio Antônio de Souza</v>
      </c>
      <c r="U5" s="13" t="str">
        <f>VLOOKUP(B5,SAOM!B$2:N1546,10,0)</f>
        <v>Rua Jonas Carneiro, 307 - Centro</v>
      </c>
      <c r="V5" s="35" t="str">
        <f>VLOOKUP(B5,SAOM!B$2:P1546,12,0)</f>
        <v>(38) 3742-1471</v>
      </c>
      <c r="W5" s="60" t="str">
        <f>VLOOKUP(B5,SAOM!B$2:O1546,11,0)</f>
        <v>39280-000</v>
      </c>
      <c r="X5" s="33" t="str">
        <f>VLOOKUP(B5,SAOM!B$2:Q1546,13,0)</f>
        <v>00:20:0e:10:53:58</v>
      </c>
      <c r="Y5" s="13">
        <v>41234</v>
      </c>
      <c r="Z5" s="11" t="s">
        <v>5712</v>
      </c>
      <c r="AA5" s="14">
        <v>41235</v>
      </c>
      <c r="AB5" s="28" t="e">
        <f>VLOOKUP(C5,Relatorios!A$3:B776,2,0)</f>
        <v>#N/A</v>
      </c>
      <c r="AC5" s="287">
        <f>VLOOKUP(D5,Faturamento!D$3:F1440,3,0)</f>
        <v>41266</v>
      </c>
      <c r="AD5" s="14" t="s">
        <v>3794</v>
      </c>
      <c r="AE5" s="14" t="str">
        <f>VLOOKUP(B5,SAOM!B$2:T1546,16,0)</f>
        <v xml:space="preserve">Ninguem atende
</v>
      </c>
      <c r="AF5" s="14">
        <f t="shared" ref="AF5:AF68" si="1">AA5+90</f>
        <v>41325</v>
      </c>
      <c r="AG5" s="14"/>
      <c r="AH5" s="14"/>
      <c r="AI5" s="47"/>
      <c r="AJ5" s="113"/>
      <c r="AK5" s="113"/>
      <c r="AL5" s="11" t="str">
        <f>VLOOKUP(B5,SAOM!B$2:U1663,20,0)</f>
        <v>comprimento do cabo muito curto para local</v>
      </c>
      <c r="AM5" s="15" t="s">
        <v>4162</v>
      </c>
    </row>
    <row r="6" spans="1:39" s="15" customFormat="1" ht="15.75" customHeight="1">
      <c r="A6" s="232">
        <v>3449</v>
      </c>
      <c r="B6" s="31">
        <v>3449</v>
      </c>
      <c r="C6" s="31">
        <v>3449</v>
      </c>
      <c r="D6" s="33" t="str">
        <f>VLOOKUP(B6,SAOM!B$2:H1663,7,0)</f>
        <v>SES-BURO-3449</v>
      </c>
      <c r="E6" s="13">
        <v>41037</v>
      </c>
      <c r="F6" s="13">
        <v>41082</v>
      </c>
      <c r="G6" s="13">
        <f>VLOOKUP(B6,SAOM!B$2:D1550,3,0)</f>
        <v>41082</v>
      </c>
      <c r="H6" s="13">
        <f t="shared" si="0"/>
        <v>41097</v>
      </c>
      <c r="I6" s="13">
        <v>41043</v>
      </c>
      <c r="J6" s="10" t="s">
        <v>1296</v>
      </c>
      <c r="K6" s="33" t="str">
        <f>VLOOKUP(B6,SAOM!B$2:H1547,4,0)</f>
        <v>Paralisado</v>
      </c>
      <c r="L6" s="10" t="s">
        <v>1296</v>
      </c>
      <c r="M6" s="33" t="str">
        <f>VLOOKUP(B6,SAOM!B$2:F1833,5,0)</f>
        <v>Lider</v>
      </c>
      <c r="N6" s="11" t="s">
        <v>1891</v>
      </c>
      <c r="O6" s="11" t="str">
        <f>VLOOKUP(N6,Coordenadas!B$2:C853,2,0)</f>
        <v>NORTE DE MINAS</v>
      </c>
      <c r="P6" s="11" t="str">
        <f>VLOOKUP(N6,Coordenadas!B$2:D853,3,0)</f>
        <v xml:space="preserve"> 17°21'45.24"S</v>
      </c>
      <c r="Q6" s="11" t="str">
        <f>VLOOKUP(N6,Coordenadas!B$2:E853,4,0)</f>
        <v xml:space="preserve"> 44°57'37.91"O</v>
      </c>
      <c r="R6" s="12">
        <v>4035</v>
      </c>
      <c r="S6" s="13" t="s">
        <v>1296</v>
      </c>
      <c r="T6" s="35" t="str">
        <f>VLOOKUP(B6,SAOM!B$2:M1547,9,0)</f>
        <v>Nubia Oliveira Veloso Martins</v>
      </c>
      <c r="U6" s="13" t="str">
        <f>VLOOKUP(B6,SAOM!B$2:N1547,10,0)</f>
        <v>Rua Jonas Carneiro, 305</v>
      </c>
      <c r="V6" s="35" t="str">
        <f>VLOOKUP(B6,SAOM!B$2:P1547,12,0)</f>
        <v>38 3742-1506</v>
      </c>
      <c r="W6" s="60" t="str">
        <f>VLOOKUP(B6,SAOM!B$2:O1547,11,0)</f>
        <v>39280-000</v>
      </c>
      <c r="X6" s="33" t="str">
        <f>VLOOKUP(B6,SAOM!B$2:Q1547,13,0)</f>
        <v>-</v>
      </c>
      <c r="Y6" s="13"/>
      <c r="Z6" s="11"/>
      <c r="AA6" s="38"/>
      <c r="AB6" s="28" t="e">
        <f>VLOOKUP(C6,Relatorios!A$3:B777,2,0)</f>
        <v>#N/A</v>
      </c>
      <c r="AC6" s="287" t="e">
        <f>VLOOKUP(D6,Faturamento!D$3:F1441,3,0)</f>
        <v>#N/A</v>
      </c>
      <c r="AD6" s="41" t="s">
        <v>2966</v>
      </c>
      <c r="AE6" s="14" t="str">
        <f>VLOOKUP(B6,SAOM!B$2:T1547,16,0)</f>
        <v xml:space="preserve">Conforme cliente o endereço correto é: Rua Jonas Carneiro, 307 </v>
      </c>
      <c r="AF6" s="14">
        <f t="shared" si="1"/>
        <v>90</v>
      </c>
      <c r="AG6" s="14" t="s">
        <v>4162</v>
      </c>
      <c r="AH6" s="14"/>
      <c r="AI6" s="47"/>
      <c r="AJ6" s="114"/>
      <c r="AK6" s="114"/>
      <c r="AL6" s="11" t="str">
        <f>VLOOKUP(B6,SAOM!B$2:U1664,20,0)</f>
        <v>-</v>
      </c>
      <c r="AM6" s="15" t="s">
        <v>4162</v>
      </c>
    </row>
    <row r="7" spans="1:39" s="15" customFormat="1" ht="15.75" customHeight="1">
      <c r="A7" s="232">
        <v>3441</v>
      </c>
      <c r="B7" s="31">
        <v>3441</v>
      </c>
      <c r="C7" s="31">
        <v>3441</v>
      </c>
      <c r="D7" s="33" t="str">
        <f>VLOOKUP(B7,SAOM!B$2:H1664,7,0)</f>
        <v>-</v>
      </c>
      <c r="E7" s="13">
        <v>41037</v>
      </c>
      <c r="F7" s="13">
        <v>41082</v>
      </c>
      <c r="G7" s="13">
        <f>VLOOKUP(B7,SAOM!B$2:D1551,3,0)</f>
        <v>41082</v>
      </c>
      <c r="H7" s="13">
        <f t="shared" si="0"/>
        <v>41097</v>
      </c>
      <c r="I7" s="13" t="s">
        <v>458</v>
      </c>
      <c r="J7" s="10" t="s">
        <v>1296</v>
      </c>
      <c r="K7" s="33" t="str">
        <f>VLOOKUP(B7,SAOM!B$2:H1548,4,0)</f>
        <v>A agendar</v>
      </c>
      <c r="L7" s="10" t="s">
        <v>1296</v>
      </c>
      <c r="M7" s="33" t="str">
        <f>VLOOKUP(B7,SAOM!B$2:F1834,5,0)</f>
        <v>Lider</v>
      </c>
      <c r="N7" s="11" t="s">
        <v>1891</v>
      </c>
      <c r="O7" s="11" t="str">
        <f>VLOOKUP(N7,Coordenadas!B$2:C854,2,0)</f>
        <v>NORTE DE MINAS</v>
      </c>
      <c r="P7" s="11" t="str">
        <f>VLOOKUP(N7,Coordenadas!B$2:D854,3,0)</f>
        <v xml:space="preserve"> 17°21'45.24"S</v>
      </c>
      <c r="Q7" s="11" t="str">
        <f>VLOOKUP(N7,Coordenadas!B$2:E854,4,0)</f>
        <v xml:space="preserve"> 44°57'37.91"O</v>
      </c>
      <c r="R7" s="12">
        <v>4035</v>
      </c>
      <c r="S7" s="13" t="s">
        <v>1296</v>
      </c>
      <c r="T7" s="35" t="str">
        <f>VLOOKUP(B7,SAOM!B$2:M1548,9,0)</f>
        <v>Cyntia Rodrigues da Silva</v>
      </c>
      <c r="U7" s="13" t="str">
        <f>VLOOKUP(B7,SAOM!B$2:N1548,10,0)</f>
        <v>Rua Jonas Carneiro, 307</v>
      </c>
      <c r="V7" s="35" t="str">
        <f>VLOOKUP(B7,SAOM!B$2:P1548,12,0)</f>
        <v>38 3742-1326</v>
      </c>
      <c r="W7" s="60" t="str">
        <f>VLOOKUP(B7,SAOM!B$2:O1548,11,0)</f>
        <v>39280-000</v>
      </c>
      <c r="X7" s="33" t="str">
        <f>VLOOKUP(B7,SAOM!B$2:Q1548,13,0)</f>
        <v>-</v>
      </c>
      <c r="Y7" s="13"/>
      <c r="Z7" s="11"/>
      <c r="AA7" s="38"/>
      <c r="AB7" s="28" t="e">
        <f>VLOOKUP(C7,Relatorios!A$3:B778,2,0)</f>
        <v>#N/A</v>
      </c>
      <c r="AC7" s="287" t="e">
        <f>VLOOKUP(D7,Faturamento!D$3:F1442,3,0)</f>
        <v>#N/A</v>
      </c>
      <c r="AD7" s="41" t="s">
        <v>2967</v>
      </c>
      <c r="AE7" s="14" t="str">
        <f>VLOOKUP(B7,SAOM!B$2:T1548,16,0)</f>
        <v>OS DUPLICADA COM 3106</v>
      </c>
      <c r="AF7" s="14">
        <f t="shared" si="1"/>
        <v>90</v>
      </c>
      <c r="AG7" s="14" t="s">
        <v>4162</v>
      </c>
      <c r="AH7" s="14"/>
      <c r="AI7" s="47"/>
      <c r="AJ7" s="114"/>
      <c r="AK7" s="114"/>
      <c r="AL7" s="11" t="str">
        <f>VLOOKUP(B7,SAOM!B$2:U1665,20,0)</f>
        <v>-</v>
      </c>
      <c r="AM7" s="15" t="s">
        <v>4162</v>
      </c>
    </row>
    <row r="8" spans="1:39" s="15" customFormat="1" ht="15.75" customHeight="1">
      <c r="A8" s="232">
        <v>643</v>
      </c>
      <c r="B8" s="31" t="s">
        <v>7</v>
      </c>
      <c r="C8" s="31">
        <v>2563</v>
      </c>
      <c r="D8" s="33" t="str">
        <f>VLOOKUP(B8,SAOM!B$2:H1665,7,0)</f>
        <v>SES-BRAS-0643</v>
      </c>
      <c r="E8" s="13">
        <v>40868</v>
      </c>
      <c r="F8" s="13">
        <v>40913</v>
      </c>
      <c r="G8" s="13">
        <f>VLOOKUP(B8,SAOM!B$2:D1552,3,0)</f>
        <v>40918</v>
      </c>
      <c r="H8" s="13">
        <f t="shared" si="0"/>
        <v>40928</v>
      </c>
      <c r="I8" s="13" t="s">
        <v>458</v>
      </c>
      <c r="J8" s="10" t="s">
        <v>469</v>
      </c>
      <c r="K8" s="33" t="str">
        <f>VLOOKUP(B8,SAOM!B$2:H1549,4,0)</f>
        <v>Aceito</v>
      </c>
      <c r="L8" s="10" t="s">
        <v>456</v>
      </c>
      <c r="M8" s="33" t="str">
        <f>VLOOKUP(B8,SAOM!B$2:F1835,5,0)</f>
        <v>Lider</v>
      </c>
      <c r="N8" s="11" t="s">
        <v>161</v>
      </c>
      <c r="O8" s="11" t="str">
        <f>VLOOKUP(N8,Coordenadas!B$2:C855,2,0)</f>
        <v>NORTE DE MINAS</v>
      </c>
      <c r="P8" s="11" t="str">
        <f>VLOOKUP(N8,Coordenadas!B$2:D855,3,0)</f>
        <v xml:space="preserve"> 16°12'29.87"S</v>
      </c>
      <c r="Q8" s="11" t="str">
        <f>VLOOKUP(N8,Coordenadas!B$2:E855,4,0)</f>
        <v xml:space="preserve"> 44°25'35.19"O</v>
      </c>
      <c r="R8" s="12">
        <v>4035</v>
      </c>
      <c r="S8" s="13">
        <v>40913</v>
      </c>
      <c r="T8" s="35" t="str">
        <f>VLOOKUP(B8,SAOM!B$2:M1549,9,0)</f>
        <v>Cassia</v>
      </c>
      <c r="U8" s="13" t="str">
        <f>VLOOKUP(B8,SAOM!B$2:N1549,10,0)</f>
        <v xml:space="preserve">avenida BIAS FORTES, 1061 CVV </v>
      </c>
      <c r="V8" s="35" t="str">
        <f>VLOOKUP(B8,SAOM!B$2:P1549,12,0)</f>
        <v>(38) 3231-2797</v>
      </c>
      <c r="W8" s="60" t="str">
        <f>VLOOKUP(B8,SAOM!B$2:O1549,11,0)</f>
        <v>39330-000</v>
      </c>
      <c r="X8" s="33" t="str">
        <f>VLOOKUP(B8,SAOM!B$2:Q1549,13,0)</f>
        <v>00:20:0E:10:48:85</v>
      </c>
      <c r="Y8" s="13">
        <v>40917</v>
      </c>
      <c r="Z8" s="11" t="s">
        <v>3497</v>
      </c>
      <c r="AA8" s="29">
        <v>40917</v>
      </c>
      <c r="AB8" s="28">
        <f>VLOOKUP(C8,Relatorios!A$3:B779,2,0)</f>
        <v>41012</v>
      </c>
      <c r="AC8" s="287">
        <f>VLOOKUP(D8,Faturamento!D$3:F1443,3,0)</f>
        <v>40948</v>
      </c>
      <c r="AD8" s="41" t="s">
        <v>686</v>
      </c>
      <c r="AE8" s="14" t="str">
        <f>VLOOKUP(B8,SAOM!B$2:T1549,16,0)</f>
        <v>-</v>
      </c>
      <c r="AF8" s="14">
        <f t="shared" si="1"/>
        <v>41007</v>
      </c>
      <c r="AG8" s="14" t="s">
        <v>4162</v>
      </c>
      <c r="AH8" s="14"/>
      <c r="AI8" s="47"/>
      <c r="AJ8" s="114"/>
      <c r="AK8" s="114"/>
      <c r="AL8" s="11" t="str">
        <f>VLOOKUP(B8,SAOM!B$2:U1666,20,0)</f>
        <v>-</v>
      </c>
      <c r="AM8" s="15" t="s">
        <v>4162</v>
      </c>
    </row>
    <row r="9" spans="1:39" s="15" customFormat="1" ht="15.75" customHeight="1">
      <c r="A9" s="232">
        <v>644</v>
      </c>
      <c r="B9" s="31" t="s">
        <v>11</v>
      </c>
      <c r="C9" s="31">
        <v>2564</v>
      </c>
      <c r="D9" s="33" t="str">
        <f>VLOOKUP(B9,SAOM!B$2:H1666,7,0)</f>
        <v>SES-JEHA-0644</v>
      </c>
      <c r="E9" s="13">
        <v>40868</v>
      </c>
      <c r="F9" s="13">
        <v>40913</v>
      </c>
      <c r="G9" s="13">
        <f>VLOOKUP(B9,SAOM!B$2:D1553,3,0)</f>
        <v>40918</v>
      </c>
      <c r="H9" s="13">
        <f t="shared" si="0"/>
        <v>40928</v>
      </c>
      <c r="I9" s="13">
        <v>40891</v>
      </c>
      <c r="J9" s="10" t="s">
        <v>469</v>
      </c>
      <c r="K9" s="33" t="str">
        <f>VLOOKUP(B9,SAOM!B$2:H1550,4,0)</f>
        <v>Aceito</v>
      </c>
      <c r="L9" s="10" t="s">
        <v>456</v>
      </c>
      <c r="M9" s="33" t="str">
        <f>VLOOKUP(B9,SAOM!B$2:F1836,5,0)</f>
        <v>Lider</v>
      </c>
      <c r="N9" s="11" t="s">
        <v>162</v>
      </c>
      <c r="O9" s="11" t="str">
        <f>VLOOKUP(N9,Coordenadas!B$2:C856,2,0)</f>
        <v>NORDESTE</v>
      </c>
      <c r="P9" s="11" t="str">
        <f>VLOOKUP(N9,Coordenadas!B$2:D856,3,0)</f>
        <v xml:space="preserve"> 16°26'7.15"S</v>
      </c>
      <c r="Q9" s="11" t="str">
        <f>VLOOKUP(N9,Coordenadas!B$2:E856,4,0)</f>
        <v xml:space="preserve"> 41° 0'11.87"O</v>
      </c>
      <c r="R9" s="12">
        <v>4035</v>
      </c>
      <c r="S9" s="13">
        <v>40939</v>
      </c>
      <c r="T9" s="35" t="str">
        <f>VLOOKUP(B9,SAOM!B$2:M1550,9,0)</f>
        <v>Ademir</v>
      </c>
      <c r="U9" s="13" t="str">
        <f>VLOOKUP(B9,SAOM!B$2:N1550,10,0)</f>
        <v>Rua Bento, 0 CVV - Vaticano</v>
      </c>
      <c r="V9" s="35" t="str">
        <f>VLOOKUP(B9,SAOM!B$2:P1550,12,0)</f>
        <v>(38) 3621-1228 - (38</v>
      </c>
      <c r="W9" s="60" t="str">
        <f>VLOOKUP(B9,SAOM!B$2:O1550,11,0)</f>
        <v>39960-000</v>
      </c>
      <c r="X9" s="33" t="str">
        <f>VLOOKUP(B9,SAOM!B$2:Q1550,13,0)</f>
        <v>00:20:0E:10:48:6D</v>
      </c>
      <c r="Y9" s="13">
        <v>40941</v>
      </c>
      <c r="Z9" s="11" t="s">
        <v>690</v>
      </c>
      <c r="AA9" s="29">
        <v>40942</v>
      </c>
      <c r="AB9" s="28">
        <f>VLOOKUP(C9,Relatorios!A$3:B780,2,0)</f>
        <v>40984</v>
      </c>
      <c r="AC9" s="287">
        <f>VLOOKUP(D9,Faturamento!D$3:F1444,3,0)</f>
        <v>40973</v>
      </c>
      <c r="AD9" s="41" t="s">
        <v>2238</v>
      </c>
      <c r="AE9" s="14" t="str">
        <f>VLOOKUP(B9,SAOM!B$2:T1550,16,0)</f>
        <v>-</v>
      </c>
      <c r="AF9" s="14">
        <f t="shared" si="1"/>
        <v>41032</v>
      </c>
      <c r="AG9" s="14" t="s">
        <v>4162</v>
      </c>
      <c r="AH9" s="14"/>
      <c r="AI9" s="47"/>
      <c r="AJ9" s="114"/>
      <c r="AK9" s="114"/>
      <c r="AL9" s="11" t="str">
        <f>VLOOKUP(B9,SAOM!B$2:U1667,20,0)</f>
        <v>-</v>
      </c>
      <c r="AM9" s="15" t="s">
        <v>4162</v>
      </c>
    </row>
    <row r="10" spans="1:39" s="15" customFormat="1" ht="15.75" customHeight="1">
      <c r="A10" s="232">
        <v>645</v>
      </c>
      <c r="B10" s="31" t="s">
        <v>13</v>
      </c>
      <c r="C10" s="31">
        <v>2565</v>
      </c>
      <c r="D10" s="33" t="str">
        <f>VLOOKUP(B10,SAOM!B$2:H1667,7,0)</f>
        <v>SES-CALO-0645</v>
      </c>
      <c r="E10" s="13">
        <v>40868</v>
      </c>
      <c r="F10" s="13">
        <v>40913</v>
      </c>
      <c r="G10" s="13">
        <f>VLOOKUP(B10,SAOM!B$2:D1554,3,0)</f>
        <v>40968</v>
      </c>
      <c r="H10" s="13">
        <f t="shared" si="0"/>
        <v>40928</v>
      </c>
      <c r="I10" s="13">
        <v>40891</v>
      </c>
      <c r="J10" s="10" t="s">
        <v>1296</v>
      </c>
      <c r="K10" s="33" t="str">
        <f>VLOOKUP(B10,SAOM!B$2:H1551,4,0)</f>
        <v>Paralisado</v>
      </c>
      <c r="L10" s="10" t="s">
        <v>1296</v>
      </c>
      <c r="M10" s="33" t="str">
        <f>VLOOKUP(B10,SAOM!B$2:F1837,5,0)</f>
        <v>Nelta</v>
      </c>
      <c r="N10" s="11" t="s">
        <v>163</v>
      </c>
      <c r="O10" s="11" t="str">
        <f>VLOOKUP(N10,Coordenadas!B$2:C857,2,0)</f>
        <v>OESTE</v>
      </c>
      <c r="P10" s="11" t="str">
        <f>VLOOKUP(N10,Coordenadas!B$2:D857,3,0)</f>
        <v xml:space="preserve"> 20°51'56.59"S</v>
      </c>
      <c r="Q10" s="11" t="str">
        <f>VLOOKUP(N10,Coordenadas!B$2:E857,4,0)</f>
        <v xml:space="preserve"> 45°16'23.53"O</v>
      </c>
      <c r="R10" s="12">
        <v>4033</v>
      </c>
      <c r="S10" s="13" t="s">
        <v>1296</v>
      </c>
      <c r="T10" s="35" t="str">
        <f>VLOOKUP(B10,SAOM!B$2:M1551,9,0)</f>
        <v>Setor direção</v>
      </c>
      <c r="U10" s="13" t="str">
        <f>VLOOKUP(B10,SAOM!B$2:N1551,10,0)</f>
        <v>Rua expedicionario Boavidir Massote, 520 CVV - vila escolastica</v>
      </c>
      <c r="V10" s="35" t="str">
        <f>VLOOKUP(B10,SAOM!B$2:P1551,12,0)</f>
        <v>(35) 3832-6000</v>
      </c>
      <c r="W10" s="60" t="str">
        <f>VLOOKUP(B10,SAOM!B$2:O1551,11,0)</f>
        <v>37270-000</v>
      </c>
      <c r="X10" s="33" t="str">
        <f>VLOOKUP(B10,SAOM!B$2:Q1551,13,0)</f>
        <v>-</v>
      </c>
      <c r="Y10" s="13"/>
      <c r="Z10" s="11"/>
      <c r="AA10" s="29"/>
      <c r="AB10" s="28" t="e">
        <f>VLOOKUP(C10,Relatorios!A$3:B781,2,0)</f>
        <v>#N/A</v>
      </c>
      <c r="AC10" s="287" t="e">
        <f>VLOOKUP(D10,Faturamento!D$3:F1445,3,0)</f>
        <v>#N/A</v>
      </c>
      <c r="AD10" s="11" t="s">
        <v>5296</v>
      </c>
      <c r="AE10" s="14" t="str">
        <f>VLOOKUP(B10,SAOM!B$2:T1551,16,0)</f>
        <v>29/06/2012 14:35:36 	Marcos Gonzaga Milagres 	Link ativado na localidade OS 3060  	Solicitação Cancelada
NÃO CONSEGUE CONTATO COM O CLIENTE.</v>
      </c>
      <c r="AF10" s="14">
        <f t="shared" si="1"/>
        <v>90</v>
      </c>
      <c r="AG10" s="38" t="s">
        <v>4162</v>
      </c>
      <c r="AH10" s="38"/>
      <c r="AI10" s="13"/>
      <c r="AJ10" s="118"/>
      <c r="AK10" s="118"/>
      <c r="AL10" s="11" t="str">
        <f>VLOOKUP(B10,SAOM!B$2:U1668,20,0)</f>
        <v>-</v>
      </c>
      <c r="AM10" s="15" t="s">
        <v>4162</v>
      </c>
    </row>
    <row r="11" spans="1:39" s="15" customFormat="1" ht="15.75" customHeight="1">
      <c r="A11" s="232">
        <v>646</v>
      </c>
      <c r="B11" s="31" t="s">
        <v>14</v>
      </c>
      <c r="C11" s="31">
        <v>2566</v>
      </c>
      <c r="D11" s="33" t="str">
        <f>VLOOKUP(B11,SAOM!B$2:H1668,7,0)</f>
        <v>SES-CAHA-0646</v>
      </c>
      <c r="E11" s="13">
        <v>40868</v>
      </c>
      <c r="F11" s="13">
        <v>40913</v>
      </c>
      <c r="G11" s="13">
        <f>VLOOKUP(B11,SAOM!B$2:D1555,3,0)</f>
        <v>40918</v>
      </c>
      <c r="H11" s="13">
        <f t="shared" si="0"/>
        <v>40928</v>
      </c>
      <c r="I11" s="13">
        <v>40892</v>
      </c>
      <c r="J11" s="10" t="s">
        <v>469</v>
      </c>
      <c r="K11" s="33" t="str">
        <f>VLOOKUP(B11,SAOM!B$2:H1552,4,0)</f>
        <v>Aceito</v>
      </c>
      <c r="L11" s="10" t="s">
        <v>456</v>
      </c>
      <c r="M11" s="33" t="str">
        <f>VLOOKUP(B11,SAOM!B$2:F1838,5,0)</f>
        <v>Lider</v>
      </c>
      <c r="N11" s="11" t="s">
        <v>164</v>
      </c>
      <c r="O11" s="11" t="str">
        <f>VLOOKUP(N11,Coordenadas!B$2:C858,2,0)</f>
        <v>JEQUITINHONHA</v>
      </c>
      <c r="P11" s="11" t="str">
        <f>VLOOKUP(N11,Coordenadas!B$2:D858,3,0)</f>
        <v xml:space="preserve"> 17°41'29.43"S</v>
      </c>
      <c r="Q11" s="11" t="str">
        <f>VLOOKUP(N11,Coordenadas!B$2:E858,4,0)</f>
        <v xml:space="preserve"> 42°30'57.92"O</v>
      </c>
      <c r="R11" s="12">
        <v>4035</v>
      </c>
      <c r="S11" s="13">
        <v>40933</v>
      </c>
      <c r="T11" s="35" t="str">
        <f>VLOOKUP(B11,SAOM!B$2:M1552,9,0)</f>
        <v>Gorete</v>
      </c>
      <c r="U11" s="13" t="str">
        <f>VLOOKUP(B11,SAOM!B$2:N1552,10,0)</f>
        <v>avenida JK, 0 CVV - Centro</v>
      </c>
      <c r="V11" s="35" t="str">
        <f>VLOOKUP(B11,SAOM!B$2:P1552,12,0)</f>
        <v>(33) 3516-3843 - (33</v>
      </c>
      <c r="W11" s="60" t="str">
        <f>VLOOKUP(B11,SAOM!B$2:O1552,11,0)</f>
        <v>39680-000</v>
      </c>
      <c r="X11" s="33" t="str">
        <f>VLOOKUP(B11,SAOM!B$2:Q1552,13,0)</f>
        <v>00:20:0E:10:48:B2</v>
      </c>
      <c r="Y11" s="13">
        <v>40934</v>
      </c>
      <c r="Z11" s="11" t="s">
        <v>1369</v>
      </c>
      <c r="AA11" s="29">
        <v>40935</v>
      </c>
      <c r="AB11" s="28" t="str">
        <f>VLOOKUP(C11,Relatorios!A$3:B782,2,0)</f>
        <v>Entregue</v>
      </c>
      <c r="AC11" s="287">
        <f>VLOOKUP(D11,Faturamento!D$3:F1446,3,0)</f>
        <v>40966</v>
      </c>
      <c r="AD11" s="41"/>
      <c r="AE11" s="14" t="str">
        <f>VLOOKUP(B11,SAOM!B$2:T1552,16,0)</f>
        <v>-</v>
      </c>
      <c r="AF11" s="14">
        <f t="shared" si="1"/>
        <v>41025</v>
      </c>
      <c r="AG11" s="14" t="s">
        <v>4162</v>
      </c>
      <c r="AH11" s="14"/>
      <c r="AI11" s="47"/>
      <c r="AJ11" s="114"/>
      <c r="AK11" s="114"/>
      <c r="AL11" s="11" t="str">
        <f>VLOOKUP(B11,SAOM!B$2:U1669,20,0)</f>
        <v>-</v>
      </c>
      <c r="AM11" s="15" t="s">
        <v>4162</v>
      </c>
    </row>
    <row r="12" spans="1:39" s="15" customFormat="1" ht="15.75" customHeight="1">
      <c r="A12" s="232">
        <v>647</v>
      </c>
      <c r="B12" s="31" t="s">
        <v>16</v>
      </c>
      <c r="C12" s="31">
        <v>2567</v>
      </c>
      <c r="D12" s="33" t="str">
        <f>VLOOKUP(B12,SAOM!B$2:H1669,7,0)</f>
        <v>SES-FRAL-0647</v>
      </c>
      <c r="E12" s="13">
        <v>40868</v>
      </c>
      <c r="F12" s="13">
        <v>40913</v>
      </c>
      <c r="G12" s="13">
        <f>VLOOKUP(B12,SAOM!B$2:D1556,3,0)</f>
        <v>40918</v>
      </c>
      <c r="H12" s="13">
        <f t="shared" si="0"/>
        <v>40928</v>
      </c>
      <c r="I12" s="13" t="s">
        <v>458</v>
      </c>
      <c r="J12" s="10" t="s">
        <v>469</v>
      </c>
      <c r="K12" s="33" t="str">
        <f>VLOOKUP(B12,SAOM!B$2:H1553,4,0)</f>
        <v>Aceito</v>
      </c>
      <c r="L12" s="10" t="s">
        <v>456</v>
      </c>
      <c r="M12" s="33" t="str">
        <f>VLOOKUP(B12,SAOM!B$2:F1839,5,0)</f>
        <v>Lider</v>
      </c>
      <c r="N12" s="11" t="s">
        <v>165</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35" t="str">
        <f>VLOOKUP(B12,SAOM!B$2:M1553,9,0)</f>
        <v>Maria Cristina</v>
      </c>
      <c r="U12" s="13" t="str">
        <f>VLOOKUP(B12,SAOM!B$2:N1553,10,0)</f>
        <v>Rua Joao Carlos Ribeiro, 630 cvv - Jd das Laranjeiras</v>
      </c>
      <c r="V12" s="35" t="str">
        <f>VLOOKUP(B12,SAOM!B$2:P1553,12,0)</f>
        <v>(34) 3423-8546</v>
      </c>
      <c r="W12" s="60" t="str">
        <f>VLOOKUP(B12,SAOM!B$2:O1553,11,0)</f>
        <v>38200-000</v>
      </c>
      <c r="X12" s="33" t="str">
        <f>VLOOKUP(B12,SAOM!B$2:Q1553,13,0)</f>
        <v>00:20:0E:10:48:7F</v>
      </c>
      <c r="Y12" s="13">
        <v>40926</v>
      </c>
      <c r="Z12" s="11" t="s">
        <v>1411</v>
      </c>
      <c r="AA12" s="29">
        <v>40926</v>
      </c>
      <c r="AB12" s="28">
        <f>VLOOKUP(C12,Relatorios!A$3:B783,2,0)</f>
        <v>40927</v>
      </c>
      <c r="AC12" s="287">
        <f>VLOOKUP(D12,Faturamento!D$3:F1447,3,0)</f>
        <v>40957</v>
      </c>
      <c r="AD12" s="41" t="s">
        <v>629</v>
      </c>
      <c r="AE12" s="14" t="str">
        <f>VLOOKUP(B12,SAOM!B$2:T1553,16,0)</f>
        <v>-</v>
      </c>
      <c r="AF12" s="14">
        <f t="shared" si="1"/>
        <v>41016</v>
      </c>
      <c r="AG12" s="14" t="s">
        <v>4162</v>
      </c>
      <c r="AH12" s="14"/>
      <c r="AI12" s="47"/>
      <c r="AJ12" s="114"/>
      <c r="AK12" s="114"/>
      <c r="AL12" s="11" t="str">
        <f>VLOOKUP(B12,SAOM!B$2:U1670,20,0)</f>
        <v>-</v>
      </c>
      <c r="AM12" s="15" t="s">
        <v>4162</v>
      </c>
    </row>
    <row r="13" spans="1:39" s="15" customFormat="1" ht="16.5" customHeight="1">
      <c r="A13" s="232">
        <v>648</v>
      </c>
      <c r="B13" s="31" t="s">
        <v>18</v>
      </c>
      <c r="C13" s="31">
        <v>2568</v>
      </c>
      <c r="D13" s="33" t="str">
        <f>VLOOKUP(B13,SAOM!B$2:H1670,7,0)</f>
        <v>SES-JUIA-0648</v>
      </c>
      <c r="E13" s="13">
        <v>40868</v>
      </c>
      <c r="F13" s="13">
        <v>40913</v>
      </c>
      <c r="G13" s="13">
        <f>VLOOKUP(B13,SAOM!B$2:D1557,3,0)</f>
        <v>40918</v>
      </c>
      <c r="H13" s="13">
        <f t="shared" si="0"/>
        <v>40928</v>
      </c>
      <c r="I13" s="13">
        <v>40891</v>
      </c>
      <c r="J13" s="10" t="s">
        <v>469</v>
      </c>
      <c r="K13" s="33" t="str">
        <f>VLOOKUP(B13,SAOM!B$2:H1554,4,0)</f>
        <v>Aceito</v>
      </c>
      <c r="L13" s="10" t="s">
        <v>456</v>
      </c>
      <c r="M13" s="33" t="str">
        <f>VLOOKUP(B13,SAOM!B$2:F1840,5,0)</f>
        <v>Lider</v>
      </c>
      <c r="N13" s="11" t="s">
        <v>1340</v>
      </c>
      <c r="O13" s="11" t="str">
        <f>VLOOKUP(N13,Coordenadas!B$2:C860,2,0)</f>
        <v>SUL</v>
      </c>
      <c r="P13" s="11" t="e">
        <f>VLOOKUP(N13,Coordenadas!B$2:D860,3,0)</f>
        <v>#N/A</v>
      </c>
      <c r="Q13" s="11" t="e">
        <f>VLOOKUP(N13,Coordenadas!B$2:E860,4,0)</f>
        <v>#N/A</v>
      </c>
      <c r="R13" s="12">
        <v>4035</v>
      </c>
      <c r="S13" s="13">
        <v>40920</v>
      </c>
      <c r="T13" s="35" t="str">
        <f>VLOOKUP(B13,SAOM!B$2:M1554,9,0)</f>
        <v>Ademir</v>
      </c>
      <c r="U13" s="13" t="str">
        <f>VLOOKUP(B13,SAOM!B$2:N1554,10,0)</f>
        <v>Rua 11, 155 cvv - Vila Jussara</v>
      </c>
      <c r="V13" s="35" t="str">
        <f>VLOOKUP(B13,SAOM!B$2:P1554,12,0)</f>
        <v>(38) 3621-1228 - - (</v>
      </c>
      <c r="W13" s="60" t="str">
        <f>VLOOKUP(B13,SAOM!B$2:O1554,11,0)</f>
        <v>39480-000</v>
      </c>
      <c r="X13" s="33" t="str">
        <f>VLOOKUP(B13,SAOM!B$2:Q1554,13,0)</f>
        <v>00:20:0E:10:48:7C</v>
      </c>
      <c r="Y13" s="13">
        <v>40933</v>
      </c>
      <c r="Z13" s="11" t="s">
        <v>2039</v>
      </c>
      <c r="AA13" s="29">
        <v>40934</v>
      </c>
      <c r="AB13" s="28">
        <f>VLOOKUP(C13,Relatorios!A$3:B784,2,0)</f>
        <v>40954</v>
      </c>
      <c r="AC13" s="287">
        <f>VLOOKUP(D13,Faturamento!D$3:F1448,3,0)</f>
        <v>40965</v>
      </c>
      <c r="AD13" s="41" t="s">
        <v>686</v>
      </c>
      <c r="AE13" s="14" t="str">
        <f>VLOOKUP(B13,SAOM!B$2:T1554,16,0)</f>
        <v>-</v>
      </c>
      <c r="AF13" s="14">
        <f t="shared" si="1"/>
        <v>41024</v>
      </c>
      <c r="AG13" s="14" t="s">
        <v>4162</v>
      </c>
      <c r="AH13" s="14"/>
      <c r="AI13" s="47"/>
      <c r="AJ13" s="114"/>
      <c r="AK13" s="114"/>
      <c r="AL13" s="11" t="str">
        <f>VLOOKUP(B13,SAOM!B$2:U1671,20,0)</f>
        <v>-</v>
      </c>
      <c r="AM13" s="15" t="s">
        <v>4162</v>
      </c>
    </row>
    <row r="14" spans="1:39" s="15" customFormat="1" ht="15.75" customHeight="1">
      <c r="A14" s="232">
        <v>649</v>
      </c>
      <c r="B14" s="31" t="s">
        <v>19</v>
      </c>
      <c r="C14" s="31">
        <v>2569</v>
      </c>
      <c r="D14" s="33" t="str">
        <f>VLOOKUP(B14,SAOM!B$2:H1671,7,0)</f>
        <v>SES-JURA-0649</v>
      </c>
      <c r="E14" s="13">
        <v>40868</v>
      </c>
      <c r="F14" s="13">
        <v>40913</v>
      </c>
      <c r="G14" s="13">
        <f>VLOOKUP(B14,SAOM!B$2:D1558,3,0)</f>
        <v>40918</v>
      </c>
      <c r="H14" s="13">
        <f t="shared" si="0"/>
        <v>40928</v>
      </c>
      <c r="I14" s="13">
        <v>40891</v>
      </c>
      <c r="J14" s="10" t="s">
        <v>469</v>
      </c>
      <c r="K14" s="33" t="str">
        <f>VLOOKUP(B14,SAOM!B$2:H1555,4,0)</f>
        <v>Aceito</v>
      </c>
      <c r="L14" s="10" t="s">
        <v>456</v>
      </c>
      <c r="M14" s="33" t="str">
        <f>VLOOKUP(B14,SAOM!B$2:F1841,5,0)</f>
        <v>Lider</v>
      </c>
      <c r="N14" s="11" t="s">
        <v>166</v>
      </c>
      <c r="O14" s="11" t="str">
        <f>VLOOKUP(N14,Coordenadas!B$2:C861,2,0)</f>
        <v>SUDESTE</v>
      </c>
      <c r="P14" s="11" t="str">
        <f>VLOOKUP(N14,Coordenadas!B$2:D861,3,0)</f>
        <v xml:space="preserve"> 21°45'47.22"S</v>
      </c>
      <c r="Q14" s="11" t="str">
        <f>VLOOKUP(N14,Coordenadas!B$2:E861,4,0)</f>
        <v xml:space="preserve"> 43°20'39.90"O</v>
      </c>
      <c r="R14" s="12">
        <v>4033</v>
      </c>
      <c r="S14" s="13">
        <v>40926</v>
      </c>
      <c r="T14" s="35" t="str">
        <f>VLOOKUP(B14,SAOM!B$2:M1555,9,0)</f>
        <v>Rodrigo Moraes</v>
      </c>
      <c r="U14" s="13" t="str">
        <f>VLOOKUP(B14,SAOM!B$2:N1555,10,0)</f>
        <v>avenida Eugenio do Nascimento, 0 HOSPITAL UNIVERSITARIO - Dom Bosco</v>
      </c>
      <c r="V14" s="35" t="str">
        <f>VLOOKUP(B14,SAOM!B$2:P1555,12,0)</f>
        <v>(31) 3916-0146</v>
      </c>
      <c r="W14" s="60" t="str">
        <f>VLOOKUP(B14,SAOM!B$2:O1555,11,0)</f>
        <v>36036-110</v>
      </c>
      <c r="X14" s="33" t="str">
        <f>VLOOKUP(B14,SAOM!B$2:Q1555,13,0)</f>
        <v>00:20:0E:10:48:88</v>
      </c>
      <c r="Y14" s="13">
        <v>40926</v>
      </c>
      <c r="Z14" s="11" t="s">
        <v>1349</v>
      </c>
      <c r="AA14" s="29">
        <v>40926</v>
      </c>
      <c r="AB14" s="28">
        <f>VLOOKUP(C14,Relatorios!A$3:B785,2,0)</f>
        <v>41012</v>
      </c>
      <c r="AC14" s="287">
        <f>VLOOKUP(D14,Faturamento!D$3:F1449,3,0)</f>
        <v>40957</v>
      </c>
      <c r="AD14" s="41" t="s">
        <v>686</v>
      </c>
      <c r="AE14" s="14" t="str">
        <f>VLOOKUP(B14,SAOM!B$2:T1555,16,0)</f>
        <v>-</v>
      </c>
      <c r="AF14" s="14">
        <f t="shared" si="1"/>
        <v>41016</v>
      </c>
      <c r="AG14" s="14" t="s">
        <v>4162</v>
      </c>
      <c r="AH14" s="14"/>
      <c r="AI14" s="47"/>
      <c r="AJ14" s="114"/>
      <c r="AK14" s="114"/>
      <c r="AL14" s="11" t="str">
        <f>VLOOKUP(B14,SAOM!B$2:U1672,20,0)</f>
        <v>-</v>
      </c>
      <c r="AM14" s="15" t="s">
        <v>4162</v>
      </c>
    </row>
    <row r="15" spans="1:39" s="15" customFormat="1" ht="15.75" customHeight="1">
      <c r="A15" s="232">
        <v>650</v>
      </c>
      <c r="B15" s="31" t="s">
        <v>20</v>
      </c>
      <c r="C15" s="31">
        <v>2570</v>
      </c>
      <c r="D15" s="33" t="str">
        <f>VLOOKUP(B15,SAOM!B$2:H1672,7,0)</f>
        <v>SES-LENA-0650</v>
      </c>
      <c r="E15" s="13">
        <v>40868</v>
      </c>
      <c r="F15" s="13">
        <v>40913</v>
      </c>
      <c r="G15" s="13">
        <f>VLOOKUP(B15,SAOM!B$2:D1559,3,0)</f>
        <v>40918</v>
      </c>
      <c r="H15" s="13">
        <f t="shared" si="0"/>
        <v>40928</v>
      </c>
      <c r="I15" s="13" t="s">
        <v>458</v>
      </c>
      <c r="J15" s="10" t="s">
        <v>469</v>
      </c>
      <c r="K15" s="33" t="str">
        <f>VLOOKUP(B15,SAOM!B$2:H1556,4,0)</f>
        <v>Aceito</v>
      </c>
      <c r="L15" s="10" t="s">
        <v>456</v>
      </c>
      <c r="M15" s="33" t="str">
        <f>VLOOKUP(B15,SAOM!B$2:F1842,5,0)</f>
        <v>Lider</v>
      </c>
      <c r="N15" s="11" t="s">
        <v>167</v>
      </c>
      <c r="O15" s="11" t="str">
        <f>VLOOKUP(N15,Coordenadas!B$2:C862,2,0)</f>
        <v>SUDESTE</v>
      </c>
      <c r="P15" s="11" t="str">
        <f>VLOOKUP(N15,Coordenadas!B$2:D862,3,0)</f>
        <v xml:space="preserve"> 21°31'37.16"S</v>
      </c>
      <c r="Q15" s="11" t="str">
        <f>VLOOKUP(N15,Coordenadas!B$2:E862,4,0)</f>
        <v xml:space="preserve"> 42°38'26.07"O</v>
      </c>
      <c r="R15" s="12">
        <v>4033</v>
      </c>
      <c r="S15" s="13">
        <v>40903</v>
      </c>
      <c r="T15" s="35" t="str">
        <f>VLOOKUP(B15,SAOM!B$2:M1556,9,0)</f>
        <v>Lucia Fernandes</v>
      </c>
      <c r="U15" s="13" t="str">
        <f>VLOOKUP(B15,SAOM!B$2:N1556,10,0)</f>
        <v>Rua Presidente Carlos Luz, 410 CVV - Centro</v>
      </c>
      <c r="V15" s="35" t="str">
        <f>VLOOKUP(B15,SAOM!B$2:P1556,12,0)</f>
        <v>(32) 3441-5747</v>
      </c>
      <c r="W15" s="60" t="str">
        <f>VLOOKUP(B15,SAOM!B$2:O1556,11,0)</f>
        <v>36700-000</v>
      </c>
      <c r="X15" s="33" t="str">
        <f>VLOOKUP(B15,SAOM!B$2:Q1556,13,0)</f>
        <v>00:20:0E:10:48:73</v>
      </c>
      <c r="Y15" s="13">
        <v>40906</v>
      </c>
      <c r="Z15" s="11" t="s">
        <v>3494</v>
      </c>
      <c r="AA15" s="29">
        <v>40906</v>
      </c>
      <c r="AB15" s="28">
        <f>VLOOKUP(C15,Relatorios!A$3:B786,2,0)</f>
        <v>41012</v>
      </c>
      <c r="AC15" s="287">
        <f>VLOOKUP(D15,Faturamento!D$3:F1450,3,0)</f>
        <v>40937</v>
      </c>
      <c r="AD15" s="41" t="s">
        <v>686</v>
      </c>
      <c r="AE15" s="14" t="str">
        <f>VLOOKUP(B15,SAOM!B$2:T1556,16,0)</f>
        <v>-</v>
      </c>
      <c r="AF15" s="14">
        <f t="shared" si="1"/>
        <v>40996</v>
      </c>
      <c r="AG15" s="14" t="s">
        <v>4162</v>
      </c>
      <c r="AH15" s="14"/>
      <c r="AI15" s="47"/>
      <c r="AJ15" s="114"/>
      <c r="AK15" s="114"/>
      <c r="AL15" s="11" t="str">
        <f>VLOOKUP(B15,SAOM!B$2:U1673,20,0)</f>
        <v>-</v>
      </c>
      <c r="AM15" s="15" t="s">
        <v>4162</v>
      </c>
    </row>
    <row r="16" spans="1:39" s="15" customFormat="1" ht="15.75" customHeight="1">
      <c r="A16" s="232">
        <v>651</v>
      </c>
      <c r="B16" s="31" t="s">
        <v>22</v>
      </c>
      <c r="C16" s="31">
        <v>2571</v>
      </c>
      <c r="D16" s="33" t="str">
        <f>VLOOKUP(B16,SAOM!B$2:H1673,7,0)</f>
        <v>SES-SEAS-0651</v>
      </c>
      <c r="E16" s="13">
        <v>40868</v>
      </c>
      <c r="F16" s="13">
        <v>40913</v>
      </c>
      <c r="G16" s="13">
        <f>VLOOKUP(B16,SAOM!B$2:D1560,3,0)</f>
        <v>40918</v>
      </c>
      <c r="H16" s="13">
        <f t="shared" si="0"/>
        <v>40928</v>
      </c>
      <c r="I16" s="13" t="s">
        <v>458</v>
      </c>
      <c r="J16" s="10" t="s">
        <v>469</v>
      </c>
      <c r="K16" s="33" t="str">
        <f>VLOOKUP(B16,SAOM!B$2:H1557,4,0)</f>
        <v>Aceito</v>
      </c>
      <c r="L16" s="10" t="s">
        <v>456</v>
      </c>
      <c r="M16" s="33" t="str">
        <f>VLOOKUP(B16,SAOM!B$2:F1843,5,0)</f>
        <v>Lider</v>
      </c>
      <c r="N16" s="11" t="s">
        <v>168</v>
      </c>
      <c r="O16" s="11" t="str">
        <f>VLOOKUP(N16,Coordenadas!B$2:C863,2,0)</f>
        <v>CENTRO</v>
      </c>
      <c r="P16" s="11" t="str">
        <f>VLOOKUP(N16,Coordenadas!B$2:D863,3,0)</f>
        <v>19º 28’18.8"S</v>
      </c>
      <c r="Q16" s="11" t="str">
        <f>VLOOKUP(N16,Coordenadas!B$2:E863,4,0)</f>
        <v>44º13’31.6"O</v>
      </c>
      <c r="R16" s="12">
        <v>4033</v>
      </c>
      <c r="S16" s="13">
        <v>40898</v>
      </c>
      <c r="T16" s="35" t="str">
        <f>VLOOKUP(B16,SAOM!B$2:M1557,9,0)</f>
        <v>Heloisa</v>
      </c>
      <c r="U16" s="13" t="str">
        <f>VLOOKUP(B16,SAOM!B$2:N1557,10,0)</f>
        <v>Rua Chacara, 45 CVV - Progresso</v>
      </c>
      <c r="V16" s="35" t="str">
        <f>VLOOKUP(B16,SAOM!B$2:P1557,12,0)</f>
        <v>(31) 3697-2450</v>
      </c>
      <c r="W16" s="60" t="str">
        <f>VLOOKUP(B16,SAOM!B$2:O1557,11,0)</f>
        <v>35701-099</v>
      </c>
      <c r="X16" s="33" t="str">
        <f>VLOOKUP(B16,SAOM!B$2:Q1557,13,0)</f>
        <v>00:20:0E:10:48:4C</v>
      </c>
      <c r="Y16" s="13">
        <v>40899</v>
      </c>
      <c r="Z16" s="11" t="s">
        <v>1351</v>
      </c>
      <c r="AA16" s="29">
        <v>40899</v>
      </c>
      <c r="AB16" s="28">
        <f>VLOOKUP(C16,Relatorios!A$3:B787,2,0)</f>
        <v>41012</v>
      </c>
      <c r="AC16" s="287">
        <f>VLOOKUP(D16,Faturamento!D$3:F1451,3,0)</f>
        <v>40930</v>
      </c>
      <c r="AD16" s="41" t="s">
        <v>686</v>
      </c>
      <c r="AE16" s="14" t="str">
        <f>VLOOKUP(B16,SAOM!B$2:T1557,16,0)</f>
        <v>-</v>
      </c>
      <c r="AF16" s="14">
        <f t="shared" si="1"/>
        <v>40989</v>
      </c>
      <c r="AG16" s="14">
        <v>41348</v>
      </c>
      <c r="AH16" s="14">
        <v>41353</v>
      </c>
      <c r="AI16" s="47" t="s">
        <v>8609</v>
      </c>
      <c r="AJ16" s="114" t="s">
        <v>15894</v>
      </c>
      <c r="AK16" s="114" t="s">
        <v>15970</v>
      </c>
      <c r="AL16" s="11" t="str">
        <f>VLOOKUP(B16,SAOM!B$2:U1674,20,0)</f>
        <v>-</v>
      </c>
      <c r="AM16" s="15" t="s">
        <v>4162</v>
      </c>
    </row>
    <row r="17" spans="1:39" s="15" customFormat="1" ht="15.75" customHeight="1">
      <c r="A17" s="232">
        <v>653</v>
      </c>
      <c r="B17" s="31" t="s">
        <v>25</v>
      </c>
      <c r="C17" s="31">
        <v>2573</v>
      </c>
      <c r="D17" s="33" t="str">
        <f>VLOOKUP(B17,SAOM!B$2:H1674,7,0)</f>
        <v>SES-PAIO-0653</v>
      </c>
      <c r="E17" s="13">
        <v>40868</v>
      </c>
      <c r="F17" s="13">
        <v>40913</v>
      </c>
      <c r="G17" s="13">
        <f>VLOOKUP(B17,SAOM!B$2:D1561,3,0)</f>
        <v>40918</v>
      </c>
      <c r="H17" s="13">
        <f t="shared" si="0"/>
        <v>40928</v>
      </c>
      <c r="I17" s="24">
        <v>40954</v>
      </c>
      <c r="J17" s="10" t="s">
        <v>469</v>
      </c>
      <c r="K17" s="33" t="str">
        <f>VLOOKUP(B17,SAOM!B$2:H1558,4,0)</f>
        <v>Aceito</v>
      </c>
      <c r="L17" s="10" t="s">
        <v>456</v>
      </c>
      <c r="M17" s="33" t="str">
        <f>VLOOKUP(B17,SAOM!B$2:F1844,5,0)</f>
        <v>Lider</v>
      </c>
      <c r="N17" s="11" t="s">
        <v>170</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35" t="str">
        <f>VLOOKUP(B17,SAOM!B$2:M1558,9,0)</f>
        <v>Edlene</v>
      </c>
      <c r="U17" s="13" t="str">
        <f>VLOOKUP(B17,SAOM!B$2:N1558,10,0)</f>
        <v>avenida João Alves do Nascimento, 600 cvv - centro</v>
      </c>
      <c r="V17" s="35" t="str">
        <f>VLOOKUP(B17,SAOM!B$2:P1558,12,0)</f>
        <v>(34) 3831-5867</v>
      </c>
      <c r="W17" s="60" t="str">
        <f>VLOOKUP(B17,SAOM!B$2:O1558,11,0)</f>
        <v>38740-000</v>
      </c>
      <c r="X17" s="33" t="str">
        <f>VLOOKUP(B17,SAOM!B$2:Q1558,13,0)</f>
        <v>00:20:0E:10:48:B6</v>
      </c>
      <c r="Y17" s="13">
        <v>40976</v>
      </c>
      <c r="Z17" s="11" t="s">
        <v>2039</v>
      </c>
      <c r="AA17" s="28">
        <v>40976</v>
      </c>
      <c r="AB17" s="28">
        <f>VLOOKUP(C17,Relatorios!A$3:B788,2,0)</f>
        <v>41012</v>
      </c>
      <c r="AC17" s="287">
        <f>VLOOKUP(D17,Faturamento!D$3:F1452,3,0)</f>
        <v>41007</v>
      </c>
      <c r="AD17" s="41" t="s">
        <v>686</v>
      </c>
      <c r="AE17" s="14" t="str">
        <f>VLOOKUP(B17,SAOM!B$2:T1558,16,0)</f>
        <v>Endereço divergente. Aguardando resposta da Saúde.</v>
      </c>
      <c r="AF17" s="14">
        <f t="shared" si="1"/>
        <v>41066</v>
      </c>
      <c r="AG17" s="14" t="s">
        <v>4162</v>
      </c>
      <c r="AH17" s="14"/>
      <c r="AI17" s="47"/>
      <c r="AJ17" s="114"/>
      <c r="AK17" s="114"/>
      <c r="AL17" s="11" t="str">
        <f>VLOOKUP(B17,SAOM!B$2:U1675,20,0)</f>
        <v>-</v>
      </c>
      <c r="AM17" s="15" t="s">
        <v>4162</v>
      </c>
    </row>
    <row r="18" spans="1:39" s="15" customFormat="1" ht="15.75" customHeight="1">
      <c r="A18" s="232">
        <v>654</v>
      </c>
      <c r="B18" s="31" t="s">
        <v>26</v>
      </c>
      <c r="C18" s="31">
        <v>2574</v>
      </c>
      <c r="D18" s="33" t="str">
        <f>VLOOKUP(B18,SAOM!B$2:H1675,7,0)</f>
        <v>SES-MACU-0654</v>
      </c>
      <c r="E18" s="13">
        <v>40868</v>
      </c>
      <c r="F18" s="13">
        <v>40913</v>
      </c>
      <c r="G18" s="13">
        <f>VLOOKUP(B18,SAOM!B$2:D1562,3,0)</f>
        <v>40918</v>
      </c>
      <c r="H18" s="13">
        <f t="shared" si="0"/>
        <v>40928</v>
      </c>
      <c r="I18" s="13" t="s">
        <v>458</v>
      </c>
      <c r="J18" s="10" t="s">
        <v>469</v>
      </c>
      <c r="K18" s="33" t="str">
        <f>VLOOKUP(B18,SAOM!B$2:H1559,4,0)</f>
        <v>Aceito</v>
      </c>
      <c r="L18" s="10" t="s">
        <v>456</v>
      </c>
      <c r="M18" s="33" t="str">
        <f>VLOOKUP(B18,SAOM!B$2:F1845,5,0)</f>
        <v>Lider</v>
      </c>
      <c r="N18" s="11" t="s">
        <v>171</v>
      </c>
      <c r="O18" s="11" t="str">
        <f>VLOOKUP(N18,Coordenadas!B$2:C865,2,0)</f>
        <v>LESTE DO SUL</v>
      </c>
      <c r="P18" s="11" t="str">
        <f>VLOOKUP(N18,Coordenadas!B$2:D865,3,0)</f>
        <v xml:space="preserve"> 20°15'54.73"S</v>
      </c>
      <c r="Q18" s="11" t="str">
        <f>VLOOKUP(N18,Coordenadas!B$2:E865,4,0)</f>
        <v xml:space="preserve"> 42° 2'6.57"O</v>
      </c>
      <c r="R18" s="12">
        <v>4033</v>
      </c>
      <c r="S18" s="13">
        <v>40919</v>
      </c>
      <c r="T18" s="35" t="str">
        <f>VLOOKUP(B18,SAOM!B$2:M1559,9,0)</f>
        <v>Marcia</v>
      </c>
      <c r="U18" s="13" t="str">
        <f>VLOOKUP(B18,SAOM!B$2:N1559,10,0)</f>
        <v>praça Bom Pastor, 0 cvv - Bom Pastor</v>
      </c>
      <c r="V18" s="35" t="str">
        <f>VLOOKUP(B18,SAOM!B$2:P1559,12,0)</f>
        <v>(33) 3332-2445</v>
      </c>
      <c r="W18" s="60" t="str">
        <f>VLOOKUP(B18,SAOM!B$2:O1559,11,0)</f>
        <v>36900-000</v>
      </c>
      <c r="X18" s="33" t="str">
        <f>VLOOKUP(B18,SAOM!B$2:Q1559,13,0)</f>
        <v>00:20:0E:10:48:EB</v>
      </c>
      <c r="Y18" s="13">
        <v>40920</v>
      </c>
      <c r="Z18" s="11" t="s">
        <v>1349</v>
      </c>
      <c r="AA18" s="28">
        <v>40920</v>
      </c>
      <c r="AB18" s="28">
        <f>VLOOKUP(C18,Relatorios!A$3:B789,2,0)</f>
        <v>41012</v>
      </c>
      <c r="AC18" s="287">
        <f>VLOOKUP(D18,Faturamento!D$3:F1453,3,0)</f>
        <v>40951</v>
      </c>
      <c r="AD18" s="41" t="s">
        <v>686</v>
      </c>
      <c r="AE18" s="14" t="str">
        <f>VLOOKUP(B18,SAOM!B$2:T1559,16,0)</f>
        <v>-</v>
      </c>
      <c r="AF18" s="14">
        <f t="shared" si="1"/>
        <v>41010</v>
      </c>
      <c r="AG18" s="14">
        <v>41327</v>
      </c>
      <c r="AH18" s="14">
        <v>41339</v>
      </c>
      <c r="AI18" s="47" t="s">
        <v>8609</v>
      </c>
      <c r="AJ18" s="14" t="s">
        <v>15659</v>
      </c>
      <c r="AK18" s="114" t="s">
        <v>15738</v>
      </c>
      <c r="AL18" s="11" t="str">
        <f>VLOOKUP(B18,SAOM!B$2:U1676,20,0)</f>
        <v>-</v>
      </c>
      <c r="AM18" s="15" t="s">
        <v>4162</v>
      </c>
    </row>
    <row r="19" spans="1:39" s="15" customFormat="1" ht="15.75" customHeight="1">
      <c r="A19" s="232">
        <v>655</v>
      </c>
      <c r="B19" s="31" t="s">
        <v>27</v>
      </c>
      <c r="C19" s="31">
        <v>2575</v>
      </c>
      <c r="D19" s="33" t="str">
        <f>VLOOKUP(B19,SAOM!B$2:H1676,7,0)</f>
        <v>SES-TENI-0655</v>
      </c>
      <c r="E19" s="13">
        <v>40868</v>
      </c>
      <c r="F19" s="13">
        <v>40913</v>
      </c>
      <c r="G19" s="13">
        <f>VLOOKUP(B19,SAOM!B$2:D1563,3,0)</f>
        <v>40918</v>
      </c>
      <c r="H19" s="13">
        <f t="shared" si="0"/>
        <v>40928</v>
      </c>
      <c r="I19" s="13">
        <v>40892</v>
      </c>
      <c r="J19" s="10" t="s">
        <v>469</v>
      </c>
      <c r="K19" s="33" t="str">
        <f>VLOOKUP(B19,SAOM!B$2:H1560,4,0)</f>
        <v>Aceito</v>
      </c>
      <c r="L19" s="10" t="s">
        <v>456</v>
      </c>
      <c r="M19" s="33" t="str">
        <f>VLOOKUP(B19,SAOM!B$2:F1846,5,0)</f>
        <v>Lider</v>
      </c>
      <c r="N19" s="11" t="s">
        <v>172</v>
      </c>
      <c r="O19" s="11" t="str">
        <f>VLOOKUP(N19,Coordenadas!B$2:C866,2,0)</f>
        <v>NORDESTE</v>
      </c>
      <c r="P19" s="11" t="str">
        <f>VLOOKUP(N19,Coordenadas!B$2:D866,3,0)</f>
        <v xml:space="preserve"> 17°51'13.38"S</v>
      </c>
      <c r="Q19" s="11" t="str">
        <f>VLOOKUP(N19,Coordenadas!B$2:E866,4,0)</f>
        <v xml:space="preserve"> 41°30'54.30"O</v>
      </c>
      <c r="R19" s="12">
        <v>4035</v>
      </c>
      <c r="S19" s="13">
        <v>40931</v>
      </c>
      <c r="T19" s="35" t="str">
        <f>VLOOKUP(B19,SAOM!B$2:M1560,9,0)</f>
        <v>Eliane Moreira</v>
      </c>
      <c r="U19" s="13" t="str">
        <f>VLOOKUP(B19,SAOM!B$2:N1560,10,0)</f>
        <v>Rua Santos Dummont, 30 cvv - São Jacinto</v>
      </c>
      <c r="V19" s="35" t="str">
        <f>VLOOKUP(B19,SAOM!B$2:P1560,12,0)</f>
        <v>(33) 3522-2228</v>
      </c>
      <c r="W19" s="60" t="str">
        <f>VLOOKUP(B19,SAOM!B$2:O1560,11,0)</f>
        <v>39800-224</v>
      </c>
      <c r="X19" s="33" t="str">
        <f>VLOOKUP(B19,SAOM!B$2:Q1560,13,0)</f>
        <v>00:20:0E:10:48:B7</v>
      </c>
      <c r="Y19" s="13">
        <v>40932</v>
      </c>
      <c r="Z19" s="11" t="s">
        <v>1369</v>
      </c>
      <c r="AA19" s="28">
        <v>40932</v>
      </c>
      <c r="AB19" s="28" t="str">
        <f>VLOOKUP(C19,Relatorios!A$3:B790,2,0)</f>
        <v>Entregue</v>
      </c>
      <c r="AC19" s="287">
        <f>VLOOKUP(D19,Faturamento!D$3:F1454,3,0)</f>
        <v>40963</v>
      </c>
      <c r="AD19" s="41"/>
      <c r="AE19" s="14" t="str">
        <f>VLOOKUP(B19,SAOM!B$2:T1560,16,0)</f>
        <v>-</v>
      </c>
      <c r="AF19" s="14">
        <f t="shared" si="1"/>
        <v>41022</v>
      </c>
      <c r="AG19" s="14" t="s">
        <v>4162</v>
      </c>
      <c r="AH19" s="14"/>
      <c r="AI19" s="47"/>
      <c r="AJ19" s="114"/>
      <c r="AK19" s="114"/>
      <c r="AL19" s="11" t="str">
        <f>VLOOKUP(B19,SAOM!B$2:U1677,20,0)</f>
        <v>-</v>
      </c>
      <c r="AM19" s="15" t="s">
        <v>4162</v>
      </c>
    </row>
    <row r="20" spans="1:39" s="15" customFormat="1" ht="15.75" customHeight="1">
      <c r="A20" s="232">
        <v>657</v>
      </c>
      <c r="B20" s="31" t="s">
        <v>29</v>
      </c>
      <c r="C20" s="31">
        <v>2587</v>
      </c>
      <c r="D20" s="33" t="str">
        <f>VLOOKUP(B20,SAOM!B$2:H1677,7,0)</f>
        <v>SES-ANAS-0657</v>
      </c>
      <c r="E20" s="13">
        <v>40868</v>
      </c>
      <c r="F20" s="13">
        <v>40913</v>
      </c>
      <c r="G20" s="13">
        <f>VLOOKUP(B20,SAOM!B$2:D1564,3,0)</f>
        <v>40918</v>
      </c>
      <c r="H20" s="13">
        <f t="shared" si="0"/>
        <v>40928</v>
      </c>
      <c r="I20" s="13" t="s">
        <v>458</v>
      </c>
      <c r="J20" s="10" t="s">
        <v>469</v>
      </c>
      <c r="K20" s="33" t="str">
        <f>VLOOKUP(B20,SAOM!B$2:H1561,4,0)</f>
        <v>Aceito</v>
      </c>
      <c r="L20" s="10" t="s">
        <v>456</v>
      </c>
      <c r="M20" s="33" t="str">
        <f>VLOOKUP(B20,SAOM!B$2:F1847,5,0)</f>
        <v>Lider</v>
      </c>
      <c r="N20" s="11" t="s">
        <v>173</v>
      </c>
      <c r="O20" s="11" t="str">
        <f>VLOOKUP(N20,Coordenadas!B$2:C867,2,0)</f>
        <v>LESTE</v>
      </c>
      <c r="P20" s="11" t="str">
        <f>VLOOKUP(N20,Coordenadas!B$2:D867,3,0)</f>
        <v xml:space="preserve"> 19°37'27.18"S</v>
      </c>
      <c r="Q20" s="11" t="str">
        <f>VLOOKUP(N20,Coordenadas!B$2:E867,4,0)</f>
        <v xml:space="preserve"> 42°52'6.80"O</v>
      </c>
      <c r="R20" s="12">
        <v>4033</v>
      </c>
      <c r="S20" s="13">
        <v>40903</v>
      </c>
      <c r="T20" s="35" t="str">
        <f>VLOOKUP(B20,SAOM!B$2:M1561,9,0)</f>
        <v>Newton Castro de Caux</v>
      </c>
      <c r="U20" s="13" t="str">
        <f>VLOOKUP(B20,SAOM!B$2:N1561,10,0)</f>
        <v>Rua Carvalho de Brito, 317 - Centro</v>
      </c>
      <c r="V20" s="35" t="str">
        <f>VLOOKUP(B20,SAOM!B$2:P1561,12,0)</f>
        <v>(31) 3843-1061</v>
      </c>
      <c r="W20" s="60" t="str">
        <f>VLOOKUP(B20,SAOM!B$2:O1561,11,0)</f>
        <v>35177-000</v>
      </c>
      <c r="X20" s="33" t="str">
        <f>VLOOKUP(B20,SAOM!B$2:Q1561,13,0)</f>
        <v>00:20:0E:10:48:BB</v>
      </c>
      <c r="Y20" s="13">
        <v>40904</v>
      </c>
      <c r="Z20" s="11" t="s">
        <v>3496</v>
      </c>
      <c r="AA20" s="14">
        <v>40905</v>
      </c>
      <c r="AB20" s="28">
        <f>VLOOKUP(C20,Relatorios!A$3:B791,2,0)</f>
        <v>40954</v>
      </c>
      <c r="AC20" s="287">
        <f>VLOOKUP(D20,Faturamento!D$3:F1455,3,0)</f>
        <v>40936</v>
      </c>
      <c r="AD20" s="41" t="s">
        <v>686</v>
      </c>
      <c r="AE20" s="14" t="str">
        <f>VLOOKUP(B20,SAOM!B$2:T1561,16,0)</f>
        <v>-</v>
      </c>
      <c r="AF20" s="14">
        <f t="shared" si="1"/>
        <v>40995</v>
      </c>
      <c r="AG20" s="14" t="s">
        <v>4162</v>
      </c>
      <c r="AH20" s="14"/>
      <c r="AI20" s="47"/>
      <c r="AJ20" s="114"/>
      <c r="AK20" s="114"/>
      <c r="AL20" s="11" t="str">
        <f>VLOOKUP(B20,SAOM!B$2:U1678,20,0)</f>
        <v>-</v>
      </c>
      <c r="AM20" s="15" t="s">
        <v>4162</v>
      </c>
    </row>
    <row r="21" spans="1:39" s="15" customFormat="1" ht="15.75" customHeight="1">
      <c r="A21" s="39">
        <v>658</v>
      </c>
      <c r="B21" s="31" t="s">
        <v>31</v>
      </c>
      <c r="C21" s="31">
        <v>2588</v>
      </c>
      <c r="D21" s="33" t="str">
        <f>VLOOKUP(B21,SAOM!B$2:H1678,7,0)</f>
        <v>SES-ANAS-0658</v>
      </c>
      <c r="E21" s="13">
        <v>40868</v>
      </c>
      <c r="F21" s="13">
        <v>40913</v>
      </c>
      <c r="G21" s="13">
        <f>VLOOKUP(B21,SAOM!B$2:D1565,3,0)</f>
        <v>40918</v>
      </c>
      <c r="H21" s="13">
        <f t="shared" si="0"/>
        <v>40928</v>
      </c>
      <c r="I21" s="13" t="s">
        <v>458</v>
      </c>
      <c r="J21" s="10" t="s">
        <v>469</v>
      </c>
      <c r="K21" s="33" t="str">
        <f>VLOOKUP(B21,SAOM!B$2:H1562,4,0)</f>
        <v>Aceito</v>
      </c>
      <c r="L21" s="10" t="s">
        <v>456</v>
      </c>
      <c r="M21" s="33" t="str">
        <f>VLOOKUP(B21,SAOM!B$2:F1848,5,0)</f>
        <v>Lider</v>
      </c>
      <c r="N21" s="11" t="s">
        <v>174</v>
      </c>
      <c r="O21" s="11" t="str">
        <f>VLOOKUP(N21,Coordenadas!B$2:C868,2,0)</f>
        <v>SUDESTE</v>
      </c>
      <c r="P21" s="11" t="str">
        <f>VLOOKUP(N21,Coordenadas!B$2:D868,3,0)</f>
        <v xml:space="preserve"> 21° 1'14.53"S</v>
      </c>
      <c r="Q21" s="11" t="str">
        <f>VLOOKUP(N21,Coordenadas!B$2:E868,4,0)</f>
        <v xml:space="preserve"> 42° 6'46.22"O</v>
      </c>
      <c r="R21" s="12">
        <v>4033</v>
      </c>
      <c r="S21" s="13">
        <v>40921</v>
      </c>
      <c r="T21" s="35" t="str">
        <f>VLOOKUP(B21,SAOM!B$2:M1562,9,0)</f>
        <v>João Paulo Campos de Abreu</v>
      </c>
      <c r="U21" s="13" t="str">
        <f>VLOOKUP(B21,SAOM!B$2:N1562,10,0)</f>
        <v>Rua Dário Pereira de Jesus, 0 - Centro</v>
      </c>
      <c r="V21" s="35" t="str">
        <f>VLOOKUP(B21,SAOM!B$2:P1562,12,0)</f>
        <v>(32) 3725-1044</v>
      </c>
      <c r="W21" s="60" t="str">
        <f>VLOOKUP(B21,SAOM!B$2:O1562,11,0)</f>
        <v>36850-000</v>
      </c>
      <c r="X21" s="33" t="str">
        <f>VLOOKUP(B21,SAOM!B$2:Q1562,13,0)</f>
        <v>00:20:0E:10:48:D7</v>
      </c>
      <c r="Y21" s="13">
        <v>40921</v>
      </c>
      <c r="Z21" s="11" t="s">
        <v>1733</v>
      </c>
      <c r="AA21" s="14">
        <v>40921</v>
      </c>
      <c r="AB21" s="28">
        <f>VLOOKUP(C21,Relatorios!A$3:B792,2,0)</f>
        <v>41012</v>
      </c>
      <c r="AC21" s="287">
        <f>VLOOKUP(D21,Faturamento!D$3:F1456,3,0)</f>
        <v>40952</v>
      </c>
      <c r="AD21" s="41" t="s">
        <v>686</v>
      </c>
      <c r="AE21" s="14" t="str">
        <f>VLOOKUP(B21,SAOM!B$2:T1562,16,0)</f>
        <v>-</v>
      </c>
      <c r="AF21" s="14">
        <f t="shared" si="1"/>
        <v>41011</v>
      </c>
      <c r="AG21" s="14" t="s">
        <v>4162</v>
      </c>
      <c r="AH21" s="14"/>
      <c r="AI21" s="47"/>
      <c r="AJ21" s="114"/>
      <c r="AK21" s="114"/>
      <c r="AL21" s="11" t="str">
        <f>VLOOKUP(B21,SAOM!B$2:U1679,20,0)</f>
        <v>-</v>
      </c>
      <c r="AM21" s="15" t="s">
        <v>4162</v>
      </c>
    </row>
    <row r="22" spans="1:39" s="15" customFormat="1" ht="15.75" customHeight="1">
      <c r="A22" s="232">
        <v>659</v>
      </c>
      <c r="B22" s="31" t="s">
        <v>33</v>
      </c>
      <c r="C22" s="31">
        <v>2589</v>
      </c>
      <c r="D22" s="33" t="str">
        <f>VLOOKUP(B22,SAOM!B$2:H1679,7,0)</f>
        <v>SES-ARAI-0659</v>
      </c>
      <c r="E22" s="13">
        <v>40868</v>
      </c>
      <c r="F22" s="13">
        <v>40913</v>
      </c>
      <c r="G22" s="13">
        <f>VLOOKUP(B22,SAOM!B$2:D1566,3,0)</f>
        <v>40918</v>
      </c>
      <c r="H22" s="13">
        <f t="shared" si="0"/>
        <v>40928</v>
      </c>
      <c r="I22" s="13" t="s">
        <v>458</v>
      </c>
      <c r="J22" s="10" t="s">
        <v>469</v>
      </c>
      <c r="K22" s="33" t="str">
        <f>VLOOKUP(B22,SAOM!B$2:H1563,4,0)</f>
        <v>Aceito</v>
      </c>
      <c r="L22" s="10" t="s">
        <v>456</v>
      </c>
      <c r="M22" s="33" t="str">
        <f>VLOOKUP(B22,SAOM!B$2:F1849,5,0)</f>
        <v>Lider</v>
      </c>
      <c r="N22" s="11" t="s">
        <v>175</v>
      </c>
      <c r="O22" s="11" t="str">
        <f>VLOOKUP(N22,Coordenadas!B$2:C869,2,0)</f>
        <v>CENTRO</v>
      </c>
      <c r="P22" s="11" t="str">
        <f>VLOOKUP(N22,Coordenadas!B$2:D869,3,0)</f>
        <v xml:space="preserve"> 19°12'15.36"S</v>
      </c>
      <c r="Q22" s="11" t="str">
        <f>VLOOKUP(N22,Coordenadas!B$2:E869,4,0)</f>
        <v xml:space="preserve"> 44°14'50.16"O</v>
      </c>
      <c r="R22" s="12">
        <v>4033</v>
      </c>
      <c r="S22" s="13">
        <v>40917</v>
      </c>
      <c r="T22" s="35" t="str">
        <f>VLOOKUP(B22,SAOM!B$2:M1563,9,0)</f>
        <v>Marcony Raimundo Figueiredo de Carvalho</v>
      </c>
      <c r="U22" s="13" t="str">
        <f>VLOOKUP(B22,SAOM!B$2:N1563,10,0)</f>
        <v>Rua João de Paula Moura, 101 - Centro</v>
      </c>
      <c r="V22" s="35" t="str">
        <f>VLOOKUP(B22,SAOM!B$2:P1563,12,0)</f>
        <v>(31) 3715-6368</v>
      </c>
      <c r="W22" s="60" t="str">
        <f>VLOOKUP(B22,SAOM!B$2:O1563,11,0)</f>
        <v>35777-000</v>
      </c>
      <c r="X22" s="33" t="str">
        <f>VLOOKUP(B22,SAOM!B$2:Q1563,13,0)</f>
        <v>00:20:0E:10:48:D4</v>
      </c>
      <c r="Y22" s="13">
        <v>40919</v>
      </c>
      <c r="Z22" s="11" t="s">
        <v>462</v>
      </c>
      <c r="AA22" s="14">
        <v>40919</v>
      </c>
      <c r="AB22" s="28">
        <f>VLOOKUP(C22,Relatorios!A$3:B793,2,0)</f>
        <v>40927</v>
      </c>
      <c r="AC22" s="287">
        <f>VLOOKUP(D22,Faturamento!D$3:F1457,3,0)</f>
        <v>40950</v>
      </c>
      <c r="AD22" s="41" t="s">
        <v>686</v>
      </c>
      <c r="AE22" s="14" t="str">
        <f>VLOOKUP(B22,SAOM!B$2:T1563,16,0)</f>
        <v>-</v>
      </c>
      <c r="AF22" s="14">
        <f t="shared" si="1"/>
        <v>41009</v>
      </c>
      <c r="AG22" s="14" t="s">
        <v>4162</v>
      </c>
      <c r="AH22" s="14"/>
      <c r="AI22" s="47"/>
      <c r="AJ22" s="114"/>
      <c r="AK22" s="114"/>
      <c r="AL22" s="11" t="str">
        <f>VLOOKUP(B22,SAOM!B$2:U1680,20,0)</f>
        <v>-</v>
      </c>
      <c r="AM22" s="15" t="s">
        <v>4162</v>
      </c>
    </row>
    <row r="23" spans="1:39" s="15" customFormat="1" ht="15.75" customHeight="1">
      <c r="A23" s="232">
        <v>661</v>
      </c>
      <c r="B23" s="31" t="s">
        <v>35</v>
      </c>
      <c r="C23" s="31">
        <v>2609</v>
      </c>
      <c r="D23" s="33" t="str">
        <f>VLOOKUP(B23,SAOM!B$2:H1680,7,0)</f>
        <v>SES-ARGO-0661</v>
      </c>
      <c r="E23" s="13">
        <v>40868</v>
      </c>
      <c r="F23" s="13">
        <v>40913</v>
      </c>
      <c r="G23" s="13">
        <f>VLOOKUP(B23,SAOM!B$2:D1567,3,0)</f>
        <v>40918</v>
      </c>
      <c r="H23" s="13">
        <f t="shared" si="0"/>
        <v>40928</v>
      </c>
      <c r="I23" s="13" t="s">
        <v>458</v>
      </c>
      <c r="J23" s="10" t="s">
        <v>469</v>
      </c>
      <c r="K23" s="33" t="str">
        <f>VLOOKUP(B23,SAOM!B$2:H1564,4,0)</f>
        <v>Aceito</v>
      </c>
      <c r="L23" s="10" t="s">
        <v>456</v>
      </c>
      <c r="M23" s="33" t="str">
        <f>VLOOKUP(B23,SAOM!B$2:F1850,5,0)</f>
        <v>Lider</v>
      </c>
      <c r="N23" s="11" t="s">
        <v>176</v>
      </c>
      <c r="O23" s="11" t="str">
        <f>VLOOKUP(N23,Coordenadas!B$2:C870,2,0)</f>
        <v>SUL</v>
      </c>
      <c r="P23" s="11" t="str">
        <f>VLOOKUP(N23,Coordenadas!B$2:D870,3,0)</f>
        <v xml:space="preserve"> 21°21'56.13"S</v>
      </c>
      <c r="Q23" s="11" t="str">
        <f>VLOOKUP(N23,Coordenadas!B$2:E870,4,0)</f>
        <v xml:space="preserve"> 46°56'39.99"O</v>
      </c>
      <c r="R23" s="12">
        <v>4033</v>
      </c>
      <c r="S23" s="13">
        <v>40926</v>
      </c>
      <c r="T23" s="35" t="str">
        <f>VLOOKUP(B23,SAOM!B$2:M1564,9,0)</f>
        <v>Sebastião Barreto Neto</v>
      </c>
      <c r="U23" s="13" t="str">
        <f>VLOOKUP(B23,SAOM!B$2:N1564,10,0)</f>
        <v>Rua Angelo Galvani, 318 - Vila Esperança</v>
      </c>
      <c r="V23" s="35" t="str">
        <f>VLOOKUP(B23,SAOM!B$2:P1564,12,0)</f>
        <v>(35) 3556-1231</v>
      </c>
      <c r="W23" s="60" t="str">
        <f>VLOOKUP(B23,SAOM!B$2:O1564,11,0)</f>
        <v>37800-000</v>
      </c>
      <c r="X23" s="33" t="str">
        <f>VLOOKUP(B23,SAOM!B$2:Q1564,13,0)</f>
        <v>00:20:0E:10:48:CD</v>
      </c>
      <c r="Y23" s="13">
        <v>40926</v>
      </c>
      <c r="Z23" s="11" t="s">
        <v>1508</v>
      </c>
      <c r="AA23" s="14">
        <v>40926</v>
      </c>
      <c r="AB23" s="28">
        <f>VLOOKUP(C23,Relatorios!A$3:B794,2,0)</f>
        <v>40927</v>
      </c>
      <c r="AC23" s="287">
        <f>VLOOKUP(D23,Faturamento!D$3:F1458,3,0)</f>
        <v>40957</v>
      </c>
      <c r="AD23" s="41" t="s">
        <v>686</v>
      </c>
      <c r="AE23" s="14" t="str">
        <f>VLOOKUP(B23,SAOM!B$2:T1564,16,0)</f>
        <v>-</v>
      </c>
      <c r="AF23" s="14">
        <f t="shared" si="1"/>
        <v>41016</v>
      </c>
      <c r="AG23" s="14" t="s">
        <v>4162</v>
      </c>
      <c r="AH23" s="14"/>
      <c r="AI23" s="47"/>
      <c r="AJ23" s="114"/>
      <c r="AK23" s="114"/>
      <c r="AL23" s="11" t="str">
        <f>VLOOKUP(B23,SAOM!B$2:U1681,20,0)</f>
        <v>-</v>
      </c>
      <c r="AM23" s="15" t="s">
        <v>4162</v>
      </c>
    </row>
    <row r="24" spans="1:39" s="15" customFormat="1" ht="15.75" customHeight="1">
      <c r="A24" s="232">
        <v>662</v>
      </c>
      <c r="B24" s="31" t="s">
        <v>37</v>
      </c>
      <c r="C24" s="31">
        <v>2610</v>
      </c>
      <c r="D24" s="33" t="str">
        <f>VLOOKUP(B24,SAOM!B$2:H1681,7,0)</f>
        <v>SES-BAIM-0662</v>
      </c>
      <c r="E24" s="13">
        <v>40868</v>
      </c>
      <c r="F24" s="13">
        <v>40913</v>
      </c>
      <c r="G24" s="13">
        <f>VLOOKUP(B24,SAOM!B$2:D1568,3,0)</f>
        <v>40918</v>
      </c>
      <c r="H24" s="13">
        <f t="shared" si="0"/>
        <v>40928</v>
      </c>
      <c r="I24" s="13">
        <v>40906</v>
      </c>
      <c r="J24" s="10" t="s">
        <v>469</v>
      </c>
      <c r="K24" s="33" t="str">
        <f>VLOOKUP(B24,SAOM!B$2:H1565,4,0)</f>
        <v>Aceito</v>
      </c>
      <c r="L24" s="10" t="s">
        <v>456</v>
      </c>
      <c r="M24" s="33" t="str">
        <f>VLOOKUP(B24,SAOM!B$2:F1851,5,0)</f>
        <v>Lider</v>
      </c>
      <c r="N24" s="11" t="s">
        <v>177</v>
      </c>
      <c r="O24" s="11" t="str">
        <f>VLOOKUP(N24,Coordenadas!B$2:C871,2,0)</f>
        <v>CENTRO</v>
      </c>
      <c r="P24" s="11" t="str">
        <f>VLOOKUP(N24,Coordenadas!B$2:D871,3,0)</f>
        <v xml:space="preserve"> 19°17'16.75"S</v>
      </c>
      <c r="Q24" s="11" t="str">
        <f>VLOOKUP(N24,Coordenadas!B$2:E871,4,0)</f>
        <v xml:space="preserve"> 43°57'23.41"O</v>
      </c>
      <c r="R24" s="12">
        <v>4033</v>
      </c>
      <c r="S24" s="13">
        <v>40917</v>
      </c>
      <c r="T24" s="35" t="str">
        <f>VLOOKUP(B24,SAOM!B$2:M1565,9,0)</f>
        <v>Paula Reis Nogueira</v>
      </c>
      <c r="U24" s="13" t="str">
        <f>VLOOKUP(B24,SAOM!B$2:N1565,10,0)</f>
        <v>Rua Raimundo dos Reis, 435 - Olaria</v>
      </c>
      <c r="V24" s="35" t="str">
        <f>VLOOKUP(B24,SAOM!B$2:P1565,12,0)</f>
        <v>(31) 3718-1555</v>
      </c>
      <c r="W24" s="60" t="str">
        <f>VLOOKUP(B24,SAOM!B$2:O1565,11,0)</f>
        <v>35706-000</v>
      </c>
      <c r="X24" s="33" t="str">
        <f>VLOOKUP(B24,SAOM!B$2:Q1565,13,0)</f>
        <v>00:20:0E:10:48:E9</v>
      </c>
      <c r="Y24" s="13">
        <v>40918</v>
      </c>
      <c r="Z24" s="11" t="s">
        <v>1411</v>
      </c>
      <c r="AA24" s="14">
        <v>40918</v>
      </c>
      <c r="AB24" s="28">
        <f>VLOOKUP(C24,Relatorios!A$3:B795,2,0)</f>
        <v>40927</v>
      </c>
      <c r="AC24" s="287">
        <f>VLOOKUP(D24,Faturamento!D$3:F1459,3,0)</f>
        <v>40949</v>
      </c>
      <c r="AD24" s="41" t="s">
        <v>686</v>
      </c>
      <c r="AE24" s="14" t="str">
        <f>VLOOKUP(B24,SAOM!B$2:T1565,16,0)</f>
        <v>-</v>
      </c>
      <c r="AF24" s="14">
        <f t="shared" si="1"/>
        <v>41008</v>
      </c>
      <c r="AG24" s="14" t="s">
        <v>4162</v>
      </c>
      <c r="AH24" s="14"/>
      <c r="AI24" s="47"/>
      <c r="AJ24" s="114"/>
      <c r="AK24" s="114"/>
      <c r="AL24" s="11" t="str">
        <f>VLOOKUP(B24,SAOM!B$2:U1682,20,0)</f>
        <v>-</v>
      </c>
      <c r="AM24" s="15" t="s">
        <v>4162</v>
      </c>
    </row>
    <row r="25" spans="1:39" s="15" customFormat="1" ht="15.75" customHeight="1">
      <c r="A25" s="232">
        <v>663</v>
      </c>
      <c r="B25" s="31" t="s">
        <v>39</v>
      </c>
      <c r="C25" s="31">
        <v>2611</v>
      </c>
      <c r="D25" s="33" t="str">
        <f>VLOOKUP(B25,SAOM!B$2:H1682,7,0)</f>
        <v>SES-BEAS-0663</v>
      </c>
      <c r="E25" s="13">
        <v>40868</v>
      </c>
      <c r="F25" s="13">
        <v>40913</v>
      </c>
      <c r="G25" s="13">
        <f>VLOOKUP(B25,SAOM!B$2:D1569,3,0)</f>
        <v>40918</v>
      </c>
      <c r="H25" s="13">
        <f t="shared" si="0"/>
        <v>40928</v>
      </c>
      <c r="I25" s="13" t="s">
        <v>458</v>
      </c>
      <c r="J25" s="10" t="s">
        <v>469</v>
      </c>
      <c r="K25" s="33" t="str">
        <f>VLOOKUP(B25,SAOM!B$2:H1566,4,0)</f>
        <v>Aceito</v>
      </c>
      <c r="L25" s="10" t="s">
        <v>456</v>
      </c>
      <c r="M25" s="33" t="str">
        <f>VLOOKUP(B25,SAOM!B$2:F1852,5,0)</f>
        <v>Lider</v>
      </c>
      <c r="N25" s="11" t="s">
        <v>178</v>
      </c>
      <c r="O25" s="11" t="str">
        <f>VLOOKUP(N25,Coordenadas!B$2:C872,2,0)</f>
        <v>CENTRO</v>
      </c>
      <c r="P25" s="11" t="str">
        <f>VLOOKUP(N25,Coordenadas!B$2:D872,3,0)</f>
        <v xml:space="preserve"> 19°49'46.31"S</v>
      </c>
      <c r="Q25" s="11" t="str">
        <f>VLOOKUP(N25,Coordenadas!B$2:E872,4,0)</f>
        <v xml:space="preserve"> 43° 5'27.73"O</v>
      </c>
      <c r="R25" s="12">
        <v>4033</v>
      </c>
      <c r="S25" s="13">
        <v>40913</v>
      </c>
      <c r="T25" s="35" t="str">
        <f>VLOOKUP(B25,SAOM!B$2:M1566,9,0)</f>
        <v>Grazielle Christine Valamiel Silva Formiga</v>
      </c>
      <c r="U25" s="13" t="str">
        <f>VLOOKUP(B25,SAOM!B$2:N1566,10,0)</f>
        <v>Rua Justina, 120 - Maria Marcelina de Jesus</v>
      </c>
      <c r="V25" s="35" t="str">
        <f>VLOOKUP(B25,SAOM!B$2:P1566,12,0)</f>
        <v>(31) 3853-1426</v>
      </c>
      <c r="W25" s="60" t="str">
        <f>VLOOKUP(B25,SAOM!B$2:O1566,11,0)</f>
        <v>35938-000</v>
      </c>
      <c r="X25" s="33" t="str">
        <f>VLOOKUP(B25,SAOM!B$2:Q1566,13,0)</f>
        <v>00:20:0E:10:48:C5</v>
      </c>
      <c r="Y25" s="13">
        <v>40914</v>
      </c>
      <c r="Z25" s="11" t="s">
        <v>3495</v>
      </c>
      <c r="AA25" s="14">
        <v>40926</v>
      </c>
      <c r="AB25" s="28">
        <f>VLOOKUP(C25,Relatorios!A$3:B796,2,0)</f>
        <v>40927</v>
      </c>
      <c r="AC25" s="287">
        <f>VLOOKUP(D25,Faturamento!D$3:F1460,3,0)</f>
        <v>40957</v>
      </c>
      <c r="AD25" s="41" t="s">
        <v>2333</v>
      </c>
      <c r="AE25" s="14" t="str">
        <f>VLOOKUP(B25,SAOM!B$2:T1566,16,0)</f>
        <v>-</v>
      </c>
      <c r="AF25" s="14">
        <f t="shared" si="1"/>
        <v>41016</v>
      </c>
      <c r="AG25" s="14" t="s">
        <v>4162</v>
      </c>
      <c r="AH25" s="14"/>
      <c r="AI25" s="47"/>
      <c r="AJ25" s="114"/>
      <c r="AK25" s="114"/>
      <c r="AL25" s="11" t="str">
        <f>VLOOKUP(B25,SAOM!B$2:U1683,20,0)</f>
        <v>-</v>
      </c>
      <c r="AM25" s="15" t="s">
        <v>4162</v>
      </c>
    </row>
    <row r="26" spans="1:39" s="15" customFormat="1" ht="15.75" customHeight="1">
      <c r="A26" s="232">
        <v>664</v>
      </c>
      <c r="B26" s="31" t="s">
        <v>41</v>
      </c>
      <c r="C26" s="31">
        <v>2614</v>
      </c>
      <c r="D26" s="33" t="str">
        <f>VLOOKUP(B26,SAOM!B$2:H1683,7,0)</f>
        <v>SES-BOAS-0664</v>
      </c>
      <c r="E26" s="13">
        <v>40868</v>
      </c>
      <c r="F26" s="13">
        <v>40913</v>
      </c>
      <c r="G26" s="13">
        <f>VLOOKUP(B26,SAOM!B$2:D1570,3,0)</f>
        <v>40918</v>
      </c>
      <c r="H26" s="13">
        <f t="shared" si="0"/>
        <v>40928</v>
      </c>
      <c r="I26" s="13" t="s">
        <v>458</v>
      </c>
      <c r="J26" s="10" t="s">
        <v>469</v>
      </c>
      <c r="K26" s="33" t="str">
        <f>VLOOKUP(B26,SAOM!B$2:H1567,4,0)</f>
        <v>Aceito</v>
      </c>
      <c r="L26" s="10" t="s">
        <v>456</v>
      </c>
      <c r="M26" s="33" t="str">
        <f>VLOOKUP(B26,SAOM!B$2:F1853,5,0)</f>
        <v>Lider</v>
      </c>
      <c r="N26" s="11" t="s">
        <v>179</v>
      </c>
      <c r="O26" s="11" t="str">
        <f>VLOOKUP(N26,Coordenadas!B$2:C873,2,0)</f>
        <v>SUDESTE</v>
      </c>
      <c r="P26" s="11" t="str">
        <f>VLOOKUP(N26,Coordenadas!B$2:D873,3,0)</f>
        <v xml:space="preserve"> 21°56'58.67"S</v>
      </c>
      <c r="Q26" s="11" t="str">
        <f>VLOOKUP(N26,Coordenadas!B$2:E873,4,0)</f>
        <v xml:space="preserve"> 44°11'9.76"O</v>
      </c>
      <c r="R26" s="12">
        <v>4033</v>
      </c>
      <c r="S26" s="13">
        <v>40917</v>
      </c>
      <c r="T26" s="35" t="str">
        <f>VLOOKUP(B26,SAOM!B$2:M1567,9,0)</f>
        <v>Cristiane Oliveira Neves Silva</v>
      </c>
      <c r="U26" s="13" t="str">
        <f>VLOOKUP(B26,SAOM!B$2:N1567,10,0)</f>
        <v>Rua Maria Santos, 95 - Várzea</v>
      </c>
      <c r="V26" s="35" t="str">
        <f>VLOOKUP(B26,SAOM!B$2:P1567,12,0)</f>
        <v>(32) 3292-1143</v>
      </c>
      <c r="W26" s="60" t="str">
        <f>VLOOKUP(B26,SAOM!B$2:O1567,11,0)</f>
        <v>37310-000</v>
      </c>
      <c r="X26" s="33" t="str">
        <f>VLOOKUP(B26,SAOM!B$2:Q1567,13,0)</f>
        <v>00:20:0E:10:48:C9</v>
      </c>
      <c r="Y26" s="13">
        <v>40914</v>
      </c>
      <c r="Z26" s="11" t="s">
        <v>1733</v>
      </c>
      <c r="AA26" s="14">
        <v>40914</v>
      </c>
      <c r="AB26" s="28">
        <f>VLOOKUP(C26,Relatorios!A$3:B797,2,0)</f>
        <v>41012</v>
      </c>
      <c r="AC26" s="287">
        <f>VLOOKUP(D26,Faturamento!D$3:F1461,3,0)</f>
        <v>40945</v>
      </c>
      <c r="AD26" s="41" t="s">
        <v>686</v>
      </c>
      <c r="AE26" s="14" t="str">
        <f>VLOOKUP(B26,SAOM!B$2:T1567,16,0)</f>
        <v>-</v>
      </c>
      <c r="AF26" s="14">
        <f t="shared" si="1"/>
        <v>41004</v>
      </c>
      <c r="AG26" s="14" t="s">
        <v>4162</v>
      </c>
      <c r="AH26" s="14"/>
      <c r="AI26" s="47"/>
      <c r="AJ26" s="114"/>
      <c r="AK26" s="114"/>
      <c r="AL26" s="11" t="str">
        <f>VLOOKUP(B26,SAOM!B$2:U1684,20,0)</f>
        <v>-</v>
      </c>
      <c r="AM26" s="15" t="s">
        <v>4162</v>
      </c>
    </row>
    <row r="27" spans="1:39" s="15" customFormat="1" ht="15.75" customHeight="1">
      <c r="A27" s="232">
        <v>665</v>
      </c>
      <c r="B27" s="31" t="s">
        <v>43</v>
      </c>
      <c r="C27" s="31">
        <v>2615</v>
      </c>
      <c r="D27" s="33" t="str">
        <f>VLOOKUP(B27,SAOM!B$2:H1684,7,0)</f>
        <v>SES-BOIM-0665</v>
      </c>
      <c r="E27" s="13">
        <v>40868</v>
      </c>
      <c r="F27" s="13">
        <v>40913</v>
      </c>
      <c r="G27" s="13">
        <f>VLOOKUP(B27,SAOM!B$2:D1571,3,0)</f>
        <v>40918</v>
      </c>
      <c r="H27" s="13">
        <f t="shared" si="0"/>
        <v>40928</v>
      </c>
      <c r="I27" s="13" t="s">
        <v>458</v>
      </c>
      <c r="J27" s="10" t="s">
        <v>469</v>
      </c>
      <c r="K27" s="33" t="str">
        <f>VLOOKUP(B27,SAOM!B$2:H1568,4,0)</f>
        <v>Aceito</v>
      </c>
      <c r="L27" s="10" t="s">
        <v>456</v>
      </c>
      <c r="M27" s="33" t="str">
        <f>VLOOKUP(B27,SAOM!B$2:F1854,5,0)</f>
        <v>Lider</v>
      </c>
      <c r="N27" s="11" t="s">
        <v>180</v>
      </c>
      <c r="O27" s="11" t="str">
        <f>VLOOKUP(N27,Coordenadas!B$2:C874,2,0)</f>
        <v>CENTRO</v>
      </c>
      <c r="P27" s="11" t="str">
        <f>VLOOKUP(N27,Coordenadas!B$2:D874,3,0)</f>
        <v xml:space="preserve"> 20°19'47.65"S</v>
      </c>
      <c r="Q27" s="11" t="str">
        <f>VLOOKUP(N27,Coordenadas!B$2:E874,4,0)</f>
        <v xml:space="preserve"> 44°14'37.69"O</v>
      </c>
      <c r="R27" s="12">
        <v>4033</v>
      </c>
      <c r="S27" s="13">
        <v>40904</v>
      </c>
      <c r="T27" s="35" t="str">
        <f>VLOOKUP(B27,SAOM!B$2:M1568,9,0)</f>
        <v>Celso Carmo de Jesus</v>
      </c>
      <c r="U27" s="13" t="str">
        <f>VLOOKUP(B27,SAOM!B$2:N1568,10,0)</f>
        <v>Rua Rosalino Rozemburgo da Fonseca, 130 - Cristo Redentor</v>
      </c>
      <c r="V27" s="35" t="str">
        <f>VLOOKUP(B27,SAOM!B$2:P1568,12,0)</f>
        <v>(31) 3576-1123</v>
      </c>
      <c r="W27" s="60" t="str">
        <f>VLOOKUP(B27,SAOM!B$2:O1568,11,0)</f>
        <v>35521-000</v>
      </c>
      <c r="X27" s="33" t="str">
        <f>VLOOKUP(B27,SAOM!B$2:Q1568,13,0)</f>
        <v>00:20:0E:10:48:C7</v>
      </c>
      <c r="Y27" s="13">
        <v>40904</v>
      </c>
      <c r="Z27" s="11" t="s">
        <v>3495</v>
      </c>
      <c r="AA27" s="14">
        <v>40905</v>
      </c>
      <c r="AB27" s="28">
        <f>VLOOKUP(C27,Relatorios!A$3:B798,2,0)</f>
        <v>41012</v>
      </c>
      <c r="AC27" s="287">
        <f>VLOOKUP(D27,Faturamento!D$3:F1462,3,0)</f>
        <v>40936</v>
      </c>
      <c r="AD27" s="41" t="s">
        <v>2398</v>
      </c>
      <c r="AE27" s="14" t="str">
        <f>VLOOKUP(B27,SAOM!B$2:T1568,16,0)</f>
        <v>-</v>
      </c>
      <c r="AF27" s="14">
        <f t="shared" si="1"/>
        <v>40995</v>
      </c>
      <c r="AG27" s="14"/>
      <c r="AH27" s="14"/>
      <c r="AI27" s="47"/>
      <c r="AJ27" s="114"/>
      <c r="AK27" s="114"/>
      <c r="AL27" s="11" t="str">
        <f>VLOOKUP(B27,SAOM!B$2:U1685,20,0)</f>
        <v>-</v>
      </c>
      <c r="AM27" s="15" t="s">
        <v>4162</v>
      </c>
    </row>
    <row r="28" spans="1:39" s="15" customFormat="1" ht="15.75" customHeight="1">
      <c r="A28" s="232">
        <v>666</v>
      </c>
      <c r="B28" s="31" t="s">
        <v>45</v>
      </c>
      <c r="C28" s="31">
        <v>2617</v>
      </c>
      <c r="D28" s="33" t="str">
        <f>VLOOKUP(B28,SAOM!B$2:H1685,7,0)</f>
        <v>SES-BRES-0666</v>
      </c>
      <c r="E28" s="13">
        <v>40868</v>
      </c>
      <c r="F28" s="13">
        <v>40913</v>
      </c>
      <c r="G28" s="13">
        <f>VLOOKUP(B28,SAOM!B$2:D1572,3,0)</f>
        <v>40918</v>
      </c>
      <c r="H28" s="13">
        <f t="shared" si="0"/>
        <v>40928</v>
      </c>
      <c r="I28" s="13" t="s">
        <v>458</v>
      </c>
      <c r="J28" s="10" t="s">
        <v>469</v>
      </c>
      <c r="K28" s="33" t="str">
        <f>VLOOKUP(B28,SAOM!B$2:H1569,4,0)</f>
        <v>Aceito</v>
      </c>
      <c r="L28" s="10" t="s">
        <v>456</v>
      </c>
      <c r="M28" s="33" t="str">
        <f>VLOOKUP(B28,SAOM!B$2:F1855,5,0)</f>
        <v>Lider</v>
      </c>
      <c r="N28" s="11" t="s">
        <v>181</v>
      </c>
      <c r="O28" s="11" t="str">
        <f>VLOOKUP(N28,Coordenadas!B$2:C875,2,0)</f>
        <v>SUDESTE</v>
      </c>
      <c r="P28" s="11" t="str">
        <f>VLOOKUP(N28,Coordenadas!B$2:D875,3,0)</f>
        <v xml:space="preserve"> 20°54'26.01"S</v>
      </c>
      <c r="Q28" s="11" t="str">
        <f>VLOOKUP(N28,Coordenadas!B$2:E875,4,0)</f>
        <v xml:space="preserve"> 43°12'41.77"O</v>
      </c>
      <c r="R28" s="12">
        <v>4033</v>
      </c>
      <c r="S28" s="13">
        <v>40904</v>
      </c>
      <c r="T28" s="35" t="str">
        <f>VLOOKUP(B28,SAOM!B$2:M1569,9,0)</f>
        <v>Aline Teixeira Pacheco</v>
      </c>
      <c r="U28" s="13" t="str">
        <f>VLOOKUP(B28,SAOM!B$2:N1569,10,0)</f>
        <v>Rua José Colombo Rivelli, 311 - Praça dos Esportes</v>
      </c>
      <c r="V28" s="35" t="str">
        <f>VLOOKUP(B28,SAOM!B$2:P1569,12,0)</f>
        <v>(32) 3534-1197</v>
      </c>
      <c r="W28" s="60" t="str">
        <f>VLOOKUP(B28,SAOM!B$2:O1569,11,0)</f>
        <v>36542-000</v>
      </c>
      <c r="X28" s="33" t="str">
        <f>VLOOKUP(B28,SAOM!B$2:Q1569,13,0)</f>
        <v>00:20:0E:10:48:6E</v>
      </c>
      <c r="Y28" s="13">
        <v>40904</v>
      </c>
      <c r="Z28" s="11" t="s">
        <v>1733</v>
      </c>
      <c r="AA28" s="14">
        <v>40905</v>
      </c>
      <c r="AB28" s="28">
        <f>VLOOKUP(C28,Relatorios!A$3:B799,2,0)</f>
        <v>41012</v>
      </c>
      <c r="AC28" s="287">
        <f>VLOOKUP(D28,Faturamento!D$3:F1463,3,0)</f>
        <v>40936</v>
      </c>
      <c r="AD28" s="41" t="s">
        <v>686</v>
      </c>
      <c r="AE28" s="14" t="str">
        <f>VLOOKUP(B28,SAOM!B$2:T1569,16,0)</f>
        <v>-</v>
      </c>
      <c r="AF28" s="14">
        <f t="shared" si="1"/>
        <v>40995</v>
      </c>
      <c r="AG28" s="14">
        <v>41163</v>
      </c>
      <c r="AH28" s="14">
        <v>41338</v>
      </c>
      <c r="AI28" s="47" t="s">
        <v>8609</v>
      </c>
      <c r="AJ28" s="114" t="s">
        <v>13753</v>
      </c>
      <c r="AK28" s="114" t="s">
        <v>15730</v>
      </c>
      <c r="AL28" s="11" t="str">
        <f>VLOOKUP(B28,SAOM!B$2:U1686,20,0)</f>
        <v>-</v>
      </c>
      <c r="AM28" s="15" t="s">
        <v>4162</v>
      </c>
    </row>
    <row r="29" spans="1:39" s="15" customFormat="1" ht="15.75" customHeight="1">
      <c r="A29" s="232">
        <v>667</v>
      </c>
      <c r="B29" s="31" t="s">
        <v>47</v>
      </c>
      <c r="C29" s="31">
        <v>2618</v>
      </c>
      <c r="D29" s="33" t="str">
        <f>VLOOKUP(B29,SAOM!B$2:H1686,7,0)</f>
        <v>SES-BRAS-0667</v>
      </c>
      <c r="E29" s="13">
        <v>40868</v>
      </c>
      <c r="F29" s="13">
        <v>40913</v>
      </c>
      <c r="G29" s="13">
        <f>VLOOKUP(B29,SAOM!B$2:D1573,3,0)</f>
        <v>40918</v>
      </c>
      <c r="H29" s="13">
        <f t="shared" si="0"/>
        <v>40928</v>
      </c>
      <c r="I29" s="13">
        <v>40892</v>
      </c>
      <c r="J29" s="10" t="s">
        <v>469</v>
      </c>
      <c r="K29" s="33" t="str">
        <f>VLOOKUP(B29,SAOM!B$2:H1570,4,0)</f>
        <v>Aceito</v>
      </c>
      <c r="L29" s="10" t="s">
        <v>456</v>
      </c>
      <c r="M29" s="33" t="str">
        <f>VLOOKUP(B29,SAOM!B$2:F1856,5,0)</f>
        <v>Lider</v>
      </c>
      <c r="N29" s="11" t="s">
        <v>182</v>
      </c>
      <c r="O29" s="11" t="str">
        <f>VLOOKUP(N29,Coordenadas!B$2:C876,2,0)</f>
        <v>LESTE</v>
      </c>
      <c r="P29" s="11" t="str">
        <f>VLOOKUP(N29,Coordenadas!B$2:D876,3,0)</f>
        <v xml:space="preserve"> 19° 3'29.99"S</v>
      </c>
      <c r="Q29" s="11" t="str">
        <f>VLOOKUP(N29,Coordenadas!B$2:E876,4,0)</f>
        <v xml:space="preserve"> 42°43'7.67"O</v>
      </c>
      <c r="R29" s="12">
        <v>4033</v>
      </c>
      <c r="S29" s="13">
        <v>40989</v>
      </c>
      <c r="T29" s="35" t="str">
        <f>VLOOKUP(B29,SAOM!B$2:M1570,9,0)</f>
        <v>Cristina Aparecida Caldeira</v>
      </c>
      <c r="U29" s="13" t="str">
        <f>VLOOKUP(B29,SAOM!B$2:N1570,10,0)</f>
        <v>Rua Maria Izabel Moreira Pinto, 0 - Centro</v>
      </c>
      <c r="V29" s="35" t="str">
        <f>VLOOKUP(B29,SAOM!B$2:P1570,12,0)</f>
        <v>33 3425 1317</v>
      </c>
      <c r="W29" s="60" t="str">
        <f>VLOOKUP(B29,SAOM!B$2:O1570,11,0)</f>
        <v>35169-000</v>
      </c>
      <c r="X29" s="33" t="str">
        <f>VLOOKUP(B29,SAOM!B$2:Q1570,13,0)</f>
        <v>00:20:0E:10:48:A5</v>
      </c>
      <c r="Y29" s="13">
        <v>40989</v>
      </c>
      <c r="Z29" s="11" t="s">
        <v>1992</v>
      </c>
      <c r="AA29" s="14">
        <v>40989</v>
      </c>
      <c r="AB29" s="28">
        <f>VLOOKUP(C29,Relatorios!A$3:B800,2,0)</f>
        <v>41012</v>
      </c>
      <c r="AC29" s="287">
        <f>VLOOKUP(D29,Faturamento!D$3:F1464,3,0)</f>
        <v>41020</v>
      </c>
      <c r="AD29" s="41" t="s">
        <v>686</v>
      </c>
      <c r="AE29" s="14" t="str">
        <f>VLOOKUP(B29,SAOM!B$2:T1570,16,0)</f>
        <v>TELEFONE ALTERADO.</v>
      </c>
      <c r="AF29" s="14">
        <f t="shared" si="1"/>
        <v>41079</v>
      </c>
      <c r="AG29" s="14" t="s">
        <v>4162</v>
      </c>
      <c r="AH29" s="14"/>
      <c r="AI29" s="47"/>
      <c r="AJ29" s="114"/>
      <c r="AK29" s="114"/>
      <c r="AL29" s="11" t="str">
        <f>VLOOKUP(B29,SAOM!B$2:U1687,20,0)</f>
        <v>-</v>
      </c>
      <c r="AM29" s="15" t="s">
        <v>4162</v>
      </c>
    </row>
    <row r="30" spans="1:39" s="15" customFormat="1" ht="15.75" customHeight="1">
      <c r="A30" s="232">
        <v>668</v>
      </c>
      <c r="B30" s="31" t="s">
        <v>49</v>
      </c>
      <c r="C30" s="31">
        <v>2619</v>
      </c>
      <c r="D30" s="33" t="str">
        <f>VLOOKUP(B30,SAOM!B$2:H1687,7,0)</f>
        <v>SES-BUIS-0668</v>
      </c>
      <c r="E30" s="13">
        <v>40868</v>
      </c>
      <c r="F30" s="13">
        <v>40913</v>
      </c>
      <c r="G30" s="13">
        <f>VLOOKUP(B30,SAOM!B$2:D1574,3,0)</f>
        <v>40918</v>
      </c>
      <c r="H30" s="13">
        <f t="shared" si="0"/>
        <v>40928</v>
      </c>
      <c r="I30" s="13">
        <v>40891</v>
      </c>
      <c r="J30" s="10" t="s">
        <v>469</v>
      </c>
      <c r="K30" s="33" t="str">
        <f>VLOOKUP(B30,SAOM!B$2:H1571,4,0)</f>
        <v>Aceito</v>
      </c>
      <c r="L30" s="10" t="s">
        <v>456</v>
      </c>
      <c r="M30" s="33" t="str">
        <f>VLOOKUP(B30,SAOM!B$2:F1857,5,0)</f>
        <v>Lider</v>
      </c>
      <c r="N30" s="11" t="s">
        <v>183</v>
      </c>
      <c r="O30" s="11" t="str">
        <f>VLOOKUP(N30,Coordenadas!B$2:C877,2,0)</f>
        <v>CENTRO</v>
      </c>
      <c r="P30" s="11" t="str">
        <f>VLOOKUP(N30,Coordenadas!B$2:D877,3,0)</f>
        <v xml:space="preserve"> 17°52'29.15"S</v>
      </c>
      <c r="Q30" s="11" t="str">
        <f>VLOOKUP(N30,Coordenadas!B$2:E877,4,0)</f>
        <v xml:space="preserve"> 44° 9'54.52"O</v>
      </c>
      <c r="R30" s="12">
        <v>4033</v>
      </c>
      <c r="S30" s="13">
        <v>40935</v>
      </c>
      <c r="T30" s="35" t="str">
        <f>VLOOKUP(B30,SAOM!B$2:M1571,9,0)</f>
        <v>(38) 3756-1406</v>
      </c>
      <c r="U30" s="13" t="str">
        <f>VLOOKUP(B30,SAOM!B$2:N1571,10,0)</f>
        <v>Rua Padre Laerte Oliveira, 0 - Centro</v>
      </c>
      <c r="V30" s="35" t="str">
        <f>VLOOKUP(B30,SAOM!B$2:P1571,12,0)</f>
        <v>(38) 3756-1406</v>
      </c>
      <c r="W30" s="60" t="str">
        <f>VLOOKUP(B30,SAOM!B$2:O1571,11,0)</f>
        <v>39230-000</v>
      </c>
      <c r="X30" s="33" t="str">
        <f>VLOOKUP(B30,SAOM!B$2:Q1571,13,0)</f>
        <v>00:20:0E:10:48:3D</v>
      </c>
      <c r="Y30" s="13">
        <v>40938</v>
      </c>
      <c r="Z30" s="11" t="s">
        <v>2039</v>
      </c>
      <c r="AA30" s="14">
        <v>40938</v>
      </c>
      <c r="AB30" s="28">
        <f>VLOOKUP(C30,Relatorios!A$3:B801,2,0)</f>
        <v>40954</v>
      </c>
      <c r="AC30" s="287">
        <f>VLOOKUP(D30,Faturamento!D$3:F1465,3,0)</f>
        <v>40969</v>
      </c>
      <c r="AD30" s="41" t="s">
        <v>686</v>
      </c>
      <c r="AE30" s="14" t="str">
        <f>VLOOKUP(B30,SAOM!B$2:T1571,16,0)</f>
        <v>-</v>
      </c>
      <c r="AF30" s="14">
        <f t="shared" si="1"/>
        <v>41028</v>
      </c>
      <c r="AG30" s="14" t="s">
        <v>4162</v>
      </c>
      <c r="AH30" s="14"/>
      <c r="AI30" s="47"/>
      <c r="AJ30" s="114"/>
      <c r="AK30" s="114"/>
      <c r="AL30" s="11" t="str">
        <f>VLOOKUP(B30,SAOM!B$2:U1688,20,0)</f>
        <v>-</v>
      </c>
      <c r="AM30" s="15" t="s">
        <v>4162</v>
      </c>
    </row>
    <row r="31" spans="1:39" s="57" customFormat="1" ht="15.75" customHeight="1">
      <c r="A31" s="232">
        <v>669</v>
      </c>
      <c r="B31" s="31" t="s">
        <v>51</v>
      </c>
      <c r="C31" s="31">
        <v>2620</v>
      </c>
      <c r="D31" s="31" t="str">
        <f>VLOOKUP(B31,SAOM!B$2:H1688,7,0)</f>
        <v>SES-CAEU-0669</v>
      </c>
      <c r="E31" s="24">
        <v>40868</v>
      </c>
      <c r="F31" s="24">
        <v>41306</v>
      </c>
      <c r="G31" s="24">
        <f>VLOOKUP(B31,SAOM!B$2:D1575,3,0)</f>
        <v>41306</v>
      </c>
      <c r="H31" s="24">
        <f t="shared" si="0"/>
        <v>41321</v>
      </c>
      <c r="I31" s="24">
        <v>41297</v>
      </c>
      <c r="J31" s="48" t="s">
        <v>469</v>
      </c>
      <c r="K31" s="31" t="str">
        <f>VLOOKUP(B31,SAOM!B$2:H1572,4,0)</f>
        <v>Aceito</v>
      </c>
      <c r="L31" s="48" t="s">
        <v>456</v>
      </c>
      <c r="M31" s="33" t="str">
        <f>VLOOKUP(B31,SAOM!B$2:F1858,5,0)</f>
        <v>Lider</v>
      </c>
      <c r="N31" s="40" t="s">
        <v>184</v>
      </c>
      <c r="O31" s="40" t="str">
        <f>VLOOKUP(N31,Coordenadas!B$2:C878,2,0)</f>
        <v>NORDESTE</v>
      </c>
      <c r="P31" s="40" t="str">
        <f>VLOOKUP(N31,Coordenadas!B$2:D878,3,0)</f>
        <v xml:space="preserve"> 15°57'54.09"S</v>
      </c>
      <c r="Q31" s="40" t="str">
        <f>VLOOKUP(N31,Coordenadas!B$2:E878,4,0)</f>
        <v xml:space="preserve"> 41°29'39.20"O</v>
      </c>
      <c r="R31" s="75">
        <v>4035</v>
      </c>
      <c r="S31" s="24">
        <v>41169</v>
      </c>
      <c r="T31" s="54" t="str">
        <f>VLOOKUP(B31,SAOM!B$2:M1572,9,0)</f>
        <v>Martha</v>
      </c>
      <c r="U31" s="24" t="str">
        <f>VLOOKUP(B31,SAOM!B$2:N1572,10,0)</f>
        <v>Rua Pedra Azul, 90 - Centro</v>
      </c>
      <c r="V31" s="54" t="str">
        <f>VLOOKUP(B31,SAOM!B$2:P1572,12,0)</f>
        <v>(33) 3754-1310/1649</v>
      </c>
      <c r="W31" s="175" t="str">
        <f>VLOOKUP(B31,SAOM!B$2:O1572,11,0)</f>
        <v>39980-000</v>
      </c>
      <c r="X31" s="31" t="str">
        <f>VLOOKUP(B31,SAOM!B$2:Q1572,13,0)</f>
        <v>00:20:0e:10:57:a4</v>
      </c>
      <c r="Y31" s="24">
        <v>41375</v>
      </c>
      <c r="Z31" s="40" t="s">
        <v>1868</v>
      </c>
      <c r="AA31" s="55">
        <v>41376</v>
      </c>
      <c r="AB31" s="56" t="e">
        <f>VLOOKUP(C31,Relatorios!A$3:B802,2,0)</f>
        <v>#N/A</v>
      </c>
      <c r="AC31" s="287">
        <f>VLOOKUP(D31,Faturamento!D$3:F1466,3,0)</f>
        <v>41407</v>
      </c>
      <c r="AD31" s="45" t="s">
        <v>4252</v>
      </c>
      <c r="AE31" s="55"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55">
        <f t="shared" si="1"/>
        <v>41466</v>
      </c>
      <c r="AG31" s="55">
        <v>41398</v>
      </c>
      <c r="AH31" s="55">
        <v>41401</v>
      </c>
      <c r="AI31" s="181" t="s">
        <v>16085</v>
      </c>
      <c r="AJ31" s="115" t="s">
        <v>9087</v>
      </c>
      <c r="AK31" s="115" t="s">
        <v>21869</v>
      </c>
      <c r="AL31" s="40" t="str">
        <f>VLOOKUP(B31,SAOM!B$2:U1689,20,0)</f>
        <v>Conectado ao modem</v>
      </c>
      <c r="AM31" s="57" t="s">
        <v>4162</v>
      </c>
    </row>
    <row r="32" spans="1:39" s="15" customFormat="1" ht="15.75" customHeight="1">
      <c r="A32" s="232">
        <v>670</v>
      </c>
      <c r="B32" s="31" t="s">
        <v>52</v>
      </c>
      <c r="C32" s="31">
        <v>2621</v>
      </c>
      <c r="D32" s="33" t="str">
        <f>VLOOKUP(B32,SAOM!B$2:H1689,7,0)</f>
        <v>SES-CADA-0670</v>
      </c>
      <c r="E32" s="13">
        <v>40868</v>
      </c>
      <c r="F32" s="13">
        <v>40913</v>
      </c>
      <c r="G32" s="13">
        <f>VLOOKUP(B32,SAOM!B$2:D1576,3,0)</f>
        <v>40918</v>
      </c>
      <c r="H32" s="13">
        <f t="shared" si="0"/>
        <v>40928</v>
      </c>
      <c r="I32" s="13" t="s">
        <v>458</v>
      </c>
      <c r="J32" s="10" t="s">
        <v>469</v>
      </c>
      <c r="K32" s="33" t="str">
        <f>VLOOKUP(B32,SAOM!B$2:H1573,4,0)</f>
        <v>Aceito</v>
      </c>
      <c r="L32" s="10" t="s">
        <v>456</v>
      </c>
      <c r="M32" s="33" t="str">
        <f>VLOOKUP(B32,SAOM!B$2:F1859,5,0)</f>
        <v>Lider</v>
      </c>
      <c r="N32" s="11" t="s">
        <v>185</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35" t="str">
        <f>VLOOKUP(B32,SAOM!B$2:M1573,9,0)</f>
        <v>Brunielle Felicia da Silva</v>
      </c>
      <c r="U32" s="13" t="str">
        <f>VLOOKUP(B32,SAOM!B$2:N1573,10,0)</f>
        <v>avenida Das Nações, 10 - Centro</v>
      </c>
      <c r="V32" s="35" t="str">
        <f>VLOOKUP(B32,SAOM!B$2:P1573,12,0)</f>
        <v>(34) 3265-1101</v>
      </c>
      <c r="W32" s="60" t="str">
        <f>VLOOKUP(B32,SAOM!B$2:O1573,11,0)</f>
        <v>38370-000</v>
      </c>
      <c r="X32" s="33" t="str">
        <f>VLOOKUP(B32,SAOM!B$2:Q1573,13,0)</f>
        <v>00:20:0E:10:48:9F</v>
      </c>
      <c r="Y32" s="13">
        <v>40927</v>
      </c>
      <c r="Z32" s="11" t="s">
        <v>3496</v>
      </c>
      <c r="AA32" s="14">
        <v>40927</v>
      </c>
      <c r="AB32" s="28">
        <f>VLOOKUP(C32,Relatorios!A$3:B803,2,0)</f>
        <v>41012</v>
      </c>
      <c r="AC32" s="287">
        <f>VLOOKUP(D32,Faturamento!D$3:F1467,3,0)</f>
        <v>40958</v>
      </c>
      <c r="AD32" s="41" t="s">
        <v>686</v>
      </c>
      <c r="AE32" s="14" t="str">
        <f>VLOOKUP(B32,SAOM!B$2:T1573,16,0)</f>
        <v>-</v>
      </c>
      <c r="AF32" s="14">
        <f t="shared" si="1"/>
        <v>41017</v>
      </c>
      <c r="AG32" s="14" t="s">
        <v>4162</v>
      </c>
      <c r="AH32" s="14"/>
      <c r="AI32" s="47"/>
      <c r="AJ32" s="114"/>
      <c r="AK32" s="114"/>
      <c r="AL32" s="11" t="str">
        <f>VLOOKUP(B32,SAOM!B$2:U1690,20,0)</f>
        <v>-</v>
      </c>
      <c r="AM32" s="15" t="s">
        <v>4162</v>
      </c>
    </row>
    <row r="33" spans="1:43" s="15" customFormat="1" ht="15.75" customHeight="1">
      <c r="A33" s="232">
        <v>671</v>
      </c>
      <c r="B33" s="31" t="s">
        <v>53</v>
      </c>
      <c r="C33" s="31">
        <v>2622</v>
      </c>
      <c r="D33" s="33" t="str">
        <f>VLOOKUP(B33,SAOM!B$2:H1690,7,0)</f>
        <v>SES-CANA-0671</v>
      </c>
      <c r="E33" s="13">
        <v>40868</v>
      </c>
      <c r="F33" s="13">
        <v>40913</v>
      </c>
      <c r="G33" s="13">
        <f>VLOOKUP(B33,SAOM!B$2:D1577,3,0)</f>
        <v>40918</v>
      </c>
      <c r="H33" s="13">
        <f t="shared" si="0"/>
        <v>40928</v>
      </c>
      <c r="I33" s="24">
        <v>40914</v>
      </c>
      <c r="J33" s="10" t="s">
        <v>469</v>
      </c>
      <c r="K33" s="33" t="str">
        <f>VLOOKUP(B33,SAOM!B$2:H1574,4,0)</f>
        <v>Aceito</v>
      </c>
      <c r="L33" s="10" t="s">
        <v>456</v>
      </c>
      <c r="M33" s="33" t="str">
        <f>VLOOKUP(B33,SAOM!B$2:F1860,5,0)</f>
        <v>Lider</v>
      </c>
      <c r="N33" s="11" t="s">
        <v>186</v>
      </c>
      <c r="O33" s="11" t="str">
        <f>VLOOKUP(N33,Coordenadas!B$2:C880,2,0)</f>
        <v>SUDESTE</v>
      </c>
      <c r="P33" s="11" t="str">
        <f>VLOOKUP(N33,Coordenadas!B$2:D880,3,0)</f>
        <v xml:space="preserve"> 20°41'46.03"S</v>
      </c>
      <c r="Q33" s="11" t="str">
        <f>VLOOKUP(N33,Coordenadas!B$2:E880,4,0)</f>
        <v xml:space="preserve"> 41°55'31.50"O</v>
      </c>
      <c r="R33" s="12">
        <v>4033</v>
      </c>
      <c r="S33" s="13">
        <v>40931</v>
      </c>
      <c r="T33" s="35" t="str">
        <f>VLOOKUP(B33,SAOM!B$2:M1574,9,0)</f>
        <v>André Luiz Ignachitti Honório</v>
      </c>
      <c r="U33" s="13" t="str">
        <f>VLOOKUP(B33,SAOM!B$2:N1574,10,0)</f>
        <v>Rua João Ferreira, 216 A - Centro</v>
      </c>
      <c r="V33" s="35" t="str">
        <f>VLOOKUP(B33,SAOM!B$2:P1574,12,0)</f>
        <v>(32) 3745-1288</v>
      </c>
      <c r="W33" s="60" t="str">
        <f>VLOOKUP(B33,SAOM!B$2:O1574,11,0)</f>
        <v>36832-000</v>
      </c>
      <c r="X33" s="33" t="str">
        <f>VLOOKUP(B33,SAOM!B$2:Q1574,13,0)</f>
        <v>00:20:0E:10:48:47</v>
      </c>
      <c r="Y33" s="13">
        <v>40931</v>
      </c>
      <c r="Z33" s="11" t="s">
        <v>1733</v>
      </c>
      <c r="AA33" s="14">
        <v>40932</v>
      </c>
      <c r="AB33" s="28">
        <f>VLOOKUP(C33,Relatorios!A$3:B804,2,0)</f>
        <v>41012</v>
      </c>
      <c r="AC33" s="287">
        <f>VLOOKUP(D33,Faturamento!D$3:F1468,3,0)</f>
        <v>40963</v>
      </c>
      <c r="AD33" s="41" t="s">
        <v>686</v>
      </c>
      <c r="AE33" s="14" t="str">
        <f>VLOOKUP(B33,SAOM!B$2:T1574,16,0)</f>
        <v>-</v>
      </c>
      <c r="AF33" s="14">
        <f t="shared" si="1"/>
        <v>41022</v>
      </c>
      <c r="AG33" s="14" t="s">
        <v>4162</v>
      </c>
      <c r="AH33" s="14"/>
      <c r="AI33" s="47"/>
      <c r="AJ33" s="114"/>
      <c r="AK33" s="114"/>
      <c r="AL33" s="11" t="str">
        <f>VLOOKUP(B33,SAOM!B$2:U1691,20,0)</f>
        <v>-</v>
      </c>
      <c r="AM33" s="15" t="s">
        <v>4162</v>
      </c>
    </row>
    <row r="34" spans="1:43" s="15" customFormat="1" ht="15.75" customHeight="1">
      <c r="A34" s="232">
        <v>672</v>
      </c>
      <c r="B34" s="31" t="s">
        <v>55</v>
      </c>
      <c r="C34" s="31">
        <v>2638</v>
      </c>
      <c r="D34" s="33" t="str">
        <f>VLOOKUP(B34,SAOM!B$2:H1691,7,0)</f>
        <v>SES-CAIO-0672</v>
      </c>
      <c r="E34" s="13">
        <v>40868</v>
      </c>
      <c r="F34" s="13">
        <v>41085</v>
      </c>
      <c r="G34" s="13">
        <f>VLOOKUP(B34,SAOM!B$2:D1578,3,0)</f>
        <v>41085</v>
      </c>
      <c r="H34" s="13">
        <f t="shared" si="0"/>
        <v>41100</v>
      </c>
      <c r="I34" s="13">
        <v>40891</v>
      </c>
      <c r="J34" s="10" t="s">
        <v>469</v>
      </c>
      <c r="K34" s="33" t="str">
        <f>VLOOKUP(B34,SAOM!B$2:H1575,4,0)</f>
        <v>Aceito</v>
      </c>
      <c r="L34" s="10" t="s">
        <v>456</v>
      </c>
      <c r="M34" s="33" t="str">
        <f>VLOOKUP(B34,SAOM!B$2:F1861,5,0)</f>
        <v>Lider</v>
      </c>
      <c r="N34" s="11" t="s">
        <v>187</v>
      </c>
      <c r="O34" s="11" t="str">
        <f>VLOOKUP(N34,Coordenadas!B$2:C881,2,0)</f>
        <v>NORDESTE</v>
      </c>
      <c r="P34" s="11" t="str">
        <f>VLOOKUP(N34,Coordenadas!B$2:D881,3,0)</f>
        <v xml:space="preserve"> 18°14'31.44"S</v>
      </c>
      <c r="Q34" s="11" t="str">
        <f>VLOOKUP(N34,Coordenadas!B$2:E881,4,0)</f>
        <v xml:space="preserve"> 41°44'31.85"O</v>
      </c>
      <c r="R34" s="12">
        <v>4035</v>
      </c>
      <c r="S34" s="13">
        <v>41081</v>
      </c>
      <c r="T34" s="35" t="str">
        <f>VLOOKUP(B34,SAOM!B$2:M1575,9,0)</f>
        <v>Valguienes Teodoro de Souza Junior</v>
      </c>
      <c r="U34" s="13" t="str">
        <f>VLOOKUP(B34,SAOM!B$2:N1575,10,0)</f>
        <v>Rua Hildelbrando Cabral, 0 - Centro</v>
      </c>
      <c r="V34" s="35" t="str">
        <f>VLOOKUP(B34,SAOM!B$2:P1575,12,0)</f>
        <v>(33) 9984-6212</v>
      </c>
      <c r="W34" s="60" t="str">
        <f>VLOOKUP(B34,SAOM!B$2:O1575,11,0)</f>
        <v>39835-000</v>
      </c>
      <c r="X34" s="33" t="str">
        <f>VLOOKUP(B34,SAOM!B$2:Q1575,13,0)</f>
        <v>00:20:0e:10:49:d4</v>
      </c>
      <c r="Y34" s="13">
        <v>41081</v>
      </c>
      <c r="Z34" s="11" t="s">
        <v>2800</v>
      </c>
      <c r="AA34" s="14">
        <v>41082</v>
      </c>
      <c r="AB34" s="28">
        <f>VLOOKUP(C34,Relatorios!A$3:B805,2,0)</f>
        <v>41081</v>
      </c>
      <c r="AC34" s="287">
        <f>VLOOKUP(D34,Faturamento!D$3:F1469,3,0)</f>
        <v>41113</v>
      </c>
      <c r="AD34" s="14" t="s">
        <v>3422</v>
      </c>
      <c r="AE34" s="14" t="str">
        <f>VLOOKUP(B34,SAOM!B$2:T1575,16,0)</f>
        <v>CLIENTE NÃO ESTA CIENTE.</v>
      </c>
      <c r="AF34" s="14">
        <f t="shared" si="1"/>
        <v>41172</v>
      </c>
      <c r="AG34" s="14">
        <v>41374</v>
      </c>
      <c r="AH34" s="14">
        <v>41374</v>
      </c>
      <c r="AI34" s="47" t="s">
        <v>16085</v>
      </c>
      <c r="AJ34" s="113" t="s">
        <v>15480</v>
      </c>
      <c r="AK34" s="185" t="s">
        <v>16260</v>
      </c>
      <c r="AL34" s="11" t="str">
        <f>VLOOKUP(B34,SAOM!B$2:U1692,20,0)</f>
        <v>-</v>
      </c>
      <c r="AM34" s="15" t="s">
        <v>4162</v>
      </c>
    </row>
    <row r="35" spans="1:43" s="15" customFormat="1" ht="15.75" customHeight="1">
      <c r="A35" s="232">
        <v>673</v>
      </c>
      <c r="B35" s="31" t="s">
        <v>57</v>
      </c>
      <c r="C35" s="31">
        <v>2639</v>
      </c>
      <c r="D35" s="33" t="str">
        <f>VLOOKUP(B35,SAOM!B$2:H1692,7,0)</f>
        <v>SES-CADE-0673</v>
      </c>
      <c r="E35" s="13">
        <v>40868</v>
      </c>
      <c r="F35" s="13">
        <v>40913</v>
      </c>
      <c r="G35" s="13">
        <f>VLOOKUP(B35,SAOM!B$2:D1579,3,0)</f>
        <v>40918</v>
      </c>
      <c r="H35" s="13">
        <f t="shared" si="0"/>
        <v>40928</v>
      </c>
      <c r="I35" s="24">
        <v>40914</v>
      </c>
      <c r="J35" s="10" t="s">
        <v>469</v>
      </c>
      <c r="K35" s="33" t="str">
        <f>VLOOKUP(B35,SAOM!B$2:H1576,4,0)</f>
        <v>Aceito</v>
      </c>
      <c r="L35" s="10" t="s">
        <v>456</v>
      </c>
      <c r="M35" s="33" t="str">
        <f>VLOOKUP(B35,SAOM!B$2:F1862,5,0)</f>
        <v>Lider</v>
      </c>
      <c r="N35" s="11" t="s">
        <v>188</v>
      </c>
      <c r="O35" s="11" t="str">
        <f>VLOOKUP(N35,Coordenadas!B$2:C882,2,0)</f>
        <v>OESTE</v>
      </c>
      <c r="P35" s="11" t="str">
        <f>VLOOKUP(N35,Coordenadas!B$2:D882,3,0)</f>
        <v xml:space="preserve"> 21° 1'3.07"S</v>
      </c>
      <c r="Q35" s="11" t="str">
        <f>VLOOKUP(N35,Coordenadas!B$2:E882,4,0)</f>
        <v xml:space="preserve"> 45°10'52.93"O</v>
      </c>
      <c r="R35" s="12">
        <v>4033</v>
      </c>
      <c r="S35" s="13">
        <v>40931</v>
      </c>
      <c r="T35" s="35" t="str">
        <f>VLOOKUP(B35,SAOM!B$2:M1576,9,0)</f>
        <v>Tatiane Bastos da Silva</v>
      </c>
      <c r="U35" s="13" t="str">
        <f>VLOOKUP(B35,SAOM!B$2:N1576,10,0)</f>
        <v>Rua Jacarandá, 215 - Vila Isabel</v>
      </c>
      <c r="V35" s="35" t="str">
        <f>VLOOKUP(B35,SAOM!B$2:P1576,12,0)</f>
        <v>(35) 3865-1292</v>
      </c>
      <c r="W35" s="60" t="str">
        <f>VLOOKUP(B35,SAOM!B$2:O1576,11,0)</f>
        <v>37267-000</v>
      </c>
      <c r="X35" s="33" t="str">
        <f>VLOOKUP(B35,SAOM!B$2:Q1576,13,0)</f>
        <v>00:20:0E:10:48:5E</v>
      </c>
      <c r="Y35" s="13">
        <v>40931</v>
      </c>
      <c r="Z35" s="11" t="s">
        <v>3495</v>
      </c>
      <c r="AA35" s="14">
        <v>40932</v>
      </c>
      <c r="AB35" s="28">
        <f>VLOOKUP(C35,Relatorios!A$3:B806,2,0)</f>
        <v>40954</v>
      </c>
      <c r="AC35" s="287">
        <f>VLOOKUP(D35,Faturamento!D$3:F1470,3,0)</f>
        <v>40963</v>
      </c>
      <c r="AD35" s="41" t="s">
        <v>686</v>
      </c>
      <c r="AE35" s="14" t="str">
        <f>VLOOKUP(B35,SAOM!B$2:T1576,16,0)</f>
        <v>-</v>
      </c>
      <c r="AF35" s="14">
        <f t="shared" si="1"/>
        <v>41022</v>
      </c>
      <c r="AG35" s="14">
        <v>41398</v>
      </c>
      <c r="AH35" s="14"/>
      <c r="AI35" s="181" t="s">
        <v>8610</v>
      </c>
      <c r="AJ35" s="114" t="s">
        <v>18012</v>
      </c>
      <c r="AK35" s="114"/>
      <c r="AL35" s="11" t="str">
        <f>VLOOKUP(B35,SAOM!B$2:U1693,20,0)</f>
        <v>-</v>
      </c>
      <c r="AM35" s="15" t="s">
        <v>4162</v>
      </c>
    </row>
    <row r="36" spans="1:43" s="15" customFormat="1" ht="15.75" customHeight="1">
      <c r="A36" s="39">
        <v>674</v>
      </c>
      <c r="B36" s="31" t="s">
        <v>59</v>
      </c>
      <c r="C36" s="31">
        <v>2640</v>
      </c>
      <c r="D36" s="33" t="str">
        <f>VLOOKUP(B36,SAOM!B$2:H1693,7,0)</f>
        <v>SES-CAHO-0674</v>
      </c>
      <c r="E36" s="13">
        <v>40868</v>
      </c>
      <c r="F36" s="13">
        <v>40913</v>
      </c>
      <c r="G36" s="13">
        <f>VLOOKUP(B36,SAOM!B$2:D1580,3,0)</f>
        <v>40968</v>
      </c>
      <c r="H36" s="13">
        <f t="shared" si="0"/>
        <v>40928</v>
      </c>
      <c r="I36" s="13">
        <v>40892</v>
      </c>
      <c r="J36" s="10" t="s">
        <v>469</v>
      </c>
      <c r="K36" s="33" t="str">
        <f>VLOOKUP(B36,SAOM!B$2:H1577,4,0)</f>
        <v>Aceito</v>
      </c>
      <c r="L36" s="10" t="s">
        <v>678</v>
      </c>
      <c r="M36" s="33" t="str">
        <f>VLOOKUP(B36,SAOM!B$2:F1863,5,0)</f>
        <v>Nelta</v>
      </c>
      <c r="N36" s="11" t="s">
        <v>189</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35" t="str">
        <f>VLOOKUP(B36,SAOM!B$2:M1577,9,0)</f>
        <v>Thalita Ferreira Tartaro</v>
      </c>
      <c r="U36" s="13" t="str">
        <f>VLOOKUP(B36,SAOM!B$2:N1577,10,0)</f>
        <v>Avenida Josefa Rodrigues da Silva, 0 - Centro</v>
      </c>
      <c r="V36" s="35" t="str">
        <f>VLOOKUP(B36,SAOM!B$2:P1577,12,0)</f>
        <v>(34) 3454-8273</v>
      </c>
      <c r="W36" s="60" t="str">
        <f>VLOOKUP(B36,SAOM!B$2:O1577,11,0)</f>
        <v>38290-000</v>
      </c>
      <c r="X36" s="33" t="str">
        <f>VLOOKUP(B36,SAOM!B$2:Q1577,13,0)</f>
        <v>00:20:0E:10:49:EA</v>
      </c>
      <c r="Y36" s="13">
        <v>40967</v>
      </c>
      <c r="Z36" s="11" t="s">
        <v>2341</v>
      </c>
      <c r="AA36" s="14">
        <v>40973</v>
      </c>
      <c r="AB36" s="28" t="e">
        <f>VLOOKUP(C36,Relatorios!A$3:B807,2,0)</f>
        <v>#N/A</v>
      </c>
      <c r="AC36" s="287">
        <f>VLOOKUP(D36,Faturamento!D$3:F1471,3,0)</f>
        <v>41004</v>
      </c>
      <c r="AD36" s="41"/>
      <c r="AE36" s="14" t="str">
        <f>VLOOKUP(B36,SAOM!B$2:T1577,16,0)</f>
        <v>NÃO CONSEGUE CONTATO COM O CLIENTE.</v>
      </c>
      <c r="AF36" s="14">
        <f t="shared" si="1"/>
        <v>41063</v>
      </c>
      <c r="AG36" s="14">
        <v>41163</v>
      </c>
      <c r="AH36" s="14">
        <v>41292</v>
      </c>
      <c r="AI36" s="47" t="s">
        <v>8608</v>
      </c>
      <c r="AJ36" s="114" t="s">
        <v>12171</v>
      </c>
      <c r="AK36" s="114" t="s">
        <v>14248</v>
      </c>
      <c r="AL36" s="11" t="str">
        <f>VLOOKUP(B36,SAOM!B$2:U1694,20,0)</f>
        <v>-</v>
      </c>
    </row>
    <row r="37" spans="1:43" s="15" customFormat="1" ht="15.75" customHeight="1">
      <c r="A37" s="232">
        <v>675</v>
      </c>
      <c r="B37" s="31" t="s">
        <v>61</v>
      </c>
      <c r="C37" s="31">
        <v>2641</v>
      </c>
      <c r="D37" s="33" t="str">
        <f>VLOOKUP(B37,SAOM!B$2:H1694,7,0)</f>
        <v>SES-CACO-0675</v>
      </c>
      <c r="E37" s="13">
        <v>40868</v>
      </c>
      <c r="F37" s="13">
        <v>40913</v>
      </c>
      <c r="G37" s="13">
        <f>VLOOKUP(B37,SAOM!B$2:D1581,3,0)</f>
        <v>40918</v>
      </c>
      <c r="H37" s="13">
        <f t="shared" si="0"/>
        <v>40928</v>
      </c>
      <c r="I37" s="13">
        <v>40891</v>
      </c>
      <c r="J37" s="10" t="s">
        <v>469</v>
      </c>
      <c r="K37" s="33" t="str">
        <f>VLOOKUP(B37,SAOM!B$2:H1578,4,0)</f>
        <v>Aceito</v>
      </c>
      <c r="L37" s="10" t="s">
        <v>456</v>
      </c>
      <c r="M37" s="33" t="str">
        <f>VLOOKUP(B37,SAOM!B$2:F1864,5,0)</f>
        <v>Lider</v>
      </c>
      <c r="N37" s="11" t="s">
        <v>190</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35" t="str">
        <f>VLOOKUP(B37,SAOM!B$2:M1578,9,0)</f>
        <v>Fabiana de Deus Caixeta Resende</v>
      </c>
      <c r="U37" s="13" t="str">
        <f>VLOOKUP(B37,SAOM!B$2:N1578,10,0)</f>
        <v>Rua Epaminondas Mota, 16 - Centro</v>
      </c>
      <c r="V37" s="35" t="str">
        <f>VLOOKUP(B37,SAOM!B$2:P1578,12,0)</f>
        <v>(34) 3248-1100</v>
      </c>
      <c r="W37" s="60" t="str">
        <f>VLOOKUP(B37,SAOM!B$2:O1578,11,0)</f>
        <v>38460-000</v>
      </c>
      <c r="X37" s="33" t="str">
        <f>VLOOKUP(B37,SAOM!B$2:Q1578,13,0)</f>
        <v>00:20:0E:10:48:7D</v>
      </c>
      <c r="Y37" s="13">
        <v>40933</v>
      </c>
      <c r="Z37" s="11" t="s">
        <v>1411</v>
      </c>
      <c r="AA37" s="14">
        <v>40934</v>
      </c>
      <c r="AB37" s="28">
        <f>VLOOKUP(C37,Relatorios!A$3:B808,2,0)</f>
        <v>40954</v>
      </c>
      <c r="AC37" s="287">
        <f>VLOOKUP(D37,Faturamento!D$3:F1472,3,0)</f>
        <v>40965</v>
      </c>
      <c r="AD37" s="41" t="s">
        <v>2338</v>
      </c>
      <c r="AE37" s="14" t="str">
        <f>VLOOKUP(B37,SAOM!B$2:T1578,16,0)</f>
        <v>-</v>
      </c>
      <c r="AF37" s="14">
        <f t="shared" si="1"/>
        <v>41024</v>
      </c>
      <c r="AG37" s="14" t="s">
        <v>4162</v>
      </c>
      <c r="AH37" s="14"/>
      <c r="AI37" s="47"/>
      <c r="AJ37" s="114"/>
      <c r="AK37" s="114"/>
      <c r="AL37" s="11" t="str">
        <f>VLOOKUP(B37,SAOM!B$2:U1695,20,0)</f>
        <v>-</v>
      </c>
      <c r="AM37" s="15" t="s">
        <v>4162</v>
      </c>
    </row>
    <row r="38" spans="1:43" s="57" customFormat="1" ht="15.75" customHeight="1">
      <c r="A38" s="232">
        <v>676</v>
      </c>
      <c r="B38" s="31" t="s">
        <v>63</v>
      </c>
      <c r="C38" s="31">
        <v>2642</v>
      </c>
      <c r="D38" s="33" t="str">
        <f>VLOOKUP(B38,SAOM!B$2:H1695,7,0)</f>
        <v>SES-CAAS-0676</v>
      </c>
      <c r="E38" s="24">
        <v>40868</v>
      </c>
      <c r="F38" s="24">
        <v>40913</v>
      </c>
      <c r="G38" s="24">
        <f>VLOOKUP(B38,SAOM!B$2:D1582,3,0)</f>
        <v>40918</v>
      </c>
      <c r="H38" s="24">
        <f t="shared" si="0"/>
        <v>40928</v>
      </c>
      <c r="I38" s="24" t="s">
        <v>458</v>
      </c>
      <c r="J38" s="48" t="s">
        <v>469</v>
      </c>
      <c r="K38" s="31" t="str">
        <f>VLOOKUP(B38,SAOM!B$2:H1579,4,0)</f>
        <v>Aceito</v>
      </c>
      <c r="L38" s="10" t="s">
        <v>456</v>
      </c>
      <c r="M38" s="33" t="str">
        <f>VLOOKUP(B38,SAOM!B$2:F1865,5,0)</f>
        <v>Lider</v>
      </c>
      <c r="N38" s="40" t="s">
        <v>191</v>
      </c>
      <c r="O38" s="11" t="str">
        <f>VLOOKUP(N38,Coordenadas!B$2:C885,2,0)</f>
        <v>CENTRO</v>
      </c>
      <c r="P38" s="11" t="str">
        <f>VLOOKUP(N38,Coordenadas!B$2:D885,3,0)</f>
        <v xml:space="preserve"> 20° 4'30.35"S</v>
      </c>
      <c r="Q38" s="11" t="str">
        <f>VLOOKUP(N38,Coordenadas!B$2:E885,4,0)</f>
        <v xml:space="preserve"> 43°24'17.23"O</v>
      </c>
      <c r="R38" s="75">
        <v>4033</v>
      </c>
      <c r="S38" s="24">
        <v>40917</v>
      </c>
      <c r="T38" s="54" t="str">
        <f>VLOOKUP(B38,SAOM!B$2:M1579,9,0)</f>
        <v>Eliana Brambati Martins</v>
      </c>
      <c r="U38" s="24" t="str">
        <f>VLOOKUP(B38,SAOM!B$2:N1579,10,0)</f>
        <v>Rua Outra Banda, 0 - Vista Alegre</v>
      </c>
      <c r="V38" s="54" t="str">
        <f>VLOOKUP(B38,SAOM!B$2:P1579,12,0)</f>
        <v>(31) 3832-7125</v>
      </c>
      <c r="W38" s="175" t="str">
        <f>VLOOKUP(B38,SAOM!B$2:O1579,11,0)</f>
        <v>35960-000</v>
      </c>
      <c r="X38" s="31" t="str">
        <f>VLOOKUP(B38,SAOM!B$2:Q1579,13,0)</f>
        <v>00:20:0E:10:48:91</v>
      </c>
      <c r="Y38" s="24">
        <v>40918</v>
      </c>
      <c r="Z38" s="40" t="s">
        <v>2039</v>
      </c>
      <c r="AA38" s="55">
        <v>40918</v>
      </c>
      <c r="AB38" s="28">
        <f>VLOOKUP(C38,Relatorios!A$3:B809,2,0)</f>
        <v>40927</v>
      </c>
      <c r="AC38" s="287">
        <f>VLOOKUP(D38,Faturamento!D$3:F1473,3,0)</f>
        <v>40949</v>
      </c>
      <c r="AD38" s="45" t="s">
        <v>686</v>
      </c>
      <c r="AE38" s="55" t="str">
        <f>VLOOKUP(B38,SAOM!B$2:T1579,16,0)</f>
        <v>-</v>
      </c>
      <c r="AF38" s="55">
        <f t="shared" si="1"/>
        <v>41008</v>
      </c>
      <c r="AG38" s="55">
        <v>41285</v>
      </c>
      <c r="AH38" s="55">
        <v>41292</v>
      </c>
      <c r="AI38" s="181" t="s">
        <v>8610</v>
      </c>
      <c r="AJ38" s="115" t="s">
        <v>13832</v>
      </c>
      <c r="AK38" s="115" t="s">
        <v>14334</v>
      </c>
      <c r="AL38" s="11" t="str">
        <f>VLOOKUP(B38,SAOM!B$2:U1696,20,0)</f>
        <v>-</v>
      </c>
      <c r="AM38" s="55">
        <v>41253</v>
      </c>
      <c r="AN38" s="55">
        <v>41261</v>
      </c>
      <c r="AO38" s="181" t="s">
        <v>8609</v>
      </c>
      <c r="AP38" s="115" t="s">
        <v>12171</v>
      </c>
      <c r="AQ38" s="115" t="s">
        <v>13257</v>
      </c>
    </row>
    <row r="39" spans="1:43" s="15" customFormat="1" ht="15.75" customHeight="1">
      <c r="A39" s="232">
        <v>677</v>
      </c>
      <c r="B39" s="31" t="s">
        <v>65</v>
      </c>
      <c r="C39" s="31">
        <v>2643</v>
      </c>
      <c r="D39" s="33" t="str">
        <f>VLOOKUP(B39,SAOM!B$2:H1696,7,0)</f>
        <v>SES-CEAS-0677</v>
      </c>
      <c r="E39" s="13">
        <v>40868</v>
      </c>
      <c r="F39" s="13">
        <v>40913</v>
      </c>
      <c r="G39" s="13">
        <f>VLOOKUP(B39,SAOM!B$2:D1583,3,0)</f>
        <v>40918</v>
      </c>
      <c r="H39" s="13">
        <f t="shared" si="0"/>
        <v>40928</v>
      </c>
      <c r="I39" s="13" t="s">
        <v>458</v>
      </c>
      <c r="J39" s="10" t="s">
        <v>469</v>
      </c>
      <c r="K39" s="33" t="str">
        <f>VLOOKUP(B39,SAOM!B$2:H1580,4,0)</f>
        <v>Aceito</v>
      </c>
      <c r="L39" s="10" t="s">
        <v>456</v>
      </c>
      <c r="M39" s="33" t="str">
        <f>VLOOKUP(B39,SAOM!B$2:F1866,5,0)</f>
        <v>Lider</v>
      </c>
      <c r="N39" s="11" t="s">
        <v>192</v>
      </c>
      <c r="O39" s="11" t="str">
        <f>VLOOKUP(N39,Coordenadas!B$2:C886,2,0)</f>
        <v>LESTE</v>
      </c>
      <c r="P39" s="11" t="str">
        <f>VLOOKUP(N39,Coordenadas!B$2:D886,3,0)</f>
        <v xml:space="preserve"> 18°45'37.13"S</v>
      </c>
      <c r="Q39" s="11" t="str">
        <f>VLOOKUP(N39,Coordenadas!B$2:E886,4,0)</f>
        <v xml:space="preserve"> 41°18'24.32"O</v>
      </c>
      <c r="R39" s="12">
        <v>4035</v>
      </c>
      <c r="S39" s="13">
        <v>40917</v>
      </c>
      <c r="T39" s="35" t="str">
        <f>VLOOKUP(B39,SAOM!B$2:M1580,9,0)</f>
        <v>Rosiane Dias Lopes Diniz</v>
      </c>
      <c r="U39" s="13" t="str">
        <f>VLOOKUP(B39,SAOM!B$2:N1580,10,0)</f>
        <v>Rua Primeiro de março, 0 - Centro</v>
      </c>
      <c r="V39" s="35" t="str">
        <f>VLOOKUP(B39,SAOM!B$2:P1580,12,0)</f>
        <v>(33)3243-1240</v>
      </c>
      <c r="W39" s="60" t="str">
        <f>VLOOKUP(B39,SAOM!B$2:O1580,11,0)</f>
        <v>35260-000</v>
      </c>
      <c r="X39" s="33" t="str">
        <f>VLOOKUP(B39,SAOM!B$2:Q1580,13,0)</f>
        <v>00:20:0E:10:48:A7</v>
      </c>
      <c r="Y39" s="13">
        <v>40920</v>
      </c>
      <c r="Z39" s="11" t="s">
        <v>1369</v>
      </c>
      <c r="AA39" s="14">
        <v>40920</v>
      </c>
      <c r="AB39" s="28">
        <f>VLOOKUP(C39,Relatorios!A$3:B810,2,0)</f>
        <v>41012</v>
      </c>
      <c r="AC39" s="287">
        <f>VLOOKUP(D39,Faturamento!D$3:F1474,3,0)</f>
        <v>40951</v>
      </c>
      <c r="AD39" s="41" t="s">
        <v>686</v>
      </c>
      <c r="AE39" s="14" t="str">
        <f>VLOOKUP(B39,SAOM!B$2:T1580,16,0)</f>
        <v>-</v>
      </c>
      <c r="AF39" s="14">
        <f t="shared" si="1"/>
        <v>41010</v>
      </c>
      <c r="AG39" s="14">
        <v>41163</v>
      </c>
      <c r="AH39" s="14"/>
      <c r="AI39" s="181" t="s">
        <v>623</v>
      </c>
      <c r="AJ39" s="114" t="s">
        <v>12171</v>
      </c>
      <c r="AK39" s="114"/>
      <c r="AL39" s="11" t="str">
        <f>VLOOKUP(B39,SAOM!B$2:U1697,20,0)</f>
        <v>-</v>
      </c>
      <c r="AM39" s="15" t="s">
        <v>4162</v>
      </c>
    </row>
    <row r="40" spans="1:43" s="15" customFormat="1" ht="15.75" customHeight="1">
      <c r="A40" s="232">
        <v>678</v>
      </c>
      <c r="B40" s="31" t="s">
        <v>67</v>
      </c>
      <c r="C40" s="31">
        <v>2644</v>
      </c>
      <c r="D40" s="33" t="str">
        <f>VLOOKUP(B40,SAOM!B$2:H1697,7,0)</f>
        <v>SES-CLES-0678</v>
      </c>
      <c r="E40" s="13">
        <v>40868</v>
      </c>
      <c r="F40" s="13">
        <v>40913</v>
      </c>
      <c r="G40" s="13">
        <f>VLOOKUP(B40,SAOM!B$2:D1584,3,0)</f>
        <v>40918</v>
      </c>
      <c r="H40" s="13">
        <f t="shared" si="0"/>
        <v>40928</v>
      </c>
      <c r="I40" s="24">
        <v>40914</v>
      </c>
      <c r="J40" s="10" t="s">
        <v>469</v>
      </c>
      <c r="K40" s="33" t="str">
        <f>VLOOKUP(B40,SAOM!B$2:H1581,4,0)</f>
        <v>Aceito</v>
      </c>
      <c r="L40" s="10" t="s">
        <v>456</v>
      </c>
      <c r="M40" s="33" t="str">
        <f>VLOOKUP(B40,SAOM!B$2:F1867,5,0)</f>
        <v>Lider</v>
      </c>
      <c r="N40" s="11" t="s">
        <v>193</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35" t="str">
        <f>VLOOKUP(B40,SAOM!B$2:M1581,9,0)</f>
        <v>Adão Augusto Soares Lima Junior</v>
      </c>
      <c r="U40" s="13" t="str">
        <f>VLOOKUP(B40,SAOM!B$2:N1581,10,0)</f>
        <v>Rua Clovis Prates, 398 - Centro</v>
      </c>
      <c r="V40" s="35" t="str">
        <f>VLOOKUP(B40,SAOM!B$2:P1581,12,0)</f>
        <v>(38) 3237-1124 - -</v>
      </c>
      <c r="W40" s="60" t="str">
        <f>VLOOKUP(B40,SAOM!B$2:O1581,11,0)</f>
        <v>9380-000</v>
      </c>
      <c r="X40" s="33" t="str">
        <f>VLOOKUP(B40,SAOM!B$2:Q1581,13,0)</f>
        <v>00:20:0E:10:48:77</v>
      </c>
      <c r="Y40" s="13">
        <v>40918</v>
      </c>
      <c r="Z40" s="11" t="s">
        <v>3497</v>
      </c>
      <c r="AA40" s="14">
        <v>40918</v>
      </c>
      <c r="AB40" s="28">
        <f>VLOOKUP(C40,Relatorios!A$3:B811,2,0)</f>
        <v>41012</v>
      </c>
      <c r="AC40" s="287">
        <f>VLOOKUP(D40,Faturamento!D$3:F1475,3,0)</f>
        <v>40949</v>
      </c>
      <c r="AD40" s="41" t="s">
        <v>686</v>
      </c>
      <c r="AE40" s="14" t="str">
        <f>VLOOKUP(B40,SAOM!B$2:T1581,16,0)</f>
        <v>-</v>
      </c>
      <c r="AF40" s="14">
        <f t="shared" si="1"/>
        <v>41008</v>
      </c>
      <c r="AG40" s="14" t="s">
        <v>4162</v>
      </c>
      <c r="AH40" s="14"/>
      <c r="AI40" s="47"/>
      <c r="AJ40" s="114"/>
      <c r="AK40" s="114"/>
      <c r="AL40" s="11" t="str">
        <f>VLOOKUP(B40,SAOM!B$2:U1698,20,0)</f>
        <v>-</v>
      </c>
      <c r="AM40" s="15" t="s">
        <v>4162</v>
      </c>
    </row>
    <row r="41" spans="1:43" s="15" customFormat="1" ht="15.75" customHeight="1">
      <c r="A41" s="232">
        <v>679</v>
      </c>
      <c r="B41" s="31" t="s">
        <v>69</v>
      </c>
      <c r="C41" s="31">
        <v>2645</v>
      </c>
      <c r="D41" s="33" t="str">
        <f>VLOOKUP(B41,SAOM!B$2:H1698,7,0)</f>
        <v>SES-COHO-0679</v>
      </c>
      <c r="E41" s="13">
        <v>40868</v>
      </c>
      <c r="F41" s="13">
        <v>41104</v>
      </c>
      <c r="G41" s="13">
        <f>VLOOKUP(B41,SAOM!B$2:D1585,3,0)</f>
        <v>41104</v>
      </c>
      <c r="H41" s="13">
        <f t="shared" si="0"/>
        <v>41119</v>
      </c>
      <c r="I41" s="13">
        <v>40892</v>
      </c>
      <c r="J41" s="10" t="s">
        <v>469</v>
      </c>
      <c r="K41" s="33" t="str">
        <f>VLOOKUP(B41,SAOM!B$2:H1582,4,0)</f>
        <v>Aceito</v>
      </c>
      <c r="L41" s="10" t="s">
        <v>456</v>
      </c>
      <c r="M41" s="33" t="str">
        <f>VLOOKUP(B41,SAOM!B$2:F1868,5,0)</f>
        <v>Lider</v>
      </c>
      <c r="N41" s="11" t="s">
        <v>194</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35" t="str">
        <f>VLOOKUP(B41,SAOM!B$2:M1582,9,0)</f>
        <v>Hermes Lima Madureira</v>
      </c>
      <c r="U41" s="13" t="str">
        <f>VLOOKUP(B41,SAOM!B$2:N1582,10,0)</f>
        <v>Rua Francisco Leite, 0 - Centro</v>
      </c>
      <c r="V41" s="35" t="str">
        <f>VLOOKUP(B41,SAOM!B$2:P1582,12,0)</f>
        <v>(38)9915-5592 (PREFE</v>
      </c>
      <c r="W41" s="60" t="str">
        <f>VLOOKUP(B41,SAOM!B$2:O1582,11,0)</f>
        <v>39489-000</v>
      </c>
      <c r="X41" s="33" t="str">
        <f>VLOOKUP(B41,SAOM!B$2:Q1582,13,0)</f>
        <v>00:20:0E:10:53:BB</v>
      </c>
      <c r="Y41" s="13">
        <v>41254</v>
      </c>
      <c r="Z41" s="11" t="s">
        <v>9340</v>
      </c>
      <c r="AA41" s="14">
        <v>41254</v>
      </c>
      <c r="AB41" s="28">
        <f>VLOOKUP(C41,Relatorios!A$3:B812,2,0)</f>
        <v>41299</v>
      </c>
      <c r="AC41" s="287">
        <f>VLOOKUP(D41,Faturamento!D$3:F1476,3,0)</f>
        <v>41285</v>
      </c>
      <c r="AD41" s="46" t="s">
        <v>3837</v>
      </c>
      <c r="AE41" s="14" t="str">
        <f>VLOOKUP(B41,SAOM!B$2:T1582,16,0)</f>
        <v>18/6 - Correção do Contao  (38)9915-5592 (PREFEITURA) (38) 99723291 (FARMACÊUTICO) (38)99168123 (SMS) TELEFONE INCORRETO.</v>
      </c>
      <c r="AF41" s="14">
        <f t="shared" si="1"/>
        <v>41344</v>
      </c>
      <c r="AG41" s="14" t="s">
        <v>4162</v>
      </c>
      <c r="AH41" s="14"/>
      <c r="AI41" s="47"/>
      <c r="AJ41" s="116"/>
      <c r="AK41" s="116"/>
      <c r="AL41" s="11" t="str">
        <f>VLOOKUP(B41,SAOM!B$2:U1699,20,0)</f>
        <v>Conectado ao computador.</v>
      </c>
      <c r="AM41" s="15" t="s">
        <v>4162</v>
      </c>
    </row>
    <row r="42" spans="1:43" s="15" customFormat="1" ht="15.75" customHeight="1">
      <c r="A42" s="232">
        <v>680</v>
      </c>
      <c r="B42" s="31" t="s">
        <v>71</v>
      </c>
      <c r="C42" s="31">
        <v>2646</v>
      </c>
      <c r="D42" s="33" t="str">
        <f>VLOOKUP(B42,SAOM!B$2:H1699,7,0)</f>
        <v>SES-COAL-0680</v>
      </c>
      <c r="E42" s="13">
        <v>40868</v>
      </c>
      <c r="F42" s="13">
        <v>40913</v>
      </c>
      <c r="G42" s="13">
        <f>VLOOKUP(B42,SAOM!B$2:D1586,3,0)</f>
        <v>40918</v>
      </c>
      <c r="H42" s="13">
        <f t="shared" si="0"/>
        <v>40928</v>
      </c>
      <c r="I42" s="24">
        <v>40914</v>
      </c>
      <c r="J42" s="10" t="s">
        <v>469</v>
      </c>
      <c r="K42" s="33" t="str">
        <f>VLOOKUP(B42,SAOM!B$2:H1583,4,0)</f>
        <v>Aceito</v>
      </c>
      <c r="L42" s="10" t="s">
        <v>456</v>
      </c>
      <c r="M42" s="33" t="str">
        <f>VLOOKUP(B42,SAOM!B$2:F1869,5,0)</f>
        <v>Lider</v>
      </c>
      <c r="N42" s="11" t="s">
        <v>195</v>
      </c>
      <c r="O42" s="11" t="str">
        <f>VLOOKUP(N42,Coordenadas!B$2:C889,2,0)</f>
        <v>SUL</v>
      </c>
      <c r="P42" s="11" t="str">
        <f>VLOOKUP(N42,Coordenadas!B$2:D889,3,0)</f>
        <v xml:space="preserve"> 22° 9'14.54"S</v>
      </c>
      <c r="Q42" s="11" t="str">
        <f>VLOOKUP(N42,Coordenadas!B$2:E889,4,0)</f>
        <v xml:space="preserve"> 46° 2'35.66"O</v>
      </c>
      <c r="R42" s="12">
        <v>4033</v>
      </c>
      <c r="S42" s="13">
        <v>40932</v>
      </c>
      <c r="T42" s="35" t="str">
        <f>VLOOKUP(B42,SAOM!B$2:M1583,9,0)</f>
        <v>Ana Tereza Moreira</v>
      </c>
      <c r="U42" s="13" t="str">
        <f>VLOOKUP(B42,SAOM!B$2:N1583,10,0)</f>
        <v>Rua Prudente de Moraes, 4469 - Centro</v>
      </c>
      <c r="V42" s="35" t="str">
        <f>VLOOKUP(B42,SAOM!B$2:P1583,12,0)</f>
        <v>(35) 3424-1709</v>
      </c>
      <c r="W42" s="60" t="str">
        <f>VLOOKUP(B42,SAOM!B$2:O1583,11,0)</f>
        <v>37557-000</v>
      </c>
      <c r="X42" s="33" t="str">
        <f>VLOOKUP(B42,SAOM!B$2:Q1583,13,0)</f>
        <v>00:20:0E:10:48:A6</v>
      </c>
      <c r="Y42" s="13">
        <v>40933</v>
      </c>
      <c r="Z42" s="11" t="s">
        <v>3495</v>
      </c>
      <c r="AA42" s="14">
        <v>40934</v>
      </c>
      <c r="AB42" s="28">
        <f>VLOOKUP(C42,Relatorios!A$3:B813,2,0)</f>
        <v>40954</v>
      </c>
      <c r="AC42" s="287">
        <f>VLOOKUP(D42,Faturamento!D$3:F1477,3,0)</f>
        <v>40965</v>
      </c>
      <c r="AD42" s="41" t="s">
        <v>2337</v>
      </c>
      <c r="AE42" s="14" t="str">
        <f>VLOOKUP(B42,SAOM!B$2:T1583,16,0)</f>
        <v>-</v>
      </c>
      <c r="AF42" s="14">
        <f t="shared" si="1"/>
        <v>41024</v>
      </c>
      <c r="AG42" s="14" t="s">
        <v>4162</v>
      </c>
      <c r="AH42" s="14"/>
      <c r="AI42" s="47"/>
      <c r="AJ42" s="114"/>
      <c r="AK42" s="114"/>
      <c r="AL42" s="11" t="str">
        <f>VLOOKUP(B42,SAOM!B$2:U1700,20,0)</f>
        <v>-</v>
      </c>
      <c r="AM42" s="15" t="s">
        <v>4162</v>
      </c>
    </row>
    <row r="43" spans="1:43" s="15" customFormat="1" ht="15.75" customHeight="1">
      <c r="A43" s="232">
        <v>681</v>
      </c>
      <c r="B43" s="31" t="s">
        <v>73</v>
      </c>
      <c r="C43" s="31">
        <v>2647</v>
      </c>
      <c r="D43" s="33" t="str">
        <f>VLOOKUP(B43,SAOM!B$2:H1700,7,0)</f>
        <v>SES-COTE-0681</v>
      </c>
      <c r="E43" s="13">
        <v>40868</v>
      </c>
      <c r="F43" s="13">
        <v>40913</v>
      </c>
      <c r="G43" s="13">
        <f>VLOOKUP(B43,SAOM!B$2:D1587,3,0)</f>
        <v>40918</v>
      </c>
      <c r="H43" s="13">
        <f t="shared" si="0"/>
        <v>40928</v>
      </c>
      <c r="I43" s="13" t="s">
        <v>458</v>
      </c>
      <c r="J43" s="10" t="s">
        <v>469</v>
      </c>
      <c r="K43" s="33" t="str">
        <f>VLOOKUP(B43,SAOM!B$2:H1584,4,0)</f>
        <v>Aceito</v>
      </c>
      <c r="L43" s="10" t="s">
        <v>456</v>
      </c>
      <c r="M43" s="33" t="str">
        <f>VLOOKUP(B43,SAOM!B$2:F1870,5,0)</f>
        <v>Lider</v>
      </c>
      <c r="N43" s="11" t="s">
        <v>196</v>
      </c>
      <c r="O43" s="11" t="str">
        <f>VLOOKUP(N43,Coordenadas!B$2:C890,2,0)</f>
        <v>JEQUITINHONHA</v>
      </c>
      <c r="P43" s="11" t="str">
        <f>VLOOKUP(N43,Coordenadas!B$2:D890,3,0)</f>
        <v xml:space="preserve"> 18°48'43.43"S</v>
      </c>
      <c r="Q43" s="11" t="str">
        <f>VLOOKUP(N43,Coordenadas!B$2:E890,4,0)</f>
        <v xml:space="preserve"> 43°40'36.00"O</v>
      </c>
      <c r="R43" s="12">
        <v>4033</v>
      </c>
      <c r="S43" s="13">
        <v>40920</v>
      </c>
      <c r="T43" s="35" t="str">
        <f>VLOOKUP(B43,SAOM!B$2:M1584,9,0)</f>
        <v>Raquel Silva de Carvalho</v>
      </c>
      <c r="U43" s="13" t="str">
        <f>VLOOKUP(B43,SAOM!B$2:N1584,10,0)</f>
        <v>Rua Teodomiro Milanez Brandão, 3 - Centro</v>
      </c>
      <c r="V43" s="35" t="str">
        <f>VLOOKUP(B43,SAOM!B$2:P1584,12,0)</f>
        <v>(31) 3869-1001</v>
      </c>
      <c r="W43" s="60" t="str">
        <f>VLOOKUP(B43,SAOM!B$2:O1584,11,0)</f>
        <v>35850-000</v>
      </c>
      <c r="X43" s="33" t="str">
        <f>VLOOKUP(B43,SAOM!B$2:Q1584,13,0)</f>
        <v>00:20:0E:10:48:3C</v>
      </c>
      <c r="Y43" s="13">
        <v>40921</v>
      </c>
      <c r="Z43" s="11" t="s">
        <v>3495</v>
      </c>
      <c r="AA43" s="14">
        <v>40921</v>
      </c>
      <c r="AB43" s="28">
        <f>VLOOKUP(C43,Relatorios!A$3:B814,2,0)</f>
        <v>40927</v>
      </c>
      <c r="AC43" s="287">
        <f>VLOOKUP(D43,Faturamento!D$3:F1478,3,0)</f>
        <v>40952</v>
      </c>
      <c r="AD43" s="41" t="s">
        <v>679</v>
      </c>
      <c r="AE43" s="14" t="str">
        <f>VLOOKUP(B43,SAOM!B$2:T1584,16,0)</f>
        <v>-</v>
      </c>
      <c r="AF43" s="14">
        <f t="shared" si="1"/>
        <v>41011</v>
      </c>
      <c r="AG43" s="14" t="s">
        <v>4162</v>
      </c>
      <c r="AH43" s="14"/>
      <c r="AI43" s="47"/>
      <c r="AJ43" s="114"/>
      <c r="AK43" s="114"/>
      <c r="AL43" s="11" t="str">
        <f>VLOOKUP(B43,SAOM!B$2:U1701,20,0)</f>
        <v>-</v>
      </c>
      <c r="AM43" s="15" t="s">
        <v>4162</v>
      </c>
    </row>
    <row r="44" spans="1:43" s="15" customFormat="1" ht="15.75" customHeight="1">
      <c r="A44" s="39">
        <v>682</v>
      </c>
      <c r="B44" s="31" t="s">
        <v>75</v>
      </c>
      <c r="C44" s="31">
        <v>2648</v>
      </c>
      <c r="D44" s="33" t="str">
        <f>VLOOKUP(B44,SAOM!B$2:H1701,7,0)</f>
        <v>SES-COTA-0682</v>
      </c>
      <c r="E44" s="13">
        <v>40868</v>
      </c>
      <c r="F44" s="13">
        <v>40913</v>
      </c>
      <c r="G44" s="13">
        <f>VLOOKUP(B44,SAOM!B$2:D1588,3,0)</f>
        <v>40968</v>
      </c>
      <c r="H44" s="13">
        <f t="shared" si="0"/>
        <v>40928</v>
      </c>
      <c r="I44" s="13">
        <v>40891</v>
      </c>
      <c r="J44" s="10" t="s">
        <v>469</v>
      </c>
      <c r="K44" s="33" t="str">
        <f>VLOOKUP(B44,SAOM!B$2:H1585,4,0)</f>
        <v>Aceito</v>
      </c>
      <c r="L44" s="10" t="s">
        <v>678</v>
      </c>
      <c r="M44" s="33" t="str">
        <f>VLOOKUP(B44,SAOM!B$2:F1871,5,0)</f>
        <v>Nelta</v>
      </c>
      <c r="N44" s="11" t="s">
        <v>197</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35" t="str">
        <f>VLOOKUP(B44,SAOM!B$2:M1585,9,0)</f>
        <v>Tarcizio Henrique Zago</v>
      </c>
      <c r="U44" s="13" t="str">
        <f>VLOOKUP(B44,SAOM!B$2:N1585,10,0)</f>
        <v>Avenida Juquinha Mendonça, 437 - Centro</v>
      </c>
      <c r="V44" s="35" t="str">
        <f>VLOOKUP(B44,SAOM!B$2:P1585,12,0)</f>
        <v>(34) 3353-1451</v>
      </c>
      <c r="W44" s="60" t="str">
        <f>VLOOKUP(B44,SAOM!B$2:O1585,11,0)</f>
        <v>38195-000</v>
      </c>
      <c r="X44" s="33" t="str">
        <f>VLOOKUP(B44,SAOM!B$2:Q1585,13,0)</f>
        <v>00:20:0E:10:49:BD</v>
      </c>
      <c r="Y44" s="13">
        <v>40976</v>
      </c>
      <c r="Z44" s="11" t="s">
        <v>2341</v>
      </c>
      <c r="AA44" s="14">
        <v>40976</v>
      </c>
      <c r="AB44" s="28" t="e">
        <f>VLOOKUP(C44,Relatorios!A$3:B815,2,0)</f>
        <v>#N/A</v>
      </c>
      <c r="AC44" s="287">
        <f>VLOOKUP(D44,Faturamento!D$3:F1479,3,0)</f>
        <v>41007</v>
      </c>
      <c r="AD44" s="41"/>
      <c r="AE44" s="14" t="str">
        <f>VLOOKUP(B44,SAOM!B$2:T1585,16,0)</f>
        <v>-</v>
      </c>
      <c r="AF44" s="14">
        <f t="shared" si="1"/>
        <v>41066</v>
      </c>
      <c r="AG44" s="14" t="s">
        <v>4162</v>
      </c>
      <c r="AH44" s="14"/>
      <c r="AI44" s="47"/>
      <c r="AJ44" s="114"/>
      <c r="AK44" s="114"/>
      <c r="AL44" s="11" t="str">
        <f>VLOOKUP(B44,SAOM!B$2:U1702,20,0)</f>
        <v>-</v>
      </c>
      <c r="AM44" s="15" t="s">
        <v>4162</v>
      </c>
    </row>
    <row r="45" spans="1:43" s="15" customFormat="1" ht="15.75" customHeight="1">
      <c r="A45" s="232">
        <v>683</v>
      </c>
      <c r="B45" s="31" t="s">
        <v>77</v>
      </c>
      <c r="C45" s="31">
        <v>2649</v>
      </c>
      <c r="D45" s="33" t="str">
        <f>VLOOKUP(B45,SAOM!B$2:H1702,7,0)</f>
        <v>SES-COGO-0683</v>
      </c>
      <c r="E45" s="13">
        <v>40868</v>
      </c>
      <c r="F45" s="13">
        <v>40913</v>
      </c>
      <c r="G45" s="13">
        <f>VLOOKUP(B45,SAOM!B$2:D1589,3,0)</f>
        <v>40918</v>
      </c>
      <c r="H45" s="13">
        <f t="shared" si="0"/>
        <v>40928</v>
      </c>
      <c r="I45" s="13" t="s">
        <v>458</v>
      </c>
      <c r="J45" s="10" t="s">
        <v>469</v>
      </c>
      <c r="K45" s="33" t="str">
        <f>VLOOKUP(B45,SAOM!B$2:H1586,4,0)</f>
        <v>Aceito</v>
      </c>
      <c r="L45" s="10" t="s">
        <v>456</v>
      </c>
      <c r="M45" s="33" t="str">
        <f>VLOOKUP(B45,SAOM!B$2:F1872,5,0)</f>
        <v>Lider</v>
      </c>
      <c r="N45" s="11" t="s">
        <v>198</v>
      </c>
      <c r="O45" s="11" t="str">
        <f>VLOOKUP(N45,Coordenadas!B$2:C892,2,0)</f>
        <v>CENTRO</v>
      </c>
      <c r="P45" s="11" t="str">
        <f>VLOOKUP(N45,Coordenadas!B$2:D892,3,0)</f>
        <v xml:space="preserve"> 19° 7'50.38"S</v>
      </c>
      <c r="Q45" s="11" t="str">
        <f>VLOOKUP(N45,Coordenadas!B$2:E892,4,0)</f>
        <v xml:space="preserve"> 44°19'4.20"O</v>
      </c>
      <c r="R45" s="12">
        <v>4033</v>
      </c>
      <c r="S45" s="13">
        <v>40917</v>
      </c>
      <c r="T45" s="35" t="str">
        <f>VLOOKUP(B45,SAOM!B$2:M1586,9,0)</f>
        <v>Naiara Nureiev de Paula Maia</v>
      </c>
      <c r="U45" s="13" t="str">
        <f>VLOOKUP(B45,SAOM!B$2:N1586,10,0)</f>
        <v>Rua Do Rosário, 64 - Centro</v>
      </c>
      <c r="V45" s="35" t="str">
        <f>VLOOKUP(B45,SAOM!B$2:P1586,12,0)</f>
        <v>(31) 3715-1942</v>
      </c>
      <c r="W45" s="60" t="str">
        <f>VLOOKUP(B45,SAOM!B$2:O1586,11,0)</f>
        <v>35780-000</v>
      </c>
      <c r="X45" s="33" t="str">
        <f>VLOOKUP(B45,SAOM!B$2:Q1586,13,0)</f>
        <v>00:20:0E:10:48:A4</v>
      </c>
      <c r="Y45" s="13">
        <v>40919</v>
      </c>
      <c r="Z45" s="11" t="s">
        <v>3496</v>
      </c>
      <c r="AA45" s="14">
        <v>40919</v>
      </c>
      <c r="AB45" s="28">
        <f>VLOOKUP(C45,Relatorios!A$3:B816,2,0)</f>
        <v>40927</v>
      </c>
      <c r="AC45" s="287">
        <f>VLOOKUP(D45,Faturamento!D$3:F1480,3,0)</f>
        <v>40950</v>
      </c>
      <c r="AD45" s="41" t="s">
        <v>686</v>
      </c>
      <c r="AE45" s="14" t="str">
        <f>VLOOKUP(B45,SAOM!B$2:T1586,16,0)</f>
        <v>-</v>
      </c>
      <c r="AF45" s="14">
        <f t="shared" si="1"/>
        <v>41009</v>
      </c>
      <c r="AG45" s="14" t="s">
        <v>4162</v>
      </c>
      <c r="AH45" s="14"/>
      <c r="AI45" s="47"/>
      <c r="AJ45" s="114"/>
      <c r="AK45" s="114"/>
      <c r="AL45" s="11" t="str">
        <f>VLOOKUP(B45,SAOM!B$2:U1703,20,0)</f>
        <v>-</v>
      </c>
      <c r="AM45" s="15" t="s">
        <v>4162</v>
      </c>
    </row>
    <row r="46" spans="1:43" s="15" customFormat="1" ht="15.75" customHeight="1">
      <c r="A46" s="232">
        <v>684</v>
      </c>
      <c r="B46" s="31" t="s">
        <v>79</v>
      </c>
      <c r="C46" s="31">
        <v>2650</v>
      </c>
      <c r="D46" s="33" t="str">
        <f>VLOOKUP(B46,SAOM!B$2:H1703,7,0)</f>
        <v>SES-COTA-0684</v>
      </c>
      <c r="E46" s="13">
        <v>40868</v>
      </c>
      <c r="F46" s="13">
        <v>40913</v>
      </c>
      <c r="G46" s="13">
        <f>VLOOKUP(B46,SAOM!B$2:D1590,3,0)</f>
        <v>40918</v>
      </c>
      <c r="H46" s="13">
        <f t="shared" si="0"/>
        <v>40928</v>
      </c>
      <c r="I46" s="13" t="s">
        <v>458</v>
      </c>
      <c r="J46" s="10" t="s">
        <v>469</v>
      </c>
      <c r="K46" s="33" t="str">
        <f>VLOOKUP(B46,SAOM!B$2:H1587,4,0)</f>
        <v>Aceito</v>
      </c>
      <c r="L46" s="10" t="s">
        <v>456</v>
      </c>
      <c r="M46" s="33" t="str">
        <f>VLOOKUP(B46,SAOM!B$2:F1873,5,0)</f>
        <v>Lider</v>
      </c>
      <c r="N46" s="11" t="s">
        <v>199</v>
      </c>
      <c r="O46" s="11" t="str">
        <f>VLOOKUP(N46,Coordenadas!B$2:C893,2,0)</f>
        <v>NORDESTE</v>
      </c>
      <c r="P46" s="11" t="str">
        <f>VLOOKUP(N46,Coordenadas!B$2:D893,3,0)</f>
        <v xml:space="preserve"> 16°37'3.70"S</v>
      </c>
      <c r="Q46" s="11" t="str">
        <f>VLOOKUP(N46,Coordenadas!B$2:E893,4,0)</f>
        <v xml:space="preserve"> 42°10'58.22"O</v>
      </c>
      <c r="R46" s="12">
        <v>4035</v>
      </c>
      <c r="S46" s="13">
        <v>40920</v>
      </c>
      <c r="T46" s="35" t="str">
        <f>VLOOKUP(B46,SAOM!B$2:M1587,9,0)</f>
        <v>Marianne Almeida Jardim / Fabiangela</v>
      </c>
      <c r="U46" s="13" t="str">
        <f>VLOOKUP(B46,SAOM!B$2:N1587,10,0)</f>
        <v>Rua Severo Leão, 0 - Centro</v>
      </c>
      <c r="V46" s="35" t="str">
        <f>VLOOKUP(B46,SAOM!B$2:P1587,12,0)</f>
        <v>33-8835-6605</v>
      </c>
      <c r="W46" s="60" t="str">
        <f>VLOOKUP(B46,SAOM!B$2:O1587,11,0)</f>
        <v>39635-000</v>
      </c>
      <c r="X46" s="33" t="str">
        <f>VLOOKUP(B46,SAOM!B$2:Q1587,13,0)</f>
        <v>00:20:0E:10:48:70</v>
      </c>
      <c r="Y46" s="13">
        <v>40919</v>
      </c>
      <c r="Z46" s="11" t="s">
        <v>2039</v>
      </c>
      <c r="AA46" s="14">
        <v>40919</v>
      </c>
      <c r="AB46" s="28">
        <f>VLOOKUP(C46,Relatorios!A$3:B817,2,0)</f>
        <v>40954</v>
      </c>
      <c r="AC46" s="287">
        <f>VLOOKUP(D46,Faturamento!D$3:F1481,3,0)</f>
        <v>40950</v>
      </c>
      <c r="AD46" s="41" t="s">
        <v>2339</v>
      </c>
      <c r="AE46" s="14" t="str">
        <f>VLOOKUP(B46,SAOM!B$2:T1587,16,0)</f>
        <v>-</v>
      </c>
      <c r="AF46" s="14">
        <f t="shared" si="1"/>
        <v>41009</v>
      </c>
      <c r="AG46" s="14" t="s">
        <v>4162</v>
      </c>
      <c r="AH46" s="14"/>
      <c r="AI46" s="47"/>
      <c r="AJ46" s="114"/>
      <c r="AK46" s="114"/>
      <c r="AL46" s="11" t="str">
        <f>VLOOKUP(B46,SAOM!B$2:U1704,20,0)</f>
        <v>-</v>
      </c>
      <c r="AM46" s="15" t="s">
        <v>4162</v>
      </c>
    </row>
    <row r="47" spans="1:43" s="15" customFormat="1" ht="15.75" customHeight="1">
      <c r="A47" s="232">
        <v>685</v>
      </c>
      <c r="B47" s="31" t="s">
        <v>81</v>
      </c>
      <c r="C47" s="31">
        <v>2651</v>
      </c>
      <c r="D47" s="33" t="str">
        <f>VLOOKUP(B47,SAOM!B$2:H1704,7,0)</f>
        <v>SES-DERA-0685</v>
      </c>
      <c r="E47" s="13">
        <v>40868</v>
      </c>
      <c r="F47" s="13">
        <v>40913</v>
      </c>
      <c r="G47" s="13">
        <f>VLOOKUP(B47,SAOM!B$2:D1591,3,0)</f>
        <v>40918</v>
      </c>
      <c r="H47" s="13">
        <f t="shared" si="0"/>
        <v>40928</v>
      </c>
      <c r="I47" s="13" t="s">
        <v>458</v>
      </c>
      <c r="J47" s="10" t="s">
        <v>469</v>
      </c>
      <c r="K47" s="33" t="str">
        <f>VLOOKUP(B47,SAOM!B$2:H1588,4,0)</f>
        <v>Aceito</v>
      </c>
      <c r="L47" s="10" t="s">
        <v>456</v>
      </c>
      <c r="M47" s="33" t="str">
        <f>VLOOKUP(B47,SAOM!B$2:F1874,5,0)</f>
        <v>Lider</v>
      </c>
      <c r="N47" s="11" t="s">
        <v>200</v>
      </c>
      <c r="O47" s="11" t="str">
        <f>VLOOKUP(N47,Coordenadas!B$2:C894,2,0)</f>
        <v>SUL</v>
      </c>
      <c r="P47" s="11" t="str">
        <f>VLOOKUP(N47,Coordenadas!B$2:D894,3,0)</f>
        <v xml:space="preserve"> 22°30'27.61"S</v>
      </c>
      <c r="Q47" s="11" t="str">
        <f>VLOOKUP(N47,Coordenadas!B$2:E894,4,0)</f>
        <v xml:space="preserve"> 45°16'49.84"O</v>
      </c>
      <c r="R47" s="12">
        <v>4033</v>
      </c>
      <c r="S47" s="13">
        <v>40924</v>
      </c>
      <c r="T47" s="35" t="str">
        <f>VLOOKUP(B47,SAOM!B$2:M1588,9,0)</f>
        <v>Thiago Siqueita Marques</v>
      </c>
      <c r="U47" s="13" t="str">
        <f>VLOOKUP(B47,SAOM!B$2:N1588,10,0)</f>
        <v>Avenida Juscelino K de Oliveira, 0 - Centro</v>
      </c>
      <c r="V47" s="35" t="str">
        <f>VLOOKUP(B47,SAOM!B$2:P1588,12,0)</f>
        <v>(35) 3624-1677</v>
      </c>
      <c r="W47" s="60" t="str">
        <f>VLOOKUP(B47,SAOM!B$2:O1588,11,0)</f>
        <v>37514-000</v>
      </c>
      <c r="X47" s="33" t="str">
        <f>VLOOKUP(B47,SAOM!B$2:Q1588,13,0)</f>
        <v>00:20:0E:10:48:68</v>
      </c>
      <c r="Y47" s="13">
        <v>40925</v>
      </c>
      <c r="Z47" s="11" t="s">
        <v>3495</v>
      </c>
      <c r="AA47" s="14">
        <v>40925</v>
      </c>
      <c r="AB47" s="28">
        <f>VLOOKUP(C47,Relatorios!A$3:B818,2,0)</f>
        <v>40927</v>
      </c>
      <c r="AC47" s="287">
        <f>VLOOKUP(D47,Faturamento!D$3:F1482,3,0)</f>
        <v>40956</v>
      </c>
      <c r="AD47" s="41" t="s">
        <v>680</v>
      </c>
      <c r="AE47" s="14" t="str">
        <f>VLOOKUP(B47,SAOM!B$2:T1588,16,0)</f>
        <v>-</v>
      </c>
      <c r="AF47" s="14">
        <f t="shared" si="1"/>
        <v>41015</v>
      </c>
      <c r="AG47" s="14" t="s">
        <v>4162</v>
      </c>
      <c r="AH47" s="14"/>
      <c r="AI47" s="47"/>
      <c r="AJ47" s="114"/>
      <c r="AK47" s="114"/>
      <c r="AL47" s="11" t="str">
        <f>VLOOKUP(B47,SAOM!B$2:U1705,20,0)</f>
        <v>-</v>
      </c>
      <c r="AM47" s="15" t="s">
        <v>4162</v>
      </c>
    </row>
    <row r="48" spans="1:43" s="15" customFormat="1" ht="15.75" customHeight="1">
      <c r="A48" s="232">
        <v>686</v>
      </c>
      <c r="B48" s="31" t="s">
        <v>83</v>
      </c>
      <c r="C48" s="31">
        <v>2652</v>
      </c>
      <c r="D48" s="33" t="str">
        <f>VLOOKUP(B48,SAOM!B$2:H1705,7,0)</f>
        <v>SES-DETA-0686</v>
      </c>
      <c r="E48" s="13">
        <v>40868</v>
      </c>
      <c r="F48" s="13">
        <v>40913</v>
      </c>
      <c r="G48" s="13">
        <f>VLOOKUP(B48,SAOM!B$2:D1592,3,0)</f>
        <v>40968</v>
      </c>
      <c r="H48" s="13">
        <f t="shared" si="0"/>
        <v>40928</v>
      </c>
      <c r="I48" s="13">
        <v>40891</v>
      </c>
      <c r="J48" s="10" t="s">
        <v>469</v>
      </c>
      <c r="K48" s="33" t="str">
        <f>VLOOKUP(B48,SAOM!B$2:H1589,4,0)</f>
        <v>Aceito</v>
      </c>
      <c r="L48" s="10" t="s">
        <v>678</v>
      </c>
      <c r="M48" s="33" t="str">
        <f>VLOOKUP(B48,SAOM!B$2:F1875,5,0)</f>
        <v>Nelta</v>
      </c>
      <c r="N48" s="11" t="s">
        <v>201</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35" t="str">
        <f>VLOOKUP(B48,SAOM!B$2:M1589,9,0)</f>
        <v>Viviane Cristina Palma</v>
      </c>
      <c r="U48" s="13" t="str">
        <f>VLOOKUP(B48,SAOM!B$2:N1589,10,0)</f>
        <v>Rua Aparecida Nunes, 170 - Cohab</v>
      </c>
      <c r="V48" s="35" t="str">
        <f>VLOOKUP(B48,SAOM!B$2:P1589,12,0)</f>
        <v>(34) 3325-1375</v>
      </c>
      <c r="W48" s="60" t="str">
        <f>VLOOKUP(B48,SAOM!B$2:O1589,11,0)</f>
        <v>38108-000</v>
      </c>
      <c r="X48" s="33" t="str">
        <f>VLOOKUP(B48,SAOM!B$2:Q1589,13,0)</f>
        <v>00:20:0E:10:4A:25</v>
      </c>
      <c r="Y48" s="13">
        <v>40991</v>
      </c>
      <c r="Z48" s="11" t="s">
        <v>2341</v>
      </c>
      <c r="AA48" s="14">
        <v>40991</v>
      </c>
      <c r="AB48" s="28" t="e">
        <f>VLOOKUP(C48,Relatorios!A$3:B819,2,0)</f>
        <v>#N/A</v>
      </c>
      <c r="AC48" s="287">
        <f>VLOOKUP(D48,Faturamento!D$3:F1483,3,0)</f>
        <v>41022</v>
      </c>
      <c r="AD48" s="41" t="s">
        <v>2154</v>
      </c>
      <c r="AE48" s="14" t="str">
        <f>VLOOKUP(B48,SAOM!B$2:T1589,16,0)</f>
        <v>NÃO CONSEGUE CONTATO COM O CLIENTE.</v>
      </c>
      <c r="AF48" s="14">
        <f t="shared" si="1"/>
        <v>41081</v>
      </c>
      <c r="AG48" s="14" t="s">
        <v>4162</v>
      </c>
      <c r="AH48" s="14"/>
      <c r="AI48" s="47"/>
      <c r="AJ48" s="114"/>
      <c r="AK48" s="114"/>
      <c r="AL48" s="11" t="str">
        <f>VLOOKUP(B48,SAOM!B$2:U1706,20,0)</f>
        <v>-</v>
      </c>
      <c r="AM48" s="15" t="s">
        <v>4162</v>
      </c>
    </row>
    <row r="49" spans="1:43" s="15" customFormat="1" ht="15.75" customHeight="1">
      <c r="A49" s="232">
        <v>687</v>
      </c>
      <c r="B49" s="31" t="s">
        <v>85</v>
      </c>
      <c r="C49" s="31">
        <v>2653</v>
      </c>
      <c r="D49" s="33" t="str">
        <f>VLOOKUP(B49,SAOM!B$2:H1706,7,0)</f>
        <v>SES-DINO-0687</v>
      </c>
      <c r="E49" s="13">
        <v>40868</v>
      </c>
      <c r="F49" s="13">
        <v>40913</v>
      </c>
      <c r="G49" s="13">
        <f>VLOOKUP(B49,SAOM!B$2:D1593,3,0)</f>
        <v>40918</v>
      </c>
      <c r="H49" s="13">
        <f t="shared" si="0"/>
        <v>40928</v>
      </c>
      <c r="I49" s="13" t="s">
        <v>458</v>
      </c>
      <c r="J49" s="10" t="s">
        <v>469</v>
      </c>
      <c r="K49" s="33" t="str">
        <f>VLOOKUP(B49,SAOM!B$2:H1590,4,0)</f>
        <v>Aceito</v>
      </c>
      <c r="L49" s="10" t="s">
        <v>456</v>
      </c>
      <c r="M49" s="33" t="str">
        <f>VLOOKUP(B49,SAOM!B$2:F1876,5,0)</f>
        <v>Lider</v>
      </c>
      <c r="N49" s="11" t="s">
        <v>202</v>
      </c>
      <c r="O49" s="11" t="str">
        <f>VLOOKUP(N49,Coordenadas!B$2:C896,2,0)</f>
        <v>SUDESTE</v>
      </c>
      <c r="P49" s="11" t="str">
        <f>VLOOKUP(N49,Coordenadas!B$2:D896,3,0)</f>
        <v xml:space="preserve"> 20°36'53.18"S</v>
      </c>
      <c r="Q49" s="11" t="str">
        <f>VLOOKUP(N49,Coordenadas!B$2:E896,4,0)</f>
        <v xml:space="preserve"> 42° 8'46.40"O</v>
      </c>
      <c r="R49" s="12">
        <v>4033</v>
      </c>
      <c r="S49" s="13">
        <v>40898</v>
      </c>
      <c r="T49" s="35" t="str">
        <f>VLOOKUP(B49,SAOM!B$2:M1590,9,0)</f>
        <v>Maycron William Bissiatti Fava</v>
      </c>
      <c r="U49" s="13" t="str">
        <f>VLOOKUP(B49,SAOM!B$2:N1590,10,0)</f>
        <v>Rua José Victor de Oliveira, 211 - Givisiez</v>
      </c>
      <c r="V49" s="35" t="str">
        <f>VLOOKUP(B49,SAOM!B$2:P1590,12,0)</f>
        <v>(32) 3743-1053</v>
      </c>
      <c r="W49" s="60" t="str">
        <f>VLOOKUP(B49,SAOM!B$2:O1590,11,0)</f>
        <v>36820-000</v>
      </c>
      <c r="X49" s="33" t="str">
        <f>VLOOKUP(B49,SAOM!B$2:Q1590,13,0)</f>
        <v>00:20:0E:10:48:3E</v>
      </c>
      <c r="Y49" s="13">
        <v>40904</v>
      </c>
      <c r="Z49" s="11" t="s">
        <v>1733</v>
      </c>
      <c r="AA49" s="14">
        <v>40905</v>
      </c>
      <c r="AB49" s="28">
        <f>VLOOKUP(C49,Relatorios!A$3:B820,2,0)</f>
        <v>41012</v>
      </c>
      <c r="AC49" s="287">
        <f>VLOOKUP(D49,Faturamento!D$3:F1484,3,0)</f>
        <v>40936</v>
      </c>
      <c r="AD49" s="41" t="s">
        <v>686</v>
      </c>
      <c r="AE49" s="14" t="str">
        <f>VLOOKUP(B49,SAOM!B$2:T1590,16,0)</f>
        <v>-</v>
      </c>
      <c r="AF49" s="14">
        <f t="shared" si="1"/>
        <v>40995</v>
      </c>
      <c r="AG49" s="14" t="s">
        <v>4162</v>
      </c>
      <c r="AH49" s="14"/>
      <c r="AI49" s="47"/>
      <c r="AJ49" s="114"/>
      <c r="AK49" s="114"/>
      <c r="AL49" s="11" t="str">
        <f>VLOOKUP(B49,SAOM!B$2:U1707,20,0)</f>
        <v>-</v>
      </c>
      <c r="AM49" s="15" t="s">
        <v>4162</v>
      </c>
    </row>
    <row r="50" spans="1:43" s="15" customFormat="1" ht="15.75" customHeight="1">
      <c r="A50" s="232">
        <v>688</v>
      </c>
      <c r="B50" s="31" t="s">
        <v>87</v>
      </c>
      <c r="C50" s="31">
        <v>2654</v>
      </c>
      <c r="D50" s="33" t="str">
        <f>VLOOKUP(B50,SAOM!B$2:H1707,7,0)</f>
        <v>SES-DOOS-0688</v>
      </c>
      <c r="E50" s="13">
        <v>40868</v>
      </c>
      <c r="F50" s="13">
        <v>40913</v>
      </c>
      <c r="G50" s="13">
        <f>VLOOKUP(B50,SAOM!B$2:D1594,3,0)</f>
        <v>40968</v>
      </c>
      <c r="H50" s="13">
        <f t="shared" si="0"/>
        <v>40928</v>
      </c>
      <c r="I50" s="13">
        <v>40892</v>
      </c>
      <c r="J50" s="10" t="s">
        <v>469</v>
      </c>
      <c r="K50" s="33" t="str">
        <f>VLOOKUP(B50,SAOM!B$2:H1591,4,0)</f>
        <v>Aceito</v>
      </c>
      <c r="L50" s="10" t="s">
        <v>678</v>
      </c>
      <c r="M50" s="33" t="str">
        <f>VLOOKUP(B50,SAOM!B$2:F1877,5,0)</f>
        <v>Nelta</v>
      </c>
      <c r="N50" s="11" t="s">
        <v>203</v>
      </c>
      <c r="O50" s="11" t="str">
        <f>VLOOKUP(N50,Coordenadas!B$2:C897,2,0)</f>
        <v>CENTRO SUL</v>
      </c>
      <c r="P50" s="11" t="str">
        <f>VLOOKUP(N50,Coordenadas!B$2:D897,3,0)</f>
        <v xml:space="preserve"> 21° 6'42.93"S</v>
      </c>
      <c r="Q50" s="11" t="str">
        <f>VLOOKUP(N50,Coordenadas!B$2:E897,4,0)</f>
        <v xml:space="preserve"> 44° 1'17.09"O</v>
      </c>
      <c r="R50" s="12">
        <v>4033</v>
      </c>
      <c r="S50" s="13">
        <v>40995</v>
      </c>
      <c r="T50" s="35" t="str">
        <f>VLOOKUP(B50,SAOM!B$2:M1591,9,0)</f>
        <v>Marcelle Malta Marques</v>
      </c>
      <c r="U50" s="13" t="str">
        <f>VLOOKUP(B50,SAOM!B$2:N1591,10,0)</f>
        <v>Rua Francisco Bernardes, 484 - Centro</v>
      </c>
      <c r="V50" s="35" t="str">
        <f>VLOOKUP(B50,SAOM!B$2:P1591,12,0)</f>
        <v>(32) 3553-2482</v>
      </c>
      <c r="W50" s="60" t="str">
        <f>VLOOKUP(B50,SAOM!B$2:O1591,11,0)</f>
        <v>36213-000</v>
      </c>
      <c r="X50" s="33" t="str">
        <f>VLOOKUP(B50,SAOM!B$2:Q1591,13,0)</f>
        <v>00:20:0e:10:49:f5</v>
      </c>
      <c r="Y50" s="13">
        <v>40997</v>
      </c>
      <c r="Z50" s="11" t="s">
        <v>627</v>
      </c>
      <c r="AA50" s="14">
        <v>40998</v>
      </c>
      <c r="AB50" s="28">
        <v>41367</v>
      </c>
      <c r="AC50" s="287">
        <f>VLOOKUP(D50,Faturamento!D$3:F1485,3,0)</f>
        <v>41028</v>
      </c>
      <c r="AD50" s="41"/>
      <c r="AE50" s="14" t="str">
        <f>VLOOKUP(B50,SAOM!B$2:T1591,16,0)</f>
        <v>-</v>
      </c>
      <c r="AF50" s="14">
        <f t="shared" si="1"/>
        <v>41088</v>
      </c>
      <c r="AG50" s="14" t="s">
        <v>4162</v>
      </c>
      <c r="AH50" s="14"/>
      <c r="AI50" s="47"/>
      <c r="AJ50" s="114"/>
      <c r="AK50" s="114"/>
      <c r="AL50" s="11" t="str">
        <f>VLOOKUP(B50,SAOM!B$2:U1708,20,0)</f>
        <v>-</v>
      </c>
      <c r="AM50" s="15" t="s">
        <v>4162</v>
      </c>
    </row>
    <row r="51" spans="1:43" s="15" customFormat="1" ht="15.75" customHeight="1">
      <c r="A51" s="232">
        <v>689</v>
      </c>
      <c r="B51" s="31" t="s">
        <v>89</v>
      </c>
      <c r="C51" s="31">
        <v>2655</v>
      </c>
      <c r="D51" s="33" t="str">
        <f>VLOOKUP(B51,SAOM!B$2:H1708,7,0)</f>
        <v>SES-FOAS-0689</v>
      </c>
      <c r="E51" s="13">
        <v>40868</v>
      </c>
      <c r="F51" s="13">
        <v>40913</v>
      </c>
      <c r="G51" s="13">
        <f>VLOOKUP(B51,SAOM!B$2:D1595,3,0)</f>
        <v>40918</v>
      </c>
      <c r="H51" s="13">
        <f t="shared" si="0"/>
        <v>40928</v>
      </c>
      <c r="I51" s="13" t="s">
        <v>458</v>
      </c>
      <c r="J51" s="10" t="s">
        <v>469</v>
      </c>
      <c r="K51" s="33" t="str">
        <f>VLOOKUP(B51,SAOM!B$2:H1592,4,0)</f>
        <v>Aceito</v>
      </c>
      <c r="L51" s="10" t="s">
        <v>456</v>
      </c>
      <c r="M51" s="33" t="str">
        <f>VLOOKUP(B51,SAOM!B$2:F1878,5,0)</f>
        <v>Lider</v>
      </c>
      <c r="N51" s="11" t="s">
        <v>204</v>
      </c>
      <c r="O51" s="11" t="str">
        <f>VLOOKUP(N51,Coordenadas!B$2:C898,2,0)</f>
        <v>SUL</v>
      </c>
      <c r="P51" s="11" t="str">
        <f>VLOOKUP(N51,Coordenadas!B$2:D898,3,0)</f>
        <v xml:space="preserve"> 20°50'53.74"S</v>
      </c>
      <c r="Q51" s="11" t="str">
        <f>VLOOKUP(N51,Coordenadas!B$2:E898,4,0)</f>
        <v xml:space="preserve"> 46°42'47.12"O</v>
      </c>
      <c r="R51" s="12">
        <v>4033</v>
      </c>
      <c r="S51" s="13">
        <v>40924</v>
      </c>
      <c r="T51" s="35" t="str">
        <f>VLOOKUP(B51,SAOM!B$2:M1592,9,0)</f>
        <v>Juscelino Leão Carvalhaes Prado</v>
      </c>
      <c r="U51" s="13" t="str">
        <f>VLOOKUP(B51,SAOM!B$2:N1592,10,0)</f>
        <v>Rua Santa Cruz, 315 - Centro</v>
      </c>
      <c r="V51" s="35" t="str">
        <f>VLOOKUP(B51,SAOM!B$2:P1592,12,0)</f>
        <v>(35) 3537-1638</v>
      </c>
      <c r="W51" s="60" t="str">
        <f>VLOOKUP(B51,SAOM!B$2:O1592,11,0)</f>
        <v>37905-000</v>
      </c>
      <c r="X51" s="33" t="str">
        <f>VLOOKUP(B51,SAOM!B$2:Q1592,13,0)</f>
        <v>00:20:0E:10:48:93</v>
      </c>
      <c r="Y51" s="13">
        <v>40924</v>
      </c>
      <c r="Z51" s="11" t="s">
        <v>1351</v>
      </c>
      <c r="AA51" s="14">
        <v>40925</v>
      </c>
      <c r="AB51" s="28">
        <f>VLOOKUP(C51,Relatorios!A$3:B822,2,0)</f>
        <v>40927</v>
      </c>
      <c r="AC51" s="287">
        <f>VLOOKUP(D51,Faturamento!D$3:F1486,3,0)</f>
        <v>40956</v>
      </c>
      <c r="AD51" s="41" t="s">
        <v>681</v>
      </c>
      <c r="AE51" s="14" t="str">
        <f>VLOOKUP(B51,SAOM!B$2:T1592,16,0)</f>
        <v>-</v>
      </c>
      <c r="AF51" s="14">
        <f t="shared" si="1"/>
        <v>41015</v>
      </c>
      <c r="AG51" s="14" t="s">
        <v>4162</v>
      </c>
      <c r="AH51" s="14"/>
      <c r="AI51" s="47"/>
      <c r="AJ51" s="114"/>
      <c r="AK51" s="114"/>
      <c r="AL51" s="11" t="str">
        <f>VLOOKUP(B51,SAOM!B$2:U1709,20,0)</f>
        <v>-</v>
      </c>
      <c r="AM51" s="15" t="s">
        <v>4162</v>
      </c>
    </row>
    <row r="52" spans="1:43" s="15" customFormat="1" ht="15.75" customHeight="1">
      <c r="A52" s="232">
        <v>690</v>
      </c>
      <c r="B52" s="31" t="s">
        <v>91</v>
      </c>
      <c r="C52" s="31">
        <v>2656</v>
      </c>
      <c r="D52" s="33" t="str">
        <f>VLOOKUP(B52,SAOM!B$2:H1709,7,0)</f>
        <v>SES-FOAS-0690</v>
      </c>
      <c r="E52" s="13">
        <v>40868</v>
      </c>
      <c r="F52" s="13">
        <v>40913</v>
      </c>
      <c r="G52" s="13">
        <f>VLOOKUP(B52,SAOM!B$2:D1596,3,0)</f>
        <v>40918</v>
      </c>
      <c r="H52" s="13">
        <f t="shared" si="0"/>
        <v>40928</v>
      </c>
      <c r="I52" s="13" t="s">
        <v>458</v>
      </c>
      <c r="J52" s="10" t="s">
        <v>469</v>
      </c>
      <c r="K52" s="33" t="str">
        <f>VLOOKUP(B52,SAOM!B$2:H1593,4,0)</f>
        <v>Aceito</v>
      </c>
      <c r="L52" s="10" t="s">
        <v>456</v>
      </c>
      <c r="M52" s="33" t="str">
        <f>VLOOKUP(B52,SAOM!B$2:F1879,5,0)</f>
        <v>Lider</v>
      </c>
      <c r="N52" s="11" t="s">
        <v>205</v>
      </c>
      <c r="O52" s="11" t="str">
        <f>VLOOKUP(N52,Coordenadas!B$2:C899,2,0)</f>
        <v>CENTRO</v>
      </c>
      <c r="P52" s="11" t="str">
        <f>VLOOKUP(N52,Coordenadas!B$2:D899,3,0)</f>
        <v xml:space="preserve"> 19°31'16.62"S</v>
      </c>
      <c r="Q52" s="11" t="str">
        <f>VLOOKUP(N52,Coordenadas!B$2:E899,4,0)</f>
        <v xml:space="preserve"> 44°32'7.61"O</v>
      </c>
      <c r="R52" s="12">
        <v>4033</v>
      </c>
      <c r="S52" s="13">
        <v>40900</v>
      </c>
      <c r="T52" s="35" t="str">
        <f>VLOOKUP(B52,SAOM!B$2:M1593,9,0)</f>
        <v>Alvaro Dorneles Cordeiro Valadares Machado</v>
      </c>
      <c r="U52" s="13" t="str">
        <f>VLOOKUP(B52,SAOM!B$2:N1593,10,0)</f>
        <v>Rua Renato Azeredo, 210 - Centro</v>
      </c>
      <c r="V52" s="35" t="str">
        <f>VLOOKUP(B52,SAOM!B$2:P1593,12,0)</f>
        <v>(31) 3716-7154</v>
      </c>
      <c r="W52" s="60" t="str">
        <f>VLOOKUP(B52,SAOM!B$2:O1593,11,0)</f>
        <v>35760-000</v>
      </c>
      <c r="X52" s="33" t="str">
        <f>VLOOKUP(B52,SAOM!B$2:Q1593,13,0)</f>
        <v>00:20:0E:10:48:63</v>
      </c>
      <c r="Y52" s="13">
        <v>40904</v>
      </c>
      <c r="Z52" s="11" t="s">
        <v>3496</v>
      </c>
      <c r="AA52" s="14">
        <v>40905</v>
      </c>
      <c r="AB52" s="28">
        <f>VLOOKUP(C52,Relatorios!A$3:B823,2,0)</f>
        <v>40927</v>
      </c>
      <c r="AC52" s="287">
        <f>VLOOKUP(D52,Faturamento!D$3:F1487,3,0)</f>
        <v>40936</v>
      </c>
      <c r="AD52" s="41" t="s">
        <v>685</v>
      </c>
      <c r="AE52" s="14" t="str">
        <f>VLOOKUP(B52,SAOM!B$2:T1593,16,0)</f>
        <v>-</v>
      </c>
      <c r="AF52" s="14">
        <f t="shared" si="1"/>
        <v>40995</v>
      </c>
      <c r="AG52" s="14" t="s">
        <v>4162</v>
      </c>
      <c r="AH52" s="14"/>
      <c r="AI52" s="47"/>
      <c r="AJ52" s="114"/>
      <c r="AK52" s="114"/>
      <c r="AL52" s="11" t="str">
        <f>VLOOKUP(B52,SAOM!B$2:U1710,20,0)</f>
        <v>-</v>
      </c>
      <c r="AM52" s="15" t="s">
        <v>4162</v>
      </c>
    </row>
    <row r="53" spans="1:43" s="15" customFormat="1" ht="15.75" customHeight="1">
      <c r="A53" s="232">
        <v>691</v>
      </c>
      <c r="B53" s="31" t="s">
        <v>93</v>
      </c>
      <c r="C53" s="31">
        <v>2657</v>
      </c>
      <c r="D53" s="33" t="str">
        <f>VLOOKUP(B53,SAOM!B$2:H1710,7,0)</f>
        <v>SES-FRAR-0691</v>
      </c>
      <c r="E53" s="13">
        <v>40868</v>
      </c>
      <c r="F53" s="13">
        <v>40913</v>
      </c>
      <c r="G53" s="13">
        <f>VLOOKUP(B53,SAOM!B$2:D1597,3,0)</f>
        <v>40918</v>
      </c>
      <c r="H53" s="13">
        <f t="shared" si="0"/>
        <v>40928</v>
      </c>
      <c r="I53" s="13" t="s">
        <v>458</v>
      </c>
      <c r="J53" s="10" t="s">
        <v>469</v>
      </c>
      <c r="K53" s="33" t="str">
        <f>VLOOKUP(B53,SAOM!B$2:H1594,4,0)</f>
        <v>Aceito</v>
      </c>
      <c r="L53" s="10" t="s">
        <v>456</v>
      </c>
      <c r="M53" s="33" t="str">
        <f>VLOOKUP(B53,SAOM!B$2:F1880,5,0)</f>
        <v>Lider</v>
      </c>
      <c r="N53" s="11" t="s">
        <v>206</v>
      </c>
      <c r="O53" s="11" t="str">
        <f>VLOOKUP(N53,Coordenadas!B$2:C900,2,0)</f>
        <v>NORDESTE</v>
      </c>
      <c r="P53" s="11" t="str">
        <f>VLOOKUP(N53,Coordenadas!B$2:D900,3,0)</f>
        <v xml:space="preserve"> 18° 3'52.11"S</v>
      </c>
      <c r="Q53" s="11" t="str">
        <f>VLOOKUP(N53,Coordenadas!B$2:E900,4,0)</f>
        <v xml:space="preserve"> 41°25'42.58"O</v>
      </c>
      <c r="R53" s="12">
        <v>4035</v>
      </c>
      <c r="S53" s="13">
        <v>40921</v>
      </c>
      <c r="T53" s="35" t="str">
        <f>VLOOKUP(B53,SAOM!B$2:M1594,9,0)</f>
        <v>Daniella Augusta Hollerbach</v>
      </c>
      <c r="U53" s="13" t="str">
        <f>VLOOKUP(B53,SAOM!B$2:N1594,10,0)</f>
        <v>Rua Oswaldo Alves Machado, 0 - Centro</v>
      </c>
      <c r="V53" s="35" t="str">
        <f>VLOOKUP(B53,SAOM!B$2:P1594,12,0)</f>
        <v>(33) 3512-1210</v>
      </c>
      <c r="W53" s="60" t="str">
        <f>VLOOKUP(B53,SAOM!B$2:O1594,11,0)</f>
        <v>39840-000</v>
      </c>
      <c r="X53" s="33" t="str">
        <f>VLOOKUP(B53,SAOM!B$2:Q1594,13,0)</f>
        <v>00:20:0E:10:48:8D</v>
      </c>
      <c r="Y53" s="13">
        <v>40924</v>
      </c>
      <c r="Z53" s="11" t="s">
        <v>3496</v>
      </c>
      <c r="AA53" s="14">
        <v>40924</v>
      </c>
      <c r="AB53" s="28" t="str">
        <f>VLOOKUP(C53,Relatorios!A$3:B824,2,0)</f>
        <v>Entregue</v>
      </c>
      <c r="AC53" s="287">
        <f>VLOOKUP(D53,Faturamento!D$3:F1488,3,0)</f>
        <v>40955</v>
      </c>
      <c r="AD53" s="41"/>
      <c r="AE53" s="14" t="str">
        <f>VLOOKUP(B53,SAOM!B$2:T1594,16,0)</f>
        <v>-</v>
      </c>
      <c r="AF53" s="14">
        <f t="shared" si="1"/>
        <v>41014</v>
      </c>
      <c r="AG53" s="14" t="s">
        <v>4162</v>
      </c>
      <c r="AH53" s="14"/>
      <c r="AI53" s="47"/>
      <c r="AJ53" s="114"/>
      <c r="AK53" s="114"/>
      <c r="AL53" s="11" t="str">
        <f>VLOOKUP(B53,SAOM!B$2:U1711,20,0)</f>
        <v>-</v>
      </c>
      <c r="AM53" s="15" t="s">
        <v>4162</v>
      </c>
    </row>
    <row r="54" spans="1:43" s="15" customFormat="1" ht="15.75" customHeight="1">
      <c r="A54" s="232">
        <v>692</v>
      </c>
      <c r="B54" s="31" t="s">
        <v>95</v>
      </c>
      <c r="C54" s="31">
        <v>2658</v>
      </c>
      <c r="D54" s="33" t="str">
        <f>VLOOKUP(B54,SAOM!B$2:H1711,7,0)</f>
        <v>SES-GONA-0692</v>
      </c>
      <c r="E54" s="13">
        <v>40868</v>
      </c>
      <c r="F54" s="13">
        <v>40913</v>
      </c>
      <c r="G54" s="13">
        <f>VLOOKUP(B54,SAOM!B$2:D1598,3,0)</f>
        <v>40918</v>
      </c>
      <c r="H54" s="13">
        <f t="shared" si="0"/>
        <v>40928</v>
      </c>
      <c r="I54" s="13" t="s">
        <v>458</v>
      </c>
      <c r="J54" s="10" t="s">
        <v>469</v>
      </c>
      <c r="K54" s="33" t="str">
        <f>VLOOKUP(B54,SAOM!B$2:H1595,4,0)</f>
        <v>Aceito</v>
      </c>
      <c r="L54" s="10" t="s">
        <v>456</v>
      </c>
      <c r="M54" s="33" t="str">
        <f>VLOOKUP(B54,SAOM!B$2:F1881,5,0)</f>
        <v>Lider</v>
      </c>
      <c r="N54" s="11" t="s">
        <v>207</v>
      </c>
      <c r="O54" s="11" t="str">
        <f>VLOOKUP(N54,Coordenadas!B$2:C901,2,0)</f>
        <v>SUDESTE</v>
      </c>
      <c r="P54" s="11" t="str">
        <f>VLOOKUP(N54,Coordenadas!B$2:D901,3,0)</f>
        <v xml:space="preserve"> 21°32'12.80"S</v>
      </c>
      <c r="Q54" s="11" t="str">
        <f>VLOOKUP(N54,Coordenadas!B$2:E901,4,0)</f>
        <v xml:space="preserve"> 43°12'6.11"O</v>
      </c>
      <c r="R54" s="12">
        <v>4033</v>
      </c>
      <c r="S54" s="13">
        <v>40912</v>
      </c>
      <c r="T54" s="35" t="str">
        <f>VLOOKUP(B54,SAOM!B$2:M1595,9,0)</f>
        <v>Adhemar Januzzi Mazzoni</v>
      </c>
      <c r="U54" s="13" t="str">
        <f>VLOOKUP(B54,SAOM!B$2:N1595,10,0)</f>
        <v>Rua Farmacêutico Vespasiano Pinto Vieira, 0 - Centro</v>
      </c>
      <c r="V54" s="35" t="str">
        <f>VLOOKUP(B54,SAOM!B$2:P1595,12,0)</f>
        <v>(32) 3274-5517</v>
      </c>
      <c r="W54" s="60" t="str">
        <f>VLOOKUP(B54,SAOM!B$2:O1595,11,0)</f>
        <v>36152-000</v>
      </c>
      <c r="X54" s="33" t="str">
        <f>VLOOKUP(B54,SAOM!B$2:Q1595,13,0)</f>
        <v>00:20:0E:10:48:69</v>
      </c>
      <c r="Y54" s="13">
        <v>40913</v>
      </c>
      <c r="Z54" s="11" t="s">
        <v>1733</v>
      </c>
      <c r="AA54" s="14">
        <v>40913</v>
      </c>
      <c r="AB54" s="28">
        <f>VLOOKUP(C54,Relatorios!A$3:B825,2,0)</f>
        <v>40954</v>
      </c>
      <c r="AC54" s="287">
        <f>VLOOKUP(D54,Faturamento!D$3:F1489,3,0)</f>
        <v>40944</v>
      </c>
      <c r="AD54" s="41" t="s">
        <v>686</v>
      </c>
      <c r="AE54" s="14" t="str">
        <f>VLOOKUP(B54,SAOM!B$2:T1595,16,0)</f>
        <v>-</v>
      </c>
      <c r="AF54" s="14">
        <f t="shared" si="1"/>
        <v>41003</v>
      </c>
      <c r="AG54" s="14" t="s">
        <v>4162</v>
      </c>
      <c r="AH54" s="14"/>
      <c r="AI54" s="47"/>
      <c r="AJ54" s="114"/>
      <c r="AK54" s="114"/>
      <c r="AL54" s="11" t="str">
        <f>VLOOKUP(B54,SAOM!B$2:U1712,20,0)</f>
        <v>-</v>
      </c>
      <c r="AM54" s="15" t="s">
        <v>4162</v>
      </c>
    </row>
    <row r="55" spans="1:43" s="15" customFormat="1" ht="15.75" customHeight="1">
      <c r="A55" s="232">
        <v>693</v>
      </c>
      <c r="B55" s="31" t="s">
        <v>97</v>
      </c>
      <c r="C55" s="31">
        <v>2659</v>
      </c>
      <c r="D55" s="33" t="str">
        <f>VLOOKUP(B55,SAOM!B$2:H1712,7,0)</f>
        <v>SES-GUIA-0693</v>
      </c>
      <c r="E55" s="13">
        <v>40868</v>
      </c>
      <c r="F55" s="13">
        <v>40913</v>
      </c>
      <c r="G55" s="13">
        <f>VLOOKUP(B55,SAOM!B$2:D1599,3,0)</f>
        <v>40918</v>
      </c>
      <c r="H55" s="13">
        <f t="shared" si="0"/>
        <v>40928</v>
      </c>
      <c r="I55" s="13">
        <v>40892</v>
      </c>
      <c r="J55" s="10" t="s">
        <v>469</v>
      </c>
      <c r="K55" s="33" t="str">
        <f>VLOOKUP(B55,SAOM!B$2:H1596,4,0)</f>
        <v>Aceito</v>
      </c>
      <c r="L55" s="10" t="s">
        <v>456</v>
      </c>
      <c r="M55" s="33" t="str">
        <f>VLOOKUP(B55,SAOM!B$2:F1882,5,0)</f>
        <v>Lider</v>
      </c>
      <c r="N55" s="11" t="s">
        <v>208</v>
      </c>
      <c r="O55" s="11" t="str">
        <f>VLOOKUP(N55,Coordenadas!B$2:C902,2,0)</f>
        <v>NOROESTE</v>
      </c>
      <c r="P55" s="11" t="str">
        <f>VLOOKUP(N55,Coordenadas!B$2:D902,3,0)</f>
        <v xml:space="preserve"> 18°50'4.18"S</v>
      </c>
      <c r="Q55" s="11" t="str">
        <f>VLOOKUP(N55,Coordenadas!B$2:E902,4,0)</f>
        <v xml:space="preserve"> 46°45'47.00"O</v>
      </c>
      <c r="R55" s="12">
        <v>4033</v>
      </c>
      <c r="S55" s="13">
        <v>40933</v>
      </c>
      <c r="T55" s="35" t="str">
        <f>VLOOKUP(B55,SAOM!B$2:M1596,9,0)</f>
        <v>Polliana Santiago Costa Mundim</v>
      </c>
      <c r="U55" s="13" t="str">
        <f>VLOOKUP(B55,SAOM!B$2:N1596,10,0)</f>
        <v xml:space="preserve">praça Pedro Guimarães, 245 - Centro </v>
      </c>
      <c r="V55" s="35" t="str">
        <f>VLOOKUP(B55,SAOM!B$2:P1596,12,0)</f>
        <v>(34) 3834-1924</v>
      </c>
      <c r="W55" s="60" t="str">
        <f>VLOOKUP(B55,SAOM!B$2:O1596,11,0)</f>
        <v>38730-000</v>
      </c>
      <c r="X55" s="33" t="str">
        <f>VLOOKUP(B55,SAOM!B$2:Q1596,13,0)</f>
        <v>00:20:0E:10:48:48</v>
      </c>
      <c r="Y55" s="13">
        <v>40931</v>
      </c>
      <c r="Z55" s="11" t="s">
        <v>1411</v>
      </c>
      <c r="AA55" s="14">
        <v>40932</v>
      </c>
      <c r="AB55" s="28">
        <f>VLOOKUP(C55,Relatorios!A$3:B826,2,0)</f>
        <v>40954</v>
      </c>
      <c r="AC55" s="287">
        <f>VLOOKUP(D55,Faturamento!D$3:F1490,3,0)</f>
        <v>40963</v>
      </c>
      <c r="AD55" s="41" t="s">
        <v>2337</v>
      </c>
      <c r="AE55" s="14" t="str">
        <f>VLOOKUP(B55,SAOM!B$2:T1596,16,0)</f>
        <v>-</v>
      </c>
      <c r="AF55" s="14">
        <f t="shared" si="1"/>
        <v>41022</v>
      </c>
      <c r="AG55" s="14">
        <v>41163</v>
      </c>
      <c r="AH55" s="14">
        <v>41344</v>
      </c>
      <c r="AI55" s="181" t="s">
        <v>623</v>
      </c>
      <c r="AJ55" s="114" t="s">
        <v>12171</v>
      </c>
      <c r="AK55" s="114" t="s">
        <v>13714</v>
      </c>
      <c r="AL55" s="11" t="str">
        <f>VLOOKUP(B55,SAOM!B$2:U1713,20,0)</f>
        <v>-</v>
      </c>
      <c r="AM55" s="15" t="s">
        <v>4162</v>
      </c>
    </row>
    <row r="56" spans="1:43" s="15" customFormat="1" ht="15.75" customHeight="1">
      <c r="A56" s="232">
        <v>694</v>
      </c>
      <c r="B56" s="31" t="s">
        <v>98</v>
      </c>
      <c r="C56" s="31">
        <v>2660</v>
      </c>
      <c r="D56" s="33" t="str">
        <f>VLOOKUP(B56,SAOM!B$2:H1713,7,0)</f>
        <v>SES-GUMA-0694</v>
      </c>
      <c r="E56" s="13">
        <v>40868</v>
      </c>
      <c r="F56" s="13">
        <v>41080</v>
      </c>
      <c r="G56" s="13">
        <f>VLOOKUP(B56,SAOM!B$2:D1600,3,0)</f>
        <v>41080</v>
      </c>
      <c r="H56" s="13">
        <f t="shared" si="0"/>
        <v>41095</v>
      </c>
      <c r="I56" s="24">
        <v>40914</v>
      </c>
      <c r="J56" s="10" t="s">
        <v>469</v>
      </c>
      <c r="K56" s="33" t="str">
        <f>VLOOKUP(B56,SAOM!B$2:H1597,4,0)</f>
        <v>Aceito</v>
      </c>
      <c r="L56" s="10" t="s">
        <v>456</v>
      </c>
      <c r="M56" s="33" t="str">
        <f>VLOOKUP(B56,SAOM!B$2:F1883,5,0)</f>
        <v>Lider</v>
      </c>
      <c r="N56" s="11" t="s">
        <v>209</v>
      </c>
      <c r="O56" s="11" t="str">
        <f>VLOOKUP(N56,Coordenadas!B$2:C903,2,0)</f>
        <v>SUDESTE</v>
      </c>
      <c r="P56" s="11" t="str">
        <f>VLOOKUP(N56,Coordenadas!B$2:D903,3,0)</f>
        <v xml:space="preserve"> 21° 0'31.17"S</v>
      </c>
      <c r="Q56" s="11" t="str">
        <f>VLOOKUP(N56,Coordenadas!B$2:E903,4,0)</f>
        <v>42°43'8.09"O</v>
      </c>
      <c r="R56" s="12">
        <v>4033</v>
      </c>
      <c r="S56" s="13">
        <v>41086</v>
      </c>
      <c r="T56" s="35" t="str">
        <f>VLOOKUP(B56,SAOM!B$2:M1597,9,0)</f>
        <v>Helano Cunha</v>
      </c>
      <c r="U56" s="13" t="str">
        <f>VLOOKUP(B56,SAOM!B$2:N1597,10,0)</f>
        <v>Rua Vereador José Manoel, 0 - Centro</v>
      </c>
      <c r="V56" s="35" t="str">
        <f>VLOOKUP(B56,SAOM!B$2:P1597,12,0)</f>
        <v xml:space="preserve">(32)3553-1701/1225 </v>
      </c>
      <c r="W56" s="60" t="str">
        <f>VLOOKUP(B56,SAOM!B$2:O1597,11,0)</f>
        <v>36525-000</v>
      </c>
      <c r="X56" s="33" t="str">
        <f>VLOOKUP(B56,SAOM!B$2:Q1597,13,0)</f>
        <v>00:20:0e:10:52:c5</v>
      </c>
      <c r="Y56" s="13">
        <v>41086</v>
      </c>
      <c r="Z56" s="11" t="s">
        <v>1346</v>
      </c>
      <c r="AA56" s="14">
        <v>41086</v>
      </c>
      <c r="AB56" s="28">
        <f>VLOOKUP(C56,Relatorios!A$3:B827,2,0)</f>
        <v>41143</v>
      </c>
      <c r="AC56" s="287">
        <f>VLOOKUP(D56,Faturamento!D$3:F1491,3,0)</f>
        <v>41117</v>
      </c>
      <c r="AD56" s="45" t="s">
        <v>3479</v>
      </c>
      <c r="AE56" s="14" t="str">
        <f>VLOOKUP(B56,SAOM!B$2:T1597,16,0)</f>
        <v>NÃO CONSEGUE CONTATO COM O CLIENTE.</v>
      </c>
      <c r="AF56" s="14">
        <f t="shared" si="1"/>
        <v>41176</v>
      </c>
      <c r="AG56" s="14" t="s">
        <v>4162</v>
      </c>
      <c r="AH56" s="14"/>
      <c r="AI56" s="47"/>
      <c r="AJ56" s="115"/>
      <c r="AK56" s="115"/>
      <c r="AL56" s="11" t="str">
        <f>VLOOKUP(B56,SAOM!B$2:U1714,20,0)</f>
        <v>-</v>
      </c>
      <c r="AM56" s="15" t="s">
        <v>4162</v>
      </c>
    </row>
    <row r="57" spans="1:43" s="15" customFormat="1" ht="15.75" customHeight="1">
      <c r="A57" s="232">
        <v>695</v>
      </c>
      <c r="B57" s="31" t="s">
        <v>100</v>
      </c>
      <c r="C57" s="31">
        <v>2661</v>
      </c>
      <c r="D57" s="33" t="str">
        <f>VLOOKUP(B57,SAOM!B$2:H1714,7,0)</f>
        <v>SES-IBGA-0695</v>
      </c>
      <c r="E57" s="13">
        <v>40868</v>
      </c>
      <c r="F57" s="13">
        <v>40913</v>
      </c>
      <c r="G57" s="13">
        <f>VLOOKUP(B57,SAOM!B$2:D1601,3,0)</f>
        <v>40918</v>
      </c>
      <c r="H57" s="13">
        <f t="shared" si="0"/>
        <v>40928</v>
      </c>
      <c r="I57" s="24">
        <v>40914</v>
      </c>
      <c r="J57" s="10" t="s">
        <v>469</v>
      </c>
      <c r="K57" s="33" t="str">
        <f>VLOOKUP(B57,SAOM!B$2:H1598,4,0)</f>
        <v>Aceito</v>
      </c>
      <c r="L57" s="10" t="s">
        <v>456</v>
      </c>
      <c r="M57" s="33" t="str">
        <f>VLOOKUP(B57,SAOM!B$2:F1884,5,0)</f>
        <v>Lider</v>
      </c>
      <c r="N57" s="11" t="s">
        <v>210</v>
      </c>
      <c r="O57" s="11" t="str">
        <f>VLOOKUP(N57,Coordenadas!B$2:C904,2,0)</f>
        <v>CENTRO SUL</v>
      </c>
      <c r="P57" s="11" t="str">
        <f>VLOOKUP(N57,Coordenadas!B$2:D904,3,0)</f>
        <v xml:space="preserve"> 21°25'59.46"S</v>
      </c>
      <c r="Q57" s="11" t="str">
        <f>VLOOKUP(N57,Coordenadas!B$2:E904,4,0)</f>
        <v xml:space="preserve"> 43°57'54.07"O</v>
      </c>
      <c r="R57" s="12">
        <v>4033</v>
      </c>
      <c r="S57" s="13">
        <v>40919</v>
      </c>
      <c r="T57" s="35" t="str">
        <f>VLOOKUP(B57,SAOM!B$2:M1598,9,0)</f>
        <v>Bianca Maria Gonzaga Silva</v>
      </c>
      <c r="U57" s="13" t="str">
        <f>VLOOKUP(B57,SAOM!B$2:N1598,10,0)</f>
        <v>Rua Rio Grande do Sul, 116 - Santana</v>
      </c>
      <c r="V57" s="35" t="str">
        <f>VLOOKUP(B57,SAOM!B$2:P1598,12,0)</f>
        <v>(32) 3347-1243</v>
      </c>
      <c r="W57" s="60" t="str">
        <f>VLOOKUP(B57,SAOM!B$2:O1598,11,0)</f>
        <v>36225-000</v>
      </c>
      <c r="X57" s="33" t="str">
        <f>VLOOKUP(B57,SAOM!B$2:Q1598,13,0)</f>
        <v>00:20:0E:10:48:B0</v>
      </c>
      <c r="Y57" s="13">
        <v>40919</v>
      </c>
      <c r="Z57" s="11" t="s">
        <v>1351</v>
      </c>
      <c r="AA57" s="14">
        <v>40919</v>
      </c>
      <c r="AB57" s="28">
        <f>VLOOKUP(C57,Relatorios!A$3:B828,2,0)</f>
        <v>41012</v>
      </c>
      <c r="AC57" s="287">
        <f>VLOOKUP(D57,Faturamento!D$3:F1492,3,0)</f>
        <v>40950</v>
      </c>
      <c r="AD57" s="41" t="s">
        <v>686</v>
      </c>
      <c r="AE57" s="14" t="str">
        <f>VLOOKUP(B57,SAOM!B$2:T1598,16,0)</f>
        <v>-</v>
      </c>
      <c r="AF57" s="14">
        <f t="shared" si="1"/>
        <v>41009</v>
      </c>
      <c r="AG57" s="14" t="s">
        <v>4162</v>
      </c>
      <c r="AH57" s="14"/>
      <c r="AI57" s="47"/>
      <c r="AJ57" s="114"/>
      <c r="AK57" s="114"/>
      <c r="AL57" s="11" t="str">
        <f>VLOOKUP(B57,SAOM!B$2:U1715,20,0)</f>
        <v>-</v>
      </c>
      <c r="AM57" s="15" t="s">
        <v>4162</v>
      </c>
    </row>
    <row r="58" spans="1:43" s="15" customFormat="1" ht="15.75" customHeight="1">
      <c r="A58" s="232">
        <v>696</v>
      </c>
      <c r="B58" s="31" t="s">
        <v>102</v>
      </c>
      <c r="C58" s="31">
        <v>2662</v>
      </c>
      <c r="D58" s="33" t="str">
        <f>VLOOKUP(B58,SAOM!B$2:H1715,7,0)</f>
        <v>SES-IGGA-0696</v>
      </c>
      <c r="E58" s="13">
        <v>40868</v>
      </c>
      <c r="F58" s="13">
        <v>40913</v>
      </c>
      <c r="G58" s="13">
        <f>VLOOKUP(B58,SAOM!B$2:D1602,3,0)</f>
        <v>40918</v>
      </c>
      <c r="H58" s="13">
        <f t="shared" si="0"/>
        <v>40928</v>
      </c>
      <c r="I58" s="13" t="s">
        <v>458</v>
      </c>
      <c r="J58" s="10" t="s">
        <v>469</v>
      </c>
      <c r="K58" s="33" t="str">
        <f>VLOOKUP(B58,SAOM!B$2:H1599,4,0)</f>
        <v>Aceito</v>
      </c>
      <c r="L58" s="10" t="s">
        <v>456</v>
      </c>
      <c r="M58" s="33" t="str">
        <f>VLOOKUP(B58,SAOM!B$2:F1885,5,0)</f>
        <v>Lider</v>
      </c>
      <c r="N58" s="11" t="s">
        <v>211</v>
      </c>
      <c r="O58" s="11" t="str">
        <f>VLOOKUP(N58,Coordenadas!B$2:C905,2,0)</f>
        <v>OESTE</v>
      </c>
      <c r="P58" s="11" t="str">
        <f>VLOOKUP(N58,Coordenadas!B$2:D905,3,0)</f>
        <v xml:space="preserve"> 19°57'7.23"S</v>
      </c>
      <c r="Q58" s="11" t="str">
        <f>VLOOKUP(N58,Coordenadas!B$2:E905,4,0)</f>
        <v xml:space="preserve"> 44°42'24.02"O</v>
      </c>
      <c r="R58" s="12">
        <v>4033</v>
      </c>
      <c r="S58" s="13">
        <v>40918</v>
      </c>
      <c r="T58" s="35" t="str">
        <f>VLOOKUP(B58,SAOM!B$2:M1599,9,0)</f>
        <v>Leila Bastos Gomes</v>
      </c>
      <c r="U58" s="13" t="str">
        <f>VLOOKUP(B58,SAOM!B$2:N1599,10,0)</f>
        <v>Rua Pará de Minas, 179 - Centro</v>
      </c>
      <c r="V58" s="35" t="str">
        <f>VLOOKUP(B58,SAOM!B$2:P1599,12,0)</f>
        <v>(37) 3246-1191</v>
      </c>
      <c r="W58" s="60" t="str">
        <f>VLOOKUP(B58,SAOM!B$2:O1599,11,0)</f>
        <v>35695-000</v>
      </c>
      <c r="X58" s="33" t="str">
        <f>VLOOKUP(B58,SAOM!B$2:Q1599,13,0)</f>
        <v>00:20:0E:10:48:61</v>
      </c>
      <c r="Y58" s="13">
        <v>40918</v>
      </c>
      <c r="Z58" s="11" t="s">
        <v>454</v>
      </c>
      <c r="AA58" s="14">
        <v>40918</v>
      </c>
      <c r="AB58" s="28">
        <f>VLOOKUP(C58,Relatorios!A$3:B829,2,0)</f>
        <v>41012</v>
      </c>
      <c r="AC58" s="287">
        <f>VLOOKUP(D58,Faturamento!D$3:F1493,3,0)</f>
        <v>40949</v>
      </c>
      <c r="AD58" s="41" t="s">
        <v>686</v>
      </c>
      <c r="AE58" s="14" t="str">
        <f>VLOOKUP(B58,SAOM!B$2:T1599,16,0)</f>
        <v>-</v>
      </c>
      <c r="AF58" s="14">
        <f t="shared" si="1"/>
        <v>41008</v>
      </c>
      <c r="AG58" s="14" t="s">
        <v>4162</v>
      </c>
      <c r="AH58" s="14"/>
      <c r="AI58" s="47"/>
      <c r="AJ58" s="114"/>
      <c r="AK58" s="114"/>
      <c r="AL58" s="11" t="str">
        <f>VLOOKUP(B58,SAOM!B$2:U1716,20,0)</f>
        <v>-</v>
      </c>
      <c r="AM58" s="15" t="s">
        <v>4162</v>
      </c>
    </row>
    <row r="59" spans="1:43" s="15" customFormat="1" ht="15.75" customHeight="1">
      <c r="A59" s="232">
        <v>697</v>
      </c>
      <c r="B59" s="31" t="s">
        <v>104</v>
      </c>
      <c r="C59" s="31">
        <v>2663</v>
      </c>
      <c r="D59" s="33" t="str">
        <f>VLOOKUP(B59,SAOM!B$2:H1716,7,0)</f>
        <v>SES-INBA-0697</v>
      </c>
      <c r="E59" s="13">
        <v>40868</v>
      </c>
      <c r="F59" s="13">
        <v>40913</v>
      </c>
      <c r="G59" s="13">
        <f>VLOOKUP(B59,SAOM!B$2:D1603,3,0)</f>
        <v>40918</v>
      </c>
      <c r="H59" s="13">
        <f t="shared" si="0"/>
        <v>40928</v>
      </c>
      <c r="I59" s="13">
        <v>40919</v>
      </c>
      <c r="J59" s="10" t="s">
        <v>469</v>
      </c>
      <c r="K59" s="33" t="str">
        <f>VLOOKUP(B59,SAOM!B$2:H1600,4,0)</f>
        <v>Aceito</v>
      </c>
      <c r="L59" s="10" t="s">
        <v>456</v>
      </c>
      <c r="M59" s="33" t="str">
        <f>VLOOKUP(B59,SAOM!B$2:F1886,5,0)</f>
        <v>Lider</v>
      </c>
      <c r="N59" s="11" t="s">
        <v>212</v>
      </c>
      <c r="O59" s="11" t="str">
        <f>VLOOKUP(N59,Coordenadas!B$2:C906,2,0)</f>
        <v>CENTRO</v>
      </c>
      <c r="P59" s="11" t="str">
        <f>VLOOKUP(N59,Coordenadas!B$2:D906,3,0)</f>
        <v xml:space="preserve"> 18°43'46.84"S</v>
      </c>
      <c r="Q59" s="11" t="str">
        <f>VLOOKUP(N59,Coordenadas!B$2:E906,4,0)</f>
        <v xml:space="preserve"> 44°21'40.18"O</v>
      </c>
      <c r="R59" s="12">
        <v>4033</v>
      </c>
      <c r="S59" s="13">
        <v>40931</v>
      </c>
      <c r="T59" s="35" t="str">
        <f>VLOOKUP(B59,SAOM!B$2:M1600,9,0)</f>
        <v>Antônio Celso Neves Mariz</v>
      </c>
      <c r="U59" s="13" t="str">
        <f>VLOOKUP(B59,SAOM!B$2:N1600,10,0)</f>
        <v>avenida Geraldo Magalhães Mascarenhas, 469 - Centro</v>
      </c>
      <c r="V59" s="35" t="str">
        <f>VLOOKUP(B59,SAOM!B$2:P1600,12,0)</f>
        <v>(38) 3723-1267</v>
      </c>
      <c r="W59" s="60" t="str">
        <f>VLOOKUP(B59,SAOM!B$2:O1600,11,0)</f>
        <v>35796-000</v>
      </c>
      <c r="X59" s="33" t="str">
        <f>VLOOKUP(B59,SAOM!B$2:Q1600,13,0)</f>
        <v>00:20:0E:10:48:B3</v>
      </c>
      <c r="Y59" s="13">
        <v>40931</v>
      </c>
      <c r="Z59" s="11" t="s">
        <v>3496</v>
      </c>
      <c r="AA59" s="14">
        <v>40934</v>
      </c>
      <c r="AB59" s="28">
        <f>VLOOKUP(C59,Relatorios!A$3:B830,2,0)</f>
        <v>40954</v>
      </c>
      <c r="AC59" s="287">
        <f>VLOOKUP(D59,Faturamento!D$3:F1494,3,0)</f>
        <v>40965</v>
      </c>
      <c r="AD59" s="41" t="s">
        <v>686</v>
      </c>
      <c r="AE59" s="14" t="str">
        <f>VLOOKUP(B59,SAOM!B$2:T1600,16,0)</f>
        <v>-</v>
      </c>
      <c r="AF59" s="14">
        <f t="shared" si="1"/>
        <v>41024</v>
      </c>
      <c r="AG59" s="14" t="s">
        <v>4162</v>
      </c>
      <c r="AH59" s="14"/>
      <c r="AI59" s="47"/>
      <c r="AJ59" s="114"/>
      <c r="AK59" s="114"/>
      <c r="AL59" s="11" t="str">
        <f>VLOOKUP(B59,SAOM!B$2:U1717,20,0)</f>
        <v>-</v>
      </c>
      <c r="AM59" s="15" t="s">
        <v>4162</v>
      </c>
    </row>
    <row r="60" spans="1:43" s="15" customFormat="1" ht="15.75" customHeight="1">
      <c r="A60" s="232">
        <v>698</v>
      </c>
      <c r="B60" s="31" t="s">
        <v>105</v>
      </c>
      <c r="C60" s="31">
        <v>2664</v>
      </c>
      <c r="D60" s="33" t="str">
        <f>VLOOKUP(B60,SAOM!B$2:H1717,7,0)</f>
        <v>SES-ITGA-0698</v>
      </c>
      <c r="E60" s="13">
        <v>40868</v>
      </c>
      <c r="F60" s="13">
        <v>40913</v>
      </c>
      <c r="G60" s="13">
        <f>VLOOKUP(B60,SAOM!B$2:D1604,3,0)</f>
        <v>40918</v>
      </c>
      <c r="H60" s="13">
        <f t="shared" si="0"/>
        <v>40928</v>
      </c>
      <c r="I60" s="24">
        <v>40918</v>
      </c>
      <c r="J60" s="10" t="s">
        <v>469</v>
      </c>
      <c r="K60" s="33" t="str">
        <f>VLOOKUP(B60,SAOM!B$2:H1601,4,0)</f>
        <v>Aceito</v>
      </c>
      <c r="L60" s="10" t="s">
        <v>456</v>
      </c>
      <c r="M60" s="33" t="str">
        <f>VLOOKUP(B60,SAOM!B$2:F1887,5,0)</f>
        <v>Lider</v>
      </c>
      <c r="N60" s="11" t="s">
        <v>213</v>
      </c>
      <c r="O60" s="11" t="str">
        <f>VLOOKUP(N60,Coordenadas!B$2:C907,2,0)</f>
        <v>SUL</v>
      </c>
      <c r="P60" s="11" t="str">
        <f>VLOOKUP(N60,Coordenadas!B$2:D907,3,0)</f>
        <v xml:space="preserve"> 21°17'52.35"S</v>
      </c>
      <c r="Q60" s="11" t="str">
        <f>VLOOKUP(N60,Coordenadas!B$2:E907,4,0)</f>
        <v xml:space="preserve"> 44°39'27.56"O</v>
      </c>
      <c r="R60" s="12">
        <v>4033</v>
      </c>
      <c r="S60" s="13">
        <v>40921</v>
      </c>
      <c r="T60" s="35" t="str">
        <f>VLOOKUP(B60,SAOM!B$2:M1601,9,0)</f>
        <v>Rosangela Freitas Soares de Moraes Rezende</v>
      </c>
      <c r="U60" s="13" t="str">
        <f>VLOOKUP(B60,SAOM!B$2:N1601,10,0)</f>
        <v>Rua Otaviano Teodoro Leite, 423 - Centro</v>
      </c>
      <c r="V60" s="35" t="str">
        <f>VLOOKUP(B60,SAOM!B$2:P1601,12,0)</f>
        <v>(35) 3825-1230</v>
      </c>
      <c r="W60" s="60" t="str">
        <f>VLOOKUP(B60,SAOM!B$2:O1601,11,0)</f>
        <v>36390-000</v>
      </c>
      <c r="X60" s="33" t="str">
        <f>VLOOKUP(B60,SAOM!B$2:Q1601,13,0)</f>
        <v>00:20:0E:10:48:45</v>
      </c>
      <c r="Y60" s="13">
        <v>40921</v>
      </c>
      <c r="Z60" s="11" t="s">
        <v>1351</v>
      </c>
      <c r="AA60" s="14">
        <v>40921</v>
      </c>
      <c r="AB60" s="28">
        <f>VLOOKUP(C60,Relatorios!A$3:B831,2,0)</f>
        <v>41012</v>
      </c>
      <c r="AC60" s="287">
        <f>VLOOKUP(D60,Faturamento!D$3:F1495,3,0)</f>
        <v>40952</v>
      </c>
      <c r="AD60" s="41" t="s">
        <v>686</v>
      </c>
      <c r="AE60" s="14" t="str">
        <f>VLOOKUP(B60,SAOM!B$2:T1601,16,0)</f>
        <v>-</v>
      </c>
      <c r="AF60" s="14">
        <f t="shared" si="1"/>
        <v>41011</v>
      </c>
      <c r="AG60" s="14">
        <v>41311</v>
      </c>
      <c r="AH60" s="14">
        <v>41313</v>
      </c>
      <c r="AI60" s="47" t="s">
        <v>8610</v>
      </c>
      <c r="AJ60" s="114" t="s">
        <v>15021</v>
      </c>
      <c r="AK60" s="114" t="s">
        <v>15442</v>
      </c>
      <c r="AL60" s="11" t="str">
        <f>VLOOKUP(B60,SAOM!B$2:U1718,20,0)</f>
        <v>-</v>
      </c>
      <c r="AM60" s="14">
        <v>41163</v>
      </c>
      <c r="AN60" s="14">
        <v>41295</v>
      </c>
      <c r="AO60" s="47" t="s">
        <v>623</v>
      </c>
      <c r="AP60" s="114" t="s">
        <v>12171</v>
      </c>
      <c r="AQ60" s="114" t="s">
        <v>13714</v>
      </c>
    </row>
    <row r="61" spans="1:43" s="15" customFormat="1" ht="15.75" customHeight="1">
      <c r="A61" s="232">
        <v>699</v>
      </c>
      <c r="B61" s="31" t="s">
        <v>106</v>
      </c>
      <c r="C61" s="31">
        <v>2665</v>
      </c>
      <c r="D61" s="33" t="str">
        <f>VLOOKUP(B61,SAOM!B$2:H1718,7,0)</f>
        <v>SES-JAUI-0699</v>
      </c>
      <c r="E61" s="13">
        <v>40868</v>
      </c>
      <c r="F61" s="13">
        <v>40913</v>
      </c>
      <c r="G61" s="13">
        <f>VLOOKUP(B61,SAOM!B$2:D1605,3,0)</f>
        <v>40918</v>
      </c>
      <c r="H61" s="13">
        <f t="shared" si="0"/>
        <v>40928</v>
      </c>
      <c r="I61" s="13" t="s">
        <v>458</v>
      </c>
      <c r="J61" s="10" t="s">
        <v>469</v>
      </c>
      <c r="K61" s="33" t="str">
        <f>VLOOKUP(B61,SAOM!B$2:H1602,4,0)</f>
        <v>Aceito</v>
      </c>
      <c r="L61" s="10" t="s">
        <v>456</v>
      </c>
      <c r="M61" s="33" t="str">
        <f>VLOOKUP(B61,SAOM!B$2:F1888,5,0)</f>
        <v>Lider</v>
      </c>
      <c r="N61" s="11" t="s">
        <v>214</v>
      </c>
      <c r="O61" s="11" t="str">
        <f>VLOOKUP(N61,Coordenadas!B$2:C908,2,0)</f>
        <v>SUL</v>
      </c>
      <c r="P61" s="11" t="str">
        <f>VLOOKUP(N61,Coordenadas!B$2:D908,3,0)</f>
        <v xml:space="preserve"> 21° 1'6.76"S</v>
      </c>
      <c r="Q61" s="11" t="str">
        <f>VLOOKUP(N61,Coordenadas!B$2:E908,4,0)</f>
        <v xml:space="preserve"> 46°44'35.38"O</v>
      </c>
      <c r="R61" s="12">
        <v>4033</v>
      </c>
      <c r="S61" s="13">
        <v>40920</v>
      </c>
      <c r="T61" s="35" t="str">
        <f>VLOOKUP(B61,SAOM!B$2:M1602,9,0)</f>
        <v>Carlos Alberto Corrua</v>
      </c>
      <c r="U61" s="13" t="str">
        <f>VLOOKUP(B61,SAOM!B$2:N1602,10,0)</f>
        <v>Rua Walter Nasser, 4 - Centro</v>
      </c>
      <c r="V61" s="35" t="str">
        <f>VLOOKUP(B61,SAOM!B$2:P1602,12,0)</f>
        <v>(35) 3593-1426</v>
      </c>
      <c r="W61" s="60" t="str">
        <f>VLOOKUP(B61,SAOM!B$2:O1602,11,0)</f>
        <v>37965-000</v>
      </c>
      <c r="X61" s="33" t="str">
        <f>VLOOKUP(B61,SAOM!B$2:Q1602,13,0)</f>
        <v>00:20:0E:10:48:A9</v>
      </c>
      <c r="Y61" s="13">
        <v>40921</v>
      </c>
      <c r="Z61" s="11" t="s">
        <v>1411</v>
      </c>
      <c r="AA61" s="14">
        <v>40921</v>
      </c>
      <c r="AB61" s="28">
        <f>VLOOKUP(C61,Relatorios!A$3:B832,2,0)</f>
        <v>40927</v>
      </c>
      <c r="AC61" s="287">
        <f>VLOOKUP(D61,Faturamento!D$3:F1496,3,0)</f>
        <v>40952</v>
      </c>
      <c r="AD61" s="41" t="s">
        <v>686</v>
      </c>
      <c r="AE61" s="14" t="str">
        <f>VLOOKUP(B61,SAOM!B$2:T1602,16,0)</f>
        <v>-</v>
      </c>
      <c r="AF61" s="14">
        <f t="shared" si="1"/>
        <v>41011</v>
      </c>
      <c r="AG61" s="14" t="s">
        <v>4162</v>
      </c>
      <c r="AH61" s="14"/>
      <c r="AI61" s="47"/>
      <c r="AJ61" s="114"/>
      <c r="AK61" s="114"/>
      <c r="AL61" s="11" t="str">
        <f>VLOOKUP(B61,SAOM!B$2:U1719,20,0)</f>
        <v>-</v>
      </c>
      <c r="AM61" s="15" t="s">
        <v>4162</v>
      </c>
    </row>
    <row r="62" spans="1:43" s="15" customFormat="1" ht="15.75" customHeight="1">
      <c r="A62" s="232">
        <v>700</v>
      </c>
      <c r="B62" s="31" t="s">
        <v>108</v>
      </c>
      <c r="C62" s="31">
        <v>2666</v>
      </c>
      <c r="D62" s="33" t="str">
        <f>VLOOKUP(B62,SAOM!B$2:H1719,7,0)</f>
        <v>SES-JEAS-0700</v>
      </c>
      <c r="E62" s="13">
        <v>40868</v>
      </c>
      <c r="F62" s="13">
        <v>40913</v>
      </c>
      <c r="G62" s="13">
        <f>VLOOKUP(B62,SAOM!B$2:D1606,3,0)</f>
        <v>40918</v>
      </c>
      <c r="H62" s="13">
        <f t="shared" si="0"/>
        <v>40928</v>
      </c>
      <c r="I62" s="13">
        <v>40891</v>
      </c>
      <c r="J62" s="10" t="s">
        <v>469</v>
      </c>
      <c r="K62" s="33" t="str">
        <f>VLOOKUP(B62,SAOM!B$2:H1603,4,0)</f>
        <v>Aceito</v>
      </c>
      <c r="L62" s="10" t="s">
        <v>456</v>
      </c>
      <c r="M62" s="33" t="str">
        <f>VLOOKUP(B62,SAOM!B$2:F1889,5,0)</f>
        <v>Lider</v>
      </c>
      <c r="N62" s="11" t="s">
        <v>215</v>
      </c>
      <c r="O62" s="11" t="str">
        <f>VLOOKUP(N62,Coordenadas!B$2:C909,2,0)</f>
        <v>NORDESTE</v>
      </c>
      <c r="P62" s="11" t="str">
        <f>VLOOKUP(N62,Coordenadas!B$2:D909,3,0)</f>
        <v xml:space="preserve"> 17° 5'0.83"S</v>
      </c>
      <c r="Q62" s="11" t="str">
        <f>VLOOKUP(N62,Coordenadas!B$2:E909,4,0)</f>
        <v xml:space="preserve"> 42°15'27.38"O</v>
      </c>
      <c r="R62" s="12">
        <v>4035</v>
      </c>
      <c r="S62" s="13">
        <v>40942</v>
      </c>
      <c r="T62" s="35" t="str">
        <f>VLOOKUP(B62,SAOM!B$2:M1603,9,0)</f>
        <v>Lilia Rodrigues do Nascimento</v>
      </c>
      <c r="U62" s="13" t="str">
        <f>VLOOKUP(B62,SAOM!B$2:N1603,10,0)</f>
        <v>Rua Pouso Alegre, 267 - Lagoinha</v>
      </c>
      <c r="V62" s="35" t="str">
        <f>VLOOKUP(B62,SAOM!B$2:P1603,12,0)</f>
        <v>(33) 3738-9087</v>
      </c>
      <c r="W62" s="60" t="str">
        <f>VLOOKUP(B62,SAOM!B$2:O1603,11,0)</f>
        <v>39645-000</v>
      </c>
      <c r="X62" s="33" t="str">
        <f>VLOOKUP(B62,SAOM!B$2:Q1603,13,0)</f>
        <v xml:space="preserve">00:20:0E:10:48:41 </v>
      </c>
      <c r="Y62" s="13">
        <v>40946</v>
      </c>
      <c r="Z62" s="11" t="s">
        <v>1369</v>
      </c>
      <c r="AA62" s="14">
        <v>40946</v>
      </c>
      <c r="AB62" s="28">
        <f>VLOOKUP(C62,Relatorios!A$3:B833,2,0)</f>
        <v>40984</v>
      </c>
      <c r="AC62" s="287">
        <f>VLOOKUP(D62,Faturamento!D$3:F1497,3,0)</f>
        <v>40977</v>
      </c>
      <c r="AD62" s="41" t="s">
        <v>2239</v>
      </c>
      <c r="AE62" s="14" t="str">
        <f>VLOOKUP(B62,SAOM!B$2:T1603,16,0)</f>
        <v>-</v>
      </c>
      <c r="AF62" s="14">
        <f t="shared" si="1"/>
        <v>41036</v>
      </c>
      <c r="AG62" s="14">
        <v>41221</v>
      </c>
      <c r="AH62" s="14">
        <v>41403</v>
      </c>
      <c r="AI62" s="47" t="s">
        <v>16085</v>
      </c>
      <c r="AJ62" s="114" t="s">
        <v>12163</v>
      </c>
      <c r="AK62" s="114" t="s">
        <v>22032</v>
      </c>
      <c r="AL62" s="11" t="str">
        <f>VLOOKUP(B62,SAOM!B$2:U1720,20,0)</f>
        <v>-</v>
      </c>
      <c r="AM62" s="15" t="s">
        <v>4162</v>
      </c>
    </row>
    <row r="63" spans="1:43" s="15" customFormat="1" ht="15.75" customHeight="1">
      <c r="A63" s="232">
        <v>701</v>
      </c>
      <c r="B63" s="31" t="s">
        <v>110</v>
      </c>
      <c r="C63" s="31">
        <v>2667</v>
      </c>
      <c r="D63" s="33" t="str">
        <f>VLOOKUP(B63,SAOM!B$2:H1720,7,0)</f>
        <v>SES-JEAI-0701</v>
      </c>
      <c r="E63" s="13">
        <v>40868</v>
      </c>
      <c r="F63" s="13">
        <v>40913</v>
      </c>
      <c r="G63" s="13">
        <f>VLOOKUP(B63,SAOM!B$2:D1607,3,0)</f>
        <v>40918</v>
      </c>
      <c r="H63" s="13">
        <f t="shared" si="0"/>
        <v>40928</v>
      </c>
      <c r="I63" s="13">
        <v>40892</v>
      </c>
      <c r="J63" s="10" t="s">
        <v>469</v>
      </c>
      <c r="K63" s="33" t="str">
        <f>VLOOKUP(B63,SAOM!B$2:H1604,4,0)</f>
        <v>Aceito</v>
      </c>
      <c r="L63" s="10" t="s">
        <v>456</v>
      </c>
      <c r="M63" s="33" t="str">
        <f>VLOOKUP(B63,SAOM!B$2:F1890,5,0)</f>
        <v>Lider</v>
      </c>
      <c r="N63" s="11" t="s">
        <v>216</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35" t="str">
        <f>VLOOKUP(B63,SAOM!B$2:M1604,9,0)</f>
        <v>Sania Mara Ribeiro Duarte</v>
      </c>
      <c r="U63" s="13" t="str">
        <f>VLOOKUP(B63,SAOM!B$2:N1604,10,0)</f>
        <v>Rua Vereador Silvestre Augusto Costa, 82 - Centro</v>
      </c>
      <c r="V63" s="35" t="str">
        <f>VLOOKUP(B63,SAOM!B$2:P1604,12,0)</f>
        <v>(38) 3744-1615</v>
      </c>
      <c r="W63" s="60" t="str">
        <f>VLOOKUP(B63,SAOM!B$2:O1604,11,0)</f>
        <v>39370-000</v>
      </c>
      <c r="X63" s="33" t="str">
        <f>VLOOKUP(B63,SAOM!B$2:Q1604,13,0)</f>
        <v>00:20:0E:10:48:AE</v>
      </c>
      <c r="Y63" s="13">
        <v>40934</v>
      </c>
      <c r="Z63" s="11" t="s">
        <v>2039</v>
      </c>
      <c r="AA63" s="14">
        <v>40935</v>
      </c>
      <c r="AB63" s="28">
        <f>VLOOKUP(C63,Relatorios!A$3:B834,2,0)</f>
        <v>40954</v>
      </c>
      <c r="AC63" s="287">
        <f>VLOOKUP(D63,Faturamento!D$3:F1498,3,0)</f>
        <v>40966</v>
      </c>
      <c r="AD63" s="41" t="s">
        <v>686</v>
      </c>
      <c r="AE63" s="14" t="str">
        <f>VLOOKUP(B63,SAOM!B$2:T1604,16,0)</f>
        <v>-</v>
      </c>
      <c r="AF63" s="14">
        <f t="shared" si="1"/>
        <v>41025</v>
      </c>
      <c r="AG63" s="14" t="s">
        <v>4162</v>
      </c>
      <c r="AH63" s="14"/>
      <c r="AI63" s="47"/>
      <c r="AJ63" s="114"/>
      <c r="AK63" s="114"/>
      <c r="AL63" s="11" t="str">
        <f>VLOOKUP(B63,SAOM!B$2:U1721,20,0)</f>
        <v>-</v>
      </c>
      <c r="AM63" s="15" t="s">
        <v>4162</v>
      </c>
    </row>
    <row r="64" spans="1:43" s="15" customFormat="1" ht="15.75" customHeight="1">
      <c r="A64" s="232">
        <v>721</v>
      </c>
      <c r="B64" s="31" t="s">
        <v>111</v>
      </c>
      <c r="C64" s="31">
        <v>2687</v>
      </c>
      <c r="D64" s="33" t="str">
        <f>VLOOKUP(B64,SAOM!B$2:H1721,7,0)</f>
        <v>SES-JEBA-0721</v>
      </c>
      <c r="E64" s="13">
        <v>40868</v>
      </c>
      <c r="F64" s="13">
        <v>40913</v>
      </c>
      <c r="G64" s="13">
        <f>VLOOKUP(B64,SAOM!B$2:D1608,3,0)</f>
        <v>40918</v>
      </c>
      <c r="H64" s="13">
        <f t="shared" si="0"/>
        <v>40928</v>
      </c>
      <c r="I64" s="13" t="s">
        <v>458</v>
      </c>
      <c r="J64" s="10" t="s">
        <v>469</v>
      </c>
      <c r="K64" s="33" t="str">
        <f>VLOOKUP(B64,SAOM!B$2:H1605,4,0)</f>
        <v>Aceito</v>
      </c>
      <c r="L64" s="10" t="s">
        <v>456</v>
      </c>
      <c r="M64" s="33" t="str">
        <f>VLOOKUP(B64,SAOM!B$2:F1891,5,0)</f>
        <v>Lider</v>
      </c>
      <c r="N64" s="11" t="s">
        <v>217</v>
      </c>
      <c r="O64" s="11" t="str">
        <f>VLOOKUP(N64,Coordenadas!B$2:C911,2,0)</f>
        <v>CENTRO</v>
      </c>
      <c r="P64" s="11" t="str">
        <f>VLOOKUP(N64,Coordenadas!B$2:D911,3,0)</f>
        <v xml:space="preserve"> 19°14'20.94"S</v>
      </c>
      <c r="Q64" s="11" t="str">
        <f>VLOOKUP(N64,Coordenadas!B$2:E911,4,0)</f>
        <v xml:space="preserve"> 44° 1'36.29"O</v>
      </c>
      <c r="R64" s="12">
        <v>4033</v>
      </c>
      <c r="S64" s="13">
        <v>40913</v>
      </c>
      <c r="T64" s="35" t="str">
        <f>VLOOKUP(B64,SAOM!B$2:M1605,9,0)</f>
        <v>Jussara Amaral Mateus</v>
      </c>
      <c r="U64" s="13" t="str">
        <f>VLOOKUP(B64,SAOM!B$2:N1605,10,0)</f>
        <v>Rua João Saturnino Lopes, 365 - Centro</v>
      </c>
      <c r="V64" s="35" t="str">
        <f>VLOOKUP(B64,SAOM!B$2:P1605,12,0)</f>
        <v>(31) 8447-4943</v>
      </c>
      <c r="W64" s="60" t="str">
        <f>VLOOKUP(B64,SAOM!B$2:O1605,11,0)</f>
        <v>35767-000</v>
      </c>
      <c r="X64" s="33" t="str">
        <f>VLOOKUP(B64,SAOM!B$2:Q1605,13,0)</f>
        <v>00:20:0E:10:48:AB</v>
      </c>
      <c r="Y64" s="13">
        <v>40911</v>
      </c>
      <c r="Z64" s="11" t="s">
        <v>1508</v>
      </c>
      <c r="AA64" s="14">
        <v>40910</v>
      </c>
      <c r="AB64" s="28">
        <f>VLOOKUP(C64,Relatorios!A$3:B835,2,0)</f>
        <v>41012</v>
      </c>
      <c r="AC64" s="287">
        <f>VLOOKUP(D64,Faturamento!D$3:F1499,3,0)</f>
        <v>40941</v>
      </c>
      <c r="AD64" s="41" t="s">
        <v>686</v>
      </c>
      <c r="AE64" s="14" t="str">
        <f>VLOOKUP(B64,SAOM!B$2:T1605,16,0)</f>
        <v>-</v>
      </c>
      <c r="AF64" s="14">
        <f t="shared" si="1"/>
        <v>41000</v>
      </c>
      <c r="AG64" s="14" t="s">
        <v>4162</v>
      </c>
      <c r="AH64" s="14"/>
      <c r="AI64" s="47"/>
      <c r="AJ64" s="114"/>
      <c r="AK64" s="114"/>
      <c r="AL64" s="11" t="str">
        <f>VLOOKUP(B64,SAOM!B$2:U1722,20,0)</f>
        <v>-</v>
      </c>
      <c r="AM64" s="15" t="s">
        <v>4162</v>
      </c>
    </row>
    <row r="65" spans="1:53" s="15" customFormat="1" ht="15.75" customHeight="1">
      <c r="A65" s="39">
        <v>722</v>
      </c>
      <c r="B65" s="31" t="s">
        <v>113</v>
      </c>
      <c r="C65" s="31">
        <v>2688</v>
      </c>
      <c r="D65" s="33" t="str">
        <f>VLOOKUP(B65,SAOM!B$2:H1722,7,0)</f>
        <v>SES-JOIA-0722</v>
      </c>
      <c r="E65" s="13">
        <v>40868</v>
      </c>
      <c r="F65" s="13">
        <v>40913</v>
      </c>
      <c r="G65" s="13">
        <f>VLOOKUP(B65,SAOM!B$2:D1609,3,0)</f>
        <v>40918</v>
      </c>
      <c r="H65" s="13">
        <f t="shared" si="0"/>
        <v>40928</v>
      </c>
      <c r="I65" s="13" t="s">
        <v>458</v>
      </c>
      <c r="J65" s="10" t="s">
        <v>469</v>
      </c>
      <c r="K65" s="33" t="str">
        <f>VLOOKUP(B65,SAOM!B$2:H1606,4,0)</f>
        <v>Aceito</v>
      </c>
      <c r="L65" s="10" t="s">
        <v>456</v>
      </c>
      <c r="M65" s="33" t="str">
        <f>VLOOKUP(B65,SAOM!B$2:F1892,5,0)</f>
        <v>Lider</v>
      </c>
      <c r="N65" s="11" t="s">
        <v>218</v>
      </c>
      <c r="O65" s="11" t="str">
        <f>VLOOKUP(N65,Coordenadas!B$2:C912,2,0)</f>
        <v>LESTE</v>
      </c>
      <c r="P65" s="11" t="str">
        <f>VLOOKUP(N65,Coordenadas!B$2:D912,3,0)</f>
        <v xml:space="preserve"> 19°10'19.57"S</v>
      </c>
      <c r="Q65" s="11" t="str">
        <f>VLOOKUP(N65,Coordenadas!B$2:E912,4,0)</f>
        <v xml:space="preserve"> 42°40'49.08"O</v>
      </c>
      <c r="R65" s="12">
        <v>4033</v>
      </c>
      <c r="S65" s="13">
        <v>40904</v>
      </c>
      <c r="T65" s="35" t="str">
        <f>VLOOKUP(B65,SAOM!B$2:M1606,9,0)</f>
        <v>Ana Paula de Menezes Moreira</v>
      </c>
      <c r="U65" s="13" t="str">
        <f>VLOOKUP(B65,SAOM!B$2:N1606,10,0)</f>
        <v>Rua Joaquim Dias de Moura, 20 - Centro</v>
      </c>
      <c r="V65" s="35" t="str">
        <f>VLOOKUP(B65,SAOM!B$2:P1606,12,0)</f>
        <v>(33) 3252-1405</v>
      </c>
      <c r="W65" s="60" t="str">
        <f>VLOOKUP(B65,SAOM!B$2:O1606,11,0)</f>
        <v>35168-000</v>
      </c>
      <c r="X65" s="33" t="str">
        <f>VLOOKUP(B65,SAOM!B$2:Q1606,13,0)</f>
        <v>00:20:0E:10:48:64</v>
      </c>
      <c r="Y65" s="13">
        <v>40904</v>
      </c>
      <c r="Z65" s="11" t="s">
        <v>3496</v>
      </c>
      <c r="AA65" s="14">
        <v>40905</v>
      </c>
      <c r="AB65" s="28">
        <f>VLOOKUP(C65,Relatorios!A$3:B836,2,0)</f>
        <v>41012</v>
      </c>
      <c r="AC65" s="287">
        <f>VLOOKUP(D65,Faturamento!D$3:F1500,3,0)</f>
        <v>40936</v>
      </c>
      <c r="AD65" s="41" t="s">
        <v>686</v>
      </c>
      <c r="AE65" s="14" t="str">
        <f>VLOOKUP(B65,SAOM!B$2:T1606,16,0)</f>
        <v>-</v>
      </c>
      <c r="AF65" s="14">
        <f t="shared" si="1"/>
        <v>40995</v>
      </c>
      <c r="AG65" s="14" t="s">
        <v>4162</v>
      </c>
      <c r="AH65" s="14"/>
      <c r="AI65" s="47"/>
      <c r="AJ65" s="114"/>
      <c r="AK65" s="114"/>
      <c r="AL65" s="11" t="str">
        <f>VLOOKUP(B65,SAOM!B$2:U1723,20,0)</f>
        <v>-</v>
      </c>
      <c r="AM65" s="15" t="s">
        <v>4162</v>
      </c>
    </row>
    <row r="66" spans="1:53" s="15" customFormat="1" ht="15.75" customHeight="1">
      <c r="A66" s="39">
        <v>723</v>
      </c>
      <c r="B66" s="31" t="s">
        <v>115</v>
      </c>
      <c r="C66" s="31">
        <v>2689</v>
      </c>
      <c r="D66" s="33" t="str">
        <f>VLOOKUP(B66,SAOM!B$2:H1723,7,0)</f>
        <v>SES-JOAS-0723</v>
      </c>
      <c r="E66" s="13">
        <v>40868</v>
      </c>
      <c r="F66" s="13">
        <v>40913</v>
      </c>
      <c r="G66" s="13">
        <f>VLOOKUP(B66,SAOM!B$2:D1610,3,0)</f>
        <v>40918</v>
      </c>
      <c r="H66" s="13">
        <f t="shared" si="0"/>
        <v>40928</v>
      </c>
      <c r="I66" s="13">
        <v>40892</v>
      </c>
      <c r="J66" s="10" t="s">
        <v>469</v>
      </c>
      <c r="K66" s="33" t="str">
        <f>VLOOKUP(B66,SAOM!B$2:H1607,4,0)</f>
        <v>Aceito</v>
      </c>
      <c r="L66" s="10" t="s">
        <v>456</v>
      </c>
      <c r="M66" s="33" t="str">
        <f>VLOOKUP(B66,SAOM!B$2:F1893,5,0)</f>
        <v>Lider</v>
      </c>
      <c r="N66" s="11" t="s">
        <v>219</v>
      </c>
      <c r="O66" s="11" t="str">
        <f>VLOOKUP(N66,Coordenadas!B$2:C913,2,0)</f>
        <v>JEQUITINHONHA</v>
      </c>
      <c r="P66" s="11" t="str">
        <f>VLOOKUP(N66,Coordenadas!B$2:D913,3,0)</f>
        <v xml:space="preserve"> 16°54'26.26"S</v>
      </c>
      <c r="Q66" s="11" t="str">
        <f>VLOOKUP(N66,Coordenadas!B$2:E913,4,0)</f>
        <v xml:space="preserve"> 42°36'15.60"O</v>
      </c>
      <c r="R66" s="12">
        <v>4035</v>
      </c>
      <c r="S66" s="13">
        <v>40996</v>
      </c>
      <c r="T66" s="35" t="str">
        <f>VLOOKUP(B66,SAOM!B$2:M1607,9,0)</f>
        <v>Jarisson da Conceição Amaral Santos</v>
      </c>
      <c r="U66" s="13" t="str">
        <f>VLOOKUP(B66,SAOM!B$2:N1607,10,0)</f>
        <v>Rua Professora Juscelina Costa, 420 - Centro</v>
      </c>
      <c r="V66" s="35" t="str">
        <f>VLOOKUP(B66,SAOM!B$2:P1607,12,0)</f>
        <v>(33) 3737-8067</v>
      </c>
      <c r="W66" s="60" t="str">
        <f>VLOOKUP(B66,SAOM!B$2:O1607,11,0)</f>
        <v>39642-000</v>
      </c>
      <c r="X66" s="33" t="str">
        <f>VLOOKUP(B66,SAOM!B$2:Q1607,13,0)</f>
        <v>00:20:0E:10:48:58</v>
      </c>
      <c r="Y66" s="13">
        <v>40997</v>
      </c>
      <c r="Z66" s="11" t="s">
        <v>2039</v>
      </c>
      <c r="AA66" s="14">
        <v>40998</v>
      </c>
      <c r="AB66" s="28">
        <f>VLOOKUP(C66,Relatorios!A$3:B837,2,0)</f>
        <v>41012</v>
      </c>
      <c r="AC66" s="287">
        <f>VLOOKUP(D66,Faturamento!D$3:F1501,3,0)</f>
        <v>41028</v>
      </c>
      <c r="AD66" s="41" t="s">
        <v>4993</v>
      </c>
      <c r="AE66" s="14" t="str">
        <f>VLOOKUP(B66,SAOM!B$2:T1607,16,0)</f>
        <v>-</v>
      </c>
      <c r="AF66" s="14">
        <f t="shared" si="1"/>
        <v>41088</v>
      </c>
      <c r="AG66" s="14" t="s">
        <v>4162</v>
      </c>
      <c r="AH66" s="14"/>
      <c r="AI66" s="47"/>
      <c r="AJ66" s="114"/>
      <c r="AK66" s="114"/>
      <c r="AL66" s="11" t="str">
        <f>VLOOKUP(B66,SAOM!B$2:U1724,20,0)</f>
        <v>-</v>
      </c>
      <c r="AM66" s="15" t="s">
        <v>4162</v>
      </c>
    </row>
    <row r="67" spans="1:53" s="15" customFormat="1" ht="15.75" customHeight="1">
      <c r="A67" s="48">
        <v>754</v>
      </c>
      <c r="B67" s="31" t="s">
        <v>132</v>
      </c>
      <c r="C67" s="31">
        <v>2742</v>
      </c>
      <c r="D67" s="33" t="str">
        <f>VLOOKUP(B67,SAOM!B$2:H1724,7,0)</f>
        <v>SES-SAIA-0754</v>
      </c>
      <c r="E67" s="13">
        <v>40868</v>
      </c>
      <c r="F67" s="13">
        <v>40913</v>
      </c>
      <c r="G67" s="13">
        <f>VLOOKUP(B67,SAOM!B$2:D1611,3,0)</f>
        <v>40918</v>
      </c>
      <c r="H67" s="13">
        <f t="shared" si="0"/>
        <v>40928</v>
      </c>
      <c r="I67" s="13" t="s">
        <v>458</v>
      </c>
      <c r="J67" s="10" t="s">
        <v>469</v>
      </c>
      <c r="K67" s="33" t="str">
        <f>VLOOKUP(B67,SAOM!B$2:H1608,4,0)</f>
        <v>Aceito</v>
      </c>
      <c r="L67" s="10" t="s">
        <v>456</v>
      </c>
      <c r="M67" s="33" t="str">
        <f>VLOOKUP(B67,SAOM!B$2:F1894,5,0)</f>
        <v>Lider</v>
      </c>
      <c r="N67" s="11" t="s">
        <v>117</v>
      </c>
      <c r="O67" s="11" t="str">
        <f>VLOOKUP(N67,Coordenadas!B$2:C914,2,0)</f>
        <v>CENTRO</v>
      </c>
      <c r="P67" s="11" t="str">
        <f>VLOOKUP(N67,Coordenadas!B$2:D914,3,0)</f>
        <v xml:space="preserve"> 19°46'2.70"S</v>
      </c>
      <c r="Q67" s="11" t="str">
        <f>VLOOKUP(N67,Coordenadas!B$2:E914,4,0)</f>
        <v xml:space="preserve"> 43°51'10.08"O</v>
      </c>
      <c r="R67" s="12">
        <v>4033</v>
      </c>
      <c r="S67" s="13">
        <v>40917</v>
      </c>
      <c r="T67" s="35" t="str">
        <f>VLOOKUP(B67,SAOM!B$2:M1608,9,0)</f>
        <v>Rogério Gomes</v>
      </c>
      <c r="U67" s="13" t="str">
        <f>VLOOKUP(B67,SAOM!B$2:N1608,10,0)</f>
        <v>Avenida Senhor do Bonfim, 496 - Cristina A</v>
      </c>
      <c r="V67" s="35" t="str">
        <f>VLOOKUP(B67,SAOM!B$2:P1608,12,0)</f>
        <v>31 3635-9854</v>
      </c>
      <c r="W67" s="60" t="str">
        <f>VLOOKUP(B67,SAOM!B$2:O1608,11,0)</f>
        <v>33105-140</v>
      </c>
      <c r="X67" s="33" t="str">
        <f>VLOOKUP(B67,SAOM!B$2:Q1608,13,0)</f>
        <v>00:20:0E:10:48:76</v>
      </c>
      <c r="Y67" s="13">
        <v>40918</v>
      </c>
      <c r="Z67" s="11" t="s">
        <v>1351</v>
      </c>
      <c r="AA67" s="14">
        <v>40918</v>
      </c>
      <c r="AB67" s="28">
        <f>VLOOKUP(C67,Relatorios!A$3:B838,2,0)</f>
        <v>41012</v>
      </c>
      <c r="AC67" s="287">
        <f>VLOOKUP(D67,Faturamento!D$3:F1502,3,0)</f>
        <v>40949</v>
      </c>
      <c r="AD67" s="41" t="s">
        <v>686</v>
      </c>
      <c r="AE67" s="14" t="str">
        <f>VLOOKUP(B67,SAOM!B$2:T1608,16,0)</f>
        <v>-</v>
      </c>
      <c r="AF67" s="14">
        <f t="shared" si="1"/>
        <v>41008</v>
      </c>
      <c r="AG67" s="14">
        <v>41365</v>
      </c>
      <c r="AH67" s="14">
        <v>41367</v>
      </c>
      <c r="AI67" s="47" t="s">
        <v>8608</v>
      </c>
      <c r="AJ67" s="114" t="s">
        <v>15480</v>
      </c>
      <c r="AK67" s="114" t="s">
        <v>16217</v>
      </c>
      <c r="AL67" s="11" t="str">
        <f>VLOOKUP(B67,SAOM!B$2:U1725,20,0)</f>
        <v>-</v>
      </c>
      <c r="AM67" s="15" t="s">
        <v>4162</v>
      </c>
    </row>
    <row r="68" spans="1:53" s="15" customFormat="1" ht="15.75" customHeight="1">
      <c r="A68" s="233">
        <v>743</v>
      </c>
      <c r="B68" s="31" t="s">
        <v>133</v>
      </c>
      <c r="C68" s="31">
        <v>2731</v>
      </c>
      <c r="D68" s="33" t="str">
        <f>VLOOKUP(B68,SAOM!B$2:H1725,7,0)</f>
        <v>SES-SAIA-0743</v>
      </c>
      <c r="E68" s="13">
        <v>40868</v>
      </c>
      <c r="F68" s="13">
        <v>40913</v>
      </c>
      <c r="G68" s="13">
        <f>VLOOKUP(B68,SAOM!B$2:D1612,3,0)</f>
        <v>40918</v>
      </c>
      <c r="H68" s="13">
        <f t="shared" si="0"/>
        <v>40928</v>
      </c>
      <c r="I68" s="13" t="s">
        <v>458</v>
      </c>
      <c r="J68" s="10" t="s">
        <v>469</v>
      </c>
      <c r="K68" s="33" t="str">
        <f>VLOOKUP(B68,SAOM!B$2:H1609,4,0)</f>
        <v>Aceito</v>
      </c>
      <c r="L68" s="10" t="s">
        <v>456</v>
      </c>
      <c r="M68" s="33" t="str">
        <f>VLOOKUP(B68,SAOM!B$2:F1895,5,0)</f>
        <v>Lider</v>
      </c>
      <c r="N68" s="11" t="s">
        <v>117</v>
      </c>
      <c r="O68" s="11" t="str">
        <f>VLOOKUP(N68,Coordenadas!B$2:C915,2,0)</f>
        <v>CENTRO</v>
      </c>
      <c r="P68" s="11" t="str">
        <f>VLOOKUP(N68,Coordenadas!B$2:D915,3,0)</f>
        <v xml:space="preserve"> 19°46'2.70"S</v>
      </c>
      <c r="Q68" s="11" t="str">
        <f>VLOOKUP(N68,Coordenadas!B$2:E915,4,0)</f>
        <v xml:space="preserve"> 43°51'10.08"O</v>
      </c>
      <c r="R68" s="12">
        <v>4033</v>
      </c>
      <c r="S68" s="13">
        <v>40893</v>
      </c>
      <c r="T68" s="35" t="str">
        <f>VLOOKUP(B68,SAOM!B$2:M1609,9,0)</f>
        <v>Eliatriz Lara</v>
      </c>
      <c r="U68" s="13" t="str">
        <f>VLOOKUP(B68,SAOM!B$2:N1609,10,0)</f>
        <v>Rua Presidente Nilo Peçanha, 110 - Boa Esperança</v>
      </c>
      <c r="V68" s="35" t="str">
        <f>VLOOKUP(B68,SAOM!B$2:P1609,12,0)</f>
        <v>31 3641-5206</v>
      </c>
      <c r="W68" s="60" t="str">
        <f>VLOOKUP(B68,SAOM!B$2:O1609,11,0)</f>
        <v>33035-050</v>
      </c>
      <c r="X68" s="33" t="str">
        <f>VLOOKUP(B68,SAOM!B$2:Q1609,13,0)</f>
        <v>00:20:0E:10:48:7A</v>
      </c>
      <c r="Y68" s="13">
        <v>40899</v>
      </c>
      <c r="Z68" s="11" t="s">
        <v>1508</v>
      </c>
      <c r="AA68" s="14">
        <v>40899</v>
      </c>
      <c r="AB68" s="28">
        <f>VLOOKUP(C68,Relatorios!A$3:B839,2,0)</f>
        <v>40927</v>
      </c>
      <c r="AC68" s="287">
        <f>VLOOKUP(D68,Faturamento!D$3:F1503,3,0)</f>
        <v>40930</v>
      </c>
      <c r="AD68" s="41" t="s">
        <v>686</v>
      </c>
      <c r="AE68" s="14" t="str">
        <f>VLOOKUP(B68,SAOM!B$2:T1609,16,0)</f>
        <v>-</v>
      </c>
      <c r="AF68" s="14">
        <f t="shared" si="1"/>
        <v>40989</v>
      </c>
      <c r="AG68" s="14" t="s">
        <v>4162</v>
      </c>
      <c r="AH68" s="14"/>
      <c r="AI68" s="47"/>
      <c r="AJ68" s="114"/>
      <c r="AK68" s="114"/>
      <c r="AL68" s="11" t="str">
        <f>VLOOKUP(B68,SAOM!B$2:U1726,20,0)</f>
        <v>-</v>
      </c>
      <c r="AM68" s="15" t="s">
        <v>4162</v>
      </c>
    </row>
    <row r="69" spans="1:53" s="15" customFormat="1" ht="15.75" customHeight="1">
      <c r="A69" s="233">
        <v>744</v>
      </c>
      <c r="B69" s="31" t="s">
        <v>134</v>
      </c>
      <c r="C69" s="31">
        <v>2732</v>
      </c>
      <c r="D69" s="33" t="str">
        <f>VLOOKUP(B69,SAOM!B$2:H1726,7,0)</f>
        <v>SES-SAIA-0744</v>
      </c>
      <c r="E69" s="13">
        <v>40868</v>
      </c>
      <c r="F69" s="13">
        <v>40913</v>
      </c>
      <c r="G69" s="13">
        <f>VLOOKUP(B69,SAOM!B$2:D1613,3,0)</f>
        <v>40918</v>
      </c>
      <c r="H69" s="13">
        <f t="shared" ref="H69:H132" si="2">F69+15</f>
        <v>40928</v>
      </c>
      <c r="I69" s="13" t="s">
        <v>458</v>
      </c>
      <c r="J69" s="10" t="s">
        <v>469</v>
      </c>
      <c r="K69" s="33" t="str">
        <f>VLOOKUP(B69,SAOM!B$2:H1610,4,0)</f>
        <v>Aceito</v>
      </c>
      <c r="L69" s="10" t="s">
        <v>456</v>
      </c>
      <c r="M69" s="33" t="str">
        <f>VLOOKUP(B69,SAOM!B$2:F1896,5,0)</f>
        <v>Lider</v>
      </c>
      <c r="N69" s="11" t="s">
        <v>117</v>
      </c>
      <c r="O69" s="11" t="str">
        <f>VLOOKUP(N69,Coordenadas!B$2:C916,2,0)</f>
        <v>CENTRO</v>
      </c>
      <c r="P69" s="11" t="str">
        <f>VLOOKUP(N69,Coordenadas!B$2:D916,3,0)</f>
        <v xml:space="preserve"> 19°46'2.70"S</v>
      </c>
      <c r="Q69" s="11" t="str">
        <f>VLOOKUP(N69,Coordenadas!B$2:E916,4,0)</f>
        <v xml:space="preserve"> 43°51'10.08"O</v>
      </c>
      <c r="R69" s="12">
        <v>4033</v>
      </c>
      <c r="S69" s="13">
        <v>40893</v>
      </c>
      <c r="T69" s="35" t="str">
        <f>VLOOKUP(B69,SAOM!B$2:M1610,9,0)</f>
        <v>Eliatriz Lara</v>
      </c>
      <c r="U69" s="13" t="str">
        <f>VLOOKUP(B69,SAOM!B$2:N1610,10,0)</f>
        <v>Rua Presidente Afonso Pena, 543 - Boa Esperança</v>
      </c>
      <c r="V69" s="35" t="str">
        <f>VLOOKUP(B69,SAOM!B$2:P1610,12,0)</f>
        <v>31 3649-7933</v>
      </c>
      <c r="W69" s="60" t="str">
        <f>VLOOKUP(B69,SAOM!B$2:O1610,11,0)</f>
        <v>33035-250</v>
      </c>
      <c r="X69" s="33" t="str">
        <f>VLOOKUP(B69,SAOM!B$2:Q1610,13,0)</f>
        <v>00:20:0E:10:48:4E</v>
      </c>
      <c r="Y69" s="13">
        <v>40899</v>
      </c>
      <c r="Z69" s="11" t="s">
        <v>1411</v>
      </c>
      <c r="AA69" s="14">
        <v>40899</v>
      </c>
      <c r="AB69" s="28">
        <f>VLOOKUP(C69,Relatorios!A$3:B840,2,0)</f>
        <v>40927</v>
      </c>
      <c r="AC69" s="287">
        <f>VLOOKUP(D69,Faturamento!D$3:F1504,3,0)</f>
        <v>40930</v>
      </c>
      <c r="AD69" s="41" t="s">
        <v>685</v>
      </c>
      <c r="AE69" s="14" t="str">
        <f>VLOOKUP(B69,SAOM!B$2:T1610,16,0)</f>
        <v>-</v>
      </c>
      <c r="AF69" s="14">
        <f t="shared" ref="AF69:AF132" si="3">AA69+90</f>
        <v>40989</v>
      </c>
      <c r="AG69" s="14" t="s">
        <v>4162</v>
      </c>
      <c r="AH69" s="14"/>
      <c r="AI69" s="47"/>
      <c r="AJ69" s="114"/>
      <c r="AK69" s="114"/>
      <c r="AL69" s="11" t="str">
        <f>VLOOKUP(B69,SAOM!B$2:U1727,20,0)</f>
        <v>-</v>
      </c>
      <c r="AM69" s="15" t="s">
        <v>4162</v>
      </c>
    </row>
    <row r="70" spans="1:53" s="15" customFormat="1" ht="15.75" customHeight="1">
      <c r="A70" s="48">
        <v>745</v>
      </c>
      <c r="B70" s="31" t="s">
        <v>135</v>
      </c>
      <c r="C70" s="31">
        <v>2733</v>
      </c>
      <c r="D70" s="33" t="str">
        <f>VLOOKUP(B70,SAOM!B$2:H1727,7,0)</f>
        <v>SES-SAIA-0745</v>
      </c>
      <c r="E70" s="13">
        <v>40868</v>
      </c>
      <c r="F70" s="13">
        <v>40913</v>
      </c>
      <c r="G70" s="13">
        <f>VLOOKUP(B70,SAOM!B$2:D1614,3,0)</f>
        <v>40918</v>
      </c>
      <c r="H70" s="13">
        <f t="shared" si="2"/>
        <v>40928</v>
      </c>
      <c r="I70" s="13" t="s">
        <v>458</v>
      </c>
      <c r="J70" s="10" t="s">
        <v>469</v>
      </c>
      <c r="K70" s="33" t="str">
        <f>VLOOKUP(B70,SAOM!B$2:H1611,4,0)</f>
        <v>Aceito</v>
      </c>
      <c r="L70" s="10" t="s">
        <v>456</v>
      </c>
      <c r="M70" s="33" t="str">
        <f>VLOOKUP(B70,SAOM!B$2:F1897,5,0)</f>
        <v>Lider</v>
      </c>
      <c r="N70" s="11" t="s">
        <v>117</v>
      </c>
      <c r="O70" s="11" t="str">
        <f>VLOOKUP(N70,Coordenadas!B$2:C917,2,0)</f>
        <v>CENTRO</v>
      </c>
      <c r="P70" s="11" t="str">
        <f>VLOOKUP(N70,Coordenadas!B$2:D917,3,0)</f>
        <v xml:space="preserve"> 19°46'2.70"S</v>
      </c>
      <c r="Q70" s="11" t="str">
        <f>VLOOKUP(N70,Coordenadas!B$2:E917,4,0)</f>
        <v xml:space="preserve"> 43°51'10.08"O</v>
      </c>
      <c r="R70" s="12">
        <v>4033</v>
      </c>
      <c r="S70" s="13">
        <v>40917</v>
      </c>
      <c r="T70" s="35" t="str">
        <f>VLOOKUP(B70,SAOM!B$2:M1611,9,0)</f>
        <v>Patrí­cia Narciso</v>
      </c>
      <c r="U70" s="13" t="str">
        <f>VLOOKUP(B70,SAOM!B$2:N1611,10,0)</f>
        <v>Rua Geraldo Teixeira da Costa, 2199 - São Benedito</v>
      </c>
      <c r="V70" s="35" t="str">
        <f>VLOOKUP(B70,SAOM!B$2:P1611,12,0)</f>
        <v>31 3637-4603</v>
      </c>
      <c r="W70" s="60" t="str">
        <f>VLOOKUP(B70,SAOM!B$2:O1611,11,0)</f>
        <v>33105-450</v>
      </c>
      <c r="X70" s="33" t="str">
        <f>VLOOKUP(B70,SAOM!B$2:Q1611,13,0)</f>
        <v>00:20:0E:10:45:AE</v>
      </c>
      <c r="Y70" s="13">
        <v>40917</v>
      </c>
      <c r="Z70" s="11" t="s">
        <v>3495</v>
      </c>
      <c r="AA70" s="14">
        <v>40917</v>
      </c>
      <c r="AB70" s="28">
        <f>VLOOKUP(C70,Relatorios!A$3:B841,2,0)</f>
        <v>41012</v>
      </c>
      <c r="AC70" s="287">
        <f>VLOOKUP(D70,Faturamento!D$3:F1505,3,0)</f>
        <v>40948</v>
      </c>
      <c r="AD70" s="41" t="s">
        <v>686</v>
      </c>
      <c r="AE70" s="14" t="str">
        <f>VLOOKUP(B70,SAOM!B$2:T1611,16,0)</f>
        <v>-</v>
      </c>
      <c r="AF70" s="14">
        <f t="shared" si="3"/>
        <v>41007</v>
      </c>
      <c r="AG70" s="14">
        <v>41365</v>
      </c>
      <c r="AH70" s="14">
        <v>41366</v>
      </c>
      <c r="AI70" s="47" t="s">
        <v>8608</v>
      </c>
      <c r="AJ70" s="114" t="s">
        <v>15480</v>
      </c>
      <c r="AK70" s="114" t="s">
        <v>16090</v>
      </c>
      <c r="AL70" s="11" t="str">
        <f>VLOOKUP(B70,SAOM!B$2:U1728,20,0)</f>
        <v>-</v>
      </c>
      <c r="AM70" s="15" t="s">
        <v>4162</v>
      </c>
    </row>
    <row r="71" spans="1:53" s="15" customFormat="1" ht="15.75" customHeight="1">
      <c r="A71" s="233">
        <v>746</v>
      </c>
      <c r="B71" s="31" t="s">
        <v>136</v>
      </c>
      <c r="C71" s="31">
        <v>2734</v>
      </c>
      <c r="D71" s="33" t="str">
        <f>VLOOKUP(B71,SAOM!B$2:H1728,7,0)</f>
        <v>SES-SAIA-0746</v>
      </c>
      <c r="E71" s="13">
        <v>40868</v>
      </c>
      <c r="F71" s="13">
        <v>40913</v>
      </c>
      <c r="G71" s="13">
        <f>VLOOKUP(B71,SAOM!B$2:D1615,3,0)</f>
        <v>40918</v>
      </c>
      <c r="H71" s="13">
        <f t="shared" si="2"/>
        <v>40928</v>
      </c>
      <c r="I71" s="13" t="s">
        <v>458</v>
      </c>
      <c r="J71" s="10" t="s">
        <v>469</v>
      </c>
      <c r="K71" s="33" t="str">
        <f>VLOOKUP(B71,SAOM!B$2:H1612,4,0)</f>
        <v>Aceito</v>
      </c>
      <c r="L71" s="10" t="s">
        <v>456</v>
      </c>
      <c r="M71" s="33" t="str">
        <f>VLOOKUP(B71,SAOM!B$2:F1898,5,0)</f>
        <v>Lider</v>
      </c>
      <c r="N71" s="11" t="s">
        <v>117</v>
      </c>
      <c r="O71" s="11" t="str">
        <f>VLOOKUP(N71,Coordenadas!B$2:C918,2,0)</f>
        <v>CENTRO</v>
      </c>
      <c r="P71" s="11" t="str">
        <f>VLOOKUP(N71,Coordenadas!B$2:D918,3,0)</f>
        <v xml:space="preserve"> 19°46'2.70"S</v>
      </c>
      <c r="Q71" s="11" t="str">
        <f>VLOOKUP(N71,Coordenadas!B$2:E918,4,0)</f>
        <v xml:space="preserve"> 43°51'10.08"O</v>
      </c>
      <c r="R71" s="12">
        <v>4033</v>
      </c>
      <c r="S71" s="13">
        <v>40914</v>
      </c>
      <c r="T71" s="35" t="str">
        <f>VLOOKUP(B71,SAOM!B$2:M1612,9,0)</f>
        <v>Antônio Teixeira</v>
      </c>
      <c r="U71" s="13" t="str">
        <f>VLOOKUP(B71,SAOM!B$2:N1612,10,0)</f>
        <v>Avenida Raul Teixeira da Costa Sobrinho, 407 - Camelos</v>
      </c>
      <c r="V71" s="35" t="str">
        <f>VLOOKUP(B71,SAOM!B$2:P1612,12,0)</f>
        <v>31 3641-5837</v>
      </c>
      <c r="W71" s="60" t="str">
        <f>VLOOKUP(B71,SAOM!B$2:O1612,11,0)</f>
        <v>33010-360</v>
      </c>
      <c r="X71" s="33" t="str">
        <f>VLOOKUP(B71,SAOM!B$2:Q1612,13,0)</f>
        <v>00:20:0E:10:49:03</v>
      </c>
      <c r="Y71" s="13">
        <v>40918</v>
      </c>
      <c r="Z71" s="11" t="s">
        <v>1508</v>
      </c>
      <c r="AA71" s="14">
        <v>40918</v>
      </c>
      <c r="AB71" s="28">
        <f>VLOOKUP(C71,Relatorios!A$3:B842,2,0)</f>
        <v>41012</v>
      </c>
      <c r="AC71" s="287">
        <f>VLOOKUP(D71,Faturamento!D$3:F1506,3,0)</f>
        <v>40949</v>
      </c>
      <c r="AD71" s="41" t="s">
        <v>686</v>
      </c>
      <c r="AE71" s="14" t="str">
        <f>VLOOKUP(B71,SAOM!B$2:T1612,16,0)</f>
        <v>-</v>
      </c>
      <c r="AF71" s="14">
        <f t="shared" si="3"/>
        <v>41008</v>
      </c>
      <c r="AG71" s="14" t="s">
        <v>4162</v>
      </c>
      <c r="AH71" s="14"/>
      <c r="AI71" s="47"/>
      <c r="AJ71" s="114"/>
      <c r="AK71" s="114"/>
      <c r="AL71" s="11" t="str">
        <f>VLOOKUP(B71,SAOM!B$2:U1729,20,0)</f>
        <v>-</v>
      </c>
      <c r="AM71" s="15" t="s">
        <v>4162</v>
      </c>
    </row>
    <row r="72" spans="1:53" s="15" customFormat="1" ht="15.75" customHeight="1">
      <c r="A72" s="233">
        <v>747</v>
      </c>
      <c r="B72" s="31" t="s">
        <v>137</v>
      </c>
      <c r="C72" s="31">
        <v>2735</v>
      </c>
      <c r="D72" s="33" t="str">
        <f>VLOOKUP(B72,SAOM!B$2:H1729,7,0)</f>
        <v>SES-SAIA-0747</v>
      </c>
      <c r="E72" s="13">
        <v>40868</v>
      </c>
      <c r="F72" s="13">
        <v>40913</v>
      </c>
      <c r="G72" s="13">
        <f>VLOOKUP(B72,SAOM!B$2:D1616,3,0)</f>
        <v>40918</v>
      </c>
      <c r="H72" s="13">
        <f t="shared" si="2"/>
        <v>40928</v>
      </c>
      <c r="I72" s="13" t="s">
        <v>458</v>
      </c>
      <c r="J72" s="10" t="s">
        <v>469</v>
      </c>
      <c r="K72" s="33" t="str">
        <f>VLOOKUP(B72,SAOM!B$2:H1613,4,0)</f>
        <v>Aceito</v>
      </c>
      <c r="L72" s="10" t="s">
        <v>456</v>
      </c>
      <c r="M72" s="33" t="str">
        <f>VLOOKUP(B72,SAOM!B$2:F1899,5,0)</f>
        <v>Lider</v>
      </c>
      <c r="N72" s="11" t="s">
        <v>117</v>
      </c>
      <c r="O72" s="11" t="str">
        <f>VLOOKUP(N72,Coordenadas!B$2:C919,2,0)</f>
        <v>CENTRO</v>
      </c>
      <c r="P72" s="11" t="str">
        <f>VLOOKUP(N72,Coordenadas!B$2:D919,3,0)</f>
        <v xml:space="preserve"> 19°46'2.70"S</v>
      </c>
      <c r="Q72" s="11" t="str">
        <f>VLOOKUP(N72,Coordenadas!B$2:E919,4,0)</f>
        <v xml:space="preserve"> 43°51'10.08"O</v>
      </c>
      <c r="R72" s="12">
        <v>4033</v>
      </c>
      <c r="S72" s="13">
        <v>40896</v>
      </c>
      <c r="T72" s="35" t="str">
        <f>VLOOKUP(B72,SAOM!B$2:M1613,9,0)</f>
        <v>Camila Viana</v>
      </c>
      <c r="U72" s="13" t="str">
        <f>VLOOKUP(B72,SAOM!B$2:N1613,10,0)</f>
        <v>Avenida Raul Teixeira da Costa Sobrinho, 46 - Centro</v>
      </c>
      <c r="V72" s="35" t="str">
        <f>VLOOKUP(B72,SAOM!B$2:P1613,12,0)</f>
        <v>31 3642-3485</v>
      </c>
      <c r="W72" s="60" t="str">
        <f>VLOOKUP(B72,SAOM!B$2:O1613,11,0)</f>
        <v>33010-360</v>
      </c>
      <c r="X72" s="33" t="str">
        <f>VLOOKUP(B72,SAOM!B$2:Q1613,13,0)</f>
        <v>00:20:0E:10:48:C4</v>
      </c>
      <c r="Y72" s="13">
        <v>40898</v>
      </c>
      <c r="Z72" s="11" t="s">
        <v>1351</v>
      </c>
      <c r="AA72" s="14">
        <v>40898</v>
      </c>
      <c r="AB72" s="28">
        <f>VLOOKUP(C72,Relatorios!A$3:B843,2,0)</f>
        <v>40927</v>
      </c>
      <c r="AC72" s="287">
        <f>VLOOKUP(D72,Faturamento!D$3:F1507,3,0)</f>
        <v>40929</v>
      </c>
      <c r="AD72" s="41" t="s">
        <v>686</v>
      </c>
      <c r="AE72" s="14" t="str">
        <f>VLOOKUP(B72,SAOM!B$2:T1613,16,0)</f>
        <v>-</v>
      </c>
      <c r="AF72" s="14">
        <f t="shared" si="3"/>
        <v>40988</v>
      </c>
      <c r="AG72" s="14">
        <v>41144</v>
      </c>
      <c r="AH72" s="14">
        <v>41145</v>
      </c>
      <c r="AI72" s="181" t="s">
        <v>623</v>
      </c>
      <c r="AJ72" s="110" t="s">
        <v>8632</v>
      </c>
      <c r="AK72" s="110" t="s">
        <v>8633</v>
      </c>
      <c r="AL72" s="11" t="str">
        <f>VLOOKUP(B72,SAOM!B$2:U1730,20,0)</f>
        <v>-</v>
      </c>
      <c r="AM72" s="15" t="s">
        <v>4162</v>
      </c>
    </row>
    <row r="73" spans="1:53" s="15" customFormat="1" ht="15.75" customHeight="1">
      <c r="A73" s="48">
        <v>748</v>
      </c>
      <c r="B73" s="31" t="s">
        <v>138</v>
      </c>
      <c r="C73" s="31">
        <v>2736</v>
      </c>
      <c r="D73" s="33" t="str">
        <f>VLOOKUP(B73,SAOM!B$2:H1730,7,0)</f>
        <v>SES-SAIA-0748</v>
      </c>
      <c r="E73" s="13">
        <v>40868</v>
      </c>
      <c r="F73" s="13">
        <v>40913</v>
      </c>
      <c r="G73" s="13">
        <f>VLOOKUP(B73,SAOM!B$2:D1617,3,0)</f>
        <v>40918</v>
      </c>
      <c r="H73" s="13">
        <f t="shared" si="2"/>
        <v>40928</v>
      </c>
      <c r="I73" s="13" t="s">
        <v>458</v>
      </c>
      <c r="J73" s="10" t="s">
        <v>469</v>
      </c>
      <c r="K73" s="33" t="str">
        <f>VLOOKUP(B73,SAOM!B$2:H1614,4,0)</f>
        <v>Aceito</v>
      </c>
      <c r="L73" s="10" t="s">
        <v>456</v>
      </c>
      <c r="M73" s="33" t="str">
        <f>VLOOKUP(B73,SAOM!B$2:F1900,5,0)</f>
        <v>Lider</v>
      </c>
      <c r="N73" s="11" t="s">
        <v>117</v>
      </c>
      <c r="O73" s="11" t="str">
        <f>VLOOKUP(N73,Coordenadas!B$2:C920,2,0)</f>
        <v>CENTRO</v>
      </c>
      <c r="P73" s="11" t="str">
        <f>VLOOKUP(N73,Coordenadas!B$2:D920,3,0)</f>
        <v xml:space="preserve"> 19°46'2.70"S</v>
      </c>
      <c r="Q73" s="11" t="str">
        <f>VLOOKUP(N73,Coordenadas!B$2:E920,4,0)</f>
        <v xml:space="preserve"> 43°51'10.08"O</v>
      </c>
      <c r="R73" s="12">
        <v>4033</v>
      </c>
      <c r="S73" s="13">
        <v>40906</v>
      </c>
      <c r="T73" s="35" t="str">
        <f>VLOOKUP(B73,SAOM!B$2:M1614,9,0)</f>
        <v>Maí­ra Jardim</v>
      </c>
      <c r="U73" s="13" t="str">
        <f>VLOOKUP(B73,SAOM!B$2:N1614,10,0)</f>
        <v>Rua Alfredo Castilho, 0 - Barreiro do Amaral</v>
      </c>
      <c r="V73" s="35" t="str">
        <f>VLOOKUP(B73,SAOM!B$2:P1614,12,0)</f>
        <v>31 3642-3485</v>
      </c>
      <c r="W73" s="60" t="str">
        <f>VLOOKUP(B73,SAOM!B$2:O1614,11,0)</f>
        <v>33010-360</v>
      </c>
      <c r="X73" s="33" t="str">
        <f>VLOOKUP(B73,SAOM!B$2:Q1614,13,0)</f>
        <v>00:20:0E:10:48:D8</v>
      </c>
      <c r="Y73" s="13">
        <v>40910</v>
      </c>
      <c r="Z73" s="11" t="s">
        <v>3495</v>
      </c>
      <c r="AA73" s="14">
        <v>40910</v>
      </c>
      <c r="AB73" s="28">
        <f>VLOOKUP(C73,Relatorios!A$3:B844,2,0)</f>
        <v>40927</v>
      </c>
      <c r="AC73" s="287">
        <f>VLOOKUP(D73,Faturamento!D$3:F1508,3,0)</f>
        <v>40941</v>
      </c>
      <c r="AD73" s="41" t="s">
        <v>686</v>
      </c>
      <c r="AE73" s="14" t="str">
        <f>VLOOKUP(B73,SAOM!B$2:T1614,16,0)</f>
        <v>-</v>
      </c>
      <c r="AF73" s="14">
        <f t="shared" si="3"/>
        <v>41000</v>
      </c>
      <c r="AG73" s="14">
        <v>41366</v>
      </c>
      <c r="AH73" s="14">
        <v>41366</v>
      </c>
      <c r="AI73" s="47" t="s">
        <v>8608</v>
      </c>
      <c r="AJ73" s="114" t="s">
        <v>15480</v>
      </c>
      <c r="AK73" s="114" t="s">
        <v>16141</v>
      </c>
      <c r="AL73" s="11" t="str">
        <f>VLOOKUP(B73,SAOM!B$2:U1731,20,0)</f>
        <v>-</v>
      </c>
      <c r="AM73" s="15" t="s">
        <v>4162</v>
      </c>
    </row>
    <row r="74" spans="1:53" s="15" customFormat="1" ht="15.75" customHeight="1">
      <c r="A74" s="233">
        <v>749</v>
      </c>
      <c r="B74" s="31" t="s">
        <v>139</v>
      </c>
      <c r="C74" s="31">
        <v>2737</v>
      </c>
      <c r="D74" s="33" t="str">
        <f>VLOOKUP(B74,SAOM!B$2:H1731,7,0)</f>
        <v>SES-SAIA-0749</v>
      </c>
      <c r="E74" s="13">
        <v>40868</v>
      </c>
      <c r="F74" s="13">
        <v>40913</v>
      </c>
      <c r="G74" s="13">
        <f>VLOOKUP(B74,SAOM!B$2:D1618,3,0)</f>
        <v>40918</v>
      </c>
      <c r="H74" s="13">
        <f t="shared" si="2"/>
        <v>40928</v>
      </c>
      <c r="I74" s="13" t="s">
        <v>458</v>
      </c>
      <c r="J74" s="10" t="s">
        <v>469</v>
      </c>
      <c r="K74" s="33" t="str">
        <f>VLOOKUP(B74,SAOM!B$2:H1615,4,0)</f>
        <v>Aceito</v>
      </c>
      <c r="L74" s="10" t="s">
        <v>456</v>
      </c>
      <c r="M74" s="33" t="str">
        <f>VLOOKUP(B74,SAOM!B$2:F1901,5,0)</f>
        <v>Lider</v>
      </c>
      <c r="N74" s="11" t="s">
        <v>117</v>
      </c>
      <c r="O74" s="11" t="str">
        <f>VLOOKUP(N74,Coordenadas!B$2:C921,2,0)</f>
        <v>CENTRO</v>
      </c>
      <c r="P74" s="11" t="str">
        <f>VLOOKUP(N74,Coordenadas!B$2:D921,3,0)</f>
        <v xml:space="preserve"> 19°46'2.70"S</v>
      </c>
      <c r="Q74" s="11" t="str">
        <f>VLOOKUP(N74,Coordenadas!B$2:E921,4,0)</f>
        <v xml:space="preserve"> 43°51'10.08"O</v>
      </c>
      <c r="R74" s="12">
        <v>4033</v>
      </c>
      <c r="S74" s="13">
        <v>40905</v>
      </c>
      <c r="T74" s="35" t="str">
        <f>VLOOKUP(B74,SAOM!B$2:M1615,9,0)</f>
        <v>Bruno Faria</v>
      </c>
      <c r="U74" s="13" t="str">
        <f>VLOOKUP(B74,SAOM!B$2:N1615,10,0)</f>
        <v>Rua Pará de Minas, 2230 - São Benedito</v>
      </c>
      <c r="V74" s="35" t="str">
        <f>VLOOKUP(B74,SAOM!B$2:P1615,12,0)</f>
        <v>31 3637-7486</v>
      </c>
      <c r="W74" s="60" t="str">
        <f>VLOOKUP(B74,SAOM!B$2:O1615,11,0)</f>
        <v>33105-460</v>
      </c>
      <c r="X74" s="33" t="str">
        <f>VLOOKUP(B74,SAOM!B$2:Q1615,13,0)</f>
        <v>00:20:0E:10:48:D1</v>
      </c>
      <c r="Y74" s="13">
        <v>40925</v>
      </c>
      <c r="Z74" s="11" t="s">
        <v>1351</v>
      </c>
      <c r="AA74" s="14">
        <v>40925</v>
      </c>
      <c r="AB74" s="28">
        <f>VLOOKUP(C74,Relatorios!A$3:B845,2,0)</f>
        <v>41012</v>
      </c>
      <c r="AC74" s="287">
        <f>VLOOKUP(D74,Faturamento!D$3:F1509,3,0)</f>
        <v>40956</v>
      </c>
      <c r="AD74" s="41" t="s">
        <v>686</v>
      </c>
      <c r="AE74" s="14" t="str">
        <f>VLOOKUP(B74,SAOM!B$2:T1615,16,0)</f>
        <v>-</v>
      </c>
      <c r="AF74" s="14">
        <f t="shared" si="3"/>
        <v>41015</v>
      </c>
      <c r="AG74" s="14" t="s">
        <v>4162</v>
      </c>
      <c r="AH74" s="14"/>
      <c r="AI74" s="47"/>
      <c r="AJ74" s="114"/>
      <c r="AK74" s="114"/>
      <c r="AL74" s="11" t="str">
        <f>VLOOKUP(B74,SAOM!B$2:U1732,20,0)</f>
        <v>-</v>
      </c>
      <c r="AM74" s="15" t="s">
        <v>4162</v>
      </c>
    </row>
    <row r="75" spans="1:53" s="15" customFormat="1" ht="15.75" customHeight="1">
      <c r="A75" s="48">
        <v>750</v>
      </c>
      <c r="B75" s="31" t="s">
        <v>140</v>
      </c>
      <c r="C75" s="31">
        <v>2738</v>
      </c>
      <c r="D75" s="33" t="str">
        <f>VLOOKUP(B75,SAOM!B$2:H1732,7,0)</f>
        <v>SES-SAIA-0750</v>
      </c>
      <c r="E75" s="13">
        <v>40868</v>
      </c>
      <c r="F75" s="13">
        <v>40913</v>
      </c>
      <c r="G75" s="13">
        <f>VLOOKUP(B75,SAOM!B$2:D1619,3,0)</f>
        <v>40918</v>
      </c>
      <c r="H75" s="13">
        <f t="shared" si="2"/>
        <v>40928</v>
      </c>
      <c r="I75" s="13" t="s">
        <v>458</v>
      </c>
      <c r="J75" s="10" t="s">
        <v>469</v>
      </c>
      <c r="K75" s="33" t="str">
        <f>VLOOKUP(B75,SAOM!B$2:H1616,4,0)</f>
        <v>Aceito</v>
      </c>
      <c r="L75" s="10" t="s">
        <v>456</v>
      </c>
      <c r="M75" s="33" t="str">
        <f>VLOOKUP(B75,SAOM!B$2:F1902,5,0)</f>
        <v>Lider</v>
      </c>
      <c r="N75" s="11" t="s">
        <v>117</v>
      </c>
      <c r="O75" s="11" t="str">
        <f>VLOOKUP(N75,Coordenadas!B$2:C922,2,0)</f>
        <v>CENTRO</v>
      </c>
      <c r="P75" s="11" t="str">
        <f>VLOOKUP(N75,Coordenadas!B$2:D922,3,0)</f>
        <v xml:space="preserve"> 19°46'2.70"S</v>
      </c>
      <c r="Q75" s="11" t="str">
        <f>VLOOKUP(N75,Coordenadas!B$2:E922,4,0)</f>
        <v xml:space="preserve"> 43°51'10.08"O</v>
      </c>
      <c r="R75" s="12">
        <v>4033</v>
      </c>
      <c r="S75" s="13">
        <v>40911</v>
      </c>
      <c r="T75" s="35" t="str">
        <f>VLOOKUP(B75,SAOM!B$2:M1616,9,0)</f>
        <v>Alba Valéria</v>
      </c>
      <c r="U75" s="13" t="str">
        <f>VLOOKUP(B75,SAOM!B$2:N1616,10,0)</f>
        <v>Rua Itarema, 392 - Via Colégio</v>
      </c>
      <c r="V75" s="35" t="str">
        <f>VLOOKUP(B75,SAOM!B$2:P1616,12,0)</f>
        <v>31 3637-4695</v>
      </c>
      <c r="W75" s="60" t="str">
        <f>VLOOKUP(B75,SAOM!B$2:O1616,11,0)</f>
        <v>33130-560</v>
      </c>
      <c r="X75" s="33" t="str">
        <f>VLOOKUP(B75,SAOM!B$2:Q1616,13,0)</f>
        <v>00:20:0E:10:48:FE</v>
      </c>
      <c r="Y75" s="13">
        <v>40914</v>
      </c>
      <c r="Z75" s="11" t="s">
        <v>1351</v>
      </c>
      <c r="AA75" s="14">
        <v>40914</v>
      </c>
      <c r="AB75" s="28">
        <f>VLOOKUP(C75,Relatorios!A$3:B846,2,0)</f>
        <v>40927</v>
      </c>
      <c r="AC75" s="287">
        <f>VLOOKUP(D75,Faturamento!D$3:F1510,3,0)</f>
        <v>40945</v>
      </c>
      <c r="AD75" s="41" t="s">
        <v>686</v>
      </c>
      <c r="AE75" s="14" t="str">
        <f>VLOOKUP(B75,SAOM!B$2:T1616,16,0)</f>
        <v>-</v>
      </c>
      <c r="AF75" s="14">
        <f t="shared" si="3"/>
        <v>41004</v>
      </c>
      <c r="AG75" s="14">
        <v>41365</v>
      </c>
      <c r="AH75" s="14">
        <v>41367</v>
      </c>
      <c r="AI75" s="47" t="s">
        <v>8608</v>
      </c>
      <c r="AJ75" s="114" t="s">
        <v>16216</v>
      </c>
      <c r="AK75" s="114"/>
      <c r="AL75" s="11" t="str">
        <f>VLOOKUP(B75,SAOM!B$2:U1733,20,0)</f>
        <v>-</v>
      </c>
      <c r="AM75" s="15" t="s">
        <v>4162</v>
      </c>
    </row>
    <row r="76" spans="1:53" s="15" customFormat="1" ht="15.75" customHeight="1">
      <c r="A76" s="48">
        <v>751</v>
      </c>
      <c r="B76" s="31" t="s">
        <v>141</v>
      </c>
      <c r="C76" s="31">
        <v>2739</v>
      </c>
      <c r="D76" s="33" t="str">
        <f>VLOOKUP(B76,SAOM!B$2:H1733,7,0)</f>
        <v>SES-SAIA-0751</v>
      </c>
      <c r="E76" s="13">
        <v>40868</v>
      </c>
      <c r="F76" s="13">
        <v>40913</v>
      </c>
      <c r="G76" s="13">
        <f>VLOOKUP(B76,SAOM!B$2:D1620,3,0)</f>
        <v>40918</v>
      </c>
      <c r="H76" s="13">
        <f t="shared" si="2"/>
        <v>40928</v>
      </c>
      <c r="I76" s="13" t="s">
        <v>458</v>
      </c>
      <c r="J76" s="10" t="s">
        <v>469</v>
      </c>
      <c r="K76" s="33" t="str">
        <f>VLOOKUP(B76,SAOM!B$2:H1617,4,0)</f>
        <v>Aceito</v>
      </c>
      <c r="L76" s="10" t="s">
        <v>456</v>
      </c>
      <c r="M76" s="33" t="str">
        <f>VLOOKUP(B76,SAOM!B$2:F1903,5,0)</f>
        <v>Lider</v>
      </c>
      <c r="N76" s="11" t="s">
        <v>117</v>
      </c>
      <c r="O76" s="11" t="str">
        <f>VLOOKUP(N76,Coordenadas!B$2:C923,2,0)</f>
        <v>CENTRO</v>
      </c>
      <c r="P76" s="11" t="str">
        <f>VLOOKUP(N76,Coordenadas!B$2:D923,3,0)</f>
        <v xml:space="preserve"> 19°46'2.70"S</v>
      </c>
      <c r="Q76" s="11" t="str">
        <f>VLOOKUP(N76,Coordenadas!B$2:E923,4,0)</f>
        <v xml:space="preserve"> 43°51'10.08"O</v>
      </c>
      <c r="R76" s="12">
        <v>4033</v>
      </c>
      <c r="S76" s="13">
        <v>40911</v>
      </c>
      <c r="T76" s="35" t="str">
        <f>VLOOKUP(B76,SAOM!B$2:M1617,9,0)</f>
        <v>Alba Valéria</v>
      </c>
      <c r="U76" s="13" t="str">
        <f>VLOOKUP(B76,SAOM!B$2:N1617,10,0)</f>
        <v>Avenida Redelvim Andrade, 0 - Boa Esperança</v>
      </c>
      <c r="V76" s="35" t="str">
        <f>VLOOKUP(B76,SAOM!B$2:P1617,12,0)</f>
        <v>31 3641-3428</v>
      </c>
      <c r="W76" s="60" t="str">
        <f>VLOOKUP(B76,SAOM!B$2:O1617,11,0)</f>
        <v>33035-290</v>
      </c>
      <c r="X76" s="33" t="str">
        <f>VLOOKUP(B76,SAOM!B$2:Q1617,13,0)</f>
        <v>00:20:0E:10:4a:24</v>
      </c>
      <c r="Y76" s="13">
        <v>40911</v>
      </c>
      <c r="Z76" s="11" t="s">
        <v>3496</v>
      </c>
      <c r="AA76" s="14">
        <v>40911</v>
      </c>
      <c r="AB76" s="28">
        <f>VLOOKUP(C76,Relatorios!A$3:B847,2,0)</f>
        <v>40927</v>
      </c>
      <c r="AC76" s="287">
        <f>VLOOKUP(D76,Faturamento!D$3:F1511,3,0)</f>
        <v>40942</v>
      </c>
      <c r="AD76" s="41" t="s">
        <v>685</v>
      </c>
      <c r="AE76" s="14" t="str">
        <f>VLOOKUP(B76,SAOM!B$2:T1617,16,0)</f>
        <v>-</v>
      </c>
      <c r="AF76" s="14">
        <f t="shared" si="3"/>
        <v>41001</v>
      </c>
      <c r="AG76" s="14">
        <v>41398</v>
      </c>
      <c r="AH76" s="14"/>
      <c r="AI76" s="181" t="s">
        <v>8610</v>
      </c>
      <c r="AJ76" s="114" t="s">
        <v>9087</v>
      </c>
      <c r="AK76" s="114"/>
      <c r="AL76" s="11" t="str">
        <f>VLOOKUP(B76,SAOM!B$2:U1734,20,0)</f>
        <v>-</v>
      </c>
      <c r="AM76" s="14">
        <v>41369</v>
      </c>
      <c r="AN76" s="14">
        <v>41369</v>
      </c>
      <c r="AO76" s="47" t="s">
        <v>8608</v>
      </c>
      <c r="AP76" s="114" t="s">
        <v>15480</v>
      </c>
      <c r="AQ76" s="114" t="s">
        <v>16214</v>
      </c>
    </row>
    <row r="77" spans="1:53" s="15" customFormat="1" ht="15.75" customHeight="1">
      <c r="A77" s="48">
        <v>752</v>
      </c>
      <c r="B77" s="31" t="s">
        <v>142</v>
      </c>
      <c r="C77" s="31">
        <v>2740</v>
      </c>
      <c r="D77" s="33" t="str">
        <f>VLOOKUP(B77,SAOM!B$2:H1734,7,0)</f>
        <v>SES-SAIA-0752</v>
      </c>
      <c r="E77" s="13">
        <v>40868</v>
      </c>
      <c r="F77" s="13">
        <v>40913</v>
      </c>
      <c r="G77" s="13">
        <f>VLOOKUP(B77,SAOM!B$2:D1621,3,0)</f>
        <v>40918</v>
      </c>
      <c r="H77" s="13">
        <f t="shared" si="2"/>
        <v>40928</v>
      </c>
      <c r="I77" s="13" t="s">
        <v>458</v>
      </c>
      <c r="J77" s="10" t="s">
        <v>469</v>
      </c>
      <c r="K77" s="33" t="str">
        <f>VLOOKUP(B77,SAOM!B$2:H1618,4,0)</f>
        <v>Aceito</v>
      </c>
      <c r="L77" s="10" t="s">
        <v>456</v>
      </c>
      <c r="M77" s="33" t="str">
        <f>VLOOKUP(B77,SAOM!B$2:F1904,5,0)</f>
        <v>Lider</v>
      </c>
      <c r="N77" s="11" t="s">
        <v>117</v>
      </c>
      <c r="O77" s="11" t="str">
        <f>VLOOKUP(N77,Coordenadas!B$2:C924,2,0)</f>
        <v>CENTRO</v>
      </c>
      <c r="P77" s="11" t="str">
        <f>VLOOKUP(N77,Coordenadas!B$2:D924,3,0)</f>
        <v xml:space="preserve"> 19°46'2.70"S</v>
      </c>
      <c r="Q77" s="11" t="str">
        <f>VLOOKUP(N77,Coordenadas!B$2:E924,4,0)</f>
        <v xml:space="preserve"> 43°51'10.08"O</v>
      </c>
      <c r="R77" s="12">
        <v>4033</v>
      </c>
      <c r="S77" s="13">
        <v>40897</v>
      </c>
      <c r="T77" s="35" t="str">
        <f>VLOOKUP(B77,SAOM!B$2:M1618,9,0)</f>
        <v>Sibéria Satiro</v>
      </c>
      <c r="U77" s="13" t="str">
        <f>VLOOKUP(B77,SAOM!B$2:N1618,10,0)</f>
        <v>Avenida Senhor do Bonfim, 1052 - São Benedito</v>
      </c>
      <c r="V77" s="35" t="str">
        <f>VLOOKUP(B77,SAOM!B$2:P1618,12,0)</f>
        <v>31 3637-6504</v>
      </c>
      <c r="W77" s="60" t="str">
        <f>VLOOKUP(B77,SAOM!B$2:O1618,11,0)</f>
        <v>33125-210</v>
      </c>
      <c r="X77" s="33" t="str">
        <f>VLOOKUP(B77,SAOM!B$2:Q1618,13,0)</f>
        <v>00:20:0E:10:48:B8</v>
      </c>
      <c r="Y77" s="13">
        <v>40904</v>
      </c>
      <c r="Z77" s="11" t="s">
        <v>3496</v>
      </c>
      <c r="AA77" s="14">
        <v>40903</v>
      </c>
      <c r="AB77" s="28">
        <f>VLOOKUP(C77,Relatorios!A$3:B848,2,0)</f>
        <v>41012</v>
      </c>
      <c r="AC77" s="287">
        <f>VLOOKUP(D77,Faturamento!D$3:F1512,3,0)</f>
        <v>40934</v>
      </c>
      <c r="AD77" s="41" t="s">
        <v>686</v>
      </c>
      <c r="AE77" s="14" t="str">
        <f>VLOOKUP(B77,SAOM!B$2:T1618,16,0)</f>
        <v>-</v>
      </c>
      <c r="AF77" s="14">
        <f t="shared" si="3"/>
        <v>40993</v>
      </c>
      <c r="AG77" s="14" t="s">
        <v>4162</v>
      </c>
      <c r="AH77" s="14"/>
      <c r="AI77" s="47"/>
      <c r="AJ77" s="114"/>
      <c r="AK77" s="114"/>
      <c r="AL77" s="11" t="str">
        <f>VLOOKUP(B77,SAOM!B$2:U1735,20,0)</f>
        <v>-</v>
      </c>
      <c r="AM77" s="15" t="s">
        <v>4162</v>
      </c>
    </row>
    <row r="78" spans="1:53" s="15" customFormat="1" ht="15.75" customHeight="1">
      <c r="A78" s="233">
        <v>753</v>
      </c>
      <c r="B78" s="31" t="s">
        <v>143</v>
      </c>
      <c r="C78" s="31">
        <v>2741</v>
      </c>
      <c r="D78" s="33" t="str">
        <f>VLOOKUP(B78,SAOM!B$2:H1735,7,0)</f>
        <v>SES-SAIA-0753</v>
      </c>
      <c r="E78" s="13">
        <v>40868</v>
      </c>
      <c r="F78" s="13">
        <v>40913</v>
      </c>
      <c r="G78" s="13">
        <f>VLOOKUP(B78,SAOM!B$2:D1622,3,0)</f>
        <v>40918</v>
      </c>
      <c r="H78" s="13">
        <f t="shared" si="2"/>
        <v>40928</v>
      </c>
      <c r="I78" s="13" t="s">
        <v>458</v>
      </c>
      <c r="J78" s="10" t="s">
        <v>469</v>
      </c>
      <c r="K78" s="33" t="str">
        <f>VLOOKUP(B78,SAOM!B$2:H1619,4,0)</f>
        <v>Aceito</v>
      </c>
      <c r="L78" s="10" t="s">
        <v>456</v>
      </c>
      <c r="M78" s="33" t="str">
        <f>VLOOKUP(B78,SAOM!B$2:F1905,5,0)</f>
        <v>Lider</v>
      </c>
      <c r="N78" s="11" t="s">
        <v>117</v>
      </c>
      <c r="O78" s="11" t="str">
        <f>VLOOKUP(N78,Coordenadas!B$2:C925,2,0)</f>
        <v>CENTRO</v>
      </c>
      <c r="P78" s="11" t="str">
        <f>VLOOKUP(N78,Coordenadas!B$2:D925,3,0)</f>
        <v xml:space="preserve"> 19°46'2.70"S</v>
      </c>
      <c r="Q78" s="11" t="str">
        <f>VLOOKUP(N78,Coordenadas!B$2:E925,4,0)</f>
        <v xml:space="preserve"> 43°51'10.08"O</v>
      </c>
      <c r="R78" s="12">
        <v>4033</v>
      </c>
      <c r="S78" s="13">
        <v>40905</v>
      </c>
      <c r="T78" s="35" t="str">
        <f>VLOOKUP(B78,SAOM!B$2:M1619,9,0)</f>
        <v>Silvia Tatiana</v>
      </c>
      <c r="U78" s="13" t="str">
        <f>VLOOKUP(B78,SAOM!B$2:N1619,10,0)</f>
        <v>Avenida Raul Teixeira da Costa Sobrinho, 22 - Centro</v>
      </c>
      <c r="V78" s="35">
        <f>VLOOKUP(B78,SAOM!B$2:P1619,12,0)</f>
        <v>3136496866</v>
      </c>
      <c r="W78" s="60" t="str">
        <f>VLOOKUP(B78,SAOM!B$2:O1619,11,0)</f>
        <v>33010-360</v>
      </c>
      <c r="X78" s="33" t="str">
        <f>VLOOKUP(B78,SAOM!B$2:Q1619,13,0)</f>
        <v>00:20:0E:10:48:F2</v>
      </c>
      <c r="Y78" s="13">
        <v>40904</v>
      </c>
      <c r="Z78" s="11" t="s">
        <v>1508</v>
      </c>
      <c r="AA78" s="14">
        <v>40905</v>
      </c>
      <c r="AB78" s="28">
        <f>VLOOKUP(C78,Relatorios!A$3:B849,2,0)</f>
        <v>40927</v>
      </c>
      <c r="AC78" s="287">
        <f>VLOOKUP(D78,Faturamento!D$3:F1513,3,0)</f>
        <v>40936</v>
      </c>
      <c r="AD78" s="41" t="s">
        <v>685</v>
      </c>
      <c r="AE78" s="14" t="str">
        <f>VLOOKUP(B78,SAOM!B$2:T1619,16,0)</f>
        <v>-</v>
      </c>
      <c r="AF78" s="14">
        <f t="shared" si="3"/>
        <v>40995</v>
      </c>
      <c r="AG78" s="14">
        <v>41369</v>
      </c>
      <c r="AH78" s="14">
        <v>41369</v>
      </c>
      <c r="AI78" s="47" t="s">
        <v>8608</v>
      </c>
      <c r="AJ78" s="114" t="s">
        <v>9087</v>
      </c>
      <c r="AK78" s="114" t="s">
        <v>18011</v>
      </c>
      <c r="AL78" s="11" t="str">
        <f>VLOOKUP(B78,SAOM!B$2:U1736,20,0)</f>
        <v>-</v>
      </c>
      <c r="AM78" s="14">
        <v>41198</v>
      </c>
      <c r="AN78" s="14">
        <v>41198</v>
      </c>
      <c r="AO78" s="47" t="s">
        <v>8610</v>
      </c>
      <c r="AP78" s="114" t="s">
        <v>8634</v>
      </c>
      <c r="AQ78" s="114" t="s">
        <v>8658</v>
      </c>
      <c r="AR78" s="14">
        <v>41278</v>
      </c>
      <c r="AS78" s="14">
        <v>41283</v>
      </c>
      <c r="AT78" s="47" t="s">
        <v>8610</v>
      </c>
      <c r="AU78" s="114" t="s">
        <v>13721</v>
      </c>
      <c r="AV78" s="114" t="s">
        <v>13774</v>
      </c>
      <c r="AW78" s="14">
        <v>41278</v>
      </c>
      <c r="AX78" s="14">
        <v>41283</v>
      </c>
      <c r="AY78" s="47" t="s">
        <v>8610</v>
      </c>
      <c r="AZ78" s="114" t="s">
        <v>13721</v>
      </c>
      <c r="BA78" s="114" t="s">
        <v>13774</v>
      </c>
    </row>
    <row r="79" spans="1:53" s="15" customFormat="1" ht="15.75" customHeight="1">
      <c r="A79" s="48">
        <v>738</v>
      </c>
      <c r="B79" s="31" t="s">
        <v>144</v>
      </c>
      <c r="C79" s="31">
        <v>2722</v>
      </c>
      <c r="D79" s="33" t="str">
        <f>VLOOKUP(B79,SAOM!B$2:H1736,7,0)</f>
        <v>SES-PAPO-0738</v>
      </c>
      <c r="E79" s="13">
        <v>40868</v>
      </c>
      <c r="F79" s="13">
        <v>40913</v>
      </c>
      <c r="G79" s="13">
        <f>VLOOKUP(B79,SAOM!B$2:D1623,3,0)</f>
        <v>40918</v>
      </c>
      <c r="H79" s="13">
        <f t="shared" si="2"/>
        <v>40928</v>
      </c>
      <c r="I79" s="13" t="s">
        <v>458</v>
      </c>
      <c r="J79" s="10" t="s">
        <v>469</v>
      </c>
      <c r="K79" s="33" t="str">
        <f>VLOOKUP(B79,SAOM!B$2:H1620,4,0)</f>
        <v>Aceito</v>
      </c>
      <c r="L79" s="10" t="s">
        <v>456</v>
      </c>
      <c r="M79" s="33" t="str">
        <f>VLOOKUP(B79,SAOM!B$2:F1906,5,0)</f>
        <v>Lider</v>
      </c>
      <c r="N79" s="11" t="s">
        <v>118</v>
      </c>
      <c r="O79" s="11" t="str">
        <f>VLOOKUP(N79,Coordenadas!B$2:C926,2,0)</f>
        <v>OESTE</v>
      </c>
      <c r="P79" s="11" t="str">
        <f>VLOOKUP(N79,Coordenadas!B$2:D926,3,0)</f>
        <v xml:space="preserve"> 20°38'56.50"S</v>
      </c>
      <c r="Q79" s="11" t="str">
        <f>VLOOKUP(N79,Coordenadas!B$2:E926,4,0)</f>
        <v xml:space="preserve"> 44°30'4.55"O</v>
      </c>
      <c r="R79" s="12">
        <v>4033</v>
      </c>
      <c r="S79" s="13">
        <v>40911</v>
      </c>
      <c r="T79" s="35" t="str">
        <f>VLOOKUP(B79,SAOM!B$2:M1620,9,0)</f>
        <v>Henry Lanoicar Pires</v>
      </c>
      <c r="U79" s="13" t="str">
        <f>VLOOKUP(B79,SAOM!B$2:N1620,10,0)</f>
        <v>Rua José Luiz Gomes, 70 - Centro</v>
      </c>
      <c r="V79" s="35" t="str">
        <f>VLOOKUP(B79,SAOM!B$2:P1620,12,0)</f>
        <v>(37) 3335-1330</v>
      </c>
      <c r="W79" s="60" t="str">
        <f>VLOOKUP(B79,SAOM!B$2:O1620,11,0)</f>
        <v>35537-000</v>
      </c>
      <c r="X79" s="33" t="str">
        <f>VLOOKUP(B79,SAOM!B$2:Q1620,13,0)</f>
        <v>00:20:0E:10:48:C2</v>
      </c>
      <c r="Y79" s="13">
        <v>40913</v>
      </c>
      <c r="Z79" s="11" t="s">
        <v>1411</v>
      </c>
      <c r="AA79" s="14">
        <v>40913</v>
      </c>
      <c r="AB79" s="28">
        <f>VLOOKUP(C79,Relatorios!A$3:B850,2,0)</f>
        <v>40927</v>
      </c>
      <c r="AC79" s="287">
        <f>VLOOKUP(D79,Faturamento!D$3:F1514,3,0)</f>
        <v>40944</v>
      </c>
      <c r="AD79" s="41" t="s">
        <v>686</v>
      </c>
      <c r="AE79" s="14" t="str">
        <f>VLOOKUP(B79,SAOM!B$2:T1620,16,0)</f>
        <v>-</v>
      </c>
      <c r="AF79" s="14">
        <f t="shared" si="3"/>
        <v>41003</v>
      </c>
      <c r="AG79" s="14" t="s">
        <v>4162</v>
      </c>
      <c r="AH79" s="14"/>
      <c r="AI79" s="47"/>
      <c r="AJ79" s="114"/>
      <c r="AK79" s="114"/>
      <c r="AL79" s="11" t="str">
        <f>VLOOKUP(B79,SAOM!B$2:U1737,20,0)</f>
        <v>-</v>
      </c>
      <c r="AM79" s="15" t="s">
        <v>4162</v>
      </c>
    </row>
    <row r="80" spans="1:53" s="15" customFormat="1" ht="15.75" customHeight="1">
      <c r="A80" s="48">
        <v>737</v>
      </c>
      <c r="B80" s="31" t="s">
        <v>145</v>
      </c>
      <c r="C80" s="31">
        <v>2721</v>
      </c>
      <c r="D80" s="33" t="str">
        <f>VLOOKUP(B80,SAOM!B$2:H1737,7,0)</f>
        <v>SES-PAMA-0737</v>
      </c>
      <c r="E80" s="13">
        <v>40868</v>
      </c>
      <c r="F80" s="13">
        <v>40913</v>
      </c>
      <c r="G80" s="13">
        <f>VLOOKUP(B80,SAOM!B$2:D1624,3,0)</f>
        <v>40918</v>
      </c>
      <c r="H80" s="13">
        <f t="shared" si="2"/>
        <v>40928</v>
      </c>
      <c r="I80" s="13" t="s">
        <v>458</v>
      </c>
      <c r="J80" s="10" t="s">
        <v>469</v>
      </c>
      <c r="K80" s="33" t="str">
        <f>VLOOKUP(B80,SAOM!B$2:H1621,4,0)</f>
        <v>Aceito</v>
      </c>
      <c r="L80" s="10" t="s">
        <v>456</v>
      </c>
      <c r="M80" s="33" t="str">
        <f>VLOOKUP(B80,SAOM!B$2:F1907,5,0)</f>
        <v>Lider</v>
      </c>
      <c r="N80" s="11" t="s">
        <v>119</v>
      </c>
      <c r="O80" s="11" t="str">
        <f>VLOOKUP(N80,Coordenadas!B$2:C927,2,0)</f>
        <v>SUDESTE</v>
      </c>
      <c r="P80" s="11" t="str">
        <f>VLOOKUP(N80,Coordenadas!B$2:D927,3,0)</f>
        <v xml:space="preserve"> 21°21'38.65"S</v>
      </c>
      <c r="Q80" s="11" t="str">
        <f>VLOOKUP(N80,Coordenadas!B$2:E927,4,0)</f>
        <v xml:space="preserve"> 42°18'51.88"O</v>
      </c>
      <c r="R80" s="12">
        <v>4033</v>
      </c>
      <c r="S80" s="13">
        <v>40917</v>
      </c>
      <c r="T80" s="35" t="str">
        <f>VLOOKUP(B80,SAOM!B$2:M1621,9,0)</f>
        <v>Marcus Vinicius de Lima Seixas</v>
      </c>
      <c r="U80" s="13" t="str">
        <f>VLOOKUP(B80,SAOM!B$2:N1621,10,0)</f>
        <v>Rua Paula Freitas, 0 - Centro</v>
      </c>
      <c r="V80" s="35" t="str">
        <f>VLOOKUP(B80,SAOM!B$2:P1621,12,0)</f>
        <v>(32) 3446-1118</v>
      </c>
      <c r="W80" s="60" t="str">
        <f>VLOOKUP(B80,SAOM!B$2:O1621,11,0)</f>
        <v>36750-000</v>
      </c>
      <c r="X80" s="33" t="str">
        <f>VLOOKUP(B80,SAOM!B$2:Q1621,13,0)</f>
        <v>00:20:0E:10:48:DE</v>
      </c>
      <c r="Y80" s="13">
        <v>40917</v>
      </c>
      <c r="Z80" s="11" t="s">
        <v>1733</v>
      </c>
      <c r="AA80" s="14">
        <v>40917</v>
      </c>
      <c r="AB80" s="28">
        <f>VLOOKUP(C80,Relatorios!A$3:B851,2,0)</f>
        <v>41012</v>
      </c>
      <c r="AC80" s="287">
        <f>VLOOKUP(D80,Faturamento!D$3:F1515,3,0)</f>
        <v>40948</v>
      </c>
      <c r="AD80" s="41" t="s">
        <v>686</v>
      </c>
      <c r="AE80" s="14" t="str">
        <f>VLOOKUP(B80,SAOM!B$2:T1621,16,0)</f>
        <v>-</v>
      </c>
      <c r="AF80" s="14">
        <f t="shared" si="3"/>
        <v>41007</v>
      </c>
      <c r="AG80" s="14">
        <v>41360</v>
      </c>
      <c r="AH80" s="14"/>
      <c r="AI80" s="181" t="s">
        <v>623</v>
      </c>
      <c r="AJ80" s="114" t="s">
        <v>16039</v>
      </c>
      <c r="AK80" s="114" t="s">
        <v>4162</v>
      </c>
      <c r="AL80" s="11" t="str">
        <f>VLOOKUP(B80,SAOM!B$2:U1738,20,0)</f>
        <v>-</v>
      </c>
      <c r="AM80" s="14">
        <v>41292</v>
      </c>
      <c r="AN80" s="14">
        <v>41309</v>
      </c>
      <c r="AO80" s="47" t="s">
        <v>8610</v>
      </c>
      <c r="AP80" s="114" t="s">
        <v>14254</v>
      </c>
      <c r="AQ80" s="114" t="s">
        <v>15018</v>
      </c>
    </row>
    <row r="81" spans="1:43" s="15" customFormat="1" ht="15.75" customHeight="1">
      <c r="A81" s="48">
        <v>736</v>
      </c>
      <c r="B81" s="31" t="s">
        <v>146</v>
      </c>
      <c r="C81" s="31">
        <v>2720</v>
      </c>
      <c r="D81" s="33" t="str">
        <f>VLOOKUP(B81,SAOM!B$2:H1738,7,0)</f>
        <v>SES-PASO-0736</v>
      </c>
      <c r="E81" s="13">
        <v>40868</v>
      </c>
      <c r="F81" s="13">
        <v>40913</v>
      </c>
      <c r="G81" s="13">
        <f>VLOOKUP(B81,SAOM!B$2:D1625,3,0)</f>
        <v>40918</v>
      </c>
      <c r="H81" s="13">
        <f t="shared" si="2"/>
        <v>40928</v>
      </c>
      <c r="I81" s="13" t="s">
        <v>458</v>
      </c>
      <c r="J81" s="10" t="s">
        <v>469</v>
      </c>
      <c r="K81" s="33" t="str">
        <f>VLOOKUP(B81,SAOM!B$2:H1622,4,0)</f>
        <v>Aceito</v>
      </c>
      <c r="L81" s="10" t="s">
        <v>456</v>
      </c>
      <c r="M81" s="33" t="str">
        <f>VLOOKUP(B81,SAOM!B$2:F1908,5,0)</f>
        <v>Lider</v>
      </c>
      <c r="N81" s="11" t="s">
        <v>120</v>
      </c>
      <c r="O81" s="11" t="str">
        <f>VLOOKUP(N81,Coordenadas!B$2:C928,2,0)</f>
        <v>NORDESTE</v>
      </c>
      <c r="P81" s="11" t="str">
        <f>VLOOKUP(N81,Coordenadas!B$2:D928,3,0)</f>
        <v xml:space="preserve"> 17° 4'4.55"S</v>
      </c>
      <c r="Q81" s="11" t="str">
        <f>VLOOKUP(N81,Coordenadas!B$2:E928,4,0)</f>
        <v xml:space="preserve"> 41°28'55.61"O</v>
      </c>
      <c r="R81" s="12">
        <v>4035</v>
      </c>
      <c r="S81" s="13">
        <v>40924</v>
      </c>
      <c r="T81" s="35" t="str">
        <f>VLOOKUP(B81,SAOM!B$2:M1622,9,0)</f>
        <v>Laura Gonçalves Lopes</v>
      </c>
      <c r="U81" s="13" t="str">
        <f>VLOOKUP(B81,SAOM!B$2:N1622,10,0)</f>
        <v>Rua Joalma, 105 - DNER</v>
      </c>
      <c r="V81" s="35" t="str">
        <f>VLOOKUP(B81,SAOM!B$2:P1622,12,0)</f>
        <v>(33) 3534-2034</v>
      </c>
      <c r="W81" s="60" t="str">
        <f>VLOOKUP(B81,SAOM!B$2:O1622,11,0)</f>
        <v>39818-000</v>
      </c>
      <c r="X81" s="33" t="str">
        <f>VLOOKUP(B81,SAOM!B$2:Q1622,13,0)</f>
        <v>00:20:0E:10:48:D9</v>
      </c>
      <c r="Y81" s="13">
        <v>40924</v>
      </c>
      <c r="Z81" s="11" t="s">
        <v>1369</v>
      </c>
      <c r="AA81" s="14">
        <v>40924</v>
      </c>
      <c r="AB81" s="28" t="str">
        <f>VLOOKUP(C81,Relatorios!A$3:B852,2,0)</f>
        <v>Entregue</v>
      </c>
      <c r="AC81" s="287">
        <f>VLOOKUP(D81,Faturamento!D$3:F1516,3,0)</f>
        <v>40955</v>
      </c>
      <c r="AD81" s="41"/>
      <c r="AE81" s="14" t="str">
        <f>VLOOKUP(B81,SAOM!B$2:T1622,16,0)</f>
        <v>-</v>
      </c>
      <c r="AF81" s="14">
        <f t="shared" si="3"/>
        <v>41014</v>
      </c>
      <c r="AG81" s="14" t="s">
        <v>4162</v>
      </c>
      <c r="AH81" s="14"/>
      <c r="AI81" s="47"/>
      <c r="AJ81" s="114"/>
      <c r="AK81" s="114"/>
      <c r="AL81" s="11" t="str">
        <f>VLOOKUP(B81,SAOM!B$2:U1739,20,0)</f>
        <v>-</v>
      </c>
      <c r="AM81" s="15" t="s">
        <v>4162</v>
      </c>
    </row>
    <row r="82" spans="1:43" s="15" customFormat="1" ht="15.75" customHeight="1">
      <c r="A82" s="48">
        <v>739</v>
      </c>
      <c r="B82" s="31" t="s">
        <v>147</v>
      </c>
      <c r="C82" s="31">
        <v>2723</v>
      </c>
      <c r="D82" s="33" t="str">
        <f>VLOOKUP(B82,SAOM!B$2:H1739,7,0)</f>
        <v>SES-PERA-0739</v>
      </c>
      <c r="E82" s="13">
        <v>40868</v>
      </c>
      <c r="F82" s="13">
        <v>40913</v>
      </c>
      <c r="G82" s="13">
        <f>VLOOKUP(B82,SAOM!B$2:D1626,3,0)</f>
        <v>40918</v>
      </c>
      <c r="H82" s="13">
        <f t="shared" si="2"/>
        <v>40928</v>
      </c>
      <c r="I82" s="13">
        <v>40891</v>
      </c>
      <c r="J82" s="10" t="s">
        <v>469</v>
      </c>
      <c r="K82" s="33" t="str">
        <f>VLOOKUP(B82,SAOM!B$2:H1623,4,0)</f>
        <v>Aceito</v>
      </c>
      <c r="L82" s="10" t="s">
        <v>456</v>
      </c>
      <c r="M82" s="33" t="str">
        <f>VLOOKUP(B82,SAOM!B$2:F1909,5,0)</f>
        <v>Lider</v>
      </c>
      <c r="N82" s="11" t="s">
        <v>121</v>
      </c>
      <c r="O82" s="11" t="str">
        <f>VLOOKUP(N82,Coordenadas!B$2:C929,2,0)</f>
        <v>SUDESTE</v>
      </c>
      <c r="P82" s="11" t="str">
        <f>VLOOKUP(N82,Coordenadas!B$2:D929,3,0)</f>
        <v xml:space="preserve"> 21°41'19.02"S</v>
      </c>
      <c r="Q82" s="11" t="str">
        <f>VLOOKUP(N82,Coordenadas!B$2:E929,4,0)</f>
        <v xml:space="preserve"> 43°44'39.47"O</v>
      </c>
      <c r="R82" s="12">
        <v>4033</v>
      </c>
      <c r="S82" s="13">
        <v>40933</v>
      </c>
      <c r="T82" s="35" t="str">
        <f>VLOOKUP(B82,SAOM!B$2:M1623,9,0)</f>
        <v>Nilva Lucia dos Reis</v>
      </c>
      <c r="U82" s="13" t="str">
        <f>VLOOKUP(B82,SAOM!B$2:N1623,10,0)</f>
        <v>Rua Coronel João Jacinto, 0 - Centro</v>
      </c>
      <c r="V82" s="35" t="str">
        <f>VLOOKUP(B82,SAOM!B$2:P1623,12,0)</f>
        <v>(32) 3282-1111</v>
      </c>
      <c r="W82" s="60" t="str">
        <f>VLOOKUP(B82,SAOM!B$2:O1623,11,0)</f>
        <v>36148-000</v>
      </c>
      <c r="X82" s="33" t="str">
        <f>VLOOKUP(B82,SAOM!B$2:Q1623,13,0)</f>
        <v>00:20:0E:10:48:8A</v>
      </c>
      <c r="Y82" s="13">
        <v>40933</v>
      </c>
      <c r="Z82" s="11" t="s">
        <v>1733</v>
      </c>
      <c r="AA82" s="14">
        <v>40934</v>
      </c>
      <c r="AB82" s="28">
        <f>VLOOKUP(C82,Relatorios!A$3:B853,2,0)</f>
        <v>40954</v>
      </c>
      <c r="AC82" s="287">
        <f>VLOOKUP(D82,Faturamento!D$3:F1517,3,0)</f>
        <v>40965</v>
      </c>
      <c r="AD82" s="41" t="s">
        <v>686</v>
      </c>
      <c r="AE82" s="14" t="str">
        <f>VLOOKUP(B82,SAOM!B$2:T1623,16,0)</f>
        <v>-</v>
      </c>
      <c r="AF82" s="14">
        <f t="shared" si="3"/>
        <v>41024</v>
      </c>
      <c r="AG82" s="14" t="s">
        <v>4162</v>
      </c>
      <c r="AH82" s="14"/>
      <c r="AI82" s="47"/>
      <c r="AJ82" s="114"/>
      <c r="AK82" s="114"/>
      <c r="AL82" s="11" t="str">
        <f>VLOOKUP(B82,SAOM!B$2:U1740,20,0)</f>
        <v>-</v>
      </c>
      <c r="AM82" s="15" t="s">
        <v>4162</v>
      </c>
    </row>
    <row r="83" spans="1:43" s="15" customFormat="1" ht="15.75" customHeight="1">
      <c r="A83" s="48">
        <v>734</v>
      </c>
      <c r="B83" s="31" t="s">
        <v>148</v>
      </c>
      <c r="C83" s="31">
        <v>2718</v>
      </c>
      <c r="D83" s="33" t="str">
        <f>VLOOKUP(B83,SAOM!B$2:H1740,7,0)</f>
        <v>SES-NOCA-0734</v>
      </c>
      <c r="E83" s="13">
        <v>40868</v>
      </c>
      <c r="F83" s="13">
        <v>40913</v>
      </c>
      <c r="G83" s="13">
        <f>VLOOKUP(B83,SAOM!B$2:D1627,3,0)</f>
        <v>40918</v>
      </c>
      <c r="H83" s="13">
        <f t="shared" si="2"/>
        <v>40928</v>
      </c>
      <c r="I83" s="13">
        <v>40892</v>
      </c>
      <c r="J83" s="10" t="s">
        <v>469</v>
      </c>
      <c r="K83" s="33" t="str">
        <f>VLOOKUP(B83,SAOM!B$2:H1624,4,0)</f>
        <v>Aceito</v>
      </c>
      <c r="L83" s="10" t="s">
        <v>456</v>
      </c>
      <c r="M83" s="33" t="str">
        <f>VLOOKUP(B83,SAOM!B$2:F1910,5,0)</f>
        <v>Lider</v>
      </c>
      <c r="N83" s="11" t="s">
        <v>122</v>
      </c>
      <c r="O83" s="11" t="str">
        <f>VLOOKUP(N83,Coordenadas!B$2:C930,2,0)</f>
        <v>NORDESTE</v>
      </c>
      <c r="P83" s="11" t="str">
        <f>VLOOKUP(N83,Coordenadas!B$2:D930,3,0)</f>
        <v xml:space="preserve"> 18°25'59.51"S</v>
      </c>
      <c r="Q83" s="11" t="str">
        <f>VLOOKUP(N83,Coordenadas!B$2:E930,4,0)</f>
        <v xml:space="preserve"> 41°29'44.60"O</v>
      </c>
      <c r="R83" s="12">
        <v>4035</v>
      </c>
      <c r="S83" s="13">
        <v>40941</v>
      </c>
      <c r="T83" s="35" t="str">
        <f>VLOOKUP(B83,SAOM!B$2:M1624,9,0)</f>
        <v>Khí­scilla de Freitas Lopes</v>
      </c>
      <c r="U83" s="13" t="str">
        <f>VLOOKUP(B83,SAOM!B$2:N1624,10,0)</f>
        <v>Rua Magalhães Pinto, 166 - Centro</v>
      </c>
      <c r="V83" s="35" t="str">
        <f>VLOOKUP(B83,SAOM!B$2:P1624,12,0)</f>
        <v>(33) 3581-1181</v>
      </c>
      <c r="W83" s="60" t="str">
        <f>VLOOKUP(B83,SAOM!B$2:O1624,11,0)</f>
        <v>35113-000</v>
      </c>
      <c r="X83" s="33" t="str">
        <f>VLOOKUP(B83,SAOM!B$2:Q1624,13,0)</f>
        <v>00:20:0E:10:48:82</v>
      </c>
      <c r="Y83" s="13">
        <v>40941</v>
      </c>
      <c r="Z83" s="11" t="s">
        <v>455</v>
      </c>
      <c r="AA83" s="14">
        <v>40942</v>
      </c>
      <c r="AB83" s="28">
        <f>VLOOKUP(C83,Relatorios!A$3:B854,2,0)</f>
        <v>40984</v>
      </c>
      <c r="AC83" s="287">
        <f>VLOOKUP(D83,Faturamento!D$3:F1518,3,0)</f>
        <v>40973</v>
      </c>
      <c r="AD83" s="41" t="s">
        <v>2240</v>
      </c>
      <c r="AE83" s="14" t="str">
        <f>VLOOKUP(B83,SAOM!B$2:T1624,16,0)</f>
        <v>-</v>
      </c>
      <c r="AF83" s="14">
        <f t="shared" si="3"/>
        <v>41032</v>
      </c>
      <c r="AG83" s="14" t="s">
        <v>4162</v>
      </c>
      <c r="AH83" s="14"/>
      <c r="AI83" s="47"/>
      <c r="AJ83" s="114"/>
      <c r="AK83" s="114"/>
      <c r="AL83" s="11" t="str">
        <f>VLOOKUP(B83,SAOM!B$2:U1741,20,0)</f>
        <v>-</v>
      </c>
      <c r="AM83" s="15" t="s">
        <v>4162</v>
      </c>
    </row>
    <row r="84" spans="1:43" s="15" customFormat="1" ht="15.75" customHeight="1">
      <c r="A84" s="48">
        <v>733</v>
      </c>
      <c r="B84" s="31" t="s">
        <v>149</v>
      </c>
      <c r="C84" s="31">
        <v>2717</v>
      </c>
      <c r="D84" s="33" t="str">
        <f>VLOOKUP(B84,SAOM!B$2:H1741,7,0)</f>
        <v>SES-NANO-0733</v>
      </c>
      <c r="E84" s="13">
        <v>40868</v>
      </c>
      <c r="F84" s="13">
        <v>40913</v>
      </c>
      <c r="G84" s="13">
        <f>VLOOKUP(B84,SAOM!B$2:D1628,3,0)</f>
        <v>40918</v>
      </c>
      <c r="H84" s="13">
        <f t="shared" si="2"/>
        <v>40928</v>
      </c>
      <c r="I84" s="13">
        <v>40892</v>
      </c>
      <c r="J84" s="10" t="s">
        <v>469</v>
      </c>
      <c r="K84" s="33" t="str">
        <f>VLOOKUP(B84,SAOM!B$2:H1625,4,0)</f>
        <v>Aceito</v>
      </c>
      <c r="L84" s="10" t="s">
        <v>456</v>
      </c>
      <c r="M84" s="33" t="str">
        <f>VLOOKUP(B84,SAOM!B$2:F1911,5,0)</f>
        <v>Lider</v>
      </c>
      <c r="N84" s="11" t="s">
        <v>123</v>
      </c>
      <c r="O84" s="11" t="str">
        <f>VLOOKUP(N84,Coordenadas!B$2:C931,2,0)</f>
        <v>CENTRO SUL</v>
      </c>
      <c r="P84" s="11" t="str">
        <f>VLOOKUP(N84,Coordenadas!B$2:D931,3,0)</f>
        <v xml:space="preserve"> 21°12'45.59"S</v>
      </c>
      <c r="Q84" s="11" t="str">
        <f>VLOOKUP(N84,Coordenadas!B$2:E931,4,0)</f>
        <v xml:space="preserve"> 44°35'54.20"O</v>
      </c>
      <c r="R84" s="34">
        <v>4033</v>
      </c>
      <c r="S84" s="13">
        <v>40919</v>
      </c>
      <c r="T84" s="35" t="str">
        <f>VLOOKUP(B84,SAOM!B$2:M1625,9,0)</f>
        <v>Cilamárcia Nazaré de Carvalho</v>
      </c>
      <c r="U84" s="13" t="str">
        <f>VLOOKUP(B84,SAOM!B$2:N1625,10,0)</f>
        <v>praça Nossa Senhora de Nazaré, 0 - Centro</v>
      </c>
      <c r="V84" s="35" t="str">
        <f>VLOOKUP(B84,SAOM!B$2:P1625,12,0)</f>
        <v>(35) 3842-1494 / 139</v>
      </c>
      <c r="W84" s="60" t="str">
        <f>VLOOKUP(B84,SAOM!B$2:O1625,11,0)</f>
        <v>36370-000</v>
      </c>
      <c r="X84" s="33" t="str">
        <f>VLOOKUP(B84,SAOM!B$2:Q1625,13,0)</f>
        <v>00:20:0E:10:48:95</v>
      </c>
      <c r="Y84" s="13">
        <v>40921</v>
      </c>
      <c r="Z84" s="11" t="s">
        <v>1508</v>
      </c>
      <c r="AA84" s="14">
        <v>40921</v>
      </c>
      <c r="AB84" s="28">
        <f>VLOOKUP(C84,Relatorios!A$3:B855,2,0)</f>
        <v>41012</v>
      </c>
      <c r="AC84" s="287">
        <f>VLOOKUP(D84,Faturamento!D$3:F1519,3,0)</f>
        <v>40952</v>
      </c>
      <c r="AD84" s="41" t="s">
        <v>686</v>
      </c>
      <c r="AE84" s="14" t="str">
        <f>VLOOKUP(B84,SAOM!B$2:T1625,16,0)</f>
        <v>-</v>
      </c>
      <c r="AF84" s="14">
        <f t="shared" si="3"/>
        <v>41011</v>
      </c>
      <c r="AG84" s="14">
        <v>41327</v>
      </c>
      <c r="AH84" s="14">
        <v>41334</v>
      </c>
      <c r="AI84" s="181" t="s">
        <v>623</v>
      </c>
      <c r="AJ84" s="114" t="s">
        <v>15480</v>
      </c>
      <c r="AK84" s="114" t="s">
        <v>13714</v>
      </c>
      <c r="AL84" s="11" t="str">
        <f>VLOOKUP(B84,SAOM!B$2:U1742,20,0)</f>
        <v>-</v>
      </c>
      <c r="AM84" s="14">
        <v>41163</v>
      </c>
      <c r="AN84" s="14">
        <v>41311</v>
      </c>
      <c r="AO84" s="47" t="s">
        <v>8608</v>
      </c>
      <c r="AP84" s="114" t="s">
        <v>12171</v>
      </c>
      <c r="AQ84" s="114" t="s">
        <v>15372</v>
      </c>
    </row>
    <row r="85" spans="1:43" s="15" customFormat="1" ht="15.75" customHeight="1">
      <c r="A85" s="48">
        <v>730</v>
      </c>
      <c r="B85" s="31" t="s">
        <v>150</v>
      </c>
      <c r="C85" s="31">
        <v>2701</v>
      </c>
      <c r="D85" s="33" t="str">
        <f>VLOOKUP(B85,SAOM!B$2:H1742,7,0)</f>
        <v>SES-MOCA-0730</v>
      </c>
      <c r="E85" s="13">
        <v>40868</v>
      </c>
      <c r="F85" s="13">
        <v>40913</v>
      </c>
      <c r="G85" s="13">
        <f>VLOOKUP(B85,SAOM!B$2:D1629,3,0)</f>
        <v>40918</v>
      </c>
      <c r="H85" s="13">
        <f t="shared" si="2"/>
        <v>40928</v>
      </c>
      <c r="I85" s="13" t="s">
        <v>458</v>
      </c>
      <c r="J85" s="10" t="s">
        <v>469</v>
      </c>
      <c r="K85" s="33" t="str">
        <f>VLOOKUP(B85,SAOM!B$2:H1626,4,0)</f>
        <v>Aceito</v>
      </c>
      <c r="L85" s="10" t="s">
        <v>456</v>
      </c>
      <c r="M85" s="33" t="str">
        <f>VLOOKUP(B85,SAOM!B$2:F1912,5,0)</f>
        <v>Lider</v>
      </c>
      <c r="N85" s="11" t="s">
        <v>124</v>
      </c>
      <c r="O85" s="11" t="str">
        <f>VLOOKUP(N85,Coordenadas!B$2:C932,2,0)</f>
        <v>CENTRO</v>
      </c>
      <c r="P85" s="11" t="str">
        <f>VLOOKUP(N85,Coordenadas!B$2:D932,3,0)</f>
        <v xml:space="preserve"> 18°32'29.52"S</v>
      </c>
      <c r="Q85" s="11" t="str">
        <f>VLOOKUP(N85,Coordenadas!B$2:E932,4,0)</f>
        <v xml:space="preserve"> 44°35'41.24"O</v>
      </c>
      <c r="R85" s="12">
        <v>4033</v>
      </c>
      <c r="S85" s="13">
        <v>40911</v>
      </c>
      <c r="T85" s="35" t="str">
        <f>VLOOKUP(B85,SAOM!B$2:M1626,9,0)</f>
        <v>Rafael Tulio Santos Coelho</v>
      </c>
      <c r="U85" s="13" t="str">
        <f>VLOOKUP(B85,SAOM!B$2:N1626,10,0)</f>
        <v>Rua Major Salvo, 321 - Centro</v>
      </c>
      <c r="V85" s="35" t="str">
        <f>VLOOKUP(B85,SAOM!B$2:P1626,12,0)</f>
        <v>(38) 3725-1195</v>
      </c>
      <c r="W85" s="60" t="str">
        <f>VLOOKUP(B85,SAOM!B$2:O1626,11,0)</f>
        <v>35798-000</v>
      </c>
      <c r="X85" s="33" t="str">
        <f>VLOOKUP(B85,SAOM!B$2:Q1626,13,0)</f>
        <v>00:20:0E:10:48:4F</v>
      </c>
      <c r="Y85" s="13">
        <v>40913</v>
      </c>
      <c r="Z85" s="11" t="s">
        <v>1508</v>
      </c>
      <c r="AA85" s="14">
        <v>40913</v>
      </c>
      <c r="AB85" s="28">
        <f>VLOOKUP(C85,Relatorios!A$3:B856,2,0)</f>
        <v>40927</v>
      </c>
      <c r="AC85" s="287">
        <f>VLOOKUP(D85,Faturamento!D$3:F1520,3,0)</f>
        <v>40944</v>
      </c>
      <c r="AD85" s="41" t="s">
        <v>684</v>
      </c>
      <c r="AE85" s="14" t="str">
        <f>VLOOKUP(B85,SAOM!B$2:T1626,16,0)</f>
        <v>-</v>
      </c>
      <c r="AF85" s="14">
        <f t="shared" si="3"/>
        <v>41003</v>
      </c>
      <c r="AG85" s="14" t="s">
        <v>4162</v>
      </c>
      <c r="AH85" s="14"/>
      <c r="AI85" s="47"/>
      <c r="AJ85" s="114"/>
      <c r="AK85" s="114"/>
      <c r="AL85" s="11" t="str">
        <f>VLOOKUP(B85,SAOM!B$2:U1743,20,0)</f>
        <v>-</v>
      </c>
      <c r="AM85" s="15" t="s">
        <v>4162</v>
      </c>
    </row>
    <row r="86" spans="1:43" s="15" customFormat="1" ht="15.75" customHeight="1">
      <c r="A86" s="48">
        <v>729</v>
      </c>
      <c r="B86" s="31" t="s">
        <v>151</v>
      </c>
      <c r="C86" s="31">
        <v>2695</v>
      </c>
      <c r="D86" s="33" t="str">
        <f>VLOOKUP(B86,SAOM!B$2:H1743,7,0)</f>
        <v>SES-MOOS-0729</v>
      </c>
      <c r="E86" s="13">
        <v>40868</v>
      </c>
      <c r="F86" s="13">
        <v>40913</v>
      </c>
      <c r="G86" s="13">
        <f>VLOOKUP(B86,SAOM!B$2:D1630,3,0)</f>
        <v>40918</v>
      </c>
      <c r="H86" s="13">
        <f t="shared" si="2"/>
        <v>40928</v>
      </c>
      <c r="I86" s="13" t="s">
        <v>458</v>
      </c>
      <c r="J86" s="10" t="s">
        <v>469</v>
      </c>
      <c r="K86" s="33" t="str">
        <f>VLOOKUP(B86,SAOM!B$2:H1627,4,0)</f>
        <v>Aceito</v>
      </c>
      <c r="L86" s="10" t="s">
        <v>456</v>
      </c>
      <c r="M86" s="33" t="str">
        <f>VLOOKUP(B86,SAOM!B$2:F1913,5,0)</f>
        <v>Lider</v>
      </c>
      <c r="N86" s="11" t="s">
        <v>125</v>
      </c>
      <c r="O86" s="11" t="str">
        <f>VLOOKUP(N86,Coordenadas!B$2:C933,2,0)</f>
        <v>CENTRO</v>
      </c>
      <c r="P86" s="11" t="str">
        <f>VLOOKUP(N86,Coordenadas!B$2:D933,3,0)</f>
        <v xml:space="preserve"> 18°18'50.00"S</v>
      </c>
      <c r="Q86" s="11" t="str">
        <f>VLOOKUP(N86,Coordenadas!B$2:E933,4,0)</f>
        <v xml:space="preserve"> 44° 7'5.06"O</v>
      </c>
      <c r="R86" s="12">
        <v>4033</v>
      </c>
      <c r="S86" s="13">
        <v>40920</v>
      </c>
      <c r="T86" s="35" t="str">
        <f>VLOOKUP(B86,SAOM!B$2:M1627,9,0)</f>
        <v>Vinicius Souto Amaral</v>
      </c>
      <c r="U86" s="13" t="str">
        <f>VLOOKUP(B86,SAOM!B$2:N1627,10,0)</f>
        <v>Rua do Bonfim, 0 - Centro</v>
      </c>
      <c r="V86" s="35" t="str">
        <f>VLOOKUP(B86,SAOM!B$2:P1627,12,0)</f>
        <v>(38) 3727-1106</v>
      </c>
      <c r="W86" s="60" t="str">
        <f>VLOOKUP(B86,SAOM!B$2:O1627,11,0)</f>
        <v>39215-000</v>
      </c>
      <c r="X86" s="33" t="str">
        <f>VLOOKUP(B86,SAOM!B$2:Q1627,13,0)</f>
        <v>00:20:0E:10:48:53</v>
      </c>
      <c r="Y86" s="13">
        <v>40924</v>
      </c>
      <c r="Z86" s="11" t="s">
        <v>3496</v>
      </c>
      <c r="AA86" s="14">
        <v>40925</v>
      </c>
      <c r="AB86" s="28">
        <f>VLOOKUP(C86,Relatorios!A$3:B857,2,0)</f>
        <v>40927</v>
      </c>
      <c r="AC86" s="287">
        <f>VLOOKUP(D86,Faturamento!D$3:F1521,3,0)</f>
        <v>40956</v>
      </c>
      <c r="AD86" s="41" t="s">
        <v>683</v>
      </c>
      <c r="AE86" s="14" t="str">
        <f>VLOOKUP(B86,SAOM!B$2:T1627,16,0)</f>
        <v>-</v>
      </c>
      <c r="AF86" s="14">
        <f t="shared" si="3"/>
        <v>41015</v>
      </c>
      <c r="AG86" s="14" t="s">
        <v>4162</v>
      </c>
      <c r="AH86" s="14"/>
      <c r="AI86" s="47"/>
      <c r="AJ86" s="114"/>
      <c r="AK86" s="114"/>
      <c r="AL86" s="11" t="str">
        <f>VLOOKUP(B86,SAOM!B$2:U1744,20,0)</f>
        <v>-</v>
      </c>
      <c r="AM86" s="15" t="s">
        <v>4162</v>
      </c>
    </row>
    <row r="87" spans="1:43" s="15" customFormat="1" ht="15.75" customHeight="1">
      <c r="A87" s="48">
        <v>728</v>
      </c>
      <c r="B87" s="31" t="s">
        <v>152</v>
      </c>
      <c r="C87" s="31">
        <v>2694</v>
      </c>
      <c r="D87" s="33" t="str">
        <f>VLOOKUP(B87,SAOM!B$2:H1744,7,0)</f>
        <v>SES-META-0728</v>
      </c>
      <c r="E87" s="13">
        <v>40868</v>
      </c>
      <c r="F87" s="13">
        <v>40913</v>
      </c>
      <c r="G87" s="13">
        <f>VLOOKUP(B87,SAOM!B$2:D1631,3,0)</f>
        <v>40918</v>
      </c>
      <c r="H87" s="13">
        <f t="shared" si="2"/>
        <v>40928</v>
      </c>
      <c r="I87" s="24">
        <v>40914</v>
      </c>
      <c r="J87" s="10" t="s">
        <v>469</v>
      </c>
      <c r="K87" s="33" t="str">
        <f>VLOOKUP(B87,SAOM!B$2:H1628,4,0)</f>
        <v>Aceito</v>
      </c>
      <c r="L87" s="10" t="s">
        <v>456</v>
      </c>
      <c r="M87" s="33" t="str">
        <f>VLOOKUP(B87,SAOM!B$2:F1914,5,0)</f>
        <v>Lider</v>
      </c>
      <c r="N87" s="11" t="s">
        <v>126</v>
      </c>
      <c r="O87" s="11" t="str">
        <f>VLOOKUP(N87,Coordenadas!B$2:C934,2,0)</f>
        <v>LESTE</v>
      </c>
      <c r="P87" s="11" t="str">
        <f>VLOOKUP(N87,Coordenadas!B$2:D934,3,0)</f>
        <v xml:space="preserve"> 19°13'12.27"S</v>
      </c>
      <c r="Q87" s="11" t="str">
        <f>VLOOKUP(N87,Coordenadas!B$2:E934,4,0)</f>
        <v xml:space="preserve"> 42°36'33.48"O</v>
      </c>
      <c r="R87" s="12">
        <v>4033</v>
      </c>
      <c r="S87" s="13">
        <v>40928</v>
      </c>
      <c r="T87" s="35" t="str">
        <f>VLOOKUP(B87,SAOM!B$2:M1628,9,0)</f>
        <v>Marcilia Brandão</v>
      </c>
      <c r="U87" s="13" t="str">
        <f>VLOOKUP(B87,SAOM!B$2:N1628,10,0)</f>
        <v>Rua Monsenhor Alipio, 42 - Centro</v>
      </c>
      <c r="V87" s="35" t="str">
        <f>VLOOKUP(B87,SAOM!B$2:P1628,12,0)</f>
        <v>(33) 3251-1359</v>
      </c>
      <c r="W87" s="60" t="str">
        <f>VLOOKUP(B87,SAOM!B$2:O1628,11,0)</f>
        <v>35166-000</v>
      </c>
      <c r="X87" s="33" t="str">
        <f>VLOOKUP(B87,SAOM!B$2:Q1628,13,0)</f>
        <v>00:20:0E:10:48:67</v>
      </c>
      <c r="Y87" s="13">
        <v>40927</v>
      </c>
      <c r="Z87" s="11" t="s">
        <v>455</v>
      </c>
      <c r="AA87" s="14">
        <v>40928</v>
      </c>
      <c r="AB87" s="28">
        <f>VLOOKUP(C87,Relatorios!A$3:B858,2,0)</f>
        <v>41012</v>
      </c>
      <c r="AC87" s="287">
        <f>VLOOKUP(D87,Faturamento!D$3:F1522,3,0)</f>
        <v>40959</v>
      </c>
      <c r="AD87" s="41" t="s">
        <v>686</v>
      </c>
      <c r="AE87" s="14" t="str">
        <f>VLOOKUP(B87,SAOM!B$2:T1628,16,0)</f>
        <v>-</v>
      </c>
      <c r="AF87" s="14">
        <f t="shared" si="3"/>
        <v>41018</v>
      </c>
      <c r="AG87" s="14" t="s">
        <v>4162</v>
      </c>
      <c r="AH87" s="14"/>
      <c r="AI87" s="47"/>
      <c r="AJ87" s="114"/>
      <c r="AK87" s="114"/>
      <c r="AL87" s="11" t="str">
        <f>VLOOKUP(B87,SAOM!B$2:U1745,20,0)</f>
        <v>-</v>
      </c>
      <c r="AM87" s="15" t="s">
        <v>4162</v>
      </c>
    </row>
    <row r="88" spans="1:43" s="15" customFormat="1" ht="15.75" customHeight="1">
      <c r="A88" s="48">
        <v>727</v>
      </c>
      <c r="B88" s="31" t="s">
        <v>153</v>
      </c>
      <c r="C88" s="31">
        <v>2693</v>
      </c>
      <c r="D88" s="33" t="str">
        <f>VLOOKUP(B88,SAOM!B$2:H1745,7,0)</f>
        <v>SES-MAAS-0727</v>
      </c>
      <c r="E88" s="13">
        <v>40868</v>
      </c>
      <c r="F88" s="13">
        <v>40913</v>
      </c>
      <c r="G88" s="13">
        <f>VLOOKUP(B88,SAOM!B$2:D1632,3,0)</f>
        <v>40918</v>
      </c>
      <c r="H88" s="13">
        <f t="shared" si="2"/>
        <v>40928</v>
      </c>
      <c r="I88" s="13" t="s">
        <v>458</v>
      </c>
      <c r="J88" s="10" t="s">
        <v>469</v>
      </c>
      <c r="K88" s="33" t="str">
        <f>VLOOKUP(B88,SAOM!B$2:H1629,4,0)</f>
        <v>Aceito</v>
      </c>
      <c r="L88" s="10" t="s">
        <v>456</v>
      </c>
      <c r="M88" s="33" t="str">
        <f>VLOOKUP(B88,SAOM!B$2:F1915,5,0)</f>
        <v>Lider</v>
      </c>
      <c r="N88" s="11" t="s">
        <v>127</v>
      </c>
      <c r="O88" s="11" t="str">
        <f>VLOOKUP(N88,Coordenadas!B$2:C935,2,0)</f>
        <v>CENTRO</v>
      </c>
      <c r="P88" s="11" t="str">
        <f>VLOOKUP(N88,Coordenadas!B$2:D935,3,0)</f>
        <v xml:space="preserve"> 19°31'11.88"S</v>
      </c>
      <c r="Q88" s="11" t="str">
        <f>VLOOKUP(N88,Coordenadas!B$2:E935,4,0)</f>
        <v xml:space="preserve"> 44°40'52.23"O</v>
      </c>
      <c r="R88" s="12">
        <v>4033</v>
      </c>
      <c r="S88" s="13">
        <v>40903</v>
      </c>
      <c r="T88" s="35" t="str">
        <f>VLOOKUP(B88,SAOM!B$2:M1629,9,0)</f>
        <v>Maria Gabriela da Silva Santana</v>
      </c>
      <c r="U88" s="13" t="str">
        <f>VLOOKUP(B88,SAOM!B$2:N1629,10,0)</f>
        <v>Rua Do Cruzeiro, 120 - Centro</v>
      </c>
      <c r="V88" s="35" t="str">
        <f>VLOOKUP(B88,SAOM!B$2:P1629,12,0)</f>
        <v>(37) 3272-1229</v>
      </c>
      <c r="W88" s="60" t="str">
        <f>VLOOKUP(B88,SAOM!B$2:O1629,11,0)</f>
        <v>Rua Do Cruze</v>
      </c>
      <c r="X88" s="33" t="str">
        <f>VLOOKUP(B88,SAOM!B$2:Q1629,13,0)</f>
        <v>00:20:0E:10:48:AF</v>
      </c>
      <c r="Y88" s="13">
        <v>40904</v>
      </c>
      <c r="Z88" s="11" t="s">
        <v>1351</v>
      </c>
      <c r="AA88" s="14">
        <v>40904</v>
      </c>
      <c r="AB88" s="28">
        <f>VLOOKUP(C88,Relatorios!A$3:B859,2,0)</f>
        <v>40927</v>
      </c>
      <c r="AC88" s="287">
        <f>VLOOKUP(D88,Faturamento!D$3:F1523,3,0)</f>
        <v>40935</v>
      </c>
      <c r="AD88" s="41" t="s">
        <v>682</v>
      </c>
      <c r="AE88" s="14" t="str">
        <f>VLOOKUP(B88,SAOM!B$2:T1629,16,0)</f>
        <v>-</v>
      </c>
      <c r="AF88" s="14">
        <f t="shared" si="3"/>
        <v>40994</v>
      </c>
      <c r="AG88" s="14" t="s">
        <v>4162</v>
      </c>
      <c r="AH88" s="14"/>
      <c r="AI88" s="47"/>
      <c r="AJ88" s="114"/>
      <c r="AK88" s="114"/>
      <c r="AL88" s="11" t="str">
        <f>VLOOKUP(B88,SAOM!B$2:U1746,20,0)</f>
        <v>-</v>
      </c>
      <c r="AM88" s="15" t="s">
        <v>4162</v>
      </c>
    </row>
    <row r="89" spans="1:43" s="15" customFormat="1" ht="15.75" customHeight="1">
      <c r="A89" s="48">
        <v>726</v>
      </c>
      <c r="B89" s="31" t="s">
        <v>154</v>
      </c>
      <c r="C89" s="31">
        <v>2692</v>
      </c>
      <c r="D89" s="33" t="str">
        <f>VLOOKUP(B89,SAOM!B$2:H1746,7,0)</f>
        <v>SES-LUIA-0726</v>
      </c>
      <c r="E89" s="13">
        <v>40868</v>
      </c>
      <c r="F89" s="13">
        <v>40913</v>
      </c>
      <c r="G89" s="13">
        <f>VLOOKUP(B89,SAOM!B$2:D1633,3,0)</f>
        <v>40918</v>
      </c>
      <c r="H89" s="13">
        <f t="shared" si="2"/>
        <v>40928</v>
      </c>
      <c r="I89" s="13">
        <v>40892</v>
      </c>
      <c r="J89" s="10" t="s">
        <v>469</v>
      </c>
      <c r="K89" s="33" t="str">
        <f>VLOOKUP(B89,SAOM!B$2:H1630,4,0)</f>
        <v>Aceito</v>
      </c>
      <c r="L89" s="10" t="s">
        <v>456</v>
      </c>
      <c r="M89" s="33" t="str">
        <f>VLOOKUP(B89,SAOM!B$2:F1916,5,0)</f>
        <v>Lider</v>
      </c>
      <c r="N89" s="11" t="s">
        <v>128</v>
      </c>
      <c r="O89" s="11" t="str">
        <f>VLOOKUP(N89,Coordenadas!B$2:C936,2,0)</f>
        <v>NORTE DE MINAS</v>
      </c>
      <c r="P89" s="11" t="str">
        <f>VLOOKUP(N89,Coordenadas!B$2:D936,3,0)</f>
        <v xml:space="preserve"> 16° 5'59.60"S</v>
      </c>
      <c r="Q89" s="11" t="str">
        <f>VLOOKUP(N89,Coordenadas!B$2:E936,4,0)</f>
        <v xml:space="preserve"> 44°34'4.62"O</v>
      </c>
      <c r="R89" s="12">
        <v>4035</v>
      </c>
      <c r="S89" s="13">
        <v>40931</v>
      </c>
      <c r="T89" s="35" t="str">
        <f>VLOOKUP(B89,SAOM!B$2:M1630,9,0)</f>
        <v>Maria Gabriela da Silva Santana</v>
      </c>
      <c r="U89" s="13" t="str">
        <f>VLOOKUP(B89,SAOM!B$2:N1630,10,0)</f>
        <v>Rua Eva Botelhos, 395 - Santa Rita</v>
      </c>
      <c r="V89" s="35" t="str">
        <f>VLOOKUP(B89,SAOM!B$2:P1630,12,0)</f>
        <v>(38) 3231-6215</v>
      </c>
      <c r="W89" s="60" t="str">
        <f>VLOOKUP(B89,SAOM!B$2:O1630,11,0)</f>
        <v>39336-000</v>
      </c>
      <c r="X89" s="33" t="str">
        <f>VLOOKUP(B89,SAOM!B$2:Q1630,13,0)</f>
        <v>00:20:0E:10:48:42</v>
      </c>
      <c r="Y89" s="13">
        <v>40932</v>
      </c>
      <c r="Z89" s="11" t="s">
        <v>2039</v>
      </c>
      <c r="AA89" s="14">
        <v>40932</v>
      </c>
      <c r="AB89" s="28">
        <f>VLOOKUP(C89,Relatorios!A$3:B860,2,0)</f>
        <v>40954</v>
      </c>
      <c r="AC89" s="287">
        <f>VLOOKUP(D89,Faturamento!D$3:F1524,3,0)</f>
        <v>40963</v>
      </c>
      <c r="AD89" s="41" t="s">
        <v>686</v>
      </c>
      <c r="AE89" s="14" t="str">
        <f>VLOOKUP(B89,SAOM!B$2:T1630,16,0)</f>
        <v>-</v>
      </c>
      <c r="AF89" s="14">
        <f t="shared" si="3"/>
        <v>41022</v>
      </c>
      <c r="AG89" s="14" t="s">
        <v>4162</v>
      </c>
      <c r="AH89" s="14"/>
      <c r="AI89" s="47"/>
      <c r="AJ89" s="114"/>
      <c r="AK89" s="114"/>
      <c r="AL89" s="11" t="str">
        <f>VLOOKUP(B89,SAOM!B$2:U1747,20,0)</f>
        <v>-</v>
      </c>
      <c r="AM89" s="15" t="s">
        <v>4162</v>
      </c>
    </row>
    <row r="90" spans="1:43" s="15" customFormat="1" ht="15.75" customHeight="1">
      <c r="A90" s="233">
        <v>725</v>
      </c>
      <c r="B90" s="31" t="s">
        <v>155</v>
      </c>
      <c r="C90" s="31">
        <v>2691</v>
      </c>
      <c r="D90" s="33" t="str">
        <f>VLOOKUP(B90,SAOM!B$2:H1747,7,0)</f>
        <v>SES-LITE-0725</v>
      </c>
      <c r="E90" s="13">
        <v>40868</v>
      </c>
      <c r="F90" s="13">
        <v>40913</v>
      </c>
      <c r="G90" s="13">
        <f>VLOOKUP(B90,SAOM!B$2:D1634,3,0)</f>
        <v>40968</v>
      </c>
      <c r="H90" s="13">
        <f t="shared" si="2"/>
        <v>40928</v>
      </c>
      <c r="I90" s="13">
        <v>40892</v>
      </c>
      <c r="J90" s="10" t="s">
        <v>469</v>
      </c>
      <c r="K90" s="33" t="str">
        <f>VLOOKUP(B90,SAOM!B$2:H1631,4,0)</f>
        <v>Aceito</v>
      </c>
      <c r="L90" s="10" t="s">
        <v>678</v>
      </c>
      <c r="M90" s="33" t="str">
        <f>VLOOKUP(B90,SAOM!B$2:F1917,5,0)</f>
        <v>Nelta</v>
      </c>
      <c r="N90" s="11" t="s">
        <v>129</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35" t="str">
        <f>VLOOKUP(B90,SAOM!B$2:M1631,9,0)</f>
        <v>Talita Helena Ferrari</v>
      </c>
      <c r="U90" s="13" t="str">
        <f>VLOOKUP(B90,SAOM!B$2:N1631,10,0)</f>
        <v>Rua São Paulo, 766 - Centro</v>
      </c>
      <c r="V90" s="35" t="str">
        <f>VLOOKUP(B90,SAOM!B$2:P1631,12,0)</f>
        <v>(34) 3453-1722</v>
      </c>
      <c r="W90" s="60" t="str">
        <f>VLOOKUP(B90,SAOM!B$2:O1631,11,0)</f>
        <v>38295-000</v>
      </c>
      <c r="X90" s="33" t="str">
        <f>VLOOKUP(B90,SAOM!B$2:Q1631,13,0)</f>
        <v>00:20:0E:10:49:AE</v>
      </c>
      <c r="Y90" s="13">
        <v>40974</v>
      </c>
      <c r="Z90" s="11" t="s">
        <v>2341</v>
      </c>
      <c r="AA90" s="14">
        <v>40974</v>
      </c>
      <c r="AB90" s="28" t="e">
        <f>VLOOKUP(C90,Relatorios!A$3:B861,2,0)</f>
        <v>#N/A</v>
      </c>
      <c r="AC90" s="287">
        <f>VLOOKUP(D90,Faturamento!D$3:F1525,3,0)</f>
        <v>41005</v>
      </c>
      <c r="AD90" s="41"/>
      <c r="AE90" s="14" t="str">
        <f>VLOOKUP(B90,SAOM!B$2:T1631,16,0)</f>
        <v>-</v>
      </c>
      <c r="AF90" s="14">
        <f t="shared" si="3"/>
        <v>41064</v>
      </c>
      <c r="AG90" s="14" t="s">
        <v>4162</v>
      </c>
      <c r="AH90" s="14"/>
      <c r="AI90" s="47"/>
      <c r="AJ90" s="114"/>
      <c r="AK90" s="114"/>
      <c r="AL90" s="11" t="str">
        <f>VLOOKUP(B90,SAOM!B$2:U1748,20,0)</f>
        <v>-</v>
      </c>
      <c r="AM90" s="15" t="s">
        <v>4162</v>
      </c>
    </row>
    <row r="91" spans="1:43" s="15" customFormat="1" ht="15.75" customHeight="1">
      <c r="A91" s="233">
        <v>724</v>
      </c>
      <c r="B91" s="31" t="s">
        <v>156</v>
      </c>
      <c r="C91" s="31">
        <v>2690</v>
      </c>
      <c r="D91" s="33" t="str">
        <f>VLOOKUP(B91,SAOM!B$2:H1748,7,0)</f>
        <v>SES-LADE-0724</v>
      </c>
      <c r="E91" s="13">
        <v>40868</v>
      </c>
      <c r="F91" s="13">
        <v>40913</v>
      </c>
      <c r="G91" s="13">
        <f>VLOOKUP(B91,SAOM!B$2:D1635,3,0)</f>
        <v>40918</v>
      </c>
      <c r="H91" s="13">
        <f t="shared" si="2"/>
        <v>40928</v>
      </c>
      <c r="I91" s="24">
        <v>40917</v>
      </c>
      <c r="J91" s="10" t="s">
        <v>469</v>
      </c>
      <c r="K91" s="33" t="str">
        <f>VLOOKUP(B91,SAOM!B$2:H1632,4,0)</f>
        <v>Aceito</v>
      </c>
      <c r="L91" s="10" t="s">
        <v>456</v>
      </c>
      <c r="M91" s="33" t="str">
        <f>VLOOKUP(B91,SAOM!B$2:F1918,5,0)</f>
        <v>Lider</v>
      </c>
      <c r="N91" s="11" t="s">
        <v>130</v>
      </c>
      <c r="O91" s="11" t="str">
        <f>VLOOKUP(N91,Coordenadas!B$2:C938,2,0)</f>
        <v>NOROESTE</v>
      </c>
      <c r="P91" s="11" t="str">
        <f>VLOOKUP(N91,Coordenadas!B$2:D938,3,0)</f>
        <v xml:space="preserve"> 17°50'38.40"S</v>
      </c>
      <c r="Q91" s="11" t="str">
        <f>VLOOKUP(N91,Coordenadas!B$2:E938,4,0)</f>
        <v xml:space="preserve"> 46°31'0.19"O</v>
      </c>
      <c r="R91" s="12">
        <v>4033</v>
      </c>
      <c r="S91" s="13">
        <v>40920</v>
      </c>
      <c r="T91" s="35" t="str">
        <f>VLOOKUP(B91,SAOM!B$2:M1632,9,0)</f>
        <v>Poyana Gonçalves Pinheiro</v>
      </c>
      <c r="U91" s="13" t="str">
        <f>VLOOKUP(B91,SAOM!B$2:N1632,10,0)</f>
        <v>Rua Presidente Olegário, 625 - Planalto</v>
      </c>
      <c r="V91" s="35" t="str">
        <f>VLOOKUP(B91,SAOM!B$2:P1632,12,0)</f>
        <v>34) 3816-1011</v>
      </c>
      <c r="W91" s="60" t="str">
        <f>VLOOKUP(B91,SAOM!B$2:O1632,11,0)</f>
        <v>38155-000</v>
      </c>
      <c r="X91" s="33" t="str">
        <f>VLOOKUP(B91,SAOM!B$2:Q1632,13,0)</f>
        <v>00:20:0E:10:48:8C</v>
      </c>
      <c r="Y91" s="13">
        <v>40920</v>
      </c>
      <c r="Z91" s="11" t="s">
        <v>2704</v>
      </c>
      <c r="AA91" s="14">
        <v>40920</v>
      </c>
      <c r="AB91" s="28">
        <f>VLOOKUP(C91,Relatorios!A$3:B862,2,0)</f>
        <v>40954</v>
      </c>
      <c r="AC91" s="287">
        <f>VLOOKUP(D91,Faturamento!D$3:F1526,3,0)</f>
        <v>40951</v>
      </c>
      <c r="AD91" s="41" t="s">
        <v>686</v>
      </c>
      <c r="AE91" s="14" t="str">
        <f>VLOOKUP(B91,SAOM!B$2:T1632,16,0)</f>
        <v>-</v>
      </c>
      <c r="AF91" s="14">
        <f t="shared" si="3"/>
        <v>41010</v>
      </c>
      <c r="AG91" s="14" t="s">
        <v>4162</v>
      </c>
      <c r="AH91" s="14"/>
      <c r="AI91" s="47"/>
      <c r="AJ91" s="114"/>
      <c r="AK91" s="114"/>
      <c r="AL91" s="11" t="str">
        <f>VLOOKUP(B91,SAOM!B$2:U1749,20,0)</f>
        <v>-</v>
      </c>
      <c r="AM91" s="15" t="s">
        <v>4162</v>
      </c>
    </row>
    <row r="92" spans="1:43" s="15" customFormat="1" ht="15.75" customHeight="1">
      <c r="A92" s="233">
        <v>735</v>
      </c>
      <c r="B92" s="31" t="s">
        <v>157</v>
      </c>
      <c r="C92" s="31">
        <v>2719</v>
      </c>
      <c r="D92" s="33" t="str">
        <f>VLOOKUP(B92,SAOM!B$2:H1749,7,0)</f>
        <v>SES-OUAS-0735</v>
      </c>
      <c r="E92" s="13">
        <v>40868</v>
      </c>
      <c r="F92" s="13">
        <v>40913</v>
      </c>
      <c r="G92" s="13">
        <f>VLOOKUP(B92,SAOM!B$2:D1636,3,0)</f>
        <v>40918</v>
      </c>
      <c r="H92" s="13">
        <f t="shared" si="2"/>
        <v>40928</v>
      </c>
      <c r="I92" s="13">
        <v>40892</v>
      </c>
      <c r="J92" s="10" t="s">
        <v>469</v>
      </c>
      <c r="K92" s="33" t="str">
        <f>VLOOKUP(B92,SAOM!B$2:H1633,4,0)</f>
        <v>Aceito</v>
      </c>
      <c r="L92" s="10" t="s">
        <v>456</v>
      </c>
      <c r="M92" s="33" t="str">
        <f>VLOOKUP(B92,SAOM!B$2:F1919,5,0)</f>
        <v>Lider</v>
      </c>
      <c r="N92" s="11" t="s">
        <v>131</v>
      </c>
      <c r="O92" s="11" t="str">
        <f>VLOOKUP(N92,Coordenadas!B$2:C939,2,0)</f>
        <v>NORDESTE</v>
      </c>
      <c r="P92" s="11" t="str">
        <f>VLOOKUP(N92,Coordenadas!B$2:D939,3,0)</f>
        <v xml:space="preserve"> 18° 4'41.08"S</v>
      </c>
      <c r="Q92" s="11" t="str">
        <f>VLOOKUP(N92,Coordenadas!B$2:E939,4,0)</f>
        <v xml:space="preserve"> 41°16'3.03"O</v>
      </c>
      <c r="R92" s="12">
        <v>4035</v>
      </c>
      <c r="S92" s="13">
        <v>40935</v>
      </c>
      <c r="T92" s="35" t="str">
        <f>VLOOKUP(B92,SAOM!B$2:M1633,9,0)</f>
        <v>Sthéfanne Rosy Gouveia</v>
      </c>
      <c r="U92" s="13" t="str">
        <f>VLOOKUP(B92,SAOM!B$2:N1633,10,0)</f>
        <v>saude@ouroverdedeminas.mg.gov.br</v>
      </c>
      <c r="V92" s="35" t="str">
        <f>VLOOKUP(B92,SAOM!B$2:P1633,12,0)</f>
        <v>(33) 3527-1212</v>
      </c>
      <c r="W92" s="60" t="str">
        <f>VLOOKUP(B92,SAOM!B$2:O1633,11,0)</f>
        <v>39855-000</v>
      </c>
      <c r="X92" s="33" t="str">
        <f>VLOOKUP(B92,SAOM!B$2:Q1633,13,0)</f>
        <v>00:20:0E:10:48:5A</v>
      </c>
      <c r="Y92" s="13">
        <v>40939</v>
      </c>
      <c r="Z92" s="11" t="s">
        <v>455</v>
      </c>
      <c r="AA92" s="14">
        <v>40939</v>
      </c>
      <c r="AB92" s="28" t="str">
        <f>VLOOKUP(C92,Relatorios!A$3:B863,2,0)</f>
        <v>Entregue</v>
      </c>
      <c r="AC92" s="287">
        <f>VLOOKUP(D92,Faturamento!D$3:F1527,3,0)</f>
        <v>40968</v>
      </c>
      <c r="AD92" s="41"/>
      <c r="AE92" s="14" t="str">
        <f>VLOOKUP(B92,SAOM!B$2:T1633,16,0)</f>
        <v>-</v>
      </c>
      <c r="AF92" s="14">
        <f t="shared" si="3"/>
        <v>41029</v>
      </c>
      <c r="AG92" s="14" t="s">
        <v>4162</v>
      </c>
      <c r="AH92" s="14"/>
      <c r="AI92" s="47"/>
      <c r="AJ92" s="114"/>
      <c r="AK92" s="114"/>
      <c r="AL92" s="11" t="str">
        <f>VLOOKUP(B92,SAOM!B$2:U1750,20,0)</f>
        <v>-</v>
      </c>
      <c r="AM92" s="15" t="s">
        <v>4162</v>
      </c>
    </row>
    <row r="93" spans="1:43" s="15" customFormat="1" ht="15.75" customHeight="1">
      <c r="A93" s="39">
        <v>775</v>
      </c>
      <c r="B93" s="31" t="s">
        <v>630</v>
      </c>
      <c r="C93" s="31">
        <v>2974</v>
      </c>
      <c r="D93" s="33" t="str">
        <f>VLOOKUP(B93,SAOM!B$2:H1750,7,0)</f>
        <v>SES-PRHA-0775</v>
      </c>
      <c r="E93" s="13">
        <v>40938</v>
      </c>
      <c r="F93" s="13">
        <v>40983</v>
      </c>
      <c r="G93" s="13">
        <f>VLOOKUP(B93,SAOM!B$2:D1637,3,0)</f>
        <v>40983</v>
      </c>
      <c r="H93" s="13">
        <f t="shared" si="2"/>
        <v>40998</v>
      </c>
      <c r="I93" s="13" t="s">
        <v>458</v>
      </c>
      <c r="J93" s="10" t="s">
        <v>469</v>
      </c>
      <c r="K93" s="33" t="str">
        <f>VLOOKUP(B93,SAOM!B$2:H1634,4,0)</f>
        <v>Aceito</v>
      </c>
      <c r="L93" s="10" t="s">
        <v>456</v>
      </c>
      <c r="M93" s="33" t="str">
        <f>VLOOKUP(B93,SAOM!B$2:F1920,5,0)</f>
        <v>Lider</v>
      </c>
      <c r="N93" s="11" t="s">
        <v>631</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35" t="str">
        <f>VLOOKUP(B93,SAOM!B$2:M1634,9,0)</f>
        <v>JADER FERREIRA FARIA</v>
      </c>
      <c r="U93" s="13" t="str">
        <f>VLOOKUP(B93,SAOM!B$2:N1634,10,0)</f>
        <v>Avenida FRANCISCO MACHADO BORGES, 159 - ZACARIAS PEREIRA.</v>
      </c>
      <c r="V93" s="35" t="str">
        <f>VLOOKUP(B93,SAOM!B$2:P1634,12,0)</f>
        <v>(34) 3637-1441</v>
      </c>
      <c r="W93" s="60" t="str">
        <f>VLOOKUP(B93,SAOM!B$2:O1634,11,0)</f>
        <v>38960-000</v>
      </c>
      <c r="X93" s="33" t="str">
        <f>VLOOKUP(B93,SAOM!B$2:Q1634,13,0)</f>
        <v>00:20:0E:10:49:BA</v>
      </c>
      <c r="Y93" s="13">
        <v>40991</v>
      </c>
      <c r="Z93" s="11" t="s">
        <v>1411</v>
      </c>
      <c r="AA93" s="14">
        <v>40991</v>
      </c>
      <c r="AB93" s="28">
        <f>VLOOKUP(C93,Relatorios!A$3:B864,2,0)</f>
        <v>41012</v>
      </c>
      <c r="AC93" s="287">
        <f>VLOOKUP(D93,Faturamento!D$3:F1528,3,0)</f>
        <v>41025</v>
      </c>
      <c r="AD93" s="41" t="s">
        <v>686</v>
      </c>
      <c r="AE93" s="14" t="str">
        <f>VLOOKUP(B93,SAOM!B$2:T1634,16,0)</f>
        <v>-</v>
      </c>
      <c r="AF93" s="14">
        <f t="shared" si="3"/>
        <v>41081</v>
      </c>
      <c r="AG93" s="14" t="s">
        <v>4162</v>
      </c>
      <c r="AH93" s="14"/>
      <c r="AI93" s="47"/>
      <c r="AJ93" s="114"/>
      <c r="AK93" s="114"/>
      <c r="AL93" s="11" t="str">
        <f>VLOOKUP(B93,SAOM!B$2:U1751,20,0)</f>
        <v>-</v>
      </c>
      <c r="AM93" s="15" t="s">
        <v>4162</v>
      </c>
    </row>
    <row r="94" spans="1:43" s="15" customFormat="1" ht="15.75" customHeight="1">
      <c r="A94" s="39">
        <v>776</v>
      </c>
      <c r="B94" s="31" t="s">
        <v>632</v>
      </c>
      <c r="C94" s="31">
        <v>2975</v>
      </c>
      <c r="D94" s="33" t="str">
        <f>VLOOKUP(B94,SAOM!B$2:H1751,7,0)</f>
        <v>SES-PRNO-0776</v>
      </c>
      <c r="E94" s="13">
        <v>40938</v>
      </c>
      <c r="F94" s="13">
        <v>40983</v>
      </c>
      <c r="G94" s="13">
        <f>VLOOKUP(B94,SAOM!B$2:D1638,3,0)</f>
        <v>40983</v>
      </c>
      <c r="H94" s="13">
        <f t="shared" si="2"/>
        <v>40998</v>
      </c>
      <c r="I94" s="13" t="s">
        <v>458</v>
      </c>
      <c r="J94" s="10" t="s">
        <v>469</v>
      </c>
      <c r="K94" s="33" t="str">
        <f>VLOOKUP(B94,SAOM!B$2:H1635,4,0)</f>
        <v>Aceito</v>
      </c>
      <c r="L94" s="10" t="s">
        <v>456</v>
      </c>
      <c r="M94" s="33" t="str">
        <f>VLOOKUP(B94,SAOM!B$2:F1921,5,0)</f>
        <v>Lider</v>
      </c>
      <c r="N94" s="11" t="s">
        <v>633</v>
      </c>
      <c r="O94" s="11" t="str">
        <f>VLOOKUP(N94,Coordenadas!B$2:C941,2,0)</f>
        <v>CENTRO</v>
      </c>
      <c r="P94" s="11" t="str">
        <f>VLOOKUP(N94,Coordenadas!B$2:D941,3,0)</f>
        <v xml:space="preserve"> 18°39'0.54"S</v>
      </c>
      <c r="Q94" s="11" t="str">
        <f>VLOOKUP(N94,Coordenadas!B$2:E941,4,0)</f>
        <v xml:space="preserve"> 44° 3'27.51"O</v>
      </c>
      <c r="R94" s="12">
        <v>4033</v>
      </c>
      <c r="S94" s="13">
        <v>40945</v>
      </c>
      <c r="T94" s="35" t="str">
        <f>VLOOKUP(B94,SAOM!B$2:M1635,9,0)</f>
        <v>JOSE DE OLIVEIRA NETO</v>
      </c>
      <c r="U94" s="13" t="str">
        <f>VLOOKUP(B94,SAOM!B$2:N1635,10,0)</f>
        <v>Rua GONÇALVES DA FONSECA, 80 - CERRADO.</v>
      </c>
      <c r="V94" s="35" t="str">
        <f>VLOOKUP(B94,SAOM!B$2:P1635,12,0)</f>
        <v>(38) 3724-1373</v>
      </c>
      <c r="W94" s="60" t="str">
        <f>VLOOKUP(B94,SAOM!B$2:O1635,11,0)</f>
        <v>35797-000</v>
      </c>
      <c r="X94" s="33" t="str">
        <f>VLOOKUP(B94,SAOM!B$2:Q1635,13,0)</f>
        <v>00:20:0E:10:4A:50</v>
      </c>
      <c r="Y94" s="13">
        <v>40945</v>
      </c>
      <c r="Z94" s="11" t="s">
        <v>3496</v>
      </c>
      <c r="AA94" s="14">
        <v>40946</v>
      </c>
      <c r="AB94" s="28">
        <f>VLOOKUP(C94,Relatorios!A$3:B865,2,0)</f>
        <v>40984</v>
      </c>
      <c r="AC94" s="287">
        <f>VLOOKUP(D94,Faturamento!D$3:F1529,3,0)</f>
        <v>40977</v>
      </c>
      <c r="AD94" s="41" t="s">
        <v>2241</v>
      </c>
      <c r="AE94" s="14" t="str">
        <f>VLOOKUP(B94,SAOM!B$2:T1635,16,0)</f>
        <v>-</v>
      </c>
      <c r="AF94" s="14">
        <f t="shared" si="3"/>
        <v>41036</v>
      </c>
      <c r="AG94" s="14">
        <v>41327</v>
      </c>
      <c r="AH94" s="14">
        <v>41337</v>
      </c>
      <c r="AI94" s="181" t="s">
        <v>623</v>
      </c>
      <c r="AJ94" s="14" t="s">
        <v>15660</v>
      </c>
      <c r="AK94" s="114" t="s">
        <v>13714</v>
      </c>
      <c r="AL94" s="11" t="str">
        <f>VLOOKUP(B94,SAOM!B$2:U1752,20,0)</f>
        <v>-</v>
      </c>
      <c r="AM94" s="15" t="s">
        <v>4162</v>
      </c>
    </row>
    <row r="95" spans="1:43" s="15" customFormat="1" ht="15.75" customHeight="1">
      <c r="A95" s="39">
        <v>777</v>
      </c>
      <c r="B95" s="31" t="s">
        <v>634</v>
      </c>
      <c r="C95" s="31">
        <v>2977</v>
      </c>
      <c r="D95" s="33" t="str">
        <f>VLOOKUP(B95,SAOM!B$2:H1752,7,0)</f>
        <v>SES-PREK-0777</v>
      </c>
      <c r="E95" s="13">
        <v>40938</v>
      </c>
      <c r="F95" s="13">
        <v>40983</v>
      </c>
      <c r="G95" s="13">
        <f>VLOOKUP(B95,SAOM!B$2:D1639,3,0)</f>
        <v>40983</v>
      </c>
      <c r="H95" s="13">
        <f t="shared" si="2"/>
        <v>40998</v>
      </c>
      <c r="I95" s="13" t="s">
        <v>458</v>
      </c>
      <c r="J95" s="10" t="s">
        <v>469</v>
      </c>
      <c r="K95" s="33" t="str">
        <f>VLOOKUP(B95,SAOM!B$2:H1636,4,0)</f>
        <v>Aceito</v>
      </c>
      <c r="L95" s="10" t="s">
        <v>456</v>
      </c>
      <c r="M95" s="33" t="str">
        <f>VLOOKUP(B95,SAOM!B$2:F1922,5,0)</f>
        <v>Lider</v>
      </c>
      <c r="N95" s="11" t="s">
        <v>635</v>
      </c>
      <c r="O95" s="11" t="str">
        <f>VLOOKUP(N95,Coordenadas!B$2:C942,2,0)</f>
        <v>JEQUITINHONHA</v>
      </c>
      <c r="P95" s="11" t="str">
        <f>VLOOKUP(N95,Coordenadas!B$2:D942,3,0)</f>
        <v xml:space="preserve"> 18°34'37.28"S</v>
      </c>
      <c r="Q95" s="11" t="str">
        <f>VLOOKUP(N95,Coordenadas!B$2:E942,4,0)</f>
        <v xml:space="preserve"> 43°35'13.63"O</v>
      </c>
      <c r="R95" s="12">
        <v>4033</v>
      </c>
      <c r="S95" s="13">
        <v>40948</v>
      </c>
      <c r="T95" s="35" t="str">
        <f>VLOOKUP(B95,SAOM!B$2:M1636,9,0)</f>
        <v>GABRIELLE GUEDES TIBAES</v>
      </c>
      <c r="U95" s="13" t="str">
        <f>VLOOKUP(B95,SAOM!B$2:N1636,10,0)</f>
        <v>Rua PLINIO RODRIGUES DE OLIVEIRA, 28 - CENTRO.</v>
      </c>
      <c r="V95" s="35" t="str">
        <f>VLOOKUP(B95,SAOM!B$2:P1636,12,0)</f>
        <v>(38) 3545-1163</v>
      </c>
      <c r="W95" s="60" t="str">
        <f>VLOOKUP(B95,SAOM!B$2:O1636,11,0)</f>
        <v>39135-000</v>
      </c>
      <c r="X95" s="33" t="str">
        <f>VLOOKUP(B95,SAOM!B$2:Q1636,13,0)</f>
        <v>00:20:0E:10:49:E3</v>
      </c>
      <c r="Y95" s="13">
        <v>40954</v>
      </c>
      <c r="Z95" s="11" t="s">
        <v>1369</v>
      </c>
      <c r="AA95" s="14">
        <v>40954</v>
      </c>
      <c r="AB95" s="28">
        <f>VLOOKUP(C95,Relatorios!A$3:B866,2,0)</f>
        <v>40984</v>
      </c>
      <c r="AC95" s="287">
        <f>VLOOKUP(D95,Faturamento!D$3:F1530,3,0)</f>
        <v>40985</v>
      </c>
      <c r="AD95" s="41" t="s">
        <v>686</v>
      </c>
      <c r="AE95" s="14" t="str">
        <f>VLOOKUP(B95,SAOM!B$2:T1636,16,0)</f>
        <v>-</v>
      </c>
      <c r="AF95" s="14">
        <f t="shared" si="3"/>
        <v>41044</v>
      </c>
      <c r="AG95" s="14" t="s">
        <v>4162</v>
      </c>
      <c r="AH95" s="14"/>
      <c r="AI95" s="47"/>
      <c r="AJ95" s="114"/>
      <c r="AK95" s="114"/>
      <c r="AL95" s="11" t="str">
        <f>VLOOKUP(B95,SAOM!B$2:U1753,20,0)</f>
        <v>-</v>
      </c>
      <c r="AM95" s="15" t="s">
        <v>4162</v>
      </c>
    </row>
    <row r="96" spans="1:43" s="15" customFormat="1" ht="15.75" customHeight="1">
      <c r="A96" s="39">
        <v>778</v>
      </c>
      <c r="B96" s="31" t="s">
        <v>636</v>
      </c>
      <c r="C96" s="31">
        <v>2978</v>
      </c>
      <c r="D96" s="33" t="str">
        <f>VLOOKUP(B96,SAOM!B$2:H1753,7,0)</f>
        <v>SES-PRIS-0778</v>
      </c>
      <c r="E96" s="13">
        <v>40938</v>
      </c>
      <c r="F96" s="13">
        <v>40983</v>
      </c>
      <c r="G96" s="13">
        <f>VLOOKUP(B96,SAOM!B$2:D1640,3,0)</f>
        <v>40983</v>
      </c>
      <c r="H96" s="13">
        <f t="shared" si="2"/>
        <v>40998</v>
      </c>
      <c r="I96" s="24">
        <v>40954</v>
      </c>
      <c r="J96" s="10" t="s">
        <v>469</v>
      </c>
      <c r="K96" s="33" t="str">
        <f>VLOOKUP(B96,SAOM!B$2:H1637,4,0)</f>
        <v>Aceito</v>
      </c>
      <c r="L96" s="10" t="s">
        <v>623</v>
      </c>
      <c r="M96" s="33" t="str">
        <f>VLOOKUP(B96,SAOM!B$2:F1923,5,0)</f>
        <v>Vodanet</v>
      </c>
      <c r="N96" s="11" t="s">
        <v>637</v>
      </c>
      <c r="O96" s="11" t="str">
        <f>VLOOKUP(N96,Coordenadas!B$2:C943,2,0)</f>
        <v>CENTRO</v>
      </c>
      <c r="P96" s="11" t="str">
        <f>VLOOKUP(N96,Coordenadas!B$2:D943,3,0)</f>
        <v xml:space="preserve"> 19°28'41.88"S</v>
      </c>
      <c r="Q96" s="11" t="str">
        <f>VLOOKUP(N96,Coordenadas!B$2:E943,4,0)</f>
        <v xml:space="preserve"> 44° 9'27.18"O</v>
      </c>
      <c r="R96" s="12">
        <v>4033</v>
      </c>
      <c r="S96" s="13">
        <v>40980</v>
      </c>
      <c r="T96" s="35" t="str">
        <f>VLOOKUP(B96,SAOM!B$2:M1637,9,0)</f>
        <v>DEIVISSON VAZ DE MELO SOUZA</v>
      </c>
      <c r="U96" s="13" t="str">
        <f>VLOOKUP(B96,SAOM!B$2:N1637,10,0)</f>
        <v>Rua VICENTE VAZ DE MELO, 864 - SAO JOAO II</v>
      </c>
      <c r="V96" s="35" t="str">
        <f>VLOOKUP(B96,SAOM!B$2:P1637,12,0)</f>
        <v>(31) 3711-1212</v>
      </c>
      <c r="W96" s="60" t="str">
        <f>VLOOKUP(B96,SAOM!B$2:O1637,11,0)</f>
        <v>35715-000</v>
      </c>
      <c r="X96" s="33" t="str">
        <f>VLOOKUP(B96,SAOM!B$2:Q1637,13,0)</f>
        <v>00:20:0E:10:48:F4</v>
      </c>
      <c r="Y96" s="13">
        <v>40980</v>
      </c>
      <c r="Z96" s="11" t="s">
        <v>3786</v>
      </c>
      <c r="AA96" s="14">
        <v>40980</v>
      </c>
      <c r="AB96" s="28" t="e">
        <f>VLOOKUP(C96,Relatorios!A$3:B867,2,0)</f>
        <v>#N/A</v>
      </c>
      <c r="AC96" s="287">
        <f>VLOOKUP(D96,Faturamento!D$3:F1531,3,0)</f>
        <v>41011</v>
      </c>
      <c r="AD96" s="41"/>
      <c r="AE96" s="14" t="str">
        <f>VLOOKUP(B96,SAOM!B$2:T1637,16,0)</f>
        <v>-</v>
      </c>
      <c r="AF96" s="14">
        <f t="shared" si="3"/>
        <v>41070</v>
      </c>
      <c r="AG96" s="14" t="s">
        <v>4162</v>
      </c>
      <c r="AH96" s="14"/>
      <c r="AI96" s="47"/>
      <c r="AJ96" s="114"/>
      <c r="AK96" s="114"/>
      <c r="AL96" s="11" t="str">
        <f>VLOOKUP(B96,SAOM!B$2:U1754,20,0)</f>
        <v>-</v>
      </c>
      <c r="AM96" s="15" t="s">
        <v>4162</v>
      </c>
    </row>
    <row r="97" spans="1:39" s="15" customFormat="1" ht="15.75" customHeight="1">
      <c r="A97" s="39">
        <v>779</v>
      </c>
      <c r="B97" s="31" t="s">
        <v>638</v>
      </c>
      <c r="C97" s="31">
        <v>2979</v>
      </c>
      <c r="D97" s="33" t="str">
        <f>VLOOKUP(B97,SAOM!B$2:H1754,7,0)</f>
        <v>SES-REOR-0779</v>
      </c>
      <c r="E97" s="13">
        <v>40938</v>
      </c>
      <c r="F97" s="13">
        <v>40983</v>
      </c>
      <c r="G97" s="13">
        <f>VLOOKUP(B97,SAOM!B$2:D1641,3,0)</f>
        <v>40983</v>
      </c>
      <c r="H97" s="13">
        <f t="shared" si="2"/>
        <v>40998</v>
      </c>
      <c r="I97" s="13" t="s">
        <v>458</v>
      </c>
      <c r="J97" s="10" t="s">
        <v>469</v>
      </c>
      <c r="K97" s="33" t="str">
        <f>VLOOKUP(B97,SAOM!B$2:H1638,4,0)</f>
        <v>Aceito</v>
      </c>
      <c r="L97" s="10" t="s">
        <v>456</v>
      </c>
      <c r="M97" s="33" t="str">
        <f>VLOOKUP(B97,SAOM!B$2:F1924,5,0)</f>
        <v>Lider</v>
      </c>
      <c r="N97" s="11" t="s">
        <v>639</v>
      </c>
      <c r="O97" s="11" t="str">
        <f>VLOOKUP(N97,Coordenadas!B$2:C944,2,0)</f>
        <v>LESTE</v>
      </c>
      <c r="P97" s="11" t="str">
        <f>VLOOKUP(N97,Coordenadas!B$2:D944,3,0)</f>
        <v xml:space="preserve"> 19°19'37.66"S</v>
      </c>
      <c r="Q97" s="11" t="str">
        <f>VLOOKUP(N97,Coordenadas!B$2:E944,4,0)</f>
        <v xml:space="preserve"> 41°15'27.32"O</v>
      </c>
      <c r="R97" s="12">
        <v>4033</v>
      </c>
      <c r="S97" s="13">
        <v>40947</v>
      </c>
      <c r="T97" s="35" t="str">
        <f>VLOOKUP(B97,SAOM!B$2:M1638,9,0)</f>
        <v>SINEIA RAMALHO BOHRER</v>
      </c>
      <c r="U97" s="13" t="str">
        <f>VLOOKUP(B97,SAOM!B$2:N1638,10,0)</f>
        <v>Rua DOUTOR GERSON DA SILVA FREIRE, 230 - CENTRO</v>
      </c>
      <c r="V97" s="35" t="str">
        <f>VLOOKUP(B97,SAOM!B$2:P1638,12,0)</f>
        <v>(33) 3263-3339</v>
      </c>
      <c r="W97" s="60" t="str">
        <f>VLOOKUP(B97,SAOM!B$2:O1638,11,0)</f>
        <v>35230-000</v>
      </c>
      <c r="X97" s="33" t="str">
        <f>VLOOKUP(B97,SAOM!B$2:Q1638,13,0)</f>
        <v>00:20:0E:10:4A:13</v>
      </c>
      <c r="Y97" s="13">
        <v>40947</v>
      </c>
      <c r="Z97" s="11" t="s">
        <v>1369</v>
      </c>
      <c r="AA97" s="14">
        <v>40947</v>
      </c>
      <c r="AB97" s="28">
        <f>VLOOKUP(C97,Relatorios!A$3:B868,2,0)</f>
        <v>40984</v>
      </c>
      <c r="AC97" s="287">
        <f>VLOOKUP(D97,Faturamento!D$3:F1532,3,0)</f>
        <v>40978</v>
      </c>
      <c r="AD97" s="41" t="s">
        <v>686</v>
      </c>
      <c r="AE97" s="14" t="str">
        <f>VLOOKUP(B97,SAOM!B$2:T1638,16,0)</f>
        <v>-</v>
      </c>
      <c r="AF97" s="14">
        <f t="shared" si="3"/>
        <v>41037</v>
      </c>
      <c r="AG97" s="14" t="s">
        <v>4162</v>
      </c>
      <c r="AH97" s="14"/>
      <c r="AI97" s="47"/>
      <c r="AJ97" s="114"/>
      <c r="AK97" s="114"/>
      <c r="AL97" s="11" t="str">
        <f>VLOOKUP(B97,SAOM!B$2:U1755,20,0)</f>
        <v>-</v>
      </c>
      <c r="AM97" s="15" t="s">
        <v>4162</v>
      </c>
    </row>
    <row r="98" spans="1:39" s="15" customFormat="1" ht="15.75" customHeight="1">
      <c r="A98" s="39">
        <v>780</v>
      </c>
      <c r="B98" s="31" t="s">
        <v>640</v>
      </c>
      <c r="C98" s="31">
        <v>2980</v>
      </c>
      <c r="D98" s="33" t="str">
        <f>VLOOKUP(B98,SAOM!B$2:H1755,7,0)</f>
        <v>SES-RIOS-0780</v>
      </c>
      <c r="E98" s="13">
        <v>40938</v>
      </c>
      <c r="F98" s="13">
        <v>40983</v>
      </c>
      <c r="G98" s="13">
        <f>VLOOKUP(B98,SAOM!B$2:D1642,3,0)</f>
        <v>40983</v>
      </c>
      <c r="H98" s="13">
        <f t="shared" si="2"/>
        <v>40998</v>
      </c>
      <c r="I98" s="13" t="s">
        <v>458</v>
      </c>
      <c r="J98" s="10" t="s">
        <v>469</v>
      </c>
      <c r="K98" s="33" t="str">
        <f>VLOOKUP(B98,SAOM!B$2:H1639,4,0)</f>
        <v>Aceito</v>
      </c>
      <c r="L98" s="10" t="s">
        <v>456</v>
      </c>
      <c r="M98" s="33" t="str">
        <f>VLOOKUP(B98,SAOM!B$2:F1925,5,0)</f>
        <v>Lider</v>
      </c>
      <c r="N98" s="11" t="s">
        <v>641</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35" t="str">
        <f>VLOOKUP(B98,SAOM!B$2:M1639,9,0)</f>
        <v>LEDA ELAINE SANTOS</v>
      </c>
      <c r="U98" s="13" t="str">
        <f>VLOOKUP(B98,SAOM!B$2:N1639,10,0)</f>
        <v>Praça SANTO ANTONIO, 0 - CENTRO</v>
      </c>
      <c r="V98" s="35" t="str">
        <f>VLOOKUP(B98,SAOM!B$2:P1639,12,0)</f>
        <v>(38) 9965-9897</v>
      </c>
      <c r="W98" s="60" t="str">
        <f>VLOOKUP(B98,SAOM!B$2:O1639,11,0)</f>
        <v>39529-000</v>
      </c>
      <c r="X98" s="33" t="str">
        <f>VLOOKUP(B98,SAOM!B$2:Q1639,13,0)</f>
        <v>00:20:0E:10:48:6F</v>
      </c>
      <c r="Y98" s="13">
        <v>40947</v>
      </c>
      <c r="Z98" s="11" t="s">
        <v>2039</v>
      </c>
      <c r="AA98" s="14">
        <v>40947</v>
      </c>
      <c r="AB98" s="28">
        <f>VLOOKUP(C98,Relatorios!A$3:B869,2,0)</f>
        <v>40984</v>
      </c>
      <c r="AC98" s="287">
        <f>VLOOKUP(D98,Faturamento!D$3:F1533,3,0)</f>
        <v>40978</v>
      </c>
      <c r="AD98" s="41" t="s">
        <v>680</v>
      </c>
      <c r="AE98" s="14" t="str">
        <f>VLOOKUP(B98,SAOM!B$2:T1639,16,0)</f>
        <v>-</v>
      </c>
      <c r="AF98" s="14">
        <f t="shared" si="3"/>
        <v>41037</v>
      </c>
      <c r="AG98" s="14" t="s">
        <v>4162</v>
      </c>
      <c r="AH98" s="14"/>
      <c r="AI98" s="47"/>
      <c r="AJ98" s="114"/>
      <c r="AK98" s="114"/>
      <c r="AL98" s="11" t="str">
        <f>VLOOKUP(B98,SAOM!B$2:U1756,20,0)</f>
        <v>-</v>
      </c>
      <c r="AM98" s="15" t="s">
        <v>4162</v>
      </c>
    </row>
    <row r="99" spans="1:39" s="15" customFormat="1" ht="15.75" customHeight="1">
      <c r="A99" s="39">
        <v>781</v>
      </c>
      <c r="B99" s="31" t="s">
        <v>642</v>
      </c>
      <c r="C99" s="31">
        <v>2981</v>
      </c>
      <c r="D99" s="33" t="str">
        <f>VLOOKUP(B99,SAOM!B$2:H1756,7,0)</f>
        <v>SES-SAAS-0781</v>
      </c>
      <c r="E99" s="13">
        <v>40938</v>
      </c>
      <c r="F99" s="13">
        <v>40983</v>
      </c>
      <c r="G99" s="13">
        <f>VLOOKUP(B99,SAOM!B$2:D1643,3,0)</f>
        <v>40983</v>
      </c>
      <c r="H99" s="13">
        <f t="shared" si="2"/>
        <v>40998</v>
      </c>
      <c r="I99" s="13" t="s">
        <v>458</v>
      </c>
      <c r="J99" s="10" t="s">
        <v>469</v>
      </c>
      <c r="K99" s="33" t="str">
        <f>VLOOKUP(B99,SAOM!B$2:H1640,4,0)</f>
        <v>Aceito</v>
      </c>
      <c r="L99" s="10" t="s">
        <v>456</v>
      </c>
      <c r="M99" s="33" t="str">
        <f>VLOOKUP(B99,SAOM!B$2:F1926,5,0)</f>
        <v>Lider</v>
      </c>
      <c r="N99" s="11" t="s">
        <v>643</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35" t="str">
        <f>VLOOKUP(B99,SAOM!B$2:M1640,9,0)</f>
        <v>MAURICIO ESTEVES DIAS DE ARAUJO</v>
      </c>
      <c r="U99" s="13" t="str">
        <f>VLOOKUP(B99,SAOM!B$2:N1640,10,0)</f>
        <v>Rua JOAO ANTONIO DE ARAUJO, 114 - CENTRO.</v>
      </c>
      <c r="V99" s="35" t="str">
        <f>VLOOKUP(B99,SAOM!B$2:P1640,12,0)</f>
        <v>(33) 3753-9002</v>
      </c>
      <c r="W99" s="60" t="str">
        <f>VLOOKUP(B99,SAOM!B$2:O1640,11,0)</f>
        <v>39563-000</v>
      </c>
      <c r="X99" s="33" t="str">
        <f>VLOOKUP(B99,SAOM!B$2:Q1640,13,0)</f>
        <v>00:20:0E:10:48:6A</v>
      </c>
      <c r="Y99" s="13">
        <v>40948</v>
      </c>
      <c r="Z99" s="11" t="s">
        <v>2704</v>
      </c>
      <c r="AA99" s="14">
        <v>40948</v>
      </c>
      <c r="AB99" s="28">
        <f>VLOOKUP(C99,Relatorios!A$3:B870,2,0)</f>
        <v>40984</v>
      </c>
      <c r="AC99" s="287">
        <f>VLOOKUP(D99,Faturamento!D$3:F1534,3,0)</f>
        <v>40979</v>
      </c>
      <c r="AD99" s="41" t="s">
        <v>680</v>
      </c>
      <c r="AE99" s="14" t="str">
        <f>VLOOKUP(B99,SAOM!B$2:T1640,16,0)</f>
        <v>-</v>
      </c>
      <c r="AF99" s="14">
        <f t="shared" si="3"/>
        <v>41038</v>
      </c>
      <c r="AG99" s="14" t="s">
        <v>4162</v>
      </c>
      <c r="AH99" s="14"/>
      <c r="AI99" s="47"/>
      <c r="AJ99" s="114"/>
      <c r="AK99" s="114"/>
      <c r="AL99" s="11" t="str">
        <f>VLOOKUP(B99,SAOM!B$2:U1757,20,0)</f>
        <v>-</v>
      </c>
      <c r="AM99" s="15" t="s">
        <v>4162</v>
      </c>
    </row>
    <row r="100" spans="1:39" s="15" customFormat="1" ht="15.75" customHeight="1">
      <c r="A100" s="39">
        <v>782</v>
      </c>
      <c r="B100" s="31" t="s">
        <v>644</v>
      </c>
      <c r="C100" s="31">
        <v>2982</v>
      </c>
      <c r="D100" s="33" t="str">
        <f>VLOOKUP(B100,SAOM!B$2:H1757,7,0)</f>
        <v>SES-SAAS-0782</v>
      </c>
      <c r="E100" s="13">
        <v>40938</v>
      </c>
      <c r="F100" s="13">
        <v>40983</v>
      </c>
      <c r="G100" s="13">
        <f>VLOOKUP(B100,SAOM!B$2:D1644,3,0)</f>
        <v>40983</v>
      </c>
      <c r="H100" s="13">
        <f t="shared" si="2"/>
        <v>40998</v>
      </c>
      <c r="I100" s="13" t="s">
        <v>458</v>
      </c>
      <c r="J100" s="10" t="s">
        <v>469</v>
      </c>
      <c r="K100" s="33" t="str">
        <f>VLOOKUP(B100,SAOM!B$2:H1641,4,0)</f>
        <v>Aceito</v>
      </c>
      <c r="L100" s="10" t="s">
        <v>678</v>
      </c>
      <c r="M100" s="33" t="str">
        <f>VLOOKUP(B100,SAOM!B$2:F1927,5,0)</f>
        <v>Nelta</v>
      </c>
      <c r="N100" s="11" t="s">
        <v>645</v>
      </c>
      <c r="O100" s="11" t="str">
        <f>VLOOKUP(N100,Coordenadas!B$2:C947,2,0)</f>
        <v>SUL</v>
      </c>
      <c r="P100" s="11" t="str">
        <f>VLOOKUP(N100,Coordenadas!B$2:D947,3,0)</f>
        <v xml:space="preserve"> 22° 1'13.41"S</v>
      </c>
      <c r="Q100" s="11" t="str">
        <f>VLOOKUP(N100,Coordenadas!B$2:E947,4,0)</f>
        <v xml:space="preserve"> 46°20'42.47"O</v>
      </c>
      <c r="R100" s="12">
        <v>4033</v>
      </c>
      <c r="S100" s="13">
        <v>40994</v>
      </c>
      <c r="T100" s="35" t="str">
        <f>VLOOKUP(B100,SAOM!B$2:M1641,9,0)</f>
        <v>ANA CAROLINA FONSECA SERIO</v>
      </c>
      <c r="U100" s="13" t="str">
        <f>VLOOKUP(B100,SAOM!B$2:N1641,10,0)</f>
        <v>Praça 22 DE MAIO, 0 - CENTRO.</v>
      </c>
      <c r="V100" s="35" t="str">
        <f>VLOOKUP(B100,SAOM!B$2:P1641,12,0)</f>
        <v>(35) 3734-1258</v>
      </c>
      <c r="W100" s="60" t="str">
        <f>VLOOKUP(B100,SAOM!B$2:O1641,11,0)</f>
        <v>37775-000</v>
      </c>
      <c r="X100" s="33" t="str">
        <f>VLOOKUP(B100,SAOM!B$2:Q1641,13,0)</f>
        <v>00:20:0E:10:49:DA</v>
      </c>
      <c r="Y100" s="13">
        <v>41003</v>
      </c>
      <c r="Z100" s="11" t="s">
        <v>2341</v>
      </c>
      <c r="AA100" s="14">
        <v>41010</v>
      </c>
      <c r="AB100" s="28">
        <v>41367</v>
      </c>
      <c r="AC100" s="287">
        <f>VLOOKUP(D100,Faturamento!D$3:F1535,3,0)</f>
        <v>41041</v>
      </c>
      <c r="AD100" s="41" t="s">
        <v>2392</v>
      </c>
      <c r="AE100" s="14" t="str">
        <f>VLOOKUP(B100,SAOM!B$2:T1641,16,0)</f>
        <v>-</v>
      </c>
      <c r="AF100" s="14">
        <f t="shared" si="3"/>
        <v>41100</v>
      </c>
      <c r="AG100" s="14" t="s">
        <v>4162</v>
      </c>
      <c r="AH100" s="14"/>
      <c r="AI100" s="47"/>
      <c r="AJ100" s="114"/>
      <c r="AK100" s="114"/>
      <c r="AL100" s="11" t="str">
        <f>VLOOKUP(B100,SAOM!B$2:U1758,20,0)</f>
        <v>-</v>
      </c>
      <c r="AM100" s="15" t="s">
        <v>4162</v>
      </c>
    </row>
    <row r="101" spans="1:39" s="15" customFormat="1" ht="15.75" customHeight="1">
      <c r="A101" s="39">
        <v>783</v>
      </c>
      <c r="B101" s="31" t="s">
        <v>646</v>
      </c>
      <c r="C101" s="31">
        <v>2983</v>
      </c>
      <c r="D101" s="33" t="str">
        <f>VLOOKUP(B101,SAOM!B$2:H1758,7,0)</f>
        <v>SES-SAEU-0783</v>
      </c>
      <c r="E101" s="13">
        <v>40938</v>
      </c>
      <c r="F101" s="13">
        <v>40983</v>
      </c>
      <c r="G101" s="13">
        <f>VLOOKUP(B101,SAOM!B$2:D1645,3,0)</f>
        <v>40983</v>
      </c>
      <c r="H101" s="13">
        <f t="shared" si="2"/>
        <v>40998</v>
      </c>
      <c r="I101" s="13" t="s">
        <v>458</v>
      </c>
      <c r="J101" s="10" t="s">
        <v>469</v>
      </c>
      <c r="K101" s="33" t="str">
        <f>VLOOKUP(B101,SAOM!B$2:H1642,4,0)</f>
        <v>Aceito</v>
      </c>
      <c r="L101" s="10" t="s">
        <v>456</v>
      </c>
      <c r="M101" s="33" t="str">
        <f>VLOOKUP(B101,SAOM!B$2:F1928,5,0)</f>
        <v>Lider</v>
      </c>
      <c r="N101" s="11" t="s">
        <v>647</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35" t="str">
        <f>VLOOKUP(B101,SAOM!B$2:M1642,9,0)</f>
        <v>ELIANA RIBEIRO CASTELANO</v>
      </c>
      <c r="U101" s="13" t="str">
        <f>VLOOKUP(B101,SAOM!B$2:N1642,10,0)</f>
        <v>Rua CRISTIANO FAGUNDES, 40 - CENTRO.</v>
      </c>
      <c r="V101" s="35" t="str">
        <f>VLOOKUP(B101,SAOM!B$2:P1642,12,0)</f>
        <v>(32) 3334-1260</v>
      </c>
      <c r="W101" s="60" t="str">
        <f>VLOOKUP(B101,SAOM!B$2:O1642,11,0)</f>
        <v>36146-000</v>
      </c>
      <c r="X101" s="33" t="str">
        <f>VLOOKUP(B101,SAOM!B$2:Q1642,13,0)</f>
        <v>00:20:0E:10:48:CA</v>
      </c>
      <c r="Y101" s="13">
        <v>40989</v>
      </c>
      <c r="Z101" s="11" t="s">
        <v>1733</v>
      </c>
      <c r="AA101" s="14">
        <v>40989</v>
      </c>
      <c r="AB101" s="28">
        <f>VLOOKUP(C101,Relatorios!A$3:B872,2,0)</f>
        <v>41012</v>
      </c>
      <c r="AC101" s="287">
        <f>VLOOKUP(D101,Faturamento!D$3:F1536,3,0)</f>
        <v>41020</v>
      </c>
      <c r="AD101" s="41" t="s">
        <v>686</v>
      </c>
      <c r="AE101" s="14" t="str">
        <f>VLOOKUP(B101,SAOM!B$2:T1642,16,0)</f>
        <v>-</v>
      </c>
      <c r="AF101" s="14">
        <f t="shared" si="3"/>
        <v>41079</v>
      </c>
      <c r="AG101" s="14" t="s">
        <v>4162</v>
      </c>
      <c r="AH101" s="14"/>
      <c r="AI101" s="47"/>
      <c r="AJ101" s="114"/>
      <c r="AK101" s="114"/>
      <c r="AL101" s="11" t="str">
        <f>VLOOKUP(B101,SAOM!B$2:U1759,20,0)</f>
        <v>-</v>
      </c>
      <c r="AM101" s="15" t="s">
        <v>4162</v>
      </c>
    </row>
    <row r="102" spans="1:39" s="15" customFormat="1" ht="15.75" customHeight="1">
      <c r="A102" s="39">
        <v>784</v>
      </c>
      <c r="B102" s="31" t="s">
        <v>648</v>
      </c>
      <c r="C102" s="31">
        <v>2984</v>
      </c>
      <c r="D102" s="33" t="str">
        <f>VLOOKUP(B102,SAOM!B$2:H1759,7,0)</f>
        <v>SES-SATE-0784</v>
      </c>
      <c r="E102" s="13">
        <v>40938</v>
      </c>
      <c r="F102" s="13">
        <v>40983</v>
      </c>
      <c r="G102" s="13">
        <f>VLOOKUP(B102,SAOM!B$2:D1646,3,0)</f>
        <v>40983</v>
      </c>
      <c r="H102" s="13">
        <f t="shared" si="2"/>
        <v>40998</v>
      </c>
      <c r="I102" s="13" t="s">
        <v>458</v>
      </c>
      <c r="J102" s="10" t="s">
        <v>469</v>
      </c>
      <c r="K102" s="33" t="str">
        <f>VLOOKUP(B102,SAOM!B$2:H1643,4,0)</f>
        <v>Aceito</v>
      </c>
      <c r="L102" s="10" t="s">
        <v>456</v>
      </c>
      <c r="M102" s="33" t="str">
        <f>VLOOKUP(B102,SAOM!B$2:F1929,5,0)</f>
        <v>Lider</v>
      </c>
      <c r="N102" s="11" t="s">
        <v>649</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35" t="str">
        <f>VLOOKUP(B102,SAOM!B$2:M1643,9,0)</f>
        <v>RAPHAEL RODRIGUES PORTO</v>
      </c>
      <c r="U102" s="13" t="str">
        <f>VLOOKUP(B102,SAOM!B$2:N1643,10,0)</f>
        <v>Avenida PADRE JOAO MATOS, 0 - CENTRO</v>
      </c>
      <c r="V102" s="35" t="str">
        <f>VLOOKUP(B102,SAOM!B$2:P1643,12,0)</f>
        <v>(38) 3563-1358</v>
      </c>
      <c r="W102" s="60" t="str">
        <f>VLOOKUP(B102,SAOM!B$2:O1643,11,0)</f>
        <v>38790-000</v>
      </c>
      <c r="X102" s="33" t="str">
        <f>VLOOKUP(B102,SAOM!B$2:Q1643,13,0)</f>
        <v>00:20:0E:10:48:54</v>
      </c>
      <c r="Y102" s="13">
        <v>40945</v>
      </c>
      <c r="Z102" s="11" t="s">
        <v>1351</v>
      </c>
      <c r="AA102" s="14">
        <v>40946</v>
      </c>
      <c r="AB102" s="28">
        <f>VLOOKUP(C102,Relatorios!A$3:B873,2,0)</f>
        <v>40984</v>
      </c>
      <c r="AC102" s="287">
        <f>VLOOKUP(D102,Faturamento!D$3:F1537,3,0)</f>
        <v>40977</v>
      </c>
      <c r="AD102" s="41" t="s">
        <v>686</v>
      </c>
      <c r="AE102" s="14" t="str">
        <f>VLOOKUP(B102,SAOM!B$2:T1643,16,0)</f>
        <v>-</v>
      </c>
      <c r="AF102" s="14">
        <f t="shared" si="3"/>
        <v>41036</v>
      </c>
      <c r="AG102" s="14" t="s">
        <v>4162</v>
      </c>
      <c r="AH102" s="14"/>
      <c r="AI102" s="47"/>
      <c r="AJ102" s="114"/>
      <c r="AK102" s="114"/>
      <c r="AL102" s="11" t="str">
        <f>VLOOKUP(B102,SAOM!B$2:U1760,20,0)</f>
        <v>-</v>
      </c>
      <c r="AM102" s="15" t="s">
        <v>4162</v>
      </c>
    </row>
    <row r="103" spans="1:39" s="15" customFormat="1" ht="15.75" customHeight="1">
      <c r="A103" s="39">
        <v>785</v>
      </c>
      <c r="B103" s="31" t="s">
        <v>650</v>
      </c>
      <c r="C103" s="31">
        <v>2985</v>
      </c>
      <c r="D103" s="33" t="str">
        <f>VLOOKUP(B103,SAOM!B$2:H1760,7,0)</f>
        <v>SES-SAHO-0785</v>
      </c>
      <c r="E103" s="13">
        <v>40938</v>
      </c>
      <c r="F103" s="13">
        <v>40983</v>
      </c>
      <c r="G103" s="13">
        <f>VLOOKUP(B103,SAOM!B$2:D1647,3,0)</f>
        <v>40983</v>
      </c>
      <c r="H103" s="13">
        <f t="shared" si="2"/>
        <v>40998</v>
      </c>
      <c r="I103" s="24">
        <v>40954</v>
      </c>
      <c r="J103" s="10" t="s">
        <v>469</v>
      </c>
      <c r="K103" s="33" t="str">
        <f>VLOOKUP(B103,SAOM!B$2:H1644,4,0)</f>
        <v>Aceito</v>
      </c>
      <c r="L103" s="10" t="s">
        <v>456</v>
      </c>
      <c r="M103" s="33" t="str">
        <f>VLOOKUP(B103,SAOM!B$2:F1930,5,0)</f>
        <v>Lider</v>
      </c>
      <c r="N103" s="11" t="s">
        <v>651</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35" t="str">
        <f>VLOOKUP(B103,SAOM!B$2:M1644,9,0)</f>
        <v>MARIA MAGNOLIA MONDUCCI</v>
      </c>
      <c r="U103" s="13" t="str">
        <f>VLOOKUP(B103,SAOM!B$2:N1644,10,0)</f>
        <v>Rua JOSE DE AZEREDO FILHO, 55 - CENTRO</v>
      </c>
      <c r="V103" s="35" t="str">
        <f>VLOOKUP(B103,SAOM!B$2:P1644,12,0)</f>
        <v>(31) 3718-6285</v>
      </c>
      <c r="W103" s="60" t="str">
        <f>VLOOKUP(B103,SAOM!B$2:O1644,11,0)</f>
        <v>35845-000</v>
      </c>
      <c r="X103" s="33" t="str">
        <f>VLOOKUP(B103,SAOM!B$2:Q1644,13,0)</f>
        <v>00:20:0E:10:4A:2F</v>
      </c>
      <c r="Y103" s="13">
        <v>40988</v>
      </c>
      <c r="Z103" s="11" t="s">
        <v>1411</v>
      </c>
      <c r="AA103" s="14">
        <v>40988</v>
      </c>
      <c r="AB103" s="28">
        <f>VLOOKUP(C103,Relatorios!A$3:B874,2,0)</f>
        <v>41012</v>
      </c>
      <c r="AC103" s="287">
        <f>VLOOKUP(D103,Faturamento!D$3:F1538,3,0)</f>
        <v>41019</v>
      </c>
      <c r="AD103" s="41" t="s">
        <v>686</v>
      </c>
      <c r="AE103" s="14" t="str">
        <f>VLOOKUP(B103,SAOM!B$2:T1644,16,0)</f>
        <v>-</v>
      </c>
      <c r="AF103" s="14">
        <f t="shared" si="3"/>
        <v>41078</v>
      </c>
      <c r="AG103" s="14" t="s">
        <v>4162</v>
      </c>
      <c r="AH103" s="14"/>
      <c r="AI103" s="47"/>
      <c r="AJ103" s="114"/>
      <c r="AK103" s="114"/>
      <c r="AL103" s="11" t="str">
        <f>VLOOKUP(B103,SAOM!B$2:U1761,20,0)</f>
        <v>-</v>
      </c>
      <c r="AM103" s="15" t="s">
        <v>4162</v>
      </c>
    </row>
    <row r="104" spans="1:39" s="15" customFormat="1" ht="15.75" customHeight="1">
      <c r="A104" s="39">
        <v>774</v>
      </c>
      <c r="B104" s="31" t="s">
        <v>652</v>
      </c>
      <c r="C104" s="31">
        <v>2973</v>
      </c>
      <c r="D104" s="33" t="str">
        <f>VLOOKUP(B104,SAOM!B$2:H1761,7,0)</f>
        <v>SES-PEAO-0774</v>
      </c>
      <c r="E104" s="13">
        <v>40938</v>
      </c>
      <c r="F104" s="13">
        <v>40983</v>
      </c>
      <c r="G104" s="13">
        <f>VLOOKUP(B104,SAOM!B$2:D1648,3,0)</f>
        <v>40983</v>
      </c>
      <c r="H104" s="13">
        <f t="shared" si="2"/>
        <v>40998</v>
      </c>
      <c r="I104" s="13" t="s">
        <v>458</v>
      </c>
      <c r="J104" s="10" t="s">
        <v>469</v>
      </c>
      <c r="K104" s="33" t="str">
        <f>VLOOKUP(B104,SAOM!B$2:H1645,4,0)</f>
        <v>Aceito</v>
      </c>
      <c r="L104" s="10" t="s">
        <v>623</v>
      </c>
      <c r="M104" s="33" t="str">
        <f>VLOOKUP(B104,SAOM!B$2:F1931,5,0)</f>
        <v>Vodanet</v>
      </c>
      <c r="N104" s="11" t="s">
        <v>653</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35" t="str">
        <f>VLOOKUP(B104,SAOM!B$2:M1645,9,0)</f>
        <v>HUDSON LUIZ RIBEIRO</v>
      </c>
      <c r="U104" s="13" t="str">
        <f>VLOOKUP(B104,SAOM!B$2:N1645,10,0)</f>
        <v>Avenida 12 de Dezembro, 70 - Centro</v>
      </c>
      <c r="V104" s="35" t="str">
        <f>VLOOKUP(B104,SAOM!B$2:P1645,12,0)</f>
        <v>(37) 3287-1946</v>
      </c>
      <c r="W104" s="60" t="str">
        <f>VLOOKUP(B104,SAOM!B$2:O1645,11,0)</f>
        <v>35515-000</v>
      </c>
      <c r="X104" s="33" t="str">
        <f>VLOOKUP(B104,SAOM!B$2:Q1645,13,0)</f>
        <v>00:20:0E:10:49:95</v>
      </c>
      <c r="Y104" s="13">
        <v>40952</v>
      </c>
      <c r="Z104" s="11" t="s">
        <v>3786</v>
      </c>
      <c r="AA104" s="14">
        <v>40952</v>
      </c>
      <c r="AB104" s="28" t="e">
        <f>VLOOKUP(C104,Relatorios!A$3:B875,2,0)</f>
        <v>#N/A</v>
      </c>
      <c r="AC104" s="287">
        <f>VLOOKUP(D104,Faturamento!D$3:F1539,3,0)</f>
        <v>40983</v>
      </c>
      <c r="AD104" s="41"/>
      <c r="AE104" s="14" t="str">
        <f>VLOOKUP(B104,SAOM!B$2:T1645,16,0)</f>
        <v>-</v>
      </c>
      <c r="AF104" s="14">
        <f t="shared" si="3"/>
        <v>41042</v>
      </c>
      <c r="AG104" s="14" t="s">
        <v>4162</v>
      </c>
      <c r="AH104" s="14"/>
      <c r="AI104" s="47"/>
      <c r="AJ104" s="114"/>
      <c r="AK104" s="114"/>
      <c r="AL104" s="11" t="str">
        <f>VLOOKUP(B104,SAOM!B$2:U1762,20,0)</f>
        <v>-</v>
      </c>
      <c r="AM104" s="15" t="s">
        <v>4162</v>
      </c>
    </row>
    <row r="105" spans="1:39" s="57" customFormat="1" ht="15.75" customHeight="1">
      <c r="A105" s="39">
        <v>955</v>
      </c>
      <c r="B105" s="74" t="s">
        <v>2176</v>
      </c>
      <c r="C105" s="31">
        <v>3222</v>
      </c>
      <c r="D105" s="33" t="str">
        <f>VLOOKUP(B105,SAOM!B$2:H1762,7,0)</f>
        <v>SES-DAAS-0955</v>
      </c>
      <c r="E105" s="24">
        <v>40997</v>
      </c>
      <c r="F105" s="24">
        <v>41105</v>
      </c>
      <c r="G105" s="13">
        <f>VLOOKUP(B105,SAOM!B$2:D1649,3,0)</f>
        <v>41105</v>
      </c>
      <c r="H105" s="24">
        <f t="shared" si="2"/>
        <v>41120</v>
      </c>
      <c r="I105" s="24">
        <v>41015</v>
      </c>
      <c r="J105" s="48" t="s">
        <v>469</v>
      </c>
      <c r="K105" s="33" t="str">
        <f>VLOOKUP(B105,SAOM!B$2:H1646,4,0)</f>
        <v>Aceito</v>
      </c>
      <c r="L105" s="10" t="s">
        <v>456</v>
      </c>
      <c r="M105" s="33" t="str">
        <f>VLOOKUP(B105,SAOM!B$2:F1932,5,0)</f>
        <v>Lider</v>
      </c>
      <c r="N105" s="40" t="s">
        <v>2177</v>
      </c>
      <c r="O105" s="11" t="str">
        <f>VLOOKUP(N105,Coordenadas!B$2:C952,2,0)</f>
        <v>JEQUITINHONHA</v>
      </c>
      <c r="P105" s="11" t="str">
        <f>VLOOKUP(N105,Coordenadas!B$2:D952,3,0)</f>
        <v xml:space="preserve"> 18°26'44.52"S</v>
      </c>
      <c r="Q105" s="11" t="str">
        <f>VLOOKUP(N105,Coordenadas!B$2:E952,4,0)</f>
        <v xml:space="preserve"> 43°39'21.44"O</v>
      </c>
      <c r="R105" s="69">
        <v>4033</v>
      </c>
      <c r="S105" s="24">
        <v>41115</v>
      </c>
      <c r="T105" s="35" t="str">
        <f>VLOOKUP(B105,SAOM!B$2:M1646,9,0)</f>
        <v>Hugo Souza Maciel</v>
      </c>
      <c r="U105" s="13" t="str">
        <f>VLOOKUP(B105,SAOM!B$2:N1646,10,0)</f>
        <v>Rua Nestra vicentino de Ávila, 105 - Centro</v>
      </c>
      <c r="V105" s="35" t="str">
        <f>VLOOKUP(B105,SAOM!B$2:P1646,12,0)</f>
        <v>(38) 3535-1178</v>
      </c>
      <c r="W105" s="60" t="str">
        <f>VLOOKUP(B105,SAOM!B$2:O1646,11,0)</f>
        <v>39130-000</v>
      </c>
      <c r="X105" s="33" t="str">
        <f>VLOOKUP(B105,SAOM!B$2:Q1646,13,0)</f>
        <v>00:20:0e:10:4f:3e</v>
      </c>
      <c r="Y105" s="24">
        <v>41115</v>
      </c>
      <c r="Z105" s="11" t="s">
        <v>5319</v>
      </c>
      <c r="AA105" s="55">
        <v>41120</v>
      </c>
      <c r="AB105" s="28" t="e">
        <f>VLOOKUP(C105,Relatorios!A$3:B876,2,0)</f>
        <v>#N/A</v>
      </c>
      <c r="AC105" s="287">
        <f>VLOOKUP(D105,Faturamento!D$3:F1540,3,0)</f>
        <v>41151</v>
      </c>
      <c r="AD105" s="45" t="s">
        <v>5345</v>
      </c>
      <c r="AE105" s="14" t="str">
        <f>VLOOKUP(B105,SAOM!B$2:T1646,16,0)</f>
        <v xml:space="preserve">ENDEREÇO INCORRETO: Nestra vicentino de Ávila, 105 - centro
</v>
      </c>
      <c r="AF105" s="14">
        <f t="shared" si="3"/>
        <v>41210</v>
      </c>
      <c r="AG105" s="55">
        <v>41327</v>
      </c>
      <c r="AH105" s="55">
        <v>41338</v>
      </c>
      <c r="AI105" s="181" t="s">
        <v>8608</v>
      </c>
      <c r="AJ105" s="14" t="s">
        <v>15661</v>
      </c>
      <c r="AK105" s="115" t="s">
        <v>14889</v>
      </c>
      <c r="AL105" s="11" t="str">
        <f>VLOOKUP(B105,SAOM!B$2:U1763,20,0)</f>
        <v>local ainda não possui roteador</v>
      </c>
      <c r="AM105" s="57" t="s">
        <v>4162</v>
      </c>
    </row>
    <row r="106" spans="1:39" s="15" customFormat="1" ht="15.75" customHeight="1">
      <c r="A106" s="39">
        <v>797</v>
      </c>
      <c r="B106" s="31" t="s">
        <v>712</v>
      </c>
      <c r="C106" s="31">
        <v>2998</v>
      </c>
      <c r="D106" s="33" t="str">
        <f>VLOOKUP(B106,SAOM!B$2:H1763,7,0)</f>
        <v>SES-SOIA-0797</v>
      </c>
      <c r="E106" s="13">
        <v>40948</v>
      </c>
      <c r="F106" s="13">
        <v>41104</v>
      </c>
      <c r="G106" s="13">
        <f>VLOOKUP(B106,SAOM!B$2:D1650,3,0)</f>
        <v>41104</v>
      </c>
      <c r="H106" s="13">
        <f t="shared" si="2"/>
        <v>41119</v>
      </c>
      <c r="I106" s="13">
        <v>40967</v>
      </c>
      <c r="J106" s="10" t="s">
        <v>469</v>
      </c>
      <c r="K106" s="33" t="str">
        <f>VLOOKUP(B106,SAOM!B$2:H1647,4,0)</f>
        <v>Aceito</v>
      </c>
      <c r="L106" s="10" t="s">
        <v>456</v>
      </c>
      <c r="M106" s="33" t="str">
        <f>VLOOKUP(B106,SAOM!B$2:F1933,5,0)</f>
        <v>Lider</v>
      </c>
      <c r="N106" s="11" t="s">
        <v>713</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35" t="str">
        <f>VLOOKUP(B106,SAOM!B$2:M1647,9,0)</f>
        <v>ARIELY OLIVEIRA BOAVENTURA</v>
      </c>
      <c r="U106" s="13" t="str">
        <f>VLOOKUP(B106,SAOM!B$2:N1647,10,0)</f>
        <v>Avenida PREFEITO MIGUEL SANTIAGO, 20 - CENTR</v>
      </c>
      <c r="V106" s="35" t="str">
        <f>VLOOKUP(B106,SAOM!B$2:P1647,12,0)</f>
        <v>(33) 3232-1796</v>
      </c>
      <c r="W106" s="60" t="str">
        <f>VLOOKUP(B106,SAOM!B$2:O1647,11,0)</f>
        <v>35145-000</v>
      </c>
      <c r="X106" s="33" t="str">
        <f>VLOOKUP(B106,SAOM!B$2:Q1647,13,0)</f>
        <v>00:20:0E:10:4F:8E</v>
      </c>
      <c r="Y106" s="13">
        <v>41108</v>
      </c>
      <c r="Z106" s="11" t="s">
        <v>1351</v>
      </c>
      <c r="AA106" s="14">
        <v>41108</v>
      </c>
      <c r="AB106" s="28">
        <f>VLOOKUP(C106,Relatorios!A$3:B877,2,0)</f>
        <v>41183</v>
      </c>
      <c r="AC106" s="287">
        <f>VLOOKUP(D106,Faturamento!D$3:F1541,3,0)</f>
        <v>41139</v>
      </c>
      <c r="AD106" s="14" t="s">
        <v>3882</v>
      </c>
      <c r="AE106" s="14" t="str">
        <f>VLOOKUP(B106,SAOM!B$2:T1647,16,0)</f>
        <v>-</v>
      </c>
      <c r="AF106" s="14">
        <f t="shared" si="3"/>
        <v>41198</v>
      </c>
      <c r="AG106" s="14">
        <v>41402</v>
      </c>
      <c r="AH106" s="14"/>
      <c r="AI106" s="47" t="s">
        <v>623</v>
      </c>
      <c r="AJ106" s="113"/>
      <c r="AK106" s="113"/>
      <c r="AL106" s="11" t="str">
        <f>VLOOKUP(B106,SAOM!B$2:U1764,20,0)</f>
        <v>O cliente já tem um link de internet no local.</v>
      </c>
      <c r="AM106" s="15" t="s">
        <v>4162</v>
      </c>
    </row>
    <row r="107" spans="1:39" s="15" customFormat="1" ht="15.75" customHeight="1">
      <c r="A107" s="39">
        <v>798</v>
      </c>
      <c r="B107" s="31" t="s">
        <v>714</v>
      </c>
      <c r="C107" s="31">
        <v>2999</v>
      </c>
      <c r="D107" s="33" t="str">
        <f>VLOOKUP(B107,SAOM!B$2:H1764,7,0)</f>
        <v>SES-VEMO-0798</v>
      </c>
      <c r="E107" s="13">
        <v>40948</v>
      </c>
      <c r="F107" s="13">
        <v>41117</v>
      </c>
      <c r="G107" s="13">
        <f>VLOOKUP(B107,SAOM!B$2:D1651,3,0)</f>
        <v>41117</v>
      </c>
      <c r="H107" s="13">
        <f t="shared" si="2"/>
        <v>41132</v>
      </c>
      <c r="I107" s="24">
        <v>40954</v>
      </c>
      <c r="J107" s="10" t="s">
        <v>469</v>
      </c>
      <c r="K107" s="33" t="str">
        <f>VLOOKUP(B107,SAOM!B$2:H1648,4,0)</f>
        <v>Aceito</v>
      </c>
      <c r="L107" s="10" t="s">
        <v>456</v>
      </c>
      <c r="M107" s="33" t="str">
        <f>VLOOKUP(B107,SAOM!B$2:F1934,5,0)</f>
        <v>Lider</v>
      </c>
      <c r="N107" s="11" t="s">
        <v>715</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35" t="str">
        <f>VLOOKUP(B107,SAOM!B$2:M1648,9,0)</f>
        <v>REGIANE ARAUJO SILVA</v>
      </c>
      <c r="U107" s="13" t="str">
        <f>VLOOKUP(B107,SAOM!B$2:N1648,10,0)</f>
        <v>AVENIDA PADRE JULIO DE RAZZ, 505 - CENTRO</v>
      </c>
      <c r="V107" s="35" t="str">
        <f>VLOOKUP(B107,SAOM!B$2:P1648,12,0)</f>
        <v>(34)3323-1222</v>
      </c>
      <c r="W107" s="60" t="str">
        <f>VLOOKUP(B107,SAOM!B$2:O1648,11,0)</f>
        <v>38150-000</v>
      </c>
      <c r="X107" s="33" t="str">
        <f>VLOOKUP(B107,SAOM!B$2:Q1648,13,0)</f>
        <v>00:20:0e:10:4c:50</v>
      </c>
      <c r="Y107" s="13">
        <v>41123</v>
      </c>
      <c r="Z107" s="11" t="s">
        <v>2418</v>
      </c>
      <c r="AA107" s="38">
        <v>41124</v>
      </c>
      <c r="AB107" s="28" t="e">
        <f>VLOOKUP(C107,Relatorios!A$3:B878,2,0)</f>
        <v>#N/A</v>
      </c>
      <c r="AC107" s="287">
        <f>VLOOKUP(D107,Faturamento!D$3:F1542,3,0)</f>
        <v>41155</v>
      </c>
      <c r="AD107" s="43" t="s">
        <v>3895</v>
      </c>
      <c r="AE107" s="14" t="str">
        <f>VLOOKUP(B107,SAOM!B$2:T1648,16,0)</f>
        <v xml:space="preserve">18/06/2012 17:40:06 	Marcos Gonzaga Milagres 	Correção de Endereço e contato
AVENIDA PADRE JULIO DE RAZZ, 505 - (34)3323-1222 </v>
      </c>
      <c r="AF107" s="14">
        <f t="shared" si="3"/>
        <v>41214</v>
      </c>
      <c r="AG107" s="14" t="s">
        <v>4162</v>
      </c>
      <c r="AH107" s="14"/>
      <c r="AI107" s="47"/>
      <c r="AJ107" s="114"/>
      <c r="AK107" s="114"/>
      <c r="AL107" s="11" t="str">
        <f>VLOOKUP(B107,SAOM!B$2:U1765,20,0)</f>
        <v>conectado no roteador do cliente</v>
      </c>
      <c r="AM107" s="15" t="s">
        <v>4162</v>
      </c>
    </row>
    <row r="108" spans="1:39" s="15" customFormat="1" ht="15.75" customHeight="1">
      <c r="A108" s="39">
        <v>802</v>
      </c>
      <c r="B108" s="48" t="s">
        <v>716</v>
      </c>
      <c r="C108" s="31">
        <v>3003</v>
      </c>
      <c r="D108" s="33" t="str">
        <f>VLOOKUP(B108,SAOM!B$2:H1765,7,0)</f>
        <v>SES-BOAS-0802</v>
      </c>
      <c r="E108" s="13">
        <v>40948</v>
      </c>
      <c r="F108" s="13">
        <v>40993</v>
      </c>
      <c r="G108" s="13">
        <f>VLOOKUP(B108,SAOM!B$2:D1652,3,0)</f>
        <v>40993</v>
      </c>
      <c r="H108" s="13">
        <f t="shared" si="2"/>
        <v>41008</v>
      </c>
      <c r="I108" s="13" t="s">
        <v>458</v>
      </c>
      <c r="J108" s="10" t="s">
        <v>469</v>
      </c>
      <c r="K108" s="33" t="str">
        <f>VLOOKUP(B108,SAOM!B$2:H1649,4,0)</f>
        <v>Aceito</v>
      </c>
      <c r="L108" s="10" t="s">
        <v>456</v>
      </c>
      <c r="M108" s="33" t="str">
        <f>VLOOKUP(B108,SAOM!B$2:F1935,5,0)</f>
        <v>Lider</v>
      </c>
      <c r="N108" s="11" t="s">
        <v>717</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35" t="str">
        <f>VLOOKUP(B108,SAOM!B$2:M1649,9,0)</f>
        <v>MAYCON STHAEL ALVES GONTIJO</v>
      </c>
      <c r="U108" s="13" t="str">
        <f>VLOOKUP(B108,SAOM!B$2:N1649,10,0)</f>
        <v>Rua MANOEL LUIZ BRANDAO, 300 - CENTRO</v>
      </c>
      <c r="V108" s="35" t="str">
        <f>VLOOKUP(B108,SAOM!B$2:P1649,12,0)</f>
        <v>(38) 3675-1503</v>
      </c>
      <c r="W108" s="60" t="str">
        <f>VLOOKUP(B108,SAOM!B$2:O1649,11,0)</f>
        <v>38650-000</v>
      </c>
      <c r="X108" s="33" t="str">
        <f>VLOOKUP(B108,SAOM!B$2:Q1649,13,0)</f>
        <v>00:20:0E:10:48:4D</v>
      </c>
      <c r="Y108" s="13">
        <v>40967</v>
      </c>
      <c r="Z108" s="11" t="s">
        <v>3497</v>
      </c>
      <c r="AA108" s="102">
        <v>40968</v>
      </c>
      <c r="AB108" s="28">
        <f>VLOOKUP(C108,Relatorios!A$3:B879,2,0)</f>
        <v>40984</v>
      </c>
      <c r="AC108" s="287">
        <f>VLOOKUP(D108,Faturamento!D$3:F1543,3,0)</f>
        <v>40999</v>
      </c>
      <c r="AD108" s="104" t="s">
        <v>686</v>
      </c>
      <c r="AE108" s="14" t="str">
        <f>VLOOKUP(B108,SAOM!B$2:T1649,16,0)</f>
        <v>-</v>
      </c>
      <c r="AF108" s="14">
        <f t="shared" si="3"/>
        <v>41058</v>
      </c>
      <c r="AG108" s="14" t="s">
        <v>4162</v>
      </c>
      <c r="AH108" s="14"/>
      <c r="AI108" s="47"/>
      <c r="AJ108" s="114"/>
      <c r="AK108" s="114"/>
      <c r="AL108" s="11" t="str">
        <f>VLOOKUP(B108,SAOM!B$2:U1766,20,0)</f>
        <v>-</v>
      </c>
      <c r="AM108" s="15" t="s">
        <v>4162</v>
      </c>
    </row>
    <row r="109" spans="1:39" s="15" customFormat="1" ht="15.75" customHeight="1">
      <c r="A109" s="39">
        <v>805</v>
      </c>
      <c r="B109" s="31" t="s">
        <v>718</v>
      </c>
      <c r="C109" s="31">
        <v>3006</v>
      </c>
      <c r="D109" s="33" t="str">
        <f>VLOOKUP(B109,SAOM!B$2:H1766,7,0)</f>
        <v>SES-RIHO-0805</v>
      </c>
      <c r="E109" s="13">
        <v>40948</v>
      </c>
      <c r="F109" s="13">
        <v>41104</v>
      </c>
      <c r="G109" s="13">
        <f>VLOOKUP(B109,SAOM!B$2:D1653,3,0)</f>
        <v>41104</v>
      </c>
      <c r="H109" s="13">
        <f t="shared" si="2"/>
        <v>41119</v>
      </c>
      <c r="I109" s="13">
        <v>40967</v>
      </c>
      <c r="J109" s="10" t="s">
        <v>469</v>
      </c>
      <c r="K109" s="33" t="str">
        <f>VLOOKUP(B109,SAOM!B$2:H1650,4,0)</f>
        <v>Aceito</v>
      </c>
      <c r="L109" s="10" t="s">
        <v>456</v>
      </c>
      <c r="M109" s="33" t="str">
        <f>VLOOKUP(B109,SAOM!B$2:F1936,5,0)</f>
        <v>Lider</v>
      </c>
      <c r="N109" s="11" t="s">
        <v>719</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35" t="str">
        <f>VLOOKUP(B109,SAOM!B$2:M1650,9,0)</f>
        <v>MARIA VALQUIRIA GONCALVES MARQUES</v>
      </c>
      <c r="U109" s="13" t="str">
        <f>VLOOKUP(B109,SAOM!B$2:N1650,10,0)</f>
        <v xml:space="preserve">RUA LEONTINO JOSE PEREIRA 725 </v>
      </c>
      <c r="V109" s="35" t="str">
        <f>VLOOKUP(B109,SAOM!B$2:P1650,12,0)</f>
        <v xml:space="preserve">(38)3678-1013 </v>
      </c>
      <c r="W109" s="60" t="str">
        <f>VLOOKUP(B109,SAOM!B$2:O1650,11,0)</f>
        <v>38640-000</v>
      </c>
      <c r="X109" s="33" t="str">
        <f>VLOOKUP(B109,SAOM!B$2:Q1650,13,0)</f>
        <v>00:20:0E:10:4A:59</v>
      </c>
      <c r="Y109" s="13">
        <v>41137</v>
      </c>
      <c r="Z109" s="11" t="s">
        <v>4994</v>
      </c>
      <c r="AA109" s="14">
        <v>41137</v>
      </c>
      <c r="AB109" s="28">
        <f>VLOOKUP(C109,Relatorios!A$3:B880,2,0)</f>
        <v>41254</v>
      </c>
      <c r="AC109" s="287">
        <f>VLOOKUP(D109,Faturamento!D$3:F1544,3,0)</f>
        <v>41168</v>
      </c>
      <c r="AD109" s="14" t="s">
        <v>3865</v>
      </c>
      <c r="AE109" s="14" t="str">
        <f>VLOOKUP(B109,SAOM!B$2:T1650,16,0)</f>
        <v xml:space="preserve">Não está ciente
</v>
      </c>
      <c r="AF109" s="14">
        <f t="shared" si="3"/>
        <v>41227</v>
      </c>
      <c r="AG109" s="14" t="s">
        <v>4162</v>
      </c>
      <c r="AH109" s="14"/>
      <c r="AI109" s="47"/>
      <c r="AJ109" s="113"/>
      <c r="AK109" s="113"/>
      <c r="AL109" s="11" t="str">
        <f>VLOOKUP(B109,SAOM!B$2:U1767,20,0)</f>
        <v>Não tem computador disponível.</v>
      </c>
      <c r="AM109" s="15" t="s">
        <v>4162</v>
      </c>
    </row>
    <row r="110" spans="1:39" s="15" customFormat="1" ht="15.75" customHeight="1">
      <c r="A110" s="39">
        <v>806</v>
      </c>
      <c r="B110" s="31" t="s">
        <v>720</v>
      </c>
      <c r="C110" s="31">
        <v>3007</v>
      </c>
      <c r="D110" s="33" t="str">
        <f>VLOOKUP(B110,SAOM!B$2:H1767,7,0)</f>
        <v>SES-MOAS-0806</v>
      </c>
      <c r="E110" s="13">
        <v>40948</v>
      </c>
      <c r="F110" s="13">
        <v>40993</v>
      </c>
      <c r="G110" s="13">
        <f>VLOOKUP(B110,SAOM!B$2:D1654,3,0)</f>
        <v>40993</v>
      </c>
      <c r="H110" s="13">
        <f t="shared" si="2"/>
        <v>41008</v>
      </c>
      <c r="I110" s="13">
        <v>40967</v>
      </c>
      <c r="J110" s="10" t="s">
        <v>469</v>
      </c>
      <c r="K110" s="33" t="str">
        <f>VLOOKUP(B110,SAOM!B$2:H1651,4,0)</f>
        <v>Aceito</v>
      </c>
      <c r="L110" s="10" t="s">
        <v>456</v>
      </c>
      <c r="M110" s="33" t="str">
        <f>VLOOKUP(B110,SAOM!B$2:F1937,5,0)</f>
        <v>Lider</v>
      </c>
      <c r="N110" s="11" t="s">
        <v>721</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35" t="str">
        <f>VLOOKUP(B110,SAOM!B$2:M1651,9,0)</f>
        <v>MARLEY MARIA DA SILVA</v>
      </c>
      <c r="U110" s="13" t="str">
        <f>VLOOKUP(B110,SAOM!B$2:N1651,10,0)</f>
        <v>Rua CORONEL INACIO PEREIRA, 376 - CENTRO.</v>
      </c>
      <c r="V110" s="35" t="str">
        <f>VLOOKUP(B110,SAOM!B$2:P1651,12,0)</f>
        <v>(38) 3755-1100</v>
      </c>
      <c r="W110" s="60" t="str">
        <f>VLOOKUP(B110,SAOM!B$2:O1651,11,0)</f>
        <v>35628-000</v>
      </c>
      <c r="X110" s="33" t="str">
        <f>VLOOKUP(B110,SAOM!B$2:Q1651,13,0)</f>
        <v>00:20:0e:10:48:57</v>
      </c>
      <c r="Y110" s="13">
        <v>40995</v>
      </c>
      <c r="Z110" s="11" t="s">
        <v>1508</v>
      </c>
      <c r="AA110" s="14">
        <v>40998</v>
      </c>
      <c r="AB110" s="28" t="str">
        <f>VLOOKUP(C110,Relatorios!A$3:B881,2,0)</f>
        <v>Entregue</v>
      </c>
      <c r="AC110" s="287">
        <f>VLOOKUP(D110,Faturamento!D$3:F1545,3,0)</f>
        <v>41029</v>
      </c>
      <c r="AD110" s="41"/>
      <c r="AE110" s="14" t="str">
        <f>VLOOKUP(B110,SAOM!B$2:T1651,16,0)</f>
        <v>-</v>
      </c>
      <c r="AF110" s="14">
        <f t="shared" si="3"/>
        <v>41088</v>
      </c>
      <c r="AG110" s="14" t="s">
        <v>4162</v>
      </c>
      <c r="AH110" s="14"/>
      <c r="AI110" s="47"/>
      <c r="AJ110" s="114"/>
      <c r="AK110" s="114"/>
      <c r="AL110" s="11" t="str">
        <f>VLOOKUP(B110,SAOM!B$2:U1768,20,0)</f>
        <v>-</v>
      </c>
      <c r="AM110" s="15" t="s">
        <v>4162</v>
      </c>
    </row>
    <row r="111" spans="1:39" s="15" customFormat="1" ht="15.75" customHeight="1">
      <c r="A111" s="39">
        <v>807</v>
      </c>
      <c r="B111" s="31" t="s">
        <v>722</v>
      </c>
      <c r="C111" s="31">
        <v>3008</v>
      </c>
      <c r="D111" s="33" t="str">
        <f>VLOOKUP(B111,SAOM!B$2:H1768,7,0)</f>
        <v>SES-TUGA-0807</v>
      </c>
      <c r="E111" s="13">
        <v>40948</v>
      </c>
      <c r="F111" s="13">
        <v>41117</v>
      </c>
      <c r="G111" s="13">
        <f>VLOOKUP(B111,SAOM!B$2:D1655,3,0)</f>
        <v>41117</v>
      </c>
      <c r="H111" s="13">
        <f t="shared" si="2"/>
        <v>41132</v>
      </c>
      <c r="I111" s="24">
        <v>40954</v>
      </c>
      <c r="J111" s="10" t="s">
        <v>469</v>
      </c>
      <c r="K111" s="33" t="str">
        <f>VLOOKUP(B111,SAOM!B$2:H1652,4,0)</f>
        <v>Aceito</v>
      </c>
      <c r="L111" s="10" t="s">
        <v>456</v>
      </c>
      <c r="M111" s="33" t="str">
        <f>VLOOKUP(B111,SAOM!B$2:F1938,5,0)</f>
        <v>Lider</v>
      </c>
      <c r="N111" s="11" t="s">
        <v>723</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35" t="str">
        <f>VLOOKUP(B111,SAOM!B$2:M1652,9,0)</f>
        <v>ANDRES GUIDO VIRUEZ BAZAN</v>
      </c>
      <c r="U111" s="13" t="str">
        <f>VLOOKUP(B111,SAOM!B$2:N1652,10,0)</f>
        <v>praça TIRADENTES, 58 - CENTRO</v>
      </c>
      <c r="V111" s="35" t="str">
        <f>VLOOKUP(B111,SAOM!B$2:P1652,12,0)</f>
        <v>(33) 3235-1383</v>
      </c>
      <c r="W111" s="60" t="str">
        <f>VLOOKUP(B111,SAOM!B$2:O1652,11,0)</f>
        <v>35125-000</v>
      </c>
      <c r="X111" s="33" t="str">
        <f>VLOOKUP(B111,SAOM!B$2:Q1652,13,0)</f>
        <v>00:20:0e:10:4a:30</v>
      </c>
      <c r="Y111" s="13">
        <v>41131</v>
      </c>
      <c r="Z111" s="11" t="s">
        <v>6246</v>
      </c>
      <c r="AA111" s="38">
        <v>41135</v>
      </c>
      <c r="AB111" s="28" t="e">
        <f>VLOOKUP(C111,Relatorios!A$3:B882,2,0)</f>
        <v>#N/A</v>
      </c>
      <c r="AC111" s="287">
        <f>VLOOKUP(D111,Faturamento!D$3:F1546,3,0)</f>
        <v>41166</v>
      </c>
      <c r="AD111" s="43" t="s">
        <v>6022</v>
      </c>
      <c r="AE111" s="14" t="str">
        <f>VLOOKUP(B111,SAOM!B$2:T1652,16,0)</f>
        <v xml:space="preserve">
</v>
      </c>
      <c r="AF111" s="14">
        <f t="shared" si="3"/>
        <v>41225</v>
      </c>
      <c r="AG111" s="14" t="s">
        <v>4162</v>
      </c>
      <c r="AH111" s="14"/>
      <c r="AI111" s="47"/>
      <c r="AJ111" s="114"/>
      <c r="AK111" s="114"/>
      <c r="AL111" s="11" t="str">
        <f>VLOOKUP(B111,SAOM!B$2:U1769,20,0)</f>
        <v>Sem computador na localidade</v>
      </c>
      <c r="AM111" s="15" t="s">
        <v>4162</v>
      </c>
    </row>
    <row r="112" spans="1:39" s="15" customFormat="1" ht="15.75" customHeight="1">
      <c r="A112" s="39">
        <v>809</v>
      </c>
      <c r="B112" s="31" t="s">
        <v>724</v>
      </c>
      <c r="C112" s="31">
        <v>3010</v>
      </c>
      <c r="D112" s="33" t="str">
        <f>VLOOKUP(B112,SAOM!B$2:H1769,7,0)</f>
        <v>SES-COAL-0809</v>
      </c>
      <c r="E112" s="13">
        <v>40948</v>
      </c>
      <c r="F112" s="13">
        <v>40993</v>
      </c>
      <c r="G112" s="13">
        <f>VLOOKUP(B112,SAOM!B$2:D1656,3,0)</f>
        <v>40993</v>
      </c>
      <c r="H112" s="13">
        <f t="shared" si="2"/>
        <v>41008</v>
      </c>
      <c r="I112" s="24">
        <v>40954</v>
      </c>
      <c r="J112" s="10" t="s">
        <v>469</v>
      </c>
      <c r="K112" s="33" t="str">
        <f>VLOOKUP(B112,SAOM!B$2:H1653,4,0)</f>
        <v>Aceito</v>
      </c>
      <c r="L112" s="10" t="s">
        <v>456</v>
      </c>
      <c r="M112" s="33" t="str">
        <f>VLOOKUP(B112,SAOM!B$2:F1939,5,0)</f>
        <v>Lider</v>
      </c>
      <c r="N112" s="11" t="s">
        <v>725</v>
      </c>
      <c r="O112" s="11" t="str">
        <f>VLOOKUP(N112,Coordenadas!B$2:C959,2,0)</f>
        <v>SUL</v>
      </c>
      <c r="P112" s="11" t="str">
        <f>VLOOKUP(N112,Coordenadas!B$2:D959,3,0)</f>
        <v xml:space="preserve"> 21°11'10.13"S</v>
      </c>
      <c r="Q112" s="11" t="str">
        <f>VLOOKUP(N112,Coordenadas!B$2:E959,4,0)</f>
        <v xml:space="preserve"> 45°26'38.55"O</v>
      </c>
      <c r="R112" s="12">
        <v>4033</v>
      </c>
      <c r="S112" s="13">
        <v>40967</v>
      </c>
      <c r="T112" s="35" t="str">
        <f>VLOOKUP(B112,SAOM!B$2:M1653,9,0)</f>
        <v>MAIRA PEREIRA MIGUEL</v>
      </c>
      <c r="U112" s="13" t="str">
        <f>VLOOKUP(B112,SAOM!B$2:N1653,10,0)</f>
        <v>Rua JUCA FAUSTINO, 160 - LAJINHA</v>
      </c>
      <c r="V112" s="35" t="str">
        <f>VLOOKUP(B112,SAOM!B$2:P1653,12,0)</f>
        <v>(35) 3855-1153</v>
      </c>
      <c r="W112" s="60" t="str">
        <f>VLOOKUP(B112,SAOM!B$2:O1653,11,0)</f>
        <v>37235-000</v>
      </c>
      <c r="X112" s="33" t="str">
        <f>VLOOKUP(B112,SAOM!B$2:Q1653,13,0)</f>
        <v>00:20:0E:10:49:94</v>
      </c>
      <c r="Y112" s="13">
        <v>40966</v>
      </c>
      <c r="Z112" s="11" t="s">
        <v>1351</v>
      </c>
      <c r="AA112" s="102">
        <v>40967</v>
      </c>
      <c r="AB112" s="28">
        <f>VLOOKUP(C112,Relatorios!A$3:B883,2,0)</f>
        <v>40984</v>
      </c>
      <c r="AC112" s="287">
        <f>VLOOKUP(D112,Faturamento!D$3:F1547,3,0)</f>
        <v>40998</v>
      </c>
      <c r="AD112" s="104" t="s">
        <v>686</v>
      </c>
      <c r="AE112" s="14" t="str">
        <f>VLOOKUP(B112,SAOM!B$2:T1653,16,0)</f>
        <v>-</v>
      </c>
      <c r="AF112" s="14">
        <f t="shared" si="3"/>
        <v>41057</v>
      </c>
      <c r="AG112" s="14" t="s">
        <v>4162</v>
      </c>
      <c r="AH112" s="14"/>
      <c r="AI112" s="47"/>
      <c r="AJ112" s="114"/>
      <c r="AK112" s="114"/>
      <c r="AL112" s="11" t="str">
        <f>VLOOKUP(B112,SAOM!B$2:U1770,20,0)</f>
        <v>-</v>
      </c>
      <c r="AM112" s="15" t="s">
        <v>4162</v>
      </c>
    </row>
    <row r="113" spans="1:39" s="15" customFormat="1" ht="15.75" customHeight="1">
      <c r="A113" s="39">
        <v>811</v>
      </c>
      <c r="B113" s="31" t="s">
        <v>726</v>
      </c>
      <c r="C113" s="31">
        <v>3015</v>
      </c>
      <c r="D113" s="33" t="str">
        <f>VLOOKUP(B113,SAOM!B$2:H1770,7,0)</f>
        <v>SES-DINA-0811</v>
      </c>
      <c r="E113" s="13">
        <v>40948</v>
      </c>
      <c r="F113" s="13">
        <v>40993</v>
      </c>
      <c r="G113" s="13">
        <f>VLOOKUP(B113,SAOM!B$2:D1657,3,0)</f>
        <v>40993</v>
      </c>
      <c r="H113" s="13">
        <f t="shared" si="2"/>
        <v>41008</v>
      </c>
      <c r="I113" s="13" t="s">
        <v>458</v>
      </c>
      <c r="J113" s="10" t="s">
        <v>469</v>
      </c>
      <c r="K113" s="33" t="str">
        <f>VLOOKUP(B113,SAOM!B$2:H1654,4,0)</f>
        <v>Aceito</v>
      </c>
      <c r="L113" s="10" t="s">
        <v>456</v>
      </c>
      <c r="M113" s="33" t="str">
        <f>VLOOKUP(B113,SAOM!B$2:F1940,5,0)</f>
        <v>Lider</v>
      </c>
      <c r="N113" s="11" t="s">
        <v>727</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35" t="str">
        <f>VLOOKUP(B113,SAOM!B$2:M1654,9,0)</f>
        <v>Marlene Nonimato Correa</v>
      </c>
      <c r="U113" s="13" t="str">
        <f>VLOOKUP(B113,SAOM!B$2:N1654,10,0)</f>
        <v>Outros Beco Felisberto, 101 - Rio Grande</v>
      </c>
      <c r="V113" s="35" t="str">
        <f>VLOOKUP(B113,SAOM!B$2:P1654,12,0)</f>
        <v>(38) 3531-2757</v>
      </c>
      <c r="W113" s="60" t="str">
        <f>VLOOKUP(B113,SAOM!B$2:O1654,11,0)</f>
        <v>39100-000</v>
      </c>
      <c r="X113" s="33" t="str">
        <f>VLOOKUP(B113,SAOM!B$2:Q1654,13,0)</f>
        <v>00:20:0E:10:48:9E</v>
      </c>
      <c r="Y113" s="13">
        <v>40967</v>
      </c>
      <c r="Z113" s="11" t="s">
        <v>2039</v>
      </c>
      <c r="AA113" s="14">
        <v>40968</v>
      </c>
      <c r="AB113" s="28">
        <f>VLOOKUP(C113,Relatorios!A$3:B884,2,0)</f>
        <v>40984</v>
      </c>
      <c r="AC113" s="287">
        <f>VLOOKUP(D113,Faturamento!D$3:F1548,3,0)</f>
        <v>40999</v>
      </c>
      <c r="AD113" s="41" t="s">
        <v>686</v>
      </c>
      <c r="AE113" s="14" t="str">
        <f>VLOOKUP(B113,SAOM!B$2:T1654,16,0)</f>
        <v>-</v>
      </c>
      <c r="AF113" s="14">
        <f t="shared" si="3"/>
        <v>41058</v>
      </c>
      <c r="AG113" s="14" t="s">
        <v>4162</v>
      </c>
      <c r="AH113" s="14"/>
      <c r="AI113" s="47"/>
      <c r="AJ113" s="114"/>
      <c r="AK113" s="114"/>
      <c r="AL113" s="11" t="str">
        <f>VLOOKUP(B113,SAOM!B$2:U1771,20,0)</f>
        <v>-</v>
      </c>
      <c r="AM113" s="15" t="s">
        <v>4162</v>
      </c>
    </row>
    <row r="114" spans="1:39" s="15" customFormat="1" ht="15.75" customHeight="1">
      <c r="A114" s="39">
        <v>813</v>
      </c>
      <c r="B114" s="31" t="s">
        <v>728</v>
      </c>
      <c r="C114" s="31">
        <v>3017</v>
      </c>
      <c r="D114" s="33" t="str">
        <f>VLOOKUP(B114,SAOM!B$2:H1771,7,0)</f>
        <v>SES-ITRA-0813</v>
      </c>
      <c r="E114" s="13">
        <v>40948</v>
      </c>
      <c r="F114" s="13">
        <v>40993</v>
      </c>
      <c r="G114" s="13">
        <f>VLOOKUP(B114,SAOM!B$2:D1658,3,0)</f>
        <v>40993</v>
      </c>
      <c r="H114" s="13">
        <f t="shared" si="2"/>
        <v>41008</v>
      </c>
      <c r="I114" s="13" t="s">
        <v>458</v>
      </c>
      <c r="J114" s="10" t="s">
        <v>469</v>
      </c>
      <c r="K114" s="33" t="str">
        <f>VLOOKUP(B114,SAOM!B$2:H1655,4,0)</f>
        <v>Aceito</v>
      </c>
      <c r="L114" s="10" t="s">
        <v>456</v>
      </c>
      <c r="M114" s="33" t="str">
        <f>VLOOKUP(B114,SAOM!B$2:F1941,5,0)</f>
        <v>Lider</v>
      </c>
      <c r="N114" s="11" t="s">
        <v>729</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35" t="str">
        <f>VLOOKUP(B114,SAOM!B$2:M1655,9,0)</f>
        <v>Ronaldo Guimarães</v>
      </c>
      <c r="U114" s="13" t="str">
        <f>VLOOKUP(B114,SAOM!B$2:N1655,10,0)</f>
        <v>Avenida João Pinheiro, 791 - Centro</v>
      </c>
      <c r="V114" s="35" t="str">
        <f>VLOOKUP(B114,SAOM!B$2:P1655,12,0)</f>
        <v>(31) 3839-2386</v>
      </c>
      <c r="W114" s="60" t="str">
        <f>VLOOKUP(B114,SAOM!B$2:O1655,11,0)</f>
        <v>35900-000</v>
      </c>
      <c r="X114" s="33" t="str">
        <f>VLOOKUP(B114,SAOM!B$2:Q1655,13,0)</f>
        <v>00:20:0E:10:4A:17</v>
      </c>
      <c r="Y114" s="13">
        <v>40954</v>
      </c>
      <c r="Z114" s="11" t="s">
        <v>1351</v>
      </c>
      <c r="AA114" s="14">
        <v>40954</v>
      </c>
      <c r="AB114" s="28">
        <f>VLOOKUP(C114,Relatorios!A$3:B885,2,0)</f>
        <v>40984</v>
      </c>
      <c r="AC114" s="287">
        <f>VLOOKUP(D114,Faturamento!D$3:F1549,3,0)</f>
        <v>40985</v>
      </c>
      <c r="AD114" s="41" t="s">
        <v>686</v>
      </c>
      <c r="AE114" s="14" t="str">
        <f>VLOOKUP(B114,SAOM!B$2:T1655,16,0)</f>
        <v>-</v>
      </c>
      <c r="AF114" s="14">
        <f t="shared" si="3"/>
        <v>41044</v>
      </c>
      <c r="AG114" s="14" t="s">
        <v>4162</v>
      </c>
      <c r="AH114" s="14"/>
      <c r="AI114" s="47"/>
      <c r="AJ114" s="114"/>
      <c r="AK114" s="114"/>
      <c r="AL114" s="11" t="str">
        <f>VLOOKUP(B114,SAOM!B$2:U1772,20,0)</f>
        <v>-</v>
      </c>
      <c r="AM114" s="15" t="s">
        <v>4162</v>
      </c>
    </row>
    <row r="115" spans="1:39" s="15" customFormat="1" ht="15.75" customHeight="1">
      <c r="A115" s="39">
        <v>815</v>
      </c>
      <c r="B115" s="31" t="s">
        <v>730</v>
      </c>
      <c r="C115" s="31">
        <v>3020</v>
      </c>
      <c r="D115" s="33" t="str">
        <f>VLOOKUP(B115,SAOM!B$2:H1772,7,0)</f>
        <v>SES-JABA-0815</v>
      </c>
      <c r="E115" s="13">
        <v>40948</v>
      </c>
      <c r="F115" s="13">
        <v>40993</v>
      </c>
      <c r="G115" s="13">
        <f>VLOOKUP(B115,SAOM!B$2:D1659,3,0)</f>
        <v>40993</v>
      </c>
      <c r="H115" s="13">
        <f t="shared" si="2"/>
        <v>41008</v>
      </c>
      <c r="I115" s="13" t="s">
        <v>458</v>
      </c>
      <c r="J115" s="10" t="s">
        <v>469</v>
      </c>
      <c r="K115" s="33" t="str">
        <f>VLOOKUP(B115,SAOM!B$2:H1656,4,0)</f>
        <v>Aceito</v>
      </c>
      <c r="L115" s="10" t="s">
        <v>456</v>
      </c>
      <c r="M115" s="33" t="str">
        <f>VLOOKUP(B115,SAOM!B$2:F1942,5,0)</f>
        <v>Lider</v>
      </c>
      <c r="N115" s="11" t="s">
        <v>731</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35" t="str">
        <f>VLOOKUP(B115,SAOM!B$2:M1656,9,0)</f>
        <v>Maria Gorette de Carvalho</v>
      </c>
      <c r="U115" s="13" t="str">
        <f>VLOOKUP(B115,SAOM!B$2:N1656,10,0)</f>
        <v>Avenida Brasil, 843 - Centro</v>
      </c>
      <c r="V115" s="35" t="str">
        <f>VLOOKUP(B115,SAOM!B$2:P1656,12,0)</f>
        <v>(38) 3821-4793</v>
      </c>
      <c r="W115" s="60" t="str">
        <f>VLOOKUP(B115,SAOM!B$2:O1656,11,0)</f>
        <v>39440-000</v>
      </c>
      <c r="X115" s="33" t="str">
        <f>VLOOKUP(B115,SAOM!B$2:Q1656,13,0)</f>
        <v>00:20:0E:10:49:FE</v>
      </c>
      <c r="Y115" s="13">
        <v>40963</v>
      </c>
      <c r="Z115" s="11" t="s">
        <v>2039</v>
      </c>
      <c r="AA115" s="14">
        <v>40966</v>
      </c>
      <c r="AB115" s="28">
        <f>VLOOKUP(C115,Relatorios!A$3:B886,2,0)</f>
        <v>40984</v>
      </c>
      <c r="AC115" s="287">
        <f>VLOOKUP(D115,Faturamento!D$3:F1550,3,0)</f>
        <v>40997</v>
      </c>
      <c r="AD115" s="41" t="s">
        <v>685</v>
      </c>
      <c r="AE115" s="14" t="str">
        <f>VLOOKUP(B115,SAOM!B$2:T1656,16,0)</f>
        <v>-</v>
      </c>
      <c r="AF115" s="14">
        <f t="shared" si="3"/>
        <v>41056</v>
      </c>
      <c r="AG115" s="14" t="s">
        <v>4162</v>
      </c>
      <c r="AH115" s="14"/>
      <c r="AI115" s="47"/>
      <c r="AJ115" s="114"/>
      <c r="AK115" s="114"/>
      <c r="AL115" s="11" t="str">
        <f>VLOOKUP(B115,SAOM!B$2:U1773,20,0)</f>
        <v>-</v>
      </c>
      <c r="AM115" s="15" t="s">
        <v>4162</v>
      </c>
    </row>
    <row r="116" spans="1:39" s="15" customFormat="1" ht="15.75" customHeight="1">
      <c r="A116" s="39">
        <v>817</v>
      </c>
      <c r="B116" s="31" t="s">
        <v>732</v>
      </c>
      <c r="C116" s="31">
        <v>3022</v>
      </c>
      <c r="D116" s="33" t="str">
        <f>VLOOKUP(B116,SAOM!B$2:H1773,7,0)</f>
        <v>SES-PIRA-0817</v>
      </c>
      <c r="E116" s="13">
        <v>40948</v>
      </c>
      <c r="F116" s="13">
        <v>41104</v>
      </c>
      <c r="G116" s="13">
        <f>VLOOKUP(B116,SAOM!B$2:D1660,3,0)</f>
        <v>41100</v>
      </c>
      <c r="H116" s="13">
        <f t="shared" si="2"/>
        <v>41119</v>
      </c>
      <c r="I116" s="13">
        <v>40967</v>
      </c>
      <c r="J116" s="10" t="s">
        <v>469</v>
      </c>
      <c r="K116" s="33" t="str">
        <f>VLOOKUP(B116,SAOM!B$2:H1657,4,0)</f>
        <v>Aceito</v>
      </c>
      <c r="L116" s="10" t="s">
        <v>456</v>
      </c>
      <c r="M116" s="33" t="str">
        <f>VLOOKUP(B116,SAOM!B$2:F1943,5,0)</f>
        <v>Lider</v>
      </c>
      <c r="N116" s="11" t="s">
        <v>733</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35" t="str">
        <f>VLOOKUP(B116,SAOM!B$2:M1657,9,0)</f>
        <v>Váldson José de Rezende</v>
      </c>
      <c r="U116" s="13" t="str">
        <f>VLOOKUP(B116,SAOM!B$2:N1657,10,0)</f>
        <v>Avenida Otavio Carneiro, 1102 - Santo Antônio</v>
      </c>
      <c r="V116" s="35" t="str">
        <f>VLOOKUP(B116,SAOM!B$2:P1657,12,0)</f>
        <v>(38) 3749-6202</v>
      </c>
      <c r="W116" s="60" t="str">
        <f>VLOOKUP(B116,SAOM!B$2:O1657,11,0)</f>
        <v>36270-000</v>
      </c>
      <c r="X116" s="33" t="str">
        <f>VLOOKUP(B116,SAOM!B$2:Q1657,13,0)</f>
        <v>00:20:0e:10:4f:28</v>
      </c>
      <c r="Y116" s="13">
        <v>41124</v>
      </c>
      <c r="Z116" s="11" t="s">
        <v>5871</v>
      </c>
      <c r="AA116" s="38">
        <v>41127</v>
      </c>
      <c r="AB116" s="28">
        <f>VLOOKUP(C116,Relatorios!A$3:B887,2,0)</f>
        <v>41254</v>
      </c>
      <c r="AC116" s="287">
        <f>VLOOKUP(D116,Faturamento!D$3:F1551,3,0)</f>
        <v>41158</v>
      </c>
      <c r="AD116" s="38" t="s">
        <v>3788</v>
      </c>
      <c r="AE116" s="14" t="str">
        <f>VLOOKUP(B116,SAOM!B$2:T1657,16,0)</f>
        <v xml:space="preserve">
</v>
      </c>
      <c r="AF116" s="14">
        <f t="shared" si="3"/>
        <v>41217</v>
      </c>
      <c r="AG116" s="14">
        <v>41218</v>
      </c>
      <c r="AH116" s="14">
        <v>41352</v>
      </c>
      <c r="AI116" s="47" t="s">
        <v>8610</v>
      </c>
      <c r="AJ116" s="113" t="s">
        <v>12164</v>
      </c>
      <c r="AK116" s="113" t="s">
        <v>15965</v>
      </c>
      <c r="AL116" s="11" t="str">
        <f>VLOOKUP(B116,SAOM!B$2:U1774,20,0)</f>
        <v>-</v>
      </c>
      <c r="AM116" s="15" t="s">
        <v>4162</v>
      </c>
    </row>
    <row r="117" spans="1:39" s="57" customFormat="1" ht="15.75" customHeight="1">
      <c r="A117" s="39">
        <v>828</v>
      </c>
      <c r="B117" s="31" t="s">
        <v>734</v>
      </c>
      <c r="C117" s="31">
        <v>3033</v>
      </c>
      <c r="D117" s="33" t="str">
        <f>VLOOKUP(B117,SAOM!B$2:H1774,7,0)</f>
        <v>SES-ALBA-0828</v>
      </c>
      <c r="E117" s="24">
        <v>40948</v>
      </c>
      <c r="F117" s="24">
        <v>41117</v>
      </c>
      <c r="G117" s="13">
        <f>VLOOKUP(B117,SAOM!B$2:D1661,3,0)</f>
        <v>41117</v>
      </c>
      <c r="H117" s="24">
        <f t="shared" si="2"/>
        <v>41132</v>
      </c>
      <c r="I117" s="24">
        <v>40954</v>
      </c>
      <c r="J117" s="48" t="s">
        <v>469</v>
      </c>
      <c r="K117" s="33" t="str">
        <f>VLOOKUP(B117,SAOM!B$2:H1658,4,0)</f>
        <v>Aceito</v>
      </c>
      <c r="L117" s="48" t="s">
        <v>623</v>
      </c>
      <c r="M117" s="33" t="str">
        <f>VLOOKUP(B117,SAOM!B$2:F1944,5,0)</f>
        <v>Vodanet</v>
      </c>
      <c r="N117" s="40" t="s">
        <v>735</v>
      </c>
      <c r="O117" s="11" t="str">
        <f>VLOOKUP(N117,Coordenadas!B$2:C964,2,0)</f>
        <v>LESTE DO SUL</v>
      </c>
      <c r="P117" s="11" t="str">
        <f>VLOOKUP(N117,Coordenadas!B$2:D964,3,0)</f>
        <v xml:space="preserve"> 20°25'15.06"S</v>
      </c>
      <c r="Q117" s="11" t="str">
        <f>VLOOKUP(N117,Coordenadas!B$2:E964,4,0)</f>
        <v xml:space="preserve"> 41°57'31.08"O</v>
      </c>
      <c r="R117" s="75">
        <v>4033</v>
      </c>
      <c r="S117" s="24">
        <v>41164</v>
      </c>
      <c r="T117" s="35" t="str">
        <f>VLOOKUP(B117,SAOM!B$2:M1658,9,0)</f>
        <v>nathalia Cesar de Oliveira</v>
      </c>
      <c r="U117" s="13" t="str">
        <f>VLOOKUP(B117,SAOM!B$2:N1658,10,0)</f>
        <v>Rua Maria Virginia da Conceição, 0 - Centro</v>
      </c>
      <c r="V117" s="35" t="str">
        <f>VLOOKUP(B117,SAOM!B$2:P1658,12,0)</f>
        <v>(33) 3343-1117</v>
      </c>
      <c r="W117" s="60" t="str">
        <f>VLOOKUP(B117,SAOM!B$2:O1658,11,0)</f>
        <v>36976-000</v>
      </c>
      <c r="X117" s="33" t="str">
        <f>VLOOKUP(B117,SAOM!B$2:Q1658,13,0)</f>
        <v>00:20:0e:10:4c:ad</v>
      </c>
      <c r="Y117" s="24">
        <v>41164</v>
      </c>
      <c r="Z117" s="40" t="s">
        <v>3785</v>
      </c>
      <c r="AA117" s="105">
        <v>41165</v>
      </c>
      <c r="AB117" s="28">
        <f>VLOOKUP(C117,Relatorios!A$3:B888,2,0)</f>
        <v>41271</v>
      </c>
      <c r="AC117" s="287">
        <f>VLOOKUP(D117,Faturamento!D$3:F1552,3,0)</f>
        <v>41196</v>
      </c>
      <c r="AD117" s="106" t="s">
        <v>6566</v>
      </c>
      <c r="AE117" s="14" t="str">
        <f>VLOOKUP(B117,SAOM!B$2:T1658,16,0)</f>
        <v>-</v>
      </c>
      <c r="AF117" s="14">
        <f t="shared" si="3"/>
        <v>41255</v>
      </c>
      <c r="AG117" s="55">
        <v>41254</v>
      </c>
      <c r="AH117" s="55">
        <v>41276</v>
      </c>
      <c r="AI117" s="181" t="s">
        <v>623</v>
      </c>
      <c r="AJ117" s="115" t="s">
        <v>8648</v>
      </c>
      <c r="AK117" s="115" t="s">
        <v>13714</v>
      </c>
      <c r="AL117" s="11" t="str">
        <f>VLOOKUP(B117,SAOM!B$2:U1775,20,0)</f>
        <v>-</v>
      </c>
      <c r="AM117" s="57" t="s">
        <v>4162</v>
      </c>
    </row>
    <row r="118" spans="1:39" s="15" customFormat="1" ht="15.75" customHeight="1">
      <c r="A118" s="39">
        <v>830</v>
      </c>
      <c r="B118" s="31" t="s">
        <v>736</v>
      </c>
      <c r="C118" s="31">
        <v>3035</v>
      </c>
      <c r="D118" s="33" t="str">
        <f>VLOOKUP(B118,SAOM!B$2:H1775,7,0)</f>
        <v>SES-ANIA-0830</v>
      </c>
      <c r="E118" s="13">
        <v>40948</v>
      </c>
      <c r="F118" s="13">
        <v>41117</v>
      </c>
      <c r="G118" s="13">
        <f>VLOOKUP(B118,SAOM!B$2:D1662,3,0)</f>
        <v>41117</v>
      </c>
      <c r="H118" s="13">
        <f t="shared" si="2"/>
        <v>41132</v>
      </c>
      <c r="I118" s="24">
        <v>40954</v>
      </c>
      <c r="J118" s="10" t="s">
        <v>469</v>
      </c>
      <c r="K118" s="33" t="str">
        <f>VLOOKUP(B118,SAOM!B$2:H1659,4,0)</f>
        <v>Aceito</v>
      </c>
      <c r="L118" s="10" t="s">
        <v>456</v>
      </c>
      <c r="M118" s="33" t="str">
        <f>VLOOKUP(B118,SAOM!B$2:F1945,5,0)</f>
        <v>Lider</v>
      </c>
      <c r="N118" s="11" t="s">
        <v>737</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35" t="str">
        <f>VLOOKUP(B118,SAOM!B$2:M1659,9,0)</f>
        <v>Kelcia Fagundes de Andrade</v>
      </c>
      <c r="U118" s="13" t="str">
        <f>VLOOKUP(B118,SAOM!B$2:N1659,10,0)</f>
        <v xml:space="preserve">	RUA: AQUIM RIBEIRO GUIMARAES 157  - Centro</v>
      </c>
      <c r="V118" s="35" t="str">
        <f>VLOOKUP(B118,SAOM!B$2:P1659,12,0)</f>
        <v>(35) 3325-1600</v>
      </c>
      <c r="W118" s="60" t="str">
        <f>VLOOKUP(B118,SAOM!B$2:O1659,11,0)</f>
        <v>37300-000</v>
      </c>
      <c r="X118" s="33" t="str">
        <f>VLOOKUP(B118,SAOM!B$2:Q1659,13,0)</f>
        <v>00:20:0E:10:49:E9</v>
      </c>
      <c r="Y118" s="13">
        <v>41131</v>
      </c>
      <c r="Z118" s="11" t="s">
        <v>1411</v>
      </c>
      <c r="AA118" s="38">
        <v>41131</v>
      </c>
      <c r="AB118" s="28" t="e">
        <f>VLOOKUP(C118,Relatorios!A$3:B889,2,0)</f>
        <v>#N/A</v>
      </c>
      <c r="AC118" s="287">
        <f>VLOOKUP(D118,Faturamento!D$3:F1553,3,0)</f>
        <v>41162</v>
      </c>
      <c r="AD118" s="43" t="s">
        <v>3789</v>
      </c>
      <c r="AE118" s="14" t="str">
        <f>VLOOKUP(B118,SAOM!B$2:T1659,16,0)</f>
        <v xml:space="preserve">18/06/2012 10:58:06 	Marcos Gonzaga Milagres 	RUA: AQUIM RIBEIRO GUIMARAES 157
Cliente notificado por oficio, para ciencia. </v>
      </c>
      <c r="AF118" s="14">
        <f t="shared" si="3"/>
        <v>41221</v>
      </c>
      <c r="AG118" s="14" t="s">
        <v>4162</v>
      </c>
      <c r="AH118" s="14"/>
      <c r="AI118" s="47"/>
      <c r="AJ118" s="114"/>
      <c r="AK118" s="114"/>
      <c r="AL118" s="11" t="str">
        <f>VLOOKUP(B118,SAOM!B$2:U1776,20,0)</f>
        <v>Cabo curto.</v>
      </c>
      <c r="AM118" s="15" t="s">
        <v>4162</v>
      </c>
    </row>
    <row r="119" spans="1:39" s="15" customFormat="1" ht="15.75" customHeight="1">
      <c r="A119" s="39">
        <v>787</v>
      </c>
      <c r="B119" s="31" t="s">
        <v>738</v>
      </c>
      <c r="C119" s="31">
        <v>2988</v>
      </c>
      <c r="D119" s="33" t="str">
        <f>VLOOKUP(B119,SAOM!B$2:H1776,7,0)</f>
        <v>SES-SACU-0787</v>
      </c>
      <c r="E119" s="13">
        <v>40948</v>
      </c>
      <c r="F119" s="13">
        <v>41104</v>
      </c>
      <c r="G119" s="13">
        <f>VLOOKUP(B119,SAOM!B$2:D1663,3,0)</f>
        <v>41104</v>
      </c>
      <c r="H119" s="13">
        <f t="shared" si="2"/>
        <v>41119</v>
      </c>
      <c r="I119" s="13">
        <v>40967</v>
      </c>
      <c r="J119" s="10" t="s">
        <v>469</v>
      </c>
      <c r="K119" s="33" t="str">
        <f>VLOOKUP(B119,SAOM!B$2:H1660,4,0)</f>
        <v>Aceito</v>
      </c>
      <c r="L119" s="10" t="s">
        <v>456</v>
      </c>
      <c r="M119" s="33" t="str">
        <f>VLOOKUP(B119,SAOM!B$2:F1946,5,0)</f>
        <v>Lider</v>
      </c>
      <c r="N119" s="11" t="s">
        <v>739</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35" t="str">
        <f>VLOOKUP(B119,SAOM!B$2:M1660,9,0)</f>
        <v>ANDERLUCIO DA CRUZ EVANGELISTA</v>
      </c>
      <c r="U119" s="13" t="str">
        <f>VLOOKUP(B119,SAOM!B$2:N1660,10,0)</f>
        <v>Avenida SEBASTIAO GOMES DA SILVA, 0 - MONTE SINAI.</v>
      </c>
      <c r="V119" s="35" t="str">
        <f>VLOOKUP(B119,SAOM!B$2:P1660,12,0)</f>
        <v>(33) 8428-2627</v>
      </c>
      <c r="W119" s="60" t="str">
        <f>VLOOKUP(B119,SAOM!B$2:O1660,11,0)</f>
        <v>36918-000</v>
      </c>
      <c r="X119" s="33" t="str">
        <f>VLOOKUP(B119,SAOM!B$2:Q1660,13,0)</f>
        <v>00:20:0e:10:4f:54</v>
      </c>
      <c r="Y119" s="13">
        <v>41110</v>
      </c>
      <c r="Z119" s="11" t="s">
        <v>1351</v>
      </c>
      <c r="AA119" s="102">
        <v>41110</v>
      </c>
      <c r="AB119" s="28">
        <f>VLOOKUP(C119,Relatorios!A$3:B890,2,0)</f>
        <v>41183</v>
      </c>
      <c r="AC119" s="287">
        <f>VLOOKUP(D119,Faturamento!D$3:F1554,3,0)</f>
        <v>41141</v>
      </c>
      <c r="AD119" s="102" t="s">
        <v>3875</v>
      </c>
      <c r="AE119" s="14" t="str">
        <f>VLOOKUP(B119,SAOM!B$2:T1660,16,0)</f>
        <v xml:space="preserve">
</v>
      </c>
      <c r="AF119" s="14">
        <f t="shared" si="3"/>
        <v>41200</v>
      </c>
      <c r="AG119" s="14" t="s">
        <v>4162</v>
      </c>
      <c r="AH119" s="14"/>
      <c r="AI119" s="47"/>
      <c r="AJ119" s="113"/>
      <c r="AK119" s="113"/>
      <c r="AL119" s="11" t="str">
        <f>VLOOKUP(B119,SAOM!B$2:U1777,20,0)</f>
        <v>Localidade não possui computador</v>
      </c>
      <c r="AM119" s="15" t="s">
        <v>4162</v>
      </c>
    </row>
    <row r="120" spans="1:39" s="15" customFormat="1" ht="15.75" customHeight="1">
      <c r="A120" s="39">
        <v>788</v>
      </c>
      <c r="B120" s="31" t="s">
        <v>740</v>
      </c>
      <c r="C120" s="31">
        <v>2989</v>
      </c>
      <c r="D120" s="33" t="str">
        <f>VLOOKUP(B120,SAOM!B$2:H1777,7,0)</f>
        <v>SES-SARA-0788</v>
      </c>
      <c r="E120" s="13">
        <v>40948</v>
      </c>
      <c r="F120" s="13">
        <v>40993</v>
      </c>
      <c r="G120" s="13">
        <f>VLOOKUP(B120,SAOM!B$2:D1664,3,0)</f>
        <v>40993</v>
      </c>
      <c r="H120" s="13">
        <f t="shared" si="2"/>
        <v>41008</v>
      </c>
      <c r="I120" s="13" t="s">
        <v>458</v>
      </c>
      <c r="J120" s="10" t="s">
        <v>469</v>
      </c>
      <c r="K120" s="33" t="str">
        <f>VLOOKUP(B120,SAOM!B$2:H1661,4,0)</f>
        <v>Aceito</v>
      </c>
      <c r="L120" s="10" t="s">
        <v>456</v>
      </c>
      <c r="M120" s="33" t="str">
        <f>VLOOKUP(B120,SAOM!B$2:F1947,5,0)</f>
        <v>Lider</v>
      </c>
      <c r="N120" s="11" t="s">
        <v>741</v>
      </c>
      <c r="O120" s="11" t="str">
        <f>VLOOKUP(N120,Coordenadas!B$2:C967,2,0)</f>
        <v>SUL</v>
      </c>
      <c r="P120" s="11" t="str">
        <f>VLOOKUP(N120,Coordenadas!B$2:D967,3,0)</f>
        <v xml:space="preserve"> 20°43'36.63"S</v>
      </c>
      <c r="Q120" s="11" t="str">
        <f>VLOOKUP(N120,Coordenadas!B$2:E967,4,0)</f>
        <v xml:space="preserve"> 46°18'31.11"O</v>
      </c>
      <c r="R120" s="12">
        <v>4033</v>
      </c>
      <c r="S120" s="13">
        <v>40975</v>
      </c>
      <c r="T120" s="35" t="str">
        <f>VLOOKUP(B120,SAOM!B$2:M1661,9,0)</f>
        <v>ANDREA REIS PEREIRA</v>
      </c>
      <c r="U120" s="13" t="str">
        <f>VLOOKUP(B120,SAOM!B$2:N1661,10,0)</f>
        <v>Avenida BARRA VELHA, 405 - CENTRO.</v>
      </c>
      <c r="V120" s="35" t="str">
        <f>VLOOKUP(B120,SAOM!B$2:P1661,12,0)</f>
        <v>(35) 3523-9409</v>
      </c>
      <c r="W120" s="60" t="str">
        <f>VLOOKUP(B120,SAOM!B$2:O1661,11,0)</f>
        <v>37945-000</v>
      </c>
      <c r="X120" s="33" t="str">
        <f>VLOOKUP(B120,SAOM!B$2:Q1661,13,0)</f>
        <v>00:20:0E:10:49:F0</v>
      </c>
      <c r="Y120" s="13">
        <v>40975</v>
      </c>
      <c r="Z120" s="11" t="s">
        <v>1411</v>
      </c>
      <c r="AA120" s="14">
        <v>40975</v>
      </c>
      <c r="AB120" s="28">
        <f>VLOOKUP(C120,Relatorios!A$3:B891,2,0)</f>
        <v>41012</v>
      </c>
      <c r="AC120" s="287">
        <f>VLOOKUP(D120,Faturamento!D$3:F1555,3,0)</f>
        <v>41006</v>
      </c>
      <c r="AD120" s="41" t="s">
        <v>686</v>
      </c>
      <c r="AE120" s="14" t="str">
        <f>VLOOKUP(B120,SAOM!B$2:T1661,16,0)</f>
        <v>-</v>
      </c>
      <c r="AF120" s="14">
        <f t="shared" si="3"/>
        <v>41065</v>
      </c>
      <c r="AG120" s="14" t="s">
        <v>4162</v>
      </c>
      <c r="AH120" s="14"/>
      <c r="AI120" s="47"/>
      <c r="AJ120" s="114"/>
      <c r="AK120" s="114"/>
      <c r="AL120" s="11" t="str">
        <f>VLOOKUP(B120,SAOM!B$2:U1778,20,0)</f>
        <v>-</v>
      </c>
      <c r="AM120" s="15" t="s">
        <v>4162</v>
      </c>
    </row>
    <row r="121" spans="1:39" s="15" customFormat="1" ht="15.75" customHeight="1">
      <c r="A121" s="39">
        <v>789</v>
      </c>
      <c r="B121" s="31" t="s">
        <v>742</v>
      </c>
      <c r="C121" s="31">
        <v>2990</v>
      </c>
      <c r="D121" s="33" t="str">
        <f>VLOOKUP(B121,SAOM!B$2:H1778,7,0)</f>
        <v>SES-SANO-0789</v>
      </c>
      <c r="E121" s="13">
        <v>40948</v>
      </c>
      <c r="F121" s="13">
        <v>40993</v>
      </c>
      <c r="G121" s="13">
        <f>VLOOKUP(B121,SAOM!B$2:D1665,3,0)</f>
        <v>40993</v>
      </c>
      <c r="H121" s="13">
        <f t="shared" si="2"/>
        <v>41008</v>
      </c>
      <c r="I121" s="13" t="s">
        <v>458</v>
      </c>
      <c r="J121" s="10" t="s">
        <v>469</v>
      </c>
      <c r="K121" s="33" t="str">
        <f>VLOOKUP(B121,SAOM!B$2:H1662,4,0)</f>
        <v>Aceito</v>
      </c>
      <c r="L121" s="10" t="s">
        <v>456</v>
      </c>
      <c r="M121" s="33" t="str">
        <f>VLOOKUP(B121,SAOM!B$2:F1948,5,0)</f>
        <v>Lider</v>
      </c>
      <c r="N121" s="11" t="s">
        <v>743</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35" t="str">
        <f>VLOOKUP(B121,SAOM!B$2:M1662,9,0)</f>
        <v>ELAINY RODRIGUES DE OLIVEIRA LIMA</v>
      </c>
      <c r="U121" s="13" t="str">
        <f>VLOOKUP(B121,SAOM!B$2:N1662,10,0)</f>
        <v>Rua ANTONIO BASTOS BRAGA, 99 - CENTRO.</v>
      </c>
      <c r="V121" s="35" t="str">
        <f>VLOOKUP(B121,SAOM!B$2:P1662,12,0)</f>
        <v>(33) 3582-1509</v>
      </c>
      <c r="W121" s="60" t="str">
        <f>VLOOKUP(B121,SAOM!B$2:O1662,11,0)</f>
        <v>39848-000</v>
      </c>
      <c r="X121" s="33" t="str">
        <f>VLOOKUP(B121,SAOM!B$2:Q1662,13,0)</f>
        <v>00:20:0E:10:4A:1C</v>
      </c>
      <c r="Y121" s="13">
        <v>40963</v>
      </c>
      <c r="Z121" s="11" t="s">
        <v>1369</v>
      </c>
      <c r="AA121" s="14">
        <v>40966</v>
      </c>
      <c r="AB121" s="28" t="str">
        <f>VLOOKUP(C121,Relatorios!A$3:B892,2,0)</f>
        <v>Entregue</v>
      </c>
      <c r="AC121" s="287">
        <f>VLOOKUP(D121,Faturamento!D$3:F1556,3,0)</f>
        <v>40997</v>
      </c>
      <c r="AD121" s="41"/>
      <c r="AE121" s="14" t="str">
        <f>VLOOKUP(B121,SAOM!B$2:T1662,16,0)</f>
        <v>-</v>
      </c>
      <c r="AF121" s="14">
        <f t="shared" si="3"/>
        <v>41056</v>
      </c>
      <c r="AG121" s="14" t="s">
        <v>4162</v>
      </c>
      <c r="AH121" s="14"/>
      <c r="AI121" s="47"/>
      <c r="AJ121" s="114"/>
      <c r="AK121" s="114"/>
      <c r="AL121" s="11" t="str">
        <f>VLOOKUP(B121,SAOM!B$2:U1779,20,0)</f>
        <v>-</v>
      </c>
      <c r="AM121" s="15" t="s">
        <v>4162</v>
      </c>
    </row>
    <row r="122" spans="1:39" s="15" customFormat="1" ht="15.75" customHeight="1">
      <c r="A122" s="39">
        <v>790</v>
      </c>
      <c r="B122" s="31" t="s">
        <v>744</v>
      </c>
      <c r="C122" s="31">
        <v>2991</v>
      </c>
      <c r="D122" s="33" t="str">
        <f>VLOOKUP(B122,SAOM!B$2:H1779,7,0)</f>
        <v>SES-SAAO-0790</v>
      </c>
      <c r="E122" s="13">
        <v>40948</v>
      </c>
      <c r="F122" s="13">
        <v>41104</v>
      </c>
      <c r="G122" s="13">
        <f>VLOOKUP(B122,SAOM!B$2:D1666,3,0)</f>
        <v>41104</v>
      </c>
      <c r="H122" s="13">
        <f t="shared" si="2"/>
        <v>41119</v>
      </c>
      <c r="I122" s="13">
        <v>40967</v>
      </c>
      <c r="J122" s="10" t="s">
        <v>469</v>
      </c>
      <c r="K122" s="33" t="str">
        <f>VLOOKUP(B122,SAOM!B$2:H1663,4,0)</f>
        <v>Aceito</v>
      </c>
      <c r="L122" s="10" t="s">
        <v>456</v>
      </c>
      <c r="M122" s="33" t="str">
        <f>VLOOKUP(B122,SAOM!B$2:F1949,5,0)</f>
        <v>Lider</v>
      </c>
      <c r="N122" s="11" t="s">
        <v>745</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35" t="str">
        <f>VLOOKUP(B122,SAOM!B$2:M1663,9,0)</f>
        <v>CASSIO MARTINS MACENA</v>
      </c>
      <c r="U122" s="13" t="str">
        <f>VLOOKUP(B122,SAOM!B$2:N1663,10,0)</f>
        <v>Avenida NITON GONÇALVES PEREIRA, 380 - CENTRO.</v>
      </c>
      <c r="V122" s="35" t="str">
        <f>VLOOKUP(B122,SAOM!B$2:P1663,12,0)</f>
        <v>(38) 3624-1480</v>
      </c>
      <c r="W122" s="60" t="str">
        <f>VLOOKUP(B122,SAOM!B$2:O1663,11,0)</f>
        <v>39290-000</v>
      </c>
      <c r="X122" s="33" t="str">
        <f>VLOOKUP(B122,SAOM!B$2:Q1663,13,0)</f>
        <v>00:20:0e:10:4c:92</v>
      </c>
      <c r="Y122" s="13">
        <v>41137</v>
      </c>
      <c r="Z122" s="11" t="s">
        <v>6323</v>
      </c>
      <c r="AA122" s="14">
        <v>41137</v>
      </c>
      <c r="AB122" s="28" t="e">
        <f>VLOOKUP(C122,Relatorios!A$3:B893,2,0)</f>
        <v>#N/A</v>
      </c>
      <c r="AC122" s="287">
        <f>VLOOKUP(D122,Faturamento!D$3:F1557,3,0)</f>
        <v>41168</v>
      </c>
      <c r="AD122" s="14" t="s">
        <v>3878</v>
      </c>
      <c r="AE122" s="14" t="str">
        <f>VLOOKUP(B122,SAOM!B$2:T1663,16,0)</f>
        <v>-</v>
      </c>
      <c r="AF122" s="14">
        <f t="shared" si="3"/>
        <v>41227</v>
      </c>
      <c r="AG122" s="14">
        <v>41278</v>
      </c>
      <c r="AH122" s="14" t="s">
        <v>13724</v>
      </c>
      <c r="AI122" s="181" t="s">
        <v>623</v>
      </c>
      <c r="AJ122" s="113" t="s">
        <v>13727</v>
      </c>
      <c r="AK122" s="113" t="s">
        <v>4162</v>
      </c>
      <c r="AL122" s="11" t="str">
        <f>VLOOKUP(B122,SAOM!B$2:U1780,20,0)</f>
        <v>-</v>
      </c>
      <c r="AM122" s="15" t="s">
        <v>4162</v>
      </c>
    </row>
    <row r="123" spans="1:39" s="15" customFormat="1" ht="15.75" customHeight="1">
      <c r="A123" s="39">
        <v>791</v>
      </c>
      <c r="B123" s="31" t="s">
        <v>746</v>
      </c>
      <c r="C123" s="31">
        <v>2992</v>
      </c>
      <c r="D123" s="33" t="str">
        <f>VLOOKUP(B123,SAOM!B$2:H1780,7,0)</f>
        <v>SES-SANO-0791</v>
      </c>
      <c r="E123" s="13">
        <v>40948</v>
      </c>
      <c r="F123" s="13">
        <v>40993</v>
      </c>
      <c r="G123" s="13">
        <f>VLOOKUP(B123,SAOM!B$2:D1667,3,0)</f>
        <v>40993</v>
      </c>
      <c r="H123" s="13">
        <f t="shared" si="2"/>
        <v>41008</v>
      </c>
      <c r="I123" s="13" t="s">
        <v>458</v>
      </c>
      <c r="J123" s="10" t="s">
        <v>469</v>
      </c>
      <c r="K123" s="33" t="str">
        <f>VLOOKUP(B123,SAOM!B$2:H1664,4,0)</f>
        <v>Aceito</v>
      </c>
      <c r="L123" s="10" t="s">
        <v>456</v>
      </c>
      <c r="M123" s="33" t="str">
        <f>VLOOKUP(B123,SAOM!B$2:F1950,5,0)</f>
        <v>Lider</v>
      </c>
      <c r="N123" s="11" t="s">
        <v>747</v>
      </c>
      <c r="O123" s="11" t="str">
        <f>VLOOKUP(N123,Coordenadas!B$2:C970,2,0)</f>
        <v>SUL</v>
      </c>
      <c r="P123" s="11" t="str">
        <f>VLOOKUP(N123,Coordenadas!B$2:D970,3,0)</f>
        <v xml:space="preserve"> 20°46'53.46"S</v>
      </c>
      <c r="Q123" s="11" t="str">
        <f>VLOOKUP(N123,Coordenadas!B$2:E970,4,0)</f>
        <v xml:space="preserve"> 47° 5'37.58"O</v>
      </c>
      <c r="R123" s="12">
        <v>4033</v>
      </c>
      <c r="S123" s="13">
        <v>40963</v>
      </c>
      <c r="T123" s="35" t="str">
        <f>VLOOKUP(B123,SAOM!B$2:M1664,9,0)</f>
        <v>IURI PIMENTA OLIVEIRA</v>
      </c>
      <c r="U123" s="13" t="str">
        <f>VLOOKUP(B123,SAOM!B$2:N1664,10,0)</f>
        <v>Rua MIGUEL MARTINS, 747 - CENTRO.</v>
      </c>
      <c r="V123" s="35" t="str">
        <f>VLOOKUP(B123,SAOM!B$2:P1664,12,0)</f>
        <v>(35) 3535-1829</v>
      </c>
      <c r="W123" s="60" t="str">
        <f>VLOOKUP(B123,SAOM!B$2:O1664,11,0)</f>
        <v>37960-000</v>
      </c>
      <c r="X123" s="33" t="str">
        <f>VLOOKUP(B123,SAOM!B$2:Q1664,13,0)</f>
        <v>00:20:0E:10:49:AF</v>
      </c>
      <c r="Y123" s="13">
        <v>40963</v>
      </c>
      <c r="Z123" s="11" t="s">
        <v>1411</v>
      </c>
      <c r="AA123" s="14">
        <v>40964</v>
      </c>
      <c r="AB123" s="28">
        <f>VLOOKUP(C123,Relatorios!A$3:B894,2,0)</f>
        <v>40984</v>
      </c>
      <c r="AC123" s="287">
        <f>VLOOKUP(D123,Faturamento!D$3:F1558,3,0)</f>
        <v>40994</v>
      </c>
      <c r="AD123" s="41" t="s">
        <v>686</v>
      </c>
      <c r="AE123" s="14" t="str">
        <f>VLOOKUP(B123,SAOM!B$2:T1664,16,0)</f>
        <v>-</v>
      </c>
      <c r="AF123" s="14">
        <f t="shared" si="3"/>
        <v>41054</v>
      </c>
      <c r="AG123" s="14" t="s">
        <v>4162</v>
      </c>
      <c r="AH123" s="14"/>
      <c r="AI123" s="47"/>
      <c r="AJ123" s="114"/>
      <c r="AK123" s="114"/>
      <c r="AL123" s="11" t="str">
        <f>VLOOKUP(B123,SAOM!B$2:U1781,20,0)</f>
        <v>Técnico sem cabo RJ45</v>
      </c>
      <c r="AM123" s="15" t="s">
        <v>4162</v>
      </c>
    </row>
    <row r="124" spans="1:39" s="15" customFormat="1" ht="15.75" customHeight="1">
      <c r="A124" s="39">
        <v>792</v>
      </c>
      <c r="B124" s="31" t="s">
        <v>748</v>
      </c>
      <c r="C124" s="31">
        <v>2993</v>
      </c>
      <c r="D124" s="33" t="str">
        <f>VLOOKUP(B124,SAOM!B$2:H1781,7,0)</f>
        <v>SES-SAAS-0792</v>
      </c>
      <c r="E124" s="13">
        <v>40948</v>
      </c>
      <c r="F124" s="13">
        <v>41098</v>
      </c>
      <c r="G124" s="13">
        <f>VLOOKUP(B124,SAOM!B$2:D1668,3,0)</f>
        <v>41098</v>
      </c>
      <c r="H124" s="13">
        <f t="shared" si="2"/>
        <v>41113</v>
      </c>
      <c r="I124" s="13">
        <v>40967</v>
      </c>
      <c r="J124" s="10" t="s">
        <v>469</v>
      </c>
      <c r="K124" s="33" t="str">
        <f>VLOOKUP(B124,SAOM!B$2:H1665,4,0)</f>
        <v>Aceito</v>
      </c>
      <c r="L124" s="10" t="s">
        <v>456</v>
      </c>
      <c r="M124" s="33" t="str">
        <f>VLOOKUP(B124,SAOM!B$2:F1951,5,0)</f>
        <v>Lider</v>
      </c>
      <c r="N124" s="11" t="s">
        <v>749</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35" t="str">
        <f>VLOOKUP(B124,SAOM!B$2:M1665,9,0)</f>
        <v>KELLEN JUNQUEIRA OLIVEIRA</v>
      </c>
      <c r="U124" s="13" t="str">
        <f>VLOOKUP(B124,SAOM!B$2:N1665,10,0)</f>
        <v>Rua IRMAO ILIDIO GABRIEL, 75 - COHAB.</v>
      </c>
      <c r="V124" s="35" t="str">
        <f>VLOOKUP(B124,SAOM!B$2:P1665,12,0)</f>
        <v>(35) 3323-2014</v>
      </c>
      <c r="W124" s="60" t="str">
        <f>VLOOKUP(B124,SAOM!B$2:O1665,11,0)</f>
        <v>37370-000</v>
      </c>
      <c r="X124" s="33" t="str">
        <f>VLOOKUP(B124,SAOM!B$2:Q1665,13,0)</f>
        <v>00:20:0E:10:52:79</v>
      </c>
      <c r="Y124" s="13">
        <v>41163</v>
      </c>
      <c r="Z124" s="11" t="s">
        <v>7276</v>
      </c>
      <c r="AA124" s="14">
        <v>41163</v>
      </c>
      <c r="AB124" s="28" t="e">
        <f>VLOOKUP(C124,Relatorios!A$3:B895,2,0)</f>
        <v>#N/A</v>
      </c>
      <c r="AC124" s="287">
        <f>VLOOKUP(D124,Faturamento!D$3:F1559,3,0)</f>
        <v>41194</v>
      </c>
      <c r="AD124" s="14" t="s">
        <v>3480</v>
      </c>
      <c r="AE124" s="14" t="str">
        <f>VLOOKUP(B124,SAOM!B$2:T1665,16,0)</f>
        <v xml:space="preserve">Cliente não está ciente
</v>
      </c>
      <c r="AF124" s="14">
        <f t="shared" si="3"/>
        <v>41253</v>
      </c>
      <c r="AG124" s="14">
        <v>41163</v>
      </c>
      <c r="AH124" s="14">
        <v>41284</v>
      </c>
      <c r="AI124" s="47" t="s">
        <v>8608</v>
      </c>
      <c r="AJ124" s="113" t="s">
        <v>12171</v>
      </c>
      <c r="AK124" s="113" t="s">
        <v>13827</v>
      </c>
      <c r="AL124" s="11" t="str">
        <f>VLOOKUP(B124,SAOM!B$2:U1782,20,0)</f>
        <v>-</v>
      </c>
      <c r="AM124" s="15" t="s">
        <v>4162</v>
      </c>
    </row>
    <row r="125" spans="1:39" s="15" customFormat="1" ht="15.75" customHeight="1">
      <c r="A125" s="39">
        <v>793</v>
      </c>
      <c r="B125" s="31" t="s">
        <v>750</v>
      </c>
      <c r="C125" s="31">
        <v>2994</v>
      </c>
      <c r="D125" s="33" t="str">
        <f>VLOOKUP(B125,SAOM!B$2:H1782,7,0)</f>
        <v>SES-SEES-0793</v>
      </c>
      <c r="E125" s="13">
        <v>40948</v>
      </c>
      <c r="F125" s="13">
        <v>40993</v>
      </c>
      <c r="G125" s="13">
        <f>VLOOKUP(B125,SAOM!B$2:D1669,3,0)</f>
        <v>40993</v>
      </c>
      <c r="H125" s="13">
        <f t="shared" si="2"/>
        <v>41008</v>
      </c>
      <c r="I125" s="13">
        <v>40967</v>
      </c>
      <c r="J125" s="10" t="s">
        <v>469</v>
      </c>
      <c r="K125" s="33" t="str">
        <f>VLOOKUP(B125,SAOM!B$2:H1666,4,0)</f>
        <v>Aceito</v>
      </c>
      <c r="L125" s="10" t="s">
        <v>456</v>
      </c>
      <c r="M125" s="33" t="str">
        <f>VLOOKUP(B125,SAOM!B$2:F1952,5,0)</f>
        <v>Lider</v>
      </c>
      <c r="N125" s="11" t="s">
        <v>751</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35" t="str">
        <f>VLOOKUP(B125,SAOM!B$2:M1666,9,0)</f>
        <v>ANA CLARA GARCIA MARTON</v>
      </c>
      <c r="U125" s="13" t="str">
        <f>VLOOKUP(B125,SAOM!B$2:N1666,10,0)</f>
        <v>Rua ELPIDIO DE SOUZA GUERRA, 38 - CENTRO.</v>
      </c>
      <c r="V125" s="35" t="str">
        <f>VLOOKUP(B125,SAOM!B$2:P1666,12,0)</f>
        <v>(32) 3287-1167</v>
      </c>
      <c r="W125" s="60" t="str">
        <f>VLOOKUP(B125,SAOM!B$2:O1666,11,0)</f>
        <v>36650-000</v>
      </c>
      <c r="X125" s="33" t="str">
        <f>VLOOKUP(B125,SAOM!B$2:Q1666,13,0)</f>
        <v>00:20:0E:10:4A:19</v>
      </c>
      <c r="Y125" s="13">
        <v>40988</v>
      </c>
      <c r="Z125" s="11" t="s">
        <v>1733</v>
      </c>
      <c r="AA125" s="14">
        <v>40988</v>
      </c>
      <c r="AB125" s="28" t="str">
        <f>VLOOKUP(C125,Relatorios!A$3:B896,2,0)</f>
        <v>Entregue</v>
      </c>
      <c r="AC125" s="287">
        <f>VLOOKUP(D125,Faturamento!D$3:F1560,3,0)</f>
        <v>41019</v>
      </c>
      <c r="AD125" s="14"/>
      <c r="AE125" s="14" t="str">
        <f>VLOOKUP(B125,SAOM!B$2:T1666,16,0)</f>
        <v>-</v>
      </c>
      <c r="AF125" s="14">
        <f t="shared" si="3"/>
        <v>41078</v>
      </c>
      <c r="AG125" s="14" t="s">
        <v>4162</v>
      </c>
      <c r="AH125" s="14"/>
      <c r="AI125" s="47"/>
      <c r="AJ125" s="113"/>
      <c r="AK125" s="113"/>
      <c r="AL125" s="11" t="str">
        <f>VLOOKUP(B125,SAOM!B$2:U1783,20,0)</f>
        <v>-</v>
      </c>
      <c r="AM125" s="15" t="s">
        <v>4162</v>
      </c>
    </row>
    <row r="126" spans="1:39" s="15" customFormat="1" ht="15.75" customHeight="1">
      <c r="A126" s="39">
        <v>794</v>
      </c>
      <c r="B126" s="31" t="s">
        <v>752</v>
      </c>
      <c r="C126" s="31">
        <v>2995</v>
      </c>
      <c r="D126" s="33" t="str">
        <f>VLOOKUP(B126,SAOM!B$2:H1783,7,0)</f>
        <v>SES-SERA-0794</v>
      </c>
      <c r="E126" s="13">
        <v>40948</v>
      </c>
      <c r="F126" s="13">
        <v>41104</v>
      </c>
      <c r="G126" s="13">
        <f>VLOOKUP(B126,SAOM!B$2:D1670,3,0)</f>
        <v>41104</v>
      </c>
      <c r="H126" s="13">
        <f t="shared" si="2"/>
        <v>41119</v>
      </c>
      <c r="I126" s="13">
        <v>40967</v>
      </c>
      <c r="J126" s="10" t="s">
        <v>469</v>
      </c>
      <c r="K126" s="33" t="str">
        <f>VLOOKUP(B126,SAOM!B$2:H1667,4,0)</f>
        <v>Aceito</v>
      </c>
      <c r="L126" s="10" t="s">
        <v>456</v>
      </c>
      <c r="M126" s="33" t="str">
        <f>VLOOKUP(B126,SAOM!B$2:F1953,5,0)</f>
        <v>Lider</v>
      </c>
      <c r="N126" s="11" t="s">
        <v>753</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35" t="str">
        <f>VLOOKUP(B126,SAOM!B$2:M1667,9,0)</f>
        <v>EVERTON TRINDADE CAMPOS</v>
      </c>
      <c r="U126" s="13" t="str">
        <f>VLOOKUP(B126,SAOM!B$2:N1667,10,0)</f>
        <v>PRAÇA PADRE JOSE PEREIRA, 0 - SAO GERALDO</v>
      </c>
      <c r="V126" s="35" t="str">
        <f>VLOOKUP(B126,SAOM!B$2:P1667,12,0)</f>
        <v>(31)3755-1450</v>
      </c>
      <c r="W126" s="60" t="str">
        <f>VLOOKUP(B126,SAOM!B$2:O1667,11,0)</f>
        <v>36470-000</v>
      </c>
      <c r="X126" s="33" t="str">
        <f>VLOOKUP(B126,SAOM!B$2:Q1667,13,0)</f>
        <v>00:20:0E:10:4F:6E</v>
      </c>
      <c r="Y126" s="13">
        <v>41109</v>
      </c>
      <c r="Z126" s="11" t="s">
        <v>5352</v>
      </c>
      <c r="AA126" s="14">
        <v>41109</v>
      </c>
      <c r="AB126" s="28">
        <f>VLOOKUP(C126,Relatorios!A$3:B897,2,0)</f>
        <v>41183</v>
      </c>
      <c r="AC126" s="287">
        <f>VLOOKUP(D126,Faturamento!D$3:F1561,3,0)</f>
        <v>41140</v>
      </c>
      <c r="AD126" s="14" t="s">
        <v>3879</v>
      </c>
      <c r="AE126" s="14" t="str">
        <f>VLOOKUP(B126,SAOM!B$2:T1667,16,0)</f>
        <v>-</v>
      </c>
      <c r="AF126" s="14">
        <f t="shared" si="3"/>
        <v>41199</v>
      </c>
      <c r="AG126" s="14" t="s">
        <v>4162</v>
      </c>
      <c r="AH126" s="14"/>
      <c r="AI126" s="47"/>
      <c r="AJ126" s="113"/>
      <c r="AK126" s="113"/>
      <c r="AL126" s="11" t="str">
        <f>VLOOKUP(B126,SAOM!B$2:U1784,20,0)</f>
        <v>O cabo é curto para a distância existente entre o modem e o PC disponível.</v>
      </c>
      <c r="AM126" s="15" t="s">
        <v>4162</v>
      </c>
    </row>
    <row r="127" spans="1:39" s="15" customFormat="1" ht="15.75" customHeight="1">
      <c r="A127" s="39">
        <v>795</v>
      </c>
      <c r="B127" s="31" t="s">
        <v>754</v>
      </c>
      <c r="C127" s="31">
        <v>2996</v>
      </c>
      <c r="D127" s="33" t="str">
        <f>VLOOKUP(B127,SAOM!B$2:H1784,7,0)</f>
        <v>SES-SEIA-0795</v>
      </c>
      <c r="E127" s="13">
        <v>40948</v>
      </c>
      <c r="F127" s="13">
        <v>40993</v>
      </c>
      <c r="G127" s="13">
        <f>VLOOKUP(B127,SAOM!B$2:D1671,3,0)</f>
        <v>40993</v>
      </c>
      <c r="H127" s="13">
        <f t="shared" si="2"/>
        <v>41008</v>
      </c>
      <c r="I127" s="13" t="s">
        <v>458</v>
      </c>
      <c r="J127" s="10" t="s">
        <v>469</v>
      </c>
      <c r="K127" s="33" t="str">
        <f>VLOOKUP(B127,SAOM!B$2:H1668,4,0)</f>
        <v>Aceito</v>
      </c>
      <c r="L127" s="10" t="s">
        <v>456</v>
      </c>
      <c r="M127" s="33" t="str">
        <f>VLOOKUP(B127,SAOM!B$2:F1954,5,0)</f>
        <v>Lider</v>
      </c>
      <c r="N127" s="11" t="s">
        <v>755</v>
      </c>
      <c r="O127" s="11" t="str">
        <f>VLOOKUP(N127,Coordenadas!B$2:C974,2,0)</f>
        <v>SUL</v>
      </c>
      <c r="P127" s="11" t="str">
        <f>VLOOKUP(N127,Coordenadas!B$2:D974,3,0)</f>
        <v xml:space="preserve"> 21°32'42.27"S</v>
      </c>
      <c r="Q127" s="11" t="str">
        <f>VLOOKUP(N127,Coordenadas!B$2:E974,4,0)</f>
        <v xml:space="preserve"> 46° 1'54.16"O</v>
      </c>
      <c r="R127" s="12">
        <v>4033</v>
      </c>
      <c r="S127" s="13">
        <v>40968</v>
      </c>
      <c r="T127" s="35" t="str">
        <f>VLOOKUP(B127,SAOM!B$2:M1668,9,0)</f>
        <v>GABRIELA DANZINGER DE SIQUEIRA</v>
      </c>
      <c r="U127" s="13" t="str">
        <f>VLOOKUP(B127,SAOM!B$2:N1668,10,0)</f>
        <v>Rua DR PLINIO COUTINHO, 0 - CENTRO.</v>
      </c>
      <c r="V127" s="35" t="str">
        <f>VLOOKUP(B127,SAOM!B$2:P1668,12,0)</f>
        <v>(35)3284-1723</v>
      </c>
      <c r="W127" s="60" t="str">
        <f>VLOOKUP(B127,SAOM!B$2:O1668,11,0)</f>
        <v>37136-000</v>
      </c>
      <c r="X127" s="33" t="str">
        <f>VLOOKUP(B127,SAOM!B$2:Q1668,13,0)</f>
        <v>00:20:0E:10:48:78</v>
      </c>
      <c r="Y127" s="13">
        <v>40968</v>
      </c>
      <c r="Z127" s="11" t="s">
        <v>1351</v>
      </c>
      <c r="AA127" s="14">
        <v>40968</v>
      </c>
      <c r="AB127" s="28">
        <f>VLOOKUP(C127,Relatorios!A$3:B898,2,0)</f>
        <v>40984</v>
      </c>
      <c r="AC127" s="287">
        <f>VLOOKUP(D127,Faturamento!D$3:F1562,3,0)</f>
        <v>40999</v>
      </c>
      <c r="AD127" s="41" t="s">
        <v>686</v>
      </c>
      <c r="AE127" s="14" t="str">
        <f>VLOOKUP(B127,SAOM!B$2:T1668,16,0)</f>
        <v>-</v>
      </c>
      <c r="AF127" s="14">
        <f t="shared" si="3"/>
        <v>41058</v>
      </c>
      <c r="AG127" s="14" t="s">
        <v>4162</v>
      </c>
      <c r="AH127" s="14"/>
      <c r="AI127" s="47"/>
      <c r="AJ127" s="114"/>
      <c r="AK127" s="114"/>
      <c r="AL127" s="11" t="str">
        <f>VLOOKUP(B127,SAOM!B$2:U1785,20,0)</f>
        <v>-</v>
      </c>
      <c r="AM127" s="15" t="s">
        <v>4162</v>
      </c>
    </row>
    <row r="128" spans="1:39" s="15" customFormat="1" ht="15.75" customHeight="1">
      <c r="A128" s="39">
        <v>796</v>
      </c>
      <c r="B128" s="31" t="s">
        <v>756</v>
      </c>
      <c r="C128" s="31">
        <v>2997</v>
      </c>
      <c r="D128" s="33" t="str">
        <f>VLOOKUP(B128,SAOM!B$2:H1785,7,0)</f>
        <v>SES-COIA-0796</v>
      </c>
      <c r="E128" s="13">
        <v>40948</v>
      </c>
      <c r="F128" s="13">
        <v>40993</v>
      </c>
      <c r="G128" s="13">
        <f>VLOOKUP(B128,SAOM!B$2:D1672,3,0)</f>
        <v>40993</v>
      </c>
      <c r="H128" s="13">
        <f t="shared" si="2"/>
        <v>41008</v>
      </c>
      <c r="I128" s="13" t="s">
        <v>458</v>
      </c>
      <c r="J128" s="10" t="s">
        <v>469</v>
      </c>
      <c r="K128" s="33" t="str">
        <f>VLOOKUP(B128,SAOM!B$2:H1669,4,0)</f>
        <v>Aceito</v>
      </c>
      <c r="L128" s="10" t="s">
        <v>456</v>
      </c>
      <c r="M128" s="33" t="str">
        <f>VLOOKUP(B128,SAOM!B$2:F1955,5,0)</f>
        <v>Lider</v>
      </c>
      <c r="N128" s="11" t="s">
        <v>757</v>
      </c>
      <c r="O128" s="11" t="str">
        <f>VLOOKUP(N128,Coordenadas!B$2:C975,2,0)</f>
        <v>SUL</v>
      </c>
      <c r="P128" s="11" t="str">
        <f>VLOOKUP(N128,Coordenadas!B$2:D975,3,0)</f>
        <v xml:space="preserve"> 21°47'24.77"S</v>
      </c>
      <c r="Q128" s="11" t="str">
        <f>VLOOKUP(N128,Coordenadas!B$2:E975,4,0)</f>
        <v xml:space="preserve"> 45°41'34.16"O</v>
      </c>
      <c r="R128" s="12">
        <v>4033</v>
      </c>
      <c r="S128" s="13">
        <v>40963</v>
      </c>
      <c r="T128" s="35" t="str">
        <f>VLOOKUP(B128,SAOM!B$2:M1669,9,0)</f>
        <v>LETICIA JUNHO MOREIRA</v>
      </c>
      <c r="U128" s="13" t="str">
        <f>VLOOKUP(B128,SAOM!B$2:N1669,10,0)</f>
        <v>Avenida CONEGO FRANCISCO, 240 - CENTRO.</v>
      </c>
      <c r="V128" s="35" t="str">
        <f>VLOOKUP(B128,SAOM!B$2:P1669,12,0)</f>
        <v>(35) 3244-1305</v>
      </c>
      <c r="W128" s="60" t="str">
        <f>VLOOKUP(B128,SAOM!B$2:O1669,11,0)</f>
        <v>37498-000</v>
      </c>
      <c r="X128" s="33" t="str">
        <f>VLOOKUP(B128,SAOM!B$2:Q1669,13,0)</f>
        <v>00:20:0E:10:49:ED</v>
      </c>
      <c r="Y128" s="13">
        <v>40963</v>
      </c>
      <c r="Z128" s="11" t="s">
        <v>1508</v>
      </c>
      <c r="AA128" s="14">
        <v>40963</v>
      </c>
      <c r="AB128" s="28">
        <f>VLOOKUP(C128,Relatorios!A$3:B899,2,0)</f>
        <v>40984</v>
      </c>
      <c r="AC128" s="287">
        <f>VLOOKUP(D128,Faturamento!D$3:F1563,3,0)</f>
        <v>40994</v>
      </c>
      <c r="AD128" s="41" t="s">
        <v>686</v>
      </c>
      <c r="AE128" s="14" t="str">
        <f>VLOOKUP(B128,SAOM!B$2:T1669,16,0)</f>
        <v>-</v>
      </c>
      <c r="AF128" s="14">
        <f t="shared" si="3"/>
        <v>41053</v>
      </c>
      <c r="AG128" s="14" t="s">
        <v>4162</v>
      </c>
      <c r="AH128" s="14"/>
      <c r="AI128" s="47"/>
      <c r="AJ128" s="114"/>
      <c r="AK128" s="114"/>
      <c r="AL128" s="11" t="str">
        <f>VLOOKUP(B128,SAOM!B$2:U1786,20,0)</f>
        <v>-</v>
      </c>
      <c r="AM128" s="15" t="s">
        <v>4162</v>
      </c>
    </row>
    <row r="129" spans="1:39" s="15" customFormat="1" ht="15.75" customHeight="1">
      <c r="A129" s="39">
        <v>819</v>
      </c>
      <c r="B129" s="31" t="s">
        <v>758</v>
      </c>
      <c r="C129" s="31">
        <v>3024</v>
      </c>
      <c r="D129" s="33" t="str">
        <f>VLOOKUP(B129,SAOM!B$2:H1786,7,0)</f>
        <v>SES-SATE-0819</v>
      </c>
      <c r="E129" s="13">
        <v>40948</v>
      </c>
      <c r="F129" s="13">
        <v>40993</v>
      </c>
      <c r="G129" s="13">
        <f>VLOOKUP(B129,SAOM!B$2:D1673,3,0)</f>
        <v>40993</v>
      </c>
      <c r="H129" s="13">
        <f t="shared" si="2"/>
        <v>41008</v>
      </c>
      <c r="I129" s="13" t="s">
        <v>458</v>
      </c>
      <c r="J129" s="10" t="s">
        <v>469</v>
      </c>
      <c r="K129" s="33" t="str">
        <f>VLOOKUP(B129,SAOM!B$2:H1670,4,0)</f>
        <v>Aceito</v>
      </c>
      <c r="L129" s="10" t="s">
        <v>456</v>
      </c>
      <c r="M129" s="33" t="str">
        <f>VLOOKUP(B129,SAOM!B$2:F1956,5,0)</f>
        <v>Lider</v>
      </c>
      <c r="N129" s="11" t="s">
        <v>759</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35" t="str">
        <f>VLOOKUP(B129,SAOM!B$2:M1670,9,0)</f>
        <v>Iara Cardoso de Oliveira</v>
      </c>
      <c r="U129" s="13" t="str">
        <f>VLOOKUP(B129,SAOM!B$2:N1670,10,0)</f>
        <v>avenida Coronel Fragia, 486 - Bela Vista</v>
      </c>
      <c r="V129" s="35" t="str">
        <f>VLOOKUP(B129,SAOM!B$2:P1670,12,0)</f>
        <v>(37) 3281-2347</v>
      </c>
      <c r="W129" s="60" t="str">
        <f>VLOOKUP(B129,SAOM!B$2:O1670,11,0)</f>
        <v>35560-000</v>
      </c>
      <c r="X129" s="33" t="str">
        <f>VLOOKUP(B129,SAOM!B$2:Q1670,13,0)</f>
        <v>00:20:0E:10:49:AD</v>
      </c>
      <c r="Y129" s="13">
        <v>40963</v>
      </c>
      <c r="Z129" s="11" t="s">
        <v>462</v>
      </c>
      <c r="AA129" s="14">
        <v>40963</v>
      </c>
      <c r="AB129" s="28">
        <f>VLOOKUP(C129,Relatorios!A$3:B900,2,0)</f>
        <v>40984</v>
      </c>
      <c r="AC129" s="287">
        <f>VLOOKUP(D129,Faturamento!D$3:F1564,3,0)</f>
        <v>40994</v>
      </c>
      <c r="AD129" s="41" t="s">
        <v>2334</v>
      </c>
      <c r="AE129" s="14" t="str">
        <f>VLOOKUP(B129,SAOM!B$2:T1670,16,0)</f>
        <v>-</v>
      </c>
      <c r="AF129" s="14">
        <f t="shared" si="3"/>
        <v>41053</v>
      </c>
      <c r="AG129" s="14" t="s">
        <v>4162</v>
      </c>
      <c r="AH129" s="14"/>
      <c r="AI129" s="47"/>
      <c r="AJ129" s="114"/>
      <c r="AK129" s="114"/>
      <c r="AL129" s="11" t="str">
        <f>VLOOKUP(B129,SAOM!B$2:U1787,20,0)</f>
        <v>-</v>
      </c>
      <c r="AM129" s="15" t="s">
        <v>4162</v>
      </c>
    </row>
    <row r="130" spans="1:39" s="15" customFormat="1" ht="15.75" customHeight="1">
      <c r="A130" s="39">
        <v>799</v>
      </c>
      <c r="B130" s="31" t="s">
        <v>810</v>
      </c>
      <c r="C130" s="31">
        <v>3000</v>
      </c>
      <c r="D130" s="33" t="str">
        <f>VLOOKUP(B130,SAOM!B$2:H1787,7,0)</f>
        <v>SES-VIAS-0799</v>
      </c>
      <c r="E130" s="13">
        <v>40949</v>
      </c>
      <c r="F130" s="13">
        <v>40994</v>
      </c>
      <c r="G130" s="13">
        <f>VLOOKUP(B130,SAOM!B$2:D1674,3,0)</f>
        <v>40994</v>
      </c>
      <c r="H130" s="13">
        <f t="shared" si="2"/>
        <v>41009</v>
      </c>
      <c r="I130" s="13" t="s">
        <v>458</v>
      </c>
      <c r="J130" s="10" t="s">
        <v>469</v>
      </c>
      <c r="K130" s="33" t="str">
        <f>VLOOKUP(B130,SAOM!B$2:H1671,4,0)</f>
        <v>Aceito</v>
      </c>
      <c r="L130" s="10" t="s">
        <v>456</v>
      </c>
      <c r="M130" s="33" t="str">
        <f>VLOOKUP(B130,SAOM!B$2:F1957,5,0)</f>
        <v>Lider</v>
      </c>
      <c r="N130" s="11" t="s">
        <v>811</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35" t="str">
        <f>VLOOKUP(B130,SAOM!B$2:M1671,9,0)</f>
        <v>WALFRIDO CRISTIAN CASSIN DE OLIVEIRA</v>
      </c>
      <c r="U130" s="13" t="str">
        <f>VLOOKUP(B130,SAOM!B$2:N1671,10,0)</f>
        <v>Rua LILIA MOREIRA, 0 - CENTRO</v>
      </c>
      <c r="V130" s="35" t="str">
        <f>VLOOKUP(B130,SAOM!B$2:P1671,12,0)</f>
        <v>(32) 3755-1068</v>
      </c>
      <c r="W130" s="60" t="str">
        <f>VLOOKUP(B130,SAOM!B$2:O1671,11,0)</f>
        <v>36895-000</v>
      </c>
      <c r="X130" s="33" t="str">
        <f>VLOOKUP(B130,SAOM!B$2:Q1671,13,0)</f>
        <v>00:20:0E:10:52:DA</v>
      </c>
      <c r="Y130" s="13">
        <v>40969</v>
      </c>
      <c r="Z130" s="11" t="s">
        <v>1733</v>
      </c>
      <c r="AA130" s="14">
        <v>40970</v>
      </c>
      <c r="AB130" s="28" t="str">
        <f>VLOOKUP(C130,Relatorios!A$3:B901,2,0)</f>
        <v>Entregue</v>
      </c>
      <c r="AC130" s="287">
        <f>VLOOKUP(D130,Faturamento!D$3:F1565,3,0)</f>
        <v>41001</v>
      </c>
      <c r="AD130" s="41"/>
      <c r="AE130" s="14" t="str">
        <f>VLOOKUP(B130,SAOM!B$2:T1671,16,0)</f>
        <v>-</v>
      </c>
      <c r="AF130" s="14">
        <f t="shared" si="3"/>
        <v>41060</v>
      </c>
      <c r="AG130" s="14" t="s">
        <v>4162</v>
      </c>
      <c r="AH130" s="14"/>
      <c r="AI130" s="47"/>
      <c r="AJ130" s="114"/>
      <c r="AK130" s="114"/>
      <c r="AL130" s="11" t="str">
        <f>VLOOKUP(B130,SAOM!B$2:U1788,20,0)</f>
        <v>-</v>
      </c>
      <c r="AM130" s="15" t="s">
        <v>4162</v>
      </c>
    </row>
    <row r="131" spans="1:39" s="15" customFormat="1" ht="15.75" customHeight="1">
      <c r="A131" s="39">
        <v>800</v>
      </c>
      <c r="B131" s="31" t="s">
        <v>812</v>
      </c>
      <c r="C131" s="31">
        <v>3001</v>
      </c>
      <c r="D131" s="33" t="str">
        <f>VLOOKUP(B131,SAOM!B$2:H1788,7,0)</f>
        <v>SES-UMBA-0800</v>
      </c>
      <c r="E131" s="13">
        <v>40949</v>
      </c>
      <c r="F131" s="13">
        <v>40994</v>
      </c>
      <c r="G131" s="13">
        <f>VLOOKUP(B131,SAOM!B$2:D1675,3,0)</f>
        <v>40994</v>
      </c>
      <c r="H131" s="13">
        <f t="shared" si="2"/>
        <v>41009</v>
      </c>
      <c r="I131" s="13" t="s">
        <v>458</v>
      </c>
      <c r="J131" s="10" t="s">
        <v>469</v>
      </c>
      <c r="K131" s="33" t="str">
        <f>VLOOKUP(B131,SAOM!B$2:H1672,4,0)</f>
        <v>Aceito</v>
      </c>
      <c r="L131" s="10" t="s">
        <v>456</v>
      </c>
      <c r="M131" s="33" t="str">
        <f>VLOOKUP(B131,SAOM!B$2:F1958,5,0)</f>
        <v>Lider</v>
      </c>
      <c r="N131" s="11" t="s">
        <v>813</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35" t="str">
        <f>VLOOKUP(B131,SAOM!B$2:M1672,9,0)</f>
        <v>WILLIAM DAVID DE ANDRADE  / ENI</v>
      </c>
      <c r="U131" s="13" t="str">
        <f>VLOOKUP(B131,SAOM!B$2:N1672,10,0)</f>
        <v>Rua APARECIDA, 140 - CENTRO</v>
      </c>
      <c r="V131" s="35" t="str">
        <f>VLOOKUP(B131,SAOM!B$2:P1672,12,0)</f>
        <v>(33) 3628-1471</v>
      </c>
      <c r="W131" s="60" t="str">
        <f>VLOOKUP(B131,SAOM!B$2:O1672,11,0)</f>
        <v>39878-000</v>
      </c>
      <c r="X131" s="33" t="str">
        <f>VLOOKUP(B131,SAOM!B$2:Q1672,13,0)</f>
        <v>00:20:0E:10:4A:47</v>
      </c>
      <c r="Y131" s="13">
        <v>40982</v>
      </c>
      <c r="Z131" s="11" t="s">
        <v>1369</v>
      </c>
      <c r="AA131" s="14">
        <v>40982</v>
      </c>
      <c r="AB131" s="28" t="str">
        <f>VLOOKUP(C131,Relatorios!A$3:B902,2,0)</f>
        <v>Entregue</v>
      </c>
      <c r="AC131" s="287">
        <f>VLOOKUP(D131,Faturamento!D$3:F1566,3,0)</f>
        <v>41013</v>
      </c>
      <c r="AD131" s="41"/>
      <c r="AE131" s="14" t="str">
        <f>VLOOKUP(B131,SAOM!B$2:T1672,16,0)</f>
        <v>-</v>
      </c>
      <c r="AF131" s="14">
        <f t="shared" si="3"/>
        <v>41072</v>
      </c>
      <c r="AG131" s="14" t="s">
        <v>4162</v>
      </c>
      <c r="AH131" s="14"/>
      <c r="AI131" s="47"/>
      <c r="AJ131" s="114"/>
      <c r="AK131" s="114"/>
      <c r="AL131" s="11" t="str">
        <f>VLOOKUP(B131,SAOM!B$2:U1789,20,0)</f>
        <v>-</v>
      </c>
      <c r="AM131" s="15" t="s">
        <v>4162</v>
      </c>
    </row>
    <row r="132" spans="1:39" s="15" customFormat="1" ht="15.75" customHeight="1">
      <c r="A132" s="39">
        <v>801</v>
      </c>
      <c r="B132" s="31" t="s">
        <v>814</v>
      </c>
      <c r="C132" s="31">
        <v>3002</v>
      </c>
      <c r="D132" s="33" t="str">
        <f>VLOOKUP(B132,SAOM!B$2:H1789,7,0)</f>
        <v>SES-VATE-0801</v>
      </c>
      <c r="E132" s="13">
        <v>40949</v>
      </c>
      <c r="F132" s="13">
        <v>41105</v>
      </c>
      <c r="G132" s="13">
        <f>VLOOKUP(B132,SAOM!B$2:D1676,3,0)</f>
        <v>41105</v>
      </c>
      <c r="H132" s="13">
        <f t="shared" si="2"/>
        <v>41120</v>
      </c>
      <c r="I132" s="13">
        <v>40967</v>
      </c>
      <c r="J132" s="10" t="s">
        <v>469</v>
      </c>
      <c r="K132" s="33" t="str">
        <f>VLOOKUP(B132,SAOM!B$2:H1673,4,0)</f>
        <v>Aceito</v>
      </c>
      <c r="L132" s="10" t="s">
        <v>456</v>
      </c>
      <c r="M132" s="33" t="str">
        <f>VLOOKUP(B132,SAOM!B$2:F1959,5,0)</f>
        <v>Lider</v>
      </c>
      <c r="N132" s="11" t="s">
        <v>815</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35" t="str">
        <f>VLOOKUP(B132,SAOM!B$2:M1673,9,0)</f>
        <v>LILIANNE MACHADO DE AZEVEDO</v>
      </c>
      <c r="U132" s="13" t="str">
        <f>VLOOKUP(B132,SAOM!B$2:N1673,10,0)</f>
        <v>AV CASTELO BRANCO, 170, BAIRRO INDEPENDÊNCIA</v>
      </c>
      <c r="V132" s="35" t="str">
        <f>VLOOKUP(B132,SAOM!B$2:P1673,12,0)</f>
        <v>(34)3813-0515</v>
      </c>
      <c r="W132" s="60" t="str">
        <f>VLOOKUP(B132,SAOM!B$2:O1673,11,0)</f>
        <v>38780-000</v>
      </c>
      <c r="X132" s="33" t="str">
        <f>VLOOKUP(B132,SAOM!B$2:Q1673,13,0)</f>
        <v>00:20:0E:10:4D:05</v>
      </c>
      <c r="Y132" s="13">
        <v>41122</v>
      </c>
      <c r="Z132" s="11" t="s">
        <v>5319</v>
      </c>
      <c r="AA132" s="38">
        <v>41122</v>
      </c>
      <c r="AB132" s="28">
        <f>VLOOKUP(C132,Relatorios!A$3:B903,2,0)</f>
        <v>41183</v>
      </c>
      <c r="AC132" s="287">
        <f>VLOOKUP(D132,Faturamento!D$3:F1567,3,0)</f>
        <v>41153</v>
      </c>
      <c r="AD132" s="38" t="s">
        <v>3884</v>
      </c>
      <c r="AE132" s="14" t="str">
        <f>VLOOKUP(B132,SAOM!B$2:T1673,16,0)</f>
        <v>-</v>
      </c>
      <c r="AF132" s="14">
        <f t="shared" si="3"/>
        <v>41212</v>
      </c>
      <c r="AG132" s="14" t="s">
        <v>4162</v>
      </c>
      <c r="AH132" s="14"/>
      <c r="AI132" s="47"/>
      <c r="AJ132" s="113"/>
      <c r="AK132" s="113"/>
      <c r="AL132" s="11" t="str">
        <f>VLOOKUP(B132,SAOM!B$2:U1790,20,0)</f>
        <v>Cabo curto.</v>
      </c>
      <c r="AM132" s="15" t="s">
        <v>4162</v>
      </c>
    </row>
    <row r="133" spans="1:39" s="15" customFormat="1" ht="15.75" customHeight="1">
      <c r="A133" s="39">
        <v>803</v>
      </c>
      <c r="B133" s="31" t="s">
        <v>816</v>
      </c>
      <c r="C133" s="31">
        <v>3004</v>
      </c>
      <c r="D133" s="33" t="str">
        <f>VLOOKUP(B133,SAOM!B$2:H1790,7,0)</f>
        <v>SES-FOSO-0803</v>
      </c>
      <c r="E133" s="13">
        <v>40949</v>
      </c>
      <c r="F133" s="13">
        <v>40994</v>
      </c>
      <c r="G133" s="13">
        <f>VLOOKUP(B133,SAOM!B$2:D1677,3,0)</f>
        <v>40994</v>
      </c>
      <c r="H133" s="13">
        <f t="shared" ref="H133:H196" si="4">F133+15</f>
        <v>41009</v>
      </c>
      <c r="I133" s="13" t="s">
        <v>458</v>
      </c>
      <c r="J133" s="10" t="s">
        <v>469</v>
      </c>
      <c r="K133" s="33" t="str">
        <f>VLOOKUP(B133,SAOM!B$2:H1674,4,0)</f>
        <v>Aceito</v>
      </c>
      <c r="L133" s="10" t="s">
        <v>456</v>
      </c>
      <c r="M133" s="33" t="str">
        <f>VLOOKUP(B133,SAOM!B$2:F1960,5,0)</f>
        <v>Lider</v>
      </c>
      <c r="N133" s="11" t="s">
        <v>817</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35" t="str">
        <f>VLOOKUP(B133,SAOM!B$2:M1674,9,0)</f>
        <v>LAURA CARLA BRITO COSTA</v>
      </c>
      <c r="U133" s="13" t="str">
        <f>VLOOKUP(B133,SAOM!B$2:N1674,10,0)</f>
        <v>Praça DA MATRIZ, 0 - CENTRO</v>
      </c>
      <c r="V133" s="35" t="str">
        <f>VLOOKUP(B133,SAOM!B$2:P1674,12,0)</f>
        <v>(38) 3647-1144</v>
      </c>
      <c r="W133" s="60" t="str">
        <f>VLOOKUP(B133,SAOM!B$2:O1674,11,0)</f>
        <v>38690-000</v>
      </c>
      <c r="X133" s="33" t="str">
        <f>VLOOKUP(B133,SAOM!B$2:Q1674,13,0)</f>
        <v>00:20:0E:10:4A:0F</v>
      </c>
      <c r="Y133" s="13">
        <v>40969</v>
      </c>
      <c r="Z133" s="11" t="s">
        <v>2704</v>
      </c>
      <c r="AA133" s="102">
        <v>40969</v>
      </c>
      <c r="AB133" s="28" t="str">
        <f>VLOOKUP(C133,Relatorios!A$3:B904,2,0)</f>
        <v>Entregue</v>
      </c>
      <c r="AC133" s="287">
        <f>VLOOKUP(D133,Faturamento!D$3:F1568,3,0)</f>
        <v>41000</v>
      </c>
      <c r="AD133" s="104"/>
      <c r="AE133" s="14" t="str">
        <f>VLOOKUP(B133,SAOM!B$2:T1674,16,0)</f>
        <v>-</v>
      </c>
      <c r="AF133" s="14">
        <f t="shared" ref="AF133:AF196" si="5">AA133+90</f>
        <v>41059</v>
      </c>
      <c r="AG133" s="14" t="s">
        <v>4162</v>
      </c>
      <c r="AH133" s="14"/>
      <c r="AI133" s="47"/>
      <c r="AJ133" s="114"/>
      <c r="AK133" s="114"/>
      <c r="AL133" s="11" t="str">
        <f>VLOOKUP(B133,SAOM!B$2:U1791,20,0)</f>
        <v>-</v>
      </c>
      <c r="AM133" s="15" t="s">
        <v>4162</v>
      </c>
    </row>
    <row r="134" spans="1:39" s="57" customFormat="1" ht="15.75" customHeight="1">
      <c r="A134" s="39">
        <v>804</v>
      </c>
      <c r="B134" s="31" t="s">
        <v>818</v>
      </c>
      <c r="C134" s="31">
        <v>3005</v>
      </c>
      <c r="D134" s="33" t="str">
        <f>VLOOKUP(B134,SAOM!B$2:H1791,7,0)</f>
        <v>SES-PONE-0804</v>
      </c>
      <c r="E134" s="24">
        <v>40949</v>
      </c>
      <c r="F134" s="24">
        <v>41105</v>
      </c>
      <c r="G134" s="13">
        <f>VLOOKUP(B134,SAOM!B$2:D1678,3,0)</f>
        <v>41105</v>
      </c>
      <c r="H134" s="24">
        <f t="shared" si="4"/>
        <v>41120</v>
      </c>
      <c r="I134" s="24">
        <v>40967</v>
      </c>
      <c r="J134" s="48" t="s">
        <v>469</v>
      </c>
      <c r="K134" s="33" t="str">
        <f>VLOOKUP(B134,SAOM!B$2:H1675,4,0)</f>
        <v>Aceito</v>
      </c>
      <c r="L134" s="10" t="s">
        <v>456</v>
      </c>
      <c r="M134" s="33" t="str">
        <f>VLOOKUP(B134,SAOM!B$2:F1961,5,0)</f>
        <v>Lider</v>
      </c>
      <c r="N134" s="40" t="s">
        <v>819</v>
      </c>
      <c r="O134" s="11" t="str">
        <f>VLOOKUP(N134,Coordenadas!B$2:C981,2,0)</f>
        <v>LESTE DO SUL</v>
      </c>
      <c r="P134" s="11" t="str">
        <f>VLOOKUP(N134,Coordenadas!B$2:D981,3,0)</f>
        <v xml:space="preserve"> 19°36'54.95"S</v>
      </c>
      <c r="Q134" s="11" t="str">
        <f>VLOOKUP(N134,Coordenadas!B$2:E981,4,0)</f>
        <v xml:space="preserve"> 41°38'7.18"O</v>
      </c>
      <c r="R134" s="75">
        <v>4035</v>
      </c>
      <c r="S134" s="24">
        <v>41109</v>
      </c>
      <c r="T134" s="35" t="str">
        <f>VLOOKUP(B134,SAOM!B$2:M1675,9,0)</f>
        <v>PEDRO PAULO DE ANDRADE NOGUEIRA</v>
      </c>
      <c r="U134" s="13" t="str">
        <f>VLOOKUP(B134,SAOM!B$2:N1675,10,0)</f>
        <v>PRAÇA LEÔNCIO DE OLIVEIRA, 46  - CENTRO.</v>
      </c>
      <c r="V134" s="35" t="str">
        <f>VLOOKUP(B134,SAOM!B$2:P1675,12,0)</f>
        <v>(33)3316-1768</v>
      </c>
      <c r="W134" s="60" t="str">
        <f>VLOOKUP(B134,SAOM!B$2:O1675,11,0)</f>
        <v>36960-000</v>
      </c>
      <c r="X134" s="33" t="str">
        <f>VLOOKUP(B134,SAOM!B$2:Q1675,13,0)</f>
        <v>00:20:0e:10:4f:61</v>
      </c>
      <c r="Y134" s="24">
        <v>41109</v>
      </c>
      <c r="Z134" s="40" t="s">
        <v>1351</v>
      </c>
      <c r="AA134" s="55">
        <v>41114</v>
      </c>
      <c r="AB134" s="28">
        <f>VLOOKUP(C134,Relatorios!A$3:B905,2,0)</f>
        <v>41183</v>
      </c>
      <c r="AC134" s="287">
        <f>VLOOKUP(D134,Faturamento!D$3:F1569,3,0)</f>
        <v>41145</v>
      </c>
      <c r="AD134" s="73" t="s">
        <v>5300</v>
      </c>
      <c r="AE134" s="14" t="str">
        <f>VLOOKUP(B134,SAOM!B$2:T1675,16,0)</f>
        <v>-</v>
      </c>
      <c r="AF134" s="14">
        <f t="shared" si="5"/>
        <v>41204</v>
      </c>
      <c r="AG134" s="55" t="s">
        <v>4162</v>
      </c>
      <c r="AH134" s="55"/>
      <c r="AI134" s="181"/>
      <c r="AJ134" s="117"/>
      <c r="AK134" s="117"/>
      <c r="AL134" s="11" t="str">
        <f>VLOOKUP(B134,SAOM!B$2:U1792,20,0)</f>
        <v>-</v>
      </c>
      <c r="AM134" s="57" t="s">
        <v>4162</v>
      </c>
    </row>
    <row r="135" spans="1:39" s="15" customFormat="1" ht="15.75" customHeight="1">
      <c r="A135" s="39">
        <v>808</v>
      </c>
      <c r="B135" s="31" t="s">
        <v>820</v>
      </c>
      <c r="C135" s="31">
        <v>3009</v>
      </c>
      <c r="D135" s="33" t="str">
        <f>VLOOKUP(B135,SAOM!B$2:H1792,7,0)</f>
        <v>SES-TRAS-0808</v>
      </c>
      <c r="E135" s="13">
        <v>40949</v>
      </c>
      <c r="F135" s="13">
        <v>40994</v>
      </c>
      <c r="G135" s="13">
        <f>VLOOKUP(B135,SAOM!B$2:D1679,3,0)</f>
        <v>40994</v>
      </c>
      <c r="H135" s="13">
        <f t="shared" si="4"/>
        <v>41009</v>
      </c>
      <c r="I135" s="13">
        <v>40967</v>
      </c>
      <c r="J135" s="10" t="s">
        <v>469</v>
      </c>
      <c r="K135" s="33" t="str">
        <f>VLOOKUP(B135,SAOM!B$2:H1676,4,0)</f>
        <v>Aceito</v>
      </c>
      <c r="L135" s="10" t="s">
        <v>456</v>
      </c>
      <c r="M135" s="33" t="str">
        <f>VLOOKUP(B135,SAOM!B$2:F1962,5,0)</f>
        <v>Lider</v>
      </c>
      <c r="N135" s="11" t="s">
        <v>821</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35" t="str">
        <f>VLOOKUP(B135,SAOM!B$2:M1676,9,0)</f>
        <v>FRANCINNE APARECIDA PEDROSO</v>
      </c>
      <c r="U135" s="13" t="str">
        <f>VLOOKUP(B135,SAOM!B$2:N1676,10,0)</f>
        <v>Avenida GETULIO VARGAS, 3 - CENTRO.</v>
      </c>
      <c r="V135" s="35" t="str">
        <f>VLOOKUP(B135,SAOM!B$2:P1676,12,0)</f>
        <v>(38) 3754-5281</v>
      </c>
      <c r="W135" s="60" t="str">
        <f>VLOOKUP(B135,SAOM!B$2:O1676,11,0)</f>
        <v>39205-000</v>
      </c>
      <c r="X135" s="33" t="str">
        <f>VLOOKUP(B135,SAOM!B$2:Q1676,13,0)</f>
        <v>00:20:0E:10:48:8</v>
      </c>
      <c r="Y135" s="13">
        <v>40988</v>
      </c>
      <c r="Z135" s="11" t="s">
        <v>1508</v>
      </c>
      <c r="AA135" s="14">
        <v>40988</v>
      </c>
      <c r="AB135" s="28" t="str">
        <f>VLOOKUP(C135,Relatorios!A$3:B906,2,0)</f>
        <v>Entregue</v>
      </c>
      <c r="AC135" s="287">
        <f>VLOOKUP(D135,Faturamento!D$3:F1570,3,0)</f>
        <v>41019</v>
      </c>
      <c r="AD135" s="14"/>
      <c r="AE135" s="14" t="str">
        <f>VLOOKUP(B135,SAOM!B$2:T1676,16,0)</f>
        <v>-</v>
      </c>
      <c r="AF135" s="14">
        <f t="shared" si="5"/>
        <v>41078</v>
      </c>
      <c r="AG135" s="14" t="s">
        <v>4162</v>
      </c>
      <c r="AH135" s="14"/>
      <c r="AI135" s="47"/>
      <c r="AJ135" s="113"/>
      <c r="AK135" s="113"/>
      <c r="AL135" s="11" t="str">
        <f>VLOOKUP(B135,SAOM!B$2:U1793,20,0)</f>
        <v>-</v>
      </c>
      <c r="AM135" s="15" t="s">
        <v>4162</v>
      </c>
    </row>
    <row r="136" spans="1:39" s="15" customFormat="1" ht="15.75" customHeight="1">
      <c r="A136" s="39">
        <v>810</v>
      </c>
      <c r="B136" s="31" t="s">
        <v>822</v>
      </c>
      <c r="C136" s="31">
        <v>3011</v>
      </c>
      <c r="D136" s="33" t="str">
        <f>VLOOKUP(B136,SAOM!B$2:H1793,7,0)</f>
        <v>SES-CAOS-0810</v>
      </c>
      <c r="E136" s="13">
        <v>40949</v>
      </c>
      <c r="F136" s="13">
        <v>41105</v>
      </c>
      <c r="G136" s="13">
        <f>VLOOKUP(B136,SAOM!B$2:D1680,3,0)</f>
        <v>41105</v>
      </c>
      <c r="H136" s="13">
        <f t="shared" si="4"/>
        <v>41120</v>
      </c>
      <c r="I136" s="13">
        <v>40967</v>
      </c>
      <c r="J136" s="10" t="s">
        <v>469</v>
      </c>
      <c r="K136" s="33" t="str">
        <f>VLOOKUP(B136,SAOM!B$2:H1677,4,0)</f>
        <v>Aceito</v>
      </c>
      <c r="L136" s="10" t="s">
        <v>456</v>
      </c>
      <c r="M136" s="33" t="str">
        <f>VLOOKUP(B136,SAOM!B$2:F1963,5,0)</f>
        <v>Lider</v>
      </c>
      <c r="N136" s="11" t="s">
        <v>823</v>
      </c>
      <c r="O136" s="11" t="str">
        <f>VLOOKUP(N136,Coordenadas!B$2:C983,2,0)</f>
        <v>SUL</v>
      </c>
      <c r="P136" s="11" t="str">
        <f>VLOOKUP(N136,Coordenadas!B$2:D983,3,0)</f>
        <v xml:space="preserve"> 21°59'33.17"S</v>
      </c>
      <c r="Q136" s="11" t="str">
        <f>VLOOKUP(N136,Coordenadas!B$2:E983,4,0)</f>
        <v xml:space="preserve"> 44°28'17.97"O</v>
      </c>
      <c r="R136" s="12">
        <v>4033</v>
      </c>
      <c r="S136" s="13">
        <v>41148</v>
      </c>
      <c r="T136" s="35" t="str">
        <f>VLOOKUP(B136,SAOM!B$2:M1677,9,0)</f>
        <v>GLEICE FRANCISCA DE SOUZA ABRAHAO</v>
      </c>
      <c r="U136" s="13" t="str">
        <f>VLOOKUP(B136,SAOM!B$2:N1677,10,0)</f>
        <v>avenida ESDRAS THOMAZ SALVADOR, 295 - CENTRO</v>
      </c>
      <c r="V136" s="35" t="str">
        <f>VLOOKUP(B136,SAOM!B$2:P1677,12,0)</f>
        <v>(35) 3345-1609</v>
      </c>
      <c r="W136" s="60" t="str">
        <f>VLOOKUP(B136,SAOM!B$2:O1677,11,0)</f>
        <v>37456-000</v>
      </c>
      <c r="X136" s="33" t="str">
        <f>VLOOKUP(B136,SAOM!B$2:Q1677,13,0)</f>
        <v>00:20:0e:10:54:ab</v>
      </c>
      <c r="Y136" s="13">
        <v>41220</v>
      </c>
      <c r="Z136" s="11" t="s">
        <v>4973</v>
      </c>
      <c r="AA136" s="14">
        <v>41220</v>
      </c>
      <c r="AB136" s="28">
        <f>VLOOKUP(C136,Relatorios!A$3:B907,2,0)</f>
        <v>41277</v>
      </c>
      <c r="AC136" s="287">
        <f>VLOOKUP(D136,Faturamento!D$3:F1571,3,0)</f>
        <v>41251</v>
      </c>
      <c r="AD136" s="14" t="s">
        <v>3892</v>
      </c>
      <c r="AE136" s="14" t="str">
        <f>VLOOKUP(B136,SAOM!B$2:T1677,16,0)</f>
        <v xml:space="preserve">
</v>
      </c>
      <c r="AF136" s="14">
        <f t="shared" si="5"/>
        <v>41310</v>
      </c>
      <c r="AG136" s="14" t="s">
        <v>4162</v>
      </c>
      <c r="AH136" s="14"/>
      <c r="AI136" s="47"/>
      <c r="AJ136" s="113"/>
      <c r="AK136" s="113"/>
      <c r="AL136" s="11" t="str">
        <f>VLOOKUP(B136,SAOM!B$2:U1794,20,0)</f>
        <v>Conectado no Router da localidade</v>
      </c>
      <c r="AM136" s="15" t="s">
        <v>4162</v>
      </c>
    </row>
    <row r="137" spans="1:39" s="15" customFormat="1" ht="15.75" customHeight="1">
      <c r="A137" s="39">
        <v>812</v>
      </c>
      <c r="B137" s="31" t="s">
        <v>824</v>
      </c>
      <c r="C137" s="31">
        <v>3016</v>
      </c>
      <c r="D137" s="33" t="str">
        <f>VLOOKUP(B137,SAOM!B$2:H1794,7,0)</f>
        <v>SES-GOES-0812</v>
      </c>
      <c r="E137" s="13">
        <v>40949</v>
      </c>
      <c r="F137" s="13">
        <v>41162</v>
      </c>
      <c r="G137" s="13">
        <f>VLOOKUP(B137,SAOM!B$2:D1681,3,0)</f>
        <v>41162</v>
      </c>
      <c r="H137" s="13">
        <f t="shared" si="4"/>
        <v>41177</v>
      </c>
      <c r="I137" s="13">
        <v>40967</v>
      </c>
      <c r="J137" s="10" t="s">
        <v>469</v>
      </c>
      <c r="K137" s="33" t="str">
        <f>VLOOKUP(B137,SAOM!B$2:H1678,4,0)</f>
        <v>Aceito</v>
      </c>
      <c r="L137" s="10" t="s">
        <v>456</v>
      </c>
      <c r="M137" s="33" t="str">
        <f>VLOOKUP(B137,SAOM!B$2:F1964,5,0)</f>
        <v>Lider</v>
      </c>
      <c r="N137" s="11" t="s">
        <v>825</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35" t="str">
        <f>VLOOKUP(B137,SAOM!B$2:M1678,9,0)</f>
        <v>Lorena Karoline Nunes da Silva</v>
      </c>
      <c r="U137" s="13" t="str">
        <f>VLOOKUP(B137,SAOM!B$2:N1678,10,0)</f>
        <v>Rua São João, 344 - Centro</v>
      </c>
      <c r="V137" s="35" t="str">
        <f>VLOOKUP(B137,SAOM!B$2:P1678,12,0)</f>
        <v>(33) 3277-7101</v>
      </c>
      <c r="W137" s="60" t="str">
        <f>VLOOKUP(B137,SAOM!B$2:O1678,11,0)</f>
        <v>35020-550</v>
      </c>
      <c r="X137" s="33" t="str">
        <f>VLOOKUP(B137,SAOM!B$2:Q1678,13,0)</f>
        <v>00:20:0e:10:4a:ea</v>
      </c>
      <c r="Y137" s="13">
        <v>41225</v>
      </c>
      <c r="Z137" s="11" t="s">
        <v>9337</v>
      </c>
      <c r="AA137" s="14">
        <v>41225</v>
      </c>
      <c r="AB137" s="28">
        <f>VLOOKUP(C137,Relatorios!A$3:B908,2,0)</f>
        <v>41277</v>
      </c>
      <c r="AC137" s="287">
        <f>VLOOKUP(D137,Faturamento!D$3:F1572,3,0)</f>
        <v>41256</v>
      </c>
      <c r="AD137" s="14" t="s">
        <v>6330</v>
      </c>
      <c r="AE137" s="14" t="str">
        <f>VLOOKUP(B137,SAOM!B$2:T1678,16,0)</f>
        <v xml:space="preserve">14/08/2012 09:58:13 	Ivan Santos 	Resolvida. 
Não está ciente
</v>
      </c>
      <c r="AF137" s="14">
        <f t="shared" si="5"/>
        <v>41315</v>
      </c>
      <c r="AG137" s="14" t="s">
        <v>4162</v>
      </c>
      <c r="AH137" s="14"/>
      <c r="AI137" s="47"/>
      <c r="AJ137" s="113"/>
      <c r="AK137" s="113"/>
      <c r="AL137" s="11" t="str">
        <f>VLOOKUP(B137,SAOM!B$2:U1795,20,0)</f>
        <v>Não possui cabo</v>
      </c>
      <c r="AM137" s="15" t="s">
        <v>4162</v>
      </c>
    </row>
    <row r="138" spans="1:39" s="15" customFormat="1" ht="15.75" customHeight="1">
      <c r="A138" s="39">
        <v>814</v>
      </c>
      <c r="B138" s="31" t="s">
        <v>826</v>
      </c>
      <c r="C138" s="31">
        <v>3019</v>
      </c>
      <c r="D138" s="33" t="str">
        <f>VLOOKUP(B138,SAOM!B$2:H1795,7,0)</f>
        <v>SES-ITTO-0814</v>
      </c>
      <c r="E138" s="13">
        <v>40949</v>
      </c>
      <c r="F138" s="13">
        <v>40994</v>
      </c>
      <c r="G138" s="13">
        <f>VLOOKUP(B138,SAOM!B$2:D1682,3,0)</f>
        <v>40994</v>
      </c>
      <c r="H138" s="13">
        <f t="shared" si="4"/>
        <v>41009</v>
      </c>
      <c r="I138" s="13" t="s">
        <v>458</v>
      </c>
      <c r="J138" s="10" t="s">
        <v>469</v>
      </c>
      <c r="K138" s="33" t="str">
        <f>VLOOKUP(B138,SAOM!B$2:H1679,4,0)</f>
        <v>Aceito</v>
      </c>
      <c r="L138" s="10" t="s">
        <v>456</v>
      </c>
      <c r="M138" s="33" t="str">
        <f>VLOOKUP(B138,SAOM!B$2:F1965,5,0)</f>
        <v>Lider</v>
      </c>
      <c r="N138" s="11" t="s">
        <v>827</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35" t="str">
        <f>VLOOKUP(B138,SAOM!B$2:M1679,9,0)</f>
        <v>Márcia Maria Gomes Ribeiro</v>
      </c>
      <c r="U138" s="13" t="str">
        <f>VLOOKUP(B138,SAOM!B$2:N1679,10,0)</f>
        <v>Rua Antônio Carlos, 292 - Boa Imagem</v>
      </c>
      <c r="V138" s="35" t="str">
        <f>VLOOKUP(B138,SAOM!B$2:P1679,12,0)</f>
        <v>(31) 3561-1500</v>
      </c>
      <c r="W138" s="60" t="str">
        <f>VLOOKUP(B138,SAOM!B$2:O1679,11,0)</f>
        <v>35450-000</v>
      </c>
      <c r="X138" s="33" t="str">
        <f>VLOOKUP(B138,SAOM!B$2:Q1679,13,0)</f>
        <v>00:20:0E:10:49:B8</v>
      </c>
      <c r="Y138" s="13">
        <v>40956</v>
      </c>
      <c r="Z138" s="11" t="s">
        <v>1411</v>
      </c>
      <c r="AA138" s="14">
        <v>40956</v>
      </c>
      <c r="AB138" s="28">
        <f>VLOOKUP(C138,Relatorios!A$3:B909,2,0)</f>
        <v>41012</v>
      </c>
      <c r="AC138" s="287">
        <f>VLOOKUP(D138,Faturamento!D$3:F1573,3,0)</f>
        <v>40987</v>
      </c>
      <c r="AD138" s="41" t="s">
        <v>686</v>
      </c>
      <c r="AE138" s="14" t="str">
        <f>VLOOKUP(B138,SAOM!B$2:T1679,16,0)</f>
        <v>teste</v>
      </c>
      <c r="AF138" s="14">
        <f t="shared" si="5"/>
        <v>41046</v>
      </c>
      <c r="AG138" s="14" t="s">
        <v>4162</v>
      </c>
      <c r="AH138" s="14"/>
      <c r="AI138" s="47"/>
      <c r="AJ138" s="114"/>
      <c r="AK138" s="114"/>
      <c r="AL138" s="11" t="str">
        <f>VLOOKUP(B138,SAOM!B$2:U1796,20,0)</f>
        <v>-</v>
      </c>
      <c r="AM138" s="15" t="s">
        <v>4162</v>
      </c>
    </row>
    <row r="139" spans="1:39" s="15" customFormat="1" ht="15.75" customHeight="1">
      <c r="A139" s="39">
        <v>816</v>
      </c>
      <c r="B139" s="31" t="s">
        <v>828</v>
      </c>
      <c r="C139" s="31">
        <v>3021</v>
      </c>
      <c r="D139" s="33" t="str">
        <f>VLOOKUP(B139,SAOM!B$2:H1796,7,0)</f>
        <v>SES-LAAS-0816</v>
      </c>
      <c r="E139" s="13">
        <v>40949</v>
      </c>
      <c r="F139" s="13">
        <v>40994</v>
      </c>
      <c r="G139" s="13">
        <f>VLOOKUP(B139,SAOM!B$2:D1683,3,0)</f>
        <v>40994</v>
      </c>
      <c r="H139" s="13">
        <f t="shared" si="4"/>
        <v>41009</v>
      </c>
      <c r="I139" s="13" t="s">
        <v>458</v>
      </c>
      <c r="J139" s="10" t="s">
        <v>469</v>
      </c>
      <c r="K139" s="33" t="str">
        <f>VLOOKUP(B139,SAOM!B$2:H1680,4,0)</f>
        <v>Aceito</v>
      </c>
      <c r="L139" s="10" t="s">
        <v>456</v>
      </c>
      <c r="M139" s="33" t="str">
        <f>VLOOKUP(B139,SAOM!B$2:F1966,5,0)</f>
        <v>Lider</v>
      </c>
      <c r="N139" s="11" t="s">
        <v>829</v>
      </c>
      <c r="O139" s="11" t="str">
        <f>VLOOKUP(N139,Coordenadas!B$2:C986,2,0)</f>
        <v>SUL</v>
      </c>
      <c r="P139" s="11" t="str">
        <f>VLOOKUP(N139,Coordenadas!B$2:D986,3,0)</f>
        <v xml:space="preserve"> 21°14'44.65"S</v>
      </c>
      <c r="Q139" s="11" t="str">
        <f>VLOOKUP(N139,Coordenadas!B$2:E986,4,0)</f>
        <v xml:space="preserve"> 44°59'59.20"O</v>
      </c>
      <c r="R139" s="12">
        <v>4033</v>
      </c>
      <c r="S139" s="13">
        <v>40974</v>
      </c>
      <c r="T139" s="35" t="str">
        <f>VLOOKUP(B139,SAOM!B$2:M1680,9,0)</f>
        <v>Janine Bagni Menicucci</v>
      </c>
      <c r="U139" s="13" t="str">
        <f>VLOOKUP(B139,SAOM!B$2:N1680,10,0)</f>
        <v>Rua Lourenço Menicucci Filho, 412 - Retiro</v>
      </c>
      <c r="V139" s="35" t="str">
        <f>VLOOKUP(B139,SAOM!B$2:P1680,12,0)</f>
        <v>(35) 3694-4102</v>
      </c>
      <c r="W139" s="60" t="str">
        <f>VLOOKUP(B139,SAOM!B$2:O1680,11,0)</f>
        <v>37200-000</v>
      </c>
      <c r="X139" s="33" t="str">
        <f>VLOOKUP(B139,SAOM!B$2:Q1680,13,0)</f>
        <v>00:20:0E:10:4A:0E</v>
      </c>
      <c r="Y139" s="13">
        <v>40974</v>
      </c>
      <c r="Z139" s="11" t="s">
        <v>2151</v>
      </c>
      <c r="AA139" s="14">
        <v>40974</v>
      </c>
      <c r="AB139" s="28" t="str">
        <f>VLOOKUP(C139,Relatorios!A$3:B910,2,0)</f>
        <v>Entregue</v>
      </c>
      <c r="AC139" s="287">
        <f>VLOOKUP(D139,Faturamento!D$3:F1574,3,0)</f>
        <v>41005</v>
      </c>
      <c r="AD139" s="41"/>
      <c r="AE139" s="14" t="str">
        <f>VLOOKUP(B139,SAOM!B$2:T1680,16,0)</f>
        <v>-</v>
      </c>
      <c r="AF139" s="14">
        <f t="shared" si="5"/>
        <v>41064</v>
      </c>
      <c r="AG139" s="14">
        <v>41285</v>
      </c>
      <c r="AH139" s="14">
        <v>41311</v>
      </c>
      <c r="AI139" s="47" t="s">
        <v>8608</v>
      </c>
      <c r="AJ139" s="219" t="s">
        <v>13831</v>
      </c>
      <c r="AK139" s="114" t="s">
        <v>15369</v>
      </c>
      <c r="AL139" s="11" t="str">
        <f>VLOOKUP(B139,SAOM!B$2:U1797,20,0)</f>
        <v>-</v>
      </c>
      <c r="AM139" s="15" t="s">
        <v>4162</v>
      </c>
    </row>
    <row r="140" spans="1:39" s="15" customFormat="1" ht="15.75" customHeight="1">
      <c r="A140" s="39">
        <v>820</v>
      </c>
      <c r="B140" s="31" t="s">
        <v>830</v>
      </c>
      <c r="C140" s="31">
        <v>3025</v>
      </c>
      <c r="D140" s="33" t="str">
        <f>VLOOKUP(B140,SAOM!B$2:H1797,7,0)</f>
        <v>SES-SAEI-0820</v>
      </c>
      <c r="E140" s="13">
        <v>40949</v>
      </c>
      <c r="F140" s="13">
        <v>40994</v>
      </c>
      <c r="G140" s="13">
        <f>VLOOKUP(B140,SAOM!B$2:D1684,3,0)</f>
        <v>40994</v>
      </c>
      <c r="H140" s="13">
        <f t="shared" si="4"/>
        <v>41009</v>
      </c>
      <c r="I140" s="13" t="s">
        <v>458</v>
      </c>
      <c r="J140" s="10" t="s">
        <v>469</v>
      </c>
      <c r="K140" s="33" t="str">
        <f>VLOOKUP(B140,SAOM!B$2:H1681,4,0)</f>
        <v>Aceito</v>
      </c>
      <c r="L140" s="10" t="s">
        <v>456</v>
      </c>
      <c r="M140" s="33" t="str">
        <f>VLOOKUP(B140,SAOM!B$2:F1967,5,0)</f>
        <v>Lider</v>
      </c>
      <c r="N140" s="11" t="s">
        <v>831</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35" t="str">
        <f>VLOOKUP(B140,SAOM!B$2:M1681,9,0)</f>
        <v>Glaydes Barroso da Silva</v>
      </c>
      <c r="U140" s="13" t="str">
        <f>VLOOKUP(B140,SAOM!B$2:N1681,10,0)</f>
        <v>avenida Leite de Castro, 1941 - Fábricas</v>
      </c>
      <c r="V140" s="35" t="str">
        <f>VLOOKUP(B140,SAOM!B$2:P1681,12,0)</f>
        <v>(32) 3372-8206</v>
      </c>
      <c r="W140" s="60" t="str">
        <f>VLOOKUP(B140,SAOM!B$2:O1681,11,0)</f>
        <v>36301-182</v>
      </c>
      <c r="X140" s="33" t="str">
        <f>VLOOKUP(B140,SAOM!B$2:Q1681,13,0)</f>
        <v>00:20:0E:10:48:59</v>
      </c>
      <c r="Y140" s="13">
        <v>40969</v>
      </c>
      <c r="Z140" s="11" t="s">
        <v>2039</v>
      </c>
      <c r="AA140" s="14">
        <v>40969</v>
      </c>
      <c r="AB140" s="28">
        <f>VLOOKUP(C140,Relatorios!A$3:B911,2,0)</f>
        <v>40984</v>
      </c>
      <c r="AC140" s="287">
        <v>41000</v>
      </c>
      <c r="AD140" s="41" t="s">
        <v>2335</v>
      </c>
      <c r="AE140" s="14" t="str">
        <f>VLOOKUP(B140,SAOM!B$2:T1681,16,0)</f>
        <v>CVV RS Cid Souza Rangel</v>
      </c>
      <c r="AF140" s="14">
        <f t="shared" si="5"/>
        <v>41059</v>
      </c>
      <c r="AG140" s="14" t="s">
        <v>4162</v>
      </c>
      <c r="AH140" s="14"/>
      <c r="AI140" s="47"/>
      <c r="AJ140" s="114"/>
      <c r="AK140" s="114"/>
      <c r="AL140" s="11" t="str">
        <f>VLOOKUP(B140,SAOM!B$2:U1798,20,0)</f>
        <v>-</v>
      </c>
      <c r="AM140" s="15" t="s">
        <v>4162</v>
      </c>
    </row>
    <row r="141" spans="1:39" s="15" customFormat="1" ht="15.75" customHeight="1">
      <c r="A141" s="39">
        <v>821</v>
      </c>
      <c r="B141" s="31" t="s">
        <v>832</v>
      </c>
      <c r="C141" s="31">
        <v>3026</v>
      </c>
      <c r="D141" s="33" t="str">
        <f>VLOOKUP(B141,SAOM!B$2:H1798,7,0)</f>
        <v>SES-SACO-0821</v>
      </c>
      <c r="E141" s="13">
        <v>40949</v>
      </c>
      <c r="F141" s="13">
        <v>41121</v>
      </c>
      <c r="G141" s="13">
        <f>VLOOKUP(B141,SAOM!B$2:D1685,3,0)</f>
        <v>41121</v>
      </c>
      <c r="H141" s="13">
        <f t="shared" si="4"/>
        <v>41136</v>
      </c>
      <c r="I141" s="13">
        <v>40967</v>
      </c>
      <c r="J141" s="10" t="s">
        <v>469</v>
      </c>
      <c r="K141" s="33" t="str">
        <f>VLOOKUP(B141,SAOM!B$2:H1682,4,0)</f>
        <v>Aceito</v>
      </c>
      <c r="L141" s="10" t="s">
        <v>456</v>
      </c>
      <c r="M141" s="33" t="str">
        <f>VLOOKUP(B141,SAOM!B$2:F1968,5,0)</f>
        <v>Lider</v>
      </c>
      <c r="N141" s="11" t="s">
        <v>833</v>
      </c>
      <c r="O141" s="11" t="str">
        <f>VLOOKUP(N141,Coordenadas!B$2:C988,2,0)</f>
        <v>SUL</v>
      </c>
      <c r="P141" s="11" t="str">
        <f>VLOOKUP(N141,Coordenadas!B$2:D988,3,0)</f>
        <v xml:space="preserve"> 22° 7'3.17"S</v>
      </c>
      <c r="Q141" s="11" t="str">
        <f>VLOOKUP(N141,Coordenadas!B$2:E988,4,0)</f>
        <v xml:space="preserve"> 45° 3'6.12"O</v>
      </c>
      <c r="R141" s="12">
        <v>4033</v>
      </c>
      <c r="S141" s="13">
        <v>41136</v>
      </c>
      <c r="T141" s="35" t="str">
        <f>VLOOKUP(B141,SAOM!B$2:M1682,9,0)</f>
        <v>Therezia Raffoul Domingos Teles</v>
      </c>
      <c r="U141" s="13" t="str">
        <f>VLOOKUP(B141,SAOM!B$2:N1682,10,0)</f>
        <v>avenida Madam Schimidt, 46 - Federal</v>
      </c>
      <c r="V141" s="35" t="str">
        <f>VLOOKUP(B141,SAOM!B$2:P1682,12,0)</f>
        <v>(035)3331-4555 Ramai</v>
      </c>
      <c r="W141" s="60" t="str">
        <f>VLOOKUP(B141,SAOM!B$2:O1682,11,0)</f>
        <v>37470-000</v>
      </c>
      <c r="X141" s="33" t="str">
        <f>VLOOKUP(B141,SAOM!B$2:Q1682,13,0)</f>
        <v>00:20:0e:10:4c:cd</v>
      </c>
      <c r="Y141" s="13">
        <v>41136</v>
      </c>
      <c r="Z141" s="11" t="s">
        <v>6249</v>
      </c>
      <c r="AA141" s="38">
        <v>41137</v>
      </c>
      <c r="AB141" s="28" t="e">
        <f>VLOOKUP(C141,Relatorios!A$3:B912,2,0)</f>
        <v>#N/A</v>
      </c>
      <c r="AC141" s="287">
        <f>VLOOKUP(D141,Faturamento!D$3:F1576,3,0)</f>
        <v>41168</v>
      </c>
      <c r="AD141" s="11" t="s">
        <v>4974</v>
      </c>
      <c r="AE141" s="14" t="str">
        <f>VLOOKUP(B141,SAOM!B$2:T1682,16,0)</f>
        <v>(035)3331-4555 Ramais: 701, 702,703)
Telefone ocupado</v>
      </c>
      <c r="AF141" s="14">
        <f t="shared" si="5"/>
        <v>41227</v>
      </c>
      <c r="AG141" s="38" t="s">
        <v>4162</v>
      </c>
      <c r="AH141" s="38"/>
      <c r="AI141" s="13"/>
      <c r="AJ141" s="118"/>
      <c r="AK141" s="118"/>
      <c r="AL141" s="11" t="str">
        <f>VLOOKUP(B141,SAOM!B$2:U1799,20,0)</f>
        <v>Conectado no switch.</v>
      </c>
      <c r="AM141" s="15" t="s">
        <v>4162</v>
      </c>
    </row>
    <row r="142" spans="1:39" s="15" customFormat="1" ht="15.75" customHeight="1">
      <c r="A142" s="39">
        <v>822</v>
      </c>
      <c r="B142" s="31" t="s">
        <v>834</v>
      </c>
      <c r="C142" s="31">
        <v>3027</v>
      </c>
      <c r="D142" s="33" t="str">
        <f>VLOOKUP(B142,SAOM!B$2:H1799,7,0)</f>
        <v>SES-VISA-0822</v>
      </c>
      <c r="E142" s="13">
        <v>40949</v>
      </c>
      <c r="F142" s="13">
        <v>41158</v>
      </c>
      <c r="G142" s="13">
        <f>VLOOKUP(B142,SAOM!B$2:D1686,3,0)</f>
        <v>41158</v>
      </c>
      <c r="H142" s="13">
        <f t="shared" si="4"/>
        <v>41173</v>
      </c>
      <c r="I142" s="13">
        <v>40967</v>
      </c>
      <c r="J142" s="10" t="s">
        <v>469</v>
      </c>
      <c r="K142" s="33" t="str">
        <f>VLOOKUP(B142,SAOM!B$2:H1683,4,0)</f>
        <v>Aceito</v>
      </c>
      <c r="L142" s="10" t="s">
        <v>456</v>
      </c>
      <c r="M142" s="33" t="str">
        <f>VLOOKUP(B142,SAOM!B$2:F1969,5,0)</f>
        <v>Lider</v>
      </c>
      <c r="N142" s="11" t="s">
        <v>835</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35" t="str">
        <f>VLOOKUP(B142,SAOM!B$2:M1683,9,0)</f>
        <v>Clarice</v>
      </c>
      <c r="U142" s="13" t="str">
        <f>VLOOKUP(B142,SAOM!B$2:N1683,10,0)</f>
        <v>Rua José dos Santos, 180 - Centro</v>
      </c>
      <c r="V142" s="35" t="str">
        <f>VLOOKUP(B142,SAOM!B$2:P1683,12,0)</f>
        <v>(31) 3885-1804</v>
      </c>
      <c r="W142" s="60" t="str">
        <f>VLOOKUP(B142,SAOM!B$2:O1683,11,0)</f>
        <v>36570-000</v>
      </c>
      <c r="X142" s="33" t="str">
        <f>VLOOKUP(B142,SAOM!B$2:Q1683,13,0)</f>
        <v>00:20:0E:10:4C:67</v>
      </c>
      <c r="Y142" s="13">
        <v>41171</v>
      </c>
      <c r="Z142" s="11" t="s">
        <v>4973</v>
      </c>
      <c r="AA142" s="102">
        <v>41171</v>
      </c>
      <c r="AB142" s="28" t="e">
        <f>VLOOKUP(C142,Relatorios!A$3:B913,2,0)</f>
        <v>#N/A</v>
      </c>
      <c r="AC142" s="287">
        <f>VLOOKUP(D142,Faturamento!D$3:F1577,3,0)</f>
        <v>41202</v>
      </c>
      <c r="AD142" s="6" t="s">
        <v>6030</v>
      </c>
      <c r="AE142" s="14" t="str">
        <f>VLOOKUP(B142,SAOM!B$2:T1683,16,0)</f>
        <v>cintiamlouzada@yahoo.com.br
Não está ciente</v>
      </c>
      <c r="AF142" s="14">
        <f t="shared" si="5"/>
        <v>41261</v>
      </c>
      <c r="AG142" s="14" t="s">
        <v>4162</v>
      </c>
      <c r="AH142" s="14"/>
      <c r="AI142" s="47"/>
      <c r="AJ142" s="113"/>
      <c r="AK142" s="113"/>
      <c r="AL142" s="11" t="str">
        <f>VLOOKUP(B142,SAOM!B$2:U1800,20,0)</f>
        <v>-</v>
      </c>
      <c r="AM142" s="15" t="s">
        <v>4162</v>
      </c>
    </row>
    <row r="143" spans="1:39" s="15" customFormat="1" ht="15.75" customHeight="1">
      <c r="A143" s="39">
        <v>823</v>
      </c>
      <c r="B143" s="31" t="s">
        <v>836</v>
      </c>
      <c r="C143" s="31">
        <v>3028</v>
      </c>
      <c r="D143" s="33" t="str">
        <f>VLOOKUP(B143,SAOM!B$2:H1800,7,0)</f>
        <v>SES-MOLO-0823</v>
      </c>
      <c r="E143" s="13">
        <v>40949</v>
      </c>
      <c r="F143" s="13">
        <v>40994</v>
      </c>
      <c r="G143" s="13">
        <f>VLOOKUP(B143,SAOM!B$2:D1687,3,0)</f>
        <v>40994</v>
      </c>
      <c r="H143" s="13">
        <f t="shared" si="4"/>
        <v>41009</v>
      </c>
      <c r="I143" s="13" t="s">
        <v>458</v>
      </c>
      <c r="J143" s="10" t="s">
        <v>469</v>
      </c>
      <c r="K143" s="33" t="str">
        <f>VLOOKUP(B143,SAOM!B$2:H1684,4,0)</f>
        <v>Aceito</v>
      </c>
      <c r="L143" s="10" t="s">
        <v>456</v>
      </c>
      <c r="M143" s="33" t="str">
        <f>VLOOKUP(B143,SAOM!B$2:F1970,5,0)</f>
        <v>Lider</v>
      </c>
      <c r="N143" s="11" t="s">
        <v>837</v>
      </c>
      <c r="O143" s="11" t="str">
        <f>VLOOKUP(N143,Coordenadas!B$2:C990,2,0)</f>
        <v>SUL</v>
      </c>
      <c r="P143" s="11" t="str">
        <f>VLOOKUP(N143,Coordenadas!B$2:D990,3,0)</f>
        <v xml:space="preserve"> 21°45'29.19"S</v>
      </c>
      <c r="Q143" s="11" t="str">
        <f>VLOOKUP(N143,Coordenadas!B$2:E990,4,0)</f>
        <v xml:space="preserve"> 45°32'26.71"O</v>
      </c>
      <c r="R143" s="12">
        <v>4033</v>
      </c>
      <c r="S143" s="13">
        <v>40970</v>
      </c>
      <c r="T143" s="35" t="str">
        <f>VLOOKUP(B143,SAOM!B$2:M1684,9,0)</f>
        <v>Daiane de Campos Lessa</v>
      </c>
      <c r="U143" s="13" t="str">
        <f>VLOOKUP(B143,SAOM!B$2:N1684,10,0)</f>
        <v>Rua Italo Totti, 1 - Centro</v>
      </c>
      <c r="V143" s="35" t="str">
        <f>VLOOKUP(B143,SAOM!B$2:P1684,12,0)</f>
        <v>(35) 3263-2288</v>
      </c>
      <c r="W143" s="60" t="str">
        <f>VLOOKUP(B143,SAOM!B$2:O1684,11,0)</f>
        <v>37405-000</v>
      </c>
      <c r="X143" s="33" t="str">
        <f>VLOOKUP(B143,SAOM!B$2:Q1684,13,0)</f>
        <v>00:20:0E:10:49:AC</v>
      </c>
      <c r="Y143" s="13">
        <v>40970</v>
      </c>
      <c r="Z143" s="11" t="s">
        <v>1411</v>
      </c>
      <c r="AA143" s="14">
        <v>40970</v>
      </c>
      <c r="AB143" s="28" t="str">
        <f>VLOOKUP(C143,Relatorios!A$3:B914,2,0)</f>
        <v>Entregue</v>
      </c>
      <c r="AC143" s="287">
        <f>VLOOKUP(D143,Faturamento!D$3:F1578,3,0)</f>
        <v>41001</v>
      </c>
      <c r="AD143" s="41"/>
      <c r="AE143" s="14" t="str">
        <f>VLOOKUP(B143,SAOM!B$2:T1684,16,0)</f>
        <v>-</v>
      </c>
      <c r="AF143" s="14">
        <f t="shared" si="5"/>
        <v>41060</v>
      </c>
      <c r="AG143" s="14" t="s">
        <v>4162</v>
      </c>
      <c r="AH143" s="14"/>
      <c r="AI143" s="47"/>
      <c r="AJ143" s="114"/>
      <c r="AK143" s="114"/>
      <c r="AL143" s="11" t="str">
        <f>VLOOKUP(B143,SAOM!B$2:U1801,20,0)</f>
        <v>-</v>
      </c>
      <c r="AM143" s="15" t="s">
        <v>4162</v>
      </c>
    </row>
    <row r="144" spans="1:39" s="15" customFormat="1" ht="15.75" customHeight="1">
      <c r="A144" s="39">
        <v>824</v>
      </c>
      <c r="B144" s="31" t="s">
        <v>838</v>
      </c>
      <c r="C144" s="31">
        <v>3029</v>
      </c>
      <c r="D144" s="33" t="str">
        <f>VLOOKUP(B144,SAOM!B$2:H1801,7,0)</f>
        <v>SES-PEES-0824</v>
      </c>
      <c r="E144" s="13">
        <v>40949</v>
      </c>
      <c r="F144" s="13">
        <v>41105</v>
      </c>
      <c r="G144" s="13">
        <f>VLOOKUP(B144,SAOM!B$2:D1688,3,0)</f>
        <v>41105</v>
      </c>
      <c r="H144" s="13">
        <f t="shared" si="4"/>
        <v>41120</v>
      </c>
      <c r="I144" s="13">
        <v>40967</v>
      </c>
      <c r="J144" s="10" t="s">
        <v>469</v>
      </c>
      <c r="K144" s="33" t="str">
        <f>VLOOKUP(B144,SAOM!B$2:H1685,4,0)</f>
        <v>Aceito</v>
      </c>
      <c r="L144" s="10" t="s">
        <v>456</v>
      </c>
      <c r="M144" s="33" t="str">
        <f>VLOOKUP(B144,SAOM!B$2:F1971,5,0)</f>
        <v>Lider</v>
      </c>
      <c r="N144" s="11" t="s">
        <v>839</v>
      </c>
      <c r="O144" s="11" t="str">
        <f>VLOOKUP(N144,Coordenadas!B$2:C991,2,0)</f>
        <v>SUL</v>
      </c>
      <c r="P144" s="11" t="str">
        <f>VLOOKUP(N144,Coordenadas!B$2:D991,3,0)</f>
        <v xml:space="preserve"> 21° 6'4.00"S</v>
      </c>
      <c r="Q144" s="11" t="str">
        <f>VLOOKUP(N144,Coordenadas!B$2:E991,4,0)</f>
        <v xml:space="preserve"> 45° 5'20.84"O</v>
      </c>
      <c r="R144" s="12">
        <v>4033</v>
      </c>
      <c r="S144" s="13">
        <v>41109</v>
      </c>
      <c r="T144" s="35" t="str">
        <f>VLOOKUP(B144,SAOM!B$2:M1685,9,0)</f>
        <v>Rodrigo Pereira Alvarenga</v>
      </c>
      <c r="U144" s="13" t="str">
        <f>VLOOKUP(B144,SAOM!B$2:N1685,10,0)</f>
        <v>Rua Dulce Oliveira, 66 - Vista Alegre</v>
      </c>
      <c r="V144" s="35" t="str">
        <f>VLOOKUP(B144,SAOM!B$2:P1685,12,0)</f>
        <v>(35)3864-7246</v>
      </c>
      <c r="W144" s="60" t="str">
        <f>VLOOKUP(B144,SAOM!B$2:O1685,11,0)</f>
        <v>37260-000</v>
      </c>
      <c r="X144" s="33" t="str">
        <f>VLOOKUP(B144,SAOM!B$2:Q1685,13,0)</f>
        <v>00:20:0e:10:4f:3f</v>
      </c>
      <c r="Y144" s="13">
        <v>41110</v>
      </c>
      <c r="Z144" s="11" t="s">
        <v>4998</v>
      </c>
      <c r="AA144" s="14">
        <v>41110</v>
      </c>
      <c r="AB144" s="28">
        <f>VLOOKUP(C144,Relatorios!A$3:B915,2,0)</f>
        <v>41183</v>
      </c>
      <c r="AC144" s="287">
        <f>VLOOKUP(D144,Faturamento!D$3:F1579,3,0)</f>
        <v>41141</v>
      </c>
      <c r="AD144" s="14" t="s">
        <v>3863</v>
      </c>
      <c r="AE144" s="14" t="str">
        <f>VLOOKUP(B144,SAOM!B$2:T1685,16,0)</f>
        <v xml:space="preserve">
</v>
      </c>
      <c r="AF144" s="14">
        <f t="shared" si="5"/>
        <v>41200</v>
      </c>
      <c r="AG144" s="14" t="s">
        <v>4162</v>
      </c>
      <c r="AH144" s="14"/>
      <c r="AI144" s="47"/>
      <c r="AJ144" s="113"/>
      <c r="AK144" s="113"/>
      <c r="AL144" s="11" t="str">
        <f>VLOOKUP(B144,SAOM!B$2:U1802,20,0)</f>
        <v>localidade não possui computador</v>
      </c>
      <c r="AM144" s="15" t="s">
        <v>4162</v>
      </c>
    </row>
    <row r="145" spans="1:39" s="15" customFormat="1" ht="15.75" customHeight="1">
      <c r="A145" s="39">
        <v>825</v>
      </c>
      <c r="B145" s="31" t="s">
        <v>840</v>
      </c>
      <c r="C145" s="31">
        <v>3030</v>
      </c>
      <c r="D145" s="33" t="str">
        <f>VLOOKUP(B145,SAOM!B$2:H1802,7,0)</f>
        <v>SES-RIHO-0825</v>
      </c>
      <c r="E145" s="13">
        <v>40949</v>
      </c>
      <c r="F145" s="13">
        <v>41105</v>
      </c>
      <c r="G145" s="13">
        <f>VLOOKUP(B145,SAOM!B$2:D1689,3,0)</f>
        <v>41105</v>
      </c>
      <c r="H145" s="13">
        <f t="shared" si="4"/>
        <v>41120</v>
      </c>
      <c r="I145" s="13">
        <v>40967</v>
      </c>
      <c r="J145" s="10" t="s">
        <v>469</v>
      </c>
      <c r="K145" s="33" t="str">
        <f>VLOOKUP(B145,SAOM!B$2:H1686,4,0)</f>
        <v>Aceito</v>
      </c>
      <c r="L145" s="10" t="s">
        <v>456</v>
      </c>
      <c r="M145" s="33" t="str">
        <f>VLOOKUP(B145,SAOM!B$2:F1972,5,0)</f>
        <v>Lider</v>
      </c>
      <c r="N145" s="11" t="s">
        <v>841</v>
      </c>
      <c r="O145" s="11" t="str">
        <f>VLOOKUP(N145,Coordenadas!B$2:C992,2,0)</f>
        <v>SUL</v>
      </c>
      <c r="P145" s="11" t="str">
        <f>VLOOKUP(N145,Coordenadas!B$2:D992,3,0)</f>
        <v xml:space="preserve"> 21°11'29.51"S</v>
      </c>
      <c r="Q145" s="11" t="str">
        <f>VLOOKUP(N145,Coordenadas!B$2:E992,4,0)</f>
        <v xml:space="preserve"> 45° 3'44.94"O</v>
      </c>
      <c r="R145" s="12">
        <v>4033</v>
      </c>
      <c r="S145" s="13">
        <v>41169</v>
      </c>
      <c r="T145" s="35" t="str">
        <f>VLOOKUP(B145,SAOM!B$2:M1686,9,0)</f>
        <v>Juliana Oliveira da Sé Moreira</v>
      </c>
      <c r="U145" s="13" t="str">
        <f>VLOOKUP(B145,SAOM!B$2:N1686,10,0)</f>
        <v xml:space="preserve">	Rua Miguel Rodrigues Patto, 371  - Bela Vista</v>
      </c>
      <c r="V145" s="35" t="str">
        <f>VLOOKUP(B145,SAOM!B$2:P1686,12,0)</f>
        <v>(35)3867-1144</v>
      </c>
      <c r="W145" s="60" t="str">
        <f>VLOOKUP(B145,SAOM!B$2:O1686,11,0)</f>
        <v>37264-000</v>
      </c>
      <c r="X145" s="33" t="str">
        <f>VLOOKUP(B145,SAOM!B$2:Q1686,13,0)</f>
        <v>00:20:0e:10:4b:02</v>
      </c>
      <c r="Y145" s="13">
        <v>41180</v>
      </c>
      <c r="Z145" s="11" t="s">
        <v>2039</v>
      </c>
      <c r="AA145" s="14">
        <v>41180</v>
      </c>
      <c r="AB145" s="28" t="e">
        <f>VLOOKUP(C145,Relatorios!A$3:B916,2,0)</f>
        <v>#N/A</v>
      </c>
      <c r="AC145" s="287">
        <f>VLOOKUP(D145,Faturamento!D$3:F1580,3,0)</f>
        <v>41211</v>
      </c>
      <c r="AD145" s="14" t="s">
        <v>3866</v>
      </c>
      <c r="AE145" s="14" t="str">
        <f>VLOOKUP(B145,SAOM!B$2:T1686,16,0)</f>
        <v>-</v>
      </c>
      <c r="AF145" s="14">
        <f t="shared" si="5"/>
        <v>41270</v>
      </c>
      <c r="AG145" s="14" t="s">
        <v>4162</v>
      </c>
      <c r="AH145" s="14"/>
      <c r="AI145" s="47"/>
      <c r="AJ145" s="113"/>
      <c r="AK145" s="113"/>
      <c r="AL145" s="11" t="str">
        <f>VLOOKUP(B145,SAOM!B$2:U1803,20,0)</f>
        <v>Não possui cabo RJ45</v>
      </c>
      <c r="AM145" s="15" t="s">
        <v>4162</v>
      </c>
    </row>
    <row r="146" spans="1:39" s="15" customFormat="1" ht="15.75" customHeight="1">
      <c r="A146" s="39">
        <v>826</v>
      </c>
      <c r="B146" s="31" t="s">
        <v>842</v>
      </c>
      <c r="C146" s="31">
        <v>3031</v>
      </c>
      <c r="D146" s="33" t="str">
        <f>VLOOKUP(B146,SAOM!B$2:H1803,7,0)</f>
        <v>SES-SAEM-0826</v>
      </c>
      <c r="E146" s="13">
        <v>40949</v>
      </c>
      <c r="F146" s="13">
        <v>41105</v>
      </c>
      <c r="G146" s="13">
        <f>VLOOKUP(B146,SAOM!B$2:D1690,3,0)</f>
        <v>41105</v>
      </c>
      <c r="H146" s="13">
        <f t="shared" si="4"/>
        <v>41120</v>
      </c>
      <c r="I146" s="13">
        <v>40967</v>
      </c>
      <c r="J146" s="10" t="s">
        <v>469</v>
      </c>
      <c r="K146" s="33" t="str">
        <f>VLOOKUP(B146,SAOM!B$2:H1687,4,0)</f>
        <v>Aceito</v>
      </c>
      <c r="L146" s="10" t="s">
        <v>456</v>
      </c>
      <c r="M146" s="33" t="str">
        <f>VLOOKUP(B146,SAOM!B$2:F1973,5,0)</f>
        <v>Lider</v>
      </c>
      <c r="N146" s="11" t="s">
        <v>843</v>
      </c>
      <c r="O146" s="11" t="str">
        <f>VLOOKUP(N146,Coordenadas!B$2:C993,2,0)</f>
        <v>SUL</v>
      </c>
      <c r="P146" s="11" t="str">
        <f>VLOOKUP(N146,Coordenadas!B$2:D993,3,0)</f>
        <v xml:space="preserve"> 21°15'13.30"S</v>
      </c>
      <c r="Q146" s="11" t="str">
        <f>VLOOKUP(N146,Coordenadas!B$2:E993,4,0)</f>
        <v xml:space="preserve"> 45°30'45.16"O</v>
      </c>
      <c r="R146" s="12">
        <v>4033</v>
      </c>
      <c r="S146" s="13">
        <v>41107</v>
      </c>
      <c r="T146" s="35" t="str">
        <f>VLOOKUP(B146,SAOM!B$2:M1687,9,0)</f>
        <v>Marta Verônica Varegas</v>
      </c>
      <c r="U146" s="13" t="str">
        <f>VLOOKUP(B146,SAOM!B$2:N1687,10,0)</f>
        <v>Rua Coronel Lucas, 317 - Centro</v>
      </c>
      <c r="V146" s="35" t="str">
        <f>VLOOKUP(B146,SAOM!B$2:P1687,12,0)</f>
        <v>(35) 3858-1638</v>
      </c>
      <c r="W146" s="60" t="str">
        <f>VLOOKUP(B146,SAOM!B$2:O1687,11,0)</f>
        <v>37190-000</v>
      </c>
      <c r="X146" s="33" t="str">
        <f>VLOOKUP(B146,SAOM!B$2:Q1687,13,0)</f>
        <v>00:20:0E:10:51:C3</v>
      </c>
      <c r="Y146" s="13">
        <v>41107</v>
      </c>
      <c r="Z146" s="11" t="s">
        <v>1339</v>
      </c>
      <c r="AA146" s="14">
        <v>41107</v>
      </c>
      <c r="AB146" s="28">
        <f>VLOOKUP(C146,Relatorios!A$3:B917,2,0)</f>
        <v>41183</v>
      </c>
      <c r="AC146" s="287">
        <f>VLOOKUP(D146,Faturamento!D$3:F1581,3,0)</f>
        <v>41138</v>
      </c>
      <c r="AD146" s="14" t="s">
        <v>3871</v>
      </c>
      <c r="AE146" s="14" t="str">
        <f>VLOOKUP(B146,SAOM!B$2:T1687,16,0)</f>
        <v xml:space="preserve">
</v>
      </c>
      <c r="AF146" s="14">
        <f t="shared" si="5"/>
        <v>41197</v>
      </c>
      <c r="AG146" s="14">
        <v>41327</v>
      </c>
      <c r="AH146" s="14">
        <v>41339</v>
      </c>
      <c r="AI146" s="47" t="s">
        <v>8610</v>
      </c>
      <c r="AJ146" s="14" t="s">
        <v>15662</v>
      </c>
      <c r="AK146" s="113" t="s">
        <v>15737</v>
      </c>
      <c r="AL146" s="11" t="str">
        <f>VLOOKUP(B146,SAOM!B$2:U1804,20,0)</f>
        <v>Cabo curto.</v>
      </c>
      <c r="AM146" s="15" t="s">
        <v>4162</v>
      </c>
    </row>
    <row r="147" spans="1:39" s="15" customFormat="1" ht="15.75" customHeight="1">
      <c r="A147" s="39">
        <v>827</v>
      </c>
      <c r="B147" s="31" t="s">
        <v>844</v>
      </c>
      <c r="C147" s="31">
        <v>3032</v>
      </c>
      <c r="D147" s="33" t="str">
        <f>VLOOKUP(B147,SAOM!B$2:H1804,7,0)</f>
        <v>SES-SADE-0827</v>
      </c>
      <c r="E147" s="13">
        <v>40949</v>
      </c>
      <c r="F147" s="13">
        <v>41086</v>
      </c>
      <c r="G147" s="13">
        <f>VLOOKUP(B147,SAOM!B$2:D1691,3,0)</f>
        <v>41086</v>
      </c>
      <c r="H147" s="13">
        <f t="shared" si="4"/>
        <v>41101</v>
      </c>
      <c r="I147" s="13">
        <v>40967</v>
      </c>
      <c r="J147" s="10" t="s">
        <v>469</v>
      </c>
      <c r="K147" s="33" t="str">
        <f>VLOOKUP(B147,SAOM!B$2:H1688,4,0)</f>
        <v>Aceito</v>
      </c>
      <c r="L147" s="10" t="s">
        <v>456</v>
      </c>
      <c r="M147" s="33" t="str">
        <f>VLOOKUP(B147,SAOM!B$2:F1974,5,0)</f>
        <v>Lider</v>
      </c>
      <c r="N147" s="11" t="s">
        <v>845</v>
      </c>
      <c r="O147" s="11" t="str">
        <f>VLOOKUP(N147,Coordenadas!B$2:C994,2,0)</f>
        <v>SUL</v>
      </c>
      <c r="P147" s="11" t="str">
        <f>VLOOKUP(N147,Coordenadas!B$2:D994,3,0)</f>
        <v xml:space="preserve"> 21°34'6.92"S</v>
      </c>
      <c r="Q147" s="11" t="str">
        <f>VLOOKUP(N147,Coordenadas!B$2:E994,4,0)</f>
        <v xml:space="preserve"> 45° 5'10.71"O</v>
      </c>
      <c r="R147" s="12">
        <v>4033</v>
      </c>
      <c r="S147" s="13">
        <v>41094</v>
      </c>
      <c r="T147" s="35" t="str">
        <f>VLOOKUP(B147,SAOM!B$2:M1688,9,0)</f>
        <v>Geisme Nagela Vilela Terra</v>
      </c>
      <c r="U147" s="13" t="str">
        <f>VLOOKUP(B147,SAOM!B$2:N1688,10,0)</f>
        <v>avenida Miguel Nassar, 112 - Centro</v>
      </c>
      <c r="V147" s="35" t="str">
        <f>VLOOKUP(B147,SAOM!B$2:P1688,12,0)</f>
        <v>(35) 3236-1213</v>
      </c>
      <c r="W147" s="60" t="str">
        <f>VLOOKUP(B147,SAOM!B$2:O1688,11,0)</f>
        <v>37414-000</v>
      </c>
      <c r="X147" s="33" t="str">
        <f>VLOOKUP(B147,SAOM!B$2:Q1688,13,0)</f>
        <v>00:20:0e:10:52:3d</v>
      </c>
      <c r="Y147" s="13">
        <v>41094</v>
      </c>
      <c r="Z147" s="11" t="s">
        <v>1733</v>
      </c>
      <c r="AA147" s="14">
        <v>41094</v>
      </c>
      <c r="AB147" s="28">
        <f>VLOOKUP(C147,Relatorios!A$3:B918,2,0)</f>
        <v>41183</v>
      </c>
      <c r="AC147" s="287">
        <f>VLOOKUP(D147,Faturamento!D$3:F1582,3,0)</f>
        <v>41125</v>
      </c>
      <c r="AD147" s="14" t="s">
        <v>3421</v>
      </c>
      <c r="AE147" s="14" t="str">
        <f>VLOOKUP(B147,SAOM!B$2:T1688,16,0)</f>
        <v xml:space="preserve">Já informado ao cliente sobre o processo. / Cliente não está ciente
</v>
      </c>
      <c r="AF147" s="14">
        <f t="shared" si="5"/>
        <v>41184</v>
      </c>
      <c r="AG147" s="14" t="s">
        <v>4162</v>
      </c>
      <c r="AH147" s="14"/>
      <c r="AI147" s="47"/>
      <c r="AJ147" s="113"/>
      <c r="AK147" s="113"/>
      <c r="AL147" s="11" t="str">
        <f>VLOOKUP(B147,SAOM!B$2:U1805,20,0)</f>
        <v>Cabo curto para a distância.</v>
      </c>
      <c r="AM147" s="15" t="s">
        <v>4162</v>
      </c>
    </row>
    <row r="148" spans="1:39" s="15" customFormat="1" ht="15.75" customHeight="1">
      <c r="A148" s="39">
        <v>829</v>
      </c>
      <c r="B148" s="31" t="s">
        <v>846</v>
      </c>
      <c r="C148" s="31">
        <v>3034</v>
      </c>
      <c r="D148" s="33" t="str">
        <f>VLOOKUP(B148,SAOM!B$2:H1805,7,0)</f>
        <v>SES-SAAS-0829</v>
      </c>
      <c r="E148" s="13">
        <v>40949</v>
      </c>
      <c r="F148" s="13">
        <v>41105</v>
      </c>
      <c r="G148" s="13">
        <f>VLOOKUP(B148,SAOM!B$2:D1692,3,0)</f>
        <v>41105</v>
      </c>
      <c r="H148" s="13">
        <f t="shared" si="4"/>
        <v>41120</v>
      </c>
      <c r="I148" s="13">
        <v>40967</v>
      </c>
      <c r="J148" s="10" t="s">
        <v>469</v>
      </c>
      <c r="K148" s="33" t="str">
        <f>VLOOKUP(B148,SAOM!B$2:H1689,4,0)</f>
        <v>Aceito</v>
      </c>
      <c r="L148" s="10" t="s">
        <v>456</v>
      </c>
      <c r="M148" s="33" t="str">
        <f>VLOOKUP(B148,SAOM!B$2:F1975,5,0)</f>
        <v>Lider</v>
      </c>
      <c r="N148" s="11" t="s">
        <v>1754</v>
      </c>
      <c r="O148" s="11" t="str">
        <f>VLOOKUP(N148,Coordenadas!B$2:C995,2,0)</f>
        <v>SUL</v>
      </c>
      <c r="P148" s="11" t="e">
        <f>VLOOKUP(N148,Coordenadas!B$2:D995,3,0)</f>
        <v>#N/A</v>
      </c>
      <c r="Q148" s="11" t="e">
        <f>VLOOKUP(N148,Coordenadas!B$2:E995,4,0)</f>
        <v>#N/A</v>
      </c>
      <c r="R148" s="12">
        <v>4033</v>
      </c>
      <c r="S148" s="13">
        <v>41152</v>
      </c>
      <c r="T148" s="35" t="str">
        <f>VLOOKUP(B148,SAOM!B$2:M1689,9,0)</f>
        <v>Ivan José da Rocha</v>
      </c>
      <c r="U148" s="13" t="str">
        <f>VLOOKUP(B148,SAOM!B$2:N1689,10,0)</f>
        <v>Rua Plinio Pedro martins, 460 - Centro</v>
      </c>
      <c r="V148" s="35" t="str">
        <f>VLOOKUP(B148,SAOM!B$2:P1689,12,0)</f>
        <v>(35) 3237-1580</v>
      </c>
      <c r="W148" s="60" t="str">
        <f>VLOOKUP(B148,SAOM!B$2:O1689,11,0)</f>
        <v>37418-000</v>
      </c>
      <c r="X148" s="33" t="str">
        <f>VLOOKUP(B148,SAOM!B$2:Q1689,13,0)</f>
        <v>00:20:0e:10:4c:7d</v>
      </c>
      <c r="Y148" s="13">
        <v>41187</v>
      </c>
      <c r="Z148" s="40" t="s">
        <v>4670</v>
      </c>
      <c r="AA148" s="14">
        <v>41190</v>
      </c>
      <c r="AB148" s="28">
        <f>VLOOKUP(C148,Relatorios!A$3:B919,2,0)</f>
        <v>41299</v>
      </c>
      <c r="AC148" s="287">
        <f>VLOOKUP(D148,Faturamento!D$3:F1583,3,0)</f>
        <v>41221</v>
      </c>
      <c r="AD148" s="14" t="s">
        <v>3873</v>
      </c>
      <c r="AE148" s="14" t="str">
        <f>VLOOKUP(B148,SAOM!B$2:T1689,16,0)</f>
        <v>-</v>
      </c>
      <c r="AF148" s="14">
        <f t="shared" si="5"/>
        <v>41280</v>
      </c>
      <c r="AG148" s="14">
        <v>41218</v>
      </c>
      <c r="AH148" s="14">
        <v>41285</v>
      </c>
      <c r="AI148" s="47" t="s">
        <v>456</v>
      </c>
      <c r="AJ148" s="113" t="s">
        <v>9084</v>
      </c>
      <c r="AK148" s="113" t="s">
        <v>14239</v>
      </c>
      <c r="AL148" s="11" t="str">
        <f>VLOOKUP(B148,SAOM!B$2:U1806,20,0)</f>
        <v>O cabo não possui o tamanho correto para a localidade.</v>
      </c>
      <c r="AM148" s="15" t="s">
        <v>4162</v>
      </c>
    </row>
    <row r="149" spans="1:39" s="15" customFormat="1" ht="15.75" customHeight="1">
      <c r="A149" s="39">
        <v>831</v>
      </c>
      <c r="B149" s="31" t="s">
        <v>848</v>
      </c>
      <c r="C149" s="31">
        <v>3036</v>
      </c>
      <c r="D149" s="33" t="str">
        <f>VLOOKUP(B149,SAOM!B$2:H1806,7,0)</f>
        <v>SES-AROS-0831</v>
      </c>
      <c r="E149" s="13">
        <v>40949</v>
      </c>
      <c r="F149" s="13">
        <v>40994</v>
      </c>
      <c r="G149" s="13">
        <f>VLOOKUP(B149,SAOM!B$2:D1693,3,0)</f>
        <v>40994</v>
      </c>
      <c r="H149" s="13">
        <f t="shared" si="4"/>
        <v>41009</v>
      </c>
      <c r="I149" s="13" t="s">
        <v>458</v>
      </c>
      <c r="J149" s="10" t="s">
        <v>469</v>
      </c>
      <c r="K149" s="33" t="str">
        <f>VLOOKUP(B149,SAOM!B$2:H1690,4,0)</f>
        <v>Aceito</v>
      </c>
      <c r="L149" s="10" t="s">
        <v>456</v>
      </c>
      <c r="M149" s="33" t="str">
        <f>VLOOKUP(B149,SAOM!B$2:F1976,5,0)</f>
        <v>Lider</v>
      </c>
      <c r="N149" s="11" t="s">
        <v>849</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35" t="str">
        <f>VLOOKUP(B149,SAOM!B$2:M1690,9,0)</f>
        <v>Flavia Kelly Domingas Silva</v>
      </c>
      <c r="U149" s="13" t="str">
        <f>VLOOKUP(B149,SAOM!B$2:N1690,10,0)</f>
        <v>Rua Juiz de Fora, 1533 - Centro</v>
      </c>
      <c r="V149" s="35" t="str">
        <f>VLOOKUP(B149,SAOM!B$2:P1690,12,0)</f>
        <v>(37) 3288-1163</v>
      </c>
      <c r="W149" s="60" t="str">
        <f>VLOOKUP(B149,SAOM!B$2:O1690,11,0)</f>
        <v>35603-000</v>
      </c>
      <c r="X149" s="33" t="str">
        <f>VLOOKUP(B149,SAOM!B$2:Q1690,13,0)</f>
        <v>00:20:0E:10:49:02</v>
      </c>
      <c r="Y149" s="13">
        <v>40963</v>
      </c>
      <c r="Z149" s="11" t="s">
        <v>3495</v>
      </c>
      <c r="AA149" s="14">
        <v>40966</v>
      </c>
      <c r="AB149" s="28">
        <f>VLOOKUP(C149,Relatorios!A$3:B920,2,0)</f>
        <v>40984</v>
      </c>
      <c r="AC149" s="287">
        <f>VLOOKUP(D149,Faturamento!D$3:F1584,3,0)</f>
        <v>40997</v>
      </c>
      <c r="AD149" s="41" t="s">
        <v>2336</v>
      </c>
      <c r="AE149" s="14" t="str">
        <f>VLOOKUP(B149,SAOM!B$2:T1690,16,0)</f>
        <v>-</v>
      </c>
      <c r="AF149" s="14">
        <f t="shared" si="5"/>
        <v>41056</v>
      </c>
      <c r="AG149" s="14" t="s">
        <v>4162</v>
      </c>
      <c r="AH149" s="14"/>
      <c r="AI149" s="47"/>
      <c r="AJ149" s="114"/>
      <c r="AK149" s="114"/>
      <c r="AL149" s="11" t="str">
        <f>VLOOKUP(B149,SAOM!B$2:U1807,20,0)</f>
        <v>-</v>
      </c>
      <c r="AM149" s="15" t="s">
        <v>4162</v>
      </c>
    </row>
    <row r="150" spans="1:39" s="15" customFormat="1" ht="15.75" customHeight="1">
      <c r="A150" s="39">
        <v>842</v>
      </c>
      <c r="B150" s="31" t="s">
        <v>905</v>
      </c>
      <c r="C150" s="31">
        <v>3048</v>
      </c>
      <c r="D150" s="33" t="str">
        <f>VLOOKUP(B150,SAOM!B$2:H1807,7,0)</f>
        <v>SES-MANA-0842</v>
      </c>
      <c r="E150" s="13">
        <v>40952</v>
      </c>
      <c r="F150" s="13">
        <v>41108</v>
      </c>
      <c r="G150" s="13">
        <f>VLOOKUP(B150,SAOM!B$2:D1694,3,0)</f>
        <v>41108</v>
      </c>
      <c r="H150" s="13">
        <f t="shared" si="4"/>
        <v>41123</v>
      </c>
      <c r="I150" s="13">
        <v>40967</v>
      </c>
      <c r="J150" s="10" t="s">
        <v>469</v>
      </c>
      <c r="K150" s="33" t="str">
        <f>VLOOKUP(B150,SAOM!B$2:H1691,4,0)</f>
        <v>Aceito</v>
      </c>
      <c r="L150" s="10" t="s">
        <v>456</v>
      </c>
      <c r="M150" s="33" t="str">
        <f>VLOOKUP(B150,SAOM!B$2:F1977,5,0)</f>
        <v>Lider</v>
      </c>
      <c r="N150" s="11" t="s">
        <v>924</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35" t="str">
        <f>VLOOKUP(B150,SAOM!B$2:M1691,9,0)</f>
        <v>BRUNO GARCIA ALVES</v>
      </c>
      <c r="U150" s="13" t="str">
        <f>VLOOKUP(B150,SAOM!B$2:N1691,10,0)</f>
        <v>RUA: VEREADOR PEDRO MARTINS XAVIER, 97, Bairro Moacir Flavio</v>
      </c>
      <c r="V150" s="35" t="str">
        <f>VLOOKUP(B150,SAOM!B$2:P1691,12,0)</f>
        <v xml:space="preserve"> (34)3674-1338  </v>
      </c>
      <c r="W150" s="60" t="str">
        <f>VLOOKUP(B150,SAOM!B$2:O1691,11,0)</f>
        <v>38870-000</v>
      </c>
      <c r="X150" s="33" t="str">
        <f>VLOOKUP(B150,SAOM!B$2:Q1691,13,0)</f>
        <v>00:20:0E:10:4F:39</v>
      </c>
      <c r="Y150" s="13">
        <v>41117</v>
      </c>
      <c r="Z150" s="11" t="s">
        <v>5319</v>
      </c>
      <c r="AA150" s="14">
        <v>41117</v>
      </c>
      <c r="AB150" s="28">
        <f>VLOOKUP(C150,Relatorios!A$3:B921,2,0)</f>
        <v>41183</v>
      </c>
      <c r="AC150" s="287">
        <f>VLOOKUP(D150,Faturamento!D$3:F1585,3,0)</f>
        <v>41148</v>
      </c>
      <c r="AD150" s="14" t="s">
        <v>3856</v>
      </c>
      <c r="AE150" s="14" t="str">
        <f>VLOOKUP(B150,SAOM!B$2:T1691,16,0)</f>
        <v>-</v>
      </c>
      <c r="AF150" s="14">
        <f t="shared" si="5"/>
        <v>41207</v>
      </c>
      <c r="AG150" s="14" t="s">
        <v>4162</v>
      </c>
      <c r="AH150" s="14"/>
      <c r="AI150" s="47"/>
      <c r="AJ150" s="113"/>
      <c r="AK150" s="113"/>
      <c r="AL150" s="11" t="str">
        <f>VLOOKUP(B150,SAOM!B$2:U1808,20,0)</f>
        <v>O pc disponível na localidade já possuí uma rede conectada a ele.</v>
      </c>
      <c r="AM150" s="15" t="s">
        <v>4162</v>
      </c>
    </row>
    <row r="151" spans="1:39" s="15" customFormat="1" ht="15.75" customHeight="1">
      <c r="A151" s="39">
        <v>849</v>
      </c>
      <c r="B151" s="31" t="s">
        <v>906</v>
      </c>
      <c r="C151" s="31">
        <v>3055</v>
      </c>
      <c r="D151" s="33" t="str">
        <f>VLOOKUP(B151,SAOM!B$2:H1808,7,0)</f>
        <v>SES-BIAS-0849</v>
      </c>
      <c r="E151" s="13">
        <v>40952</v>
      </c>
      <c r="F151" s="13">
        <v>40997</v>
      </c>
      <c r="G151" s="13">
        <f>VLOOKUP(B151,SAOM!B$2:D1695,3,0)</f>
        <v>40997</v>
      </c>
      <c r="H151" s="13">
        <f t="shared" si="4"/>
        <v>41012</v>
      </c>
      <c r="I151" s="13" t="s">
        <v>458</v>
      </c>
      <c r="J151" s="10" t="s">
        <v>469</v>
      </c>
      <c r="K151" s="33" t="str">
        <f>VLOOKUP(B151,SAOM!B$2:H1692,4,0)</f>
        <v>Aceito</v>
      </c>
      <c r="L151" s="10" t="s">
        <v>456</v>
      </c>
      <c r="M151" s="33" t="str">
        <f>VLOOKUP(B151,SAOM!B$2:F1978,5,0)</f>
        <v>Lider</v>
      </c>
      <c r="N151" s="11" t="s">
        <v>925</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35" t="str">
        <f>VLOOKUP(B151,SAOM!B$2:M1692,9,0)</f>
        <v>JOB FELICIANO NETO</v>
      </c>
      <c r="U151" s="13" t="str">
        <f>VLOOKUP(B151,SAOM!B$2:N1692,10,0)</f>
        <v>Rua SANTA CATARINA, 0 - CENTRO</v>
      </c>
      <c r="V151" s="35" t="str">
        <f>VLOOKUP(B151,SAOM!B$2:P1692,12,0)</f>
        <v>(37) 3546-1173</v>
      </c>
      <c r="W151" s="60" t="str">
        <f>VLOOKUP(B151,SAOM!B$2:O1692,11,0)</f>
        <v>35621-000</v>
      </c>
      <c r="X151" s="33" t="str">
        <f>VLOOKUP(B151,SAOM!B$2:Q1692,13,0)</f>
        <v>00:20:0E:10:48:B9</v>
      </c>
      <c r="Y151" s="13">
        <v>40969</v>
      </c>
      <c r="Z151" s="11" t="s">
        <v>1411</v>
      </c>
      <c r="AA151" s="14">
        <v>40970</v>
      </c>
      <c r="AB151" s="28" t="str">
        <f>VLOOKUP(C151,Relatorios!A$3:B922,2,0)</f>
        <v>Entregue</v>
      </c>
      <c r="AC151" s="287">
        <f>VLOOKUP(D151,Faturamento!D$3:F1586,3,0)</f>
        <v>41001</v>
      </c>
      <c r="AD151" s="41"/>
      <c r="AE151" s="14" t="str">
        <f>VLOOKUP(B151,SAOM!B$2:T1692,16,0)</f>
        <v>-</v>
      </c>
      <c r="AF151" s="14">
        <f t="shared" si="5"/>
        <v>41060</v>
      </c>
      <c r="AG151" s="14" t="s">
        <v>4162</v>
      </c>
      <c r="AH151" s="14"/>
      <c r="AI151" s="47"/>
      <c r="AJ151" s="114"/>
      <c r="AK151" s="114"/>
      <c r="AL151" s="11" t="str">
        <f>VLOOKUP(B151,SAOM!B$2:U1809,20,0)</f>
        <v>-</v>
      </c>
      <c r="AM151" s="15" t="s">
        <v>4162</v>
      </c>
    </row>
    <row r="152" spans="1:39" s="15" customFormat="1" ht="15.75" customHeight="1">
      <c r="A152" s="39">
        <v>863</v>
      </c>
      <c r="B152" s="31" t="s">
        <v>908</v>
      </c>
      <c r="C152" s="31">
        <v>3070</v>
      </c>
      <c r="D152" s="33" t="str">
        <f>VLOOKUP(B152,SAOM!B$2:H1809,7,0)</f>
        <v>SES-DOIS-0863</v>
      </c>
      <c r="E152" s="13">
        <v>40952</v>
      </c>
      <c r="F152" s="13">
        <v>41091</v>
      </c>
      <c r="G152" s="13">
        <f>VLOOKUP(B152,SAOM!B$2:D1696,3,0)</f>
        <v>41096</v>
      </c>
      <c r="H152" s="13">
        <f t="shared" si="4"/>
        <v>41106</v>
      </c>
      <c r="I152" s="13">
        <v>40967</v>
      </c>
      <c r="J152" s="10" t="s">
        <v>469</v>
      </c>
      <c r="K152" s="33" t="str">
        <f>VLOOKUP(B152,SAOM!B$2:H1693,4,0)</f>
        <v>Aceito</v>
      </c>
      <c r="L152" s="10" t="s">
        <v>456</v>
      </c>
      <c r="M152" s="33" t="str">
        <f>VLOOKUP(B152,SAOM!B$2:F1979,5,0)</f>
        <v>Lider</v>
      </c>
      <c r="N152" s="11" t="s">
        <v>927</v>
      </c>
      <c r="O152" s="11" t="str">
        <f>VLOOKUP(N152,Coordenadas!B$2:C999,2,0)</f>
        <v>SUL</v>
      </c>
      <c r="P152" s="11" t="str">
        <f>VLOOKUP(N152,Coordenadas!B$2:D999,3,0)</f>
        <v xml:space="preserve"> 20°17'19.29"S</v>
      </c>
      <c r="Q152" s="11" t="str">
        <f>VLOOKUP(N152,Coordenadas!B$2:E999,4,0)</f>
        <v xml:space="preserve"> 45°54'7.32"O</v>
      </c>
      <c r="R152" s="12">
        <v>4033</v>
      </c>
      <c r="S152" s="13">
        <v>41116</v>
      </c>
      <c r="T152" s="35" t="str">
        <f>VLOOKUP(B152,SAOM!B$2:M1693,9,0)</f>
        <v>DANILO LIMA E CASTRO</v>
      </c>
      <c r="U152" s="13" t="str">
        <f>VLOOKUP(B152,SAOM!B$2:N1693,10,0)</f>
        <v>praça NOSSA SENHORA DAS DORES, 0 - CENTRO</v>
      </c>
      <c r="V152" s="35" t="str">
        <f>VLOOKUP(B152,SAOM!B$2:P1693,12,0)</f>
        <v>(37) 3355-1360</v>
      </c>
      <c r="W152" s="60" t="str">
        <f>VLOOKUP(B152,SAOM!B$2:O1693,11,0)</f>
        <v>37926-000</v>
      </c>
      <c r="X152" s="33" t="str">
        <f>VLOOKUP(B152,SAOM!B$2:Q1693,13,0)</f>
        <v>00:20:0E:10:4A:EB</v>
      </c>
      <c r="Y152" s="13">
        <v>41116</v>
      </c>
      <c r="Z152" s="11" t="s">
        <v>5042</v>
      </c>
      <c r="AA152" s="14">
        <v>41116</v>
      </c>
      <c r="AB152" s="28">
        <f>VLOOKUP(C152,Relatorios!A$3:B923,2,0)</f>
        <v>41183</v>
      </c>
      <c r="AC152" s="287">
        <f>VLOOKUP(D152,Faturamento!D$3:F1587,3,0)</f>
        <v>41147</v>
      </c>
      <c r="AD152" s="14" t="s">
        <v>3493</v>
      </c>
      <c r="AE152" s="14" t="str">
        <f>VLOOKUP(B152,SAOM!B$2:T1693,16,0)</f>
        <v xml:space="preserve">6/6 - Cliente ciente / Cliente não está ciente
</v>
      </c>
      <c r="AF152" s="14">
        <f t="shared" si="5"/>
        <v>41206</v>
      </c>
      <c r="AG152" s="14">
        <v>41136</v>
      </c>
      <c r="AH152" s="47"/>
      <c r="AI152" s="181" t="s">
        <v>623</v>
      </c>
      <c r="AJ152" s="113" t="s">
        <v>9087</v>
      </c>
      <c r="AK152" s="113"/>
      <c r="AL152" s="11" t="str">
        <f>VLOOKUP(B152,SAOM!B$2:U1810,20,0)</f>
        <v>O cabo é curto para a distância entre o modem e o PC.</v>
      </c>
      <c r="AM152" s="15" t="s">
        <v>4162</v>
      </c>
    </row>
    <row r="153" spans="1:39" s="15" customFormat="1" ht="15.75" customHeight="1">
      <c r="A153" s="39">
        <v>834</v>
      </c>
      <c r="B153" s="31" t="s">
        <v>909</v>
      </c>
      <c r="C153" s="31">
        <v>3039</v>
      </c>
      <c r="D153" s="33" t="str">
        <f>VLOOKUP(B153,SAOM!B$2:H1810,7,0)</f>
        <v>SES-RORO-0834</v>
      </c>
      <c r="E153" s="13">
        <v>40952</v>
      </c>
      <c r="F153" s="13">
        <v>41108</v>
      </c>
      <c r="G153" s="13">
        <f>VLOOKUP(B153,SAOM!B$2:D1697,3,0)</f>
        <v>41108</v>
      </c>
      <c r="H153" s="13">
        <f t="shared" si="4"/>
        <v>41123</v>
      </c>
      <c r="I153" s="13">
        <v>40967</v>
      </c>
      <c r="J153" s="10" t="s">
        <v>469</v>
      </c>
      <c r="K153" s="33" t="str">
        <f>VLOOKUP(B153,SAOM!B$2:H1694,4,0)</f>
        <v>Aceito</v>
      </c>
      <c r="L153" s="10" t="s">
        <v>456</v>
      </c>
      <c r="M153" s="33" t="str">
        <f>VLOOKUP(B153,SAOM!B$2:F1980,5,0)</f>
        <v>Lider</v>
      </c>
      <c r="N153" s="11" t="s">
        <v>928</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35" t="str">
        <f>VLOOKUP(B153,SAOM!B$2:M1694,9,0)</f>
        <v>MARILIA BERTOLATO RIBEIRO</v>
      </c>
      <c r="U153" s="13" t="str">
        <f>VLOOKUP(B153,SAOM!B$2:N1694,10,0)</f>
        <v>Rua CARLOS GRAVINA MARTINS, 25 - ROSÁRIO</v>
      </c>
      <c r="V153" s="35" t="str">
        <f>VLOOKUP(B153,SAOM!B$2:P1694,12,0)</f>
        <v>(32) 3577-1335</v>
      </c>
      <c r="W153" s="60" t="str">
        <f>VLOOKUP(B153,SAOM!B$2:O1694,11,0)</f>
        <v>36510-000</v>
      </c>
      <c r="X153" s="33" t="str">
        <f>VLOOKUP(B153,SAOM!B$2:Q1694,13,0)</f>
        <v>00:20:0e:10:4f:be</v>
      </c>
      <c r="Y153" s="13">
        <v>41129</v>
      </c>
      <c r="Z153" s="11" t="s">
        <v>5884</v>
      </c>
      <c r="AA153" s="38">
        <v>41134</v>
      </c>
      <c r="AB153" s="28">
        <f>VLOOKUP(C153,Relatorios!A$3:B924,2,0)</f>
        <v>41254</v>
      </c>
      <c r="AC153" s="287">
        <f>VLOOKUP(D153,Faturamento!D$3:F1588,3,0)</f>
        <v>41165</v>
      </c>
      <c r="AD153" s="38" t="s">
        <v>3868</v>
      </c>
      <c r="AE153" s="14" t="str">
        <f>VLOOKUP(B153,SAOM!B$2:T1694,16,0)</f>
        <v xml:space="preserve">
</v>
      </c>
      <c r="AF153" s="14">
        <f t="shared" si="5"/>
        <v>41224</v>
      </c>
      <c r="AG153" s="14" t="s">
        <v>4162</v>
      </c>
      <c r="AH153" s="14"/>
      <c r="AI153" s="47"/>
      <c r="AJ153" s="113"/>
      <c r="AK153" s="113"/>
      <c r="AL153" s="11" t="str">
        <f>VLOOKUP(B153,SAOM!B$2:U1811,20,0)</f>
        <v>Sem computador na localidade</v>
      </c>
      <c r="AM153" s="15" t="s">
        <v>4162</v>
      </c>
    </row>
    <row r="154" spans="1:39" s="15" customFormat="1" ht="15.75" customHeight="1">
      <c r="A154" s="39">
        <v>843</v>
      </c>
      <c r="B154" s="31" t="s">
        <v>910</v>
      </c>
      <c r="C154" s="31">
        <v>3049</v>
      </c>
      <c r="D154" s="33" t="str">
        <f>VLOOKUP(B154,SAOM!B$2:H1811,7,0)</f>
        <v>SES-JURA-0843</v>
      </c>
      <c r="E154" s="13">
        <v>40952</v>
      </c>
      <c r="F154" s="13">
        <v>40997</v>
      </c>
      <c r="G154" s="13">
        <f>VLOOKUP(B154,SAOM!B$2:D1698,3,0)</f>
        <v>40997</v>
      </c>
      <c r="H154" s="13">
        <f t="shared" si="4"/>
        <v>41012</v>
      </c>
      <c r="I154" s="13">
        <v>40976</v>
      </c>
      <c r="J154" s="10" t="s">
        <v>1296</v>
      </c>
      <c r="K154" s="33" t="str">
        <f>VLOOKUP(B154,SAOM!B$2:H1695,4,0)</f>
        <v>Paralisado</v>
      </c>
      <c r="L154" s="10" t="s">
        <v>1296</v>
      </c>
      <c r="M154" s="33" t="str">
        <f>VLOOKUP(B154,SAOM!B$2:F1981,5,0)</f>
        <v>Lider</v>
      </c>
      <c r="N154" s="11" t="s">
        <v>166</v>
      </c>
      <c r="O154" s="11" t="str">
        <f>VLOOKUP(N154,Coordenadas!B$2:C1001,2,0)</f>
        <v>SUDESTE</v>
      </c>
      <c r="P154" s="11" t="str">
        <f>VLOOKUP(N154,Coordenadas!B$2:D1001,3,0)</f>
        <v xml:space="preserve"> 21°45'47.22"S</v>
      </c>
      <c r="Q154" s="11" t="str">
        <f>VLOOKUP(N154,Coordenadas!B$2:E1001,4,0)</f>
        <v xml:space="preserve"> 43°20'39.90"O</v>
      </c>
      <c r="R154" s="12">
        <v>4033</v>
      </c>
      <c r="S154" s="13" t="s">
        <v>1296</v>
      </c>
      <c r="T154" s="35" t="str">
        <f>VLOOKUP(B154,SAOM!B$2:M1695,9,0)</f>
        <v>Bruno Pereira</v>
      </c>
      <c r="U154" s="13" t="str">
        <f>VLOOKUP(B154,SAOM!B$2:N1695,10,0)</f>
        <v>Avenida Barão do Rio Branco, 249 Transportes SRS-JF - Manoel Honório.</v>
      </c>
      <c r="V154" s="35" t="str">
        <f>VLOOKUP(B154,SAOM!B$2:P1695,12,0)</f>
        <v>(32) 3274-5361</v>
      </c>
      <c r="W154" s="60" t="str">
        <f>VLOOKUP(B154,SAOM!B$2:O1695,11,0)</f>
        <v>36045-010</v>
      </c>
      <c r="X154" s="33" t="str">
        <f>VLOOKUP(B154,SAOM!B$2:Q1695,13,0)</f>
        <v>-</v>
      </c>
      <c r="Y154" s="13"/>
      <c r="Z154" s="11"/>
      <c r="AA154" s="102"/>
      <c r="AB154" s="28" t="e">
        <f>VLOOKUP(C154,Relatorios!A$3:B925,2,0)</f>
        <v>#N/A</v>
      </c>
      <c r="AC154" s="287" t="e">
        <f>VLOOKUP(D154,Faturamento!D$3:F1589,3,0)</f>
        <v>#N/A</v>
      </c>
      <c r="AD154" s="104" t="s">
        <v>4817</v>
      </c>
      <c r="AE154" s="14" t="str">
        <f>VLOOKUP(B154,SAOM!B$2:T1695,16,0)</f>
        <v>5/7 - Cancelado por não haver possibilidade de instalação e mudança do local para outro endereço.
Link para atender o Transporte de Juiz de Fora.
Não é possível instalar antena na loalidade.</v>
      </c>
      <c r="AF154" s="14">
        <f t="shared" si="5"/>
        <v>90</v>
      </c>
      <c r="AG154" s="14" t="s">
        <v>4162</v>
      </c>
      <c r="AH154" s="14"/>
      <c r="AI154" s="47"/>
      <c r="AJ154" s="114"/>
      <c r="AK154" s="114"/>
      <c r="AL154" s="11" t="str">
        <f>VLOOKUP(B154,SAOM!B$2:U1812,20,0)</f>
        <v>-</v>
      </c>
      <c r="AM154" s="15" t="s">
        <v>4162</v>
      </c>
    </row>
    <row r="155" spans="1:39" s="15" customFormat="1" ht="15.75" customHeight="1">
      <c r="A155" s="39">
        <v>851</v>
      </c>
      <c r="B155" s="31" t="s">
        <v>911</v>
      </c>
      <c r="C155" s="31">
        <v>3057</v>
      </c>
      <c r="D155" s="33" t="str">
        <f>VLOOKUP(B155,SAOM!B$2:H1812,7,0)</f>
        <v>SES-CATA-0851</v>
      </c>
      <c r="E155" s="13">
        <v>40952</v>
      </c>
      <c r="F155" s="13">
        <v>40997</v>
      </c>
      <c r="G155" s="13">
        <f>VLOOKUP(B155,SAOM!B$2:D1699,3,0)</f>
        <v>40997</v>
      </c>
      <c r="H155" s="13">
        <f t="shared" si="4"/>
        <v>41012</v>
      </c>
      <c r="I155" s="13" t="s">
        <v>458</v>
      </c>
      <c r="J155" s="10" t="s">
        <v>469</v>
      </c>
      <c r="K155" s="33" t="str">
        <f>VLOOKUP(B155,SAOM!B$2:H1696,4,0)</f>
        <v>Aceito</v>
      </c>
      <c r="L155" s="10" t="s">
        <v>456</v>
      </c>
      <c r="M155" s="33" t="str">
        <f>VLOOKUP(B155,SAOM!B$2:F1982,5,0)</f>
        <v>Lider</v>
      </c>
      <c r="N155" s="11" t="s">
        <v>929</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35" t="str">
        <f>VLOOKUP(B155,SAOM!B$2:M1696,9,0)</f>
        <v>RODRIGO AVILA MAFUZ</v>
      </c>
      <c r="U155" s="13" t="str">
        <f>VLOOKUP(B155,SAOM!B$2:N1696,10,0)</f>
        <v>Avenida NOSSA SENHORA APARECIDA, 270 - CENTRO</v>
      </c>
      <c r="V155" s="35" t="str">
        <f>VLOOKUP(B155,SAOM!B$2:P1696,12,0)</f>
        <v>(31) 3716-1780</v>
      </c>
      <c r="W155" s="60" t="str">
        <f>VLOOKUP(B155,SAOM!B$2:O1696,11,0)</f>
        <v>35765-000</v>
      </c>
      <c r="X155" s="33" t="str">
        <f>VLOOKUP(B155,SAOM!B$2:Q1696,13,0)</f>
        <v>00:20:0E:10:49:EE</v>
      </c>
      <c r="Y155" s="13">
        <v>40956</v>
      </c>
      <c r="Z155" s="11" t="s">
        <v>1078</v>
      </c>
      <c r="AA155" s="14">
        <v>40956</v>
      </c>
      <c r="AB155" s="28">
        <f>VLOOKUP(C155,Relatorios!A$3:B926,2,0)</f>
        <v>40984</v>
      </c>
      <c r="AC155" s="287">
        <f>VLOOKUP(D155,Faturamento!D$3:F1590,3,0)</f>
        <v>40987</v>
      </c>
      <c r="AD155" s="41" t="s">
        <v>686</v>
      </c>
      <c r="AE155" s="14" t="str">
        <f>VLOOKUP(B155,SAOM!B$2:T1696,16,0)</f>
        <v>-</v>
      </c>
      <c r="AF155" s="14">
        <f t="shared" si="5"/>
        <v>41046</v>
      </c>
      <c r="AG155" s="14" t="s">
        <v>4162</v>
      </c>
      <c r="AH155" s="14"/>
      <c r="AI155" s="47"/>
      <c r="AJ155" s="114"/>
      <c r="AK155" s="114"/>
      <c r="AL155" s="11" t="str">
        <f>VLOOKUP(B155,SAOM!B$2:U1813,20,0)</f>
        <v>-</v>
      </c>
      <c r="AM155" s="15" t="s">
        <v>4162</v>
      </c>
    </row>
    <row r="156" spans="1:39" s="15" customFormat="1" ht="15.75" customHeight="1">
      <c r="A156" s="39">
        <v>857</v>
      </c>
      <c r="B156" s="31" t="s">
        <v>912</v>
      </c>
      <c r="C156" s="31">
        <v>3064</v>
      </c>
      <c r="D156" s="33" t="str">
        <f>VLOOKUP(B156,SAOM!B$2:H1813,7,0)</f>
        <v>SES-CETE-0857</v>
      </c>
      <c r="E156" s="13">
        <v>40952</v>
      </c>
      <c r="F156" s="13">
        <v>41108</v>
      </c>
      <c r="G156" s="13">
        <f>VLOOKUP(B156,SAOM!B$2:D1700,3,0)</f>
        <v>41108</v>
      </c>
      <c r="H156" s="13">
        <f t="shared" si="4"/>
        <v>41123</v>
      </c>
      <c r="I156" s="13">
        <v>40967</v>
      </c>
      <c r="J156" s="10" t="s">
        <v>469</v>
      </c>
      <c r="K156" s="33" t="str">
        <f>VLOOKUP(B156,SAOM!B$2:H1697,4,0)</f>
        <v>Aceito</v>
      </c>
      <c r="L156" s="10" t="s">
        <v>456</v>
      </c>
      <c r="M156" s="33" t="str">
        <f>VLOOKUP(B156,SAOM!B$2:F1983,5,0)</f>
        <v>Lider</v>
      </c>
      <c r="N156" s="11" t="s">
        <v>930</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35" t="str">
        <f>VLOOKUP(B156,SAOM!B$2:M1697,9,0)</f>
        <v>PAULA JUNIA ALVES</v>
      </c>
      <c r="U156" s="13" t="str">
        <f>VLOOKUP(B156,SAOM!B$2:N1697,10,0)</f>
        <v>Avenida CORONEL FRANCISCO FRANCISCO GUIMARAES, 268 - CENTRO</v>
      </c>
      <c r="V156" s="35" t="str">
        <f>VLOOKUP(B156,SAOM!B$2:P1697,12,0)</f>
        <v>(37)3544-1144</v>
      </c>
      <c r="W156" s="60" t="str">
        <f>VLOOKUP(B156,SAOM!B$2:O1697,11,0)</f>
        <v>35624-000</v>
      </c>
      <c r="X156" s="33" t="str">
        <f>VLOOKUP(B156,SAOM!B$2:Q1697,13,0)</f>
        <v>00:20:0E:10:4F:8F</v>
      </c>
      <c r="Y156" s="13">
        <v>41116</v>
      </c>
      <c r="Z156" s="11" t="s">
        <v>5319</v>
      </c>
      <c r="AA156" s="14">
        <v>41116</v>
      </c>
      <c r="AB156" s="28">
        <f>VLOOKUP(C156,Relatorios!A$3:B927,2,0)</f>
        <v>41183</v>
      </c>
      <c r="AC156" s="287">
        <f>VLOOKUP(D156,Faturamento!D$3:F1591,3,0)</f>
        <v>41147</v>
      </c>
      <c r="AD156" s="14" t="s">
        <v>3798</v>
      </c>
      <c r="AE156" s="14" t="str">
        <f>VLOOKUP(B156,SAOM!B$2:T1697,16,0)</f>
        <v>-</v>
      </c>
      <c r="AF156" s="14">
        <f t="shared" si="5"/>
        <v>41206</v>
      </c>
      <c r="AG156" s="14" t="s">
        <v>4162</v>
      </c>
      <c r="AH156" s="14"/>
      <c r="AI156" s="47"/>
      <c r="AJ156" s="113"/>
      <c r="AK156" s="113"/>
      <c r="AL156" s="11" t="str">
        <f>VLOOKUP(B156,SAOM!B$2:U1814,20,0)</f>
        <v>Os computadores da localidade são Wireless e não há um router disponível para conexão do modem.</v>
      </c>
      <c r="AM156" s="15" t="s">
        <v>4162</v>
      </c>
    </row>
    <row r="157" spans="1:39" s="15" customFormat="1" ht="15.75" customHeight="1">
      <c r="A157" s="39">
        <v>865</v>
      </c>
      <c r="B157" s="31" t="s">
        <v>913</v>
      </c>
      <c r="C157" s="31">
        <v>3072</v>
      </c>
      <c r="D157" s="33" t="str">
        <f>VLOOKUP(B157,SAOM!B$2:H1814,7,0)</f>
        <v>SES-FUIA-0865</v>
      </c>
      <c r="E157" s="13">
        <v>40952</v>
      </c>
      <c r="F157" s="13">
        <v>41108</v>
      </c>
      <c r="G157" s="13">
        <f>VLOOKUP(B157,SAOM!B$2:D1701,3,0)</f>
        <v>41108</v>
      </c>
      <c r="H157" s="13">
        <f t="shared" si="4"/>
        <v>41123</v>
      </c>
      <c r="I157" s="13">
        <v>40967</v>
      </c>
      <c r="J157" s="10" t="s">
        <v>469</v>
      </c>
      <c r="K157" s="33" t="str">
        <f>VLOOKUP(B157,SAOM!B$2:H1698,4,0)</f>
        <v>Aceito</v>
      </c>
      <c r="L157" s="10" t="s">
        <v>456</v>
      </c>
      <c r="M157" s="33" t="str">
        <f>VLOOKUP(B157,SAOM!B$2:F1984,5,0)</f>
        <v>Lider</v>
      </c>
      <c r="N157" s="11" t="s">
        <v>931</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35" t="str">
        <f>VLOOKUP(B157,SAOM!B$2:M1698,9,0)</f>
        <v>EULADIA DE OLIVEIRA FREITAS</v>
      </c>
      <c r="U157" s="13" t="str">
        <f>VLOOKUP(B157,SAOM!B$2:N1698,10,0)</f>
        <v>RUA ANTÔNIO TORRES FERNANDES,35</v>
      </c>
      <c r="V157" s="35" t="str">
        <f>VLOOKUP(B157,SAOM!B$2:P1698,12,0)</f>
        <v xml:space="preserve"> (31)8229-6687</v>
      </c>
      <c r="W157" s="60" t="str">
        <f>VLOOKUP(B157,SAOM!B$2:O1698,11,0)</f>
        <v>35709-000</v>
      </c>
      <c r="X157" s="33" t="str">
        <f>VLOOKUP(B157,SAOM!B$2:Q1698,13,0)</f>
        <v>00:20:0E:10:4D:06</v>
      </c>
      <c r="Y157" s="13">
        <v>41108</v>
      </c>
      <c r="Z157" s="11" t="s">
        <v>2418</v>
      </c>
      <c r="AA157" s="14">
        <v>41108</v>
      </c>
      <c r="AB157" s="28">
        <f>VLOOKUP(C157,Relatorios!A$3:B928,2,0)</f>
        <v>41183</v>
      </c>
      <c r="AC157" s="287">
        <f>VLOOKUP(D157,Faturamento!D$3:F1592,3,0)</f>
        <v>41139</v>
      </c>
      <c r="AD157" s="14" t="s">
        <v>3841</v>
      </c>
      <c r="AE157" s="14" t="str">
        <f>VLOOKUP(B157,SAOM!B$2:T1698,16,0)</f>
        <v xml:space="preserve">
</v>
      </c>
      <c r="AF157" s="14">
        <f t="shared" si="5"/>
        <v>41198</v>
      </c>
      <c r="AG157" s="14" t="s">
        <v>4162</v>
      </c>
      <c r="AH157" s="14"/>
      <c r="AI157" s="47"/>
      <c r="AJ157" s="113"/>
      <c r="AK157" s="113"/>
      <c r="AL157" s="11" t="str">
        <f>VLOOKUP(B157,SAOM!B$2:U1815,20,0)</f>
        <v>O técnico não tem cabo RJ45 disponível.</v>
      </c>
      <c r="AM157" s="15" t="s">
        <v>4162</v>
      </c>
    </row>
    <row r="158" spans="1:39" s="15" customFormat="1" ht="15.75" customHeight="1">
      <c r="A158" s="39">
        <v>836</v>
      </c>
      <c r="B158" s="31" t="s">
        <v>914</v>
      </c>
      <c r="C158" s="31">
        <v>3041</v>
      </c>
      <c r="D158" s="33" t="str">
        <f>VLOOKUP(B158,SAOM!B$2:H1815,7,0)</f>
        <v>SES-PRES-0836</v>
      </c>
      <c r="E158" s="13">
        <v>40952</v>
      </c>
      <c r="F158" s="13">
        <v>40997</v>
      </c>
      <c r="G158" s="13">
        <f>VLOOKUP(B158,SAOM!B$2:D1702,3,0)</f>
        <v>40997</v>
      </c>
      <c r="H158" s="13">
        <f t="shared" si="4"/>
        <v>41012</v>
      </c>
      <c r="I158" s="13" t="s">
        <v>458</v>
      </c>
      <c r="J158" s="10" t="s">
        <v>469</v>
      </c>
      <c r="K158" s="33" t="str">
        <f>VLOOKUP(B158,SAOM!B$2:H1699,4,0)</f>
        <v>Aceito</v>
      </c>
      <c r="L158" s="10" t="s">
        <v>456</v>
      </c>
      <c r="M158" s="33" t="str">
        <f>VLOOKUP(B158,SAOM!B$2:F1985,5,0)</f>
        <v>Lider</v>
      </c>
      <c r="N158" s="11" t="s">
        <v>932</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35" t="str">
        <f>VLOOKUP(B158,SAOM!B$2:M1699,9,0)</f>
        <v>CRISTINA CARNEIRO FARIA</v>
      </c>
      <c r="U158" s="13" t="str">
        <f>VLOOKUP(B158,SAOM!B$2:N1699,10,0)</f>
        <v>Rua TAQUARASSU, 7 - CENTRO</v>
      </c>
      <c r="V158" s="35" t="str">
        <f>VLOOKUP(B158,SAOM!B$2:P1699,12,0)</f>
        <v>(32) 3538-1200</v>
      </c>
      <c r="W158" s="60" t="str">
        <f>VLOOKUP(B158,SAOM!B$2:O1699,11,0)</f>
        <v>36475-000</v>
      </c>
      <c r="X158" s="33" t="str">
        <f>VLOOKUP(B158,SAOM!B$2:Q1699,13,0)</f>
        <v>00:20:0E:10:4A:33</v>
      </c>
      <c r="Y158" s="13">
        <v>40974</v>
      </c>
      <c r="Z158" s="11" t="s">
        <v>1349</v>
      </c>
      <c r="AA158" s="14">
        <v>40974</v>
      </c>
      <c r="AB158" s="28" t="str">
        <f>VLOOKUP(C158,Relatorios!A$3:B929,2,0)</f>
        <v>Entregue</v>
      </c>
      <c r="AC158" s="287">
        <f>VLOOKUP(D158,Faturamento!D$3:F1593,3,0)</f>
        <v>41005</v>
      </c>
      <c r="AD158" s="41"/>
      <c r="AE158" s="14" t="str">
        <f>VLOOKUP(B158,SAOM!B$2:T1699,16,0)</f>
        <v>-</v>
      </c>
      <c r="AF158" s="14">
        <f t="shared" si="5"/>
        <v>41064</v>
      </c>
      <c r="AG158" s="14" t="s">
        <v>4162</v>
      </c>
      <c r="AH158" s="14"/>
      <c r="AI158" s="47"/>
      <c r="AJ158" s="114"/>
      <c r="AK158" s="114"/>
      <c r="AL158" s="11" t="str">
        <f>VLOOKUP(B158,SAOM!B$2:U1816,20,0)</f>
        <v>-</v>
      </c>
      <c r="AM158" s="15" t="s">
        <v>4162</v>
      </c>
    </row>
    <row r="159" spans="1:39" s="15" customFormat="1" ht="15.75" customHeight="1">
      <c r="A159" s="39">
        <v>845</v>
      </c>
      <c r="B159" s="31" t="s">
        <v>915</v>
      </c>
      <c r="C159" s="31">
        <v>3051</v>
      </c>
      <c r="D159" s="33" t="str">
        <f>VLOOKUP(B159,SAOM!B$2:H1816,7,0)</f>
        <v>SES-LAAL-0845</v>
      </c>
      <c r="E159" s="13">
        <v>40952</v>
      </c>
      <c r="F159" s="13">
        <v>41108</v>
      </c>
      <c r="G159" s="13">
        <f>VLOOKUP(B159,SAOM!B$2:D1703,3,0)</f>
        <v>41108</v>
      </c>
      <c r="H159" s="13">
        <f t="shared" si="4"/>
        <v>41123</v>
      </c>
      <c r="I159" s="13">
        <v>40967</v>
      </c>
      <c r="J159" s="10" t="s">
        <v>469</v>
      </c>
      <c r="K159" s="33" t="str">
        <f>VLOOKUP(B159,SAOM!B$2:H1700,4,0)</f>
        <v>Aceito</v>
      </c>
      <c r="L159" s="10" t="s">
        <v>456</v>
      </c>
      <c r="M159" s="33" t="str">
        <f>VLOOKUP(B159,SAOM!B$2:F1986,5,0)</f>
        <v>Lider</v>
      </c>
      <c r="N159" s="11" t="s">
        <v>933</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35" t="str">
        <f>VLOOKUP(B159,SAOM!B$2:M1700,9,0)</f>
        <v>AUGUSTO JOSE DE PAULA MARCHITO</v>
      </c>
      <c r="U159" s="13" t="str">
        <f>VLOOKUP(B159,SAOM!B$2:N1700,10,0)</f>
        <v xml:space="preserve">	RUA SEBASTIAO SOARES DA SILVEIRA, S/N - CENTRO</v>
      </c>
      <c r="V159" s="35" t="str">
        <f>VLOOKUP(B159,SAOM!B$2:P1700,12,0)</f>
        <v>(32) 3424-1516</v>
      </c>
      <c r="W159" s="60" t="str">
        <f>VLOOKUP(B159,SAOM!B$2:O1700,11,0)</f>
        <v>36760-000</v>
      </c>
      <c r="X159" s="33" t="str">
        <f>VLOOKUP(B159,SAOM!B$2:Q1700,13,0)</f>
        <v>00:20:0E:10:4A:D7</v>
      </c>
      <c r="Y159" s="13">
        <v>41136</v>
      </c>
      <c r="Z159" s="11" t="s">
        <v>5355</v>
      </c>
      <c r="AA159" s="14">
        <v>41172</v>
      </c>
      <c r="AB159" s="28" t="e">
        <f>VLOOKUP(C159,Relatorios!A$3:B930,2,0)</f>
        <v>#N/A</v>
      </c>
      <c r="AC159" s="287">
        <f>VLOOKUP(D159,Faturamento!D$3:F1594,3,0)</f>
        <v>41203</v>
      </c>
      <c r="AD159" s="124" t="s">
        <v>6571</v>
      </c>
      <c r="AE159" s="14" t="str">
        <f>VLOOKUP(B159,SAOM!B$2:T1700,16,0)</f>
        <v>-</v>
      </c>
      <c r="AF159" s="14">
        <f t="shared" si="5"/>
        <v>41262</v>
      </c>
      <c r="AG159" s="14" t="s">
        <v>4162</v>
      </c>
      <c r="AH159" s="14"/>
      <c r="AI159" s="47"/>
      <c r="AJ159" s="113"/>
      <c r="AK159" s="113"/>
      <c r="AL159" s="11" t="str">
        <f>VLOOKUP(B159,SAOM!B$2:U1817,20,0)</f>
        <v>localidade não possui computador</v>
      </c>
      <c r="AM159" s="15" t="s">
        <v>4162</v>
      </c>
    </row>
    <row r="160" spans="1:39" s="15" customFormat="1" ht="15.75" customHeight="1">
      <c r="A160" s="39">
        <v>853</v>
      </c>
      <c r="B160" s="31" t="s">
        <v>916</v>
      </c>
      <c r="C160" s="31">
        <v>3060</v>
      </c>
      <c r="D160" s="33" t="str">
        <f>VLOOKUP(B160,SAOM!B$2:H1817,7,0)</f>
        <v>SES-CALO-0853</v>
      </c>
      <c r="E160" s="13">
        <v>40952</v>
      </c>
      <c r="F160" s="13">
        <v>40997</v>
      </c>
      <c r="G160" s="13">
        <f>VLOOKUP(B160,SAOM!B$2:D1704,3,0)</f>
        <v>40997</v>
      </c>
      <c r="H160" s="13">
        <f t="shared" si="4"/>
        <v>41012</v>
      </c>
      <c r="I160" s="13" t="s">
        <v>458</v>
      </c>
      <c r="J160" s="10" t="s">
        <v>469</v>
      </c>
      <c r="K160" s="33" t="str">
        <f>VLOOKUP(B160,SAOM!B$2:H1701,4,0)</f>
        <v>Aceito</v>
      </c>
      <c r="L160" s="10" t="s">
        <v>456</v>
      </c>
      <c r="M160" s="33" t="str">
        <f>VLOOKUP(B160,SAOM!B$2:F1987,5,0)</f>
        <v>Lider</v>
      </c>
      <c r="N160" s="11" t="s">
        <v>163</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35" t="str">
        <f>VLOOKUP(B160,SAOM!B$2:M1701,9,0)</f>
        <v>CHRISTIAN ALBERNAZ PIMENTA</v>
      </c>
      <c r="U160" s="13" t="str">
        <f>VLOOKUP(B160,SAOM!B$2:N1701,10,0)</f>
        <v>Rua EXPEDICIONÁRIO BOAVIDIR MASSOTE, 0 - CENTRO</v>
      </c>
      <c r="V160" s="35" t="str">
        <f>VLOOKUP(B160,SAOM!B$2:P1701,12,0)</f>
        <v>(35) 3832-6000</v>
      </c>
      <c r="W160" s="60" t="str">
        <f>VLOOKUP(B160,SAOM!B$2:O1701,11,0)</f>
        <v>37270-000</v>
      </c>
      <c r="X160" s="33" t="str">
        <f>VLOOKUP(B160,SAOM!B$2:Q1701,13,0)</f>
        <v>00:20:0E:10:4A:09</v>
      </c>
      <c r="Y160" s="13">
        <v>40970</v>
      </c>
      <c r="Z160" s="11" t="s">
        <v>1185</v>
      </c>
      <c r="AA160" s="14">
        <v>40970</v>
      </c>
      <c r="AB160" s="28" t="str">
        <f>VLOOKUP(C160,Relatorios!A$3:B931,2,0)</f>
        <v>Entregue</v>
      </c>
      <c r="AC160" s="287">
        <f>VLOOKUP(D160,Faturamento!D$3:F1595,3,0)</f>
        <v>41001</v>
      </c>
      <c r="AD160" s="41"/>
      <c r="AE160" s="14" t="str">
        <f>VLOOKUP(B160,SAOM!B$2:T1701,16,0)</f>
        <v>-</v>
      </c>
      <c r="AF160" s="14">
        <f t="shared" si="5"/>
        <v>41060</v>
      </c>
      <c r="AG160" s="14" t="s">
        <v>4162</v>
      </c>
      <c r="AH160" s="14"/>
      <c r="AI160" s="47"/>
      <c r="AJ160" s="114"/>
      <c r="AK160" s="114"/>
      <c r="AL160" s="11" t="str">
        <f>VLOOKUP(B160,SAOM!B$2:U1818,20,0)</f>
        <v>-</v>
      </c>
      <c r="AM160" s="15" t="s">
        <v>4162</v>
      </c>
    </row>
    <row r="161" spans="1:39" s="15" customFormat="1" ht="15.75" customHeight="1">
      <c r="A161" s="39">
        <v>859</v>
      </c>
      <c r="B161" s="31" t="s">
        <v>917</v>
      </c>
      <c r="C161" s="31">
        <v>3066</v>
      </c>
      <c r="D161" s="33" t="str">
        <f>VLOOKUP(B161,SAOM!B$2:H1818,7,0)</f>
        <v>SES-DEOS-0859</v>
      </c>
      <c r="E161" s="13">
        <v>40952</v>
      </c>
      <c r="F161" s="13">
        <v>40997</v>
      </c>
      <c r="G161" s="13">
        <f>VLOOKUP(B161,SAOM!B$2:D1705,3,0)</f>
        <v>40997</v>
      </c>
      <c r="H161" s="13">
        <f t="shared" si="4"/>
        <v>41012</v>
      </c>
      <c r="I161" s="13" t="s">
        <v>458</v>
      </c>
      <c r="J161" s="10" t="s">
        <v>469</v>
      </c>
      <c r="K161" s="33" t="str">
        <f>VLOOKUP(B161,SAOM!B$2:H1702,4,0)</f>
        <v>Aceito</v>
      </c>
      <c r="L161" s="10" t="s">
        <v>456</v>
      </c>
      <c r="M161" s="33" t="str">
        <f>VLOOKUP(B161,SAOM!B$2:F1988,5,0)</f>
        <v>Lider</v>
      </c>
      <c r="N161" s="11" t="s">
        <v>934</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35" t="str">
        <f>VLOOKUP(B161,SAOM!B$2:M1702,9,0)</f>
        <v>JULIANO TEIXEIRA SILVA</v>
      </c>
      <c r="U161" s="13" t="str">
        <f>VLOOKUP(B161,SAOM!B$2:N1702,10,0)</f>
        <v>Rua BRASILINO JOSE DE ANDRADE , 65 - CENTRO</v>
      </c>
      <c r="V161" s="35" t="str">
        <f>VLOOKUP(B161,SAOM!B$2:P1702,12,0)</f>
        <v>(31) 3736-1397</v>
      </c>
      <c r="W161" s="60" t="str">
        <f>VLOOKUP(B161,SAOM!B$2:O1702,11,0)</f>
        <v>35494-000</v>
      </c>
      <c r="X161" s="33" t="str">
        <f>VLOOKUP(B161,SAOM!B$2:Q1702,13,0)</f>
        <v>00:20:0E:10:4A:23</v>
      </c>
      <c r="Y161" s="13">
        <v>40969</v>
      </c>
      <c r="Z161" s="11" t="s">
        <v>2039</v>
      </c>
      <c r="AA161" s="14">
        <v>40970</v>
      </c>
      <c r="AB161" s="28" t="str">
        <f>VLOOKUP(C161,Relatorios!A$3:B932,2,0)</f>
        <v>Entregue</v>
      </c>
      <c r="AC161" s="287">
        <f>VLOOKUP(D161,Faturamento!D$3:F1596,3,0)</f>
        <v>41001</v>
      </c>
      <c r="AD161" s="41"/>
      <c r="AE161" s="14" t="str">
        <f>VLOOKUP(B161,SAOM!B$2:T1702,16,0)</f>
        <v>-</v>
      </c>
      <c r="AF161" s="14">
        <f t="shared" si="5"/>
        <v>41060</v>
      </c>
      <c r="AG161" s="14" t="s">
        <v>4162</v>
      </c>
      <c r="AH161" s="14"/>
      <c r="AI161" s="47"/>
      <c r="AJ161" s="114"/>
      <c r="AK161" s="114"/>
      <c r="AL161" s="11" t="str">
        <f>VLOOKUP(B161,SAOM!B$2:U1819,20,0)</f>
        <v>-</v>
      </c>
      <c r="AM161" s="15" t="s">
        <v>4162</v>
      </c>
    </row>
    <row r="162" spans="1:39" s="15" customFormat="1" ht="15.75" customHeight="1">
      <c r="A162" s="39">
        <v>869</v>
      </c>
      <c r="B162" s="31" t="s">
        <v>918</v>
      </c>
      <c r="C162" s="31">
        <v>3077</v>
      </c>
      <c r="D162" s="33" t="str">
        <f>VLOOKUP(B162,SAOM!B$2:H1819,7,0)</f>
        <v>SES-ITRO-0869</v>
      </c>
      <c r="E162" s="13">
        <v>40952</v>
      </c>
      <c r="F162" s="13">
        <v>40997</v>
      </c>
      <c r="G162" s="13">
        <f>VLOOKUP(B162,SAOM!B$2:D1706,3,0)</f>
        <v>40997</v>
      </c>
      <c r="H162" s="13">
        <f t="shared" si="4"/>
        <v>41012</v>
      </c>
      <c r="I162" s="13">
        <v>40967</v>
      </c>
      <c r="J162" s="10" t="s">
        <v>469</v>
      </c>
      <c r="K162" s="33" t="str">
        <f>VLOOKUP(B162,SAOM!B$2:H1703,4,0)</f>
        <v>Aceito</v>
      </c>
      <c r="L162" s="10" t="s">
        <v>456</v>
      </c>
      <c r="M162" s="33" t="str">
        <f>VLOOKUP(B162,SAOM!B$2:F1989,5,0)</f>
        <v>Lider</v>
      </c>
      <c r="N162" s="11" t="s">
        <v>935</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35" t="str">
        <f>VLOOKUP(B162,SAOM!B$2:M1703,9,0)</f>
        <v>MATEUS FERNANDES FERREIRA</v>
      </c>
      <c r="U162" s="13" t="str">
        <f>VLOOKUP(B162,SAOM!B$2:N1703,10,0)</f>
        <v>Rua OLIVER CANDIDO GOMES, 100 - CENTRO</v>
      </c>
      <c r="V162" s="35" t="str">
        <f>VLOOKUP(B162,SAOM!B$2:P1703,12,0)</f>
        <v>(31) 3836-5182</v>
      </c>
      <c r="W162" s="60" t="str">
        <f>VLOOKUP(B162,SAOM!B$2:O1703,11,0)</f>
        <v>35820-000</v>
      </c>
      <c r="X162" s="33" t="str">
        <f>VLOOKUP(B162,SAOM!B$2:Q1703,13,0)</f>
        <v>00:20:0E:10:48:FF</v>
      </c>
      <c r="Y162" s="13">
        <v>40996</v>
      </c>
      <c r="Z162" s="11" t="s">
        <v>2151</v>
      </c>
      <c r="AA162" s="14">
        <v>41002</v>
      </c>
      <c r="AB162" s="28" t="str">
        <f>VLOOKUP(C162,Relatorios!A$3:B933,2,0)</f>
        <v>Entregue</v>
      </c>
      <c r="AC162" s="287">
        <f>VLOOKUP(D162,Faturamento!D$3:F1597,3,0)</f>
        <v>41033</v>
      </c>
      <c r="AD162" s="14"/>
      <c r="AE162" s="14" t="str">
        <f>VLOOKUP(B162,SAOM!B$2:T1703,16,0)</f>
        <v>-</v>
      </c>
      <c r="AF162" s="14">
        <f t="shared" si="5"/>
        <v>41092</v>
      </c>
      <c r="AG162" s="14" t="s">
        <v>4162</v>
      </c>
      <c r="AH162" s="14"/>
      <c r="AI162" s="47"/>
      <c r="AJ162" s="113"/>
      <c r="AK162" s="113"/>
      <c r="AL162" s="11" t="str">
        <f>VLOOKUP(B162,SAOM!B$2:U1820,20,0)</f>
        <v>-</v>
      </c>
      <c r="AM162" s="15" t="s">
        <v>4162</v>
      </c>
    </row>
    <row r="163" spans="1:39" s="15" customFormat="1" ht="15.75" customHeight="1">
      <c r="A163" s="39">
        <v>867</v>
      </c>
      <c r="B163" s="31" t="s">
        <v>919</v>
      </c>
      <c r="C163" s="31">
        <v>3075</v>
      </c>
      <c r="D163" s="33" t="str">
        <f>VLOOKUP(B163,SAOM!B$2:H1820,7,0)</f>
        <v>SES-IBIA-0867</v>
      </c>
      <c r="E163" s="13">
        <v>40952</v>
      </c>
      <c r="F163" s="13">
        <v>40997</v>
      </c>
      <c r="G163" s="13">
        <f>VLOOKUP(B163,SAOM!B$2:D1707,3,0)</f>
        <v>40997</v>
      </c>
      <c r="H163" s="13">
        <f t="shared" si="4"/>
        <v>41012</v>
      </c>
      <c r="I163" s="13" t="s">
        <v>458</v>
      </c>
      <c r="J163" s="10" t="s">
        <v>469</v>
      </c>
      <c r="K163" s="33" t="str">
        <f>VLOOKUP(B163,SAOM!B$2:H1704,4,0)</f>
        <v>Aceito</v>
      </c>
      <c r="L163" s="10" t="s">
        <v>456</v>
      </c>
      <c r="M163" s="33" t="str">
        <f>VLOOKUP(B163,SAOM!B$2:F1990,5,0)</f>
        <v>Lider</v>
      </c>
      <c r="N163" s="11" t="s">
        <v>2968</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35" t="str">
        <f>VLOOKUP(B163,SAOM!B$2:M1704,9,0)</f>
        <v>PRISCILA CRISTINA LOURENÇO RODRIGUES</v>
      </c>
      <c r="U163" s="13" t="str">
        <f>VLOOKUP(B163,SAOM!B$2:N1704,10,0)</f>
        <v>Rua 20, 112 - CENTRO</v>
      </c>
      <c r="V163" s="35" t="str">
        <f>VLOOKUP(B163,SAOM!B$2:P1704,12,0)</f>
        <v>(34) 3631-4940</v>
      </c>
      <c r="W163" s="60" t="str">
        <f>VLOOKUP(B163,SAOM!B$2:O1704,11,0)</f>
        <v>38950-000</v>
      </c>
      <c r="X163" s="33" t="str">
        <f>VLOOKUP(B163,SAOM!B$2:Q1704,13,0)</f>
        <v>00:20:0E:10:49:D8</v>
      </c>
      <c r="Y163" s="13">
        <v>40966</v>
      </c>
      <c r="Z163" s="11" t="s">
        <v>1508</v>
      </c>
      <c r="AA163" s="14">
        <v>40968</v>
      </c>
      <c r="AB163" s="28">
        <f>VLOOKUP(C163,Relatorios!A$3:B934,2,0)</f>
        <v>40984</v>
      </c>
      <c r="AC163" s="287">
        <f>VLOOKUP(D163,Faturamento!D$3:F1598,3,0)</f>
        <v>40999</v>
      </c>
      <c r="AD163" s="41" t="s">
        <v>686</v>
      </c>
      <c r="AE163" s="14" t="str">
        <f>VLOOKUP(B163,SAOM!B$2:T1704,16,0)</f>
        <v>-</v>
      </c>
      <c r="AF163" s="14">
        <f t="shared" si="5"/>
        <v>41058</v>
      </c>
      <c r="AG163" s="14" t="s">
        <v>4162</v>
      </c>
      <c r="AH163" s="14"/>
      <c r="AI163" s="47"/>
      <c r="AJ163" s="114"/>
      <c r="AK163" s="114"/>
      <c r="AL163" s="11" t="str">
        <f>VLOOKUP(B163,SAOM!B$2:U1821,20,0)</f>
        <v>-</v>
      </c>
      <c r="AM163" s="15" t="s">
        <v>4162</v>
      </c>
    </row>
    <row r="164" spans="1:39" s="57" customFormat="1" ht="15.75" customHeight="1">
      <c r="A164" s="39">
        <v>839</v>
      </c>
      <c r="B164" s="31" t="s">
        <v>920</v>
      </c>
      <c r="C164" s="31">
        <v>3044</v>
      </c>
      <c r="D164" s="33" t="str">
        <f>VLOOKUP(B164,SAOM!B$2:H1821,7,0)</f>
        <v>SES-PEIA-0839</v>
      </c>
      <c r="E164" s="24">
        <v>40952</v>
      </c>
      <c r="F164" s="24">
        <v>41108</v>
      </c>
      <c r="G164" s="13">
        <f>VLOOKUP(B164,SAOM!B$2:D1708,3,0)</f>
        <v>41108</v>
      </c>
      <c r="H164" s="24">
        <f t="shared" si="4"/>
        <v>41123</v>
      </c>
      <c r="I164" s="24">
        <v>40967</v>
      </c>
      <c r="J164" s="48" t="s">
        <v>469</v>
      </c>
      <c r="K164" s="33" t="str">
        <f>VLOOKUP(B164,SAOM!B$2:H1705,4,0)</f>
        <v>Aceito</v>
      </c>
      <c r="L164" s="10" t="s">
        <v>456</v>
      </c>
      <c r="M164" s="33" t="str">
        <f>VLOOKUP(B164,SAOM!B$2:F1991,5,0)</f>
        <v>Lider</v>
      </c>
      <c r="N164" s="40" t="s">
        <v>937</v>
      </c>
      <c r="O164" s="11" t="str">
        <f>VLOOKUP(N164,Coordenadas!B$2:C1011,2,0)</f>
        <v>OESTE</v>
      </c>
      <c r="P164" s="11" t="str">
        <f>VLOOKUP(N164,Coordenadas!B$2:D1011,3,0)</f>
        <v xml:space="preserve"> 20°15'36.50"S</v>
      </c>
      <c r="Q164" s="11" t="str">
        <f>VLOOKUP(N164,Coordenadas!B$2:E1011,4,0)</f>
        <v xml:space="preserve"> 45°12'48.24"O</v>
      </c>
      <c r="R164" s="75">
        <v>4033</v>
      </c>
      <c r="S164" s="24">
        <v>41115</v>
      </c>
      <c r="T164" s="35" t="str">
        <f>VLOOKUP(B164,SAOM!B$2:M1705,9,0)</f>
        <v>ROBERTA SILVA ANDRADE</v>
      </c>
      <c r="U164" s="13" t="str">
        <f>VLOOKUP(B164,SAOM!B$2:N1705,10,0)</f>
        <v>RUA RIO DE JANEIRO, 51</v>
      </c>
      <c r="V164" s="35" t="str">
        <f>VLOOKUP(B164,SAOM!B$2:P1705,12,0)</f>
        <v>(37)3344-1139</v>
      </c>
      <c r="W164" s="60" t="str">
        <f>VLOOKUP(B164,SAOM!B$2:O1705,11,0)</f>
        <v>35565-000</v>
      </c>
      <c r="X164" s="33" t="str">
        <f>VLOOKUP(B164,SAOM!B$2:Q1705,13,0)</f>
        <v>00:20:0E:10:4F:34</v>
      </c>
      <c r="Y164" s="24">
        <v>41114</v>
      </c>
      <c r="Z164" s="40" t="s">
        <v>4998</v>
      </c>
      <c r="AA164" s="55">
        <v>41114</v>
      </c>
      <c r="AB164" s="28" t="str">
        <f>VLOOKUP(C164,Relatorios!A$3:B935,2,0)</f>
        <v>Entregue</v>
      </c>
      <c r="AC164" s="287">
        <f>VLOOKUP(D164,Faturamento!D$3:F1599,3,0)</f>
        <v>41145</v>
      </c>
      <c r="AD164" s="73" t="s">
        <v>5298</v>
      </c>
      <c r="AE164" s="14" t="str">
        <f>VLOOKUP(B164,SAOM!B$2:T1705,16,0)</f>
        <v>-</v>
      </c>
      <c r="AF164" s="14">
        <f t="shared" si="5"/>
        <v>41204</v>
      </c>
      <c r="AG164" s="55" t="s">
        <v>4162</v>
      </c>
      <c r="AH164" s="55"/>
      <c r="AI164" s="181"/>
      <c r="AJ164" s="117"/>
      <c r="AK164" s="117"/>
      <c r="AL164" s="11" t="str">
        <f>VLOOKUP(B164,SAOM!B$2:U1822,20,0)</f>
        <v>-</v>
      </c>
      <c r="AM164" s="57" t="s">
        <v>4162</v>
      </c>
    </row>
    <row r="165" spans="1:39" s="15" customFormat="1" ht="15.75" customHeight="1">
      <c r="A165" s="39">
        <v>848</v>
      </c>
      <c r="B165" s="31" t="s">
        <v>921</v>
      </c>
      <c r="C165" s="31">
        <v>3054</v>
      </c>
      <c r="D165" s="33" t="str">
        <f>VLOOKUP(B165,SAOM!B$2:H1822,7,0)</f>
        <v>SES-JABA-0848</v>
      </c>
      <c r="E165" s="13">
        <v>40952</v>
      </c>
      <c r="F165" s="13">
        <v>40997</v>
      </c>
      <c r="G165" s="13">
        <f>VLOOKUP(B165,SAOM!B$2:D1709,3,0)</f>
        <v>40997</v>
      </c>
      <c r="H165" s="13">
        <f t="shared" si="4"/>
        <v>41012</v>
      </c>
      <c r="I165" s="13" t="s">
        <v>458</v>
      </c>
      <c r="J165" s="10" t="s">
        <v>469</v>
      </c>
      <c r="K165" s="33" t="str">
        <f>VLOOKUP(B165,SAOM!B$2:H1706,4,0)</f>
        <v>Aceito</v>
      </c>
      <c r="L165" s="10" t="s">
        <v>456</v>
      </c>
      <c r="M165" s="33" t="str">
        <f>VLOOKUP(B165,SAOM!B$2:F1992,5,0)</f>
        <v>Lider</v>
      </c>
      <c r="N165" s="11" t="s">
        <v>938</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35" t="str">
        <f>VLOOKUP(B165,SAOM!B$2:M1706,9,0)</f>
        <v>CHARLES AGEU DOS SANTOS</v>
      </c>
      <c r="U165" s="13" t="str">
        <f>VLOOKUP(B165,SAOM!B$2:N1706,10,0)</f>
        <v>Rua ANTENOR FLORUNCIO DIAS, 0 - SAO JOSE I</v>
      </c>
      <c r="V165" s="35" t="str">
        <f>VLOOKUP(B165,SAOM!B$2:P1706,12,0)</f>
        <v>(37) 3354-1119</v>
      </c>
      <c r="W165" s="60" t="str">
        <f>VLOOKUP(B165,SAOM!B$2:O1706,11,0)</f>
        <v>35580-000</v>
      </c>
      <c r="X165" s="33" t="str">
        <f>VLOOKUP(B165,SAOM!B$2:Q1706,13,0)</f>
        <v>00:20:0E:10:49:EC</v>
      </c>
      <c r="Y165" s="13">
        <v>40974</v>
      </c>
      <c r="Z165" s="11" t="s">
        <v>1351</v>
      </c>
      <c r="AA165" s="14">
        <v>40974</v>
      </c>
      <c r="AB165" s="28" t="str">
        <f>VLOOKUP(C165,Relatorios!A$3:B936,2,0)</f>
        <v>Entregue</v>
      </c>
      <c r="AC165" s="287">
        <f>VLOOKUP(D165,Faturamento!D$3:F1600,3,0)</f>
        <v>41005</v>
      </c>
      <c r="AD165" s="41"/>
      <c r="AE165" s="14" t="str">
        <f>VLOOKUP(B165,SAOM!B$2:T1706,16,0)</f>
        <v>o Mac 00200e104a51 foi alterado pois o modem não estava ligando</v>
      </c>
      <c r="AF165" s="14">
        <f t="shared" si="5"/>
        <v>41064</v>
      </c>
      <c r="AG165" s="14" t="s">
        <v>4162</v>
      </c>
      <c r="AH165" s="14"/>
      <c r="AI165" s="47"/>
      <c r="AJ165" s="114"/>
      <c r="AK165" s="114"/>
      <c r="AL165" s="11" t="str">
        <f>VLOOKUP(B165,SAOM!B$2:U1823,20,0)</f>
        <v>-</v>
      </c>
      <c r="AM165" s="15" t="s">
        <v>4162</v>
      </c>
    </row>
    <row r="166" spans="1:39" s="15" customFormat="1" ht="15.75" customHeight="1">
      <c r="A166" s="39">
        <v>861</v>
      </c>
      <c r="B166" s="31" t="s">
        <v>922</v>
      </c>
      <c r="C166" s="31">
        <v>3068</v>
      </c>
      <c r="D166" s="33" t="str">
        <f>VLOOKUP(B166,SAOM!B$2:H1823,7,0)</f>
        <v>SES-DOIO-0861</v>
      </c>
      <c r="E166" s="13">
        <v>40952</v>
      </c>
      <c r="F166" s="13">
        <v>41086</v>
      </c>
      <c r="G166" s="13">
        <f>VLOOKUP(B166,SAOM!B$2:D1710,3,0)</f>
        <v>41089</v>
      </c>
      <c r="H166" s="13">
        <f t="shared" si="4"/>
        <v>41101</v>
      </c>
      <c r="I166" s="13">
        <v>40967</v>
      </c>
      <c r="J166" s="10" t="s">
        <v>469</v>
      </c>
      <c r="K166" s="33" t="str">
        <f>VLOOKUP(B166,SAOM!B$2:H1707,4,0)</f>
        <v>Aceito</v>
      </c>
      <c r="L166" s="10" t="s">
        <v>456</v>
      </c>
      <c r="M166" s="33" t="str">
        <f>VLOOKUP(B166,SAOM!B$2:F1993,5,0)</f>
        <v>Lider</v>
      </c>
      <c r="N166" s="11" t="s">
        <v>939</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35" t="str">
        <f>VLOOKUP(B166,SAOM!B$2:M1707,9,0)</f>
        <v>WALDILENE BARCELLOS CUNHA</v>
      </c>
      <c r="U166" s="13" t="str">
        <f>VLOOKUP(B166,SAOM!B$2:N1707,10,0)</f>
        <v>Rua GERALDINO LESSA, 0 - CENTRO</v>
      </c>
      <c r="V166" s="35" t="str">
        <f>VLOOKUP(B166,SAOM!B$2:P1707,12,0)</f>
        <v>(31) 3857-1874</v>
      </c>
      <c r="W166" s="60" t="str">
        <f>VLOOKUP(B166,SAOM!B$2:O1707,11,0)</f>
        <v>35440-000</v>
      </c>
      <c r="X166" s="33" t="str">
        <f>VLOOKUP(B166,SAOM!B$2:Q1707,13,0)</f>
        <v>00:20:0e:10:51:c7</v>
      </c>
      <c r="Y166" s="13">
        <v>41079</v>
      </c>
      <c r="Z166" s="11" t="s">
        <v>2039</v>
      </c>
      <c r="AA166" s="14">
        <v>41079</v>
      </c>
      <c r="AB166" s="28">
        <f>VLOOKUP(C166,Relatorios!A$3:B937,2,0)</f>
        <v>41143</v>
      </c>
      <c r="AC166" s="287">
        <f>VLOOKUP(D166,Faturamento!D$3:F1601,3,0)</f>
        <v>41110</v>
      </c>
      <c r="AD166" s="14" t="s">
        <v>3421</v>
      </c>
      <c r="AE166" s="14" t="str">
        <f>VLOOKUP(B166,SAOM!B$2:T1707,16,0)</f>
        <v xml:space="preserve">já informado ao cliente sobre o processo.  / Cliente não está ciente
</v>
      </c>
      <c r="AF166" s="14">
        <f t="shared" si="5"/>
        <v>41169</v>
      </c>
      <c r="AG166" s="14" t="s">
        <v>4162</v>
      </c>
      <c r="AH166" s="14"/>
      <c r="AI166" s="47"/>
      <c r="AJ166" s="113"/>
      <c r="AK166" s="113"/>
      <c r="AL166" s="11" t="str">
        <f>VLOOKUP(B166,SAOM!B$2:U1824,20,0)</f>
        <v>cabo muito curto</v>
      </c>
      <c r="AM166" s="15" t="s">
        <v>4162</v>
      </c>
    </row>
    <row r="167" spans="1:39" s="15" customFormat="1" ht="15.75" customHeight="1">
      <c r="A167" s="39">
        <v>832</v>
      </c>
      <c r="B167" s="31" t="s">
        <v>923</v>
      </c>
      <c r="C167" s="31">
        <v>3037</v>
      </c>
      <c r="D167" s="33" t="str">
        <f>VLOOKUP(B167,SAOM!B$2:H1824,7,0)</f>
        <v>SES-SAES-0832</v>
      </c>
      <c r="E167" s="13">
        <v>40952</v>
      </c>
      <c r="F167" s="13">
        <v>41108</v>
      </c>
      <c r="G167" s="13">
        <f>VLOOKUP(B167,SAOM!B$2:D1711,3,0)</f>
        <v>41108</v>
      </c>
      <c r="H167" s="13">
        <f t="shared" si="4"/>
        <v>41123</v>
      </c>
      <c r="I167" s="13">
        <v>40967</v>
      </c>
      <c r="J167" s="10" t="s">
        <v>469</v>
      </c>
      <c r="K167" s="33" t="str">
        <f>VLOOKUP(B167,SAOM!B$2:H1708,4,0)</f>
        <v>Aceito</v>
      </c>
      <c r="L167" s="10" t="s">
        <v>456</v>
      </c>
      <c r="M167" s="33" t="str">
        <f>VLOOKUP(B167,SAOM!B$2:F1994,5,0)</f>
        <v>Lider</v>
      </c>
      <c r="N167" s="11" t="s">
        <v>940</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35" t="str">
        <f>VLOOKUP(B167,SAOM!B$2:M1708,9,0)</f>
        <v>FLAVIO DINIZ ALMEIDA</v>
      </c>
      <c r="U167" s="13" t="str">
        <f>VLOOKUP(B167,SAOM!B$2:N1708,10,0)</f>
        <v>Praça AUGUSTINHO ALVES DE ARAUJO, 26 - CENTRO.</v>
      </c>
      <c r="V167" s="35" t="str">
        <f>VLOOKUP(B167,SAOM!B$2:P1708,12,0)</f>
        <v>(32) 3425-1310</v>
      </c>
      <c r="W167" s="60" t="str">
        <f>VLOOKUP(B167,SAOM!B$2:O1708,11,0)</f>
        <v>36795-000</v>
      </c>
      <c r="X167" s="33" t="str">
        <f>VLOOKUP(B167,SAOM!B$2:Q1708,13,0)</f>
        <v>00:20:0e:10:4f:62</v>
      </c>
      <c r="Y167" s="13">
        <v>41130</v>
      </c>
      <c r="Z167" s="11" t="s">
        <v>5884</v>
      </c>
      <c r="AA167" s="38">
        <v>41131</v>
      </c>
      <c r="AB167" s="28">
        <f>VLOOKUP(C167,Relatorios!A$3:B938,2,0)</f>
        <v>41254</v>
      </c>
      <c r="AC167" s="287">
        <f>VLOOKUP(D167,Faturamento!D$3:F1602,3,0)</f>
        <v>41162</v>
      </c>
      <c r="AD167" s="38" t="s">
        <v>3872</v>
      </c>
      <c r="AE167" s="14" t="str">
        <f>VLOOKUP(B167,SAOM!B$2:T1708,16,0)</f>
        <v xml:space="preserve">
</v>
      </c>
      <c r="AF167" s="14">
        <f t="shared" si="5"/>
        <v>41221</v>
      </c>
      <c r="AG167" s="14" t="s">
        <v>4162</v>
      </c>
      <c r="AH167" s="14"/>
      <c r="AI167" s="47"/>
      <c r="AJ167" s="113"/>
      <c r="AK167" s="113"/>
      <c r="AL167" s="11" t="str">
        <f>VLOOKUP(B167,SAOM!B$2:U1825,20,0)</f>
        <v>Sem computador na localidade</v>
      </c>
      <c r="AM167" s="15" t="s">
        <v>4162</v>
      </c>
    </row>
    <row r="168" spans="1:39" s="15" customFormat="1" ht="15.75" customHeight="1">
      <c r="A168" s="39">
        <v>870</v>
      </c>
      <c r="B168" s="31" t="s">
        <v>1305</v>
      </c>
      <c r="C168" s="31">
        <v>3078</v>
      </c>
      <c r="D168" s="33" t="str">
        <f>VLOOKUP(B168,SAOM!B$2:H1825,7,0)</f>
        <v>SES-ITCU-0870</v>
      </c>
      <c r="E168" s="13">
        <v>40954</v>
      </c>
      <c r="F168" s="13">
        <v>40999</v>
      </c>
      <c r="G168" s="13">
        <f>VLOOKUP(B168,SAOM!B$2:D1712,3,0)</f>
        <v>40999</v>
      </c>
      <c r="H168" s="13">
        <f t="shared" si="4"/>
        <v>41014</v>
      </c>
      <c r="I168" s="13" t="s">
        <v>458</v>
      </c>
      <c r="J168" s="10" t="s">
        <v>469</v>
      </c>
      <c r="K168" s="33" t="str">
        <f>VLOOKUP(B168,SAOM!B$2:H1709,4,0)</f>
        <v>Aceito</v>
      </c>
      <c r="L168" s="10" t="s">
        <v>623</v>
      </c>
      <c r="M168" s="33" t="str">
        <f>VLOOKUP(B168,SAOM!B$2:F1995,5,0)</f>
        <v>Vodanet</v>
      </c>
      <c r="N168" s="11" t="s">
        <v>1801</v>
      </c>
      <c r="O168" s="11" t="str">
        <f>VLOOKUP(N168,Coordenadas!B$2:C1015,2,0)</f>
        <v>OESTE</v>
      </c>
      <c r="P168" s="11" t="str">
        <f>VLOOKUP(N168,Coordenadas!B$2:D1015,3,0)</f>
        <v>20°11'S</v>
      </c>
      <c r="Q168" s="11" t="str">
        <f>VLOOKUP(N168,Coordenadas!B$2:E1015,4,0)</f>
        <v>44°25'O</v>
      </c>
      <c r="R168" s="12">
        <v>4033</v>
      </c>
      <c r="S168" s="13">
        <v>40989</v>
      </c>
      <c r="T168" s="35" t="str">
        <f>VLOOKUP(B168,SAOM!B$2:M1709,9,0)</f>
        <v>LIVIA LOPES MOREIRA</v>
      </c>
      <c r="U168" s="13" t="str">
        <f>VLOOKUP(B168,SAOM!B$2:N1709,10,0)</f>
        <v>avenida JOSE FRANCISCO DA SILVA, 0 - CENTRO</v>
      </c>
      <c r="V168" s="35" t="str">
        <f>VLOOKUP(B168,SAOM!B$2:P1709,12,0)</f>
        <v>(31) 3572-1255</v>
      </c>
      <c r="W168" s="60" t="str">
        <f>VLOOKUP(B168,SAOM!B$2:O1709,11,0)</f>
        <v>35685-000</v>
      </c>
      <c r="X168" s="33" t="str">
        <f>VLOOKUP(B168,SAOM!B$2:Q1709,13,0)</f>
        <v>00:20:0E:10:48:FA</v>
      </c>
      <c r="Y168" s="13">
        <v>40989</v>
      </c>
      <c r="Z168" s="11" t="s">
        <v>3786</v>
      </c>
      <c r="AA168" s="102">
        <v>40989</v>
      </c>
      <c r="AB168" s="28" t="e">
        <f>VLOOKUP(C168,Relatorios!A$3:B939,2,0)</f>
        <v>#N/A</v>
      </c>
      <c r="AC168" s="287">
        <f>VLOOKUP(D168,Faturamento!D$3:F1603,3,0)</f>
        <v>41020</v>
      </c>
      <c r="AD168" s="104"/>
      <c r="AE168" s="14" t="str">
        <f>VLOOKUP(B168,SAOM!B$2:T1709,16,0)</f>
        <v>-</v>
      </c>
      <c r="AF168" s="14">
        <f t="shared" si="5"/>
        <v>41079</v>
      </c>
      <c r="AG168" s="14" t="s">
        <v>4162</v>
      </c>
      <c r="AH168" s="14"/>
      <c r="AI168" s="47"/>
      <c r="AJ168" s="114"/>
      <c r="AK168" s="114"/>
      <c r="AL168" s="11" t="str">
        <f>VLOOKUP(B168,SAOM!B$2:U1826,20,0)</f>
        <v>-</v>
      </c>
      <c r="AM168" s="15" t="s">
        <v>4162</v>
      </c>
    </row>
    <row r="169" spans="1:39" s="15" customFormat="1" ht="15.75" customHeight="1">
      <c r="A169" s="39">
        <v>846</v>
      </c>
      <c r="B169" s="31" t="s">
        <v>1306</v>
      </c>
      <c r="C169" s="31">
        <v>3052</v>
      </c>
      <c r="D169" s="33" t="str">
        <f>VLOOKUP(B169,SAOM!B$2:H1826,7,0)</f>
        <v>SES-LADA-0846</v>
      </c>
      <c r="E169" s="13">
        <v>40954</v>
      </c>
      <c r="F169" s="13">
        <v>40999</v>
      </c>
      <c r="G169" s="13">
        <f>VLOOKUP(B169,SAOM!B$2:D1713,3,0)</f>
        <v>40999</v>
      </c>
      <c r="H169" s="13">
        <f t="shared" si="4"/>
        <v>41014</v>
      </c>
      <c r="I169" s="13" t="s">
        <v>458</v>
      </c>
      <c r="J169" s="10" t="s">
        <v>469</v>
      </c>
      <c r="K169" s="33" t="str">
        <f>VLOOKUP(B169,SAOM!B$2:H1710,4,0)</f>
        <v>Aceito</v>
      </c>
      <c r="L169" s="10" t="s">
        <v>623</v>
      </c>
      <c r="M169" s="33" t="str">
        <f>VLOOKUP(B169,SAOM!B$2:F1996,5,0)</f>
        <v>Vodanet</v>
      </c>
      <c r="N169" s="11" t="s">
        <v>1816</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35" t="str">
        <f>VLOOKUP(B169,SAOM!B$2:M1710,9,0)</f>
        <v>JANAINA RESENDE DE SOUSA</v>
      </c>
      <c r="U169" s="13" t="str">
        <f>VLOOKUP(B169,SAOM!B$2:N1710,10,0)</f>
        <v>praça AMARO LOPES, 606 - CENTRO</v>
      </c>
      <c r="V169" s="35" t="str">
        <f>VLOOKUP(B169,SAOM!B$2:P1710,12,0)</f>
        <v>(32) 3363-2090</v>
      </c>
      <c r="W169" s="60" t="str">
        <f>VLOOKUP(B169,SAOM!B$2:O1710,11,0)</f>
        <v>36345-000</v>
      </c>
      <c r="X169" s="33" t="str">
        <f>VLOOKUP(B169,SAOM!B$2:Q1710,13,0)</f>
        <v>00:20:0E:10:48:9C</v>
      </c>
      <c r="Y169" s="13">
        <v>40973</v>
      </c>
      <c r="Z169" s="11" t="s">
        <v>3786</v>
      </c>
      <c r="AA169" s="14">
        <v>40973</v>
      </c>
      <c r="AB169" s="28" t="e">
        <f>VLOOKUP(C169,Relatorios!A$3:B940,2,0)</f>
        <v>#N/A</v>
      </c>
      <c r="AC169" s="287">
        <f>VLOOKUP(D169,Faturamento!D$3:F1604,3,0)</f>
        <v>41004</v>
      </c>
      <c r="AD169" s="41"/>
      <c r="AE169" s="14" t="str">
        <f>VLOOKUP(B169,SAOM!B$2:T1710,16,0)</f>
        <v>-</v>
      </c>
      <c r="AF169" s="14">
        <f t="shared" si="5"/>
        <v>41063</v>
      </c>
      <c r="AG169" s="14" t="s">
        <v>4162</v>
      </c>
      <c r="AH169" s="14"/>
      <c r="AI169" s="47"/>
      <c r="AJ169" s="114"/>
      <c r="AK169" s="114"/>
      <c r="AL169" s="11" t="str">
        <f>VLOOKUP(B169,SAOM!B$2:U1827,20,0)</f>
        <v>-</v>
      </c>
      <c r="AM169" s="15" t="s">
        <v>4162</v>
      </c>
    </row>
    <row r="170" spans="1:39" s="15" customFormat="1" ht="15.75" customHeight="1">
      <c r="A170" s="39">
        <v>866</v>
      </c>
      <c r="B170" s="31" t="s">
        <v>1196</v>
      </c>
      <c r="C170" s="31">
        <v>3074</v>
      </c>
      <c r="D170" s="33" t="str">
        <f>VLOOKUP(B170,SAOM!B$2:H1827,7,0)</f>
        <v>SES-GUAL-0866</v>
      </c>
      <c r="E170" s="13">
        <v>40954</v>
      </c>
      <c r="F170" s="13">
        <v>40999</v>
      </c>
      <c r="G170" s="13">
        <f>VLOOKUP(B170,SAOM!B$2:D1714,3,0)</f>
        <v>40999</v>
      </c>
      <c r="H170" s="13">
        <f t="shared" si="4"/>
        <v>41014</v>
      </c>
      <c r="I170" s="13" t="s">
        <v>458</v>
      </c>
      <c r="J170" s="10" t="s">
        <v>469</v>
      </c>
      <c r="K170" s="33" t="str">
        <f>VLOOKUP(B170,SAOM!B$2:H1711,4,0)</f>
        <v>Aceito</v>
      </c>
      <c r="L170" s="10" t="s">
        <v>456</v>
      </c>
      <c r="M170" s="33" t="str">
        <f>VLOOKUP(B170,SAOM!B$2:F1997,5,0)</f>
        <v>Lider</v>
      </c>
      <c r="N170" s="11" t="s">
        <v>1821</v>
      </c>
      <c r="O170" s="11" t="str">
        <f>VLOOKUP(N170,Coordenadas!B$2:C1017,2,0)</f>
        <v>SUDESTE</v>
      </c>
      <c r="P170" s="11" t="str">
        <f>VLOOKUP(N170,Coordenadas!B$2:D1017,3,0)</f>
        <v>21°09'S</v>
      </c>
      <c r="Q170" s="11" t="str">
        <f>VLOOKUP(N170,Coordenadas!B$2:E1017,4,0)</f>
        <v>42°47'O</v>
      </c>
      <c r="R170" s="12">
        <v>4033</v>
      </c>
      <c r="S170" s="13">
        <v>40967</v>
      </c>
      <c r="T170" s="35" t="str">
        <f>VLOOKUP(B170,SAOM!B$2:M1711,9,0)</f>
        <v>JACIANE COELHO GONÇALVES</v>
      </c>
      <c r="U170" s="13" t="str">
        <f>VLOOKUP(B170,SAOM!B$2:N1711,10,0)</f>
        <v>avenida PADRE GINCRONIO, 0 - CENTRO</v>
      </c>
      <c r="V170" s="35" t="str">
        <f>VLOOKUP(B170,SAOM!B$2:P1711,12,0)</f>
        <v>(32) 8425-0970</v>
      </c>
      <c r="W170" s="60" t="str">
        <f>VLOOKUP(B170,SAOM!B$2:O1711,11,0)</f>
        <v>36515-000</v>
      </c>
      <c r="X170" s="33" t="str">
        <f>VLOOKUP(B170,SAOM!B$2:Q1711,13,0)</f>
        <v>00:20:0E:10:4A:3A</v>
      </c>
      <c r="Y170" s="13">
        <v>40966</v>
      </c>
      <c r="Z170" s="11" t="s">
        <v>1733</v>
      </c>
      <c r="AA170" s="14">
        <v>40967</v>
      </c>
      <c r="AB170" s="28">
        <f>VLOOKUP(C170,Relatorios!A$3:B941,2,0)</f>
        <v>40984</v>
      </c>
      <c r="AC170" s="287">
        <f>VLOOKUP(D170,Faturamento!D$3:F1605,3,0)</f>
        <v>40998</v>
      </c>
      <c r="AD170" s="41" t="s">
        <v>2336</v>
      </c>
      <c r="AE170" s="14" t="str">
        <f>VLOOKUP(B170,SAOM!B$2:T1711,16,0)</f>
        <v>-</v>
      </c>
      <c r="AF170" s="14">
        <f t="shared" si="5"/>
        <v>41057</v>
      </c>
      <c r="AG170" s="14" t="s">
        <v>4162</v>
      </c>
      <c r="AH170" s="14"/>
      <c r="AI170" s="47"/>
      <c r="AJ170" s="114"/>
      <c r="AK170" s="114"/>
      <c r="AL170" s="11" t="str">
        <f>VLOOKUP(B170,SAOM!B$2:U1828,20,0)</f>
        <v>-</v>
      </c>
      <c r="AM170" s="15" t="s">
        <v>4162</v>
      </c>
    </row>
    <row r="171" spans="1:39" s="15" customFormat="1" ht="15.75" customHeight="1">
      <c r="A171" s="39">
        <v>837</v>
      </c>
      <c r="B171" s="31" t="s">
        <v>1264</v>
      </c>
      <c r="C171" s="31">
        <v>3042</v>
      </c>
      <c r="D171" s="33" t="str">
        <f>VLOOKUP(B171,SAOM!B$2:H1828,7,0)</f>
        <v>SES-BATO-0837</v>
      </c>
      <c r="E171" s="13">
        <v>40954</v>
      </c>
      <c r="F171" s="13">
        <v>41077</v>
      </c>
      <c r="G171" s="13">
        <f>VLOOKUP(B171,SAOM!B$2:D1715,3,0)</f>
        <v>41077</v>
      </c>
      <c r="H171" s="13">
        <f t="shared" si="4"/>
        <v>41092</v>
      </c>
      <c r="I171" s="13">
        <v>41015</v>
      </c>
      <c r="J171" s="10" t="s">
        <v>469</v>
      </c>
      <c r="K171" s="33" t="str">
        <f>VLOOKUP(B171,SAOM!B$2:H1712,4,0)</f>
        <v>Aceito</v>
      </c>
      <c r="L171" s="10" t="s">
        <v>456</v>
      </c>
      <c r="M171" s="33" t="str">
        <f>VLOOKUP(B171,SAOM!B$2:F1998,5,0)</f>
        <v>Lider</v>
      </c>
      <c r="N171" s="11" t="s">
        <v>1811</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35" t="str">
        <f>VLOOKUP(B171,SAOM!B$2:M1712,9,0)</f>
        <v>Eduarda Furlani Ribeiro</v>
      </c>
      <c r="U171" s="13" t="str">
        <f>VLOOKUP(B171,SAOM!B$2:N1712,10,0)</f>
        <v>Rua Antonio Nunes, 0 - Centro</v>
      </c>
      <c r="V171" s="35" t="str">
        <f>VLOOKUP(B171,SAOM!B$2:P1712,12,0)</f>
        <v>(32) 3727-1134</v>
      </c>
      <c r="W171" s="60" t="str">
        <f>VLOOKUP(B171,SAOM!B$2:O1712,11,0)</f>
        <v>36870-000</v>
      </c>
      <c r="X171" s="33" t="str">
        <f>VLOOKUP(B171,SAOM!B$2:Q1712,13,0)</f>
        <v>00:20:0E:10:4A:CB</v>
      </c>
      <c r="Y171" s="13">
        <v>41150</v>
      </c>
      <c r="Z171" s="11" t="s">
        <v>5355</v>
      </c>
      <c r="AA171" s="14">
        <v>41172</v>
      </c>
      <c r="AB171" s="28" t="e">
        <f>VLOOKUP(C171,Relatorios!A$3:B942,2,0)</f>
        <v>#N/A</v>
      </c>
      <c r="AC171" s="287">
        <f>VLOOKUP(D171,Faturamento!D$3:F1606,3,0)</f>
        <v>41203</v>
      </c>
      <c r="AD171" s="41" t="s">
        <v>3791</v>
      </c>
      <c r="AE171" s="14" t="str">
        <f>VLOOKUP(B171,SAOM!B$2:T1712,16,0)</f>
        <v xml:space="preserve">Endereço incorreto. RUA ANTÔNIO JOSE GONÇALVES 871,CENTRO
</v>
      </c>
      <c r="AF171" s="14">
        <f t="shared" si="5"/>
        <v>41262</v>
      </c>
      <c r="AG171" s="14" t="s">
        <v>4162</v>
      </c>
      <c r="AH171" s="14"/>
      <c r="AI171" s="47"/>
      <c r="AJ171" s="114"/>
      <c r="AK171" s="114"/>
      <c r="AL171" s="11" t="str">
        <f>VLOOKUP(B171,SAOM!B$2:U1829,20,0)</f>
        <v>Não. Não possui computador.</v>
      </c>
      <c r="AM171" s="15" t="s">
        <v>4162</v>
      </c>
    </row>
    <row r="172" spans="1:39" s="57" customFormat="1" ht="15.75" customHeight="1">
      <c r="A172" s="39">
        <v>868</v>
      </c>
      <c r="B172" s="31" t="s">
        <v>1263</v>
      </c>
      <c r="C172" s="31">
        <v>3076</v>
      </c>
      <c r="D172" s="33" t="str">
        <f>VLOOKUP(B172,SAOM!B$2:H1829,7,0)</f>
        <v>SES-INRA-0868</v>
      </c>
      <c r="E172" s="24">
        <v>40954</v>
      </c>
      <c r="F172" s="24">
        <v>41108</v>
      </c>
      <c r="G172" s="13">
        <f>VLOOKUP(B172,SAOM!B$2:D1716,3,0)</f>
        <v>41269</v>
      </c>
      <c r="H172" s="24">
        <f t="shared" si="4"/>
        <v>41123</v>
      </c>
      <c r="I172" s="24">
        <v>41200</v>
      </c>
      <c r="J172" s="48" t="s">
        <v>469</v>
      </c>
      <c r="K172" s="33" t="str">
        <f>VLOOKUP(B172,SAOM!B$2:H1713,4,0)</f>
        <v>Aceito</v>
      </c>
      <c r="L172" s="10" t="s">
        <v>456</v>
      </c>
      <c r="M172" s="33" t="str">
        <f>VLOOKUP(B172,SAOM!B$2:F1999,5,0)</f>
        <v>Lider</v>
      </c>
      <c r="N172" s="40" t="s">
        <v>1824</v>
      </c>
      <c r="O172" s="11" t="str">
        <f>VLOOKUP(N172,Coordenadas!B$2:C1019,2,0)</f>
        <v>NORTE DE MINAS</v>
      </c>
      <c r="P172" s="11" t="str">
        <f>VLOOKUP(N172,Coordenadas!B$2:D1019,3,0)</f>
        <v>15°29'S</v>
      </c>
      <c r="Q172" s="11" t="str">
        <f>VLOOKUP(N172,Coordenadas!B$2:E1019,4,0)</f>
        <v>42°11'O</v>
      </c>
      <c r="R172" s="12">
        <v>4033</v>
      </c>
      <c r="S172" s="24">
        <v>41239</v>
      </c>
      <c r="T172" s="35" t="str">
        <f>VLOOKUP(B172,SAOM!B$2:M1713,9,0)</f>
        <v>MAYRA DARLANE CAPUCHINO DE OLIVEIRA</v>
      </c>
      <c r="U172" s="13" t="str">
        <f>VLOOKUP(B172,SAOM!B$2:N1713,10,0)</f>
        <v>avenida B, 0 - CENTRO</v>
      </c>
      <c r="V172" s="35" t="str">
        <f>VLOOKUP(B172,SAOM!B$2:P1713,12,0)</f>
        <v>(38) 3824-9119</v>
      </c>
      <c r="W172" s="60" t="str">
        <f>VLOOKUP(B172,SAOM!B$2:O1713,11,0)</f>
        <v>39536-000</v>
      </c>
      <c r="X172" s="33" t="str">
        <f>VLOOKUP(B172,SAOM!B$2:Q1713,13,0)</f>
        <v>00:20:0E:10:54:EA</v>
      </c>
      <c r="Y172" s="24">
        <v>41240</v>
      </c>
      <c r="Z172" s="40" t="s">
        <v>3906</v>
      </c>
      <c r="AA172" s="55">
        <v>41241</v>
      </c>
      <c r="AB172" s="28">
        <f>VLOOKUP(C172,Relatorios!A$3:B943,2,0)</f>
        <v>41291</v>
      </c>
      <c r="AC172" s="287">
        <f>VLOOKUP(D172,Faturamento!D$3:F1607,3,0)</f>
        <v>41272</v>
      </c>
      <c r="AD172" s="45" t="s">
        <v>4783</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55">
        <f t="shared" si="5"/>
        <v>41331</v>
      </c>
      <c r="AG172" s="55" t="s">
        <v>4162</v>
      </c>
      <c r="AH172" s="55"/>
      <c r="AI172" s="181"/>
      <c r="AJ172" s="115"/>
      <c r="AK172" s="115"/>
      <c r="AL172" s="11" t="str">
        <f>VLOOKUP(B172,SAOM!B$2:U1830,20,0)</f>
        <v>Vai deixar conectado no modem.</v>
      </c>
      <c r="AM172" s="57" t="s">
        <v>4162</v>
      </c>
    </row>
    <row r="173" spans="1:39" s="15" customFormat="1" ht="15.75" customHeight="1">
      <c r="A173" s="39">
        <v>844</v>
      </c>
      <c r="B173" s="31" t="s">
        <v>1262</v>
      </c>
      <c r="C173" s="31">
        <v>3050</v>
      </c>
      <c r="D173" s="33" t="str">
        <f>VLOOKUP(B173,SAOM!B$2:H1830,7,0)</f>
        <v>SES-MATA-0844</v>
      </c>
      <c r="E173" s="13">
        <v>40954</v>
      </c>
      <c r="F173" s="13">
        <v>40999</v>
      </c>
      <c r="G173" s="13">
        <f>VLOOKUP(B173,SAOM!B$2:D1717,3,0)</f>
        <v>40999</v>
      </c>
      <c r="H173" s="13">
        <f t="shared" si="4"/>
        <v>41014</v>
      </c>
      <c r="I173" s="13" t="s">
        <v>458</v>
      </c>
      <c r="J173" s="10" t="s">
        <v>469</v>
      </c>
      <c r="K173" s="33" t="str">
        <f>VLOOKUP(B173,SAOM!B$2:H1714,4,0)</f>
        <v>Aceito</v>
      </c>
      <c r="L173" s="10" t="s">
        <v>456</v>
      </c>
      <c r="M173" s="33" t="str">
        <f>VLOOKUP(B173,SAOM!B$2:F2000,5,0)</f>
        <v>Lider</v>
      </c>
      <c r="N173" s="11" t="s">
        <v>1192</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35" t="str">
        <f>VLOOKUP(B173,SAOM!B$2:M1714,9,0)</f>
        <v>GABRIELA CAMARGOS FONSECA</v>
      </c>
      <c r="U173" s="13" t="str">
        <f>VLOOKUP(B173,SAOM!B$2:N1714,10,0)</f>
        <v>praça PIO XXII, 0 - CENTRO</v>
      </c>
      <c r="V173" s="35" t="str">
        <f>VLOOKUP(B173,SAOM!B$2:P1714,12,0)</f>
        <v>(33) 3514-1629</v>
      </c>
      <c r="W173" s="60" t="str">
        <f>VLOOKUP(B173,SAOM!B$2:O1714,11,0)</f>
        <v>39690-000</v>
      </c>
      <c r="X173" s="33" t="str">
        <f>VLOOKUP(B173,SAOM!B$2:Q1714,13,0)</f>
        <v>00:20:0e:10:48:84</v>
      </c>
      <c r="Y173" s="13">
        <v>41012</v>
      </c>
      <c r="Z173" s="11" t="s">
        <v>1992</v>
      </c>
      <c r="AA173" s="14">
        <v>41012</v>
      </c>
      <c r="AB173" s="28">
        <f>VLOOKUP(C173,Relatorios!A$3:B944,2,0)</f>
        <v>41058</v>
      </c>
      <c r="AC173" s="287">
        <f>VLOOKUP(D173,Faturamento!D$3:F1608,3,0)</f>
        <v>41043</v>
      </c>
      <c r="AD173" s="41"/>
      <c r="AE173" s="14" t="str">
        <f>VLOOKUP(B173,SAOM!B$2:T1714,16,0)</f>
        <v>-</v>
      </c>
      <c r="AF173" s="14">
        <f t="shared" si="5"/>
        <v>41102</v>
      </c>
      <c r="AG173" s="14" t="s">
        <v>4162</v>
      </c>
      <c r="AH173" s="14"/>
      <c r="AI173" s="47"/>
      <c r="AJ173" s="114"/>
      <c r="AK173" s="114"/>
      <c r="AL173" s="11" t="str">
        <f>VLOOKUP(B173,SAOM!B$2:U1831,20,0)</f>
        <v>-</v>
      </c>
      <c r="AM173" s="15" t="s">
        <v>4162</v>
      </c>
    </row>
    <row r="174" spans="1:39" s="15" customFormat="1" ht="15.75" customHeight="1">
      <c r="A174" s="39">
        <v>833</v>
      </c>
      <c r="B174" s="31" t="s">
        <v>986</v>
      </c>
      <c r="C174" s="31">
        <v>3038</v>
      </c>
      <c r="D174" s="33" t="str">
        <f>VLOOKUP(B174,SAOM!B$2:H1831,7,0)</f>
        <v>SES-SASA-0833</v>
      </c>
      <c r="E174" s="13">
        <v>40953</v>
      </c>
      <c r="F174" s="13">
        <v>41086</v>
      </c>
      <c r="G174" s="13">
        <f>VLOOKUP(B174,SAOM!B$2:D1718,3,0)</f>
        <v>41090</v>
      </c>
      <c r="H174" s="13">
        <f t="shared" si="4"/>
        <v>41101</v>
      </c>
      <c r="I174" s="13">
        <v>41089</v>
      </c>
      <c r="J174" s="10" t="s">
        <v>469</v>
      </c>
      <c r="K174" s="33" t="str">
        <f>VLOOKUP(B174,SAOM!B$2:H1715,4,0)</f>
        <v>Aceito</v>
      </c>
      <c r="L174" s="10" t="s">
        <v>456</v>
      </c>
      <c r="M174" s="33" t="str">
        <f>VLOOKUP(B174,SAOM!B$2:F2001,5,0)</f>
        <v>Lider</v>
      </c>
      <c r="N174" s="11" t="s">
        <v>985</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35" t="str">
        <f>VLOOKUP(B174,SAOM!B$2:M1715,9,0)</f>
        <v>JANMILE ANGELA PIMENTA</v>
      </c>
      <c r="U174" s="13" t="str">
        <f>VLOOKUP(B174,SAOM!B$2:N1715,10,0)</f>
        <v>Rua Porto Velho, 54 - Barro Preto</v>
      </c>
      <c r="V174" s="35" t="str">
        <f>VLOOKUP(B174,SAOM!B$2:P1715,12,0)</f>
        <v>(33) 3725-1474</v>
      </c>
      <c r="W174" s="60" t="str">
        <f>VLOOKUP(B174,SAOM!B$2:O1715,11,0)</f>
        <v>39925-000</v>
      </c>
      <c r="X174" s="33" t="str">
        <f>VLOOKUP(B174,SAOM!B$2:Q1715,13,0)</f>
        <v>00:20:0e:10:48:d6</v>
      </c>
      <c r="Y174" s="13">
        <v>41114</v>
      </c>
      <c r="Z174" s="11" t="s">
        <v>5307</v>
      </c>
      <c r="AA174" s="14">
        <v>41114</v>
      </c>
      <c r="AB174" s="28">
        <f>VLOOKUP(C174,Relatorios!A$3:B945,2,0)</f>
        <v>41183</v>
      </c>
      <c r="AC174" s="287">
        <f>VLOOKUP(D174,Faturamento!D$3:F1609,3,0)</f>
        <v>41145</v>
      </c>
      <c r="AD174" s="14" t="s">
        <v>4985</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 t="shared" si="5"/>
        <v>41204</v>
      </c>
      <c r="AG174" s="14" t="s">
        <v>4162</v>
      </c>
      <c r="AH174" s="14"/>
      <c r="AI174" s="47"/>
      <c r="AJ174" s="113"/>
      <c r="AK174" s="113"/>
      <c r="AL174" s="11" t="str">
        <f>VLOOKUP(B174,SAOM!B$2:U1832,20,0)</f>
        <v xml:space="preserve"> entrada ethernet do computador da localidade já está sendo utilizada por outro sistema</v>
      </c>
      <c r="AM174" s="15" t="s">
        <v>4162</v>
      </c>
    </row>
    <row r="175" spans="1:39" s="15" customFormat="1" ht="15.75" customHeight="1">
      <c r="A175" s="39">
        <v>835</v>
      </c>
      <c r="B175" s="31" t="s">
        <v>989</v>
      </c>
      <c r="C175" s="31">
        <v>3040</v>
      </c>
      <c r="D175" s="33" t="str">
        <f>VLOOKUP(B175,SAOM!B$2:H1832,7,0)</f>
        <v>SES-RIMA-0835</v>
      </c>
      <c r="E175" s="13">
        <v>40953</v>
      </c>
      <c r="F175" s="13">
        <v>40998</v>
      </c>
      <c r="G175" s="13">
        <f>VLOOKUP(B175,SAOM!B$2:D1719,3,0)</f>
        <v>40998</v>
      </c>
      <c r="H175" s="13">
        <f t="shared" si="4"/>
        <v>41013</v>
      </c>
      <c r="I175" s="13">
        <v>40990</v>
      </c>
      <c r="J175" s="10" t="s">
        <v>700</v>
      </c>
      <c r="K175" s="33" t="str">
        <f>VLOOKUP(B175,SAOM!B$2:H1716,4,0)</f>
        <v>Paralisado</v>
      </c>
      <c r="L175" s="10" t="s">
        <v>623</v>
      </c>
      <c r="M175" s="33" t="str">
        <f>VLOOKUP(B175,SAOM!B$2:F2002,5,0)</f>
        <v>Vodanet</v>
      </c>
      <c r="N175" s="11" t="s">
        <v>990</v>
      </c>
      <c r="O175" s="11" t="str">
        <f>VLOOKUP(N175,Coordenadas!B$2:C1022,2,0)</f>
        <v>CENTRO</v>
      </c>
      <c r="P175" s="11" t="str">
        <f>VLOOKUP(N175,Coordenadas!B$2:D1022,3,0)</f>
        <v xml:space="preserve"> 20° 5'7.86"S</v>
      </c>
      <c r="Q175" s="11" t="str">
        <f>VLOOKUP(N175,Coordenadas!B$2:E1022,4,0)</f>
        <v xml:space="preserve"> 43°47'23.16"O</v>
      </c>
      <c r="R175" s="12">
        <v>4033</v>
      </c>
      <c r="S175" s="13">
        <v>40975</v>
      </c>
      <c r="T175" s="35" t="str">
        <f>VLOOKUP(B175,SAOM!B$2:M1716,9,0)</f>
        <v>GEOVANI GERALDO RESENDE</v>
      </c>
      <c r="U175" s="13" t="str">
        <f>VLOOKUP(B175,SAOM!B$2:N1716,10,0)</f>
        <v>Rua ANINHA MARÇAL, 282 - CENTRO</v>
      </c>
      <c r="V175" s="35" t="str">
        <f>VLOOKUP(B175,SAOM!B$2:P1716,12,0)</f>
        <v>(31) 3545-1236</v>
      </c>
      <c r="W175" s="60" t="str">
        <f>VLOOKUP(B175,SAOM!B$2:O1716,11,0)</f>
        <v>34300-300</v>
      </c>
      <c r="X175" s="33" t="str">
        <f>VLOOKUP(B175,SAOM!B$2:Q1716,13,0)</f>
        <v>-</v>
      </c>
      <c r="Y175" s="13"/>
      <c r="Z175" s="11"/>
      <c r="AA175" s="14"/>
      <c r="AB175" s="28" t="e">
        <f>VLOOKUP(C175,Relatorios!A$3:B946,2,0)</f>
        <v>#N/A</v>
      </c>
      <c r="AC175" s="287" t="e">
        <f>VLOOKUP(D175,Faturamento!D$3:F1610,3,0)</f>
        <v>#N/A</v>
      </c>
      <c r="AD175" s="41" t="s">
        <v>1993</v>
      </c>
      <c r="AE175" s="14" t="str">
        <f>VLOOKUP(B175,SAOM!B$2:T1716,16,0)</f>
        <v xml:space="preserve">NÃO TEM VISADA PARA A INSTALAÇÃO, PROPRIETARIO IRA POAR A ARVORE.
</v>
      </c>
      <c r="AF175" s="14">
        <f t="shared" si="5"/>
        <v>90</v>
      </c>
      <c r="AG175" s="14" t="s">
        <v>4162</v>
      </c>
      <c r="AH175" s="14"/>
      <c r="AI175" s="47"/>
      <c r="AJ175" s="114"/>
      <c r="AK175" s="114"/>
      <c r="AL175" s="11" t="str">
        <f>VLOOKUP(B175,SAOM!B$2:U1833,20,0)</f>
        <v>-</v>
      </c>
      <c r="AM175" s="15" t="s">
        <v>4162</v>
      </c>
    </row>
    <row r="176" spans="1:39" s="15" customFormat="1" ht="15.75" customHeight="1">
      <c r="A176" s="39">
        <v>838</v>
      </c>
      <c r="B176" s="31" t="s">
        <v>994</v>
      </c>
      <c r="C176" s="31">
        <v>3043</v>
      </c>
      <c r="D176" s="33" t="str">
        <f>VLOOKUP(B176,SAOM!B$2:H1833,7,0)</f>
        <v>SES-PEES-0838</v>
      </c>
      <c r="E176" s="13">
        <v>40953</v>
      </c>
      <c r="F176" s="13">
        <v>41109</v>
      </c>
      <c r="G176" s="13">
        <f>VLOOKUP(B176,SAOM!B$2:D1720,3,0)</f>
        <v>41109</v>
      </c>
      <c r="H176" s="13">
        <f t="shared" si="4"/>
        <v>41124</v>
      </c>
      <c r="I176" s="13">
        <v>40967</v>
      </c>
      <c r="J176" s="10" t="s">
        <v>469</v>
      </c>
      <c r="K176" s="33" t="str">
        <f>VLOOKUP(B176,SAOM!B$2:H1717,4,0)</f>
        <v>Aceito</v>
      </c>
      <c r="L176" s="10" t="s">
        <v>456</v>
      </c>
      <c r="M176" s="33" t="str">
        <f>VLOOKUP(B176,SAOM!B$2:F2003,5,0)</f>
        <v>Lider</v>
      </c>
      <c r="N176" s="11" t="s">
        <v>995</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35" t="str">
        <f>VLOOKUP(B176,SAOM!B$2:M1717,9,0)</f>
        <v>DANIEL CESAR RESENDE / THAIS CRISTINA SILVA F</v>
      </c>
      <c r="U176" s="13" t="str">
        <f>VLOOKUP(B176,SAOM!B$2:N1717,10,0)</f>
        <v>Rua VIRGILIO MACHADO DE CASTRO, 296 - DIVINEIA</v>
      </c>
      <c r="V176" s="35" t="str">
        <f>VLOOKUP(B176,SAOM!B$2:P1717,12,0)</f>
        <v xml:space="preserve">(34) 3663-1718 / 34 </v>
      </c>
      <c r="W176" s="60" t="str">
        <f>VLOOKUP(B176,SAOM!B$2:O1717,11,0)</f>
        <v>38170-000</v>
      </c>
      <c r="X176" s="33" t="str">
        <f>VLOOKUP(B176,SAOM!B$2:Q1717,13,0)</f>
        <v>00:20:0E:10:4c:ff</v>
      </c>
      <c r="Y176" s="13">
        <v>41232</v>
      </c>
      <c r="Z176" s="11" t="s">
        <v>9386</v>
      </c>
      <c r="AA176" s="14">
        <v>41233</v>
      </c>
      <c r="AB176" s="28" t="e">
        <f>VLOOKUP(C176,Relatorios!A$3:B947,2,0)</f>
        <v>#N/A</v>
      </c>
      <c r="AC176" s="287">
        <f>VLOOKUP(D176,Faturamento!D$3:F1611,3,0)</f>
        <v>41264</v>
      </c>
      <c r="AD176" s="14" t="s">
        <v>3862</v>
      </c>
      <c r="AE176" s="14" t="str">
        <f>VLOOKUP(B176,SAOM!B$2:T1717,16,0)</f>
        <v>-</v>
      </c>
      <c r="AF176" s="14">
        <f t="shared" si="5"/>
        <v>41323</v>
      </c>
      <c r="AG176" s="14" t="s">
        <v>4162</v>
      </c>
      <c r="AH176" s="14"/>
      <c r="AI176" s="47"/>
      <c r="AJ176" s="113"/>
      <c r="AK176" s="113"/>
      <c r="AL176" s="11" t="str">
        <f>VLOOKUP(B176,SAOM!B$2:U1834,20,0)</f>
        <v>Não há computador disponível.</v>
      </c>
      <c r="AM176" s="15" t="s">
        <v>4162</v>
      </c>
    </row>
    <row r="177" spans="1:39" s="15" customFormat="1" ht="15.75" customHeight="1">
      <c r="A177" s="39">
        <v>840</v>
      </c>
      <c r="B177" s="31" t="s">
        <v>996</v>
      </c>
      <c r="C177" s="31">
        <v>3045</v>
      </c>
      <c r="D177" s="33" t="str">
        <f>VLOOKUP(B177,SAOM!B$2:H1834,7,0)</f>
        <v>SES-NORA-0840</v>
      </c>
      <c r="E177" s="13">
        <v>40953</v>
      </c>
      <c r="F177" s="13">
        <v>40998</v>
      </c>
      <c r="G177" s="13">
        <f>VLOOKUP(B177,SAOM!B$2:D1721,3,0)</f>
        <v>40998</v>
      </c>
      <c r="H177" s="13">
        <f t="shared" si="4"/>
        <v>41013</v>
      </c>
      <c r="I177" s="13" t="s">
        <v>458</v>
      </c>
      <c r="J177" s="10" t="s">
        <v>469</v>
      </c>
      <c r="K177" s="33" t="str">
        <f>VLOOKUP(B177,SAOM!B$2:H1718,4,0)</f>
        <v>Aceito</v>
      </c>
      <c r="L177" s="10" t="s">
        <v>456</v>
      </c>
      <c r="M177" s="33" t="str">
        <f>VLOOKUP(B177,SAOM!B$2:F2004,5,0)</f>
        <v>Lider</v>
      </c>
      <c r="N177" s="11" t="s">
        <v>997</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35" t="str">
        <f>VLOOKUP(B177,SAOM!B$2:M1718,9,0)</f>
        <v>CLAUDINEIA MARA ALVARENGA FAUSTINO</v>
      </c>
      <c r="U177" s="13" t="str">
        <f>VLOOKUP(B177,SAOM!B$2:N1718,10,0)</f>
        <v>Rua DO OURO, 539 - MANJAHY</v>
      </c>
      <c r="V177" s="35" t="str">
        <f>VLOOKUP(B177,SAOM!B$2:P1718,12,0)</f>
        <v>(31) 3861-1111</v>
      </c>
      <c r="W177" s="60" t="str">
        <f>VLOOKUP(B177,SAOM!B$2:O1718,11,0)</f>
        <v>35920-000</v>
      </c>
      <c r="X177" s="33" t="str">
        <f>VLOOKUP(B177,SAOM!B$2:Q1718,13,0)</f>
        <v>00:20:0E:10:4A:2E</v>
      </c>
      <c r="Y177" s="13">
        <v>41010</v>
      </c>
      <c r="Z177" s="11" t="s">
        <v>1411</v>
      </c>
      <c r="AA177" s="14">
        <v>41010</v>
      </c>
      <c r="AB177" s="28">
        <f>VLOOKUP(C177,Relatorios!A$3:B948,2,0)</f>
        <v>41058</v>
      </c>
      <c r="AC177" s="287">
        <f>VLOOKUP(D177,Faturamento!D$3:F1612,3,0)</f>
        <v>41041</v>
      </c>
      <c r="AD177" s="41"/>
      <c r="AE177" s="14" t="str">
        <f>VLOOKUP(B177,SAOM!B$2:T1718,16,0)</f>
        <v>-</v>
      </c>
      <c r="AF177" s="14">
        <f t="shared" si="5"/>
        <v>41100</v>
      </c>
      <c r="AG177" s="14" t="s">
        <v>4162</v>
      </c>
      <c r="AH177" s="14"/>
      <c r="AI177" s="47"/>
      <c r="AJ177" s="114"/>
      <c r="AK177" s="114"/>
      <c r="AL177" s="11" t="str">
        <f>VLOOKUP(B177,SAOM!B$2:U1835,20,0)</f>
        <v>-</v>
      </c>
      <c r="AM177" s="15" t="s">
        <v>4162</v>
      </c>
    </row>
    <row r="178" spans="1:39" s="15" customFormat="1" ht="15.75" customHeight="1">
      <c r="A178" s="39">
        <v>841</v>
      </c>
      <c r="B178" s="31" t="s">
        <v>1001</v>
      </c>
      <c r="C178" s="31">
        <v>3047</v>
      </c>
      <c r="D178" s="33" t="str">
        <f>VLOOKUP(B178,SAOM!B$2:H1835,7,0)</f>
        <v>SES-BAGA-0841</v>
      </c>
      <c r="E178" s="13">
        <v>40953</v>
      </c>
      <c r="F178" s="13">
        <v>41083</v>
      </c>
      <c r="G178" s="13">
        <f>VLOOKUP(B178,SAOM!B$2:D1722,3,0)</f>
        <v>41083</v>
      </c>
      <c r="H178" s="13">
        <f t="shared" si="4"/>
        <v>41098</v>
      </c>
      <c r="I178" s="13">
        <v>41009</v>
      </c>
      <c r="J178" s="10" t="s">
        <v>469</v>
      </c>
      <c r="K178" s="33" t="str">
        <f>VLOOKUP(B178,SAOM!B$2:H1719,4,0)</f>
        <v>Aceito</v>
      </c>
      <c r="L178" s="10" t="s">
        <v>456</v>
      </c>
      <c r="M178" s="33" t="str">
        <f>VLOOKUP(B178,SAOM!B$2:F2005,5,0)</f>
        <v>Lider</v>
      </c>
      <c r="N178" s="11" t="s">
        <v>1002</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35" t="str">
        <f>VLOOKUP(B178,SAOM!B$2:M1719,9,0)</f>
        <v>Poliane Ferreira Carvalho</v>
      </c>
      <c r="U178" s="13" t="str">
        <f>VLOOKUP(B178,SAOM!B$2:N1719,10,0)</f>
        <v>avenida Pedro Jose Pimenta, 0 - Centro</v>
      </c>
      <c r="V178" s="35" t="str">
        <f>VLOOKUP(B178,SAOM!B$2:P1719,12,0)</f>
        <v>(31) 3877-5528</v>
      </c>
      <c r="W178" s="60" t="str">
        <f>VLOOKUP(B178,SAOM!B$2:O1719,11,0)</f>
        <v>35447-000</v>
      </c>
      <c r="X178" s="33" t="str">
        <f>VLOOKUP(B178,SAOM!B$2:Q1719,13,0)</f>
        <v>00:20:0E:10:4f:49</v>
      </c>
      <c r="Y178" s="13">
        <v>41110</v>
      </c>
      <c r="Z178" s="11" t="s">
        <v>4973</v>
      </c>
      <c r="AA178" s="14">
        <v>41110</v>
      </c>
      <c r="AB178" s="28">
        <f>VLOOKUP(C178,Relatorios!A$3:B949,2,0)</f>
        <v>41183</v>
      </c>
      <c r="AC178" s="287">
        <f>VLOOKUP(D178,Faturamento!D$3:F1613,3,0)</f>
        <v>41141</v>
      </c>
      <c r="AD178" s="41" t="s">
        <v>3792</v>
      </c>
      <c r="AE178" s="14" t="str">
        <f>VLOOKUP(B178,SAOM!B$2:T1719,16,0)</f>
        <v>Endereço informado no agendamento não confere (Praça Joaquim Alves Xavier, 180, Centro)</v>
      </c>
      <c r="AF178" s="14">
        <f t="shared" si="5"/>
        <v>41200</v>
      </c>
      <c r="AG178" s="14">
        <v>41124</v>
      </c>
      <c r="AH178" s="14">
        <v>41130</v>
      </c>
      <c r="AI178" s="181" t="s">
        <v>623</v>
      </c>
      <c r="AJ178" s="110" t="s">
        <v>6019</v>
      </c>
      <c r="AK178" s="110" t="s">
        <v>8635</v>
      </c>
      <c r="AL178" s="11" t="str">
        <f>VLOOKUP(B178,SAOM!B$2:U1836,20,0)</f>
        <v>cabo muito curto</v>
      </c>
      <c r="AM178" s="15" t="s">
        <v>4162</v>
      </c>
    </row>
    <row r="179" spans="1:39" s="15" customFormat="1" ht="15.75" customHeight="1">
      <c r="A179" s="39">
        <v>847</v>
      </c>
      <c r="B179" s="31" t="s">
        <v>1006</v>
      </c>
      <c r="C179" s="31">
        <v>3053</v>
      </c>
      <c r="D179" s="33" t="str">
        <f>VLOOKUP(B179,SAOM!B$2:H1836,7,0)</f>
        <v>SES-BIES-0847</v>
      </c>
      <c r="E179" s="13">
        <v>40953</v>
      </c>
      <c r="F179" s="13">
        <v>41110</v>
      </c>
      <c r="G179" s="13">
        <f>VLOOKUP(B179,SAOM!B$2:D1723,3,0)</f>
        <v>41109</v>
      </c>
      <c r="H179" s="13">
        <f t="shared" si="4"/>
        <v>41125</v>
      </c>
      <c r="I179" s="13">
        <v>40967</v>
      </c>
      <c r="J179" s="10" t="s">
        <v>469</v>
      </c>
      <c r="K179" s="33" t="str">
        <f>VLOOKUP(B179,SAOM!B$2:H1720,4,0)</f>
        <v>Aceito</v>
      </c>
      <c r="L179" s="10" t="s">
        <v>456</v>
      </c>
      <c r="M179" s="33" t="str">
        <f>VLOOKUP(B179,SAOM!B$2:F2006,5,0)</f>
        <v>Lider</v>
      </c>
      <c r="N179" s="11" t="s">
        <v>1007</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35" t="str">
        <f>VLOOKUP(B179,SAOM!B$2:M1720,9,0)</f>
        <v>ALESSANDRO MAGNO RIBEIRO</v>
      </c>
      <c r="U179" s="13" t="str">
        <f>VLOOKUP(B179,SAOM!B$2:N1720,10,0)</f>
        <v>Rua CELSO SUL FERREIRA, 40 - FÁTIMA.</v>
      </c>
      <c r="V179" s="35" t="str">
        <f>VLOOKUP(B179,SAOM!B$2:P1720,12,0)</f>
        <v>(32) 3344-1307</v>
      </c>
      <c r="W179" s="60" t="str">
        <f>VLOOKUP(B179,SAOM!B$2:O1720,11,0)</f>
        <v>36230-000</v>
      </c>
      <c r="X179" s="33" t="str">
        <f>VLOOKUP(B179,SAOM!B$2:Q1720,13,0)</f>
        <v>00:20:0E:10:53:E2</v>
      </c>
      <c r="Y179" s="13">
        <v>41240</v>
      </c>
      <c r="Z179" s="11" t="s">
        <v>6228</v>
      </c>
      <c r="AA179" s="14">
        <v>41240</v>
      </c>
      <c r="AB179" s="28" t="e">
        <f>VLOOKUP(C179,Relatorios!A$3:B950,2,0)</f>
        <v>#N/A</v>
      </c>
      <c r="AC179" s="287">
        <f>VLOOKUP(D179,Faturamento!D$3:F1614,3,0)</f>
        <v>41271</v>
      </c>
      <c r="AD179" s="14" t="s">
        <v>3890</v>
      </c>
      <c r="AE179" s="14" t="str">
        <f>VLOOKUP(B179,SAOM!B$2:T1720,16,0)</f>
        <v xml:space="preserve">
</v>
      </c>
      <c r="AF179" s="14">
        <f t="shared" si="5"/>
        <v>41330</v>
      </c>
      <c r="AG179" s="14" t="s">
        <v>4162</v>
      </c>
      <c r="AH179" s="14"/>
      <c r="AI179" s="47"/>
      <c r="AJ179" s="113"/>
      <c r="AK179" s="113" t="s">
        <v>8636</v>
      </c>
      <c r="AL179" s="11" t="str">
        <f>VLOOKUP(B179,SAOM!B$2:U1837,20,0)</f>
        <v>Vai deixar conectado no modem.</v>
      </c>
      <c r="AM179" s="15" t="s">
        <v>4162</v>
      </c>
    </row>
    <row r="180" spans="1:39" s="15" customFormat="1" ht="15.75" customHeight="1">
      <c r="A180" s="39">
        <v>852</v>
      </c>
      <c r="B180" s="31" t="s">
        <v>1016</v>
      </c>
      <c r="C180" s="31">
        <v>3058</v>
      </c>
      <c r="D180" s="33" t="str">
        <f>VLOOKUP(B180,SAOM!B$2:H1837,7,0)</f>
        <v>SES-CARI-0852</v>
      </c>
      <c r="E180" s="13">
        <v>40953</v>
      </c>
      <c r="F180" s="13">
        <v>41109</v>
      </c>
      <c r="G180" s="13">
        <f>VLOOKUP(B180,SAOM!B$2:D1724,3,0)</f>
        <v>41109</v>
      </c>
      <c r="H180" s="13">
        <f t="shared" si="4"/>
        <v>41124</v>
      </c>
      <c r="I180" s="13">
        <v>40967</v>
      </c>
      <c r="J180" s="10" t="s">
        <v>469</v>
      </c>
      <c r="K180" s="33" t="str">
        <f>VLOOKUP(B180,SAOM!B$2:H1721,4,0)</f>
        <v>Aceito</v>
      </c>
      <c r="L180" s="10" t="s">
        <v>456</v>
      </c>
      <c r="M180" s="33" t="str">
        <f>VLOOKUP(B180,SAOM!B$2:F2007,5,0)</f>
        <v>Lider</v>
      </c>
      <c r="N180" s="11" t="s">
        <v>1017</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35" t="str">
        <f>VLOOKUP(B180,SAOM!B$2:M1721,9,0)</f>
        <v>BETANIA LAURET DE RESENDE TEIXEIRA</v>
      </c>
      <c r="U180" s="13" t="str">
        <f>VLOOKUP(B180,SAOM!B$2:N1721,10,0)</f>
        <v xml:space="preserve">	RUA GOVERNADOR VALADARES, S/N  - CENTRO</v>
      </c>
      <c r="V180" s="35" t="str">
        <f>VLOOKUP(B180,SAOM!B$2:P1721,12,0)</f>
        <v>(31) 3898-1182</v>
      </c>
      <c r="W180" s="60" t="str">
        <f>VLOOKUP(B180,SAOM!B$2:O1721,11,0)</f>
        <v>36560-000</v>
      </c>
      <c r="X180" s="33" t="str">
        <f>VLOOKUP(B180,SAOM!B$2:Q1721,13,0)</f>
        <v>00:20:0e:10:4a:79</v>
      </c>
      <c r="Y180" s="13">
        <v>41145</v>
      </c>
      <c r="Z180" s="11" t="s">
        <v>6583</v>
      </c>
      <c r="AA180" s="14">
        <v>41145</v>
      </c>
      <c r="AB180" s="28">
        <f>VLOOKUP(C180,Relatorios!A$3:B951,2,0)</f>
        <v>41254</v>
      </c>
      <c r="AC180" s="287">
        <f>VLOOKUP(D180,Faturamento!D$3:F1615,3,0)</f>
        <v>41176</v>
      </c>
      <c r="AD180" s="14" t="s">
        <v>3795</v>
      </c>
      <c r="AE180" s="14" t="str">
        <f>VLOOKUP(B180,SAOM!B$2:T1721,16,0)</f>
        <v xml:space="preserve">25/06/2012 10:01:38 	Marcos Gonzaga Milagres 	Ok.
Endereço correto:
(31)3898-1110/1104 - RUA GOVERNADOR VALADARES, S/N  
</v>
      </c>
      <c r="AF180" s="14">
        <f t="shared" si="5"/>
        <v>41235</v>
      </c>
      <c r="AG180" s="14" t="s">
        <v>4162</v>
      </c>
      <c r="AH180" s="14"/>
      <c r="AI180" s="47"/>
      <c r="AJ180" s="113"/>
      <c r="AK180" s="113"/>
      <c r="AL180" s="11" t="str">
        <f>VLOOKUP(B180,SAOM!B$2:U1838,20,0)</f>
        <v>-</v>
      </c>
      <c r="AM180" s="15" t="s">
        <v>4162</v>
      </c>
    </row>
    <row r="181" spans="1:39" s="15" customFormat="1" ht="15.75" customHeight="1">
      <c r="A181" s="39">
        <v>856</v>
      </c>
      <c r="B181" s="31" t="s">
        <v>1025</v>
      </c>
      <c r="C181" s="31">
        <v>3063</v>
      </c>
      <c r="D181" s="33" t="str">
        <f>VLOOKUP(B181,SAOM!B$2:H1838,7,0)</f>
        <v>SES-CARO-0856</v>
      </c>
      <c r="E181" s="13">
        <v>40953</v>
      </c>
      <c r="F181" s="13">
        <v>41110</v>
      </c>
      <c r="G181" s="13">
        <f>VLOOKUP(B181,SAOM!B$2:D1725,3,0)</f>
        <v>41110</v>
      </c>
      <c r="H181" s="13">
        <f t="shared" si="4"/>
        <v>41125</v>
      </c>
      <c r="I181" s="13">
        <v>40967</v>
      </c>
      <c r="J181" s="10" t="s">
        <v>469</v>
      </c>
      <c r="K181" s="33" t="str">
        <f>VLOOKUP(B181,SAOM!B$2:H1722,4,0)</f>
        <v>Aceito</v>
      </c>
      <c r="L181" s="10" t="s">
        <v>456</v>
      </c>
      <c r="M181" s="33" t="str">
        <f>VLOOKUP(B181,SAOM!B$2:F2008,5,0)</f>
        <v>Lider</v>
      </c>
      <c r="N181" s="11" t="s">
        <v>1026</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35" t="str">
        <f>VLOOKUP(B181,SAOM!B$2:M1722,9,0)</f>
        <v>SONIA MARTINS DE OLIVEIRA FARIA</v>
      </c>
      <c r="U181" s="13" t="str">
        <f>VLOOKUP(B181,SAOM!B$2:N1722,10,0)</f>
        <v>praça ARGENTINO RODRIGUES OLIVEIRA, 32 - SAO BENEDITO</v>
      </c>
      <c r="V181" s="35" t="str">
        <f>VLOOKUP(B181,SAOM!B$2:P1722,12,0)</f>
        <v>(35) 3561-1537</v>
      </c>
      <c r="W181" s="60" t="str">
        <f>VLOOKUP(B181,SAOM!B$2:O1722,11,0)</f>
        <v>37150-000</v>
      </c>
      <c r="X181" s="33" t="str">
        <f>VLOOKUP(B181,SAOM!B$2:Q1722,13,0)</f>
        <v>00:20:0e:10:48:b7</v>
      </c>
      <c r="Y181" s="13">
        <v>41117</v>
      </c>
      <c r="Z181" s="11" t="s">
        <v>5440</v>
      </c>
      <c r="AA181" s="14">
        <v>41117</v>
      </c>
      <c r="AB181" s="28">
        <f>VLOOKUP(C181,Relatorios!A$3:B952,2,0)</f>
        <v>41183</v>
      </c>
      <c r="AC181" s="287">
        <f>VLOOKUP(D181,Faturamento!D$3:F1616,3,0)</f>
        <v>41148</v>
      </c>
      <c r="AD181" s="14" t="s">
        <v>3891</v>
      </c>
      <c r="AE181" s="14" t="str">
        <f>VLOOKUP(B181,SAOM!B$2:T1722,16,0)</f>
        <v xml:space="preserve">
</v>
      </c>
      <c r="AF181" s="14">
        <f t="shared" si="5"/>
        <v>41207</v>
      </c>
      <c r="AG181" s="14" t="s">
        <v>4162</v>
      </c>
      <c r="AH181" s="14"/>
      <c r="AI181" s="47"/>
      <c r="AJ181" s="113"/>
      <c r="AK181" s="113"/>
      <c r="AL181" s="11" t="str">
        <f>VLOOKUP(B181,SAOM!B$2:U1839,20,0)</f>
        <v>-</v>
      </c>
      <c r="AM181" s="15" t="s">
        <v>4162</v>
      </c>
    </row>
    <row r="182" spans="1:39" s="15" customFormat="1" ht="15.75" customHeight="1">
      <c r="A182" s="39">
        <v>858</v>
      </c>
      <c r="B182" s="31" t="s">
        <v>1030</v>
      </c>
      <c r="C182" s="31">
        <v>3065</v>
      </c>
      <c r="D182" s="33" t="str">
        <f>VLOOKUP(B182,SAOM!B$2:H1839,7,0)</f>
        <v>SES-CORA-0858</v>
      </c>
      <c r="E182" s="13">
        <v>40953</v>
      </c>
      <c r="F182" s="13">
        <v>40998</v>
      </c>
      <c r="G182" s="13">
        <f>VLOOKUP(B182,SAOM!B$2:D1726,3,0)</f>
        <v>40998</v>
      </c>
      <c r="H182" s="13">
        <f t="shared" si="4"/>
        <v>41013</v>
      </c>
      <c r="I182" s="13" t="s">
        <v>458</v>
      </c>
      <c r="J182" s="10" t="s">
        <v>469</v>
      </c>
      <c r="K182" s="33" t="str">
        <f>VLOOKUP(B182,SAOM!B$2:H1723,4,0)</f>
        <v>Aceito</v>
      </c>
      <c r="L182" s="10" t="s">
        <v>623</v>
      </c>
      <c r="M182" s="33" t="str">
        <f>VLOOKUP(B182,SAOM!B$2:F2009,5,0)</f>
        <v>Vodanet</v>
      </c>
      <c r="N182" s="11" t="s">
        <v>1031</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35" t="str">
        <f>VLOOKUP(B182,SAOM!B$2:M1723,9,0)</f>
        <v>SAYONARA APARECIDA DE ASSIS CHAVES</v>
      </c>
      <c r="U182" s="13" t="str">
        <f>VLOOKUP(B182,SAOM!B$2:N1723,10,0)</f>
        <v>Rua ZICO BICALHO, 125 - CENTRO</v>
      </c>
      <c r="V182" s="35" t="str">
        <f>VLOOKUP(B182,SAOM!B$2:P1723,12,0)</f>
        <v>(37) 3276-1118</v>
      </c>
      <c r="W182" s="60" t="str">
        <f>VLOOKUP(B182,SAOM!B$2:O1723,11,0)</f>
        <v>35668-000</v>
      </c>
      <c r="X182" s="33" t="str">
        <f>VLOOKUP(B182,SAOM!B$2:Q1723,13,0)</f>
        <v>00:20:0E:10:48:E2</v>
      </c>
      <c r="Y182" s="13">
        <v>40995</v>
      </c>
      <c r="Z182" s="11" t="s">
        <v>3786</v>
      </c>
      <c r="AA182" s="14">
        <v>40996</v>
      </c>
      <c r="AB182" s="28" t="e">
        <f>VLOOKUP(C182,Relatorios!A$3:B953,2,0)</f>
        <v>#N/A</v>
      </c>
      <c r="AC182" s="287">
        <f>VLOOKUP(D182,Faturamento!D$3:F1617,3,0)</f>
        <v>41027</v>
      </c>
      <c r="AD182" s="41"/>
      <c r="AE182" s="14" t="str">
        <f>VLOOKUP(B182,SAOM!B$2:T1723,16,0)</f>
        <v>-</v>
      </c>
      <c r="AF182" s="14">
        <f t="shared" si="5"/>
        <v>41086</v>
      </c>
      <c r="AG182" s="14" t="s">
        <v>4162</v>
      </c>
      <c r="AH182" s="14"/>
      <c r="AI182" s="47"/>
      <c r="AJ182" s="114"/>
      <c r="AK182" s="114"/>
      <c r="AL182" s="11" t="str">
        <f>VLOOKUP(B182,SAOM!B$2:U1840,20,0)</f>
        <v>-</v>
      </c>
      <c r="AM182" s="15" t="s">
        <v>4162</v>
      </c>
    </row>
    <row r="183" spans="1:39" s="15" customFormat="1" ht="15.75" customHeight="1">
      <c r="A183" s="39">
        <v>860</v>
      </c>
      <c r="B183" s="31" t="s">
        <v>1035</v>
      </c>
      <c r="C183" s="31">
        <v>3067</v>
      </c>
      <c r="D183" s="33" t="str">
        <f>VLOOKUP(B183,SAOM!B$2:H1840,7,0)</f>
        <v>SES-DIVA-0860</v>
      </c>
      <c r="E183" s="13">
        <v>40953</v>
      </c>
      <c r="F183" s="13">
        <v>41109</v>
      </c>
      <c r="G183" s="13">
        <f>VLOOKUP(B183,SAOM!B$2:D1727,3,0)</f>
        <v>41109</v>
      </c>
      <c r="H183" s="13">
        <f t="shared" si="4"/>
        <v>41124</v>
      </c>
      <c r="I183" s="13">
        <v>40967</v>
      </c>
      <c r="J183" s="10" t="s">
        <v>469</v>
      </c>
      <c r="K183" s="33" t="str">
        <f>VLOOKUP(B183,SAOM!B$2:H1724,4,0)</f>
        <v>Aceito</v>
      </c>
      <c r="L183" s="10" t="s">
        <v>456</v>
      </c>
      <c r="M183" s="33" t="str">
        <f>VLOOKUP(B183,SAOM!B$2:F2010,5,0)</f>
        <v>Lider</v>
      </c>
      <c r="N183" s="11" t="s">
        <v>1036</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35" t="str">
        <f>VLOOKUP(B183,SAOM!B$2:M1724,9,0)</f>
        <v>JULIANA RODRIGUES CESAR SIQUEIRA</v>
      </c>
      <c r="U183" s="13" t="str">
        <f>VLOOKUP(B183,SAOM!B$2:N1724,10,0)</f>
        <v>Praça GOVERNADOR VALADARES, 0 - CENTRO</v>
      </c>
      <c r="V183" s="35" t="str">
        <f>VLOOKUP(B183,SAOM!B$2:P1724,12,0)</f>
        <v>(35) 3286-1122</v>
      </c>
      <c r="W183" s="60" t="str">
        <f>VLOOKUP(B183,SAOM!B$2:O1724,11,0)</f>
        <v>37134-000</v>
      </c>
      <c r="X183" s="33" t="str">
        <f>VLOOKUP(B183,SAOM!B$2:Q1724,13,0)</f>
        <v>00:20:0E:10:49:E6</v>
      </c>
      <c r="Y183" s="13">
        <v>41121</v>
      </c>
      <c r="Z183" s="11" t="s">
        <v>5389</v>
      </c>
      <c r="AA183" s="14">
        <v>41121</v>
      </c>
      <c r="AB183" s="28">
        <f>VLOOKUP(C183,Relatorios!A$3:B954,2,0)</f>
        <v>41183</v>
      </c>
      <c r="AC183" s="287">
        <f>VLOOKUP(D183,Faturamento!D$3:F1618,3,0)</f>
        <v>41152</v>
      </c>
      <c r="AD183" s="14" t="s">
        <v>3839</v>
      </c>
      <c r="AE183" s="14" t="str">
        <f>VLOOKUP(B183,SAOM!B$2:T1724,16,0)</f>
        <v xml:space="preserve">
</v>
      </c>
      <c r="AF183" s="14">
        <f t="shared" si="5"/>
        <v>41211</v>
      </c>
      <c r="AG183" s="14" t="s">
        <v>4162</v>
      </c>
      <c r="AH183" s="14"/>
      <c r="AI183" s="47"/>
      <c r="AJ183" s="113"/>
      <c r="AK183" s="113"/>
      <c r="AL183" s="11" t="str">
        <f>VLOOKUP(B183,SAOM!B$2:U1841,20,0)</f>
        <v>Conectado ao computador disponível no local.</v>
      </c>
      <c r="AM183" s="15" t="s">
        <v>4162</v>
      </c>
    </row>
    <row r="184" spans="1:39" s="15" customFormat="1" ht="15.75" customHeight="1">
      <c r="A184" s="39">
        <v>864</v>
      </c>
      <c r="B184" s="31" t="s">
        <v>1045</v>
      </c>
      <c r="C184" s="31">
        <v>3071</v>
      </c>
      <c r="D184" s="33" t="str">
        <f>VLOOKUP(B184,SAOM!B$2:H1841,7,0)</f>
        <v>SES-FRRO-0864</v>
      </c>
      <c r="E184" s="13">
        <v>40953</v>
      </c>
      <c r="F184" s="13">
        <v>41086</v>
      </c>
      <c r="G184" s="13">
        <f>VLOOKUP(B184,SAOM!B$2:D1728,3,0)</f>
        <v>41090</v>
      </c>
      <c r="H184" s="13">
        <f t="shared" si="4"/>
        <v>41101</v>
      </c>
      <c r="I184" s="13">
        <v>40967</v>
      </c>
      <c r="J184" s="10" t="s">
        <v>469</v>
      </c>
      <c r="K184" s="33" t="str">
        <f>VLOOKUP(B184,SAOM!B$2:H1725,4,0)</f>
        <v>Aceito</v>
      </c>
      <c r="L184" s="10" t="s">
        <v>456</v>
      </c>
      <c r="M184" s="33" t="str">
        <f>VLOOKUP(B184,SAOM!B$2:F2011,5,0)</f>
        <v>Lider</v>
      </c>
      <c r="N184" s="11" t="s">
        <v>1046</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35" t="str">
        <f>VLOOKUP(B184,SAOM!B$2:M1725,9,0)</f>
        <v>FLÁVIA AMÉLYA VIEIRA</v>
      </c>
      <c r="U184" s="13" t="str">
        <f>VLOOKUP(B184,SAOM!B$2:N1725,10,0)</f>
        <v>Rua ROSÁRIO, 400 - ROSÁRIO</v>
      </c>
      <c r="V184" s="35" t="str">
        <f>VLOOKUP(B184,SAOM!B$2:P1725,12,0)</f>
        <v>(33) 3738-1122</v>
      </c>
      <c r="W184" s="60" t="str">
        <f>VLOOKUP(B184,SAOM!B$2:O1725,11,0)</f>
        <v>39644-000</v>
      </c>
      <c r="X184" s="33" t="str">
        <f>VLOOKUP(B184,SAOM!B$2:Q1725,13,0)</f>
        <v>00:20:0E:10:52:45</v>
      </c>
      <c r="Y184" s="13">
        <v>41094</v>
      </c>
      <c r="Z184" s="11" t="s">
        <v>3906</v>
      </c>
      <c r="AA184" s="14">
        <v>41094</v>
      </c>
      <c r="AB184" s="28">
        <f>VLOOKUP(C184,Relatorios!A$3:B955,2,0)</f>
        <v>41183</v>
      </c>
      <c r="AC184" s="287">
        <f>VLOOKUP(D184,Faturamento!D$3:F1619,3,0)</f>
        <v>41125</v>
      </c>
      <c r="AD184" s="14" t="s">
        <v>3421</v>
      </c>
      <c r="AE184" s="14" t="str">
        <f>VLOOKUP(B184,SAOM!B$2:T1725,16,0)</f>
        <v xml:space="preserve">já informado ao cliente sobre o processo / Não esta ciente
</v>
      </c>
      <c r="AF184" s="14">
        <f t="shared" si="5"/>
        <v>41184</v>
      </c>
      <c r="AG184" s="14" t="s">
        <v>4162</v>
      </c>
      <c r="AH184" s="14"/>
      <c r="AI184" s="47"/>
      <c r="AJ184" s="113"/>
      <c r="AK184" s="113"/>
      <c r="AL184" s="11" t="str">
        <f>VLOOKUP(B184,SAOM!B$2:U1842,20,0)</f>
        <v>técnico não possui o cabo</v>
      </c>
      <c r="AM184" s="15" t="s">
        <v>4162</v>
      </c>
    </row>
    <row r="185" spans="1:39" s="15" customFormat="1" ht="15.75" customHeight="1">
      <c r="A185" s="39">
        <v>903</v>
      </c>
      <c r="B185" s="31" t="s">
        <v>1143</v>
      </c>
      <c r="C185" s="31">
        <v>3118</v>
      </c>
      <c r="D185" s="33" t="str">
        <f>VLOOKUP(B185,SAOM!B$2:H1842,7,0)</f>
        <v>SES-GUNI-0903</v>
      </c>
      <c r="E185" s="13">
        <v>40956</v>
      </c>
      <c r="F185" s="13">
        <v>41113</v>
      </c>
      <c r="G185" s="13">
        <f>VLOOKUP(B185,SAOM!B$2:D1729,3,0)</f>
        <v>41113</v>
      </c>
      <c r="H185" s="13">
        <f t="shared" si="4"/>
        <v>41128</v>
      </c>
      <c r="I185" s="13">
        <v>40967</v>
      </c>
      <c r="J185" s="10" t="s">
        <v>469</v>
      </c>
      <c r="K185" s="33" t="str">
        <f>VLOOKUP(B185,SAOM!B$2:H1726,4,0)</f>
        <v>Aceito</v>
      </c>
      <c r="L185" s="10" t="s">
        <v>456</v>
      </c>
      <c r="M185" s="33" t="str">
        <f>VLOOKUP(B185,SAOM!B$2:F2012,5,0)</f>
        <v>Lider</v>
      </c>
      <c r="N185" s="11" t="s">
        <v>1925</v>
      </c>
      <c r="O185" s="11" t="str">
        <f>VLOOKUP(N185,Coordenadas!B$2:C1032,2,0)</f>
        <v>SUDESTE</v>
      </c>
      <c r="P185" s="11" t="str">
        <f>VLOOKUP(N185,Coordenadas!B$2:D1032,3,0)</f>
        <v>21°22'S</v>
      </c>
      <c r="Q185" s="11" t="str">
        <f>VLOOKUP(N185,Coordenadas!B$2:E1032,4,0)</f>
        <v>43°02'O</v>
      </c>
      <c r="R185" s="34">
        <v>4033</v>
      </c>
      <c r="S185" s="13">
        <v>41144</v>
      </c>
      <c r="T185" s="35" t="str">
        <f>VLOOKUP(B185,SAOM!B$2:M1726,9,0)</f>
        <v>Jorge Luiz Pereira</v>
      </c>
      <c r="U185" s="13" t="str">
        <f>VLOOKUP(B185,SAOM!B$2:N1726,10,0)</f>
        <v xml:space="preserve">RUA JOSINO DIAS MOREIRA, S/N, BAIRRO CAXIAS </v>
      </c>
      <c r="V185" s="35" t="str">
        <f>VLOOKUP(B185,SAOM!B$2:P1726,12,0)</f>
        <v>(32)3575-2870</v>
      </c>
      <c r="W185" s="60" t="str">
        <f>VLOOKUP(B185,SAOM!B$2:O1726,11,0)</f>
        <v>36160-000</v>
      </c>
      <c r="X185" s="33" t="str">
        <f>VLOOKUP(B185,SAOM!B$2:Q1726,13,0)</f>
        <v>00:20:0e:10:4c:b5</v>
      </c>
      <c r="Y185" s="13">
        <v>41144</v>
      </c>
      <c r="Z185" s="68" t="s">
        <v>5727</v>
      </c>
      <c r="AA185" s="14">
        <v>41152</v>
      </c>
      <c r="AB185" s="28">
        <f>VLOOKUP(C185,Relatorios!A$3:B956,2,0)</f>
        <v>41291</v>
      </c>
      <c r="AC185" s="287">
        <f>VLOOKUP(D185,Faturamento!D$3:F1620,3,0)</f>
        <v>41183</v>
      </c>
      <c r="AD185" s="14" t="s">
        <v>3887</v>
      </c>
      <c r="AE185" s="14" t="str">
        <f>VLOOKUP(B185,SAOM!B$2:T1726,16,0)</f>
        <v xml:space="preserve">
</v>
      </c>
      <c r="AF185" s="14">
        <f t="shared" si="5"/>
        <v>41242</v>
      </c>
      <c r="AG185" s="14" t="s">
        <v>4162</v>
      </c>
      <c r="AH185" s="14"/>
      <c r="AI185" s="47"/>
      <c r="AJ185" s="113"/>
      <c r="AK185" s="113"/>
      <c r="AL185" s="11" t="str">
        <f>VLOOKUP(B185,SAOM!B$2:U1843,20,0)</f>
        <v>localidade não possui computador</v>
      </c>
      <c r="AM185" s="15" t="s">
        <v>4162</v>
      </c>
    </row>
    <row r="186" spans="1:39" s="15" customFormat="1" ht="15.75" customHeight="1">
      <c r="A186" s="39">
        <v>888</v>
      </c>
      <c r="B186" s="31" t="s">
        <v>1144</v>
      </c>
      <c r="C186" s="31">
        <v>3103</v>
      </c>
      <c r="D186" s="33" t="str">
        <f>VLOOKUP(B186,SAOM!B$2:H1843,7,0)</f>
        <v>SES-AMRA-0888</v>
      </c>
      <c r="E186" s="13">
        <v>40956</v>
      </c>
      <c r="F186" s="13">
        <v>41113</v>
      </c>
      <c r="G186" s="13">
        <f>VLOOKUP(B186,SAOM!B$2:D1730,3,0)</f>
        <v>41113</v>
      </c>
      <c r="H186" s="13">
        <f t="shared" si="4"/>
        <v>41128</v>
      </c>
      <c r="I186" s="13">
        <v>40967</v>
      </c>
      <c r="J186" s="10" t="s">
        <v>469</v>
      </c>
      <c r="K186" s="33" t="str">
        <f>VLOOKUP(B186,SAOM!B$2:H1727,4,0)</f>
        <v>Aceito</v>
      </c>
      <c r="L186" s="10" t="s">
        <v>456</v>
      </c>
      <c r="M186" s="33" t="str">
        <f>VLOOKUP(B186,SAOM!B$2:F2013,5,0)</f>
        <v>Lider</v>
      </c>
      <c r="N186" s="11" t="s">
        <v>1882</v>
      </c>
      <c r="O186" s="11" t="str">
        <f>VLOOKUP(N186,Coordenadas!B$2:C1033,2,0)</f>
        <v>LESTE DO SUL</v>
      </c>
      <c r="P186" s="11" t="str">
        <f>VLOOKUP(N186,Coordenadas!B$2:D1033,3,0)</f>
        <v xml:space="preserve"> 20°30'27.03"S</v>
      </c>
      <c r="Q186" s="11" t="str">
        <f>VLOOKUP(N186,Coordenadas!B$2:E1033,4,0)</f>
        <v xml:space="preserve"> 42°48'2.98"O</v>
      </c>
      <c r="R186" s="34">
        <v>4033</v>
      </c>
      <c r="S186" s="13">
        <v>41157</v>
      </c>
      <c r="T186" s="35" t="str">
        <f>VLOOKUP(B186,SAOM!B$2:M1727,9,0)</f>
        <v>Gisele Neves Paolo Marques de Lima</v>
      </c>
      <c r="U186" s="13" t="str">
        <f>VLOOKUP(B186,SAOM!B$2:N1727,10,0)</f>
        <v>praça Dr João Pinheiro, 65 - Centro</v>
      </c>
      <c r="V186" s="35" t="str">
        <f>VLOOKUP(B186,SAOM!B$2:P1727,12,0)</f>
        <v>(31) 3895-5459</v>
      </c>
      <c r="W186" s="60" t="str">
        <f>VLOOKUP(B186,SAOM!B$2:O1727,11,0)</f>
        <v>35444-000</v>
      </c>
      <c r="X186" s="33" t="str">
        <f>VLOOKUP(B186,SAOM!B$2:Q1727,13,0)</f>
        <v>00:20:0E:10:4A:8E</v>
      </c>
      <c r="Y186" s="13">
        <v>41157</v>
      </c>
      <c r="Z186" s="11" t="s">
        <v>2397</v>
      </c>
      <c r="AA186" s="14">
        <v>41157</v>
      </c>
      <c r="AB186" s="28" t="e">
        <f>VLOOKUP(C186,Relatorios!A$3:B957,2,0)</f>
        <v>#N/A</v>
      </c>
      <c r="AC186" s="287">
        <f>VLOOKUP(D186,Faturamento!D$3:F1621,3,0)</f>
        <v>41188</v>
      </c>
      <c r="AD186" s="14" t="s">
        <v>3889</v>
      </c>
      <c r="AE186" s="14" t="str">
        <f>VLOOKUP(B186,SAOM!B$2:T1727,16,0)</f>
        <v>-</v>
      </c>
      <c r="AF186" s="14">
        <f t="shared" si="5"/>
        <v>41247</v>
      </c>
      <c r="AG186" s="14"/>
      <c r="AH186" s="14"/>
      <c r="AI186" s="47"/>
      <c r="AJ186" s="113"/>
      <c r="AK186" s="113"/>
      <c r="AL186" s="11" t="str">
        <f>VLOOKUP(B186,SAOM!B$2:U1844,20,0)</f>
        <v>Não, técnico não possui cabo</v>
      </c>
      <c r="AM186" s="15" t="s">
        <v>4162</v>
      </c>
    </row>
    <row r="187" spans="1:39" s="15" customFormat="1" ht="15.75" customHeight="1">
      <c r="A187" s="39">
        <v>907</v>
      </c>
      <c r="B187" s="31" t="s">
        <v>1145</v>
      </c>
      <c r="C187" s="31">
        <v>3122</v>
      </c>
      <c r="D187" s="33" t="str">
        <f>VLOOKUP(B187,SAOM!B$2:H1844,7,0)</f>
        <v>SES-LAOS-0907</v>
      </c>
      <c r="E187" s="13">
        <v>40956</v>
      </c>
      <c r="F187" s="13">
        <v>41103</v>
      </c>
      <c r="G187" s="13">
        <f>VLOOKUP(B187,SAOM!B$2:D1731,3,0)</f>
        <v>41103</v>
      </c>
      <c r="H187" s="13">
        <f t="shared" si="4"/>
        <v>41118</v>
      </c>
      <c r="I187" s="13">
        <v>40977</v>
      </c>
      <c r="J187" s="10" t="s">
        <v>469</v>
      </c>
      <c r="K187" s="33" t="str">
        <f>VLOOKUP(B187,SAOM!B$2:H1728,4,0)</f>
        <v>Aceito</v>
      </c>
      <c r="L187" s="10" t="s">
        <v>456</v>
      </c>
      <c r="M187" s="33" t="str">
        <f>VLOOKUP(B187,SAOM!B$2:F2014,5,0)</f>
        <v>Lider</v>
      </c>
      <c r="N187" s="11" t="s">
        <v>1936</v>
      </c>
      <c r="O187" s="11" t="str">
        <f>VLOOKUP(N187,Coordenadas!B$2:C1034,2,0)</f>
        <v>NORTE DE MINAS</v>
      </c>
      <c r="P187" s="11" t="str">
        <f>VLOOKUP(N187,Coordenadas!B$2:D1034,3,0)</f>
        <v>16°60'S</v>
      </c>
      <c r="Q187" s="11" t="str">
        <f>VLOOKUP(N187,Coordenadas!B$2:E1034,4,0)</f>
        <v>44°35'O</v>
      </c>
      <c r="R187" s="12">
        <v>4035</v>
      </c>
      <c r="S187" s="13">
        <v>41143</v>
      </c>
      <c r="T187" s="35" t="str">
        <f>VLOOKUP(B187,SAOM!B$2:M1728,9,0)</f>
        <v>João Pedro Eleutério do Couto Junior</v>
      </c>
      <c r="U187" s="13" t="str">
        <f>VLOOKUP(B187,SAOM!B$2:N1728,10,0)</f>
        <v xml:space="preserve">AVENIDA PRESIDENTE MEDICE nº 1118 </v>
      </c>
      <c r="V187" s="35" t="str">
        <f>VLOOKUP(B187,SAOM!B$2:P1728,12,0)</f>
        <v xml:space="preserve"> (38)3745-1226</v>
      </c>
      <c r="W187" s="60" t="str">
        <f>VLOOKUP(B187,SAOM!B$2:O1728,11,0)</f>
        <v>39360-000</v>
      </c>
      <c r="X187" s="33" t="str">
        <f>VLOOKUP(B187,SAOM!B$2:Q1728,13,0)</f>
        <v>00:20:0E:10:4C:8B</v>
      </c>
      <c r="Y187" s="13">
        <v>41135</v>
      </c>
      <c r="Z187" s="11" t="s">
        <v>6232</v>
      </c>
      <c r="AA187" s="38">
        <v>41135</v>
      </c>
      <c r="AB187" s="28">
        <f>VLOOKUP(C187,Relatorios!A$3:B958,2,0)</f>
        <v>41254</v>
      </c>
      <c r="AC187" s="287">
        <f>VLOOKUP(D187,Faturamento!D$3:F1622,3,0)</f>
        <v>41166</v>
      </c>
      <c r="AD187" s="43" t="s">
        <v>3888</v>
      </c>
      <c r="AE187" s="14" t="str">
        <f>VLOOKUP(B187,SAOM!B$2:T1728,16,0)</f>
        <v>-</v>
      </c>
      <c r="AF187" s="14">
        <f t="shared" si="5"/>
        <v>41225</v>
      </c>
      <c r="AG187" s="14" t="s">
        <v>4162</v>
      </c>
      <c r="AH187" s="14"/>
      <c r="AI187" s="47"/>
      <c r="AJ187" s="114"/>
      <c r="AK187" s="114"/>
      <c r="AL187" s="11" t="str">
        <f>VLOOKUP(B187,SAOM!B$2:U1845,20,0)</f>
        <v>Não Tem cabo</v>
      </c>
      <c r="AM187" s="15" t="s">
        <v>4162</v>
      </c>
    </row>
    <row r="188" spans="1:39" s="15" customFormat="1" ht="15.75" customHeight="1">
      <c r="A188" s="39">
        <v>892</v>
      </c>
      <c r="B188" s="31" t="s">
        <v>1146</v>
      </c>
      <c r="C188" s="31">
        <v>3107</v>
      </c>
      <c r="D188" s="33" t="str">
        <f>VLOOKUP(B188,SAOM!B$2:H1845,7,0)</f>
        <v>SES-CADE-0892</v>
      </c>
      <c r="E188" s="13">
        <v>40956</v>
      </c>
      <c r="F188" s="13">
        <v>41112</v>
      </c>
      <c r="G188" s="13">
        <f>VLOOKUP(B188,SAOM!B$2:D1732,3,0)</f>
        <v>41112</v>
      </c>
      <c r="H188" s="13">
        <f t="shared" si="4"/>
        <v>41127</v>
      </c>
      <c r="I188" s="13">
        <v>40967</v>
      </c>
      <c r="J188" s="10" t="s">
        <v>469</v>
      </c>
      <c r="K188" s="33" t="str">
        <f>VLOOKUP(B188,SAOM!B$2:H1729,4,0)</f>
        <v>Aceito</v>
      </c>
      <c r="L188" s="10" t="s">
        <v>456</v>
      </c>
      <c r="M188" s="33" t="str">
        <f>VLOOKUP(B188,SAOM!B$2:F2015,5,0)</f>
        <v>Lider</v>
      </c>
      <c r="N188" s="11" t="s">
        <v>1895</v>
      </c>
      <c r="O188" s="11" t="str">
        <f>VLOOKUP(N188,Coordenadas!B$2:C1035,2,0)</f>
        <v>CENTRO SUL</v>
      </c>
      <c r="P188" s="11" t="str">
        <f>VLOOKUP(N188,Coordenadas!B$2:D1035,3,0)</f>
        <v>20°48'S</v>
      </c>
      <c r="Q188" s="11" t="str">
        <f>VLOOKUP(N188,Coordenadas!B$2:E1035,4,0)</f>
        <v>43°55'O</v>
      </c>
      <c r="R188" s="34">
        <v>4033</v>
      </c>
      <c r="S188" s="13">
        <v>41169</v>
      </c>
      <c r="T188" s="35" t="str">
        <f>VLOOKUP(B188,SAOM!B$2:M1729,9,0)</f>
        <v>João de Souza Marzano Cardoso</v>
      </c>
      <c r="U188" s="13" t="str">
        <f>VLOOKUP(B188,SAOM!B$2:N1729,10,0)</f>
        <v>praça São Sebastião, 0 - Centro</v>
      </c>
      <c r="V188" s="35" t="str">
        <f>VLOOKUP(B188,SAOM!B$2:P1729,12,0)</f>
        <v>(31) 3723-1382 -</v>
      </c>
      <c r="W188" s="60" t="str">
        <f>VLOOKUP(B188,SAOM!B$2:O1729,11,0)</f>
        <v>36422-000</v>
      </c>
      <c r="X188" s="33" t="str">
        <f>VLOOKUP(B188,SAOM!B$2:Q1729,13,0)</f>
        <v>00:20:0e:10:55:19</v>
      </c>
      <c r="Y188" s="13">
        <v>41254</v>
      </c>
      <c r="Z188" s="11" t="s">
        <v>4670</v>
      </c>
      <c r="AA188" s="102">
        <v>41254</v>
      </c>
      <c r="AB188" s="28">
        <f>VLOOKUP(C188,Relatorios!A$3:B959,2,0)</f>
        <v>41277</v>
      </c>
      <c r="AC188" s="287">
        <f>VLOOKUP(D188,Faturamento!D$3:F1623,3,0)</f>
        <v>41285</v>
      </c>
      <c r="AD188" s="102" t="s">
        <v>3796</v>
      </c>
      <c r="AE188" s="14" t="str">
        <f>VLOOKUP(B188,SAOM!B$2:T1729,16,0)</f>
        <v xml:space="preserve">Não esta ciente
</v>
      </c>
      <c r="AF188" s="14">
        <f t="shared" si="5"/>
        <v>41344</v>
      </c>
      <c r="AG188" s="14" t="s">
        <v>4162</v>
      </c>
      <c r="AH188" s="14"/>
      <c r="AI188" s="47"/>
      <c r="AJ188" s="113"/>
      <c r="AK188" s="113"/>
      <c r="AL188" s="11" t="str">
        <f>VLOOKUP(B188,SAOM!B$2:U1846,20,0)</f>
        <v>Cabo não alcança o terminal.</v>
      </c>
      <c r="AM188" s="15" t="s">
        <v>4162</v>
      </c>
    </row>
    <row r="189" spans="1:39" s="15" customFormat="1" ht="15.75" customHeight="1">
      <c r="A189" s="39">
        <v>876</v>
      </c>
      <c r="B189" s="31" t="s">
        <v>1147</v>
      </c>
      <c r="C189" s="31">
        <v>3090</v>
      </c>
      <c r="D189" s="33" t="str">
        <f>VLOOKUP(B189,SAOM!B$2:H1846,7,0)</f>
        <v>SES-SAIA-0876</v>
      </c>
      <c r="E189" s="13">
        <v>40956</v>
      </c>
      <c r="F189" s="13">
        <v>41112</v>
      </c>
      <c r="G189" s="13">
        <f>VLOOKUP(B189,SAOM!B$2:D1733,3,0)</f>
        <v>41112</v>
      </c>
      <c r="H189" s="13">
        <f t="shared" si="4"/>
        <v>41127</v>
      </c>
      <c r="I189" s="13">
        <v>40967</v>
      </c>
      <c r="J189" s="10" t="s">
        <v>469</v>
      </c>
      <c r="K189" s="33" t="str">
        <f>VLOOKUP(B189,SAOM!B$2:H1730,4,0)</f>
        <v>Aceito</v>
      </c>
      <c r="L189" s="10" t="s">
        <v>456</v>
      </c>
      <c r="M189" s="33" t="str">
        <f>VLOOKUP(B189,SAOM!B$2:F2016,5,0)</f>
        <v>Lider</v>
      </c>
      <c r="N189" s="11" t="s">
        <v>1852</v>
      </c>
      <c r="O189" s="11" t="str">
        <f>VLOOKUP(N189,Coordenadas!B$2:C1036,2,0)</f>
        <v>SUL</v>
      </c>
      <c r="P189" s="11" t="str">
        <f>VLOOKUP(N189,Coordenadas!B$2:D1036,3,0)</f>
        <v>20°38'S</v>
      </c>
      <c r="Q189" s="11" t="str">
        <f>VLOOKUP(N189,Coordenadas!B$2:E1036,4,0)</f>
        <v>46°30'O</v>
      </c>
      <c r="R189" s="34">
        <v>4033</v>
      </c>
      <c r="S189" s="13">
        <v>41169</v>
      </c>
      <c r="T189" s="35" t="str">
        <f>VLOOKUP(B189,SAOM!B$2:M1730,9,0)</f>
        <v>Carla Dayrell Pedrosa</v>
      </c>
      <c r="U189" s="13" t="str">
        <f>VLOOKUP(B189,SAOM!B$2:N1730,10,0)</f>
        <v>RUA SÃO PAULO 49  - Novo Horizonte</v>
      </c>
      <c r="V189" s="35" t="str">
        <f>VLOOKUP(B189,SAOM!B$2:P1730,12,0)</f>
        <v>(35) 3524-1276</v>
      </c>
      <c r="W189" s="60" t="str">
        <f>VLOOKUP(B189,SAOM!B$2:O1730,11,0)</f>
        <v>37920-000</v>
      </c>
      <c r="X189" s="33" t="str">
        <f>VLOOKUP(B189,SAOM!B$2:Q1730,13,0)</f>
        <v>00:20:0E:10:4F:81</v>
      </c>
      <c r="Y189" s="13">
        <v>41169</v>
      </c>
      <c r="Z189" s="40" t="s">
        <v>5712</v>
      </c>
      <c r="AA189" s="14">
        <v>41169</v>
      </c>
      <c r="AB189" s="28" t="e">
        <f>VLOOKUP(C189,Relatorios!A$3:B960,2,0)</f>
        <v>#N/A</v>
      </c>
      <c r="AC189" s="287">
        <f>VLOOKUP(D189,Faturamento!D$3:F1624,3,0)</f>
        <v>41200</v>
      </c>
      <c r="AD189" s="14" t="s">
        <v>3874</v>
      </c>
      <c r="AE189" s="14" t="str">
        <f>VLOOKUP(B189,SAOM!B$2:T1730,16,0)</f>
        <v>-</v>
      </c>
      <c r="AF189" s="14">
        <f t="shared" si="5"/>
        <v>41259</v>
      </c>
      <c r="AG189" s="14" t="s">
        <v>4162</v>
      </c>
      <c r="AH189" s="14"/>
      <c r="AI189" s="47"/>
      <c r="AJ189" s="113"/>
      <c r="AK189" s="113"/>
      <c r="AL189" s="11" t="str">
        <f>VLOOKUP(B189,SAOM!B$2:U1847,20,0)</f>
        <v>-</v>
      </c>
      <c r="AM189" s="15" t="s">
        <v>4162</v>
      </c>
    </row>
    <row r="190" spans="1:39" s="15" customFormat="1" ht="15.75" customHeight="1">
      <c r="A190" s="39">
        <v>881</v>
      </c>
      <c r="B190" s="31" t="s">
        <v>1149</v>
      </c>
      <c r="C190" s="31">
        <v>3095</v>
      </c>
      <c r="D190" s="33" t="str">
        <f>VLOOKUP(B190,SAOM!B$2:H1847,7,0)</f>
        <v>SES-TAAS-0881</v>
      </c>
      <c r="E190" s="13">
        <v>40956</v>
      </c>
      <c r="F190" s="13">
        <v>41001</v>
      </c>
      <c r="G190" s="13">
        <f>VLOOKUP(B190,SAOM!B$2:D1734,3,0)</f>
        <v>41001</v>
      </c>
      <c r="H190" s="13">
        <f t="shared" si="4"/>
        <v>41016</v>
      </c>
      <c r="I190" s="13" t="s">
        <v>458</v>
      </c>
      <c r="J190" s="10" t="s">
        <v>469</v>
      </c>
      <c r="K190" s="33" t="str">
        <f>VLOOKUP(B190,SAOM!B$2:H1731,4,0)</f>
        <v>Aceito</v>
      </c>
      <c r="L190" s="10" t="s">
        <v>456</v>
      </c>
      <c r="M190" s="33" t="str">
        <f>VLOOKUP(B190,SAOM!B$2:F2017,5,0)</f>
        <v>Lider</v>
      </c>
      <c r="N190" s="11" t="s">
        <v>169</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35" t="str">
        <f>VLOOKUP(B190,SAOM!B$2:M1731,9,0)</f>
        <v>Fernanda de Oliveira e Lucas</v>
      </c>
      <c r="U190" s="13" t="str">
        <f>VLOOKUP(B190,SAOM!B$2:N1731,10,0)</f>
        <v>avenida São João, 59 - Centro</v>
      </c>
      <c r="V190" s="35" t="str">
        <f>VLOOKUP(B190,SAOM!B$2:P1731,12,0)</f>
        <v>(38) 3845-2553</v>
      </c>
      <c r="W190" s="60" t="str">
        <f>VLOOKUP(B190,SAOM!B$2:O1731,11,0)</f>
        <v>39550-000</v>
      </c>
      <c r="X190" s="33" t="str">
        <f>VLOOKUP(B190,SAOM!B$2:Q1731,13,0)</f>
        <v>00:20:0E:10:48:f3</v>
      </c>
      <c r="Y190" s="13">
        <v>40974</v>
      </c>
      <c r="Z190" s="11" t="s">
        <v>3497</v>
      </c>
      <c r="AA190" s="14">
        <v>40974</v>
      </c>
      <c r="AB190" s="28" t="str">
        <f>VLOOKUP(C190,Relatorios!A$3:B961,2,0)</f>
        <v>Entregue</v>
      </c>
      <c r="AC190" s="287">
        <f>VLOOKUP(D190,Faturamento!D$3:F1625,3,0)</f>
        <v>41005</v>
      </c>
      <c r="AD190" s="41"/>
      <c r="AE190" s="14" t="str">
        <f>VLOOKUP(B190,SAOM!B$2:T1731,16,0)</f>
        <v>-</v>
      </c>
      <c r="AF190" s="14">
        <f t="shared" si="5"/>
        <v>41064</v>
      </c>
      <c r="AG190" s="14" t="s">
        <v>4162</v>
      </c>
      <c r="AH190" s="14"/>
      <c r="AI190" s="47"/>
      <c r="AJ190" s="114"/>
      <c r="AK190" s="114"/>
      <c r="AL190" s="11" t="str">
        <f>VLOOKUP(B190,SAOM!B$2:U1848,20,0)</f>
        <v>-</v>
      </c>
      <c r="AM190" s="15" t="s">
        <v>4162</v>
      </c>
    </row>
    <row r="191" spans="1:39" s="15" customFormat="1" ht="15.75" customHeight="1">
      <c r="A191" s="39">
        <v>911</v>
      </c>
      <c r="B191" s="31" t="s">
        <v>1150</v>
      </c>
      <c r="C191" s="31">
        <v>3126</v>
      </c>
      <c r="D191" s="33" t="str">
        <f>VLOOKUP(B191,SAOM!B$2:H1848,7,0)</f>
        <v>SES-PAAS-0911</v>
      </c>
      <c r="E191" s="13">
        <v>40956</v>
      </c>
      <c r="F191" s="13">
        <v>41112</v>
      </c>
      <c r="G191" s="13">
        <f>VLOOKUP(B191,SAOM!B$2:D1735,3,0)</f>
        <v>41112</v>
      </c>
      <c r="H191" s="13">
        <f t="shared" si="4"/>
        <v>41127</v>
      </c>
      <c r="I191" s="13">
        <v>40967</v>
      </c>
      <c r="J191" s="10" t="s">
        <v>469</v>
      </c>
      <c r="K191" s="33" t="str">
        <f>VLOOKUP(B191,SAOM!B$2:H1732,4,0)</f>
        <v>Aceito</v>
      </c>
      <c r="L191" s="10" t="s">
        <v>456</v>
      </c>
      <c r="M191" s="33" t="str">
        <f>VLOOKUP(B191,SAOM!B$2:F2018,5,0)</f>
        <v>Lider</v>
      </c>
      <c r="N191" s="11" t="s">
        <v>1947</v>
      </c>
      <c r="O191" s="11" t="str">
        <f>VLOOKUP(N191,Coordenadas!B$2:C1038,2,0)</f>
        <v>CENTRO</v>
      </c>
      <c r="P191" s="11" t="str">
        <f>VLOOKUP(N191,Coordenadas!B$2:D1038,3,0)</f>
        <v xml:space="preserve"> 18°54'25.50"S</v>
      </c>
      <c r="Q191" s="11" t="str">
        <f>VLOOKUP(N191,Coordenadas!B$2:E1038,4,0)</f>
        <v xml:space="preserve"> 45°32'15.49"O</v>
      </c>
      <c r="R191" s="34">
        <v>4033</v>
      </c>
      <c r="S191" s="13">
        <v>41135</v>
      </c>
      <c r="T191" s="35" t="str">
        <f>VLOOKUP(B191,SAOM!B$2:M1732,9,0)</f>
        <v>Andreia Ramiro Cesar</v>
      </c>
      <c r="U191" s="13" t="str">
        <f>VLOOKUP(B191,SAOM!B$2:N1732,10,0)</f>
        <v xml:space="preserve">	RUA SILVESTRE FRANCISCO DE OLIVEIRA, 172 - Centro</v>
      </c>
      <c r="V191" s="35" t="str">
        <f>VLOOKUP(B191,SAOM!B$2:P1732,12,0)</f>
        <v>(37) 3545-1878</v>
      </c>
      <c r="W191" s="60" t="str">
        <f>VLOOKUP(B191,SAOM!B$2:O1732,11,0)</f>
        <v>35622-000</v>
      </c>
      <c r="X191" s="33" t="str">
        <f>VLOOKUP(B191,SAOM!B$2:Q1732,13,0)</f>
        <v>00:20:0e:10:4f:3d</v>
      </c>
      <c r="Y191" s="13">
        <v>41134</v>
      </c>
      <c r="Z191" s="11" t="s">
        <v>6229</v>
      </c>
      <c r="AA191" s="38">
        <v>41135</v>
      </c>
      <c r="AB191" s="28" t="e">
        <f>VLOOKUP(C191,Relatorios!A$3:B962,2,0)</f>
        <v>#N/A</v>
      </c>
      <c r="AC191" s="287">
        <f>VLOOKUP(D191,Faturamento!D$3:F1626,3,0)</f>
        <v>41166</v>
      </c>
      <c r="AD191" s="38" t="s">
        <v>3858</v>
      </c>
      <c r="AE191" s="14" t="str">
        <f>VLOOKUP(B191,SAOM!B$2:T1732,16,0)</f>
        <v>-</v>
      </c>
      <c r="AF191" s="14">
        <f t="shared" si="5"/>
        <v>41225</v>
      </c>
      <c r="AG191" s="14">
        <v>41380</v>
      </c>
      <c r="AH191" s="14">
        <v>41383</v>
      </c>
      <c r="AI191" s="47" t="s">
        <v>8608</v>
      </c>
      <c r="AJ191" s="113" t="s">
        <v>9087</v>
      </c>
      <c r="AK191" s="113" t="s">
        <v>17751</v>
      </c>
      <c r="AL191" s="11" t="str">
        <f>VLOOKUP(B191,SAOM!B$2:U1849,20,0)</f>
        <v>Não precisa.</v>
      </c>
      <c r="AM191" s="15" t="s">
        <v>4162</v>
      </c>
    </row>
    <row r="192" spans="1:39" s="15" customFormat="1" ht="15.75" customHeight="1">
      <c r="A192" s="39">
        <v>899</v>
      </c>
      <c r="B192" s="31" t="s">
        <v>1151</v>
      </c>
      <c r="C192" s="31">
        <v>3114</v>
      </c>
      <c r="D192" s="33" t="str">
        <f>VLOOKUP(B192,SAOM!B$2:H1849,7,0)</f>
        <v>SES-ESUL-0899</v>
      </c>
      <c r="E192" s="13">
        <v>40956</v>
      </c>
      <c r="F192" s="13">
        <v>41001</v>
      </c>
      <c r="G192" s="13">
        <f>VLOOKUP(B192,SAOM!B$2:D1736,3,0)</f>
        <v>41001</v>
      </c>
      <c r="H192" s="13">
        <f t="shared" si="4"/>
        <v>41016</v>
      </c>
      <c r="I192" s="13" t="s">
        <v>458</v>
      </c>
      <c r="J192" s="10" t="s">
        <v>469</v>
      </c>
      <c r="K192" s="33" t="str">
        <f>VLOOKUP(B192,SAOM!B$2:H1733,4,0)</f>
        <v>Aceito</v>
      </c>
      <c r="L192" s="10" t="s">
        <v>456</v>
      </c>
      <c r="M192" s="33" t="str">
        <f>VLOOKUP(B192,SAOM!B$2:F2019,5,0)</f>
        <v>Lider</v>
      </c>
      <c r="N192" s="11" t="s">
        <v>1916</v>
      </c>
      <c r="O192" s="11" t="str">
        <f>VLOOKUP(N192,Coordenadas!B$2:C1039,2,0)</f>
        <v>TRIÂNGULO DO NORTE</v>
      </c>
      <c r="P192" s="11" t="str">
        <f>VLOOKUP(N192,Coordenadas!B$2:D1039,3,0)</f>
        <v>18°45'S</v>
      </c>
      <c r="Q192" s="11" t="str">
        <f>VLOOKUP(N192,Coordenadas!B$2:E1039,4,0)</f>
        <v>47°41'O</v>
      </c>
      <c r="R192" s="34">
        <v>4033</v>
      </c>
      <c r="S192" s="13">
        <v>40982</v>
      </c>
      <c r="T192" s="35" t="str">
        <f>VLOOKUP(B192,SAOM!B$2:M1733,9,0)</f>
        <v>Angélica Yumiko Mitsutake</v>
      </c>
      <c r="U192" s="13" t="str">
        <f>VLOOKUP(B192,SAOM!B$2:N1733,10,0)</f>
        <v>avenida Padre Julio Paz, 88 - Centro</v>
      </c>
      <c r="V192" s="35" t="str">
        <f>VLOOKUP(B192,SAOM!B$2:P1733,12,0)</f>
        <v>(34) 8844-6444</v>
      </c>
      <c r="W192" s="60" t="str">
        <f>VLOOKUP(B192,SAOM!B$2:O1733,11,0)</f>
        <v>38525-000</v>
      </c>
      <c r="X192" s="33" t="str">
        <f>VLOOKUP(B192,SAOM!B$2:Q1733,13,0)</f>
        <v>00:20:0E:10:48:AD</v>
      </c>
      <c r="Y192" s="13">
        <v>40982</v>
      </c>
      <c r="Z192" s="11" t="s">
        <v>1351</v>
      </c>
      <c r="AA192" s="102">
        <v>40982</v>
      </c>
      <c r="AB192" s="28" t="str">
        <f>VLOOKUP(C192,Relatorios!A$3:B963,2,0)</f>
        <v>Entregue</v>
      </c>
      <c r="AC192" s="287">
        <f>VLOOKUP(D192,Faturamento!D$3:F1627,3,0)</f>
        <v>41013</v>
      </c>
      <c r="AD192" s="104"/>
      <c r="AE192" s="14" t="str">
        <f>VLOOKUP(B192,SAOM!B$2:T1733,16,0)</f>
        <v>feita troca de MAC por Jefferson Marques. Autorizada por Hernan Alves.</v>
      </c>
      <c r="AF192" s="14">
        <f t="shared" si="5"/>
        <v>41072</v>
      </c>
      <c r="AG192" s="14" t="s">
        <v>4162</v>
      </c>
      <c r="AH192" s="14"/>
      <c r="AI192" s="47"/>
      <c r="AJ192" s="114"/>
      <c r="AK192" s="114"/>
      <c r="AL192" s="11" t="str">
        <f>VLOOKUP(B192,SAOM!B$2:U1850,20,0)</f>
        <v>-</v>
      </c>
      <c r="AM192" s="15" t="s">
        <v>4162</v>
      </c>
    </row>
    <row r="193" spans="1:43" s="15" customFormat="1" ht="15.75" customHeight="1">
      <c r="A193" s="39">
        <v>915</v>
      </c>
      <c r="B193" s="31" t="s">
        <v>1152</v>
      </c>
      <c r="C193" s="31">
        <v>3130</v>
      </c>
      <c r="D193" s="33" t="str">
        <f>VLOOKUP(B193,SAOM!B$2:H1850,7,0)</f>
        <v>SES-QUAL-0915</v>
      </c>
      <c r="E193" s="13">
        <v>40956</v>
      </c>
      <c r="F193" s="13">
        <v>41098</v>
      </c>
      <c r="G193" s="13">
        <f>VLOOKUP(B193,SAOM!B$2:D1737,3,0)</f>
        <v>41098</v>
      </c>
      <c r="H193" s="13">
        <f t="shared" si="4"/>
        <v>41113</v>
      </c>
      <c r="I193" s="13">
        <v>40967</v>
      </c>
      <c r="J193" s="10" t="s">
        <v>469</v>
      </c>
      <c r="K193" s="33" t="str">
        <f>VLOOKUP(B193,SAOM!B$2:H1734,4,0)</f>
        <v>Aceito</v>
      </c>
      <c r="L193" s="10" t="s">
        <v>456</v>
      </c>
      <c r="M193" s="33" t="str">
        <f>VLOOKUP(B193,SAOM!B$2:F2020,5,0)</f>
        <v>Lider</v>
      </c>
      <c r="N193" s="11" t="s">
        <v>1960</v>
      </c>
      <c r="O193" s="11" t="str">
        <f>VLOOKUP(N193,Coordenadas!B$2:C1040,2,0)</f>
        <v>OESTE</v>
      </c>
      <c r="P193" s="11" t="str">
        <f>VLOOKUP(N193,Coordenadas!B$2:D1040,3,0)</f>
        <v>19°16'S</v>
      </c>
      <c r="Q193" s="11" t="str">
        <f>VLOOKUP(N193,Coordenadas!B$2:E1040,4,0)</f>
        <v>45°33'O</v>
      </c>
      <c r="R193" s="34">
        <v>4033</v>
      </c>
      <c r="S193" s="13">
        <v>41096</v>
      </c>
      <c r="T193" s="35" t="str">
        <f>VLOOKUP(B193,SAOM!B$2:M1734,9,0)</f>
        <v>Isaac Inacio Silva Junior</v>
      </c>
      <c r="U193" s="13" t="str">
        <f>VLOOKUP(B193,SAOM!B$2:N1734,10,0)</f>
        <v>Francisca Rosa nº 5 - Centro</v>
      </c>
      <c r="V193" s="35" t="str">
        <f>VLOOKUP(B193,SAOM!B$2:P1734,12,0)</f>
        <v>(37)3543-1140</v>
      </c>
      <c r="W193" s="60" t="str">
        <f>VLOOKUP(B193,SAOM!B$2:O1734,11,0)</f>
        <v>35625-000</v>
      </c>
      <c r="X193" s="33" t="str">
        <f>VLOOKUP(B193,SAOM!B$2:Q1734,13,0)</f>
        <v>00:20:0E:10:4A:34</v>
      </c>
      <c r="Y193" s="13">
        <v>41096</v>
      </c>
      <c r="Z193" s="40" t="s">
        <v>2397</v>
      </c>
      <c r="AA193" s="14">
        <v>41096</v>
      </c>
      <c r="AB193" s="28">
        <f>VLOOKUP(C193,Relatorios!A$3:B964,2,0)</f>
        <v>41183</v>
      </c>
      <c r="AC193" s="287">
        <f>VLOOKUP(D193,Faturamento!D$3:F1628,3,0)</f>
        <v>41127</v>
      </c>
      <c r="AD193" s="14" t="s">
        <v>4242</v>
      </c>
      <c r="AE193" s="14" t="str">
        <f>VLOOKUP(B193,SAOM!B$2:T1734,16,0)</f>
        <v xml:space="preserve">25/6 - Endereço corrigido.
</v>
      </c>
      <c r="AF193" s="14">
        <f t="shared" si="5"/>
        <v>41186</v>
      </c>
      <c r="AG193" s="14" t="s">
        <v>4162</v>
      </c>
      <c r="AH193" s="14"/>
      <c r="AI193" s="47"/>
      <c r="AJ193" s="113"/>
      <c r="AK193" s="113"/>
      <c r="AL193" s="11" t="str">
        <f>VLOOKUP(B193,SAOM!B$2:U1851,20,0)</f>
        <v>Cabo de rede com tamanho insuficiente para instalação.</v>
      </c>
      <c r="AM193" s="15" t="s">
        <v>4162</v>
      </c>
    </row>
    <row r="194" spans="1:43" s="15" customFormat="1" ht="15.75" customHeight="1">
      <c r="A194" s="39">
        <v>885</v>
      </c>
      <c r="B194" s="31" t="s">
        <v>1153</v>
      </c>
      <c r="C194" s="31">
        <v>3100</v>
      </c>
      <c r="D194" s="33" t="str">
        <f>VLOOKUP(B194,SAOM!B$2:H1851,7,0)</f>
        <v>SES-VIIA-0885</v>
      </c>
      <c r="E194" s="13">
        <v>40956</v>
      </c>
      <c r="F194" s="13">
        <v>41112</v>
      </c>
      <c r="G194" s="13">
        <f>VLOOKUP(B194,SAOM!B$2:D1738,3,0)</f>
        <v>41112</v>
      </c>
      <c r="H194" s="13">
        <f t="shared" si="4"/>
        <v>41127</v>
      </c>
      <c r="I194" s="13">
        <v>40967</v>
      </c>
      <c r="J194" s="10" t="s">
        <v>469</v>
      </c>
      <c r="K194" s="33" t="str">
        <f>VLOOKUP(B194,SAOM!B$2:H1735,4,0)</f>
        <v>Aceito</v>
      </c>
      <c r="L194" s="10" t="s">
        <v>456</v>
      </c>
      <c r="M194" s="33" t="str">
        <f>VLOOKUP(B194,SAOM!B$2:F2021,5,0)</f>
        <v>Lider</v>
      </c>
      <c r="N194" s="11" t="s">
        <v>1875</v>
      </c>
      <c r="O194" s="11" t="str">
        <f>VLOOKUP(N194,Coordenadas!B$2:C1041,2,0)</f>
        <v>SUL</v>
      </c>
      <c r="P194" s="11" t="str">
        <f>VLOOKUP(N194,Coordenadas!B$2:D1041,3,0)</f>
        <v>22°20'S</v>
      </c>
      <c r="Q194" s="11" t="str">
        <f>VLOOKUP(N194,Coordenadas!B$2:E1041,4,0)</f>
        <v>45°06'O</v>
      </c>
      <c r="R194" s="34">
        <v>4033</v>
      </c>
      <c r="S194" s="13">
        <v>41137</v>
      </c>
      <c r="T194" s="35" t="str">
        <f>VLOOKUP(B194,SAOM!B$2:M1735,9,0)</f>
        <v>Vivian Pinto Monteiro</v>
      </c>
      <c r="U194" s="13" t="str">
        <f>VLOOKUP(B194,SAOM!B$2:N1735,10,0)</f>
        <v>RUA MANUEL TERTULIANO PINTOCentro</v>
      </c>
      <c r="V194" s="35" t="str">
        <f>VLOOKUP(B194,SAOM!B$2:P1735,12,0)</f>
        <v xml:space="preserve">(35)3373-1175 </v>
      </c>
      <c r="W194" s="60" t="str">
        <f>VLOOKUP(B194,SAOM!B$2:O1735,11,0)</f>
        <v>37465-000</v>
      </c>
      <c r="X194" s="33" t="str">
        <f>VLOOKUP(B194,SAOM!B$2:Q1735,13,0)</f>
        <v>00:20:0e:10:4a:0b</v>
      </c>
      <c r="Y194" s="13">
        <v>41138</v>
      </c>
      <c r="Z194" s="11" t="s">
        <v>3987</v>
      </c>
      <c r="AA194" s="14">
        <v>41141</v>
      </c>
      <c r="AB194" s="28" t="e">
        <f>VLOOKUP(C194,Relatorios!A$3:B965,2,0)</f>
        <v>#N/A</v>
      </c>
      <c r="AC194" s="287">
        <f>VLOOKUP(D194,Faturamento!D$3:F1629,3,0)</f>
        <v>41172</v>
      </c>
      <c r="AD194" s="14" t="s">
        <v>3885</v>
      </c>
      <c r="AE194" s="14" t="str">
        <f>VLOOKUP(B194,SAOM!B$2:T1735,16,0)</f>
        <v xml:space="preserve">
</v>
      </c>
      <c r="AF194" s="14">
        <f t="shared" si="5"/>
        <v>41231</v>
      </c>
      <c r="AG194" s="14" t="s">
        <v>4162</v>
      </c>
      <c r="AH194" s="14"/>
      <c r="AI194" s="47"/>
      <c r="AJ194" s="113"/>
      <c r="AK194" s="186"/>
      <c r="AL194" s="11" t="str">
        <f>VLOOKUP(B194,SAOM!B$2:U1852,20,0)</f>
        <v>-</v>
      </c>
      <c r="AM194" s="15" t="s">
        <v>4162</v>
      </c>
    </row>
    <row r="195" spans="1:43" s="15" customFormat="1" ht="15.75" customHeight="1">
      <c r="A195" s="39">
        <v>904</v>
      </c>
      <c r="B195" s="31" t="s">
        <v>1154</v>
      </c>
      <c r="C195" s="31">
        <v>3119</v>
      </c>
      <c r="D195" s="33" t="str">
        <f>VLOOKUP(B195,SAOM!B$2:H1852,7,0)</f>
        <v>SES-ITVA-0904</v>
      </c>
      <c r="E195" s="13">
        <v>40956</v>
      </c>
      <c r="F195" s="13">
        <v>41112</v>
      </c>
      <c r="G195" s="13">
        <f>VLOOKUP(B195,SAOM!B$2:D1739,3,0)</f>
        <v>41112</v>
      </c>
      <c r="H195" s="13">
        <f t="shared" si="4"/>
        <v>41127</v>
      </c>
      <c r="I195" s="13">
        <v>40967</v>
      </c>
      <c r="J195" s="10" t="s">
        <v>469</v>
      </c>
      <c r="K195" s="33" t="str">
        <f>VLOOKUP(B195,SAOM!B$2:H1736,4,0)</f>
        <v>Aceito</v>
      </c>
      <c r="L195" s="10" t="s">
        <v>456</v>
      </c>
      <c r="M195" s="33" t="str">
        <f>VLOOKUP(B195,SAOM!B$2:F2022,5,0)</f>
        <v>Lider</v>
      </c>
      <c r="N195" s="11" t="s">
        <v>1927</v>
      </c>
      <c r="O195" s="11" t="str">
        <f>VLOOKUP(N195,Coordenadas!B$2:C1042,2,0)</f>
        <v>SUL</v>
      </c>
      <c r="P195" s="11" t="str">
        <f>VLOOKUP(N195,Coordenadas!B$2:D1042,3,0)</f>
        <v>22°46'S</v>
      </c>
      <c r="Q195" s="11" t="str">
        <f>VLOOKUP(N195,Coordenadas!B$2:E1042,4,0)</f>
        <v>46°14'O</v>
      </c>
      <c r="R195" s="34">
        <v>4033</v>
      </c>
      <c r="S195" s="13">
        <v>41143</v>
      </c>
      <c r="T195" s="35" t="str">
        <f>VLOOKUP(B195,SAOM!B$2:M1736,9,0)</f>
        <v>Natalia Pereira</v>
      </c>
      <c r="U195" s="13" t="str">
        <f>VLOOKUP(B195,SAOM!B$2:N1736,10,0)</f>
        <v>Rua Tobias de Andrade, 230 - Centro</v>
      </c>
      <c r="V195" s="35" t="str">
        <f>VLOOKUP(B195,SAOM!B$2:P1736,12,0)</f>
        <v>(35) 3434-1882</v>
      </c>
      <c r="W195" s="60" t="str">
        <f>VLOOKUP(B195,SAOM!B$2:O1736,11,0)</f>
        <v>37655-000</v>
      </c>
      <c r="X195" s="33" t="str">
        <f>VLOOKUP(B195,SAOM!B$2:Q1736,13,0)</f>
        <v>00:20:0e:10:55:71</v>
      </c>
      <c r="Y195" s="13">
        <v>41241</v>
      </c>
      <c r="Z195" s="11" t="s">
        <v>6324</v>
      </c>
      <c r="AA195" s="14">
        <v>41242</v>
      </c>
      <c r="AB195" s="28">
        <f>VLOOKUP(C195,Relatorios!A$3:B966,2,0)</f>
        <v>41299</v>
      </c>
      <c r="AC195" s="287">
        <f>VLOOKUP(D195,Faturamento!D$3:F1630,3,0)</f>
        <v>41273</v>
      </c>
      <c r="AD195" s="14" t="s">
        <v>3843</v>
      </c>
      <c r="AE195" s="14" t="str">
        <f>VLOOKUP(B195,SAOM!B$2:T1736,16,0)</f>
        <v xml:space="preserve">
</v>
      </c>
      <c r="AF195" s="14">
        <f t="shared" si="5"/>
        <v>41332</v>
      </c>
      <c r="AG195" s="14" t="s">
        <v>4162</v>
      </c>
      <c r="AH195" s="14"/>
      <c r="AI195" s="47"/>
      <c r="AJ195" s="113"/>
      <c r="AK195" s="113"/>
      <c r="AL195" s="11" t="str">
        <f>VLOOKUP(B195,SAOM!B$2:U1853,20,0)</f>
        <v>Cabo possui tamanho incorreto</v>
      </c>
      <c r="AM195" s="15" t="s">
        <v>4162</v>
      </c>
    </row>
    <row r="196" spans="1:43" s="15" customFormat="1" ht="15.75" customHeight="1">
      <c r="A196" s="39">
        <v>889</v>
      </c>
      <c r="B196" s="31" t="s">
        <v>1155</v>
      </c>
      <c r="C196" s="31">
        <v>3104</v>
      </c>
      <c r="D196" s="33" t="str">
        <f>VLOOKUP(B196,SAOM!B$2:H1853,7,0)</f>
        <v>SES-ANIA-0889</v>
      </c>
      <c r="E196" s="13">
        <v>40956</v>
      </c>
      <c r="F196" s="13">
        <v>41001</v>
      </c>
      <c r="G196" s="13">
        <f>VLOOKUP(B196,SAOM!B$2:D1740,3,0)</f>
        <v>41021</v>
      </c>
      <c r="H196" s="13">
        <f t="shared" si="4"/>
        <v>41016</v>
      </c>
      <c r="I196" s="13" t="s">
        <v>458</v>
      </c>
      <c r="J196" s="10" t="s">
        <v>469</v>
      </c>
      <c r="K196" s="33" t="str">
        <f>VLOOKUP(B196,SAOM!B$2:H1737,4,0)</f>
        <v>Aceito</v>
      </c>
      <c r="L196" s="10" t="s">
        <v>456</v>
      </c>
      <c r="M196" s="33" t="str">
        <f>VLOOKUP(B196,SAOM!B$2:F2023,5,0)</f>
        <v>Lider</v>
      </c>
      <c r="N196" s="40" t="s">
        <v>1885</v>
      </c>
      <c r="O196" s="11" t="str">
        <f>VLOOKUP(N196,Coordenadas!B$2:C1043,2,0)</f>
        <v>NORDESTE</v>
      </c>
      <c r="P196" s="11" t="str">
        <f>VLOOKUP(N196,Coordenadas!B$2:D1043,3,0)</f>
        <v xml:space="preserve"> 17°43'48.23"S</v>
      </c>
      <c r="Q196" s="11" t="str">
        <f>VLOOKUP(N196,Coordenadas!B$2:E1043,4,0)</f>
        <v xml:space="preserve"> 42°15'7.34"O</v>
      </c>
      <c r="R196" s="34">
        <v>4035</v>
      </c>
      <c r="S196" s="13">
        <v>40982</v>
      </c>
      <c r="T196" s="35" t="str">
        <f>VLOOKUP(B196,SAOM!B$2:M1737,9,0)</f>
        <v>Marcelino Abreu de Sousa</v>
      </c>
      <c r="U196" s="13" t="str">
        <f>VLOOKUP(B196,SAOM!B$2:N1737,10,0)</f>
        <v>Rua Eduardo Ferreira de Souza, 0 - Bela Vista.</v>
      </c>
      <c r="V196" s="35" t="str">
        <f>VLOOKUP(B196,SAOM!B$2:P1737,12,0)</f>
        <v>(33) 3516-9014</v>
      </c>
      <c r="W196" s="60" t="str">
        <f>VLOOKUP(B196,SAOM!B$2:O1737,11,0)</f>
        <v>39685-000</v>
      </c>
      <c r="X196" s="33" t="str">
        <f>VLOOKUP(B196,SAOM!B$2:Q1737,13,0)</f>
        <v>00:20:0E:10:48:4A</v>
      </c>
      <c r="Y196" s="13">
        <v>40983</v>
      </c>
      <c r="Z196" s="11" t="s">
        <v>1992</v>
      </c>
      <c r="AA196" s="14">
        <v>40983</v>
      </c>
      <c r="AB196" s="28" t="str">
        <f>VLOOKUP(C196,Relatorios!A$3:B967,2,0)</f>
        <v>Entregue</v>
      </c>
      <c r="AC196" s="287">
        <f>VLOOKUP(D196,Faturamento!D$3:F1631,3,0)</f>
        <v>41014</v>
      </c>
      <c r="AD196" s="41" t="s">
        <v>1309</v>
      </c>
      <c r="AE196" s="14" t="str">
        <f>VLOOKUP(B196,SAOM!B$2:T1737,16,0)</f>
        <v>OS corrigida pela Prodemge em 08/03.</v>
      </c>
      <c r="AF196" s="14">
        <f t="shared" si="5"/>
        <v>41073</v>
      </c>
      <c r="AG196" s="14" t="s">
        <v>4162</v>
      </c>
      <c r="AH196" s="14"/>
      <c r="AI196" s="47"/>
      <c r="AJ196" s="114"/>
      <c r="AK196" s="114"/>
      <c r="AL196" s="11" t="str">
        <f>VLOOKUP(B196,SAOM!B$2:U1854,20,0)</f>
        <v>-</v>
      </c>
      <c r="AM196" s="15" t="s">
        <v>4162</v>
      </c>
    </row>
    <row r="197" spans="1:43" s="15" customFormat="1" ht="15.75" customHeight="1">
      <c r="A197" s="39">
        <v>886</v>
      </c>
      <c r="B197" s="31" t="s">
        <v>1156</v>
      </c>
      <c r="C197" s="31">
        <v>3101</v>
      </c>
      <c r="D197" s="33" t="str">
        <f>VLOOKUP(B197,SAOM!B$2:H1854,7,0)</f>
        <v>SES-AGIL-0886</v>
      </c>
      <c r="E197" s="13">
        <v>40976</v>
      </c>
      <c r="F197" s="13">
        <v>41021</v>
      </c>
      <c r="G197" s="13">
        <f>VLOOKUP(B197,SAOM!B$2:D1741,3,0)</f>
        <v>41021</v>
      </c>
      <c r="H197" s="13">
        <f t="shared" ref="H197:H260" si="6">F197+15</f>
        <v>41036</v>
      </c>
      <c r="I197" s="13" t="s">
        <v>458</v>
      </c>
      <c r="J197" s="10" t="s">
        <v>469</v>
      </c>
      <c r="K197" s="33" t="str">
        <f>VLOOKUP(B197,SAOM!B$2:H1738,4,0)</f>
        <v>Aceito</v>
      </c>
      <c r="L197" s="10" t="s">
        <v>456</v>
      </c>
      <c r="M197" s="33" t="str">
        <f>VLOOKUP(B197,SAOM!B$2:F2024,5,0)</f>
        <v>Lider</v>
      </c>
      <c r="N197" s="11" t="s">
        <v>1289</v>
      </c>
      <c r="O197" s="11" t="str">
        <f>VLOOKUP(N197,Coordenadas!B$2:C1044,2,0)</f>
        <v>OESTE</v>
      </c>
      <c r="P197" s="11" t="str">
        <f>VLOOKUP(N197,Coordenadas!B$2:D1044,3,0)</f>
        <v xml:space="preserve"> 20°58'31.63"S</v>
      </c>
      <c r="Q197" s="11" t="str">
        <f>VLOOKUP(N197,Coordenadas!B$2:E1044,4,0)</f>
        <v xml:space="preserve"> 45°22'16.77"O</v>
      </c>
      <c r="R197" s="34">
        <v>4033</v>
      </c>
      <c r="S197" s="13">
        <v>40982</v>
      </c>
      <c r="T197" s="35" t="str">
        <f>VLOOKUP(B197,SAOM!B$2:M1738,9,0)</f>
        <v>Mirelly Oliveira Silva</v>
      </c>
      <c r="U197" s="13" t="str">
        <f>VLOOKUP(B197,SAOM!B$2:N1738,10,0)</f>
        <v>Rua Coronel Antônio Inácio, 133 - Centro</v>
      </c>
      <c r="V197" s="35" t="str">
        <f>VLOOKUP(B197,SAOM!B$2:P1738,12,0)</f>
        <v>(35) 3834-1299</v>
      </c>
      <c r="W197" s="60" t="str">
        <f>VLOOKUP(B197,SAOM!B$2:O1738,11,0)</f>
        <v>37273-000</v>
      </c>
      <c r="X197" s="33" t="str">
        <f>VLOOKUP(B197,SAOM!B$2:Q1738,13,0)</f>
        <v>00:20:0E:10:4A:31</v>
      </c>
      <c r="Y197" s="13">
        <v>40982</v>
      </c>
      <c r="Z197" s="11" t="s">
        <v>1411</v>
      </c>
      <c r="AA197" s="14">
        <v>40983</v>
      </c>
      <c r="AB197" s="28" t="str">
        <f>VLOOKUP(C197,Relatorios!A$3:B968,2,0)</f>
        <v>Entregue</v>
      </c>
      <c r="AC197" s="287">
        <f>VLOOKUP(D197,Faturamento!D$3:F1632,3,0)</f>
        <v>41013</v>
      </c>
      <c r="AD197" s="41"/>
      <c r="AE197" s="14" t="str">
        <f>VLOOKUP(B197,SAOM!B$2:T1738,16,0)</f>
        <v>OS alterada pela Prodemge no dia 08/03.</v>
      </c>
      <c r="AF197" s="14">
        <f t="shared" ref="AF197:AF260" si="7">AA197+90</f>
        <v>41073</v>
      </c>
      <c r="AG197" s="14" t="s">
        <v>4162</v>
      </c>
      <c r="AH197" s="14"/>
      <c r="AI197" s="47"/>
      <c r="AJ197" s="114"/>
      <c r="AK197" s="114"/>
      <c r="AL197" s="11" t="str">
        <f>VLOOKUP(B197,SAOM!B$2:U1855,20,0)</f>
        <v>-</v>
      </c>
      <c r="AM197" s="15" t="s">
        <v>4162</v>
      </c>
    </row>
    <row r="198" spans="1:43" s="15" customFormat="1" ht="15.75" customHeight="1">
      <c r="A198" s="39">
        <v>908</v>
      </c>
      <c r="B198" s="31" t="s">
        <v>1157</v>
      </c>
      <c r="C198" s="31">
        <v>3123</v>
      </c>
      <c r="D198" s="33" t="str">
        <f>VLOOKUP(B198,SAOM!B$2:H1855,7,0)</f>
        <v>SES-LASA-0908</v>
      </c>
      <c r="E198" s="13">
        <v>40956</v>
      </c>
      <c r="F198" s="13">
        <v>41112</v>
      </c>
      <c r="G198" s="13">
        <f>VLOOKUP(B198,SAOM!B$2:D1742,3,0)</f>
        <v>41112</v>
      </c>
      <c r="H198" s="13">
        <f t="shared" si="6"/>
        <v>41127</v>
      </c>
      <c r="I198" s="13">
        <v>40967</v>
      </c>
      <c r="J198" s="10" t="s">
        <v>469</v>
      </c>
      <c r="K198" s="33" t="str">
        <f>VLOOKUP(B198,SAOM!B$2:H1739,4,0)</f>
        <v>Aceito</v>
      </c>
      <c r="L198" s="10" t="s">
        <v>456</v>
      </c>
      <c r="M198" s="33" t="str">
        <f>VLOOKUP(B198,SAOM!B$2:F2025,5,0)</f>
        <v>Lider</v>
      </c>
      <c r="N198" s="11" t="s">
        <v>1938</v>
      </c>
      <c r="O198" s="11" t="str">
        <f>VLOOKUP(N198,Coordenadas!B$2:C1045,2,0)</f>
        <v>NOROESTE</v>
      </c>
      <c r="P198" s="11" t="str">
        <f>VLOOKUP(N198,Coordenadas!B$2:D1045,3,0)</f>
        <v xml:space="preserve"> 18°46'34.82"S</v>
      </c>
      <c r="Q198" s="11" t="str">
        <f>VLOOKUP(N198,Coordenadas!B$2:E1045,4,0)</f>
        <v xml:space="preserve"> 46°24'18.20"O</v>
      </c>
      <c r="R198" s="34">
        <v>4033</v>
      </c>
      <c r="S198" s="13">
        <v>41120</v>
      </c>
      <c r="T198" s="35" t="str">
        <f>VLOOKUP(B198,SAOM!B$2:M1739,9,0)</f>
        <v>Juliane Soares da Silva</v>
      </c>
      <c r="U198" s="13" t="str">
        <f>VLOOKUP(B198,SAOM!B$2:N1739,10,0)</f>
        <v xml:space="preserve">RUA DEOCLECIANO MUNDIM - </v>
      </c>
      <c r="V198" s="35" t="str">
        <f>VLOOKUP(B198,SAOM!B$2:P1739,12,0)</f>
        <v xml:space="preserve">(34)3824-1473 </v>
      </c>
      <c r="W198" s="60" t="str">
        <f>VLOOKUP(B198,SAOM!B$2:O1739,11,0)</f>
        <v>38720-000</v>
      </c>
      <c r="X198" s="33" t="str">
        <f>VLOOKUP(B198,SAOM!B$2:Q1739,13,0)</f>
        <v>00:20:0E:10:4C:91</v>
      </c>
      <c r="Y198" s="13">
        <v>41120</v>
      </c>
      <c r="Z198" s="11" t="s">
        <v>5319</v>
      </c>
      <c r="AA198" s="14">
        <v>41121</v>
      </c>
      <c r="AB198" s="28">
        <f>VLOOKUP(C198,Relatorios!A$3:B969,2,0)</f>
        <v>41183</v>
      </c>
      <c r="AC198" s="287">
        <f>VLOOKUP(D198,Faturamento!D$3:F1633,3,0)</f>
        <v>41152</v>
      </c>
      <c r="AD198" s="14" t="s">
        <v>3845</v>
      </c>
      <c r="AE198" s="14" t="str">
        <f>VLOOKUP(B198,SAOM!B$2:T1739,16,0)</f>
        <v xml:space="preserve">
</v>
      </c>
      <c r="AF198" s="14">
        <f t="shared" si="7"/>
        <v>41211</v>
      </c>
      <c r="AG198" s="14" t="s">
        <v>4162</v>
      </c>
      <c r="AH198" s="14"/>
      <c r="AI198" s="47"/>
      <c r="AJ198" s="113"/>
      <c r="AK198" s="113"/>
      <c r="AL198" s="11" t="str">
        <f>VLOOKUP(B198,SAOM!B$2:U1856,20,0)</f>
        <v>Cabo curto.</v>
      </c>
      <c r="AM198" s="15" t="s">
        <v>4162</v>
      </c>
    </row>
    <row r="199" spans="1:43" s="15" customFormat="1" ht="15.75" customHeight="1">
      <c r="A199" s="39">
        <v>893</v>
      </c>
      <c r="B199" s="31" t="s">
        <v>1158</v>
      </c>
      <c r="C199" s="31">
        <v>3108</v>
      </c>
      <c r="D199" s="33" t="str">
        <f>VLOOKUP(B199,SAOM!B$2:H1856,7,0)</f>
        <v>SES-CHHA-0893</v>
      </c>
      <c r="E199" s="13">
        <v>40956</v>
      </c>
      <c r="F199" s="13">
        <v>41117</v>
      </c>
      <c r="G199" s="13">
        <f>VLOOKUP(B199,SAOM!B$2:D1743,3,0)</f>
        <v>41102</v>
      </c>
      <c r="H199" s="13">
        <f t="shared" si="6"/>
        <v>41132</v>
      </c>
      <c r="I199" s="13">
        <v>40977</v>
      </c>
      <c r="J199" s="10" t="s">
        <v>469</v>
      </c>
      <c r="K199" s="33" t="str">
        <f>VLOOKUP(B199,SAOM!B$2:H1740,4,0)</f>
        <v>Aceito</v>
      </c>
      <c r="L199" s="10" t="s">
        <v>456</v>
      </c>
      <c r="M199" s="33" t="str">
        <f>VLOOKUP(B199,SAOM!B$2:F2026,5,0)</f>
        <v>Lider</v>
      </c>
      <c r="N199" s="11" t="s">
        <v>1899</v>
      </c>
      <c r="O199" s="11" t="str">
        <f>VLOOKUP(N199,Coordenadas!B$2:C1046,2,0)</f>
        <v>NOROESTE</v>
      </c>
      <c r="P199" s="11">
        <f>VLOOKUP(N199,Coordenadas!B$2:D1046,3,0)</f>
        <v>0</v>
      </c>
      <c r="Q199" s="11">
        <f>VLOOKUP(N199,Coordenadas!B$2:E1046,4,0)</f>
        <v>0</v>
      </c>
      <c r="R199" s="12">
        <v>4033</v>
      </c>
      <c r="S199" s="13">
        <v>41169</v>
      </c>
      <c r="T199" s="35" t="str">
        <f>VLOOKUP(B199,SAOM!B$2:M1740,9,0)</f>
        <v>Welington Santos Porto</v>
      </c>
      <c r="U199" s="13" t="str">
        <f>VLOOKUP(B199,SAOM!B$2:N1740,10,0)</f>
        <v>TANCREDO NEVES, 480 - Centro</v>
      </c>
      <c r="V199" s="35" t="str">
        <f>VLOOKUP(B199,SAOM!B$2:P1740,12,0)</f>
        <v>(38) 3634-1255</v>
      </c>
      <c r="W199" s="60" t="str">
        <f>VLOOKUP(B199,SAOM!B$2:O1740,11,0)</f>
        <v>39314-000</v>
      </c>
      <c r="X199" s="33" t="str">
        <f>VLOOKUP(B199,SAOM!B$2:Q1740,13,0)</f>
        <v>00:20:0E:10:54:EB</v>
      </c>
      <c r="Y199" s="13">
        <v>41242</v>
      </c>
      <c r="Z199" s="11" t="s">
        <v>9340</v>
      </c>
      <c r="AA199" s="14">
        <v>41242</v>
      </c>
      <c r="AB199" s="28">
        <f>VLOOKUP(C199,Relatorios!A$3:B970,2,0)</f>
        <v>41299</v>
      </c>
      <c r="AC199" s="287">
        <f>VLOOKUP(D199,Faturamento!D$3:F1634,3,0)</f>
        <v>41273</v>
      </c>
      <c r="AD199" s="41" t="s">
        <v>3799</v>
      </c>
      <c r="AE199" s="14" t="str">
        <f>VLOOKUP(B199,SAOM!B$2:T1740,16,0)</f>
        <v>Endereço divergente.</v>
      </c>
      <c r="AF199" s="14">
        <f t="shared" si="7"/>
        <v>41332</v>
      </c>
      <c r="AG199" s="14">
        <v>41277</v>
      </c>
      <c r="AH199" s="14">
        <v>41326</v>
      </c>
      <c r="AI199" s="47" t="s">
        <v>456</v>
      </c>
      <c r="AJ199" s="114" t="s">
        <v>8648</v>
      </c>
      <c r="AK199" s="114" t="s">
        <v>15487</v>
      </c>
      <c r="AL199" s="11" t="str">
        <f>VLOOKUP(B199,SAOM!B$2:U1857,20,0)</f>
        <v>Junto ao modem.</v>
      </c>
      <c r="AM199" s="15" t="s">
        <v>4162</v>
      </c>
    </row>
    <row r="200" spans="1:43" s="15" customFormat="1" ht="15.75" customHeight="1">
      <c r="A200" s="39">
        <v>877</v>
      </c>
      <c r="B200" s="31" t="s">
        <v>1079</v>
      </c>
      <c r="C200" s="31">
        <v>3091</v>
      </c>
      <c r="D200" s="33" t="str">
        <f>VLOOKUP(B200,SAOM!B$2:H1857,7,0)</f>
        <v>SES-SAAS-0877</v>
      </c>
      <c r="E200" s="13">
        <v>40956</v>
      </c>
      <c r="F200" s="13">
        <v>41001</v>
      </c>
      <c r="G200" s="13">
        <f>VLOOKUP(B200,SAOM!B$2:D1744,3,0)</f>
        <v>41001</v>
      </c>
      <c r="H200" s="13">
        <f t="shared" si="6"/>
        <v>41016</v>
      </c>
      <c r="I200" s="13" t="s">
        <v>458</v>
      </c>
      <c r="J200" s="10" t="s">
        <v>469</v>
      </c>
      <c r="K200" s="33" t="str">
        <f>VLOOKUP(B200,SAOM!B$2:H1741,4,0)</f>
        <v>Aceito</v>
      </c>
      <c r="L200" s="10" t="s">
        <v>623</v>
      </c>
      <c r="M200" s="33" t="str">
        <f>VLOOKUP(B200,SAOM!B$2:F2027,5,0)</f>
        <v>Vodanet</v>
      </c>
      <c r="N200" s="11" t="s">
        <v>1855</v>
      </c>
      <c r="O200" s="11" t="str">
        <f>VLOOKUP(N200,Coordenadas!B$2:C1047,2,0)</f>
        <v>CENTRO</v>
      </c>
      <c r="P200" s="11" t="str">
        <f>VLOOKUP(N200,Coordenadas!B$2:D1047,3,0)</f>
        <v>20°03'S</v>
      </c>
      <c r="Q200" s="11" t="str">
        <f>VLOOKUP(N200,Coordenadas!B$2:E1047,4,0)</f>
        <v>44°16'O</v>
      </c>
      <c r="R200" s="34">
        <v>4033</v>
      </c>
      <c r="S200" s="13">
        <v>40977</v>
      </c>
      <c r="T200" s="35" t="str">
        <f>VLOOKUP(B200,SAOM!B$2:M1741,9,0)</f>
        <v>Solange Campos de Resende</v>
      </c>
      <c r="U200" s="13" t="str">
        <f>VLOOKUP(B200,SAOM!B$2:N1741,10,0)</f>
        <v>avenida Maria do Carmo, 810 - Tereza Cristina</v>
      </c>
      <c r="V200" s="35" t="str">
        <f>VLOOKUP(B200,SAOM!B$2:P1741,12,0)</f>
        <v>(31) 3534-9090</v>
      </c>
      <c r="W200" s="60" t="str">
        <f>VLOOKUP(B200,SAOM!B$2:O1741,11,0)</f>
        <v>32920-000</v>
      </c>
      <c r="X200" s="33" t="str">
        <f>VLOOKUP(B200,SAOM!B$2:Q1741,13,0)</f>
        <v>00:20:0E:10:4A:0C</v>
      </c>
      <c r="Y200" s="13">
        <v>40977</v>
      </c>
      <c r="Z200" s="11" t="s">
        <v>3786</v>
      </c>
      <c r="AA200" s="14">
        <v>40977</v>
      </c>
      <c r="AB200" s="28" t="e">
        <f>VLOOKUP(C200,Relatorios!A$3:B971,2,0)</f>
        <v>#N/A</v>
      </c>
      <c r="AC200" s="287">
        <f>VLOOKUP(D200,Faturamento!D$3:F1635,3,0)</f>
        <v>41008</v>
      </c>
      <c r="AD200" s="41"/>
      <c r="AE200" s="14" t="str">
        <f>VLOOKUP(B200,SAOM!B$2:T1741,16,0)</f>
        <v>-</v>
      </c>
      <c r="AF200" s="14">
        <f t="shared" si="7"/>
        <v>41067</v>
      </c>
      <c r="AG200" s="14" t="s">
        <v>4162</v>
      </c>
      <c r="AH200" s="14"/>
      <c r="AI200" s="47"/>
      <c r="AJ200" s="114"/>
      <c r="AK200" s="114"/>
      <c r="AL200" s="11" t="str">
        <f>VLOOKUP(B200,SAOM!B$2:U1858,20,0)</f>
        <v>-</v>
      </c>
      <c r="AM200" s="15" t="s">
        <v>4162</v>
      </c>
    </row>
    <row r="201" spans="1:43" s="15" customFormat="1" ht="15.75" customHeight="1">
      <c r="A201" s="39">
        <v>897</v>
      </c>
      <c r="B201" s="31" t="s">
        <v>1159</v>
      </c>
      <c r="C201" s="31">
        <v>3112</v>
      </c>
      <c r="D201" s="33" t="str">
        <f>VLOOKUP(B201,SAOM!B$2:H1858,7,0)</f>
        <v>SES-DELO-0897</v>
      </c>
      <c r="E201" s="13">
        <v>40956</v>
      </c>
      <c r="F201" s="13">
        <v>41112</v>
      </c>
      <c r="G201" s="13">
        <f>VLOOKUP(B201,SAOM!B$2:D1745,3,0)</f>
        <v>41112</v>
      </c>
      <c r="H201" s="13">
        <f t="shared" si="6"/>
        <v>41127</v>
      </c>
      <c r="I201" s="13">
        <v>40967</v>
      </c>
      <c r="J201" s="10" t="s">
        <v>469</v>
      </c>
      <c r="K201" s="33" t="str">
        <f>VLOOKUP(B201,SAOM!B$2:H1742,4,0)</f>
        <v>Aceito</v>
      </c>
      <c r="L201" s="10" t="s">
        <v>456</v>
      </c>
      <c r="M201" s="33" t="str">
        <f>VLOOKUP(B201,SAOM!B$2:F2028,5,0)</f>
        <v>Lider</v>
      </c>
      <c r="N201" s="11" t="s">
        <v>1912</v>
      </c>
      <c r="O201" s="11" t="str">
        <f>VLOOKUP(N201,Coordenadas!B$2:C1048,2,0)</f>
        <v>CENTRO SUL</v>
      </c>
      <c r="P201" s="11" t="str">
        <f>VLOOKUP(N201,Coordenadas!B$2:D1048,3,0)</f>
        <v>21°08'S</v>
      </c>
      <c r="Q201" s="11" t="str">
        <f>VLOOKUP(N201,Coordenadas!B$2:E1048,4,0)</f>
        <v>43°31'O</v>
      </c>
      <c r="R201" s="34">
        <v>4033</v>
      </c>
      <c r="S201" s="13">
        <v>41143</v>
      </c>
      <c r="T201" s="35" t="str">
        <f>VLOOKUP(B201,SAOM!B$2:M1742,9,0)</f>
        <v>Livia Muniz Braga</v>
      </c>
      <c r="U201" s="13" t="str">
        <f>VLOOKUP(B201,SAOM!B$2:N1742,10,0)</f>
        <v xml:space="preserve">RUA PEDRO PAFURI, 3, CENTRO </v>
      </c>
      <c r="V201" s="35" t="str">
        <f>VLOOKUP(B201,SAOM!B$2:P1742,12,0)</f>
        <v>(32)3336-1167</v>
      </c>
      <c r="W201" s="60" t="str">
        <f>VLOOKUP(B201,SAOM!B$2:O1742,11,0)</f>
        <v>36210-000</v>
      </c>
      <c r="X201" s="33" t="str">
        <f>VLOOKUP(B201,SAOM!B$2:Q1742,13,0)</f>
        <v>00:20:0E:10:4F:6C</v>
      </c>
      <c r="Y201" s="13">
        <v>41143</v>
      </c>
      <c r="Z201" s="11" t="s">
        <v>5875</v>
      </c>
      <c r="AA201" s="14">
        <v>41143</v>
      </c>
      <c r="AB201" s="28">
        <f>VLOOKUP(C201,Relatorios!A$3:B972,2,0)</f>
        <v>41254</v>
      </c>
      <c r="AC201" s="287">
        <f>VLOOKUP(D201,Faturamento!D$3:F1636,3,0)</f>
        <v>41174</v>
      </c>
      <c r="AD201" s="14" t="s">
        <v>3838</v>
      </c>
      <c r="AE201" s="14" t="str">
        <f>VLOOKUP(B201,SAOM!B$2:T1742,16,0)</f>
        <v xml:space="preserve">
Vsat retirada de monitoramento até que seja inserido linha de comando. Albo Vieira Vodanet Telecomunicações
</v>
      </c>
      <c r="AF201" s="14">
        <f t="shared" si="7"/>
        <v>41233</v>
      </c>
      <c r="AG201" s="14">
        <v>41163</v>
      </c>
      <c r="AH201" s="14">
        <v>41325</v>
      </c>
      <c r="AI201" s="47" t="s">
        <v>8608</v>
      </c>
      <c r="AJ201" s="113" t="s">
        <v>13752</v>
      </c>
      <c r="AK201" s="113" t="s">
        <v>15542</v>
      </c>
      <c r="AL201" s="11" t="str">
        <f>VLOOKUP(B201,SAOM!B$2:U1859,20,0)</f>
        <v>-</v>
      </c>
      <c r="AM201" s="14">
        <v>41184</v>
      </c>
      <c r="AN201" s="14">
        <v>41192</v>
      </c>
      <c r="AO201" s="47" t="s">
        <v>456</v>
      </c>
      <c r="AP201" s="113" t="s">
        <v>8637</v>
      </c>
      <c r="AQ201" s="113" t="s">
        <v>8659</v>
      </c>
    </row>
    <row r="202" spans="1:43" s="15" customFormat="1" ht="15.75" customHeight="1">
      <c r="A202" s="39">
        <v>882</v>
      </c>
      <c r="B202" s="31" t="s">
        <v>1160</v>
      </c>
      <c r="C202" s="31">
        <v>3096</v>
      </c>
      <c r="D202" s="33" t="str">
        <f>VLOOKUP(B202,SAOM!B$2:H1859,7,0)</f>
        <v>SES-TIOS-0882</v>
      </c>
      <c r="E202" s="13">
        <v>40956</v>
      </c>
      <c r="F202" s="13">
        <v>41112</v>
      </c>
      <c r="G202" s="13">
        <f>VLOOKUP(B202,SAOM!B$2:D1746,3,0)</f>
        <v>41112</v>
      </c>
      <c r="H202" s="13">
        <f t="shared" si="6"/>
        <v>41127</v>
      </c>
      <c r="I202" s="13">
        <v>40967</v>
      </c>
      <c r="J202" s="10" t="s">
        <v>469</v>
      </c>
      <c r="K202" s="33" t="str">
        <f>VLOOKUP(B202,SAOM!B$2:H1743,4,0)</f>
        <v>Aceito</v>
      </c>
      <c r="L202" s="10" t="s">
        <v>456</v>
      </c>
      <c r="M202" s="33" t="str">
        <f>VLOOKUP(B202,SAOM!B$2:F2029,5,0)</f>
        <v>Lider</v>
      </c>
      <c r="N202" s="11" t="s">
        <v>1869</v>
      </c>
      <c r="O202" s="11" t="str">
        <f>VLOOKUP(N202,Coordenadas!B$2:C1049,2,0)</f>
        <v>NOROESTE</v>
      </c>
      <c r="P202" s="11" t="str">
        <f>VLOOKUP(N202,Coordenadas!B$2:D1049,3,0)</f>
        <v>19°00'S</v>
      </c>
      <c r="Q202" s="11" t="str">
        <f>VLOOKUP(N202,Coordenadas!B$2:E1049,4,0)</f>
        <v>45°58'O</v>
      </c>
      <c r="R202" s="34">
        <v>4033</v>
      </c>
      <c r="S202" s="13">
        <v>41120</v>
      </c>
      <c r="T202" s="35" t="str">
        <f>VLOOKUP(B202,SAOM!B$2:M1743,9,0)</f>
        <v>Vanessa Bibiana Amaral de Morais</v>
      </c>
      <c r="U202" s="13" t="str">
        <f>VLOOKUP(B202,SAOM!B$2:N1743,10,0)</f>
        <v xml:space="preserve">AV. JOSE BOMTEMPO - </v>
      </c>
      <c r="V202" s="35" t="str">
        <f>VLOOKUP(B202,SAOM!B$2:P1743,12,0)</f>
        <v xml:space="preserve">(34)3853-2454 </v>
      </c>
      <c r="W202" s="60" t="str">
        <f>VLOOKUP(B202,SAOM!B$2:O1743,11,0)</f>
        <v>38880-000</v>
      </c>
      <c r="X202" s="33" t="str">
        <f>VLOOKUP(B202,SAOM!B$2:Q1743,13,0)</f>
        <v>00:20:0e:10:4c:eb</v>
      </c>
      <c r="Y202" s="13">
        <v>41120</v>
      </c>
      <c r="Z202" s="11" t="s">
        <v>5319</v>
      </c>
      <c r="AA202" s="14">
        <v>41121</v>
      </c>
      <c r="AB202" s="28">
        <f>VLOOKUP(C202,Relatorios!A$3:B973,2,0)</f>
        <v>41183</v>
      </c>
      <c r="AC202" s="287">
        <f>VLOOKUP(D202,Faturamento!D$3:F1637,3,0)</f>
        <v>41152</v>
      </c>
      <c r="AD202" s="14" t="s">
        <v>3899</v>
      </c>
      <c r="AE202" s="14" t="str">
        <f>VLOOKUP(B202,SAOM!B$2:T1743,16,0)</f>
        <v>-</v>
      </c>
      <c r="AF202" s="14">
        <f t="shared" si="7"/>
        <v>41211</v>
      </c>
      <c r="AG202" s="14" t="s">
        <v>4162</v>
      </c>
      <c r="AH202" s="14"/>
      <c r="AI202" s="47"/>
      <c r="AJ202" s="113"/>
      <c r="AK202" s="113"/>
      <c r="AL202" s="11" t="str">
        <f>VLOOKUP(B202,SAOM!B$2:U1860,20,0)</f>
        <v>cabo muito curto</v>
      </c>
      <c r="AM202" s="15" t="s">
        <v>4162</v>
      </c>
    </row>
    <row r="203" spans="1:43" s="15" customFormat="1" ht="15.75" customHeight="1">
      <c r="A203" s="39">
        <v>912</v>
      </c>
      <c r="B203" s="31" t="s">
        <v>1161</v>
      </c>
      <c r="C203" s="31">
        <v>3127</v>
      </c>
      <c r="D203" s="33" t="str">
        <f>VLOOKUP(B203,SAOM!B$2:H1860,7,0)</f>
        <v>SES-PAAE-0912</v>
      </c>
      <c r="E203" s="13">
        <v>40956</v>
      </c>
      <c r="F203" s="13">
        <v>41112</v>
      </c>
      <c r="G203" s="13">
        <f>VLOOKUP(B203,SAOM!B$2:D1747,3,0)</f>
        <v>41112</v>
      </c>
      <c r="H203" s="13">
        <f t="shared" si="6"/>
        <v>41127</v>
      </c>
      <c r="I203" s="13">
        <v>40967</v>
      </c>
      <c r="J203" s="10" t="s">
        <v>469</v>
      </c>
      <c r="K203" s="33" t="str">
        <f>VLOOKUP(B203,SAOM!B$2:H1744,4,0)</f>
        <v>Aceito</v>
      </c>
      <c r="L203" s="10" t="s">
        <v>456</v>
      </c>
      <c r="M203" s="33" t="str">
        <f>VLOOKUP(B203,SAOM!B$2:F2030,5,0)</f>
        <v>Lider</v>
      </c>
      <c r="N203" s="11" t="s">
        <v>1950</v>
      </c>
      <c r="O203" s="11" t="str">
        <f>VLOOKUP(N203,Coordenadas!B$2:C1050,2,0)</f>
        <v>SUDESTE</v>
      </c>
      <c r="P203" s="11" t="str">
        <f>VLOOKUP(N203,Coordenadas!B$2:D1050,3,0)</f>
        <v>21°09'S</v>
      </c>
      <c r="Q203" s="11" t="str">
        <f>VLOOKUP(N203,Coordenadas!B$2:E1050,4,0)</f>
        <v>42°13'O</v>
      </c>
      <c r="R203" s="34">
        <v>4033</v>
      </c>
      <c r="S203" s="13">
        <v>41142</v>
      </c>
      <c r="T203" s="35" t="str">
        <f>VLOOKUP(B203,SAOM!B$2:M1744,9,0)</f>
        <v>Dheyemila de Paula Mantovani</v>
      </c>
      <c r="U203" s="13" t="str">
        <f>VLOOKUP(B203,SAOM!B$2:N1744,10,0)</f>
        <v>avenida Coronel Telemaco Pompei, 97 - Centro</v>
      </c>
      <c r="V203" s="35" t="str">
        <f>VLOOKUP(B203,SAOM!B$2:P1744,12,0)</f>
        <v>(32) 3726-1577</v>
      </c>
      <c r="W203" s="60" t="str">
        <f>VLOOKUP(B203,SAOM!B$2:O1744,11,0)</f>
        <v>38860-000</v>
      </c>
      <c r="X203" s="33" t="str">
        <f>VLOOKUP(B203,SAOM!B$2:Q1744,13,0)</f>
        <v>00:20:0e:10:4a:d2</v>
      </c>
      <c r="Y203" s="13">
        <v>41151</v>
      </c>
      <c r="Z203" s="11" t="s">
        <v>6863</v>
      </c>
      <c r="AA203" s="14">
        <v>41151</v>
      </c>
      <c r="AB203" s="28">
        <f>VLOOKUP(C203,Relatorios!A$3:B974,2,0)</f>
        <v>41254</v>
      </c>
      <c r="AC203" s="287">
        <f>VLOOKUP(D203,Faturamento!D$3:F1638,3,0)</f>
        <v>41182</v>
      </c>
      <c r="AD203" s="14" t="s">
        <v>3859</v>
      </c>
      <c r="AE203" s="14" t="str">
        <f>VLOOKUP(B203,SAOM!B$2:T1744,16,0)</f>
        <v xml:space="preserve">
</v>
      </c>
      <c r="AF203" s="14">
        <f t="shared" si="7"/>
        <v>41241</v>
      </c>
      <c r="AG203" s="14" t="s">
        <v>4162</v>
      </c>
      <c r="AH203" s="14"/>
      <c r="AI203" s="47"/>
      <c r="AJ203" s="113"/>
      <c r="AK203" s="113"/>
      <c r="AL203" s="11" t="str">
        <f>VLOOKUP(B203,SAOM!B$2:U1861,20,0)</f>
        <v>O técnico não possui um cabo com um tamanho que atenda a localidade.</v>
      </c>
      <c r="AM203" s="15" t="s">
        <v>4162</v>
      </c>
    </row>
    <row r="204" spans="1:43" s="15" customFormat="1" ht="15.75" customHeight="1">
      <c r="A204" s="39">
        <v>900</v>
      </c>
      <c r="B204" s="31" t="s">
        <v>1162</v>
      </c>
      <c r="C204" s="31">
        <v>3115</v>
      </c>
      <c r="D204" s="33" t="str">
        <f>VLOOKUP(B204,SAOM!B$2:H1861,7,0)</f>
        <v>SES-EUIS-0900</v>
      </c>
      <c r="E204" s="13">
        <v>40956</v>
      </c>
      <c r="F204" s="13">
        <v>41001</v>
      </c>
      <c r="G204" s="13">
        <f>VLOOKUP(B204,SAOM!B$2:D1748,3,0)</f>
        <v>41001</v>
      </c>
      <c r="H204" s="13">
        <f t="shared" si="6"/>
        <v>41016</v>
      </c>
      <c r="I204" s="13">
        <v>40967</v>
      </c>
      <c r="J204" s="10" t="s">
        <v>469</v>
      </c>
      <c r="K204" s="33" t="str">
        <f>VLOOKUP(B204,SAOM!B$2:H1745,4,0)</f>
        <v>Aceito</v>
      </c>
      <c r="L204" s="10" t="s">
        <v>456</v>
      </c>
      <c r="M204" s="33" t="str">
        <f>VLOOKUP(B204,SAOM!B$2:F2031,5,0)</f>
        <v>Lider</v>
      </c>
      <c r="N204" s="11" t="s">
        <v>1920</v>
      </c>
      <c r="O204" s="11" t="str">
        <f>VLOOKUP(N204,Coordenadas!B$2:C1051,2,0)</f>
        <v>SUDESTE</v>
      </c>
      <c r="P204" s="11" t="str">
        <f>VLOOKUP(N204,Coordenadas!B$2:D1051,3,0)</f>
        <v>21°05'S</v>
      </c>
      <c r="Q204" s="11" t="str">
        <f>VLOOKUP(N204,Coordenadas!B$2:E1051,4,0)</f>
        <v>42°11'O</v>
      </c>
      <c r="R204" s="34">
        <v>4033</v>
      </c>
      <c r="S204" s="13">
        <v>41002</v>
      </c>
      <c r="T204" s="35" t="str">
        <f>VLOOKUP(B204,SAOM!B$2:M1745,9,0)</f>
        <v>Carla Diogo Rozetti</v>
      </c>
      <c r="U204" s="13" t="str">
        <f>VLOOKUP(B204,SAOM!B$2:N1745,10,0)</f>
        <v>avenida Antenor Mazorque, 400 - Centro</v>
      </c>
      <c r="V204" s="35" t="str">
        <f>VLOOKUP(B204,SAOM!B$2:P1745,12,0)</f>
        <v>(32) 3744-1434</v>
      </c>
      <c r="W204" s="60" t="str">
        <f>VLOOKUP(B204,SAOM!B$2:O1745,11,0)</f>
        <v>36855-000</v>
      </c>
      <c r="X204" s="33" t="str">
        <f>VLOOKUP(B204,SAOM!B$2:Q1745,13,0)</f>
        <v>00:20:0e:10:48:94</v>
      </c>
      <c r="Y204" s="13">
        <v>40972</v>
      </c>
      <c r="Z204" s="11" t="s">
        <v>1733</v>
      </c>
      <c r="AA204" s="14">
        <v>41002</v>
      </c>
      <c r="AB204" s="28">
        <f>VLOOKUP(C204,Relatorios!A$3:B975,2,0)</f>
        <v>41058</v>
      </c>
      <c r="AC204" s="287">
        <f>VLOOKUP(D204,Faturamento!D$3:F1639,3,0)</f>
        <v>41033</v>
      </c>
      <c r="AD204" s="14" t="s">
        <v>2471</v>
      </c>
      <c r="AE204" s="14" t="str">
        <f>VLOOKUP(B204,SAOM!B$2:T1745,16,0)</f>
        <v xml:space="preserve">Telefone incorreto
</v>
      </c>
      <c r="AF204" s="14">
        <f t="shared" si="7"/>
        <v>41092</v>
      </c>
      <c r="AG204" s="14" t="s">
        <v>4162</v>
      </c>
      <c r="AH204" s="14"/>
      <c r="AI204" s="47"/>
      <c r="AJ204" s="113"/>
      <c r="AK204" s="113"/>
      <c r="AL204" s="11" t="str">
        <f>VLOOKUP(B204,SAOM!B$2:U1862,20,0)</f>
        <v>-</v>
      </c>
      <c r="AM204" s="15" t="s">
        <v>4162</v>
      </c>
    </row>
    <row r="205" spans="1:43" s="15" customFormat="1" ht="15.75" customHeight="1">
      <c r="A205" s="39">
        <v>901</v>
      </c>
      <c r="B205" s="31" t="s">
        <v>1163</v>
      </c>
      <c r="C205" s="31">
        <v>3116</v>
      </c>
      <c r="D205" s="33" t="str">
        <f>VLOOKUP(B205,SAOM!B$2:H1862,7,0)</f>
        <v>SES-GLIA-0901</v>
      </c>
      <c r="E205" s="13">
        <v>40956</v>
      </c>
      <c r="F205" s="13">
        <v>41112</v>
      </c>
      <c r="G205" s="13">
        <f>VLOOKUP(B205,SAOM!B$2:D1749,3,0)</f>
        <v>41112</v>
      </c>
      <c r="H205" s="13">
        <f t="shared" si="6"/>
        <v>41127</v>
      </c>
      <c r="I205" s="13">
        <v>40967</v>
      </c>
      <c r="J205" s="10" t="s">
        <v>469</v>
      </c>
      <c r="K205" s="33" t="str">
        <f>VLOOKUP(B205,SAOM!B$2:H1746,4,0)</f>
        <v>Aceito</v>
      </c>
      <c r="L205" s="10" t="s">
        <v>456</v>
      </c>
      <c r="M205" s="33" t="str">
        <f>VLOOKUP(B205,SAOM!B$2:F2032,5,0)</f>
        <v>Lider</v>
      </c>
      <c r="N205" s="11" t="s">
        <v>1877</v>
      </c>
      <c r="O205" s="11" t="str">
        <f>VLOOKUP(N205,Coordenadas!B$2:C1052,2,0)</f>
        <v>NORTE DE MINAS</v>
      </c>
      <c r="P205" s="11" t="str">
        <f>VLOOKUP(N205,Coordenadas!B$2:D1052,3,0)</f>
        <v>16°50'S</v>
      </c>
      <c r="Q205" s="11" t="str">
        <f>VLOOKUP(N205,Coordenadas!B$2:E1052,4,0)</f>
        <v>43°41'O</v>
      </c>
      <c r="R205" s="12">
        <v>4035</v>
      </c>
      <c r="S205" s="13">
        <v>41123</v>
      </c>
      <c r="T205" s="35" t="str">
        <f>VLOOKUP(B205,SAOM!B$2:M1746,9,0)</f>
        <v>Aline Rodrigues Silva</v>
      </c>
      <c r="U205" s="13" t="str">
        <f>VLOOKUP(B205,SAOM!B$2:N1746,10,0)</f>
        <v>RUA GERALDO RODRIGUES GONÇALVES, S/N - BAIRRO CENTRO</v>
      </c>
      <c r="V205" s="35" t="str">
        <f>VLOOKUP(B205,SAOM!B$2:P1746,12,0)</f>
        <v>(38)3236-8122</v>
      </c>
      <c r="W205" s="60" t="str">
        <f>VLOOKUP(B205,SAOM!B$2:O1746,11,0)</f>
        <v>39592-000</v>
      </c>
      <c r="X205" s="33" t="str">
        <f>VLOOKUP(B205,SAOM!B$2:Q1746,13,0)</f>
        <v>00:20:0E:10:49:CA</v>
      </c>
      <c r="Y205" s="13">
        <v>41123</v>
      </c>
      <c r="Z205" s="11" t="s">
        <v>5721</v>
      </c>
      <c r="AA205" s="38">
        <v>41124</v>
      </c>
      <c r="AB205" s="28" t="str">
        <f>VLOOKUP(C205,Relatorios!A$3:B976,2,0)</f>
        <v>Pendente</v>
      </c>
      <c r="AC205" s="287">
        <f>VLOOKUP(D205,Faturamento!D$3:F1640,3,0)</f>
        <v>41155</v>
      </c>
      <c r="AD205" s="38" t="s">
        <v>3886</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 t="shared" si="7"/>
        <v>41214</v>
      </c>
      <c r="AG205" s="14">
        <v>41163</v>
      </c>
      <c r="AH205" s="14"/>
      <c r="AI205" s="181" t="s">
        <v>623</v>
      </c>
      <c r="AJ205" s="113" t="s">
        <v>12171</v>
      </c>
      <c r="AK205" s="113"/>
      <c r="AL205" s="11" t="str">
        <f>VLOOKUP(B205,SAOM!B$2:U1863,20,0)</f>
        <v>Cabo curto</v>
      </c>
      <c r="AM205" s="15" t="s">
        <v>4162</v>
      </c>
    </row>
    <row r="206" spans="1:43" s="15" customFormat="1" ht="15.75" customHeight="1">
      <c r="A206" s="39">
        <v>905</v>
      </c>
      <c r="B206" s="31" t="s">
        <v>1164</v>
      </c>
      <c r="C206" s="31">
        <v>3120</v>
      </c>
      <c r="D206" s="33" t="str">
        <f>VLOOKUP(B206,SAOM!B$2:H1863,7,0)</f>
        <v>SES-LAIM-0905</v>
      </c>
      <c r="E206" s="13">
        <v>40956</v>
      </c>
      <c r="F206" s="13">
        <v>41112</v>
      </c>
      <c r="G206" s="13">
        <f>VLOOKUP(B206,SAOM!B$2:D1750,3,0)</f>
        <v>41112</v>
      </c>
      <c r="H206" s="13">
        <f t="shared" si="6"/>
        <v>41127</v>
      </c>
      <c r="I206" s="13">
        <v>40967</v>
      </c>
      <c r="J206" s="10" t="s">
        <v>469</v>
      </c>
      <c r="K206" s="33" t="str">
        <f>VLOOKUP(B206,SAOM!B$2:H1747,4,0)</f>
        <v>Aceito</v>
      </c>
      <c r="L206" s="10" t="s">
        <v>456</v>
      </c>
      <c r="M206" s="33" t="str">
        <f>VLOOKUP(B206,SAOM!B$2:F2033,5,0)</f>
        <v>Lider</v>
      </c>
      <c r="N206" s="11" t="s">
        <v>1931</v>
      </c>
      <c r="O206" s="11" t="str">
        <f>VLOOKUP(N206,Coordenadas!B$2:C1053,2,0)</f>
        <v>CENTRO SUL</v>
      </c>
      <c r="P206" s="11" t="str">
        <f>VLOOKUP(N206,Coordenadas!B$2:D1053,3,0)</f>
        <v>20°48'S</v>
      </c>
      <c r="Q206" s="11" t="str">
        <f>VLOOKUP(N206,Coordenadas!B$2:E1053,4,0)</f>
        <v>43°29'O</v>
      </c>
      <c r="R206" s="34">
        <v>4033</v>
      </c>
      <c r="S206" s="13">
        <v>41109</v>
      </c>
      <c r="T206" s="35" t="str">
        <f>VLOOKUP(B206,SAOM!B$2:M1747,9,0)</f>
        <v>Livia Maria Rezende da Silva</v>
      </c>
      <c r="U206" s="13" t="str">
        <f>VLOOKUP(B206,SAOM!B$2:N1747,10,0)</f>
        <v xml:space="preserve">RUA PADRE GERALDO NORBERTO REIS,nº 10 - </v>
      </c>
      <c r="V206" s="35" t="str">
        <f>VLOOKUP(B206,SAOM!B$2:P1747,12,0)</f>
        <v xml:space="preserve">(31)3754-1413 </v>
      </c>
      <c r="W206" s="60" t="str">
        <f>VLOOKUP(B206,SAOM!B$2:O1747,11,0)</f>
        <v>36455-000</v>
      </c>
      <c r="X206" s="33" t="str">
        <f>VLOOKUP(B206,SAOM!B$2:Q1747,13,0)</f>
        <v>00:20:0e:10:4f:b1</v>
      </c>
      <c r="Y206" s="13">
        <v>41110</v>
      </c>
      <c r="Z206" s="11" t="s">
        <v>2418</v>
      </c>
      <c r="AA206" s="102">
        <v>41110</v>
      </c>
      <c r="AB206" s="28">
        <f>VLOOKUP(C206,Relatorios!A$3:B977,2,0)</f>
        <v>41183</v>
      </c>
      <c r="AC206" s="287">
        <f>VLOOKUP(D206,Faturamento!D$3:F1641,3,0)</f>
        <v>41141</v>
      </c>
      <c r="AD206" s="102" t="s">
        <v>3846</v>
      </c>
      <c r="AE206" s="14" t="str">
        <f>VLOOKUP(B206,SAOM!B$2:T1747,16,0)</f>
        <v xml:space="preserve">
</v>
      </c>
      <c r="AF206" s="14">
        <f t="shared" si="7"/>
        <v>41200</v>
      </c>
      <c r="AG206" s="14" t="s">
        <v>4162</v>
      </c>
      <c r="AH206" s="14"/>
      <c r="AI206" s="47"/>
      <c r="AJ206" s="113"/>
      <c r="AK206" s="113"/>
      <c r="AL206" s="11" t="str">
        <f>VLOOKUP(B206,SAOM!B$2:U1864,20,0)</f>
        <v>Localidade não possui computador</v>
      </c>
      <c r="AM206" s="15" t="s">
        <v>4162</v>
      </c>
    </row>
    <row r="207" spans="1:43" s="15" customFormat="1" ht="15.75" customHeight="1">
      <c r="A207" s="39">
        <v>890</v>
      </c>
      <c r="B207" s="31" t="s">
        <v>1165</v>
      </c>
      <c r="C207" s="31">
        <v>3105</v>
      </c>
      <c r="D207" s="33" t="str">
        <f>VLOOKUP(B207,SAOM!B$2:H1864,7,0)</f>
        <v>SES-BURE-0890</v>
      </c>
      <c r="E207" s="13">
        <v>40956</v>
      </c>
      <c r="F207" s="13">
        <v>41112</v>
      </c>
      <c r="G207" s="13">
        <f>VLOOKUP(B207,SAOM!B$2:D1751,3,0)</f>
        <v>41112</v>
      </c>
      <c r="H207" s="13">
        <f t="shared" si="6"/>
        <v>41127</v>
      </c>
      <c r="I207" s="13">
        <v>40967</v>
      </c>
      <c r="J207" s="10" t="s">
        <v>469</v>
      </c>
      <c r="K207" s="33" t="str">
        <f>VLOOKUP(B207,SAOM!B$2:H1748,4,0)</f>
        <v>Aceito</v>
      </c>
      <c r="L207" s="10" t="s">
        <v>456</v>
      </c>
      <c r="M207" s="33" t="str">
        <f>VLOOKUP(B207,SAOM!B$2:F2034,5,0)</f>
        <v>Lider</v>
      </c>
      <c r="N207" s="11" t="s">
        <v>1888</v>
      </c>
      <c r="O207" s="11" t="str">
        <f>VLOOKUP(N207,Coordenadas!B$2:C1054,2,0)</f>
        <v>LESTE</v>
      </c>
      <c r="P207" s="11" t="str">
        <f>VLOOKUP(N207,Coordenadas!B$2:D1054,3,0)</f>
        <v xml:space="preserve"> 19°25'34.07"S</v>
      </c>
      <c r="Q207" s="11" t="str">
        <f>VLOOKUP(N207,Coordenadas!B$2:E1054,4,0)</f>
        <v xml:space="preserve"> 42°15'22.34"O</v>
      </c>
      <c r="R207" s="34">
        <v>4033</v>
      </c>
      <c r="S207" s="13">
        <v>41138</v>
      </c>
      <c r="T207" s="35" t="str">
        <f>VLOOKUP(B207,SAOM!B$2:M1748,9,0)</f>
        <v>Aline Campos Ferreira</v>
      </c>
      <c r="U207" s="13" t="str">
        <f>VLOOKUP(B207,SAOM!B$2:N1748,10,0)</f>
        <v>AV. VALÉRIO VIANA, 20 - Centro</v>
      </c>
      <c r="V207" s="35" t="str">
        <f>VLOOKUP(B207,SAOM!B$2:P1748,12,0)</f>
        <v>(33) 3355-8057</v>
      </c>
      <c r="W207" s="60" t="str">
        <f>VLOOKUP(B207,SAOM!B$2:O1748,11,0)</f>
        <v>35193-000</v>
      </c>
      <c r="X207" s="33" t="str">
        <f>VLOOKUP(B207,SAOM!B$2:Q1748,13,0)</f>
        <v>00:20:0e:10:4C:4E</v>
      </c>
      <c r="Y207" s="13">
        <v>41138</v>
      </c>
      <c r="Z207" s="11" t="s">
        <v>6325</v>
      </c>
      <c r="AA207" s="14">
        <v>41138</v>
      </c>
      <c r="AB207" s="28" t="e">
        <f>VLOOKUP(C207,Relatorios!A$3:B978,2,0)</f>
        <v>#N/A</v>
      </c>
      <c r="AC207" s="287">
        <f>VLOOKUP(D207,Faturamento!D$3:F1642,3,0)</f>
        <v>41169</v>
      </c>
      <c r="AD207" s="14" t="s">
        <v>3793</v>
      </c>
      <c r="AE207" s="14" t="str">
        <f>VLOOKUP(B207,SAOM!B$2:T1748,16,0)</f>
        <v xml:space="preserve">Endereço incorreto
</v>
      </c>
      <c r="AF207" s="14">
        <f t="shared" si="7"/>
        <v>41228</v>
      </c>
      <c r="AG207" s="14">
        <v>41163</v>
      </c>
      <c r="AH207" s="14">
        <v>41304</v>
      </c>
      <c r="AI207" s="47" t="s">
        <v>8608</v>
      </c>
      <c r="AJ207" s="113" t="s">
        <v>12171</v>
      </c>
      <c r="AK207" s="113" t="s">
        <v>14887</v>
      </c>
      <c r="AL207" s="11" t="str">
        <f>VLOOKUP(B207,SAOM!B$2:U1865,20,0)</f>
        <v>-</v>
      </c>
      <c r="AM207" s="15" t="s">
        <v>4162</v>
      </c>
    </row>
    <row r="208" spans="1:43" s="15" customFormat="1" ht="15.75" customHeight="1">
      <c r="A208" s="39">
        <v>874</v>
      </c>
      <c r="B208" s="31" t="s">
        <v>1166</v>
      </c>
      <c r="C208" s="31">
        <v>3088</v>
      </c>
      <c r="D208" s="33" t="str">
        <f>VLOOKUP(B208,SAOM!B$2:H1865,7,0)</f>
        <v>SES-SACU-0874</v>
      </c>
      <c r="E208" s="13">
        <v>40956</v>
      </c>
      <c r="F208" s="13">
        <v>41112</v>
      </c>
      <c r="G208" s="13">
        <f>VLOOKUP(B208,SAOM!B$2:D1752,3,0)</f>
        <v>41112</v>
      </c>
      <c r="H208" s="13">
        <f t="shared" si="6"/>
        <v>41127</v>
      </c>
      <c r="I208" s="13">
        <v>40967</v>
      </c>
      <c r="J208" s="10" t="s">
        <v>469</v>
      </c>
      <c r="K208" s="33" t="str">
        <f>VLOOKUP(B208,SAOM!B$2:H1749,4,0)</f>
        <v>Aceito</v>
      </c>
      <c r="L208" s="10" t="s">
        <v>456</v>
      </c>
      <c r="M208" s="33" t="str">
        <f>VLOOKUP(B208,SAOM!B$2:F2035,5,0)</f>
        <v>Lider</v>
      </c>
      <c r="N208" s="11" t="s">
        <v>1846</v>
      </c>
      <c r="O208" s="11" t="str">
        <f>VLOOKUP(N208,Coordenadas!B$2:C1055,2,0)</f>
        <v>LESTE DO SUL</v>
      </c>
      <c r="P208" s="11" t="str">
        <f>VLOOKUP(N208,Coordenadas!B$2:D1055,3,0)</f>
        <v>20°07'S</v>
      </c>
      <c r="Q208" s="11" t="str">
        <f>VLOOKUP(N208,Coordenadas!B$2:E1055,4,0)</f>
        <v>41°55'O</v>
      </c>
      <c r="R208" s="34">
        <v>4033</v>
      </c>
      <c r="S208" s="13">
        <v>41135</v>
      </c>
      <c r="T208" s="35" t="str">
        <f>VLOOKUP(B208,SAOM!B$2:M1749,9,0)</f>
        <v>Angelo Marcos de assis Bitencourt</v>
      </c>
      <c r="U208" s="13" t="str">
        <f>VLOOKUP(B208,SAOM!B$2:N1749,10,0)</f>
        <v>RUA JOSÉ ASSIS S/N</v>
      </c>
      <c r="V208" s="35" t="str">
        <f>VLOOKUP(B208,SAOM!B$2:P1749,12,0)</f>
        <v>(33)3373-1193</v>
      </c>
      <c r="W208" s="60" t="str">
        <f>VLOOKUP(B208,SAOM!B$2:O1749,11,0)</f>
        <v>36940-000</v>
      </c>
      <c r="X208" s="33" t="str">
        <f>VLOOKUP(B208,SAOM!B$2:Q1749,13,0)</f>
        <v>00:20:0e:10:4a:7f</v>
      </c>
      <c r="Y208" s="13">
        <v>41135</v>
      </c>
      <c r="Z208" s="11" t="s">
        <v>2397</v>
      </c>
      <c r="AA208" s="38">
        <v>41135</v>
      </c>
      <c r="AB208" s="28">
        <f>VLOOKUP(C208,Relatorios!A$3:B979,2,0)</f>
        <v>41183</v>
      </c>
      <c r="AC208" s="287">
        <f>VLOOKUP(D208,Faturamento!D$3:F1643,3,0)</f>
        <v>41166</v>
      </c>
      <c r="AD208" s="38" t="s">
        <v>3900</v>
      </c>
      <c r="AE208" s="14" t="str">
        <f>VLOOKUP(B208,SAOM!B$2:T1749,16,0)</f>
        <v xml:space="preserve">
</v>
      </c>
      <c r="AF208" s="14">
        <f t="shared" si="7"/>
        <v>41225</v>
      </c>
      <c r="AG208" s="14">
        <v>41271</v>
      </c>
      <c r="AH208" s="14">
        <v>41344</v>
      </c>
      <c r="AI208" s="47" t="s">
        <v>8609</v>
      </c>
      <c r="AJ208" s="113" t="s">
        <v>13686</v>
      </c>
      <c r="AK208" s="113" t="s">
        <v>13714</v>
      </c>
      <c r="AL208" s="11" t="str">
        <f>VLOOKUP(B208,SAOM!B$2:U1866,20,0)</f>
        <v>Técnico sem cabo de rede</v>
      </c>
      <c r="AM208" s="15" t="s">
        <v>4162</v>
      </c>
    </row>
    <row r="209" spans="1:39" s="15" customFormat="1" ht="15.75" customHeight="1">
      <c r="A209" s="39">
        <v>894</v>
      </c>
      <c r="B209" s="31" t="s">
        <v>1308</v>
      </c>
      <c r="C209" s="31">
        <v>3109</v>
      </c>
      <c r="D209" s="33" t="str">
        <f>VLOOKUP(B209,SAOM!B$2:H1866,7,0)</f>
        <v>SES-CONS-0894</v>
      </c>
      <c r="E209" s="13">
        <v>40956</v>
      </c>
      <c r="F209" s="13">
        <v>41001</v>
      </c>
      <c r="G209" s="13">
        <f>VLOOKUP(B209,SAOM!B$2:D1753,3,0)</f>
        <v>41001</v>
      </c>
      <c r="H209" s="13">
        <f t="shared" si="6"/>
        <v>41016</v>
      </c>
      <c r="I209" s="13" t="s">
        <v>458</v>
      </c>
      <c r="J209" s="10" t="s">
        <v>469</v>
      </c>
      <c r="K209" s="33" t="str">
        <f>VLOOKUP(B209,SAOM!B$2:H1750,4,0)</f>
        <v>Aceito</v>
      </c>
      <c r="L209" s="10" t="s">
        <v>623</v>
      </c>
      <c r="M209" s="33" t="str">
        <f>VLOOKUP(B209,SAOM!B$2:F2036,5,0)</f>
        <v>Vodanet</v>
      </c>
      <c r="N209" s="11" t="s">
        <v>1901</v>
      </c>
      <c r="O209" s="11" t="str">
        <f>VLOOKUP(N209,Coordenadas!B$2:C1056,2,0)</f>
        <v>CENTRO</v>
      </c>
      <c r="P209" s="11" t="str">
        <f>VLOOKUP(N209,Coordenadas!B$2:D1056,3,0)</f>
        <v>19°37'S</v>
      </c>
      <c r="Q209" s="11" t="str">
        <f>VLOOKUP(N209,Coordenadas!B$2:E1056,4,0)</f>
        <v>43°59'O</v>
      </c>
      <c r="R209" s="34">
        <v>4033</v>
      </c>
      <c r="S209" s="13">
        <v>40969</v>
      </c>
      <c r="T209" s="35" t="str">
        <f>VLOOKUP(B209,SAOM!B$2:M1750,9,0)</f>
        <v>Daniel Ramos Athouguia</v>
      </c>
      <c r="U209" s="13" t="str">
        <f>VLOOKUP(B209,SAOM!B$2:N1750,10,0)</f>
        <v>Rua São José, 508 - Centro</v>
      </c>
      <c r="V209" s="35" t="str">
        <f>VLOOKUP(B209,SAOM!B$2:P1750,12,0)</f>
        <v>(31) 3686-0018</v>
      </c>
      <c r="W209" s="60" t="str">
        <f>VLOOKUP(B209,SAOM!B$2:O1750,11,0)</f>
        <v>33500-000</v>
      </c>
      <c r="X209" s="33" t="str">
        <f>VLOOKUP(B209,SAOM!B$2:Q1750,13,0)</f>
        <v>00:20:0E:10:48:56</v>
      </c>
      <c r="Y209" s="13">
        <v>40969</v>
      </c>
      <c r="Z209" s="11" t="s">
        <v>3786</v>
      </c>
      <c r="AA209" s="102">
        <v>40970</v>
      </c>
      <c r="AB209" s="28" t="e">
        <f>VLOOKUP(C209,Relatorios!A$3:B980,2,0)</f>
        <v>#N/A</v>
      </c>
      <c r="AC209" s="287">
        <f>VLOOKUP(D209,Faturamento!D$3:F1644,3,0)</f>
        <v>41001</v>
      </c>
      <c r="AD209" s="104"/>
      <c r="AE209" s="14" t="str">
        <f>VLOOKUP(B209,SAOM!B$2:T1750,16,0)</f>
        <v>-</v>
      </c>
      <c r="AF209" s="14">
        <f t="shared" si="7"/>
        <v>41060</v>
      </c>
      <c r="AG209" s="14">
        <v>41144</v>
      </c>
      <c r="AH209" s="47"/>
      <c r="AI209" s="181" t="s">
        <v>623</v>
      </c>
      <c r="AJ209" s="114" t="s">
        <v>6549</v>
      </c>
      <c r="AK209" s="114"/>
      <c r="AL209" s="11" t="str">
        <f>VLOOKUP(B209,SAOM!B$2:U1867,20,0)</f>
        <v>-</v>
      </c>
      <c r="AM209" s="15" t="s">
        <v>4162</v>
      </c>
    </row>
    <row r="210" spans="1:39" s="15" customFormat="1" ht="15.75" customHeight="1">
      <c r="A210" s="39">
        <v>878</v>
      </c>
      <c r="B210" s="31" t="s">
        <v>1167</v>
      </c>
      <c r="C210" s="31">
        <v>3092</v>
      </c>
      <c r="D210" s="33" t="str">
        <f>VLOOKUP(B210,SAOM!B$2:H1867,7,0)</f>
        <v>SES-SEOS-0878</v>
      </c>
      <c r="E210" s="13">
        <v>40956</v>
      </c>
      <c r="F210" s="13">
        <v>41136</v>
      </c>
      <c r="G210" s="13">
        <f>VLOOKUP(B210,SAOM!B$2:D1754,3,0)</f>
        <v>41136</v>
      </c>
      <c r="H210" s="13">
        <f t="shared" si="6"/>
        <v>41151</v>
      </c>
      <c r="I210" s="13">
        <v>41095</v>
      </c>
      <c r="J210" s="10" t="s">
        <v>469</v>
      </c>
      <c r="K210" s="33" t="str">
        <f>VLOOKUP(B210,SAOM!B$2:H1751,4,0)</f>
        <v>Aceito</v>
      </c>
      <c r="L210" s="10" t="s">
        <v>623</v>
      </c>
      <c r="M210" s="33" t="str">
        <f>VLOOKUP(B210,SAOM!B$2:F2037,5,0)</f>
        <v>Vodanet</v>
      </c>
      <c r="N210" s="11" t="s">
        <v>1861</v>
      </c>
      <c r="O210" s="11" t="str">
        <f>VLOOKUP(N210,Coordenadas!B$2:C1057,2,0)</f>
        <v>CENTRO SUL</v>
      </c>
      <c r="P210" s="11" t="str">
        <f>VLOOKUP(N210,Coordenadas!B$2:D1057,3,0)</f>
        <v>21°01'S</v>
      </c>
      <c r="Q210" s="11" t="str">
        <f>VLOOKUP(N210,Coordenadas!B$2:E1057,4,0)</f>
        <v>43°35'O</v>
      </c>
      <c r="R210" s="34">
        <v>4033</v>
      </c>
      <c r="S210" s="13">
        <v>41251</v>
      </c>
      <c r="T210" s="35" t="str">
        <f>VLOOKUP(B210,SAOM!B$2:M1751,9,0)</f>
        <v>Fernando Victor Martins Rubatino</v>
      </c>
      <c r="U210" s="13" t="str">
        <f>VLOOKUP(B210,SAOM!B$2:N1751,10,0)</f>
        <v xml:space="preserve">RODOVIA AMG 420 KM 2 </v>
      </c>
      <c r="V210" s="35" t="str">
        <f>VLOOKUP(B210,SAOM!B$2:P1751,12,0)</f>
        <v>(32)3343-1200</v>
      </c>
      <c r="W210" s="60" t="str">
        <f>VLOOKUP(B210,SAOM!B$2:O1751,11,0)</f>
        <v>36275-000</v>
      </c>
      <c r="X210" s="33" t="str">
        <f>VLOOKUP(B210,SAOM!B$2:Q1751,13,0)</f>
        <v>00:20:0e:10:54:9b</v>
      </c>
      <c r="Y210" s="13">
        <v>41264</v>
      </c>
      <c r="Z210" s="11" t="s">
        <v>3785</v>
      </c>
      <c r="AA210" s="14">
        <v>41264</v>
      </c>
      <c r="AB210" s="28">
        <f>VLOOKUP(C210,Relatorios!A$3:B981,2,0)</f>
        <v>41271</v>
      </c>
      <c r="AC210" s="287">
        <f>VLOOKUP(D210,Faturamento!D$3:F1645,3,0)</f>
        <v>41295</v>
      </c>
      <c r="AD210" s="14" t="s">
        <v>5141</v>
      </c>
      <c r="AE210" s="14" t="str">
        <f>VLOOKUP(B210,SAOM!B$2:T1751,16,0)</f>
        <v xml:space="preserve">09/07/2012 11:14:48 	Marcos Gonzaga Milagres 	Correção efetuada 
05/07/2012 14:59:45 	Hernan Martins Alves 	Em contato com o Sra. Daiane (32)3343-1200, endereço correto é Rodovia AMG 427. </v>
      </c>
      <c r="AF210" s="14">
        <f t="shared" si="7"/>
        <v>41354</v>
      </c>
      <c r="AG210" s="14" t="s">
        <v>4162</v>
      </c>
      <c r="AH210" s="14"/>
      <c r="AI210" s="47"/>
      <c r="AJ210" s="113" t="s">
        <v>12879</v>
      </c>
      <c r="AK210" s="113" t="s">
        <v>3442</v>
      </c>
      <c r="AL210" s="11" t="str">
        <f>VLOOKUP(B210,SAOM!B$2:U1868,20,0)</f>
        <v>não possui computador na localidade</v>
      </c>
      <c r="AM210" s="15" t="s">
        <v>4162</v>
      </c>
    </row>
    <row r="211" spans="1:39" s="15" customFormat="1" ht="15.75" customHeight="1">
      <c r="A211" s="39">
        <v>909</v>
      </c>
      <c r="B211" s="31" t="s">
        <v>1168</v>
      </c>
      <c r="C211" s="31">
        <v>3124</v>
      </c>
      <c r="D211" s="33" t="str">
        <f>VLOOKUP(B211,SAOM!B$2:H1868,7,0)</f>
        <v>SES-LUUZ-0909</v>
      </c>
      <c r="E211" s="13">
        <v>40956</v>
      </c>
      <c r="F211" s="13">
        <v>41001</v>
      </c>
      <c r="G211" s="13">
        <f>VLOOKUP(B211,SAOM!B$2:D1755,3,0)</f>
        <v>41001</v>
      </c>
      <c r="H211" s="13">
        <f t="shared" si="6"/>
        <v>41016</v>
      </c>
      <c r="I211" s="13">
        <v>40967</v>
      </c>
      <c r="J211" s="10" t="s">
        <v>469</v>
      </c>
      <c r="K211" s="33" t="str">
        <f>VLOOKUP(B211,SAOM!B$2:H1752,4,0)</f>
        <v>Aceito</v>
      </c>
      <c r="L211" s="10" t="s">
        <v>456</v>
      </c>
      <c r="M211" s="33" t="str">
        <f>VLOOKUP(B211,SAOM!B$2:F2038,5,0)</f>
        <v>Lider</v>
      </c>
      <c r="N211" s="11" t="s">
        <v>1940</v>
      </c>
      <c r="O211" s="11" t="str">
        <f>VLOOKUP(N211,Coordenadas!B$2:C1058,2,0)</f>
        <v>OESTE</v>
      </c>
      <c r="P211" s="11" t="str">
        <f>VLOOKUP(N211,Coordenadas!B$2:D1058,3,0)</f>
        <v>21°39'S</v>
      </c>
      <c r="Q211" s="11" t="str">
        <f>VLOOKUP(N211,Coordenadas!B$2:E1058,4,0)</f>
        <v>45°41'O</v>
      </c>
      <c r="R211" s="34">
        <v>4033</v>
      </c>
      <c r="S211" s="13">
        <v>40989</v>
      </c>
      <c r="T211" s="35" t="str">
        <f>VLOOKUP(B211,SAOM!B$2:M1752,9,0)</f>
        <v>Luciana Couto Lima</v>
      </c>
      <c r="U211" s="13" t="str">
        <f>VLOOKUP(B211,SAOM!B$2:N1752,10,0)</f>
        <v>praça Antônio Eugênio Filho, 10 - Rosário</v>
      </c>
      <c r="V211" s="35" t="str">
        <f>VLOOKUP(B211,SAOM!B$2:P1752,12,0)</f>
        <v>(37) 3421-1230</v>
      </c>
      <c r="W211" s="60" t="str">
        <f>VLOOKUP(B211,SAOM!B$2:O1752,11,0)</f>
        <v>35595-500</v>
      </c>
      <c r="X211" s="33" t="str">
        <f>VLOOKUP(B211,SAOM!B$2:Q1752,13,0)</f>
        <v>00:20:0E:10:48:E0</v>
      </c>
      <c r="Y211" s="13">
        <v>40991</v>
      </c>
      <c r="Z211" s="11" t="s">
        <v>2151</v>
      </c>
      <c r="AA211" s="14">
        <v>40991</v>
      </c>
      <c r="AB211" s="28">
        <f>VLOOKUP(C211,Relatorios!A$3:B982,2,0)</f>
        <v>41024</v>
      </c>
      <c r="AC211" s="287">
        <f>VLOOKUP(D211,Faturamento!D$3:F1646,3,0)</f>
        <v>41025</v>
      </c>
      <c r="AD211" s="14" t="s">
        <v>2801</v>
      </c>
      <c r="AE211" s="14" t="str">
        <f>VLOOKUP(B211,SAOM!B$2:T1752,16,0)</f>
        <v>Novo endereço: Av Dr. Josava Macedo, 601</v>
      </c>
      <c r="AF211" s="14">
        <f t="shared" si="7"/>
        <v>41081</v>
      </c>
      <c r="AG211" s="14" t="s">
        <v>4162</v>
      </c>
      <c r="AH211" s="14"/>
      <c r="AI211" s="47"/>
      <c r="AJ211" s="113"/>
      <c r="AK211" s="113"/>
      <c r="AL211" s="11" t="str">
        <f>VLOOKUP(B211,SAOM!B$2:U1869,20,0)</f>
        <v>-</v>
      </c>
      <c r="AM211" s="15" t="s">
        <v>4162</v>
      </c>
    </row>
    <row r="212" spans="1:39" s="15" customFormat="1" ht="15.75" customHeight="1">
      <c r="A212" s="39">
        <v>898</v>
      </c>
      <c r="B212" s="31" t="s">
        <v>1169</v>
      </c>
      <c r="C212" s="31">
        <v>3113</v>
      </c>
      <c r="D212" s="33" t="str">
        <f>VLOOKUP(B212,SAOM!B$2:H1869,7,0)</f>
        <v>SES-DOTI-0898</v>
      </c>
      <c r="E212" s="13">
        <v>40956</v>
      </c>
      <c r="F212" s="13">
        <v>41112</v>
      </c>
      <c r="G212" s="13">
        <f>VLOOKUP(B212,SAOM!B$2:D1756,3,0)</f>
        <v>41112</v>
      </c>
      <c r="H212" s="13">
        <f t="shared" si="6"/>
        <v>41127</v>
      </c>
      <c r="I212" s="13">
        <v>40967</v>
      </c>
      <c r="J212" s="10" t="s">
        <v>469</v>
      </c>
      <c r="K212" s="33" t="str">
        <f>VLOOKUP(B212,SAOM!B$2:H1753,4,0)</f>
        <v>Aceito</v>
      </c>
      <c r="L212" s="10" t="s">
        <v>456</v>
      </c>
      <c r="M212" s="33" t="str">
        <f>VLOOKUP(B212,SAOM!B$2:F2039,5,0)</f>
        <v>Lider</v>
      </c>
      <c r="N212" s="11" t="s">
        <v>1914</v>
      </c>
      <c r="O212" s="11" t="str">
        <f>VLOOKUP(N212,Coordenadas!B$2:C1059,2,0)</f>
        <v>LESTE</v>
      </c>
      <c r="P212" s="11" t="str">
        <f>VLOOKUP(N212,Coordenadas!B$2:D1059,3,0)</f>
        <v>19°22'S</v>
      </c>
      <c r="Q212" s="11" t="str">
        <f>VLOOKUP(N212,Coordenadas!B$2:E1059,4,0)</f>
        <v>42°07'O</v>
      </c>
      <c r="R212" s="34">
        <v>4033</v>
      </c>
      <c r="S212" s="13">
        <v>41152</v>
      </c>
      <c r="T212" s="35" t="str">
        <f>VLOOKUP(B212,SAOM!B$2:M1753,9,0)</f>
        <v>Monaliza Santana Pereira</v>
      </c>
      <c r="U212" s="13" t="str">
        <f>VLOOKUP(B212,SAOM!B$2:N1753,10,0)</f>
        <v>RAÇA MAGALHAES PINTO, SN</v>
      </c>
      <c r="V212" s="35" t="str">
        <f>VLOOKUP(B212,SAOM!B$2:P1753,12,0)</f>
        <v>(33)3357-1356</v>
      </c>
      <c r="W212" s="60" t="str">
        <f>VLOOKUP(B212,SAOM!B$2:O1753,11,0)</f>
        <v>35148-000</v>
      </c>
      <c r="X212" s="33" t="str">
        <f>VLOOKUP(B212,SAOM!B$2:Q1753,13,0)</f>
        <v>00:20:0E:10:54:ED</v>
      </c>
      <c r="Y212" s="13">
        <v>41261</v>
      </c>
      <c r="Z212" s="11" t="s">
        <v>4670</v>
      </c>
      <c r="AA212" s="14">
        <v>41261</v>
      </c>
      <c r="AB212" s="28" t="e">
        <f>VLOOKUP(C212,Relatorios!A$3:B983,2,0)</f>
        <v>#N/A</v>
      </c>
      <c r="AC212" s="287">
        <f>VLOOKUP(D212,Faturamento!D$3:F1647,3,0)</f>
        <v>41292</v>
      </c>
      <c r="AD212" s="14" t="s">
        <v>3840</v>
      </c>
      <c r="AE212" s="14" t="str">
        <f>VLOOKUP(B212,SAOM!B$2:T1753,16,0)</f>
        <v>-</v>
      </c>
      <c r="AF212" s="14">
        <f t="shared" si="7"/>
        <v>41351</v>
      </c>
      <c r="AG212" s="14" t="s">
        <v>4162</v>
      </c>
      <c r="AH212" s="14"/>
      <c r="AI212" s="47"/>
      <c r="AJ212" s="113"/>
      <c r="AK212" s="113"/>
      <c r="AL212" s="11" t="str">
        <f>VLOOKUP(B212,SAOM!B$2:U1870,20,0)</f>
        <v>Não possui terminal próximo.</v>
      </c>
      <c r="AM212" s="15" t="s">
        <v>4162</v>
      </c>
    </row>
    <row r="213" spans="1:39" s="15" customFormat="1" ht="15.75" customHeight="1">
      <c r="A213" s="39">
        <v>883</v>
      </c>
      <c r="B213" s="31" t="s">
        <v>1170</v>
      </c>
      <c r="C213" s="31">
        <v>3097</v>
      </c>
      <c r="D213" s="33" t="str">
        <f>VLOOKUP(B213,SAOM!B$2:H1870,7,0)</f>
        <v>SES-TUNA-0883</v>
      </c>
      <c r="E213" s="13">
        <v>40956</v>
      </c>
      <c r="F213" s="13">
        <v>41112</v>
      </c>
      <c r="G213" s="13">
        <f>VLOOKUP(B213,SAOM!B$2:D1757,3,0)</f>
        <v>41112</v>
      </c>
      <c r="H213" s="13">
        <f t="shared" si="6"/>
        <v>41127</v>
      </c>
      <c r="I213" s="13">
        <v>40967</v>
      </c>
      <c r="J213" s="10" t="s">
        <v>469</v>
      </c>
      <c r="K213" s="33" t="str">
        <f>VLOOKUP(B213,SAOM!B$2:H1754,4,0)</f>
        <v>Aceito</v>
      </c>
      <c r="L213" s="10" t="s">
        <v>456</v>
      </c>
      <c r="M213" s="33" t="str">
        <f>VLOOKUP(B213,SAOM!B$2:F2040,5,0)</f>
        <v>Lider</v>
      </c>
      <c r="N213" s="11" t="s">
        <v>1871</v>
      </c>
      <c r="O213" s="11" t="str">
        <f>VLOOKUP(N213,Coordenadas!B$2:C1060,2,0)</f>
        <v>JEQUITINHONHA</v>
      </c>
      <c r="P213" s="11" t="str">
        <f>VLOOKUP(N213,Coordenadas!B$2:D1060,3,0)</f>
        <v>17°18'S</v>
      </c>
      <c r="Q213" s="11" t="str">
        <f>VLOOKUP(N213,Coordenadas!B$2:E1060,4,0)</f>
        <v>42°44'O</v>
      </c>
      <c r="R213" s="12">
        <v>4035</v>
      </c>
      <c r="S213" s="13">
        <v>41128</v>
      </c>
      <c r="T213" s="35" t="str">
        <f>VLOOKUP(B213,SAOM!B$2:M1754,9,0)</f>
        <v>Marcela Gonçalves Ferreira</v>
      </c>
      <c r="U213" s="13" t="str">
        <f>VLOOKUP(B213,SAOM!B$2:N1754,10,0)</f>
        <v xml:space="preserve">RUA BOA VISTA, 266 - </v>
      </c>
      <c r="V213" s="35" t="str">
        <f>VLOOKUP(B213,SAOM!B$2:P1754,12,0)</f>
        <v>(38)3527-1815</v>
      </c>
      <c r="W213" s="60" t="str">
        <f>VLOOKUP(B213,SAOM!B$2:O1754,11,0)</f>
        <v>39660-000</v>
      </c>
      <c r="X213" s="33" t="str">
        <f>VLOOKUP(B213,SAOM!B$2:Q1754,13,0)</f>
        <v>00:20:0e:10:4c:29</v>
      </c>
      <c r="Y213" s="13">
        <v>41128</v>
      </c>
      <c r="Z213" s="11" t="s">
        <v>5721</v>
      </c>
      <c r="AA213" s="38">
        <v>41128</v>
      </c>
      <c r="AB213" s="28" t="str">
        <f>VLOOKUP(C213,Relatorios!A$3:B984,2,0)</f>
        <v>Pendente</v>
      </c>
      <c r="AC213" s="287">
        <f>VLOOKUP(D213,Faturamento!D$3:F1648,3,0)</f>
        <v>41159</v>
      </c>
      <c r="AD213" s="38" t="s">
        <v>3883</v>
      </c>
      <c r="AE213" s="14" t="str">
        <f>VLOOKUP(B213,SAOM!B$2:T1754,16,0)</f>
        <v xml:space="preserve">
</v>
      </c>
      <c r="AF213" s="14">
        <f t="shared" si="7"/>
        <v>41218</v>
      </c>
      <c r="AG213" s="14" t="s">
        <v>4162</v>
      </c>
      <c r="AH213" s="14"/>
      <c r="AI213" s="47"/>
      <c r="AJ213" s="113"/>
      <c r="AK213" s="113"/>
      <c r="AL213" s="11" t="str">
        <f>VLOOKUP(B213,SAOM!B$2:U1871,20,0)</f>
        <v>cabo muito curto para localidade</v>
      </c>
      <c r="AM213" s="15" t="s">
        <v>4162</v>
      </c>
    </row>
    <row r="214" spans="1:39" s="15" customFormat="1" ht="15.75" customHeight="1">
      <c r="A214" s="39">
        <v>902</v>
      </c>
      <c r="B214" s="31" t="s">
        <v>1172</v>
      </c>
      <c r="C214" s="31">
        <v>3117</v>
      </c>
      <c r="D214" s="33" t="str">
        <f>VLOOKUP(B214,SAOM!B$2:H1871,7,0)</f>
        <v>SES-GRRA-0902</v>
      </c>
      <c r="E214" s="13">
        <v>40956</v>
      </c>
      <c r="F214" s="13">
        <v>41112</v>
      </c>
      <c r="G214" s="13">
        <f>VLOOKUP(B214,SAOM!B$2:D1758,3,0)</f>
        <v>41112</v>
      </c>
      <c r="H214" s="13">
        <f t="shared" si="6"/>
        <v>41127</v>
      </c>
      <c r="I214" s="13">
        <v>40967</v>
      </c>
      <c r="J214" s="10" t="s">
        <v>469</v>
      </c>
      <c r="K214" s="33" t="str">
        <f>VLOOKUP(B214,SAOM!B$2:H1755,4,0)</f>
        <v>Aceito</v>
      </c>
      <c r="L214" s="10" t="s">
        <v>456</v>
      </c>
      <c r="M214" s="33" t="str">
        <f>VLOOKUP(B214,SAOM!B$2:F2041,5,0)</f>
        <v>Lider</v>
      </c>
      <c r="N214" s="11" t="s">
        <v>1924</v>
      </c>
      <c r="O214" s="11" t="str">
        <f>VLOOKUP(N214,Coordenadas!B$2:C1061,2,0)</f>
        <v>TRIÂNGULO DO NORTE</v>
      </c>
      <c r="P214" s="11" t="str">
        <f>VLOOKUP(N214,Coordenadas!B$2:D1061,3,0)</f>
        <v xml:space="preserve"> 18°29'42.10"S</v>
      </c>
      <c r="Q214" s="11" t="str">
        <f>VLOOKUP(N214,Coordenadas!B$2:E1061,4,0)</f>
        <v xml:space="preserve"> 47°43'29.99"O</v>
      </c>
      <c r="R214" s="34">
        <v>4033</v>
      </c>
      <c r="S214" s="13">
        <v>41117</v>
      </c>
      <c r="T214" s="35" t="str">
        <f>VLOOKUP(B214,SAOM!B$2:M1755,9,0)</f>
        <v>Leticia</v>
      </c>
      <c r="U214" s="13" t="str">
        <f>VLOOKUP(B214,SAOM!B$2:N1755,10,0)</f>
        <v xml:space="preserve">AVENIDA SÍLVIO JOSÉ DE OLIVEIRA,103 - </v>
      </c>
      <c r="V214" s="35" t="str">
        <f>VLOOKUP(B214,SAOM!B$2:P1755,12,0)</f>
        <v>(34)3844-1378</v>
      </c>
      <c r="W214" s="60" t="str">
        <f>VLOOKUP(B214,SAOM!B$2:O1755,11,0)</f>
        <v>38470-000</v>
      </c>
      <c r="X214" s="33" t="str">
        <f>VLOOKUP(B214,SAOM!B$2:Q1755,13,0)</f>
        <v>00:20:0e:10:4c:d1</v>
      </c>
      <c r="Y214" s="13">
        <v>41117</v>
      </c>
      <c r="Z214" s="11" t="s">
        <v>2418</v>
      </c>
      <c r="AA214" s="102">
        <v>41120</v>
      </c>
      <c r="AB214" s="28">
        <f>VLOOKUP(C214,Relatorios!A$3:B985,2,0)</f>
        <v>41183</v>
      </c>
      <c r="AC214" s="287">
        <f>VLOOKUP(D214,Faturamento!D$3:F1649,3,0)</f>
        <v>41151</v>
      </c>
      <c r="AD214" s="102" t="s">
        <v>3842</v>
      </c>
      <c r="AE214" s="14" t="str">
        <f>VLOOKUP(B214,SAOM!B$2:T1755,16,0)</f>
        <v>-</v>
      </c>
      <c r="AF214" s="14">
        <f t="shared" si="7"/>
        <v>41210</v>
      </c>
      <c r="AG214" s="14" t="s">
        <v>4162</v>
      </c>
      <c r="AH214" s="14"/>
      <c r="AI214" s="47"/>
      <c r="AJ214" s="113"/>
      <c r="AK214" s="113"/>
      <c r="AL214" s="11" t="str">
        <f>VLOOKUP(B214,SAOM!B$2:U1872,20,0)</f>
        <v>-</v>
      </c>
      <c r="AM214" s="15" t="s">
        <v>4162</v>
      </c>
    </row>
    <row r="215" spans="1:39" s="57" customFormat="1" ht="15.75" customHeight="1">
      <c r="A215" s="39">
        <v>887</v>
      </c>
      <c r="B215" s="31" t="s">
        <v>1173</v>
      </c>
      <c r="C215" s="31">
        <v>3102</v>
      </c>
      <c r="D215" s="33" t="str">
        <f>VLOOKUP(B215,SAOM!B$2:H1872,7,0)</f>
        <v>SES-ALIS-0887</v>
      </c>
      <c r="E215" s="24">
        <v>40956</v>
      </c>
      <c r="F215" s="24">
        <v>41112</v>
      </c>
      <c r="G215" s="13">
        <f>VLOOKUP(B215,SAOM!B$2:D1759,3,0)</f>
        <v>41112</v>
      </c>
      <c r="H215" s="24">
        <f t="shared" si="6"/>
        <v>41127</v>
      </c>
      <c r="I215" s="24">
        <v>40967</v>
      </c>
      <c r="J215" s="48" t="s">
        <v>469</v>
      </c>
      <c r="K215" s="33" t="str">
        <f>VLOOKUP(B215,SAOM!B$2:H1756,4,0)</f>
        <v>Aceito</v>
      </c>
      <c r="L215" s="10" t="s">
        <v>456</v>
      </c>
      <c r="M215" s="33" t="str">
        <f>VLOOKUP(B215,SAOM!B$2:F2042,5,0)</f>
        <v>Lider</v>
      </c>
      <c r="N215" s="40" t="s">
        <v>1879</v>
      </c>
      <c r="O215" s="11" t="str">
        <f>VLOOKUP(N215,Coordenadas!B$2:C1062,2,0)</f>
        <v>SUL</v>
      </c>
      <c r="P215" s="11" t="str">
        <f>VLOOKUP(N215,Coordenadas!B$2:D1062,3,0)</f>
        <v xml:space="preserve"> 20°51'21.90"S</v>
      </c>
      <c r="Q215" s="11" t="str">
        <f>VLOOKUP(N215,Coordenadas!B$2:E1062,4,0)</f>
        <v xml:space="preserve"> 46°22'56.81"O</v>
      </c>
      <c r="R215" s="69">
        <v>4033</v>
      </c>
      <c r="S215" s="24">
        <v>41178</v>
      </c>
      <c r="T215" s="35" t="str">
        <f>VLOOKUP(B215,SAOM!B$2:M1756,9,0)</f>
        <v>José Rodrigues Freira Filho</v>
      </c>
      <c r="U215" s="13" t="str">
        <f>VLOOKUP(B215,SAOM!B$2:N1756,10,0)</f>
        <v>RUA MAESTRO GERALDO APRÁGIO, 100  - Centro</v>
      </c>
      <c r="V215" s="35" t="str">
        <f>VLOOKUP(B215,SAOM!B$2:P1756,12,0)</f>
        <v>(35) 3523-1350</v>
      </c>
      <c r="W215" s="60" t="str">
        <f>VLOOKUP(B215,SAOM!B$2:O1756,11,0)</f>
        <v>37940-000</v>
      </c>
      <c r="X215" s="33" t="str">
        <f>VLOOKUP(B215,SAOM!B$2:Q1756,13,0)</f>
        <v>00:20:0E:10:4A:F4</v>
      </c>
      <c r="Y215" s="24">
        <v>41179</v>
      </c>
      <c r="Z215" s="40" t="s">
        <v>8102</v>
      </c>
      <c r="AA215" s="55">
        <v>41185</v>
      </c>
      <c r="AB215" s="28">
        <f>VLOOKUP(C215,Relatorios!A$3:B986,2,0)</f>
        <v>41277</v>
      </c>
      <c r="AC215" s="287">
        <f>VLOOKUP(D215,Faturamento!D$3:F1650,3,0)</f>
        <v>41216</v>
      </c>
      <c r="AD215" s="55" t="s">
        <v>3790</v>
      </c>
      <c r="AE215" s="14" t="str">
        <f>VLOOKUP(B215,SAOM!B$2:T1756,16,0)</f>
        <v xml:space="preserve">Telefone ocupado
</v>
      </c>
      <c r="AF215" s="14">
        <f t="shared" si="7"/>
        <v>41275</v>
      </c>
      <c r="AG215" s="55" t="s">
        <v>4162</v>
      </c>
      <c r="AH215" s="55"/>
      <c r="AI215" s="181"/>
      <c r="AJ215" s="117"/>
      <c r="AK215" s="117"/>
      <c r="AL215" s="11" t="str">
        <f>VLOOKUP(B215,SAOM!B$2:U1873,20,0)</f>
        <v>-</v>
      </c>
      <c r="AM215" s="57" t="s">
        <v>4162</v>
      </c>
    </row>
    <row r="216" spans="1:39" s="15" customFormat="1" ht="15.75" customHeight="1">
      <c r="A216" s="39">
        <v>906</v>
      </c>
      <c r="B216" s="31" t="s">
        <v>1174</v>
      </c>
      <c r="C216" s="31">
        <v>3121</v>
      </c>
      <c r="D216" s="33" t="str">
        <f>VLOOKUP(B216,SAOM!B$2:H1873,7,0)</f>
        <v>SES-ITIM-0906</v>
      </c>
      <c r="E216" s="13">
        <v>40956</v>
      </c>
      <c r="F216" s="13">
        <v>41112</v>
      </c>
      <c r="G216" s="13">
        <f>VLOOKUP(B216,SAOM!B$2:D1760,3,0)</f>
        <v>41112</v>
      </c>
      <c r="H216" s="13">
        <f t="shared" si="6"/>
        <v>41127</v>
      </c>
      <c r="I216" s="13">
        <v>40967</v>
      </c>
      <c r="J216" s="10" t="s">
        <v>469</v>
      </c>
      <c r="K216" s="33" t="str">
        <f>VLOOKUP(B216,SAOM!B$2:H1757,4,0)</f>
        <v>Aceito</v>
      </c>
      <c r="L216" s="10" t="s">
        <v>456</v>
      </c>
      <c r="M216" s="33" t="str">
        <f>VLOOKUP(B216,SAOM!B$2:F2043,5,0)</f>
        <v>Lider</v>
      </c>
      <c r="N216" s="11" t="s">
        <v>1933</v>
      </c>
      <c r="O216" s="11" t="str">
        <f>VLOOKUP(N216,Coordenadas!B$2:C1063,2,0)</f>
        <v>SUL</v>
      </c>
      <c r="P216" s="11" t="str">
        <f>VLOOKUP(N216,Coordenadas!B$2:D1063,3,0)</f>
        <v>21°19'S</v>
      </c>
      <c r="Q216" s="11" t="str">
        <f>VLOOKUP(N216,Coordenadas!B$2:E1063,4,0)</f>
        <v>44°52'O</v>
      </c>
      <c r="R216" s="34">
        <v>4033</v>
      </c>
      <c r="S216" s="13">
        <v>41152</v>
      </c>
      <c r="T216" s="35" t="str">
        <f>VLOOKUP(B216,SAOM!B$2:M1757,9,0)</f>
        <v>Cintia de Cassia Freitas</v>
      </c>
      <c r="U216" s="13" t="str">
        <f>VLOOKUP(B216,SAOM!B$2:N1757,10,0)</f>
        <v xml:space="preserve">PRAÇA TRES PODERES, 125 </v>
      </c>
      <c r="V216" s="35" t="str">
        <f>VLOOKUP(B216,SAOM!B$2:P1757,12,0)</f>
        <v>(35) 3823-1347</v>
      </c>
      <c r="W216" s="60" t="str">
        <f>VLOOKUP(B216,SAOM!B$2:O1757,11,0)</f>
        <v>37210-000</v>
      </c>
      <c r="X216" s="33" t="str">
        <f>VLOOKUP(B216,SAOM!B$2:Q1757,13,0)</f>
        <v>00:20:0E:10:55:44</v>
      </c>
      <c r="Y216" s="13">
        <v>41249</v>
      </c>
      <c r="Z216" s="11" t="s">
        <v>12146</v>
      </c>
      <c r="AA216" s="14">
        <v>41249</v>
      </c>
      <c r="AB216" s="28">
        <f>VLOOKUP(C216,Relatorios!A$3:B987,2,0)</f>
        <v>41291</v>
      </c>
      <c r="AC216" s="287">
        <f>VLOOKUP(D216,Faturamento!D$3:F1651,3,0)</f>
        <v>41280</v>
      </c>
      <c r="AD216" s="41" t="s">
        <v>3844</v>
      </c>
      <c r="AE216" s="14" t="str">
        <f>VLOOKUP(B216,SAOM!B$2:T1757,16,0)</f>
        <v>-</v>
      </c>
      <c r="AF216" s="14">
        <f t="shared" si="7"/>
        <v>41339</v>
      </c>
      <c r="AG216" s="14" t="s">
        <v>4162</v>
      </c>
      <c r="AH216" s="14"/>
      <c r="AI216" s="47"/>
      <c r="AJ216" s="114"/>
      <c r="AK216" s="114"/>
      <c r="AL216" s="11" t="str">
        <f>VLOOKUP(B216,SAOM!B$2:U1874,20,0)</f>
        <v>Ligado ao modem.</v>
      </c>
      <c r="AM216" s="15" t="s">
        <v>4162</v>
      </c>
    </row>
    <row r="217" spans="1:39" s="15" customFormat="1" ht="15.75" customHeight="1">
      <c r="A217" s="39">
        <v>875</v>
      </c>
      <c r="B217" s="31" t="s">
        <v>1176</v>
      </c>
      <c r="C217" s="31">
        <v>3089</v>
      </c>
      <c r="D217" s="33" t="str">
        <f>VLOOKUP(B217,SAOM!B$2:H1874,7,0)</f>
        <v>SES-SARO-0875</v>
      </c>
      <c r="E217" s="13">
        <v>40956</v>
      </c>
      <c r="F217" s="13">
        <v>41112</v>
      </c>
      <c r="G217" s="13">
        <f>VLOOKUP(B217,SAOM!B$2:D1761,3,0)</f>
        <v>41112</v>
      </c>
      <c r="H217" s="13">
        <f t="shared" si="6"/>
        <v>41127</v>
      </c>
      <c r="I217" s="13">
        <v>40967</v>
      </c>
      <c r="J217" s="10" t="s">
        <v>469</v>
      </c>
      <c r="K217" s="33" t="str">
        <f>VLOOKUP(B217,SAOM!B$2:H1758,4,0)</f>
        <v>Aceito</v>
      </c>
      <c r="L217" s="10" t="s">
        <v>456</v>
      </c>
      <c r="M217" s="33" t="str">
        <f>VLOOKUP(B217,SAOM!B$2:F2044,5,0)</f>
        <v>Lider</v>
      </c>
      <c r="N217" s="11" t="s">
        <v>1848</v>
      </c>
      <c r="O217" s="11" t="str">
        <f>VLOOKUP(N217,Coordenadas!B$2:C1064,2,0)</f>
        <v>OESTE</v>
      </c>
      <c r="P217" s="11" t="str">
        <f>VLOOKUP(N217,Coordenadas!B$2:D1064,3,0)</f>
        <v>20°56'S</v>
      </c>
      <c r="Q217" s="11" t="str">
        <f>VLOOKUP(N217,Coordenadas!B$2:E1064,4,0)</f>
        <v>44°55'O</v>
      </c>
      <c r="R217" s="34">
        <v>4033</v>
      </c>
      <c r="S217" s="13">
        <v>41115</v>
      </c>
      <c r="T217" s="35" t="str">
        <f>VLOOKUP(B217,SAOM!B$2:M1758,9,0)</f>
        <v>Livia Borges martins</v>
      </c>
      <c r="U217" s="13" t="str">
        <f>VLOOKUP(B217,SAOM!B$2:N1758,10,0)</f>
        <v>Rua Ananias Teixeira de Avelar, 81 - Centro</v>
      </c>
      <c r="V217" s="35" t="str">
        <f>VLOOKUP(B217,SAOM!B$2:P1758,12,0)</f>
        <v>(35) 3863-2230</v>
      </c>
      <c r="W217" s="60" t="str">
        <f>VLOOKUP(B217,SAOM!B$2:O1758,11,0)</f>
        <v>37262-000</v>
      </c>
      <c r="X217" s="33" t="str">
        <f>VLOOKUP(B217,SAOM!B$2:Q1758,13,0)</f>
        <v>00:20:0E:10:4F:B3</v>
      </c>
      <c r="Y217" s="13">
        <v>41115</v>
      </c>
      <c r="Z217" s="11" t="s">
        <v>1339</v>
      </c>
      <c r="AA217" s="14">
        <v>41116</v>
      </c>
      <c r="AB217" s="28">
        <f>VLOOKUP(C217,Relatorios!A$3:B988,2,0)</f>
        <v>41183</v>
      </c>
      <c r="AC217" s="287">
        <f>VLOOKUP(D217,Faturamento!D$3:F1652,3,0)</f>
        <v>41147</v>
      </c>
      <c r="AD217" s="14" t="s">
        <v>3873</v>
      </c>
      <c r="AE217" s="14" t="str">
        <f>VLOOKUP(B217,SAOM!B$2:T1758,16,0)</f>
        <v xml:space="preserve">
</v>
      </c>
      <c r="AF217" s="14">
        <f t="shared" si="7"/>
        <v>41206</v>
      </c>
      <c r="AG217" s="14" t="s">
        <v>4162</v>
      </c>
      <c r="AH217" s="14"/>
      <c r="AI217" s="47"/>
      <c r="AJ217" s="113"/>
      <c r="AK217" s="113"/>
      <c r="AL217" s="11" t="str">
        <f>VLOOKUP(B217,SAOM!B$2:U1875,20,0)</f>
        <v>Cabo curto.</v>
      </c>
      <c r="AM217" s="15" t="s">
        <v>4162</v>
      </c>
    </row>
    <row r="218" spans="1:39" s="15" customFormat="1" ht="15.75" customHeight="1">
      <c r="A218" s="39">
        <v>895</v>
      </c>
      <c r="B218" s="31" t="s">
        <v>1177</v>
      </c>
      <c r="C218" s="31">
        <v>3110</v>
      </c>
      <c r="D218" s="33" t="str">
        <f>VLOOKUP(B218,SAOM!B$2:H1875,7,0)</f>
        <v>SES-COUS-0895</v>
      </c>
      <c r="E218" s="13">
        <v>40956</v>
      </c>
      <c r="F218" s="13">
        <v>41001</v>
      </c>
      <c r="G218" s="13">
        <f>VLOOKUP(B218,SAOM!B$2:D1762,3,0)</f>
        <v>41001</v>
      </c>
      <c r="H218" s="13">
        <f t="shared" si="6"/>
        <v>41016</v>
      </c>
      <c r="I218" s="13">
        <v>40967</v>
      </c>
      <c r="J218" s="10" t="s">
        <v>469</v>
      </c>
      <c r="K218" s="33" t="str">
        <f>VLOOKUP(B218,SAOM!B$2:H1759,4,0)</f>
        <v>Aceito</v>
      </c>
      <c r="L218" s="10" t="s">
        <v>456</v>
      </c>
      <c r="M218" s="33" t="str">
        <f>VLOOKUP(B218,SAOM!B$2:F2045,5,0)</f>
        <v>Lider</v>
      </c>
      <c r="N218" s="11" t="s">
        <v>1906</v>
      </c>
      <c r="O218" s="11" t="str">
        <f>VLOOKUP(N218,Coordenadas!B$2:C1065,2,0)</f>
        <v>NORTE DE MINAS</v>
      </c>
      <c r="P218" s="11" t="str">
        <f>VLOOKUP(N218,Coordenadas!B$2:D1065,3,0)</f>
        <v>16°41'S</v>
      </c>
      <c r="Q218" s="11" t="str">
        <f>VLOOKUP(N218,Coordenadas!B$2:E1065,4,0)</f>
        <v>44°22'O</v>
      </c>
      <c r="R218" s="12">
        <v>4035</v>
      </c>
      <c r="S218" s="13">
        <v>40970</v>
      </c>
      <c r="T218" s="35" t="str">
        <f>VLOOKUP(B218,SAOM!B$2:M1759,9,0)</f>
        <v>Luccas Alves Mota</v>
      </c>
      <c r="U218" s="13" t="str">
        <f>VLOOKUP(B218,SAOM!B$2:N1759,10,0)</f>
        <v>Rua Nozinho Prates, 1011 - Sagrada Família</v>
      </c>
      <c r="V218" s="35" t="str">
        <f>VLOOKUP(B218,SAOM!B$2:P1759,12,0)</f>
        <v>(38) 3228-2284</v>
      </c>
      <c r="W218" s="60" t="str">
        <f>VLOOKUP(B218,SAOM!B$2:O1759,11,0)</f>
        <v>39340-000</v>
      </c>
      <c r="X218" s="33" t="str">
        <f>VLOOKUP(B218,SAOM!B$2:Q1759,13,0)</f>
        <v>00:20:0E:10:48:7E</v>
      </c>
      <c r="Y218" s="13">
        <v>40970</v>
      </c>
      <c r="Z218" s="11" t="s">
        <v>2039</v>
      </c>
      <c r="AA218" s="14">
        <v>40970</v>
      </c>
      <c r="AB218" s="28" t="str">
        <f>VLOOKUP(C218,Relatorios!A$3:B989,2,0)</f>
        <v>Entregue</v>
      </c>
      <c r="AC218" s="287">
        <f>VLOOKUP(D218,Faturamento!D$3:F1653,3,0)</f>
        <v>41001</v>
      </c>
      <c r="AD218" s="41"/>
      <c r="AE218" s="14" t="str">
        <f>VLOOKUP(B218,SAOM!B$2:T1759,16,0)</f>
        <v>-</v>
      </c>
      <c r="AF218" s="14">
        <f t="shared" si="7"/>
        <v>41060</v>
      </c>
      <c r="AG218" s="14" t="s">
        <v>4162</v>
      </c>
      <c r="AH218" s="14"/>
      <c r="AI218" s="47"/>
      <c r="AJ218" s="114"/>
      <c r="AK218" s="114"/>
      <c r="AL218" s="11" t="str">
        <f>VLOOKUP(B218,SAOM!B$2:U1876,20,0)</f>
        <v>-</v>
      </c>
      <c r="AM218" s="15" t="s">
        <v>4162</v>
      </c>
    </row>
    <row r="219" spans="1:39" s="15" customFormat="1" ht="15.75" customHeight="1">
      <c r="A219" s="39">
        <v>880</v>
      </c>
      <c r="B219" s="31" t="s">
        <v>1178</v>
      </c>
      <c r="C219" s="31">
        <v>3094</v>
      </c>
      <c r="D219" s="33" t="str">
        <f>VLOOKUP(B219,SAOM!B$2:H1876,7,0)</f>
        <v>SES-SEAS-0880</v>
      </c>
      <c r="E219" s="13">
        <v>40956</v>
      </c>
      <c r="F219" s="13">
        <v>41102</v>
      </c>
      <c r="G219" s="13">
        <f>VLOOKUP(B219,SAOM!B$2:D1763,3,0)</f>
        <v>41102</v>
      </c>
      <c r="H219" s="13">
        <f t="shared" si="6"/>
        <v>41117</v>
      </c>
      <c r="I219" s="13">
        <v>40977</v>
      </c>
      <c r="J219" s="10" t="s">
        <v>469</v>
      </c>
      <c r="K219" s="33" t="str">
        <f>VLOOKUP(B219,SAOM!B$2:H1760,4,0)</f>
        <v>Aceito</v>
      </c>
      <c r="L219" s="10" t="s">
        <v>456</v>
      </c>
      <c r="M219" s="33" t="str">
        <f>VLOOKUP(B219,SAOM!B$2:F2046,5,0)</f>
        <v>Lider</v>
      </c>
      <c r="N219" s="11" t="s">
        <v>1863</v>
      </c>
      <c r="O219" s="11" t="str">
        <f>VLOOKUP(N219,Coordenadas!B$2:C1066,2,0)</f>
        <v>NORTE DE MINAS</v>
      </c>
      <c r="P219" s="11">
        <f>VLOOKUP(N219,Coordenadas!B$2:D1066,3,0)</f>
        <v>0</v>
      </c>
      <c r="Q219" s="11">
        <f>VLOOKUP(N219,Coordenadas!B$2:E1066,4,0)</f>
        <v>0</v>
      </c>
      <c r="R219" s="12">
        <v>4035</v>
      </c>
      <c r="S219" s="13">
        <v>41122</v>
      </c>
      <c r="T219" s="35" t="str">
        <f>VLOOKUP(B219,SAOM!B$2:M1760,9,0)</f>
        <v>Paulo Fernando Costa Faria</v>
      </c>
      <c r="U219" s="13" t="str">
        <f>VLOOKUP(B219,SAOM!B$2:N1760,10,0)</f>
        <v>José Mendes Teixeira nº 22- Centro</v>
      </c>
      <c r="V219" s="35" t="str">
        <f>VLOOKUP(B219,SAOM!B$2:P1760,12,0)</f>
        <v>(38)3831-7133</v>
      </c>
      <c r="W219" s="60" t="str">
        <f>VLOOKUP(B219,SAOM!B$2:O1760,11,0)</f>
        <v>39522-000</v>
      </c>
      <c r="X219" s="33" t="str">
        <f>VLOOKUP(B219,SAOM!B$2:Q1760,13,0)</f>
        <v>00:20:0e:10:49:c9</v>
      </c>
      <c r="Y219" s="13">
        <v>41122</v>
      </c>
      <c r="Z219" s="11" t="s">
        <v>5721</v>
      </c>
      <c r="AA219" s="38">
        <v>41122</v>
      </c>
      <c r="AB219" s="28" t="str">
        <f>VLOOKUP(C219,Relatorios!A$3:B990,2,0)</f>
        <v>Pendente</v>
      </c>
      <c r="AC219" s="287">
        <f>VLOOKUP(D219,Faturamento!D$3:F1654,3,0)</f>
        <v>41153</v>
      </c>
      <c r="AD219" s="43" t="s">
        <v>3881</v>
      </c>
      <c r="AE219" s="14" t="str">
        <f>VLOOKUP(B219,SAOM!B$2:T1760,16,0)</f>
        <v xml:space="preserve">
</v>
      </c>
      <c r="AF219" s="14">
        <f t="shared" si="7"/>
        <v>41212</v>
      </c>
      <c r="AG219" s="14" t="s">
        <v>4162</v>
      </c>
      <c r="AH219" s="14"/>
      <c r="AI219" s="47"/>
      <c r="AJ219" s="114"/>
      <c r="AK219" s="114"/>
      <c r="AL219" s="11" t="str">
        <f>VLOOKUP(B219,SAOM!B$2:U1877,20,0)</f>
        <v>Localidade não possui computador</v>
      </c>
      <c r="AM219" s="15" t="s">
        <v>4162</v>
      </c>
    </row>
    <row r="220" spans="1:39" s="15" customFormat="1" ht="15.75" customHeight="1">
      <c r="A220" s="39">
        <v>910</v>
      </c>
      <c r="B220" s="31" t="s">
        <v>1179</v>
      </c>
      <c r="C220" s="31">
        <v>3125</v>
      </c>
      <c r="D220" s="33" t="str">
        <f>VLOOKUP(B220,SAOM!B$2:H1877,7,0)</f>
        <v>SES-MEEL-0910</v>
      </c>
      <c r="E220" s="13">
        <v>40956</v>
      </c>
      <c r="F220" s="13">
        <v>41001</v>
      </c>
      <c r="G220" s="13">
        <f>VLOOKUP(B220,SAOM!B$2:D1764,3,0)</f>
        <v>41001</v>
      </c>
      <c r="H220" s="13">
        <f t="shared" si="6"/>
        <v>41016</v>
      </c>
      <c r="I220" s="13" t="s">
        <v>458</v>
      </c>
      <c r="J220" s="10" t="s">
        <v>469</v>
      </c>
      <c r="K220" s="33" t="str">
        <f>VLOOKUP(B220,SAOM!B$2:H1761,4,0)</f>
        <v>Aceito</v>
      </c>
      <c r="L220" s="10" t="s">
        <v>456</v>
      </c>
      <c r="M220" s="33" t="str">
        <f>VLOOKUP(B220,SAOM!B$2:F2047,5,0)</f>
        <v>Lider</v>
      </c>
      <c r="N220" s="11" t="s">
        <v>1943</v>
      </c>
      <c r="O220" s="11" t="str">
        <f>VLOOKUP(N220,Coordenadas!B$2:C1067,2,0)</f>
        <v>LESTE</v>
      </c>
      <c r="P220" s="11" t="str">
        <f>VLOOKUP(N220,Coordenadas!B$2:D1067,3,0)</f>
        <v>18°39'S</v>
      </c>
      <c r="Q220" s="11" t="str">
        <f>VLOOKUP(N220,Coordenadas!B$2:E1067,4,0)</f>
        <v>41°24'O</v>
      </c>
      <c r="R220" s="12">
        <v>4035</v>
      </c>
      <c r="S220" s="13">
        <v>40970</v>
      </c>
      <c r="T220" s="35" t="str">
        <f>VLOOKUP(B220,SAOM!B$2:M1761,9,0)</f>
        <v>Thais Lopes Silveira Silva</v>
      </c>
      <c r="U220" s="13" t="str">
        <f>VLOOKUP(B220,SAOM!B$2:N1761,10,0)</f>
        <v>Rua Astolfo Silva, 79 - Centro</v>
      </c>
      <c r="V220" s="35" t="str">
        <f>VLOOKUP(B220,SAOM!B$2:P1761,12,0)</f>
        <v>(33) 3246-1297</v>
      </c>
      <c r="W220" s="60" t="str">
        <f>VLOOKUP(B220,SAOM!B$2:O1761,11,0)</f>
        <v>35270-000</v>
      </c>
      <c r="X220" s="33" t="str">
        <f>VLOOKUP(B220,SAOM!B$2:Q1761,13,0)</f>
        <v>00:20:0E:10:49:EF</v>
      </c>
      <c r="Y220" s="13">
        <v>40970</v>
      </c>
      <c r="Z220" s="11" t="s">
        <v>1369</v>
      </c>
      <c r="AA220" s="102">
        <v>40970</v>
      </c>
      <c r="AB220" s="28" t="str">
        <f>VLOOKUP(C220,Relatorios!A$3:B991,2,0)</f>
        <v>Entregue</v>
      </c>
      <c r="AC220" s="287">
        <f>VLOOKUP(D220,Faturamento!D$3:F1655,3,0)</f>
        <v>41001</v>
      </c>
      <c r="AD220" s="104"/>
      <c r="AE220" s="14" t="str">
        <f>VLOOKUP(B220,SAOM!B$2:T1761,16,0)</f>
        <v>-</v>
      </c>
      <c r="AF220" s="14">
        <f t="shared" si="7"/>
        <v>41060</v>
      </c>
      <c r="AG220" s="14">
        <v>41163</v>
      </c>
      <c r="AH220" s="14"/>
      <c r="AI220" s="47" t="s">
        <v>8610</v>
      </c>
      <c r="AJ220" s="114" t="s">
        <v>13754</v>
      </c>
      <c r="AK220" s="114"/>
      <c r="AL220" s="11" t="str">
        <f>VLOOKUP(B220,SAOM!B$2:U1878,20,0)</f>
        <v>-</v>
      </c>
      <c r="AM220" s="15" t="s">
        <v>4162</v>
      </c>
    </row>
    <row r="221" spans="1:39" s="15" customFormat="1" ht="15.75" customHeight="1">
      <c r="A221" s="39">
        <v>914</v>
      </c>
      <c r="B221" s="31" t="s">
        <v>1180</v>
      </c>
      <c r="C221" s="31">
        <v>3129</v>
      </c>
      <c r="D221" s="33" t="str">
        <f>VLOOKUP(B221,SAOM!B$2:H1878,7,0)</f>
        <v>SES-PRIS-0914</v>
      </c>
      <c r="E221" s="13">
        <v>40956</v>
      </c>
      <c r="F221" s="13">
        <v>41112</v>
      </c>
      <c r="G221" s="13">
        <f>VLOOKUP(B221,SAOM!B$2:D1765,3,0)</f>
        <v>41112</v>
      </c>
      <c r="H221" s="13">
        <f t="shared" si="6"/>
        <v>41127</v>
      </c>
      <c r="I221" s="13">
        <v>40967</v>
      </c>
      <c r="J221" s="10" t="s">
        <v>469</v>
      </c>
      <c r="K221" s="33" t="str">
        <f>VLOOKUP(B221,SAOM!B$2:H1762,4,0)</f>
        <v>Aceito</v>
      </c>
      <c r="L221" s="10" t="s">
        <v>456</v>
      </c>
      <c r="M221" s="33" t="str">
        <f>VLOOKUP(B221,SAOM!B$2:F2048,5,0)</f>
        <v>Lider</v>
      </c>
      <c r="N221" s="11" t="s">
        <v>1958</v>
      </c>
      <c r="O221" s="11" t="str">
        <f>VLOOKUP(N221,Coordenadas!B$2:C1068,2,0)</f>
        <v>SUL</v>
      </c>
      <c r="P221" s="11" t="str">
        <f>VLOOKUP(N221,Coordenadas!B$2:D1068,3,0)</f>
        <v xml:space="preserve"> 20°44'40.05"S</v>
      </c>
      <c r="Q221" s="11" t="str">
        <f>VLOOKUP(N221,Coordenadas!B$2:E1068,4,0)</f>
        <v xml:space="preserve"> 46°51'42.07"O</v>
      </c>
      <c r="R221" s="34">
        <v>4033</v>
      </c>
      <c r="S221" s="13">
        <v>41122</v>
      </c>
      <c r="T221" s="35" t="str">
        <f>VLOOKUP(B221,SAOM!B$2:M1762,9,0)</f>
        <v>Luiz Antônio Pedroso</v>
      </c>
      <c r="U221" s="13" t="str">
        <f>VLOOKUP(B221,SAOM!B$2:N1762,10,0)</f>
        <v xml:space="preserve">- RUA PALMEIRAS, 860 </v>
      </c>
      <c r="V221" s="35" t="str">
        <f>VLOOKUP(B221,SAOM!B$2:P1762,12,0)</f>
        <v>(35)3533-1777</v>
      </c>
      <c r="W221" s="60" t="str">
        <f>VLOOKUP(B221,SAOM!B$2:O1762,11,0)</f>
        <v>37970-000</v>
      </c>
      <c r="X221" s="33" t="str">
        <f>VLOOKUP(B221,SAOM!B$2:Q1762,13,0)</f>
        <v>00:20:0E:10:4A:F1</v>
      </c>
      <c r="Y221" s="13">
        <v>41122</v>
      </c>
      <c r="Z221" s="11" t="s">
        <v>5720</v>
      </c>
      <c r="AA221" s="38">
        <v>41122</v>
      </c>
      <c r="AB221" s="28">
        <f>VLOOKUP(C221,Relatorios!A$3:B992,2,0)</f>
        <v>41183</v>
      </c>
      <c r="AC221" s="287">
        <f>VLOOKUP(D221,Faturamento!D$3:F1656,3,0)</f>
        <v>41153</v>
      </c>
      <c r="AD221" s="38" t="s">
        <v>3864</v>
      </c>
      <c r="AE221" s="14" t="str">
        <f>VLOOKUP(B221,SAOM!B$2:T1762,16,0)</f>
        <v xml:space="preserve">Ninguem atende
</v>
      </c>
      <c r="AF221" s="14">
        <f t="shared" si="7"/>
        <v>41212</v>
      </c>
      <c r="AG221" s="14" t="s">
        <v>4162</v>
      </c>
      <c r="AH221" s="14"/>
      <c r="AI221" s="47"/>
      <c r="AJ221" s="113"/>
      <c r="AK221" s="113"/>
      <c r="AL221" s="11" t="str">
        <f>VLOOKUP(B221,SAOM!B$2:U1879,20,0)</f>
        <v>Ensolarado</v>
      </c>
      <c r="AM221" s="15" t="s">
        <v>4162</v>
      </c>
    </row>
    <row r="222" spans="1:39" s="15" customFormat="1" ht="15.75" customHeight="1">
      <c r="A222" s="39">
        <v>884</v>
      </c>
      <c r="B222" s="31" t="s">
        <v>1181</v>
      </c>
      <c r="C222" s="31">
        <v>3098</v>
      </c>
      <c r="D222" s="33" t="str">
        <f>VLOOKUP(B222,SAOM!B$2:H1879,7,0)</f>
        <v>SES-VATA-0884</v>
      </c>
      <c r="E222" s="13">
        <v>40956</v>
      </c>
      <c r="F222" s="13">
        <v>41112</v>
      </c>
      <c r="G222" s="13">
        <f>VLOOKUP(B222,SAOM!B$2:D1766,3,0)</f>
        <v>41112</v>
      </c>
      <c r="H222" s="13">
        <f t="shared" si="6"/>
        <v>41127</v>
      </c>
      <c r="I222" s="13">
        <v>40967</v>
      </c>
      <c r="J222" s="10" t="s">
        <v>469</v>
      </c>
      <c r="K222" s="33" t="str">
        <f>VLOOKUP(B222,SAOM!B$2:H1763,4,0)</f>
        <v>Aceito</v>
      </c>
      <c r="L222" s="10" t="s">
        <v>456</v>
      </c>
      <c r="M222" s="33" t="str">
        <f>VLOOKUP(B222,SAOM!B$2:F2049,5,0)</f>
        <v>Lider</v>
      </c>
      <c r="N222" s="11" t="s">
        <v>1873</v>
      </c>
      <c r="O222" s="11" t="str">
        <f>VLOOKUP(N222,Coordenadas!B$2:C1069,2,0)</f>
        <v>SUL</v>
      </c>
      <c r="P222" s="11" t="str">
        <f>VLOOKUP(N222,Coordenadas!B$2:D1069,3,0)</f>
        <v xml:space="preserve"> 20°19'47.54"S</v>
      </c>
      <c r="Q222" s="11" t="str">
        <f>VLOOKUP(N222,Coordenadas!B$2:E1069,4,0)</f>
        <v xml:space="preserve"> 46°21'59.72"O</v>
      </c>
      <c r="R222" s="34">
        <v>4033</v>
      </c>
      <c r="S222" s="13">
        <v>41117</v>
      </c>
      <c r="T222" s="35" t="str">
        <f>VLOOKUP(B222,SAOM!B$2:M1763,9,0)</f>
        <v>Emília Cristina Ferreira Costa</v>
      </c>
      <c r="U222" s="13" t="str">
        <f>VLOOKUP(B222,SAOM!B$2:N1763,10,0)</f>
        <v>AV SÃO PAULO 400</v>
      </c>
      <c r="V222" s="35" t="str">
        <f>VLOOKUP(B222,SAOM!B$2:P1763,12,0)</f>
        <v xml:space="preserve">(37)3435-1202 </v>
      </c>
      <c r="W222" s="60" t="str">
        <f>VLOOKUP(B222,SAOM!B$2:O1763,11,0)</f>
        <v>37922-000</v>
      </c>
      <c r="X222" s="33" t="str">
        <f>VLOOKUP(B222,SAOM!B$2:Q1763,13,0)</f>
        <v>00:20:0e:10:4a:6f</v>
      </c>
      <c r="Y222" s="13">
        <v>41117</v>
      </c>
      <c r="Z222" s="11" t="s">
        <v>5042</v>
      </c>
      <c r="AA222" s="102">
        <v>41120</v>
      </c>
      <c r="AB222" s="28">
        <f>VLOOKUP(C222,Relatorios!A$3:B993,2,0)</f>
        <v>41254</v>
      </c>
      <c r="AC222" s="287">
        <f>VLOOKUP(D222,Faturamento!D$3:F1657,3,0)</f>
        <v>41151</v>
      </c>
      <c r="AD222" s="102" t="s">
        <v>3894</v>
      </c>
      <c r="AE222" s="14" t="str">
        <f>VLOOKUP(B222,SAOM!B$2:T1763,16,0)</f>
        <v>-</v>
      </c>
      <c r="AF222" s="14">
        <f t="shared" si="7"/>
        <v>41210</v>
      </c>
      <c r="AG222" s="14">
        <v>41201</v>
      </c>
      <c r="AH222" s="14">
        <v>41297</v>
      </c>
      <c r="AI222" s="47" t="s">
        <v>8610</v>
      </c>
      <c r="AJ222" s="111" t="s">
        <v>12165</v>
      </c>
      <c r="AK222" s="113" t="s">
        <v>14362</v>
      </c>
      <c r="AL222" s="11" t="str">
        <f>VLOOKUP(B222,SAOM!B$2:U1880,20,0)</f>
        <v>cabo muito curto para localidade</v>
      </c>
      <c r="AM222" s="15" t="s">
        <v>4162</v>
      </c>
    </row>
    <row r="223" spans="1:39" s="15" customFormat="1" ht="15.75" customHeight="1">
      <c r="A223" s="39">
        <v>923</v>
      </c>
      <c r="B223" s="31" t="s">
        <v>1115</v>
      </c>
      <c r="C223" s="31">
        <v>3138</v>
      </c>
      <c r="D223" s="33" t="str">
        <f>VLOOKUP(B223,SAOM!B$2:H1880,7,0)</f>
        <v>SES-SAOA-0923</v>
      </c>
      <c r="E223" s="13">
        <v>40956</v>
      </c>
      <c r="F223" s="13">
        <v>41001</v>
      </c>
      <c r="G223" s="13">
        <f>VLOOKUP(B223,SAOM!B$2:D1767,3,0)</f>
        <v>41001</v>
      </c>
      <c r="H223" s="13">
        <f t="shared" si="6"/>
        <v>41016</v>
      </c>
      <c r="I223" s="13">
        <v>40967</v>
      </c>
      <c r="J223" s="10" t="s">
        <v>469</v>
      </c>
      <c r="K223" s="33" t="str">
        <f>VLOOKUP(B223,SAOM!B$2:H1764,4,0)</f>
        <v>Aceito</v>
      </c>
      <c r="L223" s="10" t="s">
        <v>456</v>
      </c>
      <c r="M223" s="33" t="str">
        <f>VLOOKUP(B223,SAOM!B$2:F2050,5,0)</f>
        <v>Lider</v>
      </c>
      <c r="N223" s="11" t="s">
        <v>1116</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35" t="str">
        <f>VLOOKUP(B223,SAOM!B$2:M1764,9,0)</f>
        <v>Milena Zampier Ferreira Costa</v>
      </c>
      <c r="U223" s="13" t="str">
        <f>VLOOKUP(B223,SAOM!B$2:N1764,10,0)</f>
        <v>Rua Pepita Simões de Sardoá, 53 - Centro</v>
      </c>
      <c r="V223" s="35" t="str">
        <f>VLOOKUP(B223,SAOM!B$2:P1764,12,0)</f>
        <v>(33) 3296-1118</v>
      </c>
      <c r="W223" s="60" t="str">
        <f>VLOOKUP(B223,SAOM!B$2:O1764,11,0)</f>
        <v>39728-000</v>
      </c>
      <c r="X223" s="33" t="str">
        <f>VLOOKUP(B223,SAOM!B$2:Q1764,13,0)</f>
        <v>00:20:0e:10:48:99</v>
      </c>
      <c r="Y223" s="13">
        <v>41002</v>
      </c>
      <c r="Z223" s="11" t="s">
        <v>1992</v>
      </c>
      <c r="AA223" s="14">
        <v>41002</v>
      </c>
      <c r="AB223" s="28">
        <f>VLOOKUP(C223,Relatorios!A$3:B994,2,0)</f>
        <v>41058</v>
      </c>
      <c r="AC223" s="287">
        <f>VLOOKUP(D223,Faturamento!D$3:F1658,3,0)</f>
        <v>41033</v>
      </c>
      <c r="AD223" s="14"/>
      <c r="AE223" s="14" t="str">
        <f>VLOOKUP(B223,SAOM!B$2:T1764,16,0)</f>
        <v xml:space="preserve">Telefone ocupado
</v>
      </c>
      <c r="AF223" s="14">
        <f t="shared" si="7"/>
        <v>41092</v>
      </c>
      <c r="AG223" s="14" t="s">
        <v>4162</v>
      </c>
      <c r="AH223" s="14"/>
      <c r="AI223" s="47"/>
      <c r="AJ223" s="113"/>
      <c r="AK223" s="113"/>
      <c r="AL223" s="11" t="str">
        <f>VLOOKUP(B223,SAOM!B$2:U1881,20,0)</f>
        <v>-</v>
      </c>
      <c r="AM223" s="15" t="s">
        <v>4162</v>
      </c>
    </row>
    <row r="224" spans="1:39" s="15" customFormat="1" ht="15.75" customHeight="1">
      <c r="A224" s="39">
        <v>916</v>
      </c>
      <c r="B224" s="31" t="s">
        <v>1117</v>
      </c>
      <c r="C224" s="31">
        <v>3131</v>
      </c>
      <c r="D224" s="33" t="str">
        <f>VLOOKUP(B224,SAOM!B$2:H1881,7,0)</f>
        <v>SES-RIAS-0916</v>
      </c>
      <c r="E224" s="13">
        <v>40956</v>
      </c>
      <c r="F224" s="13">
        <v>41113</v>
      </c>
      <c r="G224" s="13">
        <f>VLOOKUP(B224,SAOM!B$2:D1768,3,0)</f>
        <v>41113</v>
      </c>
      <c r="H224" s="13">
        <f t="shared" si="6"/>
        <v>41128</v>
      </c>
      <c r="I224" s="13">
        <v>41095</v>
      </c>
      <c r="J224" s="10" t="s">
        <v>469</v>
      </c>
      <c r="K224" s="33" t="str">
        <f>VLOOKUP(B224,SAOM!B$2:H1765,4,0)</f>
        <v>Aceito</v>
      </c>
      <c r="L224" s="10" t="s">
        <v>456</v>
      </c>
      <c r="M224" s="33" t="str">
        <f>VLOOKUP(B224,SAOM!B$2:F2051,5,0)</f>
        <v>Lider</v>
      </c>
      <c r="N224" s="11" t="s">
        <v>1118</v>
      </c>
      <c r="O224" s="11" t="str">
        <f>VLOOKUP(N224,Coordenadas!B$2:C1071,2,0)</f>
        <v>NORTE DE MINAS</v>
      </c>
      <c r="P224" s="11" t="str">
        <f>VLOOKUP(N224,Coordenadas!B$2:D1071,3,0)</f>
        <v xml:space="preserve"> 15°36'3.15"S</v>
      </c>
      <c r="Q224" s="11" t="str">
        <f>VLOOKUP(N224,Coordenadas!B$2:E1071,4,0)</f>
        <v xml:space="preserve"> 42°32'39.71"O</v>
      </c>
      <c r="R224" s="34">
        <v>4033</v>
      </c>
      <c r="S224" s="13">
        <v>41152</v>
      </c>
      <c r="T224" s="35" t="str">
        <f>VLOOKUP(B224,SAOM!B$2:M1765,9,0)</f>
        <v>Paulo Francisco Afonso da Silva Junior</v>
      </c>
      <c r="U224" s="13" t="str">
        <f>VLOOKUP(B224,SAOM!B$2:N1765,10,0)</f>
        <v xml:space="preserve">RUA ESPINOSA,468 </v>
      </c>
      <c r="V224" s="35" t="str">
        <f>VLOOKUP(B224,SAOM!B$2:P1765,12,0)</f>
        <v>(38) 3824-1185</v>
      </c>
      <c r="W224" s="60" t="str">
        <f>VLOOKUP(B224,SAOM!B$2:O1765,11,0)</f>
        <v>39530-000</v>
      </c>
      <c r="X224" s="33" t="str">
        <f>VLOOKUP(B224,SAOM!B$2:Q1765,13,0)</f>
        <v>00:20:0E:10:55:3A</v>
      </c>
      <c r="Y224" s="13">
        <v>41254</v>
      </c>
      <c r="Z224" s="11" t="s">
        <v>1868</v>
      </c>
      <c r="AA224" s="14">
        <v>41254</v>
      </c>
      <c r="AB224" s="28">
        <f>VLOOKUP(C224,Relatorios!A$3:B995,2,0)</f>
        <v>41299</v>
      </c>
      <c r="AC224" s="287">
        <f>VLOOKUP(D224,Faturamento!D$3:F1659,3,0)</f>
        <v>41285</v>
      </c>
      <c r="AD224" s="49" t="s">
        <v>4818</v>
      </c>
      <c r="AE224" s="14" t="str">
        <f>VLOOKUP(B224,SAOM!B$2:T1765,16,0)</f>
        <v xml:space="preserve">06/07/2012 14:12:22 	Marcos Gonzaga Milagres 	(38)91380447 - Correção do Tel para contato.
Endereço confirmado. </v>
      </c>
      <c r="AF224" s="14">
        <f t="shared" si="7"/>
        <v>41344</v>
      </c>
      <c r="AG224" s="14" t="s">
        <v>4162</v>
      </c>
      <c r="AH224" s="14"/>
      <c r="AI224" s="47"/>
      <c r="AJ224" s="111"/>
      <c r="AK224" s="111"/>
      <c r="AL224" s="11" t="str">
        <f>VLOOKUP(B224,SAOM!B$2:U1882,20,0)</f>
        <v>Conectado ao modem.</v>
      </c>
      <c r="AM224" s="15" t="s">
        <v>4162</v>
      </c>
    </row>
    <row r="225" spans="1:39" s="15" customFormat="1" ht="15.75" customHeight="1">
      <c r="A225" s="39">
        <v>917</v>
      </c>
      <c r="B225" s="31" t="s">
        <v>1119</v>
      </c>
      <c r="C225" s="31">
        <v>3132</v>
      </c>
      <c r="D225" s="33" t="str">
        <f>VLOOKUP(B225,SAOM!B$2:H1882,7,0)</f>
        <v>SES-ROIA-0917</v>
      </c>
      <c r="E225" s="13">
        <v>40956</v>
      </c>
      <c r="F225" s="13">
        <v>41001</v>
      </c>
      <c r="G225" s="13">
        <f>VLOOKUP(B225,SAOM!B$2:D1769,3,0)</f>
        <v>41001</v>
      </c>
      <c r="H225" s="13">
        <f t="shared" si="6"/>
        <v>41016</v>
      </c>
      <c r="I225" s="13" t="s">
        <v>458</v>
      </c>
      <c r="J225" s="10" t="s">
        <v>469</v>
      </c>
      <c r="K225" s="33" t="str">
        <f>VLOOKUP(B225,SAOM!B$2:H1766,4,0)</f>
        <v>Aceito</v>
      </c>
      <c r="L225" s="10" t="s">
        <v>456</v>
      </c>
      <c r="M225" s="33" t="str">
        <f>VLOOKUP(B225,SAOM!B$2:F2052,5,0)</f>
        <v>Lider</v>
      </c>
      <c r="N225" s="11" t="s">
        <v>1120</v>
      </c>
      <c r="O225" s="11" t="str">
        <f>VLOOKUP(N225,Coordenadas!B$2:C1072,2,0)</f>
        <v>TRIÂNGULO DO NORTE</v>
      </c>
      <c r="P225" s="11" t="str">
        <f>VLOOKUP(N225,Coordenadas!B$2:D1072,3,0)</f>
        <v xml:space="preserve"> 18°53'1.60"S</v>
      </c>
      <c r="Q225" s="11" t="str">
        <f>VLOOKUP(N225,Coordenadas!B$2:E1072,4,0)</f>
        <v xml:space="preserve"> 47°33'49.61"O</v>
      </c>
      <c r="R225" s="34">
        <v>4033</v>
      </c>
      <c r="S225" s="13">
        <v>40981</v>
      </c>
      <c r="T225" s="35" t="str">
        <f>VLOOKUP(B225,SAOM!B$2:M1766,9,0)</f>
        <v>Carlos Eduardo Vieira Rocha Mendes</v>
      </c>
      <c r="U225" s="13" t="str">
        <f>VLOOKUP(B225,SAOM!B$2:N1766,10,0)</f>
        <v>Rua Antônio Cunha de Oliveira, 445 - Centro</v>
      </c>
      <c r="V225" s="35" t="str">
        <f>VLOOKUP(B225,SAOM!B$2:P1766,12,0)</f>
        <v>(34) 3848-1526</v>
      </c>
      <c r="W225" s="60" t="str">
        <f>VLOOKUP(B225,SAOM!B$2:O1766,11,0)</f>
        <v>38520-000</v>
      </c>
      <c r="X225" s="33" t="str">
        <f>VLOOKUP(B225,SAOM!B$2:Q1766,13,0)</f>
        <v>00:20:0E:10:48:F5</v>
      </c>
      <c r="Y225" s="13">
        <v>40981</v>
      </c>
      <c r="Z225" s="11" t="s">
        <v>1508</v>
      </c>
      <c r="AA225" s="14">
        <v>40981</v>
      </c>
      <c r="AB225" s="28" t="str">
        <f>VLOOKUP(C225,Relatorios!A$3:B996,2,0)</f>
        <v>Entregue</v>
      </c>
      <c r="AC225" s="287">
        <f>VLOOKUP(D225,Faturamento!D$3:F1660,3,0)</f>
        <v>41012</v>
      </c>
      <c r="AD225" s="41"/>
      <c r="AE225" s="14" t="str">
        <f>VLOOKUP(B225,SAOM!B$2:T1766,16,0)</f>
        <v>cadu.farma@hotmail.com</v>
      </c>
      <c r="AF225" s="14">
        <f t="shared" si="7"/>
        <v>41071</v>
      </c>
      <c r="AG225" s="14" t="s">
        <v>4162</v>
      </c>
      <c r="AH225" s="14"/>
      <c r="AI225" s="47"/>
      <c r="AJ225" s="114"/>
      <c r="AK225" s="114"/>
      <c r="AL225" s="11" t="str">
        <f>VLOOKUP(B225,SAOM!B$2:U1883,20,0)</f>
        <v>-</v>
      </c>
      <c r="AM225" s="15" t="s">
        <v>4162</v>
      </c>
    </row>
    <row r="226" spans="1:39" s="57" customFormat="1" ht="15.75" customHeight="1">
      <c r="A226" s="39">
        <v>918</v>
      </c>
      <c r="B226" s="31" t="s">
        <v>1121</v>
      </c>
      <c r="C226" s="31">
        <v>3133</v>
      </c>
      <c r="D226" s="33" t="str">
        <f>VLOOKUP(B226,SAOM!B$2:H1883,7,0)</f>
        <v>SES-SAMA-0918</v>
      </c>
      <c r="E226" s="24">
        <v>40956</v>
      </c>
      <c r="F226" s="24">
        <v>41125</v>
      </c>
      <c r="G226" s="13">
        <f>VLOOKUP(B226,SAOM!B$2:D1770,3,0)</f>
        <v>41125</v>
      </c>
      <c r="H226" s="24">
        <f t="shared" si="6"/>
        <v>41140</v>
      </c>
      <c r="I226" s="24">
        <v>41095</v>
      </c>
      <c r="J226" s="48" t="s">
        <v>469</v>
      </c>
      <c r="K226" s="33" t="str">
        <f>VLOOKUP(B226,SAOM!B$2:H1767,4,0)</f>
        <v>Aceito</v>
      </c>
      <c r="L226" s="10" t="s">
        <v>456</v>
      </c>
      <c r="M226" s="33" t="str">
        <f>VLOOKUP(B226,SAOM!B$2:F2053,5,0)</f>
        <v>Lider</v>
      </c>
      <c r="N226" s="40" t="s">
        <v>1122</v>
      </c>
      <c r="O226" s="11" t="str">
        <f>VLOOKUP(N226,Coordenadas!B$2:C1073,2,0)</f>
        <v>LESTE DO SUL</v>
      </c>
      <c r="P226" s="11" t="str">
        <f>VLOOKUP(N226,Coordenadas!B$2:D1073,3,0)</f>
        <v xml:space="preserve"> 20°18'45.72"S</v>
      </c>
      <c r="Q226" s="11" t="str">
        <f>VLOOKUP(N226,Coordenadas!B$2:E1073,4,0)</f>
        <v xml:space="preserve"> 42°35'54.85"O</v>
      </c>
      <c r="R226" s="69">
        <v>4033</v>
      </c>
      <c r="S226" s="24">
        <v>41152</v>
      </c>
      <c r="T226" s="35" t="str">
        <f>VLOOKUP(B226,SAOM!B$2:M1767,9,0)</f>
        <v>BENICIA MARIA FILGUEIRAS MARTINS NOGUEIRA</v>
      </c>
      <c r="U226" s="13" t="str">
        <f>VLOOKUP(B226,SAOM!B$2:N1767,10,0)</f>
        <v>RUA SANTA EFIGÊNCIA, N 150 - Centro</v>
      </c>
      <c r="V226" s="35" t="str">
        <f>VLOOKUP(B226,SAOM!B$2:P1767,12,0)</f>
        <v xml:space="preserve">(31)3872-5242 </v>
      </c>
      <c r="W226" s="60" t="str">
        <f>VLOOKUP(B226,SAOM!B$2:O1767,11,0)</f>
        <v>35388-000</v>
      </c>
      <c r="X226" s="33" t="str">
        <f>VLOOKUP(B226,SAOM!B$2:Q1767,13,0)</f>
        <v>00:20:0E:10:4C:66</v>
      </c>
      <c r="Y226" s="24">
        <v>41166</v>
      </c>
      <c r="Z226" s="40" t="s">
        <v>4973</v>
      </c>
      <c r="AA226" s="55">
        <v>41169</v>
      </c>
      <c r="AB226" s="28" t="e">
        <f>VLOOKUP(C226,Relatorios!A$3:B997,2,0)</f>
        <v>#N/A</v>
      </c>
      <c r="AC226" s="287">
        <f>VLOOKUP(D226,Faturamento!D$3:F1661,3,0)</f>
        <v>41200</v>
      </c>
      <c r="AD226" s="73" t="s">
        <v>4819</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 t="shared" si="7"/>
        <v>41259</v>
      </c>
      <c r="AG226" s="55" t="s">
        <v>4162</v>
      </c>
      <c r="AH226" s="55"/>
      <c r="AI226" s="181"/>
      <c r="AJ226" s="178"/>
      <c r="AK226" s="178"/>
      <c r="AL226" s="11" t="str">
        <f>VLOOKUP(B226,SAOM!B$2:U1884,20,0)</f>
        <v>-</v>
      </c>
      <c r="AM226" s="57" t="s">
        <v>4162</v>
      </c>
    </row>
    <row r="227" spans="1:39" s="15" customFormat="1" ht="15.75" customHeight="1">
      <c r="A227" s="39">
        <v>919</v>
      </c>
      <c r="B227" s="31" t="s">
        <v>1123</v>
      </c>
      <c r="C227" s="31">
        <v>3134</v>
      </c>
      <c r="D227" s="33" t="str">
        <f>VLOOKUP(B227,SAOM!B$2:H1884,7,0)</f>
        <v>SES-SATA-0919</v>
      </c>
      <c r="E227" s="13">
        <v>40956</v>
      </c>
      <c r="F227" s="13">
        <v>41112</v>
      </c>
      <c r="G227" s="13">
        <f>VLOOKUP(B227,SAOM!B$2:D1771,3,0)</f>
        <v>41112</v>
      </c>
      <c r="H227" s="13">
        <f t="shared" si="6"/>
        <v>41127</v>
      </c>
      <c r="I227" s="13">
        <v>40967</v>
      </c>
      <c r="J227" s="10" t="s">
        <v>469</v>
      </c>
      <c r="K227" s="33" t="str">
        <f>VLOOKUP(B227,SAOM!B$2:H1768,4,0)</f>
        <v>Aceito</v>
      </c>
      <c r="L227" s="10" t="s">
        <v>456</v>
      </c>
      <c r="M227" s="33" t="str">
        <f>VLOOKUP(B227,SAOM!B$2:F2054,5,0)</f>
        <v>Lider</v>
      </c>
      <c r="N227" s="11" t="s">
        <v>1124</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35" t="str">
        <f>VLOOKUP(B227,SAOM!B$2:M1768,9,0)</f>
        <v>Gustavo Procópio Caldeira Rocha</v>
      </c>
      <c r="U227" s="13" t="str">
        <f>VLOOKUP(B227,SAOM!B$2:N1768,10,0)</f>
        <v>avenida Primeiro de Junho, 1482 - Centro</v>
      </c>
      <c r="V227" s="35" t="str">
        <f>VLOOKUP(B227,SAOM!B$2:P1768,12,0)</f>
        <v>(33)3412-2289/2543</v>
      </c>
      <c r="W227" s="60" t="str">
        <f>VLOOKUP(B227,SAOM!B$2:O1768,11,0)</f>
        <v>39705-000</v>
      </c>
      <c r="X227" s="33" t="str">
        <f>VLOOKUP(B227,SAOM!B$2:Q1768,13,0)</f>
        <v>00:20:0E:10:4D:08</v>
      </c>
      <c r="Y227" s="13">
        <v>41122</v>
      </c>
      <c r="Z227" s="11" t="s">
        <v>5355</v>
      </c>
      <c r="AA227" s="38">
        <v>41122</v>
      </c>
      <c r="AB227" s="28">
        <f>VLOOKUP(C227,Relatorios!A$3:B998,2,0)</f>
        <v>41183</v>
      </c>
      <c r="AC227" s="287">
        <f>VLOOKUP(D227,Faturamento!D$3:F1662,3,0)</f>
        <v>41153</v>
      </c>
      <c r="AD227" s="38" t="s">
        <v>3876</v>
      </c>
      <c r="AE227" s="14" t="str">
        <f>VLOOKUP(B227,SAOM!B$2:T1768,16,0)</f>
        <v xml:space="preserve">Ocupado
</v>
      </c>
      <c r="AF227" s="14">
        <f t="shared" si="7"/>
        <v>41212</v>
      </c>
      <c r="AG227" s="14" t="s">
        <v>4162</v>
      </c>
      <c r="AH227" s="14"/>
      <c r="AI227" s="47"/>
      <c r="AJ227" s="113"/>
      <c r="AK227" s="113"/>
      <c r="AL227" s="11" t="str">
        <f>VLOOKUP(B227,SAOM!B$2:U1885,20,0)</f>
        <v>Cabo curto.</v>
      </c>
      <c r="AM227" s="15" t="s">
        <v>4162</v>
      </c>
    </row>
    <row r="228" spans="1:39" s="15" customFormat="1" ht="15.75" customHeight="1">
      <c r="A228" s="39">
        <v>920</v>
      </c>
      <c r="B228" s="31" t="s">
        <v>1125</v>
      </c>
      <c r="C228" s="31">
        <v>3135</v>
      </c>
      <c r="D228" s="33" t="str">
        <f>VLOOKUP(B228,SAOM!B$2:H1885,7,0)</f>
        <v>SES-SARI-0920</v>
      </c>
      <c r="E228" s="13">
        <v>40956</v>
      </c>
      <c r="F228" s="13">
        <v>41168</v>
      </c>
      <c r="G228" s="13">
        <f>VLOOKUP(B228,SAOM!B$2:D1772,3,0)</f>
        <v>41168</v>
      </c>
      <c r="H228" s="13">
        <f t="shared" si="6"/>
        <v>41183</v>
      </c>
      <c r="I228" s="13">
        <v>40977</v>
      </c>
      <c r="J228" s="10" t="s">
        <v>469</v>
      </c>
      <c r="K228" s="33" t="str">
        <f>VLOOKUP(B228,SAOM!B$2:H1769,4,0)</f>
        <v>Aceito</v>
      </c>
      <c r="L228" s="10" t="s">
        <v>456</v>
      </c>
      <c r="M228" s="33" t="str">
        <f>VLOOKUP(B228,SAOM!B$2:F2055,5,0)</f>
        <v>Lider</v>
      </c>
      <c r="N228" s="11" t="s">
        <v>1126</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35" t="str">
        <f>VLOOKUP(B228,SAOM!B$2:M1769,9,0)</f>
        <v>Stela Maris Machado Alves de Meira</v>
      </c>
      <c r="U228" s="13" t="str">
        <f>VLOOKUP(B228,SAOM!B$2:N1769,10,0)</f>
        <v>Rua Mestra Inhazinha, 0 - Centro</v>
      </c>
      <c r="V228" s="35">
        <f>VLOOKUP(B228,SAOM!B$2:P1769,12,0)</f>
        <v>3334331272</v>
      </c>
      <c r="W228" s="60" t="str">
        <f>VLOOKUP(B228,SAOM!B$2:O1769,11,0)</f>
        <v>39707-000</v>
      </c>
      <c r="X228" s="33" t="str">
        <f>VLOOKUP(B228,SAOM!B$2:Q1769,13,0)</f>
        <v>00:20:0E:10:4C:C9</v>
      </c>
      <c r="Y228" s="13">
        <v>41254</v>
      </c>
      <c r="Z228" s="11" t="s">
        <v>5712</v>
      </c>
      <c r="AA228" s="102">
        <v>41254</v>
      </c>
      <c r="AB228" s="28" t="e">
        <f>VLOOKUP(C228,Relatorios!A$3:B999,2,0)</f>
        <v>#N/A</v>
      </c>
      <c r="AC228" s="287">
        <f>VLOOKUP(D228,Faturamento!D$3:F1663,3,0)</f>
        <v>41285</v>
      </c>
      <c r="AD228" s="104" t="s">
        <v>1310</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 t="shared" si="7"/>
        <v>41344</v>
      </c>
      <c r="AG228" s="14"/>
      <c r="AH228" s="14"/>
      <c r="AI228" s="47"/>
      <c r="AJ228" s="114"/>
      <c r="AK228" s="114"/>
      <c r="AL228" s="11" t="str">
        <f>VLOOKUP(B228,SAOM!B$2:U1886,20,0)</f>
        <v>Não possui computador próximo.</v>
      </c>
      <c r="AM228" s="15" t="s">
        <v>4162</v>
      </c>
    </row>
    <row r="229" spans="1:39" s="15" customFormat="1" ht="15.75" customHeight="1">
      <c r="A229" s="39">
        <v>921</v>
      </c>
      <c r="B229" s="31" t="s">
        <v>1127</v>
      </c>
      <c r="C229" s="31">
        <v>3136</v>
      </c>
      <c r="D229" s="33" t="str">
        <f>VLOOKUP(B229,SAOM!B$2:H1886,7,0)</f>
        <v>SES-SATA-0921</v>
      </c>
      <c r="E229" s="13">
        <v>40956</v>
      </c>
      <c r="F229" s="13">
        <v>41112</v>
      </c>
      <c r="G229" s="13">
        <f>VLOOKUP(B229,SAOM!B$2:D1773,3,0)</f>
        <v>41112</v>
      </c>
      <c r="H229" s="13">
        <f t="shared" si="6"/>
        <v>41127</v>
      </c>
      <c r="I229" s="13">
        <v>40967</v>
      </c>
      <c r="J229" s="10" t="s">
        <v>469</v>
      </c>
      <c r="K229" s="33" t="str">
        <f>VLOOKUP(B229,SAOM!B$2:H1770,4,0)</f>
        <v>Aceito</v>
      </c>
      <c r="L229" s="10" t="s">
        <v>456</v>
      </c>
      <c r="M229" s="33" t="str">
        <f>VLOOKUP(B229,SAOM!B$2:F2056,5,0)</f>
        <v>Lider</v>
      </c>
      <c r="N229" s="11" t="s">
        <v>1128</v>
      </c>
      <c r="O229" s="11" t="str">
        <f>VLOOKUP(N229,Coordenadas!B$2:C1076,2,0)</f>
        <v>LESTE DO SUL</v>
      </c>
      <c r="P229" s="11" t="str">
        <f>VLOOKUP(N229,Coordenadas!B$2:D1076,3,0)</f>
        <v xml:space="preserve"> 20°41'49.60"S</v>
      </c>
      <c r="Q229" s="11" t="str">
        <f>VLOOKUP(N229,Coordenadas!B$2:E1076,4,0)</f>
        <v xml:space="preserve"> 42°43'29.48"O</v>
      </c>
      <c r="R229" s="34">
        <v>4033</v>
      </c>
      <c r="S229" s="13">
        <v>41141</v>
      </c>
      <c r="T229" s="35" t="str">
        <f>VLOOKUP(B229,SAOM!B$2:M1770,9,0)</f>
        <v>Meiry Aparecida Rodrigues Lopes</v>
      </c>
      <c r="U229" s="13" t="str">
        <f>VLOOKUP(B229,SAOM!B$2:N1770,10,0)</f>
        <v>Rua Sebastião Pereira, 625 - Centro</v>
      </c>
      <c r="V229" s="35" t="str">
        <f>VLOOKUP(B229,SAOM!B$2:P1770,12,0)</f>
        <v>(31) 3897-1301</v>
      </c>
      <c r="W229" s="60" t="str">
        <f>VLOOKUP(B229,SAOM!B$2:O1770,11,0)</f>
        <v>36590-000</v>
      </c>
      <c r="X229" s="33" t="str">
        <f>VLOOKUP(B229,SAOM!B$2:Q1770,13,0)</f>
        <v>00:20:0e:10:4b:04</v>
      </c>
      <c r="Y229" s="13">
        <v>41152</v>
      </c>
      <c r="Z229" s="11" t="s">
        <v>6541</v>
      </c>
      <c r="AA229" s="14">
        <v>41152</v>
      </c>
      <c r="AB229" s="28">
        <f>VLOOKUP(C229,Relatorios!A$3:B1000,2,0)</f>
        <v>41254</v>
      </c>
      <c r="AC229" s="287">
        <f>VLOOKUP(D229,Faturamento!D$3:F1664,3,0)</f>
        <v>41183</v>
      </c>
      <c r="AD229" s="14" t="s">
        <v>3877</v>
      </c>
      <c r="AE229" s="14" t="str">
        <f>VLOOKUP(B229,SAOM!B$2:T1770,16,0)</f>
        <v xml:space="preserve">18/6 - Cliente notificado por ofício 
</v>
      </c>
      <c r="AF229" s="14">
        <f t="shared" si="7"/>
        <v>41242</v>
      </c>
      <c r="AG229" s="14" t="s">
        <v>4162</v>
      </c>
      <c r="AH229" s="14"/>
      <c r="AI229" s="47"/>
      <c r="AJ229" s="113"/>
      <c r="AK229" s="113"/>
      <c r="AL229" s="11" t="str">
        <f>VLOOKUP(B229,SAOM!B$2:U1887,20,0)</f>
        <v>-</v>
      </c>
      <c r="AM229" s="15" t="s">
        <v>4162</v>
      </c>
    </row>
    <row r="230" spans="1:39" s="15" customFormat="1" ht="15.75" customHeight="1">
      <c r="A230" s="39">
        <v>922</v>
      </c>
      <c r="B230" s="31" t="s">
        <v>1129</v>
      </c>
      <c r="C230" s="31">
        <v>3137</v>
      </c>
      <c r="D230" s="33" t="str">
        <f>VLOOKUP(B230,SAOM!B$2:H1887,7,0)</f>
        <v>SES-SATE-0922</v>
      </c>
      <c r="E230" s="13">
        <v>40956</v>
      </c>
      <c r="F230" s="13">
        <v>41119</v>
      </c>
      <c r="G230" s="13">
        <f>VLOOKUP(B230,SAOM!B$2:D1774,3,0)</f>
        <v>41119</v>
      </c>
      <c r="H230" s="13">
        <f t="shared" si="6"/>
        <v>41134</v>
      </c>
      <c r="I230" s="13">
        <v>40967</v>
      </c>
      <c r="J230" s="10" t="s">
        <v>469</v>
      </c>
      <c r="K230" s="33" t="str">
        <f>VLOOKUP(B230,SAOM!B$2:H1771,4,0)</f>
        <v>Aceito</v>
      </c>
      <c r="L230" s="10" t="s">
        <v>456</v>
      </c>
      <c r="M230" s="33" t="str">
        <f>VLOOKUP(B230,SAOM!B$2:F2057,5,0)</f>
        <v>Lider</v>
      </c>
      <c r="N230" s="11" t="s">
        <v>4798</v>
      </c>
      <c r="O230" s="11" t="str">
        <f>VLOOKUP(N230,Coordenadas!B$2:C1077,2,0)</f>
        <v>OESTE</v>
      </c>
      <c r="P230" s="11" t="str">
        <f>VLOOKUP(N230,Coordenadas!B$2:D1077,3,0)</f>
        <v xml:space="preserve"> 20°12'15.79"S</v>
      </c>
      <c r="Q230" s="11" t="str">
        <f>VLOOKUP(N230,Coordenadas!B$2:E1077,4,0)</f>
        <v xml:space="preserve"> 45° 1'7.68"O</v>
      </c>
      <c r="R230" s="34">
        <v>4033</v>
      </c>
      <c r="S230" s="13">
        <v>41131</v>
      </c>
      <c r="T230" s="35" t="str">
        <f>VLOOKUP(B230,SAOM!B$2:M1771,9,0)</f>
        <v>André Moreira Silva</v>
      </c>
      <c r="U230" s="13" t="str">
        <f>VLOOKUP(B230,SAOM!B$2:N1771,10,0)</f>
        <v>avenida Paulo VI, 1524 - Centro</v>
      </c>
      <c r="V230" s="35" t="str">
        <f>VLOOKUP(B230,SAOM!B$2:P1771,12,0)</f>
        <v>(37) 3286-1133</v>
      </c>
      <c r="W230" s="60" t="str">
        <f>VLOOKUP(B230,SAOM!B$2:O1771,11,0)</f>
        <v>35506-000</v>
      </c>
      <c r="X230" s="33" t="str">
        <f>VLOOKUP(B230,SAOM!B$2:Q1771,13,0)</f>
        <v>00:20:0e:10:4f:af</v>
      </c>
      <c r="Y230" s="13">
        <v>41134</v>
      </c>
      <c r="Z230" s="11" t="s">
        <v>2418</v>
      </c>
      <c r="AA230" s="38">
        <v>41135</v>
      </c>
      <c r="AB230" s="28">
        <f>VLOOKUP(C230,Relatorios!A$3:B1001,2,0)</f>
        <v>41183</v>
      </c>
      <c r="AC230" s="287">
        <f>VLOOKUP(D230,Faturamento!D$3:F1665,3,0)</f>
        <v>41166</v>
      </c>
      <c r="AD230" s="38" t="s">
        <v>3901</v>
      </c>
      <c r="AE230" s="14" t="str">
        <f>VLOOKUP(B230,SAOM!B$2:T1771,16,0)</f>
        <v xml:space="preserve">25/6 - Cliente Notificado por Ofício
</v>
      </c>
      <c r="AF230" s="14">
        <f t="shared" si="7"/>
        <v>41225</v>
      </c>
      <c r="AG230" s="14">
        <v>41163</v>
      </c>
      <c r="AH230" s="14">
        <v>41306</v>
      </c>
      <c r="AI230" s="47" t="s">
        <v>8608</v>
      </c>
      <c r="AJ230" s="113" t="s">
        <v>12171</v>
      </c>
      <c r="AK230" s="113" t="s">
        <v>14889</v>
      </c>
      <c r="AL230" s="11" t="str">
        <f>VLOOKUP(B230,SAOM!B$2:U1888,20,0)</f>
        <v>-</v>
      </c>
      <c r="AM230" s="15" t="s">
        <v>4162</v>
      </c>
    </row>
    <row r="231" spans="1:39" s="15" customFormat="1" ht="15.75" customHeight="1">
      <c r="A231" s="39">
        <v>879</v>
      </c>
      <c r="B231" s="31" t="s">
        <v>1186</v>
      </c>
      <c r="C231" s="31">
        <v>3093</v>
      </c>
      <c r="D231" s="33" t="str">
        <f>VLOOKUP(B231,SAOM!B$2:H1888,7,0)</f>
        <v>SES-SETA-0879</v>
      </c>
      <c r="E231" s="13">
        <v>40956</v>
      </c>
      <c r="F231" s="13">
        <v>41112</v>
      </c>
      <c r="G231" s="13">
        <f>VLOOKUP(B231,SAOM!B$2:D1775,3,0)</f>
        <v>41112</v>
      </c>
      <c r="H231" s="13">
        <f t="shared" si="6"/>
        <v>41127</v>
      </c>
      <c r="I231" s="13">
        <v>40967</v>
      </c>
      <c r="J231" s="10" t="s">
        <v>469</v>
      </c>
      <c r="K231" s="33" t="str">
        <f>VLOOKUP(B231,SAOM!B$2:H1772,4,0)</f>
        <v>Aceito</v>
      </c>
      <c r="L231" s="10" t="s">
        <v>456</v>
      </c>
      <c r="M231" s="33" t="str">
        <f>VLOOKUP(B231,SAOM!B$2:F2058,5,0)</f>
        <v>Lider</v>
      </c>
      <c r="N231" s="11" t="s">
        <v>1187</v>
      </c>
      <c r="O231" s="11" t="str">
        <f>VLOOKUP(N231,Coordenadas!B$2:C1078,2,0)</f>
        <v>LESTE DO SUL</v>
      </c>
      <c r="P231" s="11" t="str">
        <f>VLOOKUP(N231,Coordenadas!B$2:D1078,3,0)</f>
        <v xml:space="preserve"> 20°28'43.43"S</v>
      </c>
      <c r="Q231" s="11" t="str">
        <f>VLOOKUP(N231,Coordenadas!B$2:E1078,4,0)</f>
        <v xml:space="preserve"> 42°28'32.01"O</v>
      </c>
      <c r="R231" s="34">
        <v>4033</v>
      </c>
      <c r="S231" s="13">
        <v>41164</v>
      </c>
      <c r="T231" s="35" t="str">
        <f>VLOOKUP(B231,SAOM!B$2:M1772,9,0)</f>
        <v>Wagner Salles Rochetti</v>
      </c>
      <c r="U231" s="13" t="str">
        <f>VLOOKUP(B231,SAOM!B$2:N1772,10,0)</f>
        <v>Rua Eliane Ferreira Cardoso, 0 - Gomes Cardoso</v>
      </c>
      <c r="V231" s="35" t="str">
        <f>VLOOKUP(B231,SAOM!B$2:P1772,12,0)</f>
        <v>(31) 3875-5141 / 525</v>
      </c>
      <c r="W231" s="60" t="str">
        <f>VLOOKUP(B231,SAOM!B$2:O1772,11,0)</f>
        <v>35368-000</v>
      </c>
      <c r="X231" s="33" t="str">
        <f>VLOOKUP(B231,SAOM!B$2:Q1772,13,0)</f>
        <v>00:20:0E:10:4C:55</v>
      </c>
      <c r="Y231" s="13">
        <v>41170</v>
      </c>
      <c r="Z231" s="11" t="s">
        <v>4973</v>
      </c>
      <c r="AA231" s="102">
        <v>41170</v>
      </c>
      <c r="AB231" s="28" t="e">
        <f>VLOOKUP(C231,Relatorios!A$3:B1002,2,0)</f>
        <v>#N/A</v>
      </c>
      <c r="AC231" s="287">
        <f>VLOOKUP(D231,Faturamento!D$3:F1666,3,0)</f>
        <v>41201</v>
      </c>
      <c r="AD231" s="102" t="s">
        <v>3880</v>
      </c>
      <c r="AE231" s="14" t="str">
        <f>VLOOKUP(B231,SAOM!B$2:T1772,16,0)</f>
        <v xml:space="preserve">Ninguem atende
</v>
      </c>
      <c r="AF231" s="14">
        <f t="shared" si="7"/>
        <v>41260</v>
      </c>
      <c r="AG231" s="14" t="s">
        <v>4162</v>
      </c>
      <c r="AH231" s="14"/>
      <c r="AI231" s="47"/>
      <c r="AJ231" s="113"/>
      <c r="AK231" s="113"/>
      <c r="AL231" s="11" t="str">
        <f>VLOOKUP(B231,SAOM!B$2:U1889,20,0)</f>
        <v>Localidade não possui computador.</v>
      </c>
      <c r="AM231" s="15" t="s">
        <v>4162</v>
      </c>
    </row>
    <row r="232" spans="1:39" s="15" customFormat="1" ht="15.75" customHeight="1">
      <c r="A232" s="39">
        <v>924</v>
      </c>
      <c r="B232" s="40" t="s">
        <v>1212</v>
      </c>
      <c r="C232" s="31">
        <v>3156</v>
      </c>
      <c r="D232" s="33" t="str">
        <f>VLOOKUP(B232,SAOM!B$2:H1889,7,0)</f>
        <v>SES-VAHA-0924</v>
      </c>
      <c r="E232" s="13">
        <v>40967</v>
      </c>
      <c r="F232" s="13">
        <v>41012</v>
      </c>
      <c r="G232" s="13">
        <f>VLOOKUP(B232,SAOM!B$2:D1776,3,0)</f>
        <v>41011</v>
      </c>
      <c r="H232" s="13">
        <f t="shared" si="6"/>
        <v>41027</v>
      </c>
      <c r="I232" s="13" t="s">
        <v>458</v>
      </c>
      <c r="J232" s="10" t="s">
        <v>469</v>
      </c>
      <c r="K232" s="33" t="str">
        <f>VLOOKUP(B232,SAOM!B$2:H1773,4,0)</f>
        <v>Aceito</v>
      </c>
      <c r="L232" s="10" t="s">
        <v>456</v>
      </c>
      <c r="M232" s="33" t="str">
        <f>VLOOKUP(B232,SAOM!B$2:F2059,5,0)</f>
        <v>Lider</v>
      </c>
      <c r="N232" s="11" t="s">
        <v>1209</v>
      </c>
      <c r="O232" s="11" t="str">
        <f>VLOOKUP(N232,Coordenadas!B$2:C1079,2,0)</f>
        <v>SUL</v>
      </c>
      <c r="P232" s="11" t="str">
        <f>VLOOKUP(N232,Coordenadas!B$2:D1079,3,0)</f>
        <v xml:space="preserve"> 21°32'46.18"S</v>
      </c>
      <c r="Q232" s="11" t="str">
        <f>VLOOKUP(N232,Coordenadas!B$2:E1079,4,0)</f>
        <v xml:space="preserve"> 45°25'53.72"O</v>
      </c>
      <c r="R232" s="34">
        <v>4033</v>
      </c>
      <c r="S232" s="13">
        <v>40982</v>
      </c>
      <c r="T232" s="35" t="str">
        <f>VLOOKUP(B232,SAOM!B$2:M1773,9,0)</f>
        <v>Fernando Conde</v>
      </c>
      <c r="U232" s="13" t="str">
        <f>VLOOKUP(B232,SAOM!B$2:N1773,10,0)</f>
        <v>avenida Benjamim Constant, 275 - centro</v>
      </c>
      <c r="V232" s="35" t="str">
        <f>VLOOKUP(B232,SAOM!B$2:P1773,12,0)</f>
        <v>(35) 3222-8016</v>
      </c>
      <c r="W232" s="60" t="str">
        <f>VLOOKUP(B232,SAOM!B$2:O1773,11,0)</f>
        <v>37010-000</v>
      </c>
      <c r="X232" s="33" t="str">
        <f>VLOOKUP(B232,SAOM!B$2:Q1773,13,0)</f>
        <v>00:20:0E:10:49:01</v>
      </c>
      <c r="Y232" s="13">
        <v>40982</v>
      </c>
      <c r="Z232" s="11" t="s">
        <v>1508</v>
      </c>
      <c r="AA232" s="14">
        <v>40982</v>
      </c>
      <c r="AB232" s="28" t="str">
        <f>VLOOKUP(C232,Relatorios!A$3:B1003,2,0)</f>
        <v>Entregue</v>
      </c>
      <c r="AC232" s="287">
        <f>VLOOKUP(D232,Faturamento!D$3:F1667,3,0)</f>
        <v>41013</v>
      </c>
      <c r="AD232" s="41"/>
      <c r="AE232" s="14" t="str">
        <f>VLOOKUP(B232,SAOM!B$2:T1773,16,0)</f>
        <v>Link para atender Rede Frio</v>
      </c>
      <c r="AF232" s="14">
        <f t="shared" si="7"/>
        <v>41072</v>
      </c>
      <c r="AG232" s="14" t="s">
        <v>4162</v>
      </c>
      <c r="AH232" s="14"/>
      <c r="AI232" s="47"/>
      <c r="AJ232" s="114"/>
      <c r="AK232" s="114"/>
      <c r="AL232" s="11" t="str">
        <f>VLOOKUP(B232,SAOM!B$2:U1890,20,0)</f>
        <v>-</v>
      </c>
      <c r="AM232" s="15" t="s">
        <v>4162</v>
      </c>
    </row>
    <row r="233" spans="1:39" s="15" customFormat="1" ht="15.75" customHeight="1">
      <c r="A233" s="39">
        <v>3352</v>
      </c>
      <c r="B233" s="31">
        <v>3352</v>
      </c>
      <c r="C233" s="31">
        <v>3352</v>
      </c>
      <c r="D233" s="33" t="str">
        <f>VLOOKUP(B233,SAOM!B$2:H1890,7,0)</f>
        <v>SES-ATIA-3352</v>
      </c>
      <c r="E233" s="13">
        <v>41019</v>
      </c>
      <c r="F233" s="13">
        <v>41064</v>
      </c>
      <c r="G233" s="13">
        <f>VLOOKUP(B233,SAOM!B$2:D1777,3,0)</f>
        <v>41064</v>
      </c>
      <c r="H233" s="13">
        <f t="shared" si="6"/>
        <v>41079</v>
      </c>
      <c r="I233" s="13" t="s">
        <v>458</v>
      </c>
      <c r="J233" s="10" t="s">
        <v>469</v>
      </c>
      <c r="K233" s="33" t="str">
        <f>VLOOKUP(B233,SAOM!B$2:H1774,4,0)</f>
        <v>Aceito</v>
      </c>
      <c r="L233" s="10" t="s">
        <v>456</v>
      </c>
      <c r="M233" s="33" t="str">
        <f>VLOOKUP(B233,SAOM!B$2:F2060,5,0)</f>
        <v>Lider</v>
      </c>
      <c r="N233" s="11" t="s">
        <v>2579</v>
      </c>
      <c r="O233" s="11" t="str">
        <f>VLOOKUP(N233,Coordenadas!B$2:C1080,2,0)</f>
        <v>NORDESTE</v>
      </c>
      <c r="P233" s="11" t="str">
        <f>VLOOKUP(N233,Coordenadas!B$2:D1080,3,0)</f>
        <v xml:space="preserve"> 18° 2'15.90"S</v>
      </c>
      <c r="Q233" s="11" t="str">
        <f>VLOOKUP(N233,Coordenadas!B$2:E1080,4,0)</f>
        <v xml:space="preserve"> 41° 6'39.48"O</v>
      </c>
      <c r="R233" s="34">
        <v>4035</v>
      </c>
      <c r="S233" s="13">
        <v>41038</v>
      </c>
      <c r="T233" s="35" t="str">
        <f>VLOOKUP(B233,SAOM!B$2:M1774,9,0)</f>
        <v>Cleuzeir Gomes Sales Lopes</v>
      </c>
      <c r="U233" s="13" t="str">
        <f>VLOOKUP(B233,SAOM!B$2:N1774,10,0)</f>
        <v>Rua Angelo Ribeiro, s/n - Bairro Novo Horizonte</v>
      </c>
      <c r="V233" s="35" t="str">
        <f>VLOOKUP(B233,SAOM!B$2:P1774,12,0)</f>
        <v>33 3526-3073</v>
      </c>
      <c r="W233" s="60" t="str">
        <f>VLOOKUP(B233,SAOM!B$2:O1774,11,0)</f>
        <v>39853-000</v>
      </c>
      <c r="X233" s="33" t="str">
        <f>VLOOKUP(B233,SAOM!B$2:Q1774,13,0)</f>
        <v>00:20:0e:10:4c:c1</v>
      </c>
      <c r="Y233" s="13">
        <v>41038</v>
      </c>
      <c r="Z233" s="11" t="s">
        <v>2800</v>
      </c>
      <c r="AA233" s="14">
        <v>41038</v>
      </c>
      <c r="AB233" s="28">
        <f>VLOOKUP(C233,Relatorios!A$3:B1004,2,0)</f>
        <v>41092</v>
      </c>
      <c r="AC233" s="287">
        <f>VLOOKUP(D233,Faturamento!D$3:F1668,3,0)</f>
        <v>41069</v>
      </c>
      <c r="AD233" s="41"/>
      <c r="AE233" s="14" t="str">
        <f>VLOOKUP(B233,SAOM!B$2:T1774,16,0)</f>
        <v>-</v>
      </c>
      <c r="AF233" s="14">
        <f t="shared" si="7"/>
        <v>41128</v>
      </c>
      <c r="AG233" s="14" t="s">
        <v>4162</v>
      </c>
      <c r="AH233" s="14"/>
      <c r="AI233" s="47"/>
      <c r="AJ233" s="114"/>
      <c r="AK233" s="114"/>
      <c r="AL233" s="11" t="str">
        <f>VLOOKUP(B233,SAOM!B$2:U1891,20,0)</f>
        <v>-</v>
      </c>
      <c r="AM233" s="15" t="s">
        <v>4162</v>
      </c>
    </row>
    <row r="234" spans="1:39" s="15" customFormat="1" ht="15.75" customHeight="1">
      <c r="A234" s="39">
        <v>930</v>
      </c>
      <c r="B234" s="40" t="s">
        <v>1312</v>
      </c>
      <c r="C234" s="31">
        <v>3169</v>
      </c>
      <c r="D234" s="33" t="str">
        <f>VLOOKUP(B234,SAOM!B$2:H1891,7,0)</f>
        <v>SES-ACCA-0930</v>
      </c>
      <c r="E234" s="13">
        <v>40977</v>
      </c>
      <c r="F234" s="13">
        <v>41022</v>
      </c>
      <c r="G234" s="13">
        <f>VLOOKUP(B234,SAOM!B$2:D1778,3,0)</f>
        <v>41022</v>
      </c>
      <c r="H234" s="13">
        <f t="shared" si="6"/>
        <v>41037</v>
      </c>
      <c r="I234" s="13" t="s">
        <v>458</v>
      </c>
      <c r="J234" s="10" t="s">
        <v>469</v>
      </c>
      <c r="K234" s="33" t="str">
        <f>VLOOKUP(B234,SAOM!B$2:H1775,4,0)</f>
        <v>Aceito</v>
      </c>
      <c r="L234" s="10" t="s">
        <v>456</v>
      </c>
      <c r="M234" s="33" t="str">
        <f>VLOOKUP(B234,SAOM!B$2:F2061,5,0)</f>
        <v>Lider</v>
      </c>
      <c r="N234" s="11" t="s">
        <v>1313</v>
      </c>
      <c r="O234" s="11" t="str">
        <f>VLOOKUP(N234,Coordenadas!B$2:C1081,2,0)</f>
        <v>LESTE DO SUL</v>
      </c>
      <c r="P234" s="11" t="str">
        <f>VLOOKUP(N234,Coordenadas!B$2:D1081,3,0)</f>
        <v xml:space="preserve"> 20°23'5.03"S</v>
      </c>
      <c r="Q234" s="11" t="str">
        <f>VLOOKUP(N234,Coordenadas!B$2:E1081,4,0)</f>
        <v xml:space="preserve"> 43° 8'14.56"O</v>
      </c>
      <c r="R234" s="34">
        <v>4033</v>
      </c>
      <c r="S234" s="13">
        <v>40987</v>
      </c>
      <c r="T234" s="35" t="str">
        <f>VLOOKUP(B234,SAOM!B$2:M1775,9,0)</f>
        <v>Eliane Vicari</v>
      </c>
      <c r="U234" s="13" t="str">
        <f>VLOOKUP(B234,SAOM!B$2:N1775,10,0)</f>
        <v>Avenida Ezequiel Machado, 258 - Centro.</v>
      </c>
      <c r="V234" s="35" t="str">
        <f>VLOOKUP(B234,SAOM!B$2:P1775,12,0)</f>
        <v>(31) 8446-0591</v>
      </c>
      <c r="W234" s="60" t="str">
        <f>VLOOKUP(B234,SAOM!B$2:O1775,11,0)</f>
        <v>35438-000</v>
      </c>
      <c r="X234" s="33" t="str">
        <f>VLOOKUP(B234,SAOM!B$2:Q1775,13,0)</f>
        <v>00:20:0E:10:49:C1</v>
      </c>
      <c r="Y234" s="13">
        <v>40987</v>
      </c>
      <c r="Z234" s="11" t="s">
        <v>2039</v>
      </c>
      <c r="AA234" s="14">
        <v>40987</v>
      </c>
      <c r="AB234" s="28" t="str">
        <f>VLOOKUP(C234,Relatorios!A$3:B1005,2,0)</f>
        <v>Entregue</v>
      </c>
      <c r="AC234" s="287">
        <f>VLOOKUP(D234,Faturamento!D$3:F1669,3,0)</f>
        <v>41018</v>
      </c>
      <c r="AD234" s="41"/>
      <c r="AE234" s="14" t="str">
        <f>VLOOKUP(B234,SAOM!B$2:T1775,16,0)</f>
        <v>-</v>
      </c>
      <c r="AF234" s="14">
        <f t="shared" si="7"/>
        <v>41077</v>
      </c>
      <c r="AG234" s="14">
        <v>41187</v>
      </c>
      <c r="AH234" s="14">
        <v>41191</v>
      </c>
      <c r="AI234" s="181" t="s">
        <v>623</v>
      </c>
      <c r="AJ234" s="114" t="s">
        <v>8638</v>
      </c>
      <c r="AK234" s="114" t="s">
        <v>8660</v>
      </c>
      <c r="AL234" s="11" t="str">
        <f>VLOOKUP(B234,SAOM!B$2:U1892,20,0)</f>
        <v>-</v>
      </c>
      <c r="AM234" s="15" t="s">
        <v>4162</v>
      </c>
    </row>
    <row r="235" spans="1:39" s="15" customFormat="1" ht="15.75" customHeight="1">
      <c r="A235" s="39">
        <v>850</v>
      </c>
      <c r="B235" s="31" t="s">
        <v>2002</v>
      </c>
      <c r="C235" s="31">
        <v>3194</v>
      </c>
      <c r="D235" s="33" t="str">
        <f>VLOOKUP(B235,SAOM!B$2:H1892,7,0)</f>
        <v>SES-BOHA-0850</v>
      </c>
      <c r="E235" s="13">
        <v>40984</v>
      </c>
      <c r="F235" s="13">
        <v>41029</v>
      </c>
      <c r="G235" s="13">
        <f>VLOOKUP(B235,SAOM!B$2:D1779,3,0)</f>
        <v>41029</v>
      </c>
      <c r="H235" s="13">
        <f t="shared" si="6"/>
        <v>41044</v>
      </c>
      <c r="I235" s="13" t="s">
        <v>458</v>
      </c>
      <c r="J235" s="10" t="s">
        <v>469</v>
      </c>
      <c r="K235" s="33" t="str">
        <f>VLOOKUP(B235,SAOM!B$2:H1776,4,0)</f>
        <v>Aceito</v>
      </c>
      <c r="L235" s="10" t="s">
        <v>456</v>
      </c>
      <c r="M235" s="33" t="str">
        <f>VLOOKUP(B235,SAOM!B$2:F2062,5,0)</f>
        <v>Lider</v>
      </c>
      <c r="N235" s="11" t="s">
        <v>1012</v>
      </c>
      <c r="O235" s="11" t="str">
        <f>VLOOKUP(N235,Coordenadas!B$2:C1082,2,0)</f>
        <v>SUL</v>
      </c>
      <c r="P235" s="11" t="str">
        <f>VLOOKUP(N235,Coordenadas!B$2:D1082,3,0)</f>
        <v xml:space="preserve"> 21° 0'56.75"S</v>
      </c>
      <c r="Q235" s="11" t="str">
        <f>VLOOKUP(N235,Coordenadas!B$2:E1082,4,0)</f>
        <v xml:space="preserve"> 46°31'25.42"O</v>
      </c>
      <c r="R235" s="34">
        <v>4033</v>
      </c>
      <c r="S235" s="13">
        <v>40996</v>
      </c>
      <c r="T235" s="35" t="str">
        <f>VLOOKUP(B235,SAOM!B$2:M1776,9,0)</f>
        <v>Vivian Castro Lemos</v>
      </c>
      <c r="U235" s="13" t="str">
        <f>VLOOKUP(B235,SAOM!B$2:N1776,10,0)</f>
        <v>Rua Acre, 80 - Centro</v>
      </c>
      <c r="V235" s="35" t="str">
        <f>VLOOKUP(B235,SAOM!B$2:P1776,12,0)</f>
        <v>(35) 3563-1245</v>
      </c>
      <c r="W235" s="60" t="str">
        <f>VLOOKUP(B235,SAOM!B$2:O1776,11,0)</f>
        <v>37948-000</v>
      </c>
      <c r="X235" s="33" t="str">
        <f>VLOOKUP(B235,SAOM!B$2:Q1776,13,0)</f>
        <v>-</v>
      </c>
      <c r="Y235" s="13">
        <v>40996</v>
      </c>
      <c r="Z235" s="11" t="s">
        <v>1411</v>
      </c>
      <c r="AA235" s="14">
        <v>40996</v>
      </c>
      <c r="AB235" s="28" t="str">
        <f>VLOOKUP(C235,Relatorios!A$3:B1006,2,0)</f>
        <v>Entregue</v>
      </c>
      <c r="AC235" s="287">
        <f>VLOOKUP(D235,Faturamento!D$3:F1670,3,0)</f>
        <v>41027</v>
      </c>
      <c r="AD235" s="41"/>
      <c r="AE235" s="14" t="str">
        <f>VLOOKUP(B235,SAOM!B$2:T1776,16,0)</f>
        <v>Antiga OS 3056/12. Alteração de endereço. Cod acesso antigo 0850.</v>
      </c>
      <c r="AF235" s="14">
        <f t="shared" si="7"/>
        <v>41086</v>
      </c>
      <c r="AG235" s="14" t="s">
        <v>4162</v>
      </c>
      <c r="AH235" s="14"/>
      <c r="AI235" s="47"/>
      <c r="AJ235" s="114"/>
      <c r="AK235" s="114"/>
      <c r="AL235" s="11" t="str">
        <f>VLOOKUP(B235,SAOM!B$2:U1893,20,0)</f>
        <v>-</v>
      </c>
      <c r="AM235" s="15" t="s">
        <v>4162</v>
      </c>
    </row>
    <row r="236" spans="1:39" s="15" customFormat="1" ht="15.75" customHeight="1">
      <c r="A236" s="39">
        <v>854</v>
      </c>
      <c r="B236" s="31" t="s">
        <v>2003</v>
      </c>
      <c r="C236" s="31">
        <v>3195</v>
      </c>
      <c r="D236" s="33" t="str">
        <f>VLOOKUP(B236,SAOM!B$2:H1893,7,0)</f>
        <v>SES-CADE-0854</v>
      </c>
      <c r="E236" s="13">
        <v>40984</v>
      </c>
      <c r="F236" s="13">
        <v>41029</v>
      </c>
      <c r="G236" s="13">
        <f>VLOOKUP(B236,SAOM!B$2:D1780,3,0)</f>
        <v>41029</v>
      </c>
      <c r="H236" s="13">
        <f t="shared" si="6"/>
        <v>41044</v>
      </c>
      <c r="I236" s="13" t="s">
        <v>458</v>
      </c>
      <c r="J236" s="10" t="s">
        <v>469</v>
      </c>
      <c r="K236" s="33" t="str">
        <f>VLOOKUP(B236,SAOM!B$2:H1777,4,0)</f>
        <v>Aceito</v>
      </c>
      <c r="L236" s="10" t="s">
        <v>456</v>
      </c>
      <c r="M236" s="33" t="str">
        <f>VLOOKUP(B236,SAOM!B$2:F2063,5,0)</f>
        <v>Lider</v>
      </c>
      <c r="N236" s="11" t="s">
        <v>1021</v>
      </c>
      <c r="O236" s="11" t="str">
        <f>VLOOKUP(N236,Coordenadas!B$2:C1083,2,0)</f>
        <v>LESTE</v>
      </c>
      <c r="P236" s="11" t="str">
        <f>VLOOKUP(N236,Coordenadas!B$2:D1083,3,0)</f>
        <v xml:space="preserve"> 19° 4'12.93"S</v>
      </c>
      <c r="Q236" s="11" t="str">
        <f>VLOOKUP(N236,Coordenadas!B$2:E1083,4,0)</f>
        <v xml:space="preserve"> 41°51'48.51"O</v>
      </c>
      <c r="R236" s="34">
        <v>4035</v>
      </c>
      <c r="S236" s="13">
        <v>40996</v>
      </c>
      <c r="T236" s="35" t="str">
        <f>VLOOKUP(B236,SAOM!B$2:M1777,9,0)</f>
        <v>Saulo Messias Gomes</v>
      </c>
      <c r="U236" s="13" t="str">
        <f>VLOOKUP(B236,SAOM!B$2:N1777,10,0)</f>
        <v>Rua ANTÔNIO PEREIRA DA CUNHA, 145 - Centro</v>
      </c>
      <c r="V236" s="35" t="str">
        <f>VLOOKUP(B236,SAOM!B$2:P1777,12,0)</f>
        <v>(33) 3231-9824</v>
      </c>
      <c r="W236" s="60" t="str">
        <f>VLOOKUP(B236,SAOM!B$2:O1777,11,0)</f>
        <v>35123-000</v>
      </c>
      <c r="X236" s="33" t="str">
        <f>VLOOKUP(B236,SAOM!B$2:Q1777,13,0)</f>
        <v>00:20:0e:10:4a:32</v>
      </c>
      <c r="Y236" s="13">
        <v>40996</v>
      </c>
      <c r="Z236" s="11" t="s">
        <v>1992</v>
      </c>
      <c r="AA236" s="14">
        <v>40996</v>
      </c>
      <c r="AB236" s="28" t="str">
        <f>VLOOKUP(C236,Relatorios!A$3:B1007,2,0)</f>
        <v>Entregue</v>
      </c>
      <c r="AC236" s="287">
        <f>VLOOKUP(D236,Faturamento!D$3:F1671,3,0)</f>
        <v>41027</v>
      </c>
      <c r="AD236" s="41"/>
      <c r="AE236" s="14" t="str">
        <f>VLOOKUP(B236,SAOM!B$2:T1777,16,0)</f>
        <v>Antiga OS 3061/12. Alteração de endereço. Cod acesso antigo 0854.</v>
      </c>
      <c r="AF236" s="14">
        <f t="shared" si="7"/>
        <v>41086</v>
      </c>
      <c r="AG236" s="14">
        <v>41163</v>
      </c>
      <c r="AH236" s="14">
        <v>41302</v>
      </c>
      <c r="AI236" s="181" t="s">
        <v>623</v>
      </c>
      <c r="AJ236" s="114" t="s">
        <v>12171</v>
      </c>
      <c r="AK236" s="114" t="s">
        <v>13714</v>
      </c>
      <c r="AL236" s="11" t="str">
        <f>VLOOKUP(B236,SAOM!B$2:U1894,20,0)</f>
        <v>-</v>
      </c>
      <c r="AM236" s="15" t="s">
        <v>4162</v>
      </c>
    </row>
    <row r="237" spans="1:39" s="15" customFormat="1" ht="15.75" customHeight="1">
      <c r="A237" s="39">
        <v>913</v>
      </c>
      <c r="B237" s="31" t="s">
        <v>2004</v>
      </c>
      <c r="C237" s="31">
        <v>3193</v>
      </c>
      <c r="D237" s="33" t="str">
        <f>VLOOKUP(B237,SAOM!B$2:H1894,7,0)</f>
        <v>SES-PROS-0913</v>
      </c>
      <c r="E237" s="13">
        <v>40984</v>
      </c>
      <c r="F237" s="13">
        <v>41029</v>
      </c>
      <c r="G237" s="13">
        <f>VLOOKUP(B237,SAOM!B$2:D1781,3,0)</f>
        <v>41029</v>
      </c>
      <c r="H237" s="13">
        <f t="shared" si="6"/>
        <v>41044</v>
      </c>
      <c r="I237" s="13" t="s">
        <v>458</v>
      </c>
      <c r="J237" s="10" t="s">
        <v>469</v>
      </c>
      <c r="K237" s="33" t="str">
        <f>VLOOKUP(B237,SAOM!B$2:H1778,4,0)</f>
        <v>Aceito</v>
      </c>
      <c r="L237" s="10" t="s">
        <v>456</v>
      </c>
      <c r="M237" s="33" t="str">
        <f>VLOOKUP(B237,SAOM!B$2:F2064,5,0)</f>
        <v>Lider</v>
      </c>
      <c r="N237" s="40" t="s">
        <v>1954</v>
      </c>
      <c r="O237" s="11" t="str">
        <f>VLOOKUP(N237,Coordenadas!B$2:C1084,2,0)</f>
        <v>CENTRO SUL</v>
      </c>
      <c r="P237" s="11" t="str">
        <f>VLOOKUP(N237,Coordenadas!B$2:D1084,3,0)</f>
        <v xml:space="preserve"> 21° 3'12.43"S</v>
      </c>
      <c r="Q237" s="11" t="str">
        <f>VLOOKUP(N237,Coordenadas!B$2:E1084,4,0)</f>
        <v xml:space="preserve"> 44° 5'24.47"O</v>
      </c>
      <c r="R237" s="34">
        <v>4033</v>
      </c>
      <c r="S237" s="13">
        <v>40989</v>
      </c>
      <c r="T237" s="35" t="str">
        <f>VLOOKUP(B237,SAOM!B$2:M1778,9,0)</f>
        <v>Daniele Cerqueira Ladeira</v>
      </c>
      <c r="U237" s="13" t="str">
        <f>VLOOKUP(B237,SAOM!B$2:N1778,10,0)</f>
        <v>Rua Sagrado Coração de Jesus, 44 - Centro</v>
      </c>
      <c r="V237" s="35" t="str">
        <f>VLOOKUP(B237,SAOM!B$2:P1778,12,0)</f>
        <v>(32) 3353-6460</v>
      </c>
      <c r="W237" s="60" t="str">
        <f>VLOOKUP(B237,SAOM!B$2:O1778,11,0)</f>
        <v>36320-000</v>
      </c>
      <c r="X237" s="33" t="str">
        <f>VLOOKUP(B237,SAOM!B$2:Q1778,13,0)</f>
        <v>00:20:0E:10:4A:06</v>
      </c>
      <c r="Y237" s="13">
        <v>40991</v>
      </c>
      <c r="Z237" s="11" t="s">
        <v>2039</v>
      </c>
      <c r="AA237" s="14">
        <v>40991</v>
      </c>
      <c r="AB237" s="28" t="str">
        <f>VLOOKUP(C237,Relatorios!A$3:B1008,2,0)</f>
        <v>Entregue</v>
      </c>
      <c r="AC237" s="287">
        <f>VLOOKUP(D237,Faturamento!D$3:F1672,3,0)</f>
        <v>41025</v>
      </c>
      <c r="AD237" s="41"/>
      <c r="AE237" s="14" t="str">
        <f>VLOOKUP(B237,SAOM!B$2:T1778,16,0)</f>
        <v>Antiga OS 3128/12 que foi cancelada por alteração de endereço. Antigo cod acesso 0913.</v>
      </c>
      <c r="AF237" s="14">
        <f t="shared" si="7"/>
        <v>41081</v>
      </c>
      <c r="AG237" s="14" t="s">
        <v>4162</v>
      </c>
      <c r="AH237" s="14"/>
      <c r="AI237" s="47"/>
      <c r="AJ237" s="114"/>
      <c r="AK237" s="114"/>
      <c r="AL237" s="11" t="str">
        <f>VLOOKUP(B237,SAOM!B$2:U1895,20,0)</f>
        <v>-</v>
      </c>
      <c r="AM237" s="15" t="s">
        <v>4162</v>
      </c>
    </row>
    <row r="238" spans="1:39" s="15" customFormat="1" ht="15.75" customHeight="1">
      <c r="A238" s="39" t="s">
        <v>2007</v>
      </c>
      <c r="B238" s="31" t="s">
        <v>2008</v>
      </c>
      <c r="C238" s="31">
        <v>3200</v>
      </c>
      <c r="D238" s="33" t="str">
        <f>VLOOKUP(B238,SAOM!B$2:H1895,7,0)</f>
        <v>SES-CAIO-0855</v>
      </c>
      <c r="E238" s="13">
        <v>40984</v>
      </c>
      <c r="F238" s="13">
        <v>41029</v>
      </c>
      <c r="G238" s="13">
        <f>VLOOKUP(B238,SAOM!B$2:D1782,3,0)</f>
        <v>40984</v>
      </c>
      <c r="H238" s="13">
        <f t="shared" si="6"/>
        <v>41044</v>
      </c>
      <c r="I238" s="13" t="s">
        <v>458</v>
      </c>
      <c r="J238" s="10" t="s">
        <v>469</v>
      </c>
      <c r="K238" s="33" t="str">
        <f>VLOOKUP(B238,SAOM!B$2:H1779,4,0)</f>
        <v>Aceito</v>
      </c>
      <c r="L238" s="10" t="s">
        <v>456</v>
      </c>
      <c r="M238" s="33" t="str">
        <f>VLOOKUP(B238,SAOM!B$2:F2065,5,0)</f>
        <v>Lider</v>
      </c>
      <c r="N238" s="11" t="s">
        <v>926</v>
      </c>
      <c r="O238" s="11" t="str">
        <f>VLOOKUP(N238,Coordenadas!B$2:C1085,2,0)</f>
        <v>SUL</v>
      </c>
      <c r="P238" s="11" t="str">
        <f>VLOOKUP(N238,Coordenadas!B$2:D1085,3,0)</f>
        <v xml:space="preserve"> 20°36'16.79"S</v>
      </c>
      <c r="Q238" s="11" t="str">
        <f>VLOOKUP(N238,Coordenadas!B$2:E1085,4,0)</f>
        <v xml:space="preserve"> 46° 4'18.75"O</v>
      </c>
      <c r="R238" s="34">
        <v>4033</v>
      </c>
      <c r="S238" s="13">
        <v>40995</v>
      </c>
      <c r="T238" s="35" t="str">
        <f>VLOOKUP(B238,SAOM!B$2:M1779,9,0)</f>
        <v>Suellen Felix / Gleidosn batista</v>
      </c>
      <c r="U238" s="13" t="str">
        <f>VLOOKUP(B238,SAOM!B$2:N1779,10,0)</f>
        <v>Rua MONSENHOR MARIO DA SILVEIRA, 205 - Centro</v>
      </c>
      <c r="V238" s="35" t="str">
        <f>VLOOKUP(B238,SAOM!B$2:P1779,12,0)</f>
        <v>(37) 3373-1651</v>
      </c>
      <c r="W238" s="60" t="str">
        <f>VLOOKUP(B238,SAOM!B$2:O1779,11,0)</f>
        <v>37930-000</v>
      </c>
      <c r="X238" s="33" t="str">
        <f>VLOOKUP(B238,SAOM!B$2:Q1779,13,0)</f>
        <v>00:20:0E:10:49:AB</v>
      </c>
      <c r="Y238" s="13">
        <v>40994</v>
      </c>
      <c r="Z238" s="11" t="s">
        <v>1411</v>
      </c>
      <c r="AA238" s="14">
        <v>40996</v>
      </c>
      <c r="AB238" s="28" t="str">
        <f>VLOOKUP(C238,Relatorios!A$3:B1009,2,0)</f>
        <v>Entregue</v>
      </c>
      <c r="AC238" s="287">
        <f>VLOOKUP(D238,Faturamento!D$3:F1673,3,0)</f>
        <v>41027</v>
      </c>
      <c r="AD238" s="41"/>
      <c r="AE238" s="14" t="str">
        <f>VLOOKUP(B238,SAOM!B$2:T1779,16,0)</f>
        <v>Antiga OS 3062/12. Alteração de endereço. Cod acesso antigo 0855.</v>
      </c>
      <c r="AF238" s="14">
        <f t="shared" si="7"/>
        <v>41086</v>
      </c>
      <c r="AG238" s="14">
        <v>41327</v>
      </c>
      <c r="AH238" s="14">
        <v>41340</v>
      </c>
      <c r="AI238" s="47" t="s">
        <v>8610</v>
      </c>
      <c r="AJ238" s="14" t="s">
        <v>15663</v>
      </c>
      <c r="AK238" s="114" t="s">
        <v>15743</v>
      </c>
      <c r="AL238" s="11" t="str">
        <f>VLOOKUP(B238,SAOM!B$2:U1896,20,0)</f>
        <v>-</v>
      </c>
      <c r="AM238" s="15" t="s">
        <v>4162</v>
      </c>
    </row>
    <row r="239" spans="1:39" s="15" customFormat="1" ht="15.75" customHeight="1">
      <c r="A239" s="39" t="s">
        <v>2005</v>
      </c>
      <c r="B239" s="31" t="s">
        <v>2006</v>
      </c>
      <c r="C239" s="31">
        <v>3199</v>
      </c>
      <c r="D239" s="33" t="str">
        <f>VLOOKUP(B239,SAOM!B$2:H1896,7,0)</f>
        <v>SES-DOIA-0862</v>
      </c>
      <c r="E239" s="13">
        <v>40984</v>
      </c>
      <c r="F239" s="13">
        <v>41029</v>
      </c>
      <c r="G239" s="13">
        <f>VLOOKUP(B239,SAOM!B$2:D1783,3,0)</f>
        <v>41029</v>
      </c>
      <c r="H239" s="13">
        <f t="shared" si="6"/>
        <v>41044</v>
      </c>
      <c r="I239" s="13" t="s">
        <v>458</v>
      </c>
      <c r="J239" s="10" t="s">
        <v>469</v>
      </c>
      <c r="K239" s="33" t="str">
        <f>VLOOKUP(B239,SAOM!B$2:H1780,4,0)</f>
        <v>Aceito</v>
      </c>
      <c r="L239" s="10" t="s">
        <v>456</v>
      </c>
      <c r="M239" s="33" t="str">
        <f>VLOOKUP(B239,SAOM!B$2:F2066,5,0)</f>
        <v>Lider</v>
      </c>
      <c r="N239" s="11" t="s">
        <v>1041</v>
      </c>
      <c r="O239" s="11" t="str">
        <f>VLOOKUP(N239,Coordenadas!B$2:C1086,2,0)</f>
        <v>OESTE</v>
      </c>
      <c r="P239" s="11" t="str">
        <f>VLOOKUP(N239,Coordenadas!B$2:D1086,3,0)</f>
        <v xml:space="preserve"> 19°27'51.84"S</v>
      </c>
      <c r="Q239" s="11" t="str">
        <f>VLOOKUP(N239,Coordenadas!B$2:E1086,4,0)</f>
        <v xml:space="preserve"> 45°36'2.65"O</v>
      </c>
      <c r="R239" s="34">
        <v>4033</v>
      </c>
      <c r="S239" s="13">
        <v>40994</v>
      </c>
      <c r="T239" s="35" t="str">
        <f>VLOOKUP(B239,SAOM!B$2:M1780,9,0)</f>
        <v>Almelicio Francisco de Santana Junior</v>
      </c>
      <c r="U239" s="13" t="str">
        <f>VLOOKUP(B239,SAOM!B$2:N1780,10,0)</f>
        <v>Rua DOUTOR EDGARD PINTO FIUZA, 1637 - SÃO SEBASTIÃO</v>
      </c>
      <c r="V239" s="35">
        <f>VLOOKUP(B239,SAOM!B$2:P1780,12,0)</f>
        <v>3791139777</v>
      </c>
      <c r="W239" s="60" t="str">
        <f>VLOOKUP(B239,SAOM!B$2:O1780,11,0)</f>
        <v>35610-000</v>
      </c>
      <c r="X239" s="33" t="str">
        <f>VLOOKUP(B239,SAOM!B$2:Q1780,13,0)</f>
        <v>00:20:0E:10:48:49</v>
      </c>
      <c r="Y239" s="13">
        <v>40994</v>
      </c>
      <c r="Z239" s="11" t="s">
        <v>1351</v>
      </c>
      <c r="AA239" s="14">
        <v>40996</v>
      </c>
      <c r="AB239" s="28" t="str">
        <f>VLOOKUP(C239,Relatorios!A$3:B1010,2,0)</f>
        <v>Entregue</v>
      </c>
      <c r="AC239" s="287">
        <f>VLOOKUP(D239,Faturamento!D$3:F1674,3,0)</f>
        <v>41026</v>
      </c>
      <c r="AD239" s="41"/>
      <c r="AE239" s="14" t="str">
        <f>VLOOKUP(B239,SAOM!B$2:T1780,16,0)</f>
        <v>Antiga OS 3069/12. Alteração de endereço. Cod acesso antigo 0862.</v>
      </c>
      <c r="AF239" s="14">
        <f t="shared" si="7"/>
        <v>41086</v>
      </c>
      <c r="AG239" s="14" t="s">
        <v>4162</v>
      </c>
      <c r="AH239" s="14"/>
      <c r="AI239" s="47"/>
      <c r="AJ239" s="114"/>
      <c r="AK239" s="114"/>
      <c r="AL239" s="11" t="str">
        <f>VLOOKUP(B239,SAOM!B$2:U1897,20,0)</f>
        <v>-</v>
      </c>
      <c r="AM239" s="15" t="s">
        <v>4162</v>
      </c>
    </row>
    <row r="240" spans="1:39" s="15" customFormat="1" ht="15.75" customHeight="1">
      <c r="A240" s="39">
        <v>896</v>
      </c>
      <c r="B240" s="31" t="s">
        <v>2027</v>
      </c>
      <c r="C240" s="31">
        <v>3198</v>
      </c>
      <c r="D240" s="33" t="str">
        <f>VLOOKUP(B240,SAOM!B$2:H1897,7,0)</f>
        <v>SES-CRIA-0896</v>
      </c>
      <c r="E240" s="13">
        <v>40984</v>
      </c>
      <c r="F240" s="13">
        <v>41029</v>
      </c>
      <c r="G240" s="13">
        <f>VLOOKUP(B240,SAOM!B$2:D1784,3,0)</f>
        <v>41029</v>
      </c>
      <c r="H240" s="13">
        <f t="shared" si="6"/>
        <v>41044</v>
      </c>
      <c r="I240" s="13" t="s">
        <v>458</v>
      </c>
      <c r="J240" s="10" t="s">
        <v>469</v>
      </c>
      <c r="K240" s="33" t="str">
        <f>VLOOKUP(B240,SAOM!B$2:H1781,4,0)</f>
        <v>Aceito</v>
      </c>
      <c r="L240" s="10" t="s">
        <v>456</v>
      </c>
      <c r="M240" s="33" t="str">
        <f>VLOOKUP(B240,SAOM!B$2:F2067,5,0)</f>
        <v>Lider</v>
      </c>
      <c r="N240" s="11" t="s">
        <v>1909</v>
      </c>
      <c r="O240" s="11" t="str">
        <f>VLOOKUP(N240,Coordenadas!B$2:C1087,2,0)</f>
        <v>SUL</v>
      </c>
      <c r="P240" s="11" t="str">
        <f>VLOOKUP(N240,Coordenadas!B$2:D1087,3,0)</f>
        <v>21°50'S</v>
      </c>
      <c r="Q240" s="11" t="str">
        <f>VLOOKUP(N240,Coordenadas!B$2:E1087,4,0)</f>
        <v>44°48'O</v>
      </c>
      <c r="R240" s="34">
        <v>4033</v>
      </c>
      <c r="S240" s="13">
        <v>40991</v>
      </c>
      <c r="T240" s="35" t="str">
        <f>VLOOKUP(B240,SAOM!B$2:M1781,9,0)</f>
        <v>Michel de Souza Almeida</v>
      </c>
      <c r="U240" s="13" t="str">
        <f>VLOOKUP(B240,SAOM!B$2:N1781,10,0)</f>
        <v>Rua Pedro Francisco Maciel, 26 - Lourdes</v>
      </c>
      <c r="V240" s="35" t="str">
        <f>VLOOKUP(B240,SAOM!B$2:P1781,12,0)</f>
        <v>(35) 3346-1540</v>
      </c>
      <c r="W240" s="60" t="str">
        <f>VLOOKUP(B240,SAOM!B$2:O1781,11,0)</f>
        <v>37445-000</v>
      </c>
      <c r="X240" s="33" t="str">
        <f>VLOOKUP(B240,SAOM!B$2:Q1781,13,0)</f>
        <v>00:20:0E:10:4C:3F</v>
      </c>
      <c r="Y240" s="13">
        <v>40991</v>
      </c>
      <c r="Z240" s="11" t="s">
        <v>1733</v>
      </c>
      <c r="AA240" s="14">
        <v>40994</v>
      </c>
      <c r="AB240" s="28" t="str">
        <f>VLOOKUP(C240,Relatorios!A$3:B1011,2,0)</f>
        <v>Entregue</v>
      </c>
      <c r="AC240" s="287">
        <f>VLOOKUP(D240,Faturamento!D$3:F1675,3,0)</f>
        <v>41025</v>
      </c>
      <c r="AD240" s="41"/>
      <c r="AE240" s="14" t="str">
        <f>VLOOKUP(B240,SAOM!B$2:T1781,16,0)</f>
        <v>Antiga OS 3111/12. Alteração de endereço. Cod de acesso 0896. Mac alterado em 23/03 com ciência de Hernan Alves.</v>
      </c>
      <c r="AF240" s="14">
        <f t="shared" si="7"/>
        <v>41084</v>
      </c>
      <c r="AG240" s="14" t="s">
        <v>4162</v>
      </c>
      <c r="AH240" s="14"/>
      <c r="AI240" s="47"/>
      <c r="AJ240" s="114"/>
      <c r="AK240" s="114"/>
      <c r="AL240" s="11" t="str">
        <f>VLOOKUP(B240,SAOM!B$2:U1898,20,0)</f>
        <v>-</v>
      </c>
      <c r="AM240" s="15" t="s">
        <v>4162</v>
      </c>
    </row>
    <row r="241" spans="1:39" s="15" customFormat="1" ht="15.75" customHeight="1">
      <c r="A241" s="39" t="s">
        <v>2034</v>
      </c>
      <c r="B241" s="31" t="s">
        <v>2035</v>
      </c>
      <c r="C241" s="31">
        <v>3203</v>
      </c>
      <c r="D241" s="33" t="str">
        <f>VLOOKUP(B241,SAOM!B$2:H1898,7,0)</f>
        <v>-</v>
      </c>
      <c r="E241" s="13">
        <v>40987</v>
      </c>
      <c r="F241" s="13">
        <v>41002</v>
      </c>
      <c r="G241" s="13">
        <f>VLOOKUP(B241,SAOM!B$2:D1785,3,0)</f>
        <v>41087</v>
      </c>
      <c r="H241" s="13">
        <f t="shared" si="6"/>
        <v>41017</v>
      </c>
      <c r="I241" s="13">
        <v>41023</v>
      </c>
      <c r="J241" s="10" t="s">
        <v>1296</v>
      </c>
      <c r="K241" s="33" t="str">
        <f>VLOOKUP(B241,SAOM!B$2:H1782,4,0)</f>
        <v>A agendar</v>
      </c>
      <c r="L241" s="10" t="s">
        <v>1296</v>
      </c>
      <c r="M241" s="33" t="str">
        <f>VLOOKUP(B241,SAOM!B$2:F2068,5,0)</f>
        <v>Lider</v>
      </c>
      <c r="N241" s="11" t="s">
        <v>169</v>
      </c>
      <c r="O241" s="11" t="str">
        <f>VLOOKUP(N241,Coordenadas!B$2:C1088,2,0)</f>
        <v>NORTE DE MINAS</v>
      </c>
      <c r="P241" s="11" t="str">
        <f>VLOOKUP(N241,Coordenadas!B$2:D1088,3,0)</f>
        <v xml:space="preserve"> 15°48'24.23"S</v>
      </c>
      <c r="Q241" s="11" t="str">
        <f>VLOOKUP(N241,Coordenadas!B$2:E1088,4,0)</f>
        <v xml:space="preserve"> 42°13'32.47"O</v>
      </c>
      <c r="R241" s="12">
        <v>4035</v>
      </c>
      <c r="S241" s="13" t="s">
        <v>1296</v>
      </c>
      <c r="T241" s="35" t="str">
        <f>VLOOKUP(B241,SAOM!B$2:M1782,9,0)</f>
        <v>Andreia Cassia Alves Ferreira</v>
      </c>
      <c r="U241" s="13" t="str">
        <f>VLOOKUP(B241,SAOM!B$2:N1782,10,0)</f>
        <v>Praça Farley Martins Mendes, 20 - Sagrada Família</v>
      </c>
      <c r="V241" s="35" t="str">
        <f>VLOOKUP(B241,SAOM!B$2:P1782,12,0)</f>
        <v>(38) 3845-3799</v>
      </c>
      <c r="W241" s="60" t="str">
        <f>VLOOKUP(B241,SAOM!B$2:O1782,11,0)</f>
        <v>39550-000</v>
      </c>
      <c r="X241" s="33" t="str">
        <f>VLOOKUP(B241,SAOM!B$2:Q1782,13,0)</f>
        <v>-</v>
      </c>
      <c r="Y241" s="13"/>
      <c r="Z241" s="11"/>
      <c r="AA241" s="14"/>
      <c r="AB241" s="28" t="e">
        <f>VLOOKUP(C241,Relatorios!A$3:B1012,2,0)</f>
        <v>#N/A</v>
      </c>
      <c r="AC241" s="287" t="e">
        <f>VLOOKUP(D241,Faturamento!D$3:F1676,3,0)</f>
        <v>#N/A</v>
      </c>
      <c r="AD241" s="51" t="s">
        <v>5294</v>
      </c>
      <c r="AE241" s="14" t="str">
        <f>VLOOKUP(B241,SAOM!B$2:T1782,16,0)</f>
        <v xml:space="preserve">Antiga OS 2572/11. Alteração de endereço. ID antigo 0652.
Não consegue contato com o cliente. Conseguimos o número do celular do mesmo, mas ninguem atende. </v>
      </c>
      <c r="AF241" s="14">
        <f t="shared" si="7"/>
        <v>90</v>
      </c>
      <c r="AG241" s="14" t="s">
        <v>4162</v>
      </c>
      <c r="AH241" s="14"/>
      <c r="AI241" s="47"/>
      <c r="AJ241" s="114"/>
      <c r="AK241" s="114"/>
      <c r="AL241" s="11" t="str">
        <f>VLOOKUP(B241,SAOM!B$2:U1899,20,0)</f>
        <v>-</v>
      </c>
      <c r="AM241" s="15" t="s">
        <v>4162</v>
      </c>
    </row>
    <row r="242" spans="1:39" s="15" customFormat="1" ht="15.75" customHeight="1">
      <c r="A242" s="39">
        <v>948</v>
      </c>
      <c r="B242" s="31" t="s">
        <v>2055</v>
      </c>
      <c r="C242" s="31">
        <v>3214</v>
      </c>
      <c r="D242" s="33" t="str">
        <f>VLOOKUP(B242,SAOM!B$2:H1899,7,0)</f>
        <v>SES-CAGA-0948</v>
      </c>
      <c r="E242" s="13">
        <v>40989</v>
      </c>
      <c r="F242" s="13">
        <v>41089</v>
      </c>
      <c r="G242" s="13">
        <f>VLOOKUP(B242,SAOM!B$2:D1786,3,0)</f>
        <v>41089</v>
      </c>
      <c r="H242" s="13">
        <f t="shared" si="6"/>
        <v>41104</v>
      </c>
      <c r="I242" s="13">
        <v>41023</v>
      </c>
      <c r="J242" s="10" t="s">
        <v>469</v>
      </c>
      <c r="K242" s="33" t="str">
        <f>VLOOKUP(B242,SAOM!B$2:H1783,4,0)</f>
        <v>Aceito</v>
      </c>
      <c r="L242" s="10" t="s">
        <v>456</v>
      </c>
      <c r="M242" s="33" t="str">
        <f>VLOOKUP(B242,SAOM!B$2:F2069,5,0)</f>
        <v>Lider</v>
      </c>
      <c r="N242" s="11" t="s">
        <v>2069</v>
      </c>
      <c r="O242" s="11" t="str">
        <f>VLOOKUP(N242,Coordenadas!B$2:C1089,2,0)</f>
        <v>CENTRO SUL</v>
      </c>
      <c r="P242" s="11" t="str">
        <f>VLOOKUP(N242,Coordenadas!B$2:D1089,3,0)</f>
        <v xml:space="preserve"> 20°41'47.57"S</v>
      </c>
      <c r="Q242" s="11" t="str">
        <f>VLOOKUP(N242,Coordenadas!B$2:E1089,4,0)</f>
        <v xml:space="preserve"> 43°29'42.01"O</v>
      </c>
      <c r="R242" s="34">
        <v>4033</v>
      </c>
      <c r="S242" s="13">
        <v>41103</v>
      </c>
      <c r="T242" s="35" t="str">
        <f>VLOOKUP(B242,SAOM!B$2:M1783,9,0)</f>
        <v>Kátia Karina Oliveira de Carvalho</v>
      </c>
      <c r="U242" s="13" t="str">
        <f>VLOOKUP(B242,SAOM!B$2:N1783,10,0)</f>
        <v xml:space="preserve">  RUA LARGO SANTO ANTÔNIO, 6  - Centro</v>
      </c>
      <c r="V242" s="35" t="str">
        <f>VLOOKUP(B242,SAOM!B$2:P1783,12,0)</f>
        <v>(31) 3752-1238</v>
      </c>
      <c r="W242" s="60" t="str">
        <f>VLOOKUP(B242,SAOM!B$2:O1783,11,0)</f>
        <v>36150-000</v>
      </c>
      <c r="X242" s="33" t="str">
        <f>VLOOKUP(B242,SAOM!B$2:Q1783,13,0)</f>
        <v>00:20:0e:10:48:91</v>
      </c>
      <c r="Y242" s="13">
        <v>41106</v>
      </c>
      <c r="Z242" s="11" t="s">
        <v>4998</v>
      </c>
      <c r="AA242" s="14">
        <v>41106</v>
      </c>
      <c r="AB242" s="28">
        <f>VLOOKUP(C242,Relatorios!A$3:B1013,2,0)</f>
        <v>41183</v>
      </c>
      <c r="AC242" s="287">
        <f>VLOOKUP(D242,Faturamento!D$3:F1677,3,0)</f>
        <v>41137</v>
      </c>
      <c r="AD242" s="41" t="s">
        <v>3836</v>
      </c>
      <c r="AE242" s="14" t="str">
        <f>VLOOKUP(B242,SAOM!B$2:T1783,16,0)</f>
        <v xml:space="preserve">
</v>
      </c>
      <c r="AF242" s="14">
        <f t="shared" si="7"/>
        <v>41196</v>
      </c>
      <c r="AG242" s="14">
        <v>41289</v>
      </c>
      <c r="AH242" s="14">
        <v>41292</v>
      </c>
      <c r="AI242" s="181" t="s">
        <v>623</v>
      </c>
      <c r="AJ242" s="114" t="s">
        <v>14251</v>
      </c>
      <c r="AK242" s="114" t="s">
        <v>13714</v>
      </c>
      <c r="AL242" s="11" t="str">
        <f>VLOOKUP(B242,SAOM!B$2:U1900,20,0)</f>
        <v>-</v>
      </c>
      <c r="AM242" s="15" t="s">
        <v>4162</v>
      </c>
    </row>
    <row r="243" spans="1:39" s="15" customFormat="1" ht="15.75" customHeight="1">
      <c r="A243" s="39">
        <v>938</v>
      </c>
      <c r="B243" s="31" t="s">
        <v>2056</v>
      </c>
      <c r="C243" s="31">
        <v>3187</v>
      </c>
      <c r="D243" s="33" t="str">
        <f>VLOOKUP(B243,SAOM!B$2:H1900,7,0)</f>
        <v>SES-ARNA-0938</v>
      </c>
      <c r="E243" s="13">
        <v>40989</v>
      </c>
      <c r="F243" s="13">
        <v>41034</v>
      </c>
      <c r="G243" s="13">
        <f>VLOOKUP(B243,SAOM!B$2:D1787,3,0)</f>
        <v>41034</v>
      </c>
      <c r="H243" s="13">
        <f t="shared" si="6"/>
        <v>41049</v>
      </c>
      <c r="I243" s="13" t="s">
        <v>458</v>
      </c>
      <c r="J243" s="10" t="s">
        <v>469</v>
      </c>
      <c r="K243" s="33" t="str">
        <f>VLOOKUP(B243,SAOM!B$2:H1784,4,0)</f>
        <v>Aceito</v>
      </c>
      <c r="L243" s="10" t="s">
        <v>456</v>
      </c>
      <c r="M243" s="33" t="str">
        <f>VLOOKUP(B243,SAOM!B$2:F2070,5,0)</f>
        <v>Lider</v>
      </c>
      <c r="N243" s="11" t="s">
        <v>2070</v>
      </c>
      <c r="O243" s="11" t="str">
        <f>VLOOKUP(N243,Coordenadas!B$2:C1090,2,0)</f>
        <v>SUDESTE</v>
      </c>
      <c r="P243" s="11" t="str">
        <f>VLOOKUP(N243,Coordenadas!B$2:D1090,3,0)</f>
        <v xml:space="preserve"> 21°54'31.72"S</v>
      </c>
      <c r="Q243" s="11" t="str">
        <f>VLOOKUP(N243,Coordenadas!B$2:E1090,4,0)</f>
        <v xml:space="preserve"> 44°15'11.84"O</v>
      </c>
      <c r="R243" s="34">
        <v>4033</v>
      </c>
      <c r="S243" s="13">
        <v>40994</v>
      </c>
      <c r="T243" s="35" t="str">
        <f>VLOOKUP(B243,SAOM!B$2:M1784,9,0)</f>
        <v>Thalita Cristine de C. Nascimento</v>
      </c>
      <c r="U243" s="13" t="str">
        <f>VLOOKUP(B243,SAOM!B$2:N1784,10,0)</f>
        <v>Rua Francisco Caetano, 148 - Centro</v>
      </c>
      <c r="V243" s="35" t="str">
        <f>VLOOKUP(B243,SAOM!B$2:P1784,12,0)</f>
        <v>(32) 8433-2626</v>
      </c>
      <c r="W243" s="60" t="str">
        <f>VLOOKUP(B243,SAOM!B$2:O1784,11,0)</f>
        <v>37360-000</v>
      </c>
      <c r="X243" s="33" t="str">
        <f>VLOOKUP(B243,SAOM!B$2:Q1784,13,0)</f>
        <v>00:20:0E:10:4c:63</v>
      </c>
      <c r="Y243" s="13">
        <v>40994</v>
      </c>
      <c r="Z243" s="11" t="s">
        <v>1733</v>
      </c>
      <c r="AA243" s="14">
        <v>40996</v>
      </c>
      <c r="AB243" s="28" t="str">
        <f>VLOOKUP(C243,Relatorios!A$3:B1014,2,0)</f>
        <v>Entregue</v>
      </c>
      <c r="AC243" s="287">
        <f>VLOOKUP(D243,Faturamento!D$3:F1678,3,0)</f>
        <v>41026</v>
      </c>
      <c r="AD243" s="41"/>
      <c r="AE243" s="14" t="str">
        <f>VLOOKUP(B243,SAOM!B$2:T1784,16,0)</f>
        <v>O número (32) 3286-1265, cadastrado anteriormente, é residencial.</v>
      </c>
      <c r="AF243" s="14">
        <f t="shared" si="7"/>
        <v>41086</v>
      </c>
      <c r="AG243" s="14">
        <v>41358</v>
      </c>
      <c r="AH243" s="14"/>
      <c r="AI243" s="181" t="s">
        <v>8608</v>
      </c>
      <c r="AJ243" s="114" t="s">
        <v>15978</v>
      </c>
      <c r="AK243" s="114"/>
      <c r="AL243" s="11" t="str">
        <f>VLOOKUP(B243,SAOM!B$2:U1901,20,0)</f>
        <v>-</v>
      </c>
      <c r="AM243" s="15" t="s">
        <v>4162</v>
      </c>
    </row>
    <row r="244" spans="1:39" s="15" customFormat="1" ht="15.75" customHeight="1">
      <c r="A244" s="39">
        <v>939</v>
      </c>
      <c r="B244" s="31" t="s">
        <v>2057</v>
      </c>
      <c r="C244" s="31">
        <v>3189</v>
      </c>
      <c r="D244" s="33" t="str">
        <f>VLOOKUP(B244,SAOM!B$2:H1901,7,0)</f>
        <v>SES-ALRA-0939</v>
      </c>
      <c r="E244" s="13">
        <v>40989</v>
      </c>
      <c r="F244" s="13">
        <v>41096</v>
      </c>
      <c r="G244" s="13">
        <f>VLOOKUP(B244,SAOM!B$2:D1788,3,0)</f>
        <v>41096</v>
      </c>
      <c r="H244" s="13">
        <f t="shared" si="6"/>
        <v>41111</v>
      </c>
      <c r="I244" s="13">
        <v>41002</v>
      </c>
      <c r="J244" s="10" t="s">
        <v>469</v>
      </c>
      <c r="K244" s="33" t="str">
        <f>VLOOKUP(B244,SAOM!B$2:H1785,4,0)</f>
        <v>Aceito</v>
      </c>
      <c r="L244" s="10" t="s">
        <v>456</v>
      </c>
      <c r="M244" s="33" t="str">
        <f>VLOOKUP(B244,SAOM!B$2:F2071,5,0)</f>
        <v>Lider</v>
      </c>
      <c r="N244" s="11" t="s">
        <v>2071</v>
      </c>
      <c r="O244" s="11" t="str">
        <f>VLOOKUP(N244,Coordenadas!B$2:C1091,2,0)</f>
        <v>NORDESTE</v>
      </c>
      <c r="P244" s="11" t="str">
        <f>VLOOKUP(N244,Coordenadas!B$2:D1091,3,0)</f>
        <v xml:space="preserve"> 16°11'19.26"S</v>
      </c>
      <c r="Q244" s="11" t="str">
        <f>VLOOKUP(N244,Coordenadas!B$2:E1091,4,0)</f>
        <v xml:space="preserve"> 40°41'16.71"O</v>
      </c>
      <c r="R244" s="34">
        <v>4033</v>
      </c>
      <c r="S244" s="13">
        <v>41108</v>
      </c>
      <c r="T244" s="35" t="str">
        <f>VLOOKUP(B244,SAOM!B$2:M1785,9,0)</f>
        <v>Mayla Souza</v>
      </c>
      <c r="U244" s="13" t="str">
        <f>VLOOKUP(B244,SAOM!B$2:N1785,10,0)</f>
        <v>Rua Bias Fortes, 680 ALmoxarifado - Centro</v>
      </c>
      <c r="V244" s="35" t="str">
        <f>VLOOKUP(B244,SAOM!B$2:P1785,12,0)</f>
        <v>(33) 9961-9486</v>
      </c>
      <c r="W244" s="60" t="str">
        <f>VLOOKUP(B244,SAOM!B$2:O1785,11,0)</f>
        <v>39900-000</v>
      </c>
      <c r="X244" s="33" t="str">
        <f>VLOOKUP(B244,SAOM!B$2:Q1785,13,0)</f>
        <v>00:20:0e:10:52:ae</v>
      </c>
      <c r="Y244" s="13">
        <v>41262</v>
      </c>
      <c r="Z244" s="11" t="s">
        <v>5031</v>
      </c>
      <c r="AA244" s="14">
        <v>41262</v>
      </c>
      <c r="AB244" s="28">
        <f>VLOOKUP(C244,Relatorios!A$3:B1015,2,0)</f>
        <v>41277</v>
      </c>
      <c r="AC244" s="287">
        <f>VLOOKUP(D244,Faturamento!D$3:F1679,3,0)</f>
        <v>41293</v>
      </c>
      <c r="AD244" s="41" t="s">
        <v>2332</v>
      </c>
      <c r="AE244" s="14" t="str">
        <f>VLOOKUP(B244,SAOM!B$2:T1785,16,0)</f>
        <v>Endereço incorreto. Av.Olindo de Miranda,1713-são Francisco</v>
      </c>
      <c r="AF244" s="14">
        <f t="shared" si="7"/>
        <v>41352</v>
      </c>
      <c r="AG244" s="14" t="s">
        <v>4162</v>
      </c>
      <c r="AH244" s="14"/>
      <c r="AI244" s="47"/>
      <c r="AJ244" s="114"/>
      <c r="AK244" s="114"/>
      <c r="AL244" s="11" t="str">
        <f>VLOOKUP(B244,SAOM!B$2:U1902,20,0)</f>
        <v>Não há terminal próximo.</v>
      </c>
      <c r="AM244" s="15" t="s">
        <v>4162</v>
      </c>
    </row>
    <row r="245" spans="1:39" s="15" customFormat="1" ht="15.75" customHeight="1">
      <c r="A245" s="39">
        <v>940</v>
      </c>
      <c r="B245" s="31" t="s">
        <v>2058</v>
      </c>
      <c r="C245" s="31">
        <v>3205</v>
      </c>
      <c r="D245" s="33" t="str">
        <f>VLOOKUP(B245,SAOM!B$2:H1902,7,0)</f>
        <v>SES-BAIS-0940</v>
      </c>
      <c r="E245" s="13">
        <v>40989</v>
      </c>
      <c r="F245" s="13">
        <v>41034</v>
      </c>
      <c r="G245" s="13">
        <f>VLOOKUP(B245,SAOM!B$2:D1789,3,0)</f>
        <v>41034</v>
      </c>
      <c r="H245" s="13">
        <f t="shared" si="6"/>
        <v>41049</v>
      </c>
      <c r="I245" s="13" t="s">
        <v>458</v>
      </c>
      <c r="J245" s="10" t="s">
        <v>469</v>
      </c>
      <c r="K245" s="33" t="str">
        <f>VLOOKUP(B245,SAOM!B$2:H1786,4,0)</f>
        <v>Aceito</v>
      </c>
      <c r="L245" s="10" t="s">
        <v>456</v>
      </c>
      <c r="M245" s="33" t="str">
        <f>VLOOKUP(B245,SAOM!B$2:F2072,5,0)</f>
        <v>Lider</v>
      </c>
      <c r="N245" s="50" t="s">
        <v>2148</v>
      </c>
      <c r="O245" s="11" t="str">
        <f>VLOOKUP(N245,Coordenadas!B$2:C1092,2,0)</f>
        <v>CENTRO</v>
      </c>
      <c r="P245" s="11" t="str">
        <f>VLOOKUP(N245,Coordenadas!B$2:D1092,3,0)</f>
        <v xml:space="preserve"> 19°56'29.46"S</v>
      </c>
      <c r="Q245" s="11" t="str">
        <f>VLOOKUP(N245,Coordenadas!B$2:E1092,4,0)</f>
        <v xml:space="preserve"> 43°28'30.17"O</v>
      </c>
      <c r="R245" s="34">
        <v>4033</v>
      </c>
      <c r="S245" s="13">
        <v>40994</v>
      </c>
      <c r="T245" s="35" t="str">
        <f>VLOOKUP(B245,SAOM!B$2:M1786,9,0)</f>
        <v>Letícia de Castro Freitas</v>
      </c>
      <c r="U245" s="13" t="str">
        <f>VLOOKUP(B245,SAOM!B$2:N1786,10,0)</f>
        <v>Rua Doutor Antônio Soeiro, 235 - Vila Regina</v>
      </c>
      <c r="V245" s="35" t="str">
        <f>VLOOKUP(B245,SAOM!B$2:P1786,12,0)</f>
        <v>(31) 3837-3470</v>
      </c>
      <c r="W245" s="60" t="str">
        <f>VLOOKUP(B245,SAOM!B$2:O1786,11,0)</f>
        <v>35970-000</v>
      </c>
      <c r="X245" s="33" t="str">
        <f>VLOOKUP(B245,SAOM!B$2:Q1786,13,0)</f>
        <v>00:20:0E:10:49:EB</v>
      </c>
      <c r="Y245" s="13">
        <v>40994</v>
      </c>
      <c r="Z245" s="11" t="s">
        <v>2039</v>
      </c>
      <c r="AA245" s="14">
        <v>40996</v>
      </c>
      <c r="AB245" s="28" t="str">
        <f>VLOOKUP(C245,Relatorios!A$3:B1016,2,0)</f>
        <v>Entregue</v>
      </c>
      <c r="AC245" s="287">
        <f>VLOOKUP(D245,Faturamento!D$3:F1680,3,0)</f>
        <v>41026</v>
      </c>
      <c r="AD245" s="41"/>
      <c r="AE245" s="14" t="str">
        <f>VLOOKUP(B245,SAOM!B$2:T1786,16,0)</f>
        <v>-</v>
      </c>
      <c r="AF245" s="14">
        <f t="shared" si="7"/>
        <v>41086</v>
      </c>
      <c r="AG245" s="14" t="s">
        <v>4162</v>
      </c>
      <c r="AH245" s="14"/>
      <c r="AI245" s="47"/>
      <c r="AJ245" s="114"/>
      <c r="AK245" s="114"/>
      <c r="AL245" s="11" t="str">
        <f>VLOOKUP(B245,SAOM!B$2:U1903,20,0)</f>
        <v>-</v>
      </c>
      <c r="AM245" s="15" t="s">
        <v>4162</v>
      </c>
    </row>
    <row r="246" spans="1:39" s="15" customFormat="1" ht="15.75" customHeight="1">
      <c r="A246" s="39">
        <v>942</v>
      </c>
      <c r="B246" s="31" t="s">
        <v>2059</v>
      </c>
      <c r="C246" s="31">
        <v>3207</v>
      </c>
      <c r="D246" s="33" t="str">
        <f>VLOOKUP(B246,SAOM!B$2:H1903,7,0)</f>
        <v>SES-CAIS-0942</v>
      </c>
      <c r="E246" s="13">
        <v>40989</v>
      </c>
      <c r="F246" s="13">
        <v>41034</v>
      </c>
      <c r="G246" s="13">
        <f>VLOOKUP(B246,SAOM!B$2:D1790,3,0)</f>
        <v>41034</v>
      </c>
      <c r="H246" s="13">
        <f t="shared" si="6"/>
        <v>41049</v>
      </c>
      <c r="I246" s="13" t="s">
        <v>458</v>
      </c>
      <c r="J246" s="10" t="s">
        <v>469</v>
      </c>
      <c r="K246" s="33" t="str">
        <f>VLOOKUP(B246,SAOM!B$2:H1787,4,0)</f>
        <v>Aceito</v>
      </c>
      <c r="L246" s="10" t="s">
        <v>456</v>
      </c>
      <c r="M246" s="33" t="str">
        <f>VLOOKUP(B246,SAOM!B$2:F2073,5,0)</f>
        <v>Lider</v>
      </c>
      <c r="N246" s="11" t="s">
        <v>2072</v>
      </c>
      <c r="O246" s="11" t="str">
        <f>VLOOKUP(N246,Coordenadas!B$2:C1093,2,0)</f>
        <v>CENTRO</v>
      </c>
      <c r="P246" s="11" t="str">
        <f>VLOOKUP(N246,Coordenadas!B$2:D1093,3,0)</f>
        <v xml:space="preserve"> 19°17'33.87"S</v>
      </c>
      <c r="Q246" s="11" t="str">
        <f>VLOOKUP(N246,Coordenadas!B$2:E1093,4,0)</f>
        <v xml:space="preserve"> 44°24'57.29"O</v>
      </c>
      <c r="R246" s="34">
        <v>4033</v>
      </c>
      <c r="S246" s="13">
        <v>40996</v>
      </c>
      <c r="T246" s="35" t="str">
        <f>VLOOKUP(B246,SAOM!B$2:M1787,9,0)</f>
        <v>Eusia Maria Maciel de Freitas</v>
      </c>
      <c r="U246" s="13" t="str">
        <f>VLOOKUP(B246,SAOM!B$2:N1787,10,0)</f>
        <v>Rua Coronel Victor Mascarenhas, 388 - Centro</v>
      </c>
      <c r="V246" s="35" t="str">
        <f>VLOOKUP(B246,SAOM!B$2:P1787,12,0)</f>
        <v>(31) 3714-7271</v>
      </c>
      <c r="W246" s="60" t="str">
        <f>VLOOKUP(B246,SAOM!B$2:O1787,11,0)</f>
        <v>35770-000</v>
      </c>
      <c r="X246" s="33" t="str">
        <f>VLOOKUP(B246,SAOM!B$2:Q1787,13,0)</f>
        <v>00:20:0E:10:4A:3C</v>
      </c>
      <c r="Y246" s="13">
        <v>40996</v>
      </c>
      <c r="Z246" s="11" t="s">
        <v>2039</v>
      </c>
      <c r="AA246" s="14">
        <v>40998</v>
      </c>
      <c r="AB246" s="28" t="str">
        <f>VLOOKUP(C246,Relatorios!A$3:B1017,2,0)</f>
        <v>Entregue</v>
      </c>
      <c r="AC246" s="287">
        <f>VLOOKUP(D246,Faturamento!D$3:F1681,3,0)</f>
        <v>41029</v>
      </c>
      <c r="AD246" s="41"/>
      <c r="AE246" s="14" t="str">
        <f>VLOOKUP(B246,SAOM!B$2:T1787,16,0)</f>
        <v>-</v>
      </c>
      <c r="AF246" s="14">
        <f t="shared" si="7"/>
        <v>41088</v>
      </c>
      <c r="AG246" s="14" t="s">
        <v>4162</v>
      </c>
      <c r="AH246" s="14"/>
      <c r="AI246" s="47"/>
      <c r="AJ246" s="114"/>
      <c r="AK246" s="114"/>
      <c r="AL246" s="11" t="str">
        <f>VLOOKUP(B246,SAOM!B$2:U1904,20,0)</f>
        <v>-</v>
      </c>
      <c r="AM246" s="15" t="s">
        <v>4162</v>
      </c>
    </row>
    <row r="247" spans="1:39" s="15" customFormat="1" ht="15.75" customHeight="1">
      <c r="A247" s="39">
        <v>943</v>
      </c>
      <c r="B247" s="31" t="s">
        <v>2060</v>
      </c>
      <c r="C247" s="31">
        <v>3208</v>
      </c>
      <c r="D247" s="33" t="str">
        <f>VLOOKUP(B247,SAOM!B$2:H1904,7,0)</f>
        <v>SES-CAAS-0943</v>
      </c>
      <c r="E247" s="13">
        <v>40989</v>
      </c>
      <c r="F247" s="13">
        <v>41089</v>
      </c>
      <c r="G247" s="13">
        <f>VLOOKUP(B247,SAOM!B$2:D1791,3,0)</f>
        <v>41089</v>
      </c>
      <c r="H247" s="13">
        <f t="shared" si="6"/>
        <v>41104</v>
      </c>
      <c r="I247" s="13">
        <v>41023</v>
      </c>
      <c r="J247" s="10" t="s">
        <v>469</v>
      </c>
      <c r="K247" s="33" t="str">
        <f>VLOOKUP(B247,SAOM!B$2:H1788,4,0)</f>
        <v>Aceito</v>
      </c>
      <c r="L247" s="10" t="s">
        <v>456</v>
      </c>
      <c r="M247" s="33" t="str">
        <f>VLOOKUP(B247,SAOM!B$2:F2074,5,0)</f>
        <v>Lider</v>
      </c>
      <c r="N247" s="11" t="s">
        <v>2073</v>
      </c>
      <c r="O247" s="11" t="str">
        <f>VLOOKUP(N247,Coordenadas!B$2:C1094,2,0)</f>
        <v>SUL</v>
      </c>
      <c r="P247" s="11" t="str">
        <f>VLOOKUP(N247,Coordenadas!B$2:D1094,3,0)</f>
        <v xml:space="preserve"> 21°55'22.73"S</v>
      </c>
      <c r="Q247" s="11" t="str">
        <f>VLOOKUP(N247,Coordenadas!B$2:E1094,4,0)</f>
        <v xml:space="preserve"> 46°23'14.70"O</v>
      </c>
      <c r="R247" s="34">
        <v>4033</v>
      </c>
      <c r="S247" s="13">
        <v>41122</v>
      </c>
      <c r="T247" s="35" t="str">
        <f>VLOOKUP(B247,SAOM!B$2:M1788,9,0)</f>
        <v>Maria Cristina Ridolfi</v>
      </c>
      <c r="U247" s="13" t="str">
        <f>VLOOKUP(B247,SAOM!B$2:N1788,10,0)</f>
        <v>RUA RIBEIRÃO DOS BUGRES, 20  - BAIRRO NOSSA SENHORA DAS GRAÇAS</v>
      </c>
      <c r="V247" s="35" t="str">
        <f>VLOOKUP(B247,SAOM!B$2:P1788,12,0)</f>
        <v xml:space="preserve">  (35)3735-1183/1020</v>
      </c>
      <c r="W247" s="60" t="str">
        <f>VLOOKUP(B247,SAOM!B$2:O1788,11,0)</f>
        <v>37780-000</v>
      </c>
      <c r="X247" s="33" t="str">
        <f>VLOOKUP(B247,SAOM!B$2:Q1788,13,0)</f>
        <v>00:20:0e:10:49:a9</v>
      </c>
      <c r="Y247" s="13">
        <v>41122</v>
      </c>
      <c r="Z247" s="11" t="s">
        <v>5389</v>
      </c>
      <c r="AA247" s="38">
        <v>41122</v>
      </c>
      <c r="AB247" s="28" t="str">
        <f>VLOOKUP(C247,Relatorios!A$3:B1018,2,0)</f>
        <v>Pronto pra ser entregue</v>
      </c>
      <c r="AC247" s="287">
        <f>VLOOKUP(D247,Faturamento!D$3:F1682,3,0)</f>
        <v>41153</v>
      </c>
      <c r="AD247" s="43" t="s">
        <v>3847</v>
      </c>
      <c r="AE247" s="14" t="str">
        <f>VLOOKUP(B247,SAOM!B$2:T1788,16,0)</f>
        <v xml:space="preserve">
</v>
      </c>
      <c r="AF247" s="14">
        <f t="shared" si="7"/>
        <v>41212</v>
      </c>
      <c r="AG247" s="14" t="s">
        <v>4162</v>
      </c>
      <c r="AH247" s="14"/>
      <c r="AI247" s="47"/>
      <c r="AJ247" s="114"/>
      <c r="AK247" s="114"/>
      <c r="AL247" s="11" t="str">
        <f>VLOOKUP(B247,SAOM!B$2:U1905,20,0)</f>
        <v>Técnico sem cabo de rede</v>
      </c>
      <c r="AM247" s="15" t="s">
        <v>4162</v>
      </c>
    </row>
    <row r="248" spans="1:39" s="15" customFormat="1" ht="15.75" customHeight="1">
      <c r="A248" s="39">
        <v>3353</v>
      </c>
      <c r="B248" s="31">
        <v>3353</v>
      </c>
      <c r="C248" s="31">
        <v>3353</v>
      </c>
      <c r="D248" s="33" t="str">
        <f>VLOOKUP(B248,SAOM!B$2:H1905,7,0)</f>
        <v>SES-ATIA-3353</v>
      </c>
      <c r="E248" s="13">
        <v>41019</v>
      </c>
      <c r="F248" s="13">
        <v>41064</v>
      </c>
      <c r="G248" s="13">
        <f>VLOOKUP(B248,SAOM!B$2:D1792,3,0)</f>
        <v>41064</v>
      </c>
      <c r="H248" s="13">
        <f t="shared" si="6"/>
        <v>41079</v>
      </c>
      <c r="I248" s="13" t="s">
        <v>458</v>
      </c>
      <c r="J248" s="10" t="s">
        <v>469</v>
      </c>
      <c r="K248" s="33" t="str">
        <f>VLOOKUP(B248,SAOM!B$2:H1789,4,0)</f>
        <v>Aceito</v>
      </c>
      <c r="L248" s="10" t="s">
        <v>456</v>
      </c>
      <c r="M248" s="33" t="str">
        <f>VLOOKUP(B248,SAOM!B$2:F2075,5,0)</f>
        <v>Lider</v>
      </c>
      <c r="N248" s="11" t="s">
        <v>2579</v>
      </c>
      <c r="O248" s="11" t="str">
        <f>VLOOKUP(N248,Coordenadas!B$2:C1095,2,0)</f>
        <v>NORDESTE</v>
      </c>
      <c r="P248" s="11" t="str">
        <f>VLOOKUP(N248,Coordenadas!B$2:D1095,3,0)</f>
        <v xml:space="preserve"> 18° 2'15.90"S</v>
      </c>
      <c r="Q248" s="11" t="str">
        <f>VLOOKUP(N248,Coordenadas!B$2:E1095,4,0)</f>
        <v xml:space="preserve"> 41° 6'39.48"O</v>
      </c>
      <c r="R248" s="34">
        <v>4035</v>
      </c>
      <c r="S248" s="13">
        <v>41040</v>
      </c>
      <c r="T248" s="35" t="str">
        <f>VLOOKUP(B248,SAOM!B$2:M1789,9,0)</f>
        <v>Tarcísio Chaves Almeida</v>
      </c>
      <c r="U248" s="13" t="str">
        <f>VLOOKUP(B248,SAOM!B$2:N1789,10,0)</f>
        <v>Rua João J. de Almeida, 66</v>
      </c>
      <c r="V248" s="35" t="str">
        <f>VLOOKUP(B248,SAOM!B$2:P1789,12,0)</f>
        <v>33 3526-1155</v>
      </c>
      <c r="W248" s="60" t="str">
        <f>VLOOKUP(B248,SAOM!B$2:O1789,11,0)</f>
        <v>39850-000</v>
      </c>
      <c r="X248" s="33" t="str">
        <f>VLOOKUP(B248,SAOM!B$2:Q1789,13,0)</f>
        <v>00:20:0e:10:48:aa</v>
      </c>
      <c r="Y248" s="13">
        <v>41040</v>
      </c>
      <c r="Z248" s="11" t="s">
        <v>1992</v>
      </c>
      <c r="AA248" s="102">
        <v>41040</v>
      </c>
      <c r="AB248" s="28">
        <f>VLOOKUP(C248,Relatorios!A$3:B1019,2,0)</f>
        <v>41092</v>
      </c>
      <c r="AC248" s="287">
        <f>VLOOKUP(D248,Faturamento!D$3:F1683,3,0)</f>
        <v>41071</v>
      </c>
      <c r="AD248" s="104" t="s">
        <v>2740</v>
      </c>
      <c r="AE248" s="14" t="str">
        <f>VLOOKUP(B248,SAOM!B$2:T1789,16,0)</f>
        <v>-</v>
      </c>
      <c r="AF248" s="14">
        <f t="shared" si="7"/>
        <v>41130</v>
      </c>
      <c r="AG248" s="14" t="s">
        <v>4162</v>
      </c>
      <c r="AH248" s="14"/>
      <c r="AI248" s="47"/>
      <c r="AJ248" s="114"/>
      <c r="AK248" s="114"/>
      <c r="AL248" s="11" t="str">
        <f>VLOOKUP(B248,SAOM!B$2:U1906,20,0)</f>
        <v>-</v>
      </c>
      <c r="AM248" s="15" t="s">
        <v>4162</v>
      </c>
    </row>
    <row r="249" spans="1:39" s="57" customFormat="1" ht="15.75" customHeight="1">
      <c r="A249" s="39">
        <v>945</v>
      </c>
      <c r="B249" s="31" t="s">
        <v>2062</v>
      </c>
      <c r="C249" s="31">
        <v>3210</v>
      </c>
      <c r="D249" s="33" t="str">
        <f>VLOOKUP(B249,SAOM!B$2:H1906,7,0)</f>
        <v>SES-PAAS-0945</v>
      </c>
      <c r="E249" s="24">
        <v>40989</v>
      </c>
      <c r="F249" s="24">
        <v>41159</v>
      </c>
      <c r="G249" s="13">
        <f>VLOOKUP(B249,SAOM!B$2:D1793,3,0)</f>
        <v>41159</v>
      </c>
      <c r="H249" s="24">
        <f t="shared" si="6"/>
        <v>41174</v>
      </c>
      <c r="I249" s="24">
        <v>41023</v>
      </c>
      <c r="J249" s="48" t="s">
        <v>469</v>
      </c>
      <c r="K249" s="33" t="str">
        <f>VLOOKUP(B249,SAOM!B$2:H1790,4,0)</f>
        <v>Aceito</v>
      </c>
      <c r="L249" s="10" t="s">
        <v>456</v>
      </c>
      <c r="M249" s="33" t="str">
        <f>VLOOKUP(B249,SAOM!B$2:F2076,5,0)</f>
        <v>Lider</v>
      </c>
      <c r="N249" s="40" t="s">
        <v>2075</v>
      </c>
      <c r="O249" s="11" t="str">
        <f>VLOOKUP(N249,Coordenadas!B$2:C1096,2,0)</f>
        <v>NOROESTE</v>
      </c>
      <c r="P249" s="11" t="str">
        <f>VLOOKUP(N249,Coordenadas!B$2:D1096,3,0)</f>
        <v xml:space="preserve"> 18°34'44.35"S</v>
      </c>
      <c r="Q249" s="11" t="str">
        <f>VLOOKUP(N249,Coordenadas!B$2:E1096,4,0)</f>
        <v xml:space="preserve"> 46°31'5.66"O</v>
      </c>
      <c r="R249" s="69">
        <v>4033</v>
      </c>
      <c r="S249" s="24">
        <v>41213</v>
      </c>
      <c r="T249" s="35" t="str">
        <f>VLOOKUP(B249,SAOM!B$2:M1790,9,0)</f>
        <v>Conceição</v>
      </c>
      <c r="U249" s="13" t="str">
        <f>VLOOKUP(B249,SAOM!B$2:N1790,10,0)</f>
        <v>Rua Henrique Cota, 84 - Bela Vista</v>
      </c>
      <c r="V249" s="35" t="str">
        <f>VLOOKUP(B249,SAOM!B$2:P1790,12,0)</f>
        <v>(34) 3822-9770</v>
      </c>
      <c r="W249" s="60" t="str">
        <f>VLOOKUP(B249,SAOM!B$2:O1790,11,0)</f>
        <v>38703-249</v>
      </c>
      <c r="X249" s="33" t="str">
        <f>VLOOKUP(B249,SAOM!B$2:Q1790,13,0)</f>
        <v>00:20:0E:10:52:81</v>
      </c>
      <c r="Y249" s="24">
        <v>41200</v>
      </c>
      <c r="Z249" s="40" t="s">
        <v>4670</v>
      </c>
      <c r="AA249" s="55">
        <v>41200</v>
      </c>
      <c r="AB249" s="28">
        <f>VLOOKUP(C249,Relatorios!A$3:B1020,2,0)</f>
        <v>41254</v>
      </c>
      <c r="AC249" s="287">
        <f>VLOOKUP(D249,Faturamento!D$3:F1684,3,0)</f>
        <v>41231</v>
      </c>
      <c r="AD249" s="45" t="s">
        <v>2638</v>
      </c>
      <c r="AE249" s="14" t="str">
        <f>VLOOKUP(B249,SAOM!B$2:T1790,16,0)</f>
        <v xml:space="preserve">27/08/2012 14:10:28 	Ivan Santos 	Resolvida.  	Solicitação Corrigida
24/04/2012 11:14:07 	Hernan Martins Alves 	Cliente não aceitou a instalação por não estar ciente. </v>
      </c>
      <c r="AF249" s="55">
        <f t="shared" si="7"/>
        <v>41290</v>
      </c>
      <c r="AG249" s="55" t="s">
        <v>4162</v>
      </c>
      <c r="AH249" s="55"/>
      <c r="AI249" s="181"/>
      <c r="AJ249" s="115"/>
      <c r="AK249" s="115"/>
      <c r="AL249" s="11" t="str">
        <f>VLOOKUP(B249,SAOM!B$2:U1907,20,0)</f>
        <v xml:space="preserve">Não veio no kit. </v>
      </c>
      <c r="AM249" s="57" t="s">
        <v>4162</v>
      </c>
    </row>
    <row r="250" spans="1:39" s="15" customFormat="1" ht="15.75" customHeight="1">
      <c r="A250" s="39">
        <v>946</v>
      </c>
      <c r="B250" s="31" t="s">
        <v>2063</v>
      </c>
      <c r="C250" s="31">
        <v>3211</v>
      </c>
      <c r="D250" s="33" t="str">
        <f>VLOOKUP(B250,SAOM!B$2:H1907,7,0)</f>
        <v>-</v>
      </c>
      <c r="E250" s="13">
        <v>40989</v>
      </c>
      <c r="F250" s="13">
        <v>41401</v>
      </c>
      <c r="G250" s="13">
        <f>VLOOKUP(B250,SAOM!B$2:D1794,3,0)</f>
        <v>41401</v>
      </c>
      <c r="H250" s="13">
        <f t="shared" si="6"/>
        <v>41416</v>
      </c>
      <c r="I250" s="13">
        <v>41023</v>
      </c>
      <c r="J250" s="10" t="s">
        <v>12061</v>
      </c>
      <c r="K250" s="33" t="str">
        <f>VLOOKUP(B250,SAOM!B$2:H1791,4,0)</f>
        <v>A agendar</v>
      </c>
      <c r="L250" s="10" t="s">
        <v>456</v>
      </c>
      <c r="M250" s="33" t="str">
        <f>VLOOKUP(B250,SAOM!B$2:F2077,5,0)</f>
        <v>Lider</v>
      </c>
      <c r="N250" s="11" t="s">
        <v>2076</v>
      </c>
      <c r="O250" s="11" t="str">
        <f>VLOOKUP(N250,Coordenadas!B$2:C1097,2,0)</f>
        <v>SUDESTE</v>
      </c>
      <c r="P250" s="11" t="str">
        <f>VLOOKUP(N250,Coordenadas!B$2:D1097,3,0)</f>
        <v xml:space="preserve"> 21° 7'49.06"S</v>
      </c>
      <c r="Q250" s="11" t="str">
        <f>VLOOKUP(N250,Coordenadas!B$2:E1097,4,0)</f>
        <v xml:space="preserve"> 42°22'2.72"O</v>
      </c>
      <c r="R250" s="34">
        <v>4033</v>
      </c>
      <c r="S250" s="13">
        <v>41403</v>
      </c>
      <c r="T250" s="35" t="str">
        <f>VLOOKUP(B250,SAOM!B$2:M1791,9,0)</f>
        <v>João Ciribelli</v>
      </c>
      <c r="U250" s="13" t="str">
        <f>VLOOKUP(B250,SAOM!B$2:N1791,10,0)</f>
        <v>Rua Benedito Valadares, 398 Barra - Centro</v>
      </c>
      <c r="V250" s="35" t="str">
        <f>VLOOKUP(B250,SAOM!B$2:P1791,12,0)</f>
        <v>(32) 3696-3361</v>
      </c>
      <c r="W250" s="60" t="str">
        <f>VLOOKUP(B250,SAOM!B$2:O1791,11,0)</f>
        <v>36880-000</v>
      </c>
      <c r="X250" s="33" t="str">
        <f>VLOOKUP(B250,SAOM!B$2:Q1791,13,0)</f>
        <v>-</v>
      </c>
      <c r="Y250" s="13"/>
      <c r="Z250" s="11"/>
      <c r="AA250" s="14"/>
      <c r="AB250" s="28" t="e">
        <f>VLOOKUP(C250,Relatorios!A$3:B1021,2,0)</f>
        <v>#N/A</v>
      </c>
      <c r="AC250" s="287" t="e">
        <f>VLOOKUP(D250,Faturamento!D$3:F1685,3,0)</f>
        <v>#N/A</v>
      </c>
      <c r="AD250" s="41" t="s">
        <v>2637</v>
      </c>
      <c r="AE250" s="1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14">
        <f t="shared" si="7"/>
        <v>90</v>
      </c>
      <c r="AG250" s="14" t="s">
        <v>4162</v>
      </c>
      <c r="AH250" s="14"/>
      <c r="AI250" s="47"/>
      <c r="AJ250" s="114"/>
      <c r="AK250" s="114"/>
      <c r="AL250" s="11" t="str">
        <f>VLOOKUP(B250,SAOM!B$2:U1908,20,0)</f>
        <v>-</v>
      </c>
      <c r="AM250" s="15" t="s">
        <v>4162</v>
      </c>
    </row>
    <row r="251" spans="1:39" s="15" customFormat="1" ht="15.75" customHeight="1">
      <c r="A251" s="39">
        <v>947</v>
      </c>
      <c r="B251" s="31" t="s">
        <v>2064</v>
      </c>
      <c r="C251" s="31">
        <v>3213</v>
      </c>
      <c r="D251" s="33" t="str">
        <f>VLOOKUP(B251,SAOM!B$2:H1908,7,0)</f>
        <v>SES-CARA-0947</v>
      </c>
      <c r="E251" s="13">
        <v>40989</v>
      </c>
      <c r="F251" s="13">
        <v>41034</v>
      </c>
      <c r="G251" s="13">
        <f>VLOOKUP(B251,SAOM!B$2:D1795,3,0)</f>
        <v>41034</v>
      </c>
      <c r="H251" s="13">
        <f t="shared" si="6"/>
        <v>41049</v>
      </c>
      <c r="I251" s="13" t="s">
        <v>458</v>
      </c>
      <c r="J251" s="10" t="s">
        <v>469</v>
      </c>
      <c r="K251" s="33" t="str">
        <f>VLOOKUP(B251,SAOM!B$2:H1792,4,0)</f>
        <v>Aceito</v>
      </c>
      <c r="L251" s="10" t="s">
        <v>456</v>
      </c>
      <c r="M251" s="33" t="str">
        <f>VLOOKUP(B251,SAOM!B$2:F2078,5,0)</f>
        <v>Lider</v>
      </c>
      <c r="N251" s="11" t="s">
        <v>2077</v>
      </c>
      <c r="O251" s="11" t="str">
        <f>VLOOKUP(N251,Coordenadas!B$2:C1098,2,0)</f>
        <v>LESTE DO SUL</v>
      </c>
      <c r="P251" s="11" t="str">
        <f>VLOOKUP(N251,Coordenadas!B$2:D1098,3,0)</f>
        <v xml:space="preserve"> 20°10'21.28"S</v>
      </c>
      <c r="Q251" s="11" t="str">
        <f>VLOOKUP(N251,Coordenadas!B$2:E1098,4,0)</f>
        <v xml:space="preserve"> 42°16'16.63"O</v>
      </c>
      <c r="R251" s="34">
        <v>4033</v>
      </c>
      <c r="S251" s="13">
        <v>41009</v>
      </c>
      <c r="T251" s="35" t="str">
        <f>VLOOKUP(B251,SAOM!B$2:M1792,9,0)</f>
        <v>Adriano Carlos Soares</v>
      </c>
      <c r="U251" s="13" t="str">
        <f>VLOOKUP(B251,SAOM!B$2:N1792,10,0)</f>
        <v>Avenida Ferreira Rios, 0 - Centro</v>
      </c>
      <c r="V251" s="35" t="str">
        <f>VLOOKUP(B251,SAOM!B$2:P1792,12,0)</f>
        <v>(31) 3873-5180</v>
      </c>
      <c r="W251" s="60" t="str">
        <f>VLOOKUP(B251,SAOM!B$2:O1792,11,0)</f>
        <v>36925-000</v>
      </c>
      <c r="X251" s="33" t="str">
        <f>VLOOKUP(B251,SAOM!B$2:Q1792,13,0)</f>
        <v>00:20:0e:10:4c:89</v>
      </c>
      <c r="Y251" s="13">
        <v>41010</v>
      </c>
      <c r="Z251" s="11" t="s">
        <v>1992</v>
      </c>
      <c r="AA251" s="14">
        <v>41010</v>
      </c>
      <c r="AB251" s="28">
        <f>VLOOKUP(C251,Relatorios!A$3:B1022,2,0)</f>
        <v>41058</v>
      </c>
      <c r="AC251" s="287">
        <f>VLOOKUP(D251,Faturamento!D$3:F1686,3,0)</f>
        <v>41041</v>
      </c>
      <c r="AD251" s="41"/>
      <c r="AE251" s="14" t="str">
        <f>VLOOKUP(B251,SAOM!B$2:T1792,16,0)</f>
        <v xml:space="preserve">Novo contato: Juninho (31) 9867-6654.
Vsat retirada de monitoramento até que seja inserido linha de comando. Albo Vieira Vodanet Telecomunicações
</v>
      </c>
      <c r="AF251" s="14">
        <f t="shared" si="7"/>
        <v>41100</v>
      </c>
      <c r="AG251" s="14">
        <v>41283</v>
      </c>
      <c r="AH251" s="14">
        <v>41339</v>
      </c>
      <c r="AI251" s="47" t="s">
        <v>8609</v>
      </c>
      <c r="AJ251" s="114" t="s">
        <v>12171</v>
      </c>
      <c r="AK251" s="114" t="s">
        <v>15740</v>
      </c>
      <c r="AL251" s="11" t="str">
        <f>VLOOKUP(B251,SAOM!B$2:U1909,20,0)</f>
        <v>-</v>
      </c>
      <c r="AM251" s="15" t="s">
        <v>4162</v>
      </c>
    </row>
    <row r="252" spans="1:39" s="15" customFormat="1" ht="15.75" customHeight="1">
      <c r="A252" s="39">
        <v>937</v>
      </c>
      <c r="B252" s="31" t="s">
        <v>2065</v>
      </c>
      <c r="C252" s="31">
        <v>3186</v>
      </c>
      <c r="D252" s="33" t="str">
        <f>VLOOKUP(B252,SAOM!B$2:H1909,7,0)</f>
        <v>SES-ANOS-0937</v>
      </c>
      <c r="E252" s="13">
        <v>40989</v>
      </c>
      <c r="F252" s="13">
        <v>41034</v>
      </c>
      <c r="G252" s="13">
        <f>VLOOKUP(B252,SAOM!B$2:D1796,3,0)</f>
        <v>41034</v>
      </c>
      <c r="H252" s="13">
        <f t="shared" si="6"/>
        <v>41049</v>
      </c>
      <c r="I252" s="13" t="s">
        <v>458</v>
      </c>
      <c r="J252" s="10" t="s">
        <v>469</v>
      </c>
      <c r="K252" s="33" t="str">
        <f>VLOOKUP(B252,SAOM!B$2:H1793,4,0)</f>
        <v>Aceito</v>
      </c>
      <c r="L252" s="10" t="s">
        <v>456</v>
      </c>
      <c r="M252" s="33" t="str">
        <f>VLOOKUP(B252,SAOM!B$2:F2079,5,0)</f>
        <v>Lider</v>
      </c>
      <c r="N252" s="11" t="s">
        <v>2136</v>
      </c>
      <c r="O252" s="11" t="str">
        <f>VLOOKUP(N252,Coordenadas!B$2:C1099,2,0)</f>
        <v>CENTRO SUL</v>
      </c>
      <c r="P252" s="11" t="str">
        <f>VLOOKUP(N252,Coordenadas!B$2:D1099,3,0)</f>
        <v xml:space="preserve"> 21°18'28.62"S</v>
      </c>
      <c r="Q252" s="11" t="str">
        <f>VLOOKUP(N252,Coordenadas!B$2:E1099,4,0)</f>
        <v xml:space="preserve"> 43°45'25.39"O</v>
      </c>
      <c r="R252" s="34">
        <v>4033</v>
      </c>
      <c r="S252" s="13">
        <v>40997</v>
      </c>
      <c r="T252" s="35" t="str">
        <f>VLOOKUP(B252,SAOM!B$2:M1793,9,0)</f>
        <v>Wagner Fiorino</v>
      </c>
      <c r="U252" s="13" t="str">
        <f>VLOOKUP(B252,SAOM!B$2:N1793,10,0)</f>
        <v>Rua Euclides Ribeiro, 46 - Centro</v>
      </c>
      <c r="V252" s="35" t="str">
        <f>VLOOKUP(B252,SAOM!B$2:P1793,12,0)</f>
        <v>(32) 3346-1256</v>
      </c>
      <c r="W252" s="60" t="str">
        <f>VLOOKUP(B252,SAOM!B$2:O1793,11,0)</f>
        <v>36220-000</v>
      </c>
      <c r="X252" s="33" t="str">
        <f>VLOOKUP(B252,SAOM!B$2:Q1793,13,0)</f>
        <v>00:20:0e:10:48:60</v>
      </c>
      <c r="Y252" s="13">
        <v>40997</v>
      </c>
      <c r="Z252" s="11" t="s">
        <v>1733</v>
      </c>
      <c r="AA252" s="14">
        <v>41002</v>
      </c>
      <c r="AB252" s="28" t="str">
        <f>VLOOKUP(C252,Relatorios!A$3:B1023,2,0)</f>
        <v>Entregue</v>
      </c>
      <c r="AC252" s="287">
        <f>VLOOKUP(D252,Faturamento!D$3:F1687,3,0)</f>
        <v>41033</v>
      </c>
      <c r="AD252" s="41"/>
      <c r="AE252" s="14" t="str">
        <f>VLOOKUP(B252,SAOM!B$2:T1793,16,0)</f>
        <v>-</v>
      </c>
      <c r="AF252" s="14">
        <f t="shared" si="7"/>
        <v>41092</v>
      </c>
      <c r="AG252" s="14" t="s">
        <v>4162</v>
      </c>
      <c r="AH252" s="14"/>
      <c r="AI252" s="47"/>
      <c r="AJ252" s="114"/>
      <c r="AK252" s="114"/>
      <c r="AL252" s="11" t="str">
        <f>VLOOKUP(B252,SAOM!B$2:U1910,20,0)</f>
        <v>-</v>
      </c>
      <c r="AM252" s="15" t="s">
        <v>4162</v>
      </c>
    </row>
    <row r="253" spans="1:39" s="57" customFormat="1" ht="15.75" customHeight="1">
      <c r="A253" s="39">
        <v>936</v>
      </c>
      <c r="B253" s="31" t="s">
        <v>2066</v>
      </c>
      <c r="C253" s="31">
        <v>3185</v>
      </c>
      <c r="D253" s="33" t="str">
        <f>VLOOKUP(B253,SAOM!B$2:H1910,7,0)</f>
        <v>SES-ALGA-0936</v>
      </c>
      <c r="E253" s="24">
        <v>40989</v>
      </c>
      <c r="F253" s="24">
        <v>41123</v>
      </c>
      <c r="G253" s="13">
        <f>VLOOKUP(B253,SAOM!B$2:D1797,3,0)</f>
        <v>41123</v>
      </c>
      <c r="H253" s="24">
        <f t="shared" si="6"/>
        <v>41138</v>
      </c>
      <c r="I253" s="24">
        <v>41095</v>
      </c>
      <c r="J253" s="48" t="s">
        <v>469</v>
      </c>
      <c r="K253" s="33" t="str">
        <f>VLOOKUP(B253,SAOM!B$2:H1794,4,0)</f>
        <v>Aceito</v>
      </c>
      <c r="L253" s="10" t="s">
        <v>456</v>
      </c>
      <c r="M253" s="33" t="str">
        <f>VLOOKUP(B253,SAOM!B$2:F2080,5,0)</f>
        <v>Lider</v>
      </c>
      <c r="N253" s="40" t="s">
        <v>2078</v>
      </c>
      <c r="O253" s="11" t="str">
        <f>VLOOKUP(N253,Coordenadas!B$2:C1100,2,0)</f>
        <v>LESTE</v>
      </c>
      <c r="P253" s="11" t="str">
        <f>VLOOKUP(N253,Coordenadas!B$2:D1100,3,0)</f>
        <v xml:space="preserve"> 19°25'3.62"S</v>
      </c>
      <c r="Q253" s="11" t="str">
        <f>VLOOKUP(N253,Coordenadas!B$2:E1100,4,0)</f>
        <v xml:space="preserve"> 41°43'39.50"O</v>
      </c>
      <c r="R253" s="69">
        <v>4035</v>
      </c>
      <c r="S253" s="24">
        <v>41166</v>
      </c>
      <c r="T253" s="35" t="str">
        <f>VLOOKUP(B253,SAOM!B$2:M1794,9,0)</f>
        <v>Geraldo Felício Junior</v>
      </c>
      <c r="U253" s="13" t="str">
        <f>VLOOKUP(B253,SAOM!B$2:N1794,10,0)</f>
        <v xml:space="preserve">  Av do contorno, 36 - Bairro Nossa Senhora as Graças</v>
      </c>
      <c r="V253" s="35" t="str">
        <f>VLOOKUP(B253,SAOM!B$2:P1794,12,0)</f>
        <v>(33) 3328-1193</v>
      </c>
      <c r="W253" s="60" t="str">
        <f>VLOOKUP(B253,SAOM!B$2:O1794,11,0)</f>
        <v>35249-000</v>
      </c>
      <c r="X253" s="33" t="str">
        <f>VLOOKUP(B253,SAOM!B$2:Q1794,13,0)</f>
        <v>00:20:0E:10:4D:0A</v>
      </c>
      <c r="Y253" s="24">
        <v>41166</v>
      </c>
      <c r="Z253" s="40" t="s">
        <v>5721</v>
      </c>
      <c r="AA253" s="55">
        <v>41169</v>
      </c>
      <c r="AB253" s="28">
        <f>VLOOKUP(C253,Relatorios!A$3:B1024,2,0)</f>
        <v>41291</v>
      </c>
      <c r="AC253" s="287">
        <f>VLOOKUP(D253,Faturamento!D$3:F1688,3,0)</f>
        <v>41200</v>
      </c>
      <c r="AD253" s="45" t="s">
        <v>4785</v>
      </c>
      <c r="AE253" s="14" t="str">
        <f>VLOOKUP(B253,SAOM!B$2:T1794,16,0)</f>
        <v>5/7 5/7 - Em contato com a Sra. Claudia (33) 3328-1564 -1180, informou que não autoriza a instalação da antena, pois informou que a localidade não tem estrutrura.</v>
      </c>
      <c r="AF253" s="14">
        <f t="shared" si="7"/>
        <v>41259</v>
      </c>
      <c r="AG253" s="55" t="s">
        <v>4162</v>
      </c>
      <c r="AH253" s="55"/>
      <c r="AI253" s="181"/>
      <c r="AJ253" s="115"/>
      <c r="AK253" s="115"/>
      <c r="AL253" s="11" t="str">
        <f>VLOOKUP(B253,SAOM!B$2:U1911,20,0)</f>
        <v>Localidade sem pc.</v>
      </c>
      <c r="AM253" s="57" t="s">
        <v>4162</v>
      </c>
    </row>
    <row r="254" spans="1:39" s="15" customFormat="1" ht="15.75" customHeight="1">
      <c r="A254" s="39">
        <v>935</v>
      </c>
      <c r="B254" s="31" t="s">
        <v>2067</v>
      </c>
      <c r="C254" s="31">
        <v>3184</v>
      </c>
      <c r="D254" s="33" t="str">
        <f>VLOOKUP(B254,SAOM!B$2:H1911,7,0)</f>
        <v>SES-AICA-0935</v>
      </c>
      <c r="E254" s="13">
        <v>40989</v>
      </c>
      <c r="F254" s="13">
        <v>41034</v>
      </c>
      <c r="G254" s="13">
        <f>VLOOKUP(B254,SAOM!B$2:D1798,3,0)</f>
        <v>41034</v>
      </c>
      <c r="H254" s="13">
        <f t="shared" si="6"/>
        <v>41049</v>
      </c>
      <c r="I254" s="13" t="s">
        <v>458</v>
      </c>
      <c r="J254" s="10" t="s">
        <v>469</v>
      </c>
      <c r="K254" s="33" t="str">
        <f>VLOOKUP(B254,SAOM!B$2:H1795,4,0)</f>
        <v>Aceito</v>
      </c>
      <c r="L254" s="10" t="s">
        <v>456</v>
      </c>
      <c r="M254" s="33" t="str">
        <f>VLOOKUP(B254,SAOM!B$2:F2081,5,0)</f>
        <v>Lider</v>
      </c>
      <c r="N254" s="11" t="s">
        <v>2079</v>
      </c>
      <c r="O254" s="11" t="str">
        <f>VLOOKUP(N254,Coordenadas!B$2:C1101,2,0)</f>
        <v>SUL</v>
      </c>
      <c r="P254" s="11" t="str">
        <f>VLOOKUP(N254,Coordenadas!B$2:D1101,3,0)</f>
        <v xml:space="preserve"> 21°55'45.70"S</v>
      </c>
      <c r="Q254" s="11" t="str">
        <f>VLOOKUP(N254,Coordenadas!B$2:E1101,4,0)</f>
        <v xml:space="preserve"> 44°36'6.91"O</v>
      </c>
      <c r="R254" s="34">
        <v>4033</v>
      </c>
      <c r="S254" s="13">
        <v>40998</v>
      </c>
      <c r="T254" s="35" t="str">
        <f>VLOOKUP(B254,SAOM!B$2:M1795,9,0)</f>
        <v>Marcos de Barros Chaves</v>
      </c>
      <c r="U254" s="13" t="str">
        <f>VLOOKUP(B254,SAOM!B$2:N1795,10,0)</f>
        <v>Rua Felipe Senador, 1057 - Campo Prático</v>
      </c>
      <c r="V254" s="35" t="str">
        <f>VLOOKUP(B254,SAOM!B$2:P1795,12,0)</f>
        <v>(35) 3344-1386</v>
      </c>
      <c r="W254" s="60" t="str">
        <f>VLOOKUP(B254,SAOM!B$2:O1795,11,0)</f>
        <v>37450-000</v>
      </c>
      <c r="X254" s="33" t="str">
        <f>VLOOKUP(B254,SAOM!B$2:Q1795,13,0)</f>
        <v>00:20:0e:10:48:9a</v>
      </c>
      <c r="Y254" s="13">
        <v>41001</v>
      </c>
      <c r="Z254" s="11" t="s">
        <v>1733</v>
      </c>
      <c r="AA254" s="14">
        <v>41002</v>
      </c>
      <c r="AB254" s="28" t="str">
        <f>VLOOKUP(C254,Relatorios!A$3:B1025,2,0)</f>
        <v>Entregue</v>
      </c>
      <c r="AC254" s="287">
        <f>VLOOKUP(D254,Faturamento!D$3:F1689,3,0)</f>
        <v>41033</v>
      </c>
      <c r="AD254" s="41"/>
      <c r="AE254" s="14" t="str">
        <f>VLOOKUP(B254,SAOM!B$2:T1795,16,0)</f>
        <v>-</v>
      </c>
      <c r="AF254" s="14">
        <f t="shared" si="7"/>
        <v>41092</v>
      </c>
      <c r="AG254" s="14" t="s">
        <v>4162</v>
      </c>
      <c r="AH254" s="14"/>
      <c r="AI254" s="47"/>
      <c r="AJ254" s="114"/>
      <c r="AK254" s="114"/>
      <c r="AL254" s="11" t="str">
        <f>VLOOKUP(B254,SAOM!B$2:U1912,20,0)</f>
        <v>-</v>
      </c>
      <c r="AM254" s="15" t="s">
        <v>4162</v>
      </c>
    </row>
    <row r="255" spans="1:39" s="15" customFormat="1" ht="15.75" customHeight="1">
      <c r="A255" s="39">
        <v>934</v>
      </c>
      <c r="B255" s="31" t="s">
        <v>2068</v>
      </c>
      <c r="C255" s="31">
        <v>3183</v>
      </c>
      <c r="D255" s="33" t="str">
        <f>VLOOKUP(B255,SAOM!B$2:H1912,7,0)</f>
        <v>SES-AGAS-0934</v>
      </c>
      <c r="E255" s="13">
        <v>40989</v>
      </c>
      <c r="F255" s="13">
        <v>41034</v>
      </c>
      <c r="G255" s="13">
        <f>VLOOKUP(B255,SAOM!B$2:D1799,3,0)</f>
        <v>41034</v>
      </c>
      <c r="H255" s="13">
        <f t="shared" si="6"/>
        <v>41049</v>
      </c>
      <c r="I255" s="13" t="s">
        <v>458</v>
      </c>
      <c r="J255" s="10" t="s">
        <v>469</v>
      </c>
      <c r="K255" s="33" t="str">
        <f>VLOOKUP(B255,SAOM!B$2:H1796,4,0)</f>
        <v>Aceito</v>
      </c>
      <c r="L255" s="10" t="s">
        <v>456</v>
      </c>
      <c r="M255" s="33" t="str">
        <f>VLOOKUP(B255,SAOM!B$2:F2082,5,0)</f>
        <v>Lider</v>
      </c>
      <c r="N255" s="11" t="s">
        <v>2149</v>
      </c>
      <c r="O255" s="11" t="str">
        <f>VLOOKUP(N255,Coordenadas!B$2:C1102,2,0)</f>
        <v>NORDESTE</v>
      </c>
      <c r="P255" s="11" t="str">
        <f>VLOOKUP(N255,Coordenadas!B$2:D1102,3,0)</f>
        <v xml:space="preserve"> 17° 5'12.66"S</v>
      </c>
      <c r="Q255" s="11" t="str">
        <f>VLOOKUP(N255,Coordenadas!B$2:E1102,4,0)</f>
        <v xml:space="preserve"> 40°56'6.08"O</v>
      </c>
      <c r="R255" s="34">
        <v>4035</v>
      </c>
      <c r="S255" s="13">
        <v>41016</v>
      </c>
      <c r="T255" s="35" t="str">
        <f>VLOOKUP(B255,SAOM!B$2:M1796,9,0)</f>
        <v>Fulgêncio Fernandes de Souza</v>
      </c>
      <c r="U255" s="13" t="str">
        <f>VLOOKUP(B255,SAOM!B$2:N1796,10,0)</f>
        <v>Rua Joaquim Leandro, 629 - São Vicente</v>
      </c>
      <c r="V255" s="35" t="str">
        <f>VLOOKUP(B255,SAOM!B$2:P1796,12,0)</f>
        <v>(33) 3611-1505 / 110</v>
      </c>
      <c r="W255" s="60" t="str">
        <f>VLOOKUP(B255,SAOM!B$2:O1796,11,0)</f>
        <v>39880-000</v>
      </c>
      <c r="X255" s="33" t="str">
        <f>VLOOKUP(B255,SAOM!B$2:Q1796,13,0)</f>
        <v>00:20:0e:10:4c:a6</v>
      </c>
      <c r="Y255" s="13">
        <v>41016</v>
      </c>
      <c r="Z255" s="11" t="s">
        <v>1992</v>
      </c>
      <c r="AA255" s="14">
        <v>41016</v>
      </c>
      <c r="AB255" s="28">
        <f>VLOOKUP(C255,Relatorios!A$3:B1026,2,0)</f>
        <v>41058</v>
      </c>
      <c r="AC255" s="287">
        <f>VLOOKUP(D255,Faturamento!D$3:F1690,3,0)</f>
        <v>41047</v>
      </c>
      <c r="AD255" s="41"/>
      <c r="AE255" s="14" t="str">
        <f>VLOOKUP(B255,SAOM!B$2:T1796,16,0)</f>
        <v>-</v>
      </c>
      <c r="AF255" s="14">
        <f t="shared" si="7"/>
        <v>41106</v>
      </c>
      <c r="AG255" s="14" t="s">
        <v>4162</v>
      </c>
      <c r="AH255" s="14"/>
      <c r="AI255" s="47"/>
      <c r="AJ255" s="114"/>
      <c r="AK255" s="114"/>
      <c r="AL255" s="11" t="str">
        <f>VLOOKUP(B255,SAOM!B$2:U1913,20,0)</f>
        <v>-</v>
      </c>
      <c r="AM255" s="15" t="s">
        <v>4162</v>
      </c>
    </row>
    <row r="256" spans="1:39" s="67" customFormat="1" ht="15.75" customHeight="1">
      <c r="A256" s="39">
        <v>3509</v>
      </c>
      <c r="B256" s="62">
        <v>3509</v>
      </c>
      <c r="C256" s="31">
        <v>3509</v>
      </c>
      <c r="D256" s="33" t="str">
        <f>VLOOKUP(B256,SAOM!B$2:H1913,7,0)</f>
        <v>SES-LADA-3509</v>
      </c>
      <c r="E256" s="63">
        <v>41044</v>
      </c>
      <c r="F256" s="63">
        <v>41117</v>
      </c>
      <c r="G256" s="13">
        <f>VLOOKUP(B256,SAOM!B$2:D1800,3,0)</f>
        <v>41117</v>
      </c>
      <c r="H256" s="63">
        <f t="shared" si="6"/>
        <v>41132</v>
      </c>
      <c r="I256" s="63">
        <v>41050</v>
      </c>
      <c r="J256" s="64" t="s">
        <v>1296</v>
      </c>
      <c r="K256" s="33" t="str">
        <f>VLOOKUP(B256,SAOM!B$2:H1797,4,0)</f>
        <v>Agendado</v>
      </c>
      <c r="L256" s="10" t="s">
        <v>1296</v>
      </c>
      <c r="M256" s="33" t="str">
        <f>VLOOKUP(B256,SAOM!B$2:F2083,5,0)</f>
        <v>Lider</v>
      </c>
      <c r="N256" s="11" t="s">
        <v>1816</v>
      </c>
      <c r="O256" s="11" t="str">
        <f>VLOOKUP(N256,Coordenadas!B$2:C1103,2,0)</f>
        <v>CENTRO SUL</v>
      </c>
      <c r="P256" s="11" t="str">
        <f>VLOOKUP(N256,Coordenadas!B$2:D1103,3,0)</f>
        <v xml:space="preserve"> 20°54'59.74"S</v>
      </c>
      <c r="Q256" s="11" t="str">
        <f>VLOOKUP(N256,Coordenadas!B$2:E1103,4,0)</f>
        <v xml:space="preserve"> 44° 4'32.17"O</v>
      </c>
      <c r="R256" s="71">
        <v>4033</v>
      </c>
      <c r="S256" s="13" t="s">
        <v>1296</v>
      </c>
      <c r="T256" s="35" t="str">
        <f>VLOOKUP(B256,SAOM!B$2:M1797,9,0)</f>
        <v>Claudia Resende do Nascimento</v>
      </c>
      <c r="U256" s="13" t="str">
        <f>VLOOKUP(B256,SAOM!B$2:N1797,10,0)</f>
        <v>Praça Amaro Lopes, 606 - Bairro Centro</v>
      </c>
      <c r="V256" s="35" t="str">
        <f>VLOOKUP(B256,SAOM!B$2:P1797,12,0)</f>
        <v>32 3363-1512</v>
      </c>
      <c r="W256" s="60" t="str">
        <f>VLOOKUP(B256,SAOM!B$2:O1797,11,0)</f>
        <v>36345-000</v>
      </c>
      <c r="X256" s="33" t="str">
        <f>VLOOKUP(B256,SAOM!B$2:Q1797,13,0)</f>
        <v>00:20:0e:10:4f:96</v>
      </c>
      <c r="Y256" s="63">
        <v>41109</v>
      </c>
      <c r="Z256" s="65" t="s">
        <v>5319</v>
      </c>
      <c r="AA256" s="66"/>
      <c r="AB256" s="28" t="e">
        <f>VLOOKUP(C256,Relatorios!A$3:B1027,2,0)</f>
        <v>#N/A</v>
      </c>
      <c r="AC256" s="287" t="e">
        <f>VLOOKUP(D256,Faturamento!D$3:F1691,3,0)</f>
        <v>#N/A</v>
      </c>
      <c r="AD256" s="46" t="s">
        <v>5210</v>
      </c>
      <c r="AE256" s="14" t="str">
        <f>VLOOKUP(B256,SAOM!B$2:T1797,16,0)</f>
        <v xml:space="preserve">OS cancelada no dia 05/07, mas sem recebimento de email. Já instalada.
18/6 - Cliente notificado por ofício </v>
      </c>
      <c r="AF256" s="14">
        <f t="shared" si="7"/>
        <v>90</v>
      </c>
      <c r="AG256" s="66" t="s">
        <v>4162</v>
      </c>
      <c r="AH256" s="66"/>
      <c r="AI256" s="182"/>
      <c r="AJ256" s="116"/>
      <c r="AK256" s="116"/>
      <c r="AL256" s="11" t="str">
        <f>VLOOKUP(B256,SAOM!B$2:U1914,20,0)</f>
        <v>O local está em obras.
Obs.: Técnico da Líder informou que não é possível o modem permanecer ligado devido a falta de estrutura de energia no local.</v>
      </c>
      <c r="AM256" s="67" t="s">
        <v>4162</v>
      </c>
    </row>
    <row r="257" spans="1:39" s="15" customFormat="1" ht="15.75" customHeight="1">
      <c r="A257" s="39">
        <v>951</v>
      </c>
      <c r="B257" s="31" t="s">
        <v>2192</v>
      </c>
      <c r="C257" s="31">
        <v>3218</v>
      </c>
      <c r="D257" s="33" t="str">
        <f>VLOOKUP(B257,SAOM!B$2:H1914,7,0)</f>
        <v>SES-CLIO-0951</v>
      </c>
      <c r="E257" s="13">
        <v>40997</v>
      </c>
      <c r="F257" s="13">
        <v>41042</v>
      </c>
      <c r="G257" s="13">
        <f>VLOOKUP(B257,SAOM!B$2:D1801,3,0)</f>
        <v>41042</v>
      </c>
      <c r="H257" s="13">
        <f t="shared" si="6"/>
        <v>41057</v>
      </c>
      <c r="I257" s="13" t="s">
        <v>458</v>
      </c>
      <c r="J257" s="10" t="s">
        <v>469</v>
      </c>
      <c r="K257" s="33" t="str">
        <f>VLOOKUP(B257,SAOM!B$2:H1798,4,0)</f>
        <v>Aceito</v>
      </c>
      <c r="L257" s="10" t="s">
        <v>456</v>
      </c>
      <c r="M257" s="33" t="str">
        <f>VLOOKUP(B257,SAOM!B$2:F2084,5,0)</f>
        <v>Lider</v>
      </c>
      <c r="N257" s="11" t="s">
        <v>2193</v>
      </c>
      <c r="O257" s="11" t="str">
        <f>VLOOKUP(N257,Coordenadas!B$2:C1104,2,0)</f>
        <v>OESTE</v>
      </c>
      <c r="P257" s="11" t="str">
        <f>VLOOKUP(N257,Coordenadas!B$2:D1104,3,0)</f>
        <v xml:space="preserve"> 20°26'28.40"S</v>
      </c>
      <c r="Q257" s="11" t="str">
        <f>VLOOKUP(N257,Coordenadas!B$2:E1104,4,0)</f>
        <v xml:space="preserve"> 44°45'30.34"O</v>
      </c>
      <c r="R257" s="34">
        <v>4033</v>
      </c>
      <c r="S257" s="13">
        <v>41003</v>
      </c>
      <c r="T257" s="35" t="str">
        <f>VLOOKUP(B257,SAOM!B$2:M1798,9,0)</f>
        <v>Anna Carolina Rodrigues Costa</v>
      </c>
      <c r="U257" s="13" t="str">
        <f>VLOOKUP(B257,SAOM!B$2:N1798,10,0)</f>
        <v>avenida Araguaia, 127</v>
      </c>
      <c r="V257" s="35" t="str">
        <f>VLOOKUP(B257,SAOM!B$2:P1798,12,0)</f>
        <v>(37) 3381-2933</v>
      </c>
      <c r="W257" s="60" t="str">
        <f>VLOOKUP(B257,SAOM!B$2:O1798,11,0)</f>
        <v>35530-000</v>
      </c>
      <c r="X257" s="33" t="str">
        <f>VLOOKUP(B257,SAOM!B$2:Q1798,13,0)</f>
        <v>00:20:0e:10:48:92</v>
      </c>
      <c r="Y257" s="13">
        <v>41003</v>
      </c>
      <c r="Z257" s="11" t="s">
        <v>1411</v>
      </c>
      <c r="AA257" s="14">
        <v>41003</v>
      </c>
      <c r="AB257" s="28">
        <f>VLOOKUP(C257,Relatorios!A$3:B1028,2,0)</f>
        <v>41058</v>
      </c>
      <c r="AC257" s="287">
        <f>VLOOKUP(D257,Faturamento!D$3:F1692,3,0)</f>
        <v>41034</v>
      </c>
      <c r="AD257" s="41"/>
      <c r="AE257" s="14" t="str">
        <f>VLOOKUP(B257,SAOM!B$2:T1798,16,0)</f>
        <v>-</v>
      </c>
      <c r="AF257" s="14">
        <f t="shared" si="7"/>
        <v>41093</v>
      </c>
      <c r="AG257" s="14" t="s">
        <v>4162</v>
      </c>
      <c r="AH257" s="14"/>
      <c r="AI257" s="47"/>
      <c r="AJ257" s="114"/>
      <c r="AK257" s="114"/>
      <c r="AL257" s="11" t="str">
        <f>VLOOKUP(B257,SAOM!B$2:U1915,20,0)</f>
        <v>-</v>
      </c>
      <c r="AM257" s="15" t="s">
        <v>4162</v>
      </c>
    </row>
    <row r="258" spans="1:39" s="15" customFormat="1" ht="15.75" customHeight="1">
      <c r="A258" s="39">
        <v>949</v>
      </c>
      <c r="B258" s="31" t="s">
        <v>2197</v>
      </c>
      <c r="C258" s="31">
        <v>3216</v>
      </c>
      <c r="D258" s="33" t="str">
        <f>VLOOKUP(B258,SAOM!B$2:H1915,7,0)</f>
        <v>SES-CABU-0949</v>
      </c>
      <c r="E258" s="13">
        <v>40997</v>
      </c>
      <c r="F258" s="13">
        <v>41118</v>
      </c>
      <c r="G258" s="13">
        <f>VLOOKUP(B258,SAOM!B$2:D1802,3,0)</f>
        <v>41118</v>
      </c>
      <c r="H258" s="13">
        <f t="shared" si="6"/>
        <v>41133</v>
      </c>
      <c r="I258" s="13">
        <v>41002</v>
      </c>
      <c r="J258" s="10" t="s">
        <v>469</v>
      </c>
      <c r="K258" s="33" t="str">
        <f>VLOOKUP(B258,SAOM!B$2:H1799,4,0)</f>
        <v>Aceito</v>
      </c>
      <c r="L258" s="10" t="s">
        <v>623</v>
      </c>
      <c r="M258" s="33" t="str">
        <f>VLOOKUP(B258,SAOM!B$2:F2085,5,0)</f>
        <v>Vodanet</v>
      </c>
      <c r="N258" s="11" t="s">
        <v>2198</v>
      </c>
      <c r="O258" s="11" t="str">
        <f>VLOOKUP(N258,Coordenadas!B$2:C1105,2,0)</f>
        <v>SUL</v>
      </c>
      <c r="P258" s="11" t="str">
        <f>VLOOKUP(N258,Coordenadas!B$2:D1105,3,0)</f>
        <v xml:space="preserve"> 21°58'10.36"S</v>
      </c>
      <c r="Q258" s="11" t="str">
        <f>VLOOKUP(N258,Coordenadas!B$2:E1105,4,0)</f>
        <v xml:space="preserve"> 44°55'30.02"O</v>
      </c>
      <c r="R258" s="34">
        <v>4033</v>
      </c>
      <c r="S258" s="13">
        <v>41157</v>
      </c>
      <c r="T258" s="35" t="str">
        <f>VLOOKUP(B258,SAOM!B$2:M1799,9,0)</f>
        <v>Ana Cristina Pereira Guimarães</v>
      </c>
      <c r="U258" s="13" t="str">
        <f>VLOOKUP(B258,SAOM!B$2:N1799,10,0)</f>
        <v>Rua Mario Milward, 283</v>
      </c>
      <c r="V258" s="35" t="str">
        <f>VLOOKUP(B258,SAOM!B$2:P1799,12,0)</f>
        <v>(35) 3341-3758</v>
      </c>
      <c r="W258" s="60" t="str">
        <f>VLOOKUP(B258,SAOM!B$2:O1799,11,0)</f>
        <v>37440-000</v>
      </c>
      <c r="X258" s="33" t="str">
        <f>VLOOKUP(B258,SAOM!B$2:Q1799,13,0)</f>
        <v>00:20:0E:10:4D:0D</v>
      </c>
      <c r="Y258" s="13">
        <v>41157</v>
      </c>
      <c r="Z258" s="11" t="s">
        <v>6727</v>
      </c>
      <c r="AA258" s="14">
        <v>41157</v>
      </c>
      <c r="AB258" s="28">
        <f>VLOOKUP(C258,Relatorios!A$3:B1029,2,0)</f>
        <v>41271</v>
      </c>
      <c r="AC258" s="287">
        <f>VLOOKUP(D258,Faturamento!D$3:F1693,3,0)</f>
        <v>41188</v>
      </c>
      <c r="AD258" s="41" t="s">
        <v>3797</v>
      </c>
      <c r="AE258" s="14" t="str">
        <f>VLOOKUP(B258,SAOM!B$2:T1799,16,0)</f>
        <v>18/6 - Cliente notificado por Ofício.</v>
      </c>
      <c r="AF258" s="14">
        <f t="shared" si="7"/>
        <v>41247</v>
      </c>
      <c r="AG258" s="14" t="s">
        <v>4162</v>
      </c>
      <c r="AH258" s="14"/>
      <c r="AI258" s="47"/>
      <c r="AJ258" s="114"/>
      <c r="AK258" s="114"/>
      <c r="AL258" s="11" t="str">
        <f>VLOOKUP(B258,SAOM!B$2:U1916,20,0)</f>
        <v>Não.</v>
      </c>
      <c r="AM258" s="15" t="s">
        <v>4162</v>
      </c>
    </row>
    <row r="259" spans="1:39" s="15" customFormat="1" ht="15.75" customHeight="1">
      <c r="A259" s="39">
        <v>950</v>
      </c>
      <c r="B259" s="31" t="s">
        <v>2202</v>
      </c>
      <c r="C259" s="31">
        <v>3217</v>
      </c>
      <c r="D259" s="33" t="str">
        <f>VLOOKUP(B259,SAOM!B$2:H1916,7,0)</f>
        <v>SES-CLAL-0950</v>
      </c>
      <c r="E259" s="13">
        <v>40997</v>
      </c>
      <c r="F259" s="13">
        <v>41118</v>
      </c>
      <c r="G259" s="13">
        <f>VLOOKUP(B259,SAOM!B$2:D1803,3,0)</f>
        <v>41118</v>
      </c>
      <c r="H259" s="13">
        <f t="shared" si="6"/>
        <v>41133</v>
      </c>
      <c r="I259" s="13">
        <v>41002</v>
      </c>
      <c r="J259" s="10" t="s">
        <v>469</v>
      </c>
      <c r="K259" s="33" t="str">
        <f>VLOOKUP(B259,SAOM!B$2:H1800,4,0)</f>
        <v>Aceito</v>
      </c>
      <c r="L259" s="10" t="s">
        <v>456</v>
      </c>
      <c r="M259" s="33" t="str">
        <f>VLOOKUP(B259,SAOM!B$2:F2086,5,0)</f>
        <v>Lider</v>
      </c>
      <c r="N259" s="11" t="s">
        <v>2203</v>
      </c>
      <c r="O259" s="11" t="str">
        <f>VLOOKUP(N259,Coordenadas!B$2:C1106,2,0)</f>
        <v>SUL</v>
      </c>
      <c r="P259" s="11" t="str">
        <f>VLOOKUP(N259,Coordenadas!B$2:D1106,3,0)</f>
        <v xml:space="preserve"> 20°23'36.91"S</v>
      </c>
      <c r="Q259" s="11" t="str">
        <f>VLOOKUP(N259,Coordenadas!B$2:E1106,4,0)</f>
        <v xml:space="preserve"> 47°15'35.41"O</v>
      </c>
      <c r="R259" s="34">
        <v>4033</v>
      </c>
      <c r="S259" s="13">
        <v>41129</v>
      </c>
      <c r="T259" s="35" t="str">
        <f>VLOOKUP(B259,SAOM!B$2:M1800,9,0)</f>
        <v>Geliane de Andrade Lima Teofilo</v>
      </c>
      <c r="U259" s="13" t="str">
        <f>VLOOKUP(B259,SAOM!B$2:N1800,10,0)</f>
        <v xml:space="preserve">Rua Juscelino Kubitschek-92 - Centro  </v>
      </c>
      <c r="V259" s="35" t="str">
        <f>VLOOKUP(B259,SAOM!B$2:P1800,12,0)</f>
        <v>(34) 3353-5311</v>
      </c>
      <c r="W259" s="60" t="str">
        <f>VLOOKUP(B259,SAOM!B$2:O1800,11,0)</f>
        <v>37997-000</v>
      </c>
      <c r="X259" s="33" t="str">
        <f>VLOOKUP(B259,SAOM!B$2:Q1800,13,0)</f>
        <v>00:20:0E:10:4A:83</v>
      </c>
      <c r="Y259" s="13">
        <v>41129</v>
      </c>
      <c r="Z259" s="11" t="s">
        <v>5155</v>
      </c>
      <c r="AA259" s="38">
        <v>41129</v>
      </c>
      <c r="AB259" s="28">
        <f>VLOOKUP(C259,Relatorios!A$3:B1030,2,0)</f>
        <v>41183</v>
      </c>
      <c r="AC259" s="287">
        <f>VLOOKUP(D259,Faturamento!D$3:F1694,3,0)</f>
        <v>41160</v>
      </c>
      <c r="AD259" s="43" t="s">
        <v>2331</v>
      </c>
      <c r="AE259" s="14" t="str">
        <f>VLOOKUP(B259,SAOM!B$2:T1800,16,0)</f>
        <v xml:space="preserve">ENDEREÇO INCORRETO rua Juscelino Kubitschek-92-centro
</v>
      </c>
      <c r="AF259" s="14">
        <f t="shared" si="7"/>
        <v>41219</v>
      </c>
      <c r="AG259" s="14" t="s">
        <v>4162</v>
      </c>
      <c r="AH259" s="14"/>
      <c r="AI259" s="47"/>
      <c r="AJ259" s="114"/>
      <c r="AK259" s="114"/>
      <c r="AL259" s="11" t="str">
        <f>VLOOKUP(B259,SAOM!B$2:U1917,20,0)</f>
        <v>Cabo curto.</v>
      </c>
      <c r="AM259" s="15" t="s">
        <v>4162</v>
      </c>
    </row>
    <row r="260" spans="1:39" s="15" customFormat="1" ht="15.75" customHeight="1">
      <c r="A260" s="39">
        <v>952</v>
      </c>
      <c r="B260" s="31" t="s">
        <v>2206</v>
      </c>
      <c r="C260" s="31">
        <v>3219</v>
      </c>
      <c r="D260" s="33" t="str">
        <f>VLOOKUP(B260,SAOM!B$2:H1917,7,0)</f>
        <v>SES-COAS-0952</v>
      </c>
      <c r="E260" s="13">
        <v>40997</v>
      </c>
      <c r="F260" s="13">
        <v>41042</v>
      </c>
      <c r="G260" s="13">
        <f>VLOOKUP(B260,SAOM!B$2:D1804,3,0)</f>
        <v>41042</v>
      </c>
      <c r="H260" s="13">
        <f t="shared" si="6"/>
        <v>41057</v>
      </c>
      <c r="I260" s="13" t="s">
        <v>458</v>
      </c>
      <c r="J260" s="10" t="s">
        <v>469</v>
      </c>
      <c r="K260" s="33" t="str">
        <f>VLOOKUP(B260,SAOM!B$2:H1801,4,0)</f>
        <v>Aceito</v>
      </c>
      <c r="L260" s="10" t="s">
        <v>456</v>
      </c>
      <c r="M260" s="33" t="str">
        <f>VLOOKUP(B260,SAOM!B$2:F2087,5,0)</f>
        <v>Lider</v>
      </c>
      <c r="N260" s="11" t="s">
        <v>2207</v>
      </c>
      <c r="O260" s="11" t="str">
        <f>VLOOKUP(N260,Coordenadas!B$2:C1107,2,0)</f>
        <v>CENTRO SUL</v>
      </c>
      <c r="P260" s="11" t="str">
        <f>VLOOKUP(N260,Coordenadas!B$2:D1107,3,0)</f>
        <v xml:space="preserve"> 21° 6'60.00"S</v>
      </c>
      <c r="Q260" s="11" t="str">
        <f>VLOOKUP(N260,Coordenadas!B$2:E1107,4,0)</f>
        <v xml:space="preserve"> 44°28'0.01"O</v>
      </c>
      <c r="R260" s="34">
        <v>4033</v>
      </c>
      <c r="S260" s="13">
        <v>41026</v>
      </c>
      <c r="T260" s="35" t="str">
        <f>VLOOKUP(B260,SAOM!B$2:M1801,9,0)</f>
        <v>Luana Paula Jordão Carvalho</v>
      </c>
      <c r="U260" s="13" t="str">
        <f>VLOOKUP(B260,SAOM!B$2:N1801,10,0)</f>
        <v>Rua Maria da Conceição Fonseca, 130</v>
      </c>
      <c r="V260" s="35" t="str">
        <f>VLOOKUP(B260,SAOM!B$2:P1801,12,0)</f>
        <v>(35) 9878-5142</v>
      </c>
      <c r="W260" s="60" t="str">
        <f>VLOOKUP(B260,SAOM!B$2:O1801,11,0)</f>
        <v>36360-000</v>
      </c>
      <c r="X260" s="33" t="str">
        <f>VLOOKUP(B260,SAOM!B$2:Q1801,13,0)</f>
        <v>00:20:0e:10:48:b5</v>
      </c>
      <c r="Y260" s="13">
        <v>41026</v>
      </c>
      <c r="Z260" s="11" t="s">
        <v>2151</v>
      </c>
      <c r="AA260" s="102">
        <v>41026</v>
      </c>
      <c r="AB260" s="28">
        <f>VLOOKUP(C260,Relatorios!A$3:B1031,2,0)</f>
        <v>41058</v>
      </c>
      <c r="AC260" s="287">
        <f>VLOOKUP(D260,Faturamento!D$3:F1695,3,0)</f>
        <v>40966</v>
      </c>
      <c r="AD260" s="104"/>
      <c r="AE260" s="14" t="str">
        <f>VLOOKUP(B260,SAOM!B$2:T1801,16,0)</f>
        <v>-</v>
      </c>
      <c r="AF260" s="14">
        <f t="shared" si="7"/>
        <v>41116</v>
      </c>
      <c r="AG260" s="14">
        <v>41184</v>
      </c>
      <c r="AH260" s="14">
        <v>41193</v>
      </c>
      <c r="AI260" s="181" t="s">
        <v>623</v>
      </c>
      <c r="AJ260" s="114" t="s">
        <v>8639</v>
      </c>
      <c r="AK260" s="114" t="s">
        <v>8661</v>
      </c>
      <c r="AL260" s="11" t="str">
        <f>VLOOKUP(B260,SAOM!B$2:U1918,20,0)</f>
        <v>O Técnico não recebeu o cabo RJ45</v>
      </c>
      <c r="AM260" s="15" t="s">
        <v>4162</v>
      </c>
    </row>
    <row r="261" spans="1:39" s="15" customFormat="1" ht="15.75" customHeight="1">
      <c r="A261" s="39">
        <v>953</v>
      </c>
      <c r="B261" s="31" t="s">
        <v>2211</v>
      </c>
      <c r="C261" s="31">
        <v>3220</v>
      </c>
      <c r="D261" s="33" t="str">
        <f>VLOOKUP(B261,SAOM!B$2:H1918,7,0)</f>
        <v>SES-COMA-0953</v>
      </c>
      <c r="E261" s="13">
        <v>40997</v>
      </c>
      <c r="F261" s="13">
        <v>41114</v>
      </c>
      <c r="G261" s="13">
        <f>VLOOKUP(B261,SAOM!B$2:D1805,3,0)</f>
        <v>41114</v>
      </c>
      <c r="H261" s="13">
        <f t="shared" ref="H261:H324" si="8">F261+15</f>
        <v>41129</v>
      </c>
      <c r="I261" s="13">
        <v>41015</v>
      </c>
      <c r="J261" s="10" t="s">
        <v>469</v>
      </c>
      <c r="K261" s="33" t="str">
        <f>VLOOKUP(B261,SAOM!B$2:H1802,4,0)</f>
        <v>Aceito</v>
      </c>
      <c r="L261" s="10" t="s">
        <v>456</v>
      </c>
      <c r="M261" s="33" t="str">
        <f>VLOOKUP(B261,SAOM!B$2:F2088,5,0)</f>
        <v>Lider</v>
      </c>
      <c r="N261" s="11" t="s">
        <v>4113</v>
      </c>
      <c r="O261" s="11" t="str">
        <f>VLOOKUP(N261,Coordenadas!B$2:C1108,2,0)</f>
        <v>LESTE DO SUL</v>
      </c>
      <c r="P261" s="11" t="str">
        <f>VLOOKUP(N261,Coordenadas!B$2:D1108,3,0)</f>
        <v xml:space="preserve"> 18°29'10.37"S</v>
      </c>
      <c r="Q261" s="11" t="str">
        <f>VLOOKUP(N261,Coordenadas!B$2:E1108,4,0)</f>
        <v xml:space="preserve"> 47°23'3.83"O</v>
      </c>
      <c r="R261" s="34">
        <v>4033</v>
      </c>
      <c r="S261" s="13">
        <v>41129</v>
      </c>
      <c r="T261" s="35" t="str">
        <f>VLOOKUP(B261,SAOM!B$2:M1802,9,0)</f>
        <v>Caroline Luiza da Costa/ Keilah Monique Coçal</v>
      </c>
      <c r="U261" s="13" t="str">
        <f>VLOOKUP(B261,SAOM!B$2:N1802,10,0)</f>
        <v>Rua Expedicionário Taumaturgo, 66</v>
      </c>
      <c r="V261" s="35" t="str">
        <f>VLOOKUP(B261,SAOM!B$2:P1802,12,0)</f>
        <v>(33) 3317-1106 / 121</v>
      </c>
      <c r="W261" s="60" t="str">
        <f>VLOOKUP(B261,SAOM!B$2:O1802,11,0)</f>
        <v>36947-000</v>
      </c>
      <c r="X261" s="33" t="str">
        <f>VLOOKUP(B261,SAOM!B$2:Q1802,13,0)</f>
        <v>00:20:0e:10:4b:1a</v>
      </c>
      <c r="Y261" s="13">
        <v>41129</v>
      </c>
      <c r="Z261" s="11" t="s">
        <v>2144</v>
      </c>
      <c r="AA261" s="38">
        <v>41129</v>
      </c>
      <c r="AB261" s="28">
        <f>VLOOKUP(C261,Relatorios!A$3:B1032,2,0)</f>
        <v>41183</v>
      </c>
      <c r="AC261" s="287">
        <f>VLOOKUP(D261,Faturamento!D$3:F1696,3,0)</f>
        <v>41160</v>
      </c>
      <c r="AD261" s="43" t="s">
        <v>15443</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 t="shared" ref="AF261:AF324" si="9">AA261+90</f>
        <v>41219</v>
      </c>
      <c r="AG261" s="14">
        <v>41163</v>
      </c>
      <c r="AH261" s="14">
        <v>41339</v>
      </c>
      <c r="AI261" s="47" t="s">
        <v>8609</v>
      </c>
      <c r="AJ261" s="114" t="s">
        <v>12171</v>
      </c>
      <c r="AK261" s="114" t="s">
        <v>15736</v>
      </c>
      <c r="AL261" s="11" t="str">
        <f>VLOOKUP(B261,SAOM!B$2:U1919,20,0)</f>
        <v>Sem computador na localidade</v>
      </c>
      <c r="AM261" s="15" t="s">
        <v>4162</v>
      </c>
    </row>
    <row r="262" spans="1:39" s="15" customFormat="1" ht="15.75" customHeight="1">
      <c r="A262" s="39">
        <v>954</v>
      </c>
      <c r="B262" s="31" t="s">
        <v>2220</v>
      </c>
      <c r="C262" s="31">
        <v>3221</v>
      </c>
      <c r="D262" s="33" t="str">
        <f>VLOOKUP(B262,SAOM!B$2:H1919,7,0)</f>
        <v>SES-COAO-0954</v>
      </c>
      <c r="E262" s="13">
        <v>40997</v>
      </c>
      <c r="F262" s="13">
        <v>41042</v>
      </c>
      <c r="G262" s="13">
        <f>VLOOKUP(B262,SAOM!B$2:D1806,3,0)</f>
        <v>41042</v>
      </c>
      <c r="H262" s="13">
        <f t="shared" si="8"/>
        <v>41057</v>
      </c>
      <c r="I262" s="13" t="s">
        <v>458</v>
      </c>
      <c r="J262" s="10" t="s">
        <v>469</v>
      </c>
      <c r="K262" s="33" t="str">
        <f>VLOOKUP(B262,SAOM!B$2:H1803,4,0)</f>
        <v>Aceito</v>
      </c>
      <c r="L262" s="10" t="s">
        <v>456</v>
      </c>
      <c r="M262" s="33" t="str">
        <f>VLOOKUP(B262,SAOM!B$2:F2089,5,0)</f>
        <v>Lider</v>
      </c>
      <c r="N262" s="11" t="s">
        <v>2213</v>
      </c>
      <c r="O262" s="11" t="str">
        <f>VLOOKUP(N262,Coordenadas!B$2:C1109,2,0)</f>
        <v>SUL</v>
      </c>
      <c r="P262" s="11" t="str">
        <f>VLOOKUP(N262,Coordenadas!B$2:D1109,3,0)</f>
        <v xml:space="preserve"> 22°33'9.57"S</v>
      </c>
      <c r="Q262" s="11" t="str">
        <f>VLOOKUP(N262,Coordenadas!B$2:E1109,4,0)</f>
        <v xml:space="preserve"> 45°55'24.93"O</v>
      </c>
      <c r="R262" s="34">
        <v>4033</v>
      </c>
      <c r="S262" s="13">
        <v>41024</v>
      </c>
      <c r="T262" s="35" t="str">
        <f>VLOOKUP(B262,SAOM!B$2:M1803,9,0)</f>
        <v>Ana Paula Moraes Nogueira</v>
      </c>
      <c r="U262" s="13" t="str">
        <f>VLOOKUP(B262,SAOM!B$2:N1803,10,0)</f>
        <v>travessa José de Pinto Nogueira</v>
      </c>
      <c r="V262" s="35" t="str">
        <f>VLOOKUP(B262,SAOM!B$2:P1803,12,0)</f>
        <v>(35) 9938-8818</v>
      </c>
      <c r="W262" s="60" t="str">
        <f>VLOOKUP(B262,SAOM!B$2:O1803,11,0)</f>
        <v>37670-000</v>
      </c>
      <c r="X262" s="33" t="str">
        <f>VLOOKUP(B262,SAOM!B$2:Q1803,13,0)</f>
        <v>00:20:0e:10:48:bc</v>
      </c>
      <c r="Y262" s="13">
        <v>41024</v>
      </c>
      <c r="Z262" s="11" t="s">
        <v>1733</v>
      </c>
      <c r="AA262" s="102">
        <v>41024</v>
      </c>
      <c r="AB262" s="28">
        <f>VLOOKUP(C262,Relatorios!A$3:B1033,2,0)</f>
        <v>41058</v>
      </c>
      <c r="AC262" s="287">
        <f>VLOOKUP(D262,Faturamento!D$3:F1697,3,0)</f>
        <v>41055</v>
      </c>
      <c r="AD262" s="104"/>
      <c r="AE262" s="14" t="str">
        <f>VLOOKUP(B262,SAOM!B$2:T1803,16,0)</f>
        <v>-</v>
      </c>
      <c r="AF262" s="14">
        <f t="shared" si="9"/>
        <v>41114</v>
      </c>
      <c r="AG262" s="14" t="s">
        <v>4162</v>
      </c>
      <c r="AH262" s="14"/>
      <c r="AI262" s="47"/>
      <c r="AJ262" s="114"/>
      <c r="AK262" s="114"/>
      <c r="AL262" s="11" t="str">
        <f>VLOOKUP(B262,SAOM!B$2:U1920,20,0)</f>
        <v>Técnico não possui o cabo</v>
      </c>
      <c r="AM262" s="15" t="s">
        <v>4162</v>
      </c>
    </row>
    <row r="263" spans="1:39" s="15" customFormat="1" ht="15.75" customHeight="1">
      <c r="A263" s="39">
        <v>956</v>
      </c>
      <c r="B263" s="31" t="s">
        <v>2221</v>
      </c>
      <c r="C263" s="31">
        <v>3223</v>
      </c>
      <c r="D263" s="33" t="str">
        <f>VLOOKUP(B263,SAOM!B$2:H1920,7,0)</f>
        <v>SES-DIIS-0956</v>
      </c>
      <c r="E263" s="13">
        <v>40997</v>
      </c>
      <c r="F263" s="13">
        <v>41042</v>
      </c>
      <c r="G263" s="13">
        <f>VLOOKUP(B263,SAOM!B$2:D1807,3,0)</f>
        <v>41042</v>
      </c>
      <c r="H263" s="13">
        <f t="shared" si="8"/>
        <v>41057</v>
      </c>
      <c r="I263" s="13" t="s">
        <v>458</v>
      </c>
      <c r="J263" s="10" t="s">
        <v>469</v>
      </c>
      <c r="K263" s="33" t="str">
        <f>VLOOKUP(B263,SAOM!B$2:H1804,4,0)</f>
        <v>Aceito</v>
      </c>
      <c r="L263" s="10" t="s">
        <v>456</v>
      </c>
      <c r="M263" s="33" t="str">
        <f>VLOOKUP(B263,SAOM!B$2:F2090,5,0)</f>
        <v>Lider</v>
      </c>
      <c r="N263" s="11" t="s">
        <v>2408</v>
      </c>
      <c r="O263" s="11" t="str">
        <f>VLOOKUP(N263,Coordenadas!B$2:C1110,2,0)</f>
        <v>NORDESTE</v>
      </c>
      <c r="P263" s="11" t="str">
        <f>VLOOKUP(N263,Coordenadas!B$2:D1110,3,0)</f>
        <v xml:space="preserve"> 20° 8'24.99"S</v>
      </c>
      <c r="Q263" s="11" t="str">
        <f>VLOOKUP(N263,Coordenadas!B$2:E1110,4,0)</f>
        <v xml:space="preserve"> 44°53'15.12"O</v>
      </c>
      <c r="R263" s="34">
        <v>4033</v>
      </c>
      <c r="S263" s="13">
        <v>41022</v>
      </c>
      <c r="T263" s="35" t="str">
        <f>VLOOKUP(B263,SAOM!B$2:M1804,9,0)</f>
        <v>Danilo Vieira Lima</v>
      </c>
      <c r="U263" s="13" t="str">
        <f>VLOOKUP(B263,SAOM!B$2:N1804,10,0)</f>
        <v>Rua Wilson Castro Mares, 333</v>
      </c>
      <c r="V263" s="35" t="str">
        <f>VLOOKUP(B263,SAOM!B$2:P1804,12,0)</f>
        <v>(33) 8814-9002</v>
      </c>
      <c r="W263" s="60" t="str">
        <f>VLOOKUP(B263,SAOM!B$2:O1804,11,0)</f>
        <v>39912-000</v>
      </c>
      <c r="X263" s="33" t="str">
        <f>VLOOKUP(B263,SAOM!B$2:Q1804,13,0)</f>
        <v>00:20:0e:10:49:9a</v>
      </c>
      <c r="Y263" s="13">
        <v>41023</v>
      </c>
      <c r="Z263" s="11" t="s">
        <v>1992</v>
      </c>
      <c r="AA263" s="14">
        <v>41023</v>
      </c>
      <c r="AB263" s="28">
        <f>VLOOKUP(C263,Relatorios!A$3:B1034,2,0)</f>
        <v>41058</v>
      </c>
      <c r="AC263" s="287">
        <f>VLOOKUP(D263,Faturamento!D$3:F1698,3,0)</f>
        <v>41054</v>
      </c>
      <c r="AD263" s="41"/>
      <c r="AE263" s="14" t="str">
        <f>VLOOKUP(B263,SAOM!B$2:T1804,16,0)</f>
        <v>-</v>
      </c>
      <c r="AF263" s="14">
        <f t="shared" si="9"/>
        <v>41113</v>
      </c>
      <c r="AG263" s="14" t="s">
        <v>4162</v>
      </c>
      <c r="AH263" s="14"/>
      <c r="AI263" s="47"/>
      <c r="AJ263" s="114"/>
      <c r="AK263" s="114"/>
      <c r="AL263" s="11" t="str">
        <f>VLOOKUP(B263,SAOM!B$2:U1921,20,0)</f>
        <v>-</v>
      </c>
      <c r="AM263" s="15" t="s">
        <v>4162</v>
      </c>
    </row>
    <row r="264" spans="1:39" s="15" customFormat="1" ht="15.75" customHeight="1">
      <c r="A264" s="39">
        <v>3231</v>
      </c>
      <c r="B264" s="31" t="s">
        <v>2309</v>
      </c>
      <c r="C264" s="31">
        <v>3231</v>
      </c>
      <c r="D264" s="33" t="str">
        <f>VLOOKUP(B264,SAOM!B$2:H1921,7,0)</f>
        <v>SES-SAIA-3231</v>
      </c>
      <c r="E264" s="13">
        <v>41001</v>
      </c>
      <c r="F264" s="13">
        <v>41046</v>
      </c>
      <c r="G264" s="13">
        <f>VLOOKUP(B264,SAOM!B$2:D1808,3,0)</f>
        <v>41046</v>
      </c>
      <c r="H264" s="13">
        <f t="shared" si="8"/>
        <v>41061</v>
      </c>
      <c r="I264" s="13" t="s">
        <v>458</v>
      </c>
      <c r="J264" s="10" t="s">
        <v>469</v>
      </c>
      <c r="K264" s="33" t="str">
        <f>VLOOKUP(B264,SAOM!B$2:H1805,4,0)</f>
        <v>Aceito</v>
      </c>
      <c r="L264" s="10" t="s">
        <v>456</v>
      </c>
      <c r="M264" s="33" t="str">
        <f>VLOOKUP(B264,SAOM!B$2:F2091,5,0)</f>
        <v>Lider</v>
      </c>
      <c r="N264" s="11" t="s">
        <v>117</v>
      </c>
      <c r="O264" s="11" t="str">
        <f>VLOOKUP(N264,Coordenadas!B$2:C1111,2,0)</f>
        <v>CENTRO</v>
      </c>
      <c r="P264" s="11" t="str">
        <f>VLOOKUP(N264,Coordenadas!B$2:D1111,3,0)</f>
        <v xml:space="preserve"> 19°46'2.70"S</v>
      </c>
      <c r="Q264" s="11" t="str">
        <f>VLOOKUP(N264,Coordenadas!B$2:E1111,4,0)</f>
        <v xml:space="preserve"> 43°51'10.08"O</v>
      </c>
      <c r="R264" s="34">
        <v>4033</v>
      </c>
      <c r="S264" s="13">
        <v>41011</v>
      </c>
      <c r="T264" s="35" t="str">
        <f>VLOOKUP(B264,SAOM!B$2:M1805,9,0)</f>
        <v>José Eduardo</v>
      </c>
      <c r="U264" s="13" t="str">
        <f>VLOOKUP(B264,SAOM!B$2:N1805,10,0)</f>
        <v>Av. VIII, Numero 50</v>
      </c>
      <c r="V264" s="35" t="str">
        <f>VLOOKUP(B264,SAOM!B$2:P1805,12,0)</f>
        <v>31 3641-5320</v>
      </c>
      <c r="W264" s="60" t="str">
        <f>VLOOKUP(B264,SAOM!B$2:O1805,11,0)</f>
        <v>33045-090</v>
      </c>
      <c r="X264" s="33" t="str">
        <f>VLOOKUP(B264,SAOM!B$2:Q1805,13,0)</f>
        <v>00:20:0e:10:4c:64</v>
      </c>
      <c r="Y264" s="13">
        <v>41011</v>
      </c>
      <c r="Z264" s="11" t="s">
        <v>2039</v>
      </c>
      <c r="AA264" s="14">
        <v>41011</v>
      </c>
      <c r="AB264" s="28">
        <f>VLOOKUP(C264,Relatorios!A$3:B1035,2,0)</f>
        <v>41058</v>
      </c>
      <c r="AC264" s="287">
        <f>VLOOKUP(D264,Faturamento!D$3:F1699,3,0)</f>
        <v>41042</v>
      </c>
      <c r="AD264" s="41"/>
      <c r="AE264" s="14" t="str">
        <f>VLOOKUP(B264,SAOM!B$2:T1805,16,0)</f>
        <v>-</v>
      </c>
      <c r="AF264" s="14">
        <f t="shared" si="9"/>
        <v>41101</v>
      </c>
      <c r="AG264" s="14" t="s">
        <v>4162</v>
      </c>
      <c r="AH264" s="14"/>
      <c r="AI264" s="47"/>
      <c r="AJ264" s="114"/>
      <c r="AK264" s="114"/>
      <c r="AL264" s="11" t="str">
        <f>VLOOKUP(B264,SAOM!B$2:U1922,20,0)</f>
        <v>-</v>
      </c>
      <c r="AM264" s="15" t="s">
        <v>4162</v>
      </c>
    </row>
    <row r="265" spans="1:39" s="15" customFormat="1" ht="15.75" customHeight="1">
      <c r="A265" s="39">
        <v>3355</v>
      </c>
      <c r="B265" s="31">
        <v>3355</v>
      </c>
      <c r="C265" s="31">
        <v>3355</v>
      </c>
      <c r="D265" s="33" t="str">
        <f>VLOOKUP(B265,SAOM!B$2:H1922,7,0)</f>
        <v>SES-ATIA-3355</v>
      </c>
      <c r="E265" s="13">
        <v>41019</v>
      </c>
      <c r="F265" s="13">
        <v>41064</v>
      </c>
      <c r="G265" s="13">
        <f>VLOOKUP(B265,SAOM!B$2:D1809,3,0)</f>
        <v>41064</v>
      </c>
      <c r="H265" s="13">
        <f t="shared" si="8"/>
        <v>41079</v>
      </c>
      <c r="I265" s="13" t="s">
        <v>458</v>
      </c>
      <c r="J265" s="10" t="s">
        <v>469</v>
      </c>
      <c r="K265" s="33" t="str">
        <f>VLOOKUP(B265,SAOM!B$2:H1806,4,0)</f>
        <v>Aceito</v>
      </c>
      <c r="L265" s="10" t="s">
        <v>456</v>
      </c>
      <c r="M265" s="33" t="str">
        <f>VLOOKUP(B265,SAOM!B$2:F2092,5,0)</f>
        <v>Lider</v>
      </c>
      <c r="N265" s="11" t="s">
        <v>2579</v>
      </c>
      <c r="O265" s="11" t="str">
        <f>VLOOKUP(N265,Coordenadas!B$2:C1112,2,0)</f>
        <v>NORDESTE</v>
      </c>
      <c r="P265" s="11" t="str">
        <f>VLOOKUP(N265,Coordenadas!B$2:D1112,3,0)</f>
        <v xml:space="preserve"> 18° 2'15.90"S</v>
      </c>
      <c r="Q265" s="11" t="str">
        <f>VLOOKUP(N265,Coordenadas!B$2:E1112,4,0)</f>
        <v xml:space="preserve"> 41° 6'39.48"O</v>
      </c>
      <c r="R265" s="34">
        <v>4035</v>
      </c>
      <c r="S265" s="13">
        <v>41040</v>
      </c>
      <c r="T265" s="35" t="str">
        <f>VLOOKUP(B265,SAOM!B$2:M1806,9,0)</f>
        <v>Danielle Nunes dos Santos</v>
      </c>
      <c r="U265" s="13" t="str">
        <f>VLOOKUP(B265,SAOM!B$2:N1806,10,0)</f>
        <v>Rua Projetada, s/n</v>
      </c>
      <c r="V265" s="35" t="str">
        <f>VLOOKUP(B265,SAOM!B$2:P1806,12,0)</f>
        <v>33 3526-1155</v>
      </c>
      <c r="W265" s="60" t="str">
        <f>VLOOKUP(B265,SAOM!B$2:O1806,11,0)</f>
        <v>39850-000</v>
      </c>
      <c r="X265" s="33" t="str">
        <f>VLOOKUP(B265,SAOM!B$2:Q1806,13,0)</f>
        <v>00:20:0e:10:4c:23</v>
      </c>
      <c r="Y265" s="13">
        <v>41040</v>
      </c>
      <c r="Z265" s="11" t="s">
        <v>1992</v>
      </c>
      <c r="AA265" s="14">
        <v>41040</v>
      </c>
      <c r="AB265" s="28">
        <f>VLOOKUP(C265,Relatorios!A$3:B1036,2,0)</f>
        <v>41092</v>
      </c>
      <c r="AC265" s="287">
        <f>VLOOKUP(D265,Faturamento!D$3:F1700,3,0)</f>
        <v>41071</v>
      </c>
      <c r="AD265" s="41"/>
      <c r="AE265" s="14" t="str">
        <f>VLOOKUP(B265,SAOM!B$2:T1806,16,0)</f>
        <v>-</v>
      </c>
      <c r="AF265" s="14">
        <f t="shared" si="9"/>
        <v>41130</v>
      </c>
      <c r="AG265" s="14" t="s">
        <v>4162</v>
      </c>
      <c r="AH265" s="14"/>
      <c r="AI265" s="47"/>
      <c r="AJ265" s="114"/>
      <c r="AK265" s="114"/>
      <c r="AL265" s="11" t="str">
        <f>VLOOKUP(B265,SAOM!B$2:U1923,20,0)</f>
        <v>-</v>
      </c>
      <c r="AM265" s="15" t="s">
        <v>4162</v>
      </c>
    </row>
    <row r="266" spans="1:39" s="15" customFormat="1" ht="15.75" customHeight="1">
      <c r="A266" s="39">
        <v>3233</v>
      </c>
      <c r="B266" s="31" t="s">
        <v>2311</v>
      </c>
      <c r="C266" s="31">
        <v>3233</v>
      </c>
      <c r="D266" s="33" t="str">
        <f>VLOOKUP(B266,SAOM!B$2:H1923,7,0)</f>
        <v>SES-SAIA-3233</v>
      </c>
      <c r="E266" s="13">
        <v>41002</v>
      </c>
      <c r="F266" s="13">
        <v>41047</v>
      </c>
      <c r="G266" s="13">
        <f>VLOOKUP(B266,SAOM!B$2:D1810,3,0)</f>
        <v>41047</v>
      </c>
      <c r="H266" s="13">
        <f t="shared" si="8"/>
        <v>41062</v>
      </c>
      <c r="I266" s="13" t="s">
        <v>458</v>
      </c>
      <c r="J266" s="10" t="s">
        <v>469</v>
      </c>
      <c r="K266" s="33" t="str">
        <f>VLOOKUP(B266,SAOM!B$2:H1807,4,0)</f>
        <v>Aceito</v>
      </c>
      <c r="L266" s="10" t="s">
        <v>456</v>
      </c>
      <c r="M266" s="33" t="str">
        <f>VLOOKUP(B266,SAOM!B$2:F2093,5,0)</f>
        <v>Lider</v>
      </c>
      <c r="N266" s="11" t="s">
        <v>117</v>
      </c>
      <c r="O266" s="11" t="str">
        <f>VLOOKUP(N266,Coordenadas!B$2:C1113,2,0)</f>
        <v>CENTRO</v>
      </c>
      <c r="P266" s="11" t="str">
        <f>VLOOKUP(N266,Coordenadas!B$2:D1113,3,0)</f>
        <v xml:space="preserve"> 19°46'2.70"S</v>
      </c>
      <c r="Q266" s="11" t="str">
        <f>VLOOKUP(N266,Coordenadas!B$2:E1113,4,0)</f>
        <v xml:space="preserve"> 43°51'10.08"O</v>
      </c>
      <c r="R266" s="34">
        <v>4033</v>
      </c>
      <c r="S266" s="13">
        <v>41016</v>
      </c>
      <c r="T266" s="35" t="str">
        <f>VLOOKUP(B266,SAOM!B$2:M1807,9,0)</f>
        <v>Karlla Vieira</v>
      </c>
      <c r="U266" s="13" t="str">
        <f>VLOOKUP(B266,SAOM!B$2:N1807,10,0)</f>
        <v>Rua Holanda, 100</v>
      </c>
      <c r="V266" s="35" t="str">
        <f>VLOOKUP(B266,SAOM!B$2:P1807,12,0)</f>
        <v>031 3634-3500</v>
      </c>
      <c r="W266" s="60" t="str">
        <f>VLOOKUP(B266,SAOM!B$2:O1807,11,0)</f>
        <v>33115-340</v>
      </c>
      <c r="X266" s="33" t="str">
        <f>VLOOKUP(B266,SAOM!B$2:Q1807,13,0)</f>
        <v>00:20:0E:10:49:9E</v>
      </c>
      <c r="Y266" s="13">
        <v>41016</v>
      </c>
      <c r="Z266" s="11" t="s">
        <v>3495</v>
      </c>
      <c r="AA266" s="14">
        <v>41016</v>
      </c>
      <c r="AB266" s="28">
        <f>VLOOKUP(C266,Relatorios!A$3:B1037,2,0)</f>
        <v>41058</v>
      </c>
      <c r="AC266" s="287">
        <f>VLOOKUP(D266,Faturamento!D$3:F1701,3,0)</f>
        <v>41047</v>
      </c>
      <c r="AD266" s="41"/>
      <c r="AE266" s="14" t="str">
        <f>VLOOKUP(B266,SAOM!B$2:T1807,16,0)</f>
        <v>-</v>
      </c>
      <c r="AF266" s="14">
        <f t="shared" si="9"/>
        <v>41106</v>
      </c>
      <c r="AG266" s="14" t="s">
        <v>4162</v>
      </c>
      <c r="AH266" s="14"/>
      <c r="AI266" s="47"/>
      <c r="AJ266" s="114"/>
      <c r="AK266" s="114"/>
      <c r="AL266" s="11" t="str">
        <f>VLOOKUP(B266,SAOM!B$2:U1924,20,0)</f>
        <v>-</v>
      </c>
      <c r="AM266" s="15" t="s">
        <v>4162</v>
      </c>
    </row>
    <row r="267" spans="1:39" s="15" customFormat="1" ht="15.75" customHeight="1">
      <c r="A267" s="39">
        <v>3234</v>
      </c>
      <c r="B267" s="31" t="s">
        <v>2312</v>
      </c>
      <c r="C267" s="31">
        <v>3234</v>
      </c>
      <c r="D267" s="33" t="str">
        <f>VLOOKUP(B267,SAOM!B$2:H1924,7,0)</f>
        <v>SES-SAIA-3234</v>
      </c>
      <c r="E267" s="13">
        <v>41002</v>
      </c>
      <c r="F267" s="13">
        <v>41155</v>
      </c>
      <c r="G267" s="13">
        <f>VLOOKUP(B267,SAOM!B$2:D1811,3,0)</f>
        <v>41155</v>
      </c>
      <c r="H267" s="13">
        <f t="shared" si="8"/>
        <v>41170</v>
      </c>
      <c r="I267" s="13">
        <v>41023</v>
      </c>
      <c r="J267" s="10" t="s">
        <v>469</v>
      </c>
      <c r="K267" s="33" t="str">
        <f>VLOOKUP(B267,SAOM!B$2:H1808,4,0)</f>
        <v>Aceito</v>
      </c>
      <c r="L267" s="10" t="s">
        <v>456</v>
      </c>
      <c r="M267" s="33" t="str">
        <f>VLOOKUP(B267,SAOM!B$2:F2094,5,0)</f>
        <v>Lider</v>
      </c>
      <c r="N267" s="11" t="s">
        <v>117</v>
      </c>
      <c r="O267" s="11" t="str">
        <f>VLOOKUP(N267,Coordenadas!B$2:C1114,2,0)</f>
        <v>CENTRO</v>
      </c>
      <c r="P267" s="11" t="str">
        <f>VLOOKUP(N267,Coordenadas!B$2:D1114,3,0)</f>
        <v xml:space="preserve"> 19°46'2.70"S</v>
      </c>
      <c r="Q267" s="11" t="str">
        <f>VLOOKUP(N267,Coordenadas!B$2:E1114,4,0)</f>
        <v xml:space="preserve"> 43°51'10.08"O</v>
      </c>
      <c r="R267" s="34">
        <v>4033</v>
      </c>
      <c r="S267" s="13">
        <v>41158</v>
      </c>
      <c r="T267" s="35" t="str">
        <f>VLOOKUP(B267,SAOM!B$2:M1808,9,0)</f>
        <v>Renata Barbosa</v>
      </c>
      <c r="U267" s="13" t="str">
        <f>VLOOKUP(B267,SAOM!B$2:N1808,10,0)</f>
        <v>Rua Jequitibás 170 - Bom Destino</v>
      </c>
      <c r="V267" s="35" t="str">
        <f>VLOOKUP(B267,SAOM!B$2:P1808,12,0)</f>
        <v>031 3691-2552</v>
      </c>
      <c r="W267" s="60" t="str">
        <f>VLOOKUP(B267,SAOM!B$2:O1808,11,0)</f>
        <v>33070-070</v>
      </c>
      <c r="X267" s="33" t="str">
        <f>VLOOKUP(B267,SAOM!B$2:Q1808,13,0)</f>
        <v>00:20:0E:10:4A:92</v>
      </c>
      <c r="Y267" s="13">
        <v>41158</v>
      </c>
      <c r="Z267" s="11" t="s">
        <v>1339</v>
      </c>
      <c r="AA267" s="14">
        <v>41158</v>
      </c>
      <c r="AB267" s="28">
        <f>VLOOKUP(C267,Relatorios!A$3:B1038,2,0)</f>
        <v>41193</v>
      </c>
      <c r="AC267" s="287">
        <f>VLOOKUP(D267,Faturamento!D$3:F1702,3,0)</f>
        <v>41189</v>
      </c>
      <c r="AD267" s="41" t="s">
        <v>2639</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 t="shared" si="9"/>
        <v>41248</v>
      </c>
      <c r="AG267" s="14" t="s">
        <v>4162</v>
      </c>
      <c r="AH267" s="14"/>
      <c r="AI267" s="47"/>
      <c r="AJ267" s="114"/>
      <c r="AK267" s="114"/>
      <c r="AL267" s="11" t="str">
        <f>VLOOKUP(B267,SAOM!B$2:U1925,20,0)</f>
        <v>Não. A distância entre o modem e o pc é maior que o comprimento do cabo.</v>
      </c>
      <c r="AM267" s="15" t="s">
        <v>4162</v>
      </c>
    </row>
    <row r="268" spans="1:39" s="15" customFormat="1" ht="15.75" customHeight="1">
      <c r="A268" s="39">
        <v>3236</v>
      </c>
      <c r="B268" s="31" t="s">
        <v>2313</v>
      </c>
      <c r="C268" s="31">
        <v>3236</v>
      </c>
      <c r="D268" s="33" t="str">
        <f>VLOOKUP(B268,SAOM!B$2:H1925,7,0)</f>
        <v>SES-SAIA-3236</v>
      </c>
      <c r="E268" s="13">
        <v>41002</v>
      </c>
      <c r="F268" s="13">
        <v>41047</v>
      </c>
      <c r="G268" s="13">
        <f>VLOOKUP(B268,SAOM!B$2:D1812,3,0)</f>
        <v>41047</v>
      </c>
      <c r="H268" s="13">
        <f t="shared" si="8"/>
        <v>41062</v>
      </c>
      <c r="I268" s="13" t="s">
        <v>458</v>
      </c>
      <c r="J268" s="10" t="s">
        <v>469</v>
      </c>
      <c r="K268" s="33" t="str">
        <f>VLOOKUP(B268,SAOM!B$2:H1809,4,0)</f>
        <v>Aceito</v>
      </c>
      <c r="L268" s="10" t="s">
        <v>456</v>
      </c>
      <c r="M268" s="33" t="str">
        <f>VLOOKUP(B268,SAOM!B$2:F2095,5,0)</f>
        <v>Lider</v>
      </c>
      <c r="N268" s="11" t="s">
        <v>117</v>
      </c>
      <c r="O268" s="11" t="str">
        <f>VLOOKUP(N268,Coordenadas!B$2:C1115,2,0)</f>
        <v>CENTRO</v>
      </c>
      <c r="P268" s="11" t="str">
        <f>VLOOKUP(N268,Coordenadas!B$2:D1115,3,0)</f>
        <v xml:space="preserve"> 19°46'2.70"S</v>
      </c>
      <c r="Q268" s="11" t="str">
        <f>VLOOKUP(N268,Coordenadas!B$2:E1115,4,0)</f>
        <v xml:space="preserve"> 43°51'10.08"O</v>
      </c>
      <c r="R268" s="34">
        <v>4033</v>
      </c>
      <c r="S268" s="13">
        <v>41012</v>
      </c>
      <c r="T268" s="35" t="str">
        <f>VLOOKUP(B268,SAOM!B$2:M1809,9,0)</f>
        <v>Keila Santos</v>
      </c>
      <c r="U268" s="13" t="str">
        <f>VLOOKUP(B268,SAOM!B$2:N1809,10,0)</f>
        <v>Rua Pará de Minas, 2333 - Bairro São Benedito</v>
      </c>
      <c r="V268" s="35" t="str">
        <f>VLOOKUP(B268,SAOM!B$2:P1809,12,0)</f>
        <v>31 3634-2135</v>
      </c>
      <c r="W268" s="60" t="str">
        <f>VLOOKUP(B268,SAOM!B$2:O1809,11,0)</f>
        <v>33105-460</v>
      </c>
      <c r="X268" s="33" t="str">
        <f>VLOOKUP(B268,SAOM!B$2:Q1809,13,0)</f>
        <v>00:20:0e:10:48:72</v>
      </c>
      <c r="Y268" s="13">
        <v>41012</v>
      </c>
      <c r="Z268" s="11" t="s">
        <v>2151</v>
      </c>
      <c r="AA268" s="14">
        <v>41012</v>
      </c>
      <c r="AB268" s="28">
        <f>VLOOKUP(C268,Relatorios!A$3:B1039,2,0)</f>
        <v>41058</v>
      </c>
      <c r="AC268" s="287">
        <f>VLOOKUP(D268,Faturamento!D$3:F1703,3,0)</f>
        <v>41043</v>
      </c>
      <c r="AD268" s="41"/>
      <c r="AE268" s="14" t="str">
        <f>VLOOKUP(B268,SAOM!B$2:T1809,16,0)</f>
        <v>-</v>
      </c>
      <c r="AF268" s="14">
        <f t="shared" si="9"/>
        <v>41102</v>
      </c>
      <c r="AG268" s="14">
        <v>41365</v>
      </c>
      <c r="AH268" s="14">
        <v>41366</v>
      </c>
      <c r="AI268" s="47" t="s">
        <v>8608</v>
      </c>
      <c r="AJ268" s="114" t="s">
        <v>15480</v>
      </c>
      <c r="AK268" s="114" t="s">
        <v>16089</v>
      </c>
      <c r="AL268" s="11" t="str">
        <f>VLOOKUP(B268,SAOM!B$2:U1926,20,0)</f>
        <v>-</v>
      </c>
      <c r="AM268" s="15" t="s">
        <v>4162</v>
      </c>
    </row>
    <row r="269" spans="1:39" s="15" customFormat="1" ht="15.75" customHeight="1">
      <c r="A269" s="39">
        <v>3237</v>
      </c>
      <c r="B269" s="31">
        <v>3237</v>
      </c>
      <c r="C269" s="31">
        <v>3237</v>
      </c>
      <c r="D269" s="33" t="str">
        <f>VLOOKUP(B269,SAOM!B$2:H1926,7,0)</f>
        <v>SES-SAIA-3237</v>
      </c>
      <c r="E269" s="13">
        <v>41002</v>
      </c>
      <c r="F269" s="13">
        <v>41047</v>
      </c>
      <c r="G269" s="13">
        <f>VLOOKUP(B269,SAOM!B$2:D1813,3,0)</f>
        <v>41047</v>
      </c>
      <c r="H269" s="13">
        <f t="shared" si="8"/>
        <v>41062</v>
      </c>
      <c r="I269" s="13" t="s">
        <v>458</v>
      </c>
      <c r="J269" s="10" t="s">
        <v>469</v>
      </c>
      <c r="K269" s="33" t="str">
        <f>VLOOKUP(B269,SAOM!B$2:H1810,4,0)</f>
        <v>Aceito</v>
      </c>
      <c r="L269" s="10" t="s">
        <v>623</v>
      </c>
      <c r="M269" s="33" t="str">
        <f>VLOOKUP(B269,SAOM!B$2:F2096,5,0)</f>
        <v>Vodanet</v>
      </c>
      <c r="N269" s="11" t="s">
        <v>117</v>
      </c>
      <c r="O269" s="11" t="str">
        <f>VLOOKUP(N269,Coordenadas!B$2:C1116,2,0)</f>
        <v>CENTRO</v>
      </c>
      <c r="P269" s="11" t="str">
        <f>VLOOKUP(N269,Coordenadas!B$2:D1116,3,0)</f>
        <v xml:space="preserve"> 19°46'2.70"S</v>
      </c>
      <c r="Q269" s="11" t="str">
        <f>VLOOKUP(N269,Coordenadas!B$2:E1116,4,0)</f>
        <v xml:space="preserve"> 43°51'10.08"O</v>
      </c>
      <c r="R269" s="34">
        <v>4033</v>
      </c>
      <c r="S269" s="13">
        <v>41017</v>
      </c>
      <c r="T269" s="35" t="str">
        <f>VLOOKUP(B269,SAOM!B$2:M1810,9,0)</f>
        <v>Poliana Elisa</v>
      </c>
      <c r="U269" s="13" t="str">
        <f>VLOOKUP(B269,SAOM!B$2:N1810,10,0)</f>
        <v>Rua Coronel Lima e Silva, 3 - Bairro Córrego das Calçadas</v>
      </c>
      <c r="V269" s="35" t="str">
        <f>VLOOKUP(B269,SAOM!B$2:P1810,12,0)</f>
        <v>31 3641-5239</v>
      </c>
      <c r="W269" s="60" t="str">
        <f>VLOOKUP(B269,SAOM!B$2:O1810,11,0)</f>
        <v>33025-280</v>
      </c>
      <c r="X269" s="33" t="str">
        <f>VLOOKUP(B269,SAOM!B$2:Q1810,13,0)</f>
        <v>00:20:0e:10:48:f5</v>
      </c>
      <c r="Y269" s="13">
        <v>41018</v>
      </c>
      <c r="Z269" s="11" t="s">
        <v>3786</v>
      </c>
      <c r="AA269" s="14">
        <v>41019</v>
      </c>
      <c r="AB269" s="28" t="e">
        <f>VLOOKUP(C269,Relatorios!A$3:B1040,2,0)</f>
        <v>#N/A</v>
      </c>
      <c r="AC269" s="287">
        <f>VLOOKUP(D269,Faturamento!D$3:F1704,3,0)</f>
        <v>41050</v>
      </c>
      <c r="AD269" s="41"/>
      <c r="AE269" s="14" t="str">
        <f>VLOOKUP(B269,SAOM!B$2:T1810,16,0)</f>
        <v>-</v>
      </c>
      <c r="AF269" s="14">
        <f t="shared" si="9"/>
        <v>41109</v>
      </c>
      <c r="AG269" s="14" t="s">
        <v>4162</v>
      </c>
      <c r="AH269" s="14"/>
      <c r="AI269" s="47"/>
      <c r="AJ269" s="114"/>
      <c r="AK269" s="114"/>
      <c r="AL269" s="11" t="str">
        <f>VLOOKUP(B269,SAOM!B$2:U1927,20,0)</f>
        <v>-</v>
      </c>
      <c r="AM269" s="15" t="s">
        <v>4162</v>
      </c>
    </row>
    <row r="270" spans="1:39" s="15" customFormat="1" ht="15.75" customHeight="1">
      <c r="A270" s="39">
        <v>3238</v>
      </c>
      <c r="B270" s="31" t="s">
        <v>2314</v>
      </c>
      <c r="C270" s="31">
        <v>3238</v>
      </c>
      <c r="D270" s="33" t="str">
        <f>VLOOKUP(B270,SAOM!B$2:H1927,7,0)</f>
        <v>SES-SAIA-3238</v>
      </c>
      <c r="E270" s="13">
        <v>41002</v>
      </c>
      <c r="F270" s="13">
        <v>41047</v>
      </c>
      <c r="G270" s="13">
        <f>VLOOKUP(B270,SAOM!B$2:D1814,3,0)</f>
        <v>41047</v>
      </c>
      <c r="H270" s="13">
        <f t="shared" si="8"/>
        <v>41062</v>
      </c>
      <c r="I270" s="13" t="s">
        <v>458</v>
      </c>
      <c r="J270" s="10" t="s">
        <v>469</v>
      </c>
      <c r="K270" s="33" t="str">
        <f>VLOOKUP(B270,SAOM!B$2:H1811,4,0)</f>
        <v>Aceito</v>
      </c>
      <c r="L270" s="10" t="s">
        <v>456</v>
      </c>
      <c r="M270" s="33" t="str">
        <f>VLOOKUP(B270,SAOM!B$2:F2097,5,0)</f>
        <v>Lider</v>
      </c>
      <c r="N270" s="11" t="s">
        <v>117</v>
      </c>
      <c r="O270" s="11" t="str">
        <f>VLOOKUP(N270,Coordenadas!B$2:C1117,2,0)</f>
        <v>CENTRO</v>
      </c>
      <c r="P270" s="11" t="str">
        <f>VLOOKUP(N270,Coordenadas!B$2:D1117,3,0)</f>
        <v xml:space="preserve"> 19°46'2.70"S</v>
      </c>
      <c r="Q270" s="11" t="str">
        <f>VLOOKUP(N270,Coordenadas!B$2:E1117,4,0)</f>
        <v xml:space="preserve"> 43°51'10.08"O</v>
      </c>
      <c r="R270" s="34">
        <v>4033</v>
      </c>
      <c r="S270" s="13">
        <v>41019</v>
      </c>
      <c r="T270" s="35" t="str">
        <f>VLOOKUP(B270,SAOM!B$2:M1811,9,0)</f>
        <v>Carla Manaíra</v>
      </c>
      <c r="U270" s="13" t="str">
        <f>VLOOKUP(B270,SAOM!B$2:N1811,10,0)</f>
        <v>Rua Antônio de Pinho Tavares, 268</v>
      </c>
      <c r="V270" s="35" t="str">
        <f>VLOOKUP(B270,SAOM!B$2:P1811,12,0)</f>
        <v>31 3636-3103</v>
      </c>
      <c r="W270" s="60" t="str">
        <f>VLOOKUP(B270,SAOM!B$2:O1811,11,0)</f>
        <v>33145-160</v>
      </c>
      <c r="X270" s="33" t="str">
        <f>VLOOKUP(B270,SAOM!B$2:Q1811,13,0)</f>
        <v>00:20:0e:10:4a:07</v>
      </c>
      <c r="Y270" s="13">
        <v>41019</v>
      </c>
      <c r="Z270" s="11" t="s">
        <v>1508</v>
      </c>
      <c r="AA270" s="14">
        <v>41019</v>
      </c>
      <c r="AB270" s="28">
        <f>VLOOKUP(C270,Relatorios!A$3:B1041,2,0)</f>
        <v>41058</v>
      </c>
      <c r="AC270" s="287">
        <f>VLOOKUP(D270,Faturamento!D$3:F1705,3,0)</f>
        <v>41050</v>
      </c>
      <c r="AD270" s="41"/>
      <c r="AE270" s="14" t="str">
        <f>VLOOKUP(B270,SAOM!B$2:T1811,16,0)</f>
        <v>-</v>
      </c>
      <c r="AF270" s="14">
        <f t="shared" si="9"/>
        <v>41109</v>
      </c>
      <c r="AG270" s="14">
        <v>41327</v>
      </c>
      <c r="AH270" s="14">
        <v>41367</v>
      </c>
      <c r="AI270" s="47" t="s">
        <v>8608</v>
      </c>
      <c r="AJ270" s="114" t="s">
        <v>15480</v>
      </c>
      <c r="AK270" s="114" t="s">
        <v>16218</v>
      </c>
      <c r="AL270" s="11" t="str">
        <f>VLOOKUP(B270,SAOM!B$2:U1928,20,0)</f>
        <v>-</v>
      </c>
      <c r="AM270" s="15" t="s">
        <v>4162</v>
      </c>
    </row>
    <row r="271" spans="1:39" s="15" customFormat="1" ht="15.75" customHeight="1">
      <c r="A271" s="39">
        <v>3239</v>
      </c>
      <c r="B271" s="31" t="s">
        <v>2315</v>
      </c>
      <c r="C271" s="31">
        <v>3239</v>
      </c>
      <c r="D271" s="33" t="str">
        <f>VLOOKUP(B271,SAOM!B$2:H1928,7,0)</f>
        <v>SES-SAIA-3239</v>
      </c>
      <c r="E271" s="13">
        <v>41002</v>
      </c>
      <c r="F271" s="13">
        <v>41167</v>
      </c>
      <c r="G271" s="13">
        <f>VLOOKUP(B271,SAOM!B$2:D1815,3,0)</f>
        <v>41167</v>
      </c>
      <c r="H271" s="13">
        <f t="shared" si="8"/>
        <v>41182</v>
      </c>
      <c r="I271" s="13">
        <v>41015</v>
      </c>
      <c r="J271" s="10" t="s">
        <v>469</v>
      </c>
      <c r="K271" s="33" t="str">
        <f>VLOOKUP(B271,SAOM!B$2:H1812,4,0)</f>
        <v>Aceito</v>
      </c>
      <c r="L271" s="10" t="s">
        <v>456</v>
      </c>
      <c r="M271" s="33" t="str">
        <f>VLOOKUP(B271,SAOM!B$2:F2098,5,0)</f>
        <v>Lider</v>
      </c>
      <c r="N271" s="11" t="s">
        <v>117</v>
      </c>
      <c r="O271" s="11" t="str">
        <f>VLOOKUP(N271,Coordenadas!B$2:C1118,2,0)</f>
        <v>CENTRO</v>
      </c>
      <c r="P271" s="11" t="str">
        <f>VLOOKUP(N271,Coordenadas!B$2:D1118,3,0)</f>
        <v xml:space="preserve"> 19°46'2.70"S</v>
      </c>
      <c r="Q271" s="11" t="str">
        <f>VLOOKUP(N271,Coordenadas!B$2:E1118,4,0)</f>
        <v xml:space="preserve"> 43°51'10.08"O</v>
      </c>
      <c r="R271" s="34">
        <v>4033</v>
      </c>
      <c r="S271" s="13">
        <v>41162</v>
      </c>
      <c r="T271" s="35" t="str">
        <f>VLOOKUP(B271,SAOM!B$2:M1812,9,0)</f>
        <v>Gustavo Ferreira</v>
      </c>
      <c r="U271" s="13" t="str">
        <f>VLOOKUP(B271,SAOM!B$2:N1812,10,0)</f>
        <v>Avenida Um, 196 - Duquesa II</v>
      </c>
      <c r="V271" s="35" t="str">
        <f>VLOOKUP(B271,SAOM!B$2:P1812,12,0)</f>
        <v>31 3634-0252</v>
      </c>
      <c r="W271" s="60" t="str">
        <f>VLOOKUP(B271,SAOM!B$2:O1812,11,0)</f>
        <v>33170-350</v>
      </c>
      <c r="X271" s="33" t="str">
        <f>VLOOKUP(B271,SAOM!B$2:Q1812,13,0)</f>
        <v>00:20:0e:10:4a:a3</v>
      </c>
      <c r="Y271" s="13">
        <v>41162</v>
      </c>
      <c r="Z271" s="11" t="s">
        <v>1411</v>
      </c>
      <c r="AA271" s="14">
        <v>41162</v>
      </c>
      <c r="AB271" s="28">
        <f>VLOOKUP(C271,Relatorios!A$3:B1042,2,0)</f>
        <v>41193</v>
      </c>
      <c r="AC271" s="287">
        <f>VLOOKUP(D271,Faturamento!D$3:F1706,3,0)</f>
        <v>41193</v>
      </c>
      <c r="AD271" s="41" t="s">
        <v>6331</v>
      </c>
      <c r="AE271" s="14" t="str">
        <f>VLOOKUP(B271,SAOM!B$2:T1812,16,0)</f>
        <v xml:space="preserve">17/08/2012 14:11:20 	Ivan Santos 	Resolvida. 
Endereço da OS, incorreto. Segundo cliente ao invés de: Rua Dois, 59, seria: Av.:Um, 196 - Santa Luzia.
</v>
      </c>
      <c r="AF271" s="14">
        <f t="shared" si="9"/>
        <v>41252</v>
      </c>
      <c r="AG271" s="14">
        <v>41365</v>
      </c>
      <c r="AH271" s="14">
        <v>41368</v>
      </c>
      <c r="AI271" s="47" t="s">
        <v>8608</v>
      </c>
      <c r="AJ271" s="114" t="s">
        <v>16213</v>
      </c>
      <c r="AK271" s="114"/>
      <c r="AL271" s="11" t="str">
        <f>VLOOKUP(B271,SAOM!B$2:U1929,20,0)</f>
        <v>-</v>
      </c>
      <c r="AM271" s="15" t="s">
        <v>4162</v>
      </c>
    </row>
    <row r="272" spans="1:39" s="15" customFormat="1" ht="15.75" customHeight="1">
      <c r="A272" s="39">
        <v>3240</v>
      </c>
      <c r="B272" s="31" t="s">
        <v>2316</v>
      </c>
      <c r="C272" s="31">
        <v>3240</v>
      </c>
      <c r="D272" s="33" t="str">
        <f>VLOOKUP(B272,SAOM!B$2:H1929,7,0)</f>
        <v>SES-SAIA-3240</v>
      </c>
      <c r="E272" s="13">
        <v>41002</v>
      </c>
      <c r="F272" s="13">
        <v>41047</v>
      </c>
      <c r="G272" s="13">
        <f>VLOOKUP(B272,SAOM!B$2:D1816,3,0)</f>
        <v>41047</v>
      </c>
      <c r="H272" s="13">
        <f t="shared" si="8"/>
        <v>41062</v>
      </c>
      <c r="I272" s="13" t="s">
        <v>458</v>
      </c>
      <c r="J272" s="10" t="s">
        <v>469</v>
      </c>
      <c r="K272" s="33" t="str">
        <f>VLOOKUP(B272,SAOM!B$2:H1813,4,0)</f>
        <v>Aceito</v>
      </c>
      <c r="L272" s="10" t="s">
        <v>456</v>
      </c>
      <c r="M272" s="33" t="str">
        <f>VLOOKUP(B272,SAOM!B$2:F2099,5,0)</f>
        <v>Lider</v>
      </c>
      <c r="N272" s="11" t="s">
        <v>117</v>
      </c>
      <c r="O272" s="11" t="str">
        <f>VLOOKUP(N272,Coordenadas!B$2:C1119,2,0)</f>
        <v>CENTRO</v>
      </c>
      <c r="P272" s="11" t="str">
        <f>VLOOKUP(N272,Coordenadas!B$2:D1119,3,0)</f>
        <v xml:space="preserve"> 19°46'2.70"S</v>
      </c>
      <c r="Q272" s="11" t="str">
        <f>VLOOKUP(N272,Coordenadas!B$2:E1119,4,0)</f>
        <v xml:space="preserve"> 43°51'10.08"O</v>
      </c>
      <c r="R272" s="34">
        <v>4033</v>
      </c>
      <c r="S272" s="13">
        <v>41017</v>
      </c>
      <c r="T272" s="35" t="str">
        <f>VLOOKUP(B272,SAOM!B$2:M1813,9,0)</f>
        <v>Maria Antônia</v>
      </c>
      <c r="U272" s="13" t="str">
        <f>VLOOKUP(B272,SAOM!B$2:N1813,10,0)</f>
        <v>Rua G, 70</v>
      </c>
      <c r="V272" s="35" t="str">
        <f>VLOOKUP(B272,SAOM!B$2:P1813,12,0)</f>
        <v>31 3641-5229</v>
      </c>
      <c r="W272" s="60" t="str">
        <f>VLOOKUP(B272,SAOM!B$2:O1813,11,0)</f>
        <v>33045-270</v>
      </c>
      <c r="X272" s="33" t="str">
        <f>VLOOKUP(B272,SAOM!B$2:Q1813,13,0)</f>
        <v>00:20:0e:10:49:cb</v>
      </c>
      <c r="Y272" s="13">
        <v>41017</v>
      </c>
      <c r="Z272" s="11" t="s">
        <v>1508</v>
      </c>
      <c r="AA272" s="14">
        <v>41017</v>
      </c>
      <c r="AB272" s="28">
        <f>VLOOKUP(C272,Relatorios!A$3:B1043,2,0)</f>
        <v>41058</v>
      </c>
      <c r="AC272" s="287">
        <f>VLOOKUP(D272,Faturamento!D$3:F1707,3,0)</f>
        <v>41048</v>
      </c>
      <c r="AD272" s="41"/>
      <c r="AE272" s="14" t="str">
        <f>VLOOKUP(B272,SAOM!B$2:T1813,16,0)</f>
        <v>-</v>
      </c>
      <c r="AF272" s="14">
        <f t="shared" si="9"/>
        <v>41107</v>
      </c>
      <c r="AG272" s="14" t="s">
        <v>4162</v>
      </c>
      <c r="AH272" s="14"/>
      <c r="AI272" s="47"/>
      <c r="AJ272" s="114"/>
      <c r="AK272" s="114"/>
      <c r="AL272" s="11" t="str">
        <f>VLOOKUP(B272,SAOM!B$2:U1930,20,0)</f>
        <v>-</v>
      </c>
      <c r="AM272" s="15" t="s">
        <v>4162</v>
      </c>
    </row>
    <row r="273" spans="1:43" s="15" customFormat="1" ht="15.75" customHeight="1">
      <c r="A273" s="39">
        <v>3241</v>
      </c>
      <c r="B273" s="31">
        <v>3241</v>
      </c>
      <c r="C273" s="31">
        <v>3241</v>
      </c>
      <c r="D273" s="33" t="str">
        <f>VLOOKUP(B273,SAOM!B$2:H1930,7,0)</f>
        <v>-</v>
      </c>
      <c r="E273" s="13">
        <v>41002</v>
      </c>
      <c r="F273" s="13">
        <v>41047</v>
      </c>
      <c r="G273" s="13">
        <f>VLOOKUP(B273,SAOM!B$2:D1817,3,0)</f>
        <v>41047</v>
      </c>
      <c r="H273" s="13">
        <f t="shared" si="8"/>
        <v>41062</v>
      </c>
      <c r="I273" s="13" t="s">
        <v>458</v>
      </c>
      <c r="J273" s="10" t="s">
        <v>700</v>
      </c>
      <c r="K273" s="33" t="str">
        <f>VLOOKUP(B273,SAOM!B$2:H1814,4,0)</f>
        <v>Paralisado</v>
      </c>
      <c r="L273" s="10" t="s">
        <v>623</v>
      </c>
      <c r="M273" s="33" t="str">
        <f>VLOOKUP(B273,SAOM!B$2:F2100,5,0)</f>
        <v>Vodanet</v>
      </c>
      <c r="N273" s="11" t="s">
        <v>117</v>
      </c>
      <c r="O273" s="11" t="str">
        <f>VLOOKUP(N273,Coordenadas!B$2:C1120,2,0)</f>
        <v>CENTRO</v>
      </c>
      <c r="P273" s="11" t="str">
        <f>VLOOKUP(N273,Coordenadas!B$2:D1120,3,0)</f>
        <v xml:space="preserve"> 19°46'2.70"S</v>
      </c>
      <c r="Q273" s="11" t="str">
        <f>VLOOKUP(N273,Coordenadas!B$2:E1120,4,0)</f>
        <v xml:space="preserve"> 43°51'10.08"O</v>
      </c>
      <c r="R273" s="34">
        <v>4033</v>
      </c>
      <c r="S273" s="13">
        <v>41037</v>
      </c>
      <c r="T273" s="35" t="str">
        <f>VLOOKUP(B273,SAOM!B$2:M1814,9,0)</f>
        <v>Vagner Carvalho</v>
      </c>
      <c r="U273" s="13" t="str">
        <f>VLOOKUP(B273,SAOM!B$2:N1814,10,0)</f>
        <v>Rua Argentina, 531</v>
      </c>
      <c r="V273" s="35" t="str">
        <f>VLOOKUP(B273,SAOM!B$2:P1814,12,0)</f>
        <v>31 3649-6865</v>
      </c>
      <c r="W273" s="60" t="str">
        <f>VLOOKUP(B273,SAOM!B$2:O1814,11,0)</f>
        <v>33020-020</v>
      </c>
      <c r="X273" s="33" t="str">
        <f>VLOOKUP(B273,SAOM!B$2:Q1814,13,0)</f>
        <v>-</v>
      </c>
      <c r="Y273" s="13"/>
      <c r="Z273" s="11"/>
      <c r="AA273" s="14"/>
      <c r="AB273" s="28" t="e">
        <f>VLOOKUP(C273,Relatorios!A$3:B1044,2,0)</f>
        <v>#N/A</v>
      </c>
      <c r="AC273" s="287" t="e">
        <f>VLOOKUP(D273,Faturamento!D$3:F1708,3,0)</f>
        <v>#N/A</v>
      </c>
      <c r="AD273" s="41" t="s">
        <v>2802</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F273" s="14">
        <f t="shared" si="9"/>
        <v>90</v>
      </c>
      <c r="AG273" s="14" t="s">
        <v>4162</v>
      </c>
      <c r="AH273" s="14"/>
      <c r="AI273" s="47"/>
      <c r="AJ273" s="114"/>
      <c r="AK273" s="114"/>
      <c r="AL273" s="11" t="str">
        <f>VLOOKUP(B273,SAOM!B$2:U1931,20,0)</f>
        <v>-</v>
      </c>
      <c r="AM273" s="15" t="s">
        <v>4162</v>
      </c>
    </row>
    <row r="274" spans="1:43" s="15" customFormat="1" ht="15.75" customHeight="1">
      <c r="A274" s="39">
        <v>3242</v>
      </c>
      <c r="B274" s="31" t="s">
        <v>2317</v>
      </c>
      <c r="C274" s="31">
        <v>3242</v>
      </c>
      <c r="D274" s="33" t="str">
        <f>VLOOKUP(B274,SAOM!B$2:H1931,7,0)</f>
        <v>SES-SAIA-3242</v>
      </c>
      <c r="E274" s="13">
        <v>41002</v>
      </c>
      <c r="F274" s="13">
        <v>41047</v>
      </c>
      <c r="G274" s="13">
        <f>VLOOKUP(B274,SAOM!B$2:D1818,3,0)</f>
        <v>41047</v>
      </c>
      <c r="H274" s="13">
        <f t="shared" si="8"/>
        <v>41062</v>
      </c>
      <c r="I274" s="13" t="s">
        <v>458</v>
      </c>
      <c r="J274" s="10" t="s">
        <v>469</v>
      </c>
      <c r="K274" s="33" t="str">
        <f>VLOOKUP(B274,SAOM!B$2:H1815,4,0)</f>
        <v>Aceito</v>
      </c>
      <c r="L274" s="10" t="s">
        <v>456</v>
      </c>
      <c r="M274" s="33" t="str">
        <f>VLOOKUP(B274,SAOM!B$2:F2101,5,0)</f>
        <v>Lider</v>
      </c>
      <c r="N274" s="11" t="s">
        <v>117</v>
      </c>
      <c r="O274" s="11" t="str">
        <f>VLOOKUP(N274,Coordenadas!B$2:C1121,2,0)</f>
        <v>CENTRO</v>
      </c>
      <c r="P274" s="11" t="str">
        <f>VLOOKUP(N274,Coordenadas!B$2:D1121,3,0)</f>
        <v xml:space="preserve"> 19°46'2.70"S</v>
      </c>
      <c r="Q274" s="11" t="str">
        <f>VLOOKUP(N274,Coordenadas!B$2:E1121,4,0)</f>
        <v xml:space="preserve"> 43°51'10.08"O</v>
      </c>
      <c r="R274" s="34">
        <v>4033</v>
      </c>
      <c r="S274" s="13">
        <v>41015</v>
      </c>
      <c r="T274" s="35" t="str">
        <f>VLOOKUP(B274,SAOM!B$2:M1815,9,0)</f>
        <v>Marlene Caetano</v>
      </c>
      <c r="U274" s="13" t="str">
        <f>VLOOKUP(B274,SAOM!B$2:N1815,10,0)</f>
        <v>Rua Jabaquara, 187</v>
      </c>
      <c r="V274" s="35" t="str">
        <f>VLOOKUP(B274,SAOM!B$2:P1815,12,0)</f>
        <v>31 3636-2354</v>
      </c>
      <c r="W274" s="60" t="str">
        <f>VLOOKUP(B274,SAOM!B$2:O1815,11,0)</f>
        <v>33120-170</v>
      </c>
      <c r="X274" s="33" t="str">
        <f>VLOOKUP(B274,SAOM!B$2:Q1815,13,0)</f>
        <v>00:20:0e:10:48:8e</v>
      </c>
      <c r="Y274" s="13">
        <v>41015</v>
      </c>
      <c r="Z274" s="11" t="s">
        <v>1508</v>
      </c>
      <c r="AA274" s="14">
        <v>41015</v>
      </c>
      <c r="AB274" s="28">
        <f>VLOOKUP(C274,Relatorios!A$3:B1045,2,0)</f>
        <v>41058</v>
      </c>
      <c r="AC274" s="287">
        <f>VLOOKUP(D274,Faturamento!D$3:F1709,3,0)</f>
        <v>41046</v>
      </c>
      <c r="AD274" s="41"/>
      <c r="AE274" s="14" t="str">
        <f>VLOOKUP(B274,SAOM!B$2:T1815,16,0)</f>
        <v>-</v>
      </c>
      <c r="AF274" s="14">
        <f t="shared" si="9"/>
        <v>41105</v>
      </c>
      <c r="AG274" s="14" t="s">
        <v>4162</v>
      </c>
      <c r="AH274" s="14"/>
      <c r="AI274" s="47"/>
      <c r="AJ274" s="114"/>
      <c r="AK274" s="114"/>
      <c r="AL274" s="11" t="str">
        <f>VLOOKUP(B274,SAOM!B$2:U1932,20,0)</f>
        <v>-</v>
      </c>
      <c r="AM274" s="15" t="s">
        <v>4162</v>
      </c>
    </row>
    <row r="275" spans="1:43" s="15" customFormat="1" ht="15.75" customHeight="1">
      <c r="A275" s="39">
        <v>3243</v>
      </c>
      <c r="B275" s="31" t="s">
        <v>2318</v>
      </c>
      <c r="C275" s="31">
        <v>3243</v>
      </c>
      <c r="D275" s="33" t="str">
        <f>VLOOKUP(B275,SAOM!B$2:H1932,7,0)</f>
        <v>SES-SAIA-3243</v>
      </c>
      <c r="E275" s="13">
        <v>41002</v>
      </c>
      <c r="F275" s="13">
        <v>41047</v>
      </c>
      <c r="G275" s="13">
        <f>VLOOKUP(B275,SAOM!B$2:D1819,3,0)</f>
        <v>41047</v>
      </c>
      <c r="H275" s="13">
        <f t="shared" si="8"/>
        <v>41062</v>
      </c>
      <c r="I275" s="13">
        <v>41015</v>
      </c>
      <c r="J275" s="10" t="s">
        <v>469</v>
      </c>
      <c r="K275" s="33" t="str">
        <f>VLOOKUP(B275,SAOM!B$2:H1816,4,0)</f>
        <v>Aceito</v>
      </c>
      <c r="L275" s="10" t="s">
        <v>456</v>
      </c>
      <c r="M275" s="33" t="str">
        <f>VLOOKUP(B275,SAOM!B$2:F2102,5,0)</f>
        <v>Lider</v>
      </c>
      <c r="N275" s="11" t="s">
        <v>117</v>
      </c>
      <c r="O275" s="11" t="str">
        <f>VLOOKUP(N275,Coordenadas!B$2:C1122,2,0)</f>
        <v>CENTRO</v>
      </c>
      <c r="P275" s="11" t="str">
        <f>VLOOKUP(N275,Coordenadas!B$2:D1122,3,0)</f>
        <v xml:space="preserve"> 19°46'2.70"S</v>
      </c>
      <c r="Q275" s="11" t="str">
        <f>VLOOKUP(N275,Coordenadas!B$2:E1122,4,0)</f>
        <v xml:space="preserve"> 43°51'10.08"O</v>
      </c>
      <c r="R275" s="34">
        <v>4033</v>
      </c>
      <c r="S275" s="13">
        <v>41018</v>
      </c>
      <c r="T275" s="35" t="str">
        <f>VLOOKUP(B275,SAOM!B$2:M1816,9,0)</f>
        <v>Melinda Soares</v>
      </c>
      <c r="U275" s="13" t="str">
        <f>VLOOKUP(B275,SAOM!B$2:N1816,10,0)</f>
        <v>Rua Machado de Assis, 269</v>
      </c>
      <c r="V275" s="35" t="str">
        <f>VLOOKUP(B275,SAOM!B$2:P1816,12,0)</f>
        <v>31 3636-2351</v>
      </c>
      <c r="W275" s="60" t="str">
        <f>VLOOKUP(B275,SAOM!B$2:O1816,11,0)</f>
        <v>33115-560</v>
      </c>
      <c r="X275" s="33" t="str">
        <f>VLOOKUP(B275,SAOM!B$2:Q1816,13,0)</f>
        <v>00:20:0e:10:49:9f</v>
      </c>
      <c r="Y275" s="13">
        <v>41018</v>
      </c>
      <c r="Z275" s="11" t="s">
        <v>1351</v>
      </c>
      <c r="AA275" s="14">
        <v>41018</v>
      </c>
      <c r="AB275" s="28">
        <f>VLOOKUP(C275,Relatorios!A$3:B1046,2,0)</f>
        <v>41058</v>
      </c>
      <c r="AC275" s="287">
        <f>VLOOKUP(D275,Faturamento!D$3:F1710,3,0)</f>
        <v>41049</v>
      </c>
      <c r="AD275" s="41" t="s">
        <v>2469</v>
      </c>
      <c r="AE275" s="14" t="str">
        <f>VLOOKUP(B275,SAOM!B$2:T1816,16,0)</f>
        <v>SEM CONTATO COM O CLIENTE.</v>
      </c>
      <c r="AF275" s="14">
        <f t="shared" si="9"/>
        <v>41108</v>
      </c>
      <c r="AG275" s="14" t="s">
        <v>4162</v>
      </c>
      <c r="AH275" s="14"/>
      <c r="AI275" s="47"/>
      <c r="AJ275" s="114"/>
      <c r="AK275" s="114"/>
      <c r="AL275" s="11" t="str">
        <f>VLOOKUP(B275,SAOM!B$2:U1933,20,0)</f>
        <v>-</v>
      </c>
      <c r="AM275" s="15" t="s">
        <v>4162</v>
      </c>
    </row>
    <row r="276" spans="1:43" s="15" customFormat="1" ht="15.75" customHeight="1">
      <c r="A276" s="39">
        <v>3244</v>
      </c>
      <c r="B276" s="31" t="s">
        <v>2319</v>
      </c>
      <c r="C276" s="31">
        <v>3244</v>
      </c>
      <c r="D276" s="33" t="str">
        <f>VLOOKUP(B276,SAOM!B$2:H1933,7,0)</f>
        <v>SES-SAIA-3244</v>
      </c>
      <c r="E276" s="13">
        <v>41002</v>
      </c>
      <c r="F276" s="13">
        <v>41047</v>
      </c>
      <c r="G276" s="13">
        <f>VLOOKUP(B276,SAOM!B$2:D1820,3,0)</f>
        <v>41047</v>
      </c>
      <c r="H276" s="13">
        <f t="shared" si="8"/>
        <v>41062</v>
      </c>
      <c r="I276" s="13" t="s">
        <v>458</v>
      </c>
      <c r="J276" s="10" t="s">
        <v>469</v>
      </c>
      <c r="K276" s="33" t="str">
        <f>VLOOKUP(B276,SAOM!B$2:H1817,4,0)</f>
        <v>Aceito</v>
      </c>
      <c r="L276" s="10" t="s">
        <v>456</v>
      </c>
      <c r="M276" s="33" t="str">
        <f>VLOOKUP(B276,SAOM!B$2:F2103,5,0)</f>
        <v>Lider</v>
      </c>
      <c r="N276" s="11" t="s">
        <v>117</v>
      </c>
      <c r="O276" s="11" t="str">
        <f>VLOOKUP(N276,Coordenadas!B$2:C1123,2,0)</f>
        <v>CENTRO</v>
      </c>
      <c r="P276" s="11" t="str">
        <f>VLOOKUP(N276,Coordenadas!B$2:D1123,3,0)</f>
        <v xml:space="preserve"> 19°46'2.70"S</v>
      </c>
      <c r="Q276" s="11" t="str">
        <f>VLOOKUP(N276,Coordenadas!B$2:E1123,4,0)</f>
        <v xml:space="preserve"> 43°51'10.08"O</v>
      </c>
      <c r="R276" s="34">
        <v>4033</v>
      </c>
      <c r="S276" s="13">
        <v>41012</v>
      </c>
      <c r="T276" s="35" t="str">
        <f>VLOOKUP(B276,SAOM!B$2:M1817,9,0)</f>
        <v>Ivone Luiz</v>
      </c>
      <c r="U276" s="13" t="str">
        <f>VLOOKUP(B276,SAOM!B$2:N1817,10,0)</f>
        <v>Rua Suiça, 79</v>
      </c>
      <c r="V276" s="35" t="str">
        <f>VLOOKUP(B276,SAOM!B$2:P1817,12,0)</f>
        <v>31 3634-2449</v>
      </c>
      <c r="W276" s="60" t="str">
        <f>VLOOKUP(B276,SAOM!B$2:O1817,11,0)</f>
        <v>33115-090</v>
      </c>
      <c r="X276" s="33" t="str">
        <f>VLOOKUP(B276,SAOM!B$2:Q1817,13,0)</f>
        <v>00:20:0e:10:49:97</v>
      </c>
      <c r="Y276" s="13">
        <v>41012</v>
      </c>
      <c r="Z276" s="11" t="s">
        <v>3495</v>
      </c>
      <c r="AA276" s="14">
        <v>41012</v>
      </c>
      <c r="AB276" s="28">
        <f>VLOOKUP(C276,Relatorios!A$3:B1047,2,0)</f>
        <v>41058</v>
      </c>
      <c r="AC276" s="287">
        <f>VLOOKUP(D276,Faturamento!D$3:F1711,3,0)</f>
        <v>41043</v>
      </c>
      <c r="AD276" s="41"/>
      <c r="AE276" s="14" t="str">
        <f>VLOOKUP(B276,SAOM!B$2:T1817,16,0)</f>
        <v>-</v>
      </c>
      <c r="AF276" s="14">
        <f t="shared" si="9"/>
        <v>41102</v>
      </c>
      <c r="AG276" s="14" t="s">
        <v>4162</v>
      </c>
      <c r="AH276" s="14"/>
      <c r="AI276" s="47"/>
      <c r="AJ276" s="114"/>
      <c r="AK276" s="114"/>
      <c r="AL276" s="11" t="str">
        <f>VLOOKUP(B276,SAOM!B$2:U1934,20,0)</f>
        <v>-</v>
      </c>
      <c r="AM276" s="15" t="s">
        <v>4162</v>
      </c>
    </row>
    <row r="277" spans="1:43" s="15" customFormat="1" ht="15.75" customHeight="1">
      <c r="A277" s="39">
        <v>3357</v>
      </c>
      <c r="B277" s="31">
        <v>3357</v>
      </c>
      <c r="C277" s="31">
        <v>3357</v>
      </c>
      <c r="D277" s="33" t="str">
        <f>VLOOKUP(B277,SAOM!B$2:H1934,7,0)</f>
        <v>SES-ATIA-3357</v>
      </c>
      <c r="E277" s="13">
        <v>41019</v>
      </c>
      <c r="F277" s="13">
        <v>41064</v>
      </c>
      <c r="G277" s="13">
        <f>VLOOKUP(B277,SAOM!B$2:D1821,3,0)</f>
        <v>41064</v>
      </c>
      <c r="H277" s="13">
        <f t="shared" si="8"/>
        <v>41079</v>
      </c>
      <c r="I277" s="13" t="s">
        <v>458</v>
      </c>
      <c r="J277" s="10" t="s">
        <v>469</v>
      </c>
      <c r="K277" s="33" t="str">
        <f>VLOOKUP(B277,SAOM!B$2:H1818,4,0)</f>
        <v>Aceito</v>
      </c>
      <c r="L277" s="10" t="s">
        <v>456</v>
      </c>
      <c r="M277" s="33" t="str">
        <f>VLOOKUP(B277,SAOM!B$2:F2104,5,0)</f>
        <v>Lider</v>
      </c>
      <c r="N277" s="11" t="s">
        <v>2579</v>
      </c>
      <c r="O277" s="11" t="str">
        <f>VLOOKUP(N277,Coordenadas!B$2:C1124,2,0)</f>
        <v>NORDESTE</v>
      </c>
      <c r="P277" s="11" t="str">
        <f>VLOOKUP(N277,Coordenadas!B$2:D1124,3,0)</f>
        <v xml:space="preserve"> 18° 2'15.90"S</v>
      </c>
      <c r="Q277" s="11" t="str">
        <f>VLOOKUP(N277,Coordenadas!B$2:E1124,4,0)</f>
        <v xml:space="preserve"> 41° 6'39.48"O</v>
      </c>
      <c r="R277" s="34">
        <v>4035</v>
      </c>
      <c r="S277" s="13">
        <v>41039</v>
      </c>
      <c r="T277" s="35" t="str">
        <f>VLOOKUP(B277,SAOM!B$2:M1818,9,0)</f>
        <v>Iracinara Soares Lima</v>
      </c>
      <c r="U277" s="13" t="str">
        <f>VLOOKUP(B277,SAOM!B$2:N1818,10,0)</f>
        <v>Rua João J. de Almeida, s/n</v>
      </c>
      <c r="V277" s="35" t="str">
        <f>VLOOKUP(B277,SAOM!B$2:P1818,12,0)</f>
        <v>33 3526-1155</v>
      </c>
      <c r="W277" s="60" t="str">
        <f>VLOOKUP(B277,SAOM!B$2:O1818,11,0)</f>
        <v>39850-000</v>
      </c>
      <c r="X277" s="33" t="str">
        <f>VLOOKUP(B277,SAOM!B$2:Q1818,13,0)</f>
        <v>00:20:0e:10:49:f2</v>
      </c>
      <c r="Y277" s="13">
        <v>41039</v>
      </c>
      <c r="Z277" s="11" t="s">
        <v>1992</v>
      </c>
      <c r="AA277" s="14">
        <v>41039</v>
      </c>
      <c r="AB277" s="28">
        <f>VLOOKUP(C277,Relatorios!A$3:B1048,2,0)</f>
        <v>41092</v>
      </c>
      <c r="AC277" s="287">
        <f>VLOOKUP(D277,Faturamento!D$3:F1712,3,0)</f>
        <v>41070</v>
      </c>
      <c r="AD277" s="41" t="s">
        <v>2741</v>
      </c>
      <c r="AE277" s="14" t="str">
        <f>VLOOKUP(B277,SAOM!B$2:T1818,16,0)</f>
        <v>-</v>
      </c>
      <c r="AF277" s="14">
        <f t="shared" si="9"/>
        <v>41129</v>
      </c>
      <c r="AG277" s="14" t="s">
        <v>4162</v>
      </c>
      <c r="AH277" s="14"/>
      <c r="AI277" s="47"/>
      <c r="AJ277" s="114"/>
      <c r="AK277" s="114"/>
      <c r="AL277" s="11" t="str">
        <f>VLOOKUP(B277,SAOM!B$2:U1935,20,0)</f>
        <v>-</v>
      </c>
      <c r="AM277" s="15" t="s">
        <v>4162</v>
      </c>
    </row>
    <row r="278" spans="1:43" s="15" customFormat="1" ht="15.75" customHeight="1">
      <c r="A278" s="39">
        <v>3246</v>
      </c>
      <c r="B278" s="31" t="s">
        <v>2320</v>
      </c>
      <c r="C278" s="31">
        <v>3246</v>
      </c>
      <c r="D278" s="33" t="str">
        <f>VLOOKUP(B278,SAOM!B$2:H1935,7,0)</f>
        <v>SES-SAIA-3246</v>
      </c>
      <c r="E278" s="13">
        <v>41002</v>
      </c>
      <c r="F278" s="13">
        <v>41047</v>
      </c>
      <c r="G278" s="13">
        <f>VLOOKUP(B278,SAOM!B$2:D1822,3,0)</f>
        <v>41047</v>
      </c>
      <c r="H278" s="13">
        <f t="shared" si="8"/>
        <v>41062</v>
      </c>
      <c r="I278" s="13" t="s">
        <v>458</v>
      </c>
      <c r="J278" s="10" t="s">
        <v>469</v>
      </c>
      <c r="K278" s="33" t="str">
        <f>VLOOKUP(B278,SAOM!B$2:H1819,4,0)</f>
        <v>Aceito</v>
      </c>
      <c r="L278" s="10" t="s">
        <v>456</v>
      </c>
      <c r="M278" s="33" t="str">
        <f>VLOOKUP(B278,SAOM!B$2:F2105,5,0)</f>
        <v>Lider</v>
      </c>
      <c r="N278" s="11" t="s">
        <v>117</v>
      </c>
      <c r="O278" s="11" t="str">
        <f>VLOOKUP(N278,Coordenadas!B$2:C1125,2,0)</f>
        <v>CENTRO</v>
      </c>
      <c r="P278" s="11" t="str">
        <f>VLOOKUP(N278,Coordenadas!B$2:D1125,3,0)</f>
        <v xml:space="preserve"> 19°46'2.70"S</v>
      </c>
      <c r="Q278" s="11" t="str">
        <f>VLOOKUP(N278,Coordenadas!B$2:E1125,4,0)</f>
        <v xml:space="preserve"> 43°51'10.08"O</v>
      </c>
      <c r="R278" s="34">
        <v>4033</v>
      </c>
      <c r="S278" s="13">
        <v>41016</v>
      </c>
      <c r="T278" s="35" t="str">
        <f>VLOOKUP(B278,SAOM!B$2:M1819,9,0)</f>
        <v>Paula Cristina</v>
      </c>
      <c r="U278" s="13" t="str">
        <f>VLOOKUP(B278,SAOM!B$2:N1819,10,0)</f>
        <v>Av. das Indústrias, 675 - Bairro Nossa Senhora das Graças</v>
      </c>
      <c r="V278" s="35" t="str">
        <f>VLOOKUP(B278,SAOM!B$2:P1819,12,0)</f>
        <v>31 3642-1008</v>
      </c>
      <c r="W278" s="60" t="str">
        <f>VLOOKUP(B278,SAOM!B$2:O1819,11,0)</f>
        <v>33030-510</v>
      </c>
      <c r="X278" s="33" t="str">
        <f>VLOOKUP(B278,SAOM!B$2:Q1819,13,0)</f>
        <v>00:20:0e:10:4a:42</v>
      </c>
      <c r="Y278" s="13">
        <v>41016</v>
      </c>
      <c r="Z278" s="11" t="s">
        <v>2151</v>
      </c>
      <c r="AA278" s="14">
        <v>41016</v>
      </c>
      <c r="AB278" s="28">
        <f>VLOOKUP(C278,Relatorios!A$3:B1049,2,0)</f>
        <v>41058</v>
      </c>
      <c r="AC278" s="287">
        <f>VLOOKUP(D278,Faturamento!D$3:F1713,3,0)</f>
        <v>41047</v>
      </c>
      <c r="AD278" s="41"/>
      <c r="AE278" s="14" t="str">
        <f>VLOOKUP(B278,SAOM!B$2:T1819,16,0)</f>
        <v>-</v>
      </c>
      <c r="AF278" s="14">
        <f t="shared" si="9"/>
        <v>41106</v>
      </c>
      <c r="AG278" s="14">
        <v>41365</v>
      </c>
      <c r="AH278" s="14">
        <v>41368</v>
      </c>
      <c r="AI278" s="47" t="s">
        <v>8608</v>
      </c>
      <c r="AJ278" s="114" t="s">
        <v>15480</v>
      </c>
      <c r="AK278" s="114" t="s">
        <v>16214</v>
      </c>
      <c r="AL278" s="11" t="str">
        <f>VLOOKUP(B278,SAOM!B$2:U1936,20,0)</f>
        <v>-</v>
      </c>
      <c r="AM278" s="15" t="s">
        <v>4162</v>
      </c>
    </row>
    <row r="279" spans="1:43" s="15" customFormat="1" ht="15.75" customHeight="1">
      <c r="A279" s="39">
        <v>3247</v>
      </c>
      <c r="B279" s="31" t="s">
        <v>2321</v>
      </c>
      <c r="C279" s="31">
        <v>3247</v>
      </c>
      <c r="D279" s="33" t="str">
        <f>VLOOKUP(B279,SAOM!B$2:H1936,7,0)</f>
        <v>SES-SAIA-3247</v>
      </c>
      <c r="E279" s="13">
        <v>41002</v>
      </c>
      <c r="F279" s="13">
        <v>41047</v>
      </c>
      <c r="G279" s="13">
        <f>VLOOKUP(B279,SAOM!B$2:D1823,3,0)</f>
        <v>41047</v>
      </c>
      <c r="H279" s="13">
        <f t="shared" si="8"/>
        <v>41062</v>
      </c>
      <c r="I279" s="13">
        <v>41015</v>
      </c>
      <c r="J279" s="10" t="s">
        <v>469</v>
      </c>
      <c r="K279" s="33" t="str">
        <f>VLOOKUP(B279,SAOM!B$2:H1820,4,0)</f>
        <v>Aceito</v>
      </c>
      <c r="L279" s="10" t="s">
        <v>456</v>
      </c>
      <c r="M279" s="33" t="str">
        <f>VLOOKUP(B279,SAOM!B$2:F2106,5,0)</f>
        <v>Lider</v>
      </c>
      <c r="N279" s="11" t="s">
        <v>117</v>
      </c>
      <c r="O279" s="11" t="str">
        <f>VLOOKUP(N279,Coordenadas!B$2:C1126,2,0)</f>
        <v>CENTRO</v>
      </c>
      <c r="P279" s="11" t="str">
        <f>VLOOKUP(N279,Coordenadas!B$2:D1126,3,0)</f>
        <v xml:space="preserve"> 19°46'2.70"S</v>
      </c>
      <c r="Q279" s="11" t="str">
        <f>VLOOKUP(N279,Coordenadas!B$2:E1126,4,0)</f>
        <v xml:space="preserve"> 43°51'10.08"O</v>
      </c>
      <c r="R279" s="34">
        <v>4033</v>
      </c>
      <c r="S279" s="13">
        <v>41023</v>
      </c>
      <c r="T279" s="35" t="str">
        <f>VLOOKUP(B279,SAOM!B$2:M1820,9,0)</f>
        <v>Daniela Christine</v>
      </c>
      <c r="U279" s="13" t="str">
        <f>VLOOKUP(B279,SAOM!B$2:N1820,10,0)</f>
        <v>Rua José Cândido Murta, 260 - Bairro Nova Conquista</v>
      </c>
      <c r="V279" s="35" t="str">
        <f>VLOOKUP(B279,SAOM!B$2:P1820,12,0)</f>
        <v>31 3634-9409</v>
      </c>
      <c r="W279" s="60" t="str">
        <f>VLOOKUP(B279,SAOM!B$2:O1820,11,0)</f>
        <v>33145-360</v>
      </c>
      <c r="X279" s="33" t="str">
        <f>VLOOKUP(B279,SAOM!B$2:Q1820,13,0)</f>
        <v>00:20:0e:10:48:a2</v>
      </c>
      <c r="Y279" s="13">
        <v>41023</v>
      </c>
      <c r="Z279" s="11" t="s">
        <v>1508</v>
      </c>
      <c r="AA279" s="14">
        <v>41023</v>
      </c>
      <c r="AB279" s="28">
        <f>VLOOKUP(C279,Relatorios!A$3:B1050,2,0)</f>
        <v>41006</v>
      </c>
      <c r="AC279" s="287">
        <f>VLOOKUP(D279,Faturamento!D$3:F1714,3,0)</f>
        <v>41054</v>
      </c>
      <c r="AD279" s="41" t="s">
        <v>2469</v>
      </c>
      <c r="AE279" s="14" t="str">
        <f>VLOOKUP(B279,SAOM!B$2:T1820,16,0)</f>
        <v xml:space="preserve">CONSEGUIU CONTATO COM O CLIENTE (17/4) / NÃO CONSEGUE CONTATO COM O CLIENTE (16/4).
</v>
      </c>
      <c r="AF279" s="14">
        <f t="shared" si="9"/>
        <v>41113</v>
      </c>
      <c r="AG279" s="14">
        <v>41365</v>
      </c>
      <c r="AH279" s="14">
        <v>41367</v>
      </c>
      <c r="AI279" s="47" t="s">
        <v>8608</v>
      </c>
      <c r="AJ279" s="114" t="s">
        <v>15480</v>
      </c>
      <c r="AK279" s="114" t="s">
        <v>16141</v>
      </c>
      <c r="AL279" s="11" t="str">
        <f>VLOOKUP(B279,SAOM!B$2:U1937,20,0)</f>
        <v>Sem cabo RJ45 por enquanto.</v>
      </c>
      <c r="AM279" s="15" t="s">
        <v>4162</v>
      </c>
    </row>
    <row r="280" spans="1:43" s="15" customFormat="1" ht="15.75" customHeight="1">
      <c r="A280" s="39">
        <v>3248</v>
      </c>
      <c r="B280" s="31" t="s">
        <v>2322</v>
      </c>
      <c r="C280" s="31">
        <v>3248</v>
      </c>
      <c r="D280" s="33" t="str">
        <f>VLOOKUP(B280,SAOM!B$2:H1937,7,0)</f>
        <v>SES-SAIA-3248</v>
      </c>
      <c r="E280" s="13">
        <v>41002</v>
      </c>
      <c r="F280" s="13">
        <v>41047</v>
      </c>
      <c r="G280" s="13">
        <f>VLOOKUP(B280,SAOM!B$2:D1824,3,0)</f>
        <v>41047</v>
      </c>
      <c r="H280" s="13">
        <f t="shared" si="8"/>
        <v>41062</v>
      </c>
      <c r="I280" s="13">
        <v>41015</v>
      </c>
      <c r="J280" s="10" t="s">
        <v>469</v>
      </c>
      <c r="K280" s="33" t="str">
        <f>VLOOKUP(B280,SAOM!B$2:H1821,4,0)</f>
        <v>Aceito</v>
      </c>
      <c r="L280" s="10" t="s">
        <v>456</v>
      </c>
      <c r="M280" s="33" t="str">
        <f>VLOOKUP(B280,SAOM!B$2:F2107,5,0)</f>
        <v>Lider</v>
      </c>
      <c r="N280" s="11" t="s">
        <v>117</v>
      </c>
      <c r="O280" s="11" t="str">
        <f>VLOOKUP(N280,Coordenadas!B$2:C1127,2,0)</f>
        <v>CENTRO</v>
      </c>
      <c r="P280" s="11" t="str">
        <f>VLOOKUP(N280,Coordenadas!B$2:D1127,3,0)</f>
        <v xml:space="preserve"> 19°46'2.70"S</v>
      </c>
      <c r="Q280" s="11" t="str">
        <f>VLOOKUP(N280,Coordenadas!B$2:E1127,4,0)</f>
        <v xml:space="preserve"> 43°51'10.08"O</v>
      </c>
      <c r="R280" s="34">
        <v>4033</v>
      </c>
      <c r="S280" s="13">
        <v>41023</v>
      </c>
      <c r="T280" s="35" t="str">
        <f>VLOOKUP(B280,SAOM!B$2:M1821,9,0)</f>
        <v>Marizene Vilarinho</v>
      </c>
      <c r="U280" s="13" t="str">
        <f>VLOOKUP(B280,SAOM!B$2:N1821,10,0)</f>
        <v>Rua Estefânia Sales Sotero, s/n - Bairro Palmital setor VI</v>
      </c>
      <c r="V280" s="35" t="str">
        <f>VLOOKUP(B280,SAOM!B$2:P1821,12,0)</f>
        <v>31 3637-2446</v>
      </c>
      <c r="W280" s="60" t="str">
        <f>VLOOKUP(B280,SAOM!B$2:O1821,11,0)</f>
        <v>33140-180</v>
      </c>
      <c r="X280" s="33" t="str">
        <f>VLOOKUP(B280,SAOM!B$2:Q1821,13,0)</f>
        <v>00:20:0e:10:48:65</v>
      </c>
      <c r="Y280" s="13">
        <v>41023</v>
      </c>
      <c r="Z280" s="11" t="s">
        <v>2039</v>
      </c>
      <c r="AA280" s="14">
        <v>41023</v>
      </c>
      <c r="AB280" s="28">
        <f>VLOOKUP(C280,Relatorios!A$3:B1051,2,0)</f>
        <v>41058</v>
      </c>
      <c r="AC280" s="287">
        <f>VLOOKUP(D280,Faturamento!D$3:F1715,3,0)</f>
        <v>41054</v>
      </c>
      <c r="AD280" s="41"/>
      <c r="AE280" s="14" t="str">
        <f>VLOOKUP(B280,SAOM!B$2:T1821,16,0)</f>
        <v xml:space="preserve">NÃO CONSEGUE CONTATO COM O CLIENTE (16/4).
</v>
      </c>
      <c r="AF280" s="14">
        <f t="shared" si="9"/>
        <v>41113</v>
      </c>
      <c r="AG280" s="14">
        <v>41365</v>
      </c>
      <c r="AH280" s="14">
        <v>41366</v>
      </c>
      <c r="AI280" s="47" t="s">
        <v>8608</v>
      </c>
      <c r="AJ280" s="114" t="s">
        <v>15480</v>
      </c>
      <c r="AK280" s="23" t="s">
        <v>16091</v>
      </c>
      <c r="AL280" s="11" t="str">
        <f>VLOOKUP(B280,SAOM!B$2:U1938,20,0)</f>
        <v>Técnico sem cabo RJ45</v>
      </c>
      <c r="AM280" s="14">
        <v>41239</v>
      </c>
      <c r="AN280" s="14">
        <v>41242</v>
      </c>
      <c r="AO280" s="47" t="s">
        <v>8610</v>
      </c>
      <c r="AP280" s="114" t="s">
        <v>9087</v>
      </c>
      <c r="AQ280" s="23" t="s">
        <v>9632</v>
      </c>
    </row>
    <row r="281" spans="1:43" s="15" customFormat="1" ht="15.75" customHeight="1">
      <c r="A281" s="39">
        <v>3249</v>
      </c>
      <c r="B281" s="31" t="s">
        <v>2323</v>
      </c>
      <c r="C281" s="31">
        <v>3249</v>
      </c>
      <c r="D281" s="33" t="str">
        <f>VLOOKUP(B281,SAOM!B$2:H1938,7,0)</f>
        <v>SES-SAIA-3249</v>
      </c>
      <c r="E281" s="13">
        <v>41002</v>
      </c>
      <c r="F281" s="13">
        <v>41047</v>
      </c>
      <c r="G281" s="13">
        <f>VLOOKUP(B281,SAOM!B$2:D1825,3,0)</f>
        <v>41047</v>
      </c>
      <c r="H281" s="13">
        <f t="shared" si="8"/>
        <v>41062</v>
      </c>
      <c r="I281" s="13" t="s">
        <v>458</v>
      </c>
      <c r="J281" s="10" t="s">
        <v>469</v>
      </c>
      <c r="K281" s="33" t="str">
        <f>VLOOKUP(B281,SAOM!B$2:H1822,4,0)</f>
        <v>Aceito</v>
      </c>
      <c r="L281" s="10" t="s">
        <v>456</v>
      </c>
      <c r="M281" s="33" t="str">
        <f>VLOOKUP(B281,SAOM!B$2:F2108,5,0)</f>
        <v>Lider</v>
      </c>
      <c r="N281" s="11" t="s">
        <v>117</v>
      </c>
      <c r="O281" s="11" t="str">
        <f>VLOOKUP(N281,Coordenadas!B$2:C1128,2,0)</f>
        <v>CENTRO</v>
      </c>
      <c r="P281" s="11" t="str">
        <f>VLOOKUP(N281,Coordenadas!B$2:D1128,3,0)</f>
        <v xml:space="preserve"> 19°46'2.70"S</v>
      </c>
      <c r="Q281" s="11" t="str">
        <f>VLOOKUP(N281,Coordenadas!B$2:E1128,4,0)</f>
        <v xml:space="preserve"> 43°51'10.08"O</v>
      </c>
      <c r="R281" s="34">
        <v>4033</v>
      </c>
      <c r="S281" s="13">
        <v>41019</v>
      </c>
      <c r="T281" s="35" t="str">
        <f>VLOOKUP(B281,SAOM!B$2:M1822,9,0)</f>
        <v>Karine Chaluppe</v>
      </c>
      <c r="U281" s="13" t="str">
        <f>VLOOKUP(B281,SAOM!B$2:N1822,10,0)</f>
        <v>Rua Manoel Felix Homem, 524</v>
      </c>
      <c r="V281" s="35" t="str">
        <f>VLOOKUP(B281,SAOM!B$2:P1822,12,0)</f>
        <v>31 3641-9110</v>
      </c>
      <c r="W281" s="60" t="str">
        <f>VLOOKUP(B281,SAOM!B$2:O1822,11,0)</f>
        <v>33055-000</v>
      </c>
      <c r="X281" s="33" t="str">
        <f>VLOOKUP(B281,SAOM!B$2:Q1822,13,0)</f>
        <v>00:20:0e:10:4a:04</v>
      </c>
      <c r="Y281" s="13">
        <v>41023</v>
      </c>
      <c r="Z281" s="11" t="s">
        <v>1411</v>
      </c>
      <c r="AA281" s="14">
        <v>41023</v>
      </c>
      <c r="AB281" s="28">
        <f>VLOOKUP(C281,Relatorios!A$3:B1052,2,0)</f>
        <v>41058</v>
      </c>
      <c r="AC281" s="287">
        <f>VLOOKUP(D281,Faturamento!D$3:F1716,3,0)</f>
        <v>41054</v>
      </c>
      <c r="AD281" s="41"/>
      <c r="AE281" s="14" t="str">
        <f>VLOOKUP(B281,SAOM!B$2:T1822,16,0)</f>
        <v>-</v>
      </c>
      <c r="AF281" s="14">
        <f t="shared" si="9"/>
        <v>41113</v>
      </c>
      <c r="AG281" s="14">
        <v>41365</v>
      </c>
      <c r="AH281" s="14">
        <v>41368</v>
      </c>
      <c r="AI281" s="47" t="s">
        <v>8608</v>
      </c>
      <c r="AJ281" s="114" t="s">
        <v>15480</v>
      </c>
      <c r="AK281" s="114" t="s">
        <v>16215</v>
      </c>
      <c r="AL281" s="11" t="str">
        <f>VLOOKUP(B281,SAOM!B$2:U1939,20,0)</f>
        <v>-</v>
      </c>
      <c r="AM281" s="15" t="s">
        <v>4162</v>
      </c>
    </row>
    <row r="282" spans="1:43" s="57" customFormat="1" ht="15.75" customHeight="1">
      <c r="A282" s="39">
        <v>3250</v>
      </c>
      <c r="B282" s="31">
        <v>3250</v>
      </c>
      <c r="C282" s="31">
        <v>3250</v>
      </c>
      <c r="D282" s="33" t="str">
        <f>VLOOKUP(B282,SAOM!B$2:H1939,7,0)</f>
        <v>SES-SAIA-3250</v>
      </c>
      <c r="E282" s="24">
        <v>41002</v>
      </c>
      <c r="F282" s="24">
        <v>41225</v>
      </c>
      <c r="G282" s="13">
        <f>VLOOKUP(B282,SAOM!B$2:D1826,3,0)</f>
        <v>41225</v>
      </c>
      <c r="H282" s="24">
        <f t="shared" si="8"/>
        <v>41240</v>
      </c>
      <c r="I282" s="24">
        <v>41225</v>
      </c>
      <c r="J282" s="48" t="s">
        <v>469</v>
      </c>
      <c r="K282" s="33" t="str">
        <f>VLOOKUP(B282,SAOM!B$2:H1823,4,0)</f>
        <v>Aceito</v>
      </c>
      <c r="L282" s="48" t="s">
        <v>623</v>
      </c>
      <c r="M282" s="33" t="str">
        <f>VLOOKUP(B282,SAOM!B$2:F2109,5,0)</f>
        <v>Vodanet</v>
      </c>
      <c r="N282" s="40" t="s">
        <v>117</v>
      </c>
      <c r="O282" s="11" t="str">
        <f>VLOOKUP(N282,Coordenadas!B$2:C1129,2,0)</f>
        <v>CENTRO</v>
      </c>
      <c r="P282" s="11" t="str">
        <f>VLOOKUP(N282,Coordenadas!B$2:D1129,3,0)</f>
        <v xml:space="preserve"> 19°46'2.70"S</v>
      </c>
      <c r="Q282" s="11" t="str">
        <f>VLOOKUP(N282,Coordenadas!B$2:E1129,4,0)</f>
        <v xml:space="preserve"> 43°51'10.08"O</v>
      </c>
      <c r="R282" s="69">
        <v>4033</v>
      </c>
      <c r="S282" s="24">
        <v>41220</v>
      </c>
      <c r="T282" s="35" t="str">
        <f>VLOOKUP(B282,SAOM!B$2:M1823,9,0)</f>
        <v>Nilcélia da Paixão</v>
      </c>
      <c r="U282" s="13" t="str">
        <f>VLOOKUP(B282,SAOM!B$2:N1823,10,0)</f>
        <v>Rua Remo Salvo, 389 - Santa Rita</v>
      </c>
      <c r="V282" s="35" t="str">
        <f>VLOOKUP(B282,SAOM!B$2:P1823,12,0)</f>
        <v>31 3641-4386</v>
      </c>
      <c r="W282" s="60" t="str">
        <f>VLOOKUP(B282,SAOM!B$2:O1823,11,0)</f>
        <v>33040-130</v>
      </c>
      <c r="X282" s="33" t="str">
        <f>VLOOKUP(B282,SAOM!B$2:Q1823,13,0)</f>
        <v>00:20:0e:10:55:50</v>
      </c>
      <c r="Y282" s="24">
        <v>41241</v>
      </c>
      <c r="Z282" s="40" t="s">
        <v>5143</v>
      </c>
      <c r="AA282" s="55">
        <v>41242</v>
      </c>
      <c r="AB282" s="28">
        <f>VLOOKUP(C282,Relatorios!A$3:B1053,2,0)</f>
        <v>41271</v>
      </c>
      <c r="AC282" s="287">
        <f>VLOOKUP(D282,Faturamento!D$3:F1717,3,0)</f>
        <v>41273</v>
      </c>
      <c r="AD282" s="45" t="s">
        <v>2803</v>
      </c>
      <c r="AE282" s="14" t="str">
        <f>VLOOKUP(B282,SAOM!B$2:T1823,16,0)</f>
        <v>11/11/2012 07:45:01 	Hernan Martins Alves 	Corrigir na OS o endereço para Rua Remo Salvo 389, Bairro Santa Rita.   	Pendência Ativação
09/10/2012 17:07:55 	Ivan Santos 	Contato de TI Michael 31 8619 9440  	Solicitação Corrigida</v>
      </c>
      <c r="AF282" s="55">
        <f t="shared" si="9"/>
        <v>41332</v>
      </c>
      <c r="AG282" s="55" t="s">
        <v>4162</v>
      </c>
      <c r="AH282" s="55"/>
      <c r="AI282" s="181"/>
      <c r="AJ282" s="115"/>
      <c r="AK282" s="115"/>
      <c r="AL282" s="11" t="str">
        <f>VLOOKUP(B282,SAOM!B$2:U1940,20,0)</f>
        <v>Não possui computador na localidade.</v>
      </c>
      <c r="AM282" s="57" t="s">
        <v>4162</v>
      </c>
    </row>
    <row r="283" spans="1:43" s="15" customFormat="1" ht="15.75" customHeight="1">
      <c r="A283" s="39">
        <v>3252</v>
      </c>
      <c r="B283" s="31" t="s">
        <v>2324</v>
      </c>
      <c r="C283" s="31">
        <v>3252</v>
      </c>
      <c r="D283" s="33" t="str">
        <f>VLOOKUP(B283,SAOM!B$2:H1940,7,0)</f>
        <v>SES-SAIA-3252</v>
      </c>
      <c r="E283" s="13">
        <v>41002</v>
      </c>
      <c r="F283" s="13">
        <v>41047</v>
      </c>
      <c r="G283" s="13">
        <f>VLOOKUP(B283,SAOM!B$2:D1827,3,0)</f>
        <v>41047</v>
      </c>
      <c r="H283" s="13">
        <f t="shared" si="8"/>
        <v>41062</v>
      </c>
      <c r="I283" s="13" t="s">
        <v>458</v>
      </c>
      <c r="J283" s="10" t="s">
        <v>469</v>
      </c>
      <c r="K283" s="33" t="str">
        <f>VLOOKUP(B283,SAOM!B$2:H1824,4,0)</f>
        <v>Aceito</v>
      </c>
      <c r="L283" s="10" t="s">
        <v>456</v>
      </c>
      <c r="M283" s="33" t="str">
        <f>VLOOKUP(B283,SAOM!B$2:F2110,5,0)</f>
        <v>Lider</v>
      </c>
      <c r="N283" s="11" t="s">
        <v>117</v>
      </c>
      <c r="O283" s="11" t="str">
        <f>VLOOKUP(N283,Coordenadas!B$2:C1130,2,0)</f>
        <v>CENTRO</v>
      </c>
      <c r="P283" s="11" t="str">
        <f>VLOOKUP(N283,Coordenadas!B$2:D1130,3,0)</f>
        <v xml:space="preserve"> 19°46'2.70"S</v>
      </c>
      <c r="Q283" s="11" t="str">
        <f>VLOOKUP(N283,Coordenadas!B$2:E1130,4,0)</f>
        <v xml:space="preserve"> 43°51'10.08"O</v>
      </c>
      <c r="R283" s="34">
        <v>4033</v>
      </c>
      <c r="S283" s="13">
        <v>41012</v>
      </c>
      <c r="T283" s="35" t="str">
        <f>VLOOKUP(B283,SAOM!B$2:M1824,9,0)</f>
        <v>Helena Barbosa</v>
      </c>
      <c r="U283" s="13" t="str">
        <f>VLOOKUP(B283,SAOM!B$2:N1824,10,0)</f>
        <v>Av. Teixeira da Costa Sobrinho, 741 - Bairro São Geraldo</v>
      </c>
      <c r="V283" s="35" t="str">
        <f>VLOOKUP(B283,SAOM!B$2:P1824,12,0)</f>
        <v>31 3641-5325</v>
      </c>
      <c r="W283" s="60" t="str">
        <f>VLOOKUP(B283,SAOM!B$2:O1824,11,0)</f>
        <v>33010-360</v>
      </c>
      <c r="X283" s="33" t="str">
        <f>VLOOKUP(B283,SAOM!B$2:Q1824,13,0)</f>
        <v>00:20:0e:10:4a:4b</v>
      </c>
      <c r="Y283" s="13">
        <v>41012</v>
      </c>
      <c r="Z283" s="11" t="s">
        <v>1411</v>
      </c>
      <c r="AA283" s="14">
        <v>41012</v>
      </c>
      <c r="AB283" s="28">
        <f>VLOOKUP(C283,Relatorios!A$3:B1054,2,0)</f>
        <v>41058</v>
      </c>
      <c r="AC283" s="287">
        <f>VLOOKUP(D283,Faturamento!D$3:F1718,3,0)</f>
        <v>41043</v>
      </c>
      <c r="AD283" s="41"/>
      <c r="AE283" s="14" t="str">
        <f>VLOOKUP(B283,SAOM!B$2:T1824,16,0)</f>
        <v>-</v>
      </c>
      <c r="AF283" s="14">
        <f t="shared" si="9"/>
        <v>41102</v>
      </c>
      <c r="AG283" s="14" t="s">
        <v>4162</v>
      </c>
      <c r="AH283" s="14"/>
      <c r="AI283" s="47"/>
      <c r="AJ283" s="114"/>
      <c r="AK283" s="114"/>
      <c r="AL283" s="11" t="str">
        <f>VLOOKUP(B283,SAOM!B$2:U1941,20,0)</f>
        <v>-</v>
      </c>
      <c r="AM283" s="15" t="s">
        <v>4162</v>
      </c>
    </row>
    <row r="284" spans="1:43" s="15" customFormat="1" ht="15.75" customHeight="1">
      <c r="A284" s="39">
        <v>3253</v>
      </c>
      <c r="B284" s="31" t="s">
        <v>2325</v>
      </c>
      <c r="C284" s="31">
        <v>3253</v>
      </c>
      <c r="D284" s="33" t="str">
        <f>VLOOKUP(B284,SAOM!B$2:H1941,7,0)</f>
        <v>-</v>
      </c>
      <c r="E284" s="13">
        <v>41002</v>
      </c>
      <c r="F284" s="13">
        <v>41047</v>
      </c>
      <c r="G284" s="13">
        <f>VLOOKUP(B284,SAOM!B$2:D1828,3,0)</f>
        <v>41047</v>
      </c>
      <c r="H284" s="13">
        <f t="shared" si="8"/>
        <v>41062</v>
      </c>
      <c r="I284" s="13">
        <v>41015</v>
      </c>
      <c r="J284" s="10" t="s">
        <v>700</v>
      </c>
      <c r="K284" s="33" t="str">
        <f>VLOOKUP(B284,SAOM!B$2:H1825,4,0)</f>
        <v>Paralisado</v>
      </c>
      <c r="L284" s="10" t="s">
        <v>456</v>
      </c>
      <c r="M284" s="33" t="str">
        <f>VLOOKUP(B284,SAOM!B$2:F2111,5,0)</f>
        <v>Lider</v>
      </c>
      <c r="N284" s="11" t="s">
        <v>117</v>
      </c>
      <c r="O284" s="11" t="str">
        <f>VLOOKUP(N284,Coordenadas!B$2:C1131,2,0)</f>
        <v>CENTRO</v>
      </c>
      <c r="P284" s="11" t="str">
        <f>VLOOKUP(N284,Coordenadas!B$2:D1131,3,0)</f>
        <v xml:space="preserve"> 19°46'2.70"S</v>
      </c>
      <c r="Q284" s="11" t="str">
        <f>VLOOKUP(N284,Coordenadas!B$2:E1131,4,0)</f>
        <v xml:space="preserve"> 43°51'10.08"O</v>
      </c>
      <c r="R284" s="34">
        <v>4033</v>
      </c>
      <c r="S284" s="13" t="s">
        <v>458</v>
      </c>
      <c r="T284" s="35" t="str">
        <f>VLOOKUP(B284,SAOM!B$2:M1825,9,0)</f>
        <v>Eliane Zeferino</v>
      </c>
      <c r="U284" s="13" t="str">
        <f>VLOOKUP(B284,SAOM!B$2:N1825,10,0)</f>
        <v>Av. Brasília, 3505</v>
      </c>
      <c r="V284" s="35" t="str">
        <f>VLOOKUP(B284,SAOM!B$2:P1825,12,0)</f>
        <v>31 3637-4573</v>
      </c>
      <c r="W284" s="60" t="str">
        <f>VLOOKUP(B284,SAOM!B$2:O1825,11,0)</f>
        <v>33110-580</v>
      </c>
      <c r="X284" s="33" t="str">
        <f>VLOOKUP(B284,SAOM!B$2:Q1825,13,0)</f>
        <v>-</v>
      </c>
      <c r="Y284" s="13"/>
      <c r="Z284" s="11"/>
      <c r="AA284" s="14"/>
      <c r="AB284" s="28" t="e">
        <f>VLOOKUP(C284,Relatorios!A$3:B1055,2,0)</f>
        <v>#N/A</v>
      </c>
      <c r="AC284" s="287" t="e">
        <f>VLOOKUP(D284,Faturamento!D$3:F1719,3,0)</f>
        <v>#N/A</v>
      </c>
      <c r="AD284" s="41" t="s">
        <v>2470</v>
      </c>
      <c r="AE284" s="14" t="str">
        <f>VLOOKUP(B284,SAOM!B$2:T1825,16,0)</f>
        <v xml:space="preserve">05/12/2012 16:34:30 	Fernando La Rocca Junior 	Verificar observação abaixo e após resolver a pendência de ativação, clicar na opção confirmar, para dar continuidade ao fluxo.  	Pendência Ativação Confirmada
05/12/2012 16:30:41 	Verônica Bruna </v>
      </c>
      <c r="AF284" s="14">
        <f t="shared" si="9"/>
        <v>90</v>
      </c>
      <c r="AG284" s="14" t="s">
        <v>4162</v>
      </c>
      <c r="AH284" s="14"/>
      <c r="AI284" s="47"/>
      <c r="AJ284" s="114"/>
      <c r="AK284" s="114"/>
      <c r="AL284" s="11" t="str">
        <f>VLOOKUP(B284,SAOM!B$2:U1942,20,0)</f>
        <v>-</v>
      </c>
      <c r="AM284" s="15" t="s">
        <v>4162</v>
      </c>
    </row>
    <row r="285" spans="1:43" s="15" customFormat="1" ht="15.75" customHeight="1">
      <c r="A285" s="39">
        <v>3254</v>
      </c>
      <c r="B285" s="31" t="s">
        <v>2326</v>
      </c>
      <c r="C285" s="31">
        <v>3254</v>
      </c>
      <c r="D285" s="33" t="str">
        <f>VLOOKUP(B285,SAOM!B$2:H1942,7,0)</f>
        <v>SES-SAIA-3254</v>
      </c>
      <c r="E285" s="13">
        <v>41002</v>
      </c>
      <c r="F285" s="13">
        <v>41047</v>
      </c>
      <c r="G285" s="13">
        <f>VLOOKUP(B285,SAOM!B$2:D1829,3,0)</f>
        <v>41047</v>
      </c>
      <c r="H285" s="13">
        <f t="shared" si="8"/>
        <v>41062</v>
      </c>
      <c r="I285" s="13" t="s">
        <v>458</v>
      </c>
      <c r="J285" s="10" t="s">
        <v>469</v>
      </c>
      <c r="K285" s="33" t="str">
        <f>VLOOKUP(B285,SAOM!B$2:H1826,4,0)</f>
        <v>Aceito</v>
      </c>
      <c r="L285" s="10" t="s">
        <v>456</v>
      </c>
      <c r="M285" s="33" t="str">
        <f>VLOOKUP(B285,SAOM!B$2:F2112,5,0)</f>
        <v>Lider</v>
      </c>
      <c r="N285" s="11" t="s">
        <v>117</v>
      </c>
      <c r="O285" s="11" t="str">
        <f>VLOOKUP(N285,Coordenadas!B$2:C1132,2,0)</f>
        <v>CENTRO</v>
      </c>
      <c r="P285" s="11" t="str">
        <f>VLOOKUP(N285,Coordenadas!B$2:D1132,3,0)</f>
        <v xml:space="preserve"> 19°46'2.70"S</v>
      </c>
      <c r="Q285" s="11" t="str">
        <f>VLOOKUP(N285,Coordenadas!B$2:E1132,4,0)</f>
        <v xml:space="preserve"> 43°51'10.08"O</v>
      </c>
      <c r="R285" s="34">
        <v>4033</v>
      </c>
      <c r="S285" s="13">
        <v>41019</v>
      </c>
      <c r="T285" s="35" t="str">
        <f>VLOOKUP(B285,SAOM!B$2:M1826,9,0)</f>
        <v>Enfermeira Gleise</v>
      </c>
      <c r="U285" s="13" t="str">
        <f>VLOOKUP(B285,SAOM!B$2:N1826,10,0)</f>
        <v>Rua Maria do Carmo Castro, 50 - Bairro Palmital setor VII</v>
      </c>
      <c r="V285" s="35" t="str">
        <f>VLOOKUP(B285,SAOM!B$2:P1826,12,0)</f>
        <v>31 3636-4522</v>
      </c>
      <c r="W285" s="60" t="str">
        <f>VLOOKUP(B285,SAOM!B$2:O1826,11,0)</f>
        <v>33140-660</v>
      </c>
      <c r="X285" s="33" t="str">
        <f>VLOOKUP(B285,SAOM!B$2:Q1826,13,0)</f>
        <v>00:20:0e:10:48:ac</v>
      </c>
      <c r="Y285" s="13">
        <v>41025</v>
      </c>
      <c r="Z285" s="11" t="s">
        <v>2039</v>
      </c>
      <c r="AA285" s="14">
        <v>41025</v>
      </c>
      <c r="AB285" s="28">
        <f>VLOOKUP(C285,Relatorios!A$3:B1056,2,0)</f>
        <v>41058</v>
      </c>
      <c r="AC285" s="287">
        <f>VLOOKUP(D285,Faturamento!D$3:F1720,3,0)</f>
        <v>41056</v>
      </c>
      <c r="AD285" s="41"/>
      <c r="AE285" s="14" t="str">
        <f>VLOOKUP(B285,SAOM!B$2:T1826,16,0)</f>
        <v>-</v>
      </c>
      <c r="AF285" s="14">
        <f t="shared" si="9"/>
        <v>41115</v>
      </c>
      <c r="AG285" s="14">
        <v>41365</v>
      </c>
      <c r="AH285" s="14">
        <v>41366</v>
      </c>
      <c r="AI285" s="47" t="s">
        <v>8608</v>
      </c>
      <c r="AJ285" s="114" t="s">
        <v>15480</v>
      </c>
      <c r="AK285" s="114" t="s">
        <v>16092</v>
      </c>
      <c r="AL285" s="11" t="str">
        <f>VLOOKUP(B285,SAOM!B$2:U1943,20,0)</f>
        <v>O técnico ainda não recebeu o cabo RJ45.</v>
      </c>
      <c r="AM285" s="15" t="s">
        <v>4162</v>
      </c>
    </row>
    <row r="286" spans="1:43" s="15" customFormat="1" ht="15.75" customHeight="1">
      <c r="A286" s="39">
        <v>3251</v>
      </c>
      <c r="B286" s="31" t="s">
        <v>2327</v>
      </c>
      <c r="C286" s="31">
        <v>3251</v>
      </c>
      <c r="D286" s="33" t="str">
        <f>VLOOKUP(B286,SAOM!B$2:H1943,7,0)</f>
        <v>-</v>
      </c>
      <c r="E286" s="13">
        <v>41002</v>
      </c>
      <c r="F286" s="13">
        <v>41047</v>
      </c>
      <c r="G286" s="13">
        <f>VLOOKUP(B286,SAOM!B$2:D1830,3,0)</f>
        <v>41047</v>
      </c>
      <c r="H286" s="13">
        <f t="shared" si="8"/>
        <v>41062</v>
      </c>
      <c r="I286" s="13">
        <v>41019</v>
      </c>
      <c r="J286" s="10" t="s">
        <v>700</v>
      </c>
      <c r="K286" s="33" t="str">
        <f>VLOOKUP(B286,SAOM!B$2:H1827,4,0)</f>
        <v>Paralisado</v>
      </c>
      <c r="L286" s="10" t="s">
        <v>456</v>
      </c>
      <c r="M286" s="33" t="str">
        <f>VLOOKUP(B286,SAOM!B$2:F2113,5,0)</f>
        <v>Lider</v>
      </c>
      <c r="N286" s="11" t="s">
        <v>117</v>
      </c>
      <c r="O286" s="11" t="str">
        <f>VLOOKUP(N286,Coordenadas!B$2:C1133,2,0)</f>
        <v>CENTRO</v>
      </c>
      <c r="P286" s="11" t="str">
        <f>VLOOKUP(N286,Coordenadas!B$2:D1133,3,0)</f>
        <v xml:space="preserve"> 19°46'2.70"S</v>
      </c>
      <c r="Q286" s="11" t="str">
        <f>VLOOKUP(N286,Coordenadas!B$2:E1133,4,0)</f>
        <v xml:space="preserve"> 43°51'10.08"O</v>
      </c>
      <c r="R286" s="34">
        <v>4033</v>
      </c>
      <c r="S286" s="13" t="s">
        <v>458</v>
      </c>
      <c r="T286" s="35" t="str">
        <f>VLOOKUP(B286,SAOM!B$2:M1827,9,0)</f>
        <v>Kelly Soares</v>
      </c>
      <c r="U286" s="13" t="str">
        <f>VLOOKUP(B286,SAOM!B$2:N1827,10,0)</f>
        <v>Rua Mangarataia, 413</v>
      </c>
      <c r="V286" s="35" t="str">
        <f>VLOOKUP(B286,SAOM!B$2:P1827,12,0)</f>
        <v>31 3634-5334</v>
      </c>
      <c r="W286" s="60" t="str">
        <f>VLOOKUP(B286,SAOM!B$2:O1827,11,0)</f>
        <v>33130-080</v>
      </c>
      <c r="X286" s="33" t="str">
        <f>VLOOKUP(B286,SAOM!B$2:Q1827,13,0)</f>
        <v>-</v>
      </c>
      <c r="Y286" s="13"/>
      <c r="Z286" s="11"/>
      <c r="AA286" s="14"/>
      <c r="AB286" s="28" t="e">
        <f>VLOOKUP(C286,Relatorios!A$3:B1057,2,0)</f>
        <v>#N/A</v>
      </c>
      <c r="AC286" s="287" t="e">
        <f>VLOOKUP(D286,Faturamento!D$3:F1721,3,0)</f>
        <v>#N/A</v>
      </c>
      <c r="AD286" s="41" t="s">
        <v>2556</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F286" s="14">
        <f t="shared" si="9"/>
        <v>90</v>
      </c>
      <c r="AG286" s="14" t="s">
        <v>4162</v>
      </c>
      <c r="AH286" s="14"/>
      <c r="AI286" s="47"/>
      <c r="AJ286" s="114"/>
      <c r="AK286" s="114"/>
      <c r="AL286" s="11" t="str">
        <f>VLOOKUP(B286,SAOM!B$2:U1944,20,0)</f>
        <v>-</v>
      </c>
      <c r="AM286" s="15" t="s">
        <v>4162</v>
      </c>
    </row>
    <row r="287" spans="1:43" s="15" customFormat="1" ht="15.75" customHeight="1">
      <c r="A287" s="39">
        <v>3255</v>
      </c>
      <c r="B287" s="31" t="s">
        <v>2328</v>
      </c>
      <c r="C287" s="31">
        <v>3255</v>
      </c>
      <c r="D287" s="33" t="str">
        <f>VLOOKUP(B287,SAOM!B$2:H1944,7,0)</f>
        <v>SES-SAIA-3255</v>
      </c>
      <c r="E287" s="13">
        <v>41002</v>
      </c>
      <c r="F287" s="13">
        <v>41047</v>
      </c>
      <c r="G287" s="13">
        <f>VLOOKUP(B287,SAOM!B$2:D1831,3,0)</f>
        <v>41047</v>
      </c>
      <c r="H287" s="13">
        <f t="shared" si="8"/>
        <v>41062</v>
      </c>
      <c r="I287" s="13" t="s">
        <v>458</v>
      </c>
      <c r="J287" s="10" t="s">
        <v>469</v>
      </c>
      <c r="K287" s="33" t="str">
        <f>VLOOKUP(B287,SAOM!B$2:H1828,4,0)</f>
        <v>Aceito</v>
      </c>
      <c r="L287" s="10" t="s">
        <v>456</v>
      </c>
      <c r="M287" s="33" t="str">
        <f>VLOOKUP(B287,SAOM!B$2:F2114,5,0)</f>
        <v>Lider</v>
      </c>
      <c r="N287" s="11" t="s">
        <v>117</v>
      </c>
      <c r="O287" s="11" t="str">
        <f>VLOOKUP(N287,Coordenadas!B$2:C1134,2,0)</f>
        <v>CENTRO</v>
      </c>
      <c r="P287" s="11" t="str">
        <f>VLOOKUP(N287,Coordenadas!B$2:D1134,3,0)</f>
        <v xml:space="preserve"> 19°46'2.70"S</v>
      </c>
      <c r="Q287" s="11" t="str">
        <f>VLOOKUP(N287,Coordenadas!B$2:E1134,4,0)</f>
        <v xml:space="preserve"> 43°51'10.08"O</v>
      </c>
      <c r="R287" s="34">
        <v>4033</v>
      </c>
      <c r="S287" s="13">
        <v>41022</v>
      </c>
      <c r="T287" s="35" t="str">
        <f>VLOOKUP(B287,SAOM!B$2:M1828,9,0)</f>
        <v>Fernanda Teixeira</v>
      </c>
      <c r="U287" s="13" t="str">
        <f>VLOOKUP(B287,SAOM!B$2:N1828,10,0)</f>
        <v>Av. Nossa Senhora da Conceição, 70 - Bairro Via Colégio</v>
      </c>
      <c r="V287" s="35" t="str">
        <f>VLOOKUP(B287,SAOM!B$2:P1828,12,0)</f>
        <v>31 3637-3393</v>
      </c>
      <c r="W287" s="60" t="str">
        <f>VLOOKUP(B287,SAOM!B$2:O1828,11,0)</f>
        <v>33125-110</v>
      </c>
      <c r="X287" s="33" t="str">
        <f>VLOOKUP(B287,SAOM!B$2:Q1828,13,0)</f>
        <v>00:20:0e:10:48:44</v>
      </c>
      <c r="Y287" s="13">
        <v>41022</v>
      </c>
      <c r="Z287" s="11" t="s">
        <v>1411</v>
      </c>
      <c r="AA287" s="14">
        <v>41023</v>
      </c>
      <c r="AB287" s="28">
        <f>VLOOKUP(C287,Relatorios!A$3:B1058,2,0)</f>
        <v>41058</v>
      </c>
      <c r="AC287" s="287">
        <f>VLOOKUP(D287,Faturamento!D$3:F1722,3,0)</f>
        <v>41054</v>
      </c>
      <c r="AD287" s="41"/>
      <c r="AE287" s="14" t="str">
        <f>VLOOKUP(B287,SAOM!B$2:T1828,16,0)</f>
        <v>-</v>
      </c>
      <c r="AF287" s="14">
        <f t="shared" si="9"/>
        <v>41113</v>
      </c>
      <c r="AG287" s="14" t="s">
        <v>4162</v>
      </c>
      <c r="AH287" s="14"/>
      <c r="AI287" s="47"/>
      <c r="AJ287" s="114"/>
      <c r="AK287" s="114"/>
      <c r="AL287" s="11" t="str">
        <f>VLOOKUP(B287,SAOM!B$2:U1945,20,0)</f>
        <v>-</v>
      </c>
      <c r="AM287" s="15" t="s">
        <v>4162</v>
      </c>
    </row>
    <row r="288" spans="1:43" s="15" customFormat="1" ht="15.75" customHeight="1">
      <c r="A288" s="39">
        <v>3492</v>
      </c>
      <c r="B288" s="31">
        <v>3492</v>
      </c>
      <c r="C288" s="31">
        <v>3492</v>
      </c>
      <c r="D288" s="33" t="str">
        <f>VLOOKUP(B288,SAOM!B$2:H1945,7,0)</f>
        <v>SES-BASO-3492</v>
      </c>
      <c r="E288" s="13">
        <v>41044</v>
      </c>
      <c r="F288" s="13">
        <v>41089</v>
      </c>
      <c r="G288" s="13">
        <f>VLOOKUP(B288,SAOM!B$2:D1832,3,0)</f>
        <v>41089</v>
      </c>
      <c r="H288" s="13">
        <f t="shared" si="8"/>
        <v>41104</v>
      </c>
      <c r="I288" s="13" t="s">
        <v>458</v>
      </c>
      <c r="J288" s="10" t="s">
        <v>469</v>
      </c>
      <c r="K288" s="33" t="str">
        <f>VLOOKUP(B288,SAOM!B$2:H1829,4,0)</f>
        <v>Aceito</v>
      </c>
      <c r="L288" s="10" t="s">
        <v>456</v>
      </c>
      <c r="M288" s="33" t="str">
        <f>VLOOKUP(B288,SAOM!B$2:F2115,5,0)</f>
        <v>Lider</v>
      </c>
      <c r="N288" s="11" t="s">
        <v>2899</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35" t="str">
        <f>VLOOKUP(B288,SAOM!B$2:M1829,9,0)</f>
        <v>Vanessa Cristina Ferreira</v>
      </c>
      <c r="U288" s="13" t="str">
        <f>VLOOKUP(B288,SAOM!B$2:N1829,10,0)</f>
        <v>Av. Guanabara, 300 - Bairro Jardim Bandeirantes</v>
      </c>
      <c r="V288" s="35" t="str">
        <f>VLOOKUP(B288,SAOM!B$2:P1829,12,0)</f>
        <v>32 3351-1813</v>
      </c>
      <c r="W288" s="60" t="str">
        <f>VLOOKUP(B288,SAOM!B$2:O1829,11,0)</f>
        <v>36212-000</v>
      </c>
      <c r="X288" s="33" t="str">
        <f>VLOOKUP(B288,SAOM!B$2:Q1829,13,0)</f>
        <v>00:20:0e:10:49:a4</v>
      </c>
      <c r="Y288" s="13">
        <v>41053</v>
      </c>
      <c r="Z288" s="11" t="s">
        <v>2555</v>
      </c>
      <c r="AA288" s="14">
        <v>41054</v>
      </c>
      <c r="AB288" s="28">
        <f>VLOOKUP(C288,Relatorios!A$3:B1059,2,0)</f>
        <v>41092</v>
      </c>
      <c r="AC288" s="287">
        <f>VLOOKUP(D288,Faturamento!D$3:F1723,3,0)</f>
        <v>41085</v>
      </c>
      <c r="AD288" s="41" t="s">
        <v>3242</v>
      </c>
      <c r="AE288" s="14" t="str">
        <f>VLOOKUP(B288,SAOM!B$2:T1829,16,0)</f>
        <v>-</v>
      </c>
      <c r="AF288" s="14">
        <f t="shared" si="9"/>
        <v>41144</v>
      </c>
      <c r="AG288" s="14" t="s">
        <v>4162</v>
      </c>
      <c r="AH288" s="14"/>
      <c r="AI288" s="47"/>
      <c r="AJ288" s="114"/>
      <c r="AK288" s="114"/>
      <c r="AL288" s="11" t="str">
        <f>VLOOKUP(B288,SAOM!B$2:U1946,20,0)</f>
        <v>A localidade não possui computador para conectar o cabo RJ 45. O Técnico vai deixar o cabo com um responsável.</v>
      </c>
      <c r="AM288" s="15" t="s">
        <v>4162</v>
      </c>
    </row>
    <row r="289" spans="1:43" s="15" customFormat="1" ht="15.75" customHeight="1">
      <c r="A289" s="39">
        <v>3494</v>
      </c>
      <c r="B289" s="31">
        <v>3494</v>
      </c>
      <c r="C289" s="31">
        <v>3494</v>
      </c>
      <c r="D289" s="33" t="str">
        <f>VLOOKUP(B289,SAOM!B$2:H1946,7,0)</f>
        <v>SES-BASO-3494</v>
      </c>
      <c r="E289" s="13">
        <v>41044</v>
      </c>
      <c r="F289" s="13">
        <v>41089</v>
      </c>
      <c r="G289" s="13">
        <f>VLOOKUP(B289,SAOM!B$2:D1833,3,0)</f>
        <v>41089</v>
      </c>
      <c r="H289" s="13">
        <f t="shared" si="8"/>
        <v>41104</v>
      </c>
      <c r="I289" s="13" t="s">
        <v>458</v>
      </c>
      <c r="J289" s="10" t="s">
        <v>469</v>
      </c>
      <c r="K289" s="33" t="str">
        <f>VLOOKUP(B289,SAOM!B$2:H1830,4,0)</f>
        <v>Aceito</v>
      </c>
      <c r="L289" s="10" t="s">
        <v>456</v>
      </c>
      <c r="M289" s="33" t="str">
        <f>VLOOKUP(B289,SAOM!B$2:F2116,5,0)</f>
        <v>Lider</v>
      </c>
      <c r="N289" s="11" t="s">
        <v>2899</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35" t="str">
        <f>VLOOKUP(B289,SAOM!B$2:M1830,9,0)</f>
        <v>Joicymara de Fátima Rodrigues</v>
      </c>
      <c r="U289" s="13" t="str">
        <f>VLOOKUP(B289,SAOM!B$2:N1830,10,0)</f>
        <v>Rua Ritápolis, 12</v>
      </c>
      <c r="V289" s="35" t="str">
        <f>VLOOKUP(B289,SAOM!B$2:P1830,12,0)</f>
        <v>32 3351-1789</v>
      </c>
      <c r="W289" s="60" t="str">
        <f>VLOOKUP(B289,SAOM!B$2:O1830,11,0)</f>
        <v>36212-000</v>
      </c>
      <c r="X289" s="33" t="str">
        <f>VLOOKUP(B289,SAOM!B$2:Q1830,13,0)</f>
        <v>00:20:0e:10:45:49</v>
      </c>
      <c r="Y289" s="13">
        <v>41057</v>
      </c>
      <c r="Z289" s="11" t="s">
        <v>2555</v>
      </c>
      <c r="AA289" s="14">
        <v>41057</v>
      </c>
      <c r="AB289" s="28">
        <f>VLOOKUP(C289,Relatorios!A$3:B1060,2,0)</f>
        <v>41092</v>
      </c>
      <c r="AC289" s="287">
        <f>VLOOKUP(D289,Faturamento!D$3:F1724,3,0)</f>
        <v>41088</v>
      </c>
      <c r="AD289" s="41"/>
      <c r="AE289" s="14" t="str">
        <f>VLOOKUP(B289,SAOM!B$2:T1830,16,0)</f>
        <v>-</v>
      </c>
      <c r="AF289" s="14">
        <f t="shared" si="9"/>
        <v>41147</v>
      </c>
      <c r="AG289" s="14" t="s">
        <v>4162</v>
      </c>
      <c r="AH289" s="14"/>
      <c r="AI289" s="47"/>
      <c r="AJ289" s="114"/>
      <c r="AK289" s="114"/>
      <c r="AL289" s="11" t="str">
        <f>VLOOKUP(B289,SAOM!B$2:U1947,20,0)</f>
        <v>A localidade não possui computador.</v>
      </c>
      <c r="AM289" s="15" t="s">
        <v>4162</v>
      </c>
    </row>
    <row r="290" spans="1:43" s="15" customFormat="1" ht="15.75" customHeight="1">
      <c r="A290" s="39">
        <v>3266</v>
      </c>
      <c r="B290" s="31">
        <v>3266</v>
      </c>
      <c r="C290" s="31">
        <v>3266</v>
      </c>
      <c r="D290" s="33" t="str">
        <f>VLOOKUP(B290,SAOM!B$2:H1947,7,0)</f>
        <v>SES-DOVO-3266</v>
      </c>
      <c r="E290" s="13">
        <v>41003</v>
      </c>
      <c r="F290" s="13">
        <v>41048</v>
      </c>
      <c r="G290" s="13">
        <f>VLOOKUP(B290,SAOM!B$2:D1834,3,0)</f>
        <v>41048</v>
      </c>
      <c r="H290" s="13">
        <f t="shared" si="8"/>
        <v>41063</v>
      </c>
      <c r="I290" s="13" t="s">
        <v>458</v>
      </c>
      <c r="J290" s="10" t="s">
        <v>469</v>
      </c>
      <c r="K290" s="33" t="str">
        <f>VLOOKUP(B290,SAOM!B$2:H1831,4,0)</f>
        <v>Aceito</v>
      </c>
      <c r="L290" s="10" t="s">
        <v>456</v>
      </c>
      <c r="M290" s="33" t="str">
        <f>VLOOKUP(B290,SAOM!B$2:F2117,5,0)</f>
        <v>Lider</v>
      </c>
      <c r="N290" s="11" t="s">
        <v>2344</v>
      </c>
      <c r="O290" s="11" t="str">
        <f>VLOOKUP(N290,Coordenadas!B$2:C1137,2,0)</f>
        <v>SUDESTE</v>
      </c>
      <c r="P290" s="11" t="str">
        <f>VLOOKUP(N290,Coordenadas!B$2:D1137,3,0)</f>
        <v xml:space="preserve"> 20°57'41.50"S</v>
      </c>
      <c r="Q290" s="11" t="str">
        <f>VLOOKUP(N290,Coordenadas!B$2:E1137,4,0)</f>
        <v xml:space="preserve"> 43°11'23.62"O</v>
      </c>
      <c r="R290" s="34">
        <v>4033</v>
      </c>
      <c r="S290" s="13">
        <v>41015</v>
      </c>
      <c r="T290" s="35" t="str">
        <f>VLOOKUP(B290,SAOM!B$2:M1831,9,0)</f>
        <v>Aleida Fernandes Nogueira</v>
      </c>
      <c r="U290" s="13" t="str">
        <f>VLOOKUP(B290,SAOM!B$2:N1831,10,0)</f>
        <v xml:space="preserve">Rua Francisco Grossi, 0 </v>
      </c>
      <c r="V290" s="35" t="str">
        <f>VLOOKUP(B290,SAOM!B$2:P1831,12,0)</f>
        <v>32 3576-1472</v>
      </c>
      <c r="W290" s="60" t="str">
        <f>VLOOKUP(B290,SAOM!B$2:O1831,11,0)</f>
        <v>36513-000</v>
      </c>
      <c r="X290" s="33" t="str">
        <f>VLOOKUP(B290,SAOM!B$2:Q1831,13,0)</f>
        <v>00:20:0E:10:4A:3E</v>
      </c>
      <c r="Y290" s="13">
        <v>41015</v>
      </c>
      <c r="Z290" s="11" t="s">
        <v>1733</v>
      </c>
      <c r="AA290" s="14">
        <v>41015</v>
      </c>
      <c r="AB290" s="28">
        <f>VLOOKUP(C290,Relatorios!A$3:B1061,2,0)</f>
        <v>41058</v>
      </c>
      <c r="AC290" s="287">
        <f>VLOOKUP(D290,Faturamento!D$3:F1725,3,0)</f>
        <v>41046</v>
      </c>
      <c r="AD290" s="41"/>
      <c r="AE290" s="14" t="str">
        <f>VLOOKUP(B290,SAOM!B$2:T1831,16,0)</f>
        <v>-</v>
      </c>
      <c r="AF290" s="14">
        <f t="shared" si="9"/>
        <v>41105</v>
      </c>
      <c r="AG290" s="14" t="s">
        <v>4162</v>
      </c>
      <c r="AH290" s="14"/>
      <c r="AI290" s="47"/>
      <c r="AJ290" s="114"/>
      <c r="AK290" s="114"/>
      <c r="AL290" s="11" t="str">
        <f>VLOOKUP(B290,SAOM!B$2:U1948,20,0)</f>
        <v>-</v>
      </c>
      <c r="AM290" s="15" t="s">
        <v>4162</v>
      </c>
    </row>
    <row r="291" spans="1:43" s="57" customFormat="1" ht="15.75" customHeight="1">
      <c r="A291" s="39">
        <v>3267</v>
      </c>
      <c r="B291" s="31">
        <v>3267</v>
      </c>
      <c r="C291" s="31">
        <v>3267</v>
      </c>
      <c r="D291" s="33" t="str">
        <f>VLOOKUP(B291,SAOM!B$2:H1948,7,0)</f>
        <v>SES-ENAS-3267</v>
      </c>
      <c r="E291" s="24">
        <v>41003</v>
      </c>
      <c r="F291" s="24">
        <v>41111</v>
      </c>
      <c r="G291" s="13">
        <f>VLOOKUP(B291,SAOM!B$2:D1835,3,0)</f>
        <v>41111</v>
      </c>
      <c r="H291" s="24">
        <f t="shared" si="8"/>
        <v>41126</v>
      </c>
      <c r="I291" s="24">
        <v>41145</v>
      </c>
      <c r="J291" s="48" t="s">
        <v>469</v>
      </c>
      <c r="K291" s="33" t="str">
        <f>VLOOKUP(B291,SAOM!B$2:H1832,4,0)</f>
        <v>Aceito</v>
      </c>
      <c r="L291" s="10" t="s">
        <v>456</v>
      </c>
      <c r="M291" s="33" t="str">
        <f>VLOOKUP(B291,SAOM!B$2:F2118,5,0)</f>
        <v>Lider</v>
      </c>
      <c r="N291" s="40" t="s">
        <v>2348</v>
      </c>
      <c r="O291" s="11" t="str">
        <f>VLOOKUP(N291,Coordenadas!B$2:C1138,2,0)</f>
        <v>LESTE</v>
      </c>
      <c r="P291" s="11" t="str">
        <f>VLOOKUP(N291,Coordenadas!B$2:D1138,3,0)</f>
        <v xml:space="preserve"> 19°12'28.39"S</v>
      </c>
      <c r="Q291" s="11" t="str">
        <f>VLOOKUP(N291,Coordenadas!B$2:E1138,4,0)</f>
        <v xml:space="preserve"> 42° 3'6.43"O</v>
      </c>
      <c r="R291" s="69">
        <v>4035</v>
      </c>
      <c r="S291" s="24">
        <v>41141</v>
      </c>
      <c r="T291" s="35" t="str">
        <f>VLOOKUP(B291,SAOM!B$2:M1832,9,0)</f>
        <v>Pamela Cardoso Ribeiro Dias</v>
      </c>
      <c r="U291" s="13" t="str">
        <f>VLOOKUP(B291,SAOM!B$2:N1832,10,0)</f>
        <v>Rua Prefeito Divino Paulino de Oliveira, 205 - Jose Ernesto</v>
      </c>
      <c r="V291" s="35" t="str">
        <f>VLOOKUP(B291,SAOM!B$2:P1832,12,0)</f>
        <v>33 3234-1444</v>
      </c>
      <c r="W291" s="60" t="str">
        <f>VLOOKUP(B291,SAOM!B$2:O1832,11,0)</f>
        <v>35130-000</v>
      </c>
      <c r="X291" s="33" t="str">
        <f>VLOOKUP(B291,SAOM!B$2:Q1832,13,0)</f>
        <v>00:20:0e:10:4a:ec</v>
      </c>
      <c r="Y291" s="24">
        <v>41157</v>
      </c>
      <c r="Z291" s="40" t="s">
        <v>7021</v>
      </c>
      <c r="AA291" s="55">
        <v>41158</v>
      </c>
      <c r="AB291" s="28">
        <f>VLOOKUP(C291,Relatorios!A$3:B1062,2,0)</f>
        <v>41193</v>
      </c>
      <c r="AC291" s="287">
        <f>VLOOKUP(D291,Faturamento!D$3:F1726,3,0)</f>
        <v>41189</v>
      </c>
      <c r="AD291" s="176" t="s">
        <v>7025</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 t="shared" si="9"/>
        <v>41248</v>
      </c>
      <c r="AG291" s="55">
        <v>41205</v>
      </c>
      <c r="AH291" s="55">
        <v>41220</v>
      </c>
      <c r="AI291" s="181" t="s">
        <v>456</v>
      </c>
      <c r="AJ291" s="115" t="s">
        <v>8728</v>
      </c>
      <c r="AK291" s="115" t="s">
        <v>9310</v>
      </c>
      <c r="AL291" s="11" t="str">
        <f>VLOOKUP(B291,SAOM!B$2:U1949,20,0)</f>
        <v>Técnico não possui cabo RJ45.</v>
      </c>
      <c r="AM291" s="57" t="s">
        <v>4162</v>
      </c>
    </row>
    <row r="292" spans="1:43" s="15" customFormat="1" ht="15.75" customHeight="1">
      <c r="A292" s="39">
        <v>3268</v>
      </c>
      <c r="B292" s="31">
        <v>3268</v>
      </c>
      <c r="C292" s="31">
        <v>3268</v>
      </c>
      <c r="D292" s="33" t="str">
        <f>VLOOKUP(B292,SAOM!B$2:H1949,7,0)</f>
        <v>SES-ERIA-3268</v>
      </c>
      <c r="E292" s="13">
        <v>41003</v>
      </c>
      <c r="F292" s="13">
        <v>41110</v>
      </c>
      <c r="G292" s="13">
        <f>VLOOKUP(B292,SAOM!B$2:D1836,3,0)</f>
        <v>41111</v>
      </c>
      <c r="H292" s="13">
        <f t="shared" si="8"/>
        <v>41125</v>
      </c>
      <c r="I292" s="13">
        <v>41095</v>
      </c>
      <c r="J292" s="10" t="s">
        <v>469</v>
      </c>
      <c r="K292" s="33" t="str">
        <f>VLOOKUP(B292,SAOM!B$2:H1833,4,0)</f>
        <v>Aceito</v>
      </c>
      <c r="L292" s="10" t="s">
        <v>456</v>
      </c>
      <c r="M292" s="33" t="str">
        <f>VLOOKUP(B292,SAOM!B$2:F2119,5,0)</f>
        <v>Lider</v>
      </c>
      <c r="N292" s="11" t="s">
        <v>2351</v>
      </c>
      <c r="O292" s="11" t="str">
        <f>VLOOKUP(N292,Coordenadas!B$2:C1139,2,0)</f>
        <v>SUDESTE</v>
      </c>
      <c r="P292" s="11" t="str">
        <f>VLOOKUP(N292,Coordenadas!B$2:D1139,3,0)</f>
        <v xml:space="preserve"> 20°50'46.37"S</v>
      </c>
      <c r="Q292" s="11" t="str">
        <f>VLOOKUP(N292,Coordenadas!B$2:E1139,4,0)</f>
        <v xml:space="preserve"> 42°39'20.39"O</v>
      </c>
      <c r="R292" s="34">
        <v>4033</v>
      </c>
      <c r="S292" s="13">
        <v>41150</v>
      </c>
      <c r="T292" s="35" t="str">
        <f>VLOOKUP(B292,SAOM!B$2:M1833,9,0)</f>
        <v>Maria do Rosário Batista Frederico</v>
      </c>
      <c r="U292" s="13" t="str">
        <f>VLOOKUP(B292,SAOM!B$2:N1833,10,0)</f>
        <v>Rua Andrades Irmãos nº 32, centro</v>
      </c>
      <c r="V292" s="35" t="str">
        <f>VLOOKUP(B292,SAOM!B$2:P1833,12,0)</f>
        <v>(32) 35541565</v>
      </c>
      <c r="W292" s="60" t="str">
        <f>VLOOKUP(B292,SAOM!B$2:O1833,11,0)</f>
        <v>36555-000</v>
      </c>
      <c r="X292" s="33" t="str">
        <f>VLOOKUP(B292,SAOM!B$2:Q1833,13,0)</f>
        <v>00:20:0E:10:4A:C0</v>
      </c>
      <c r="Y292" s="13">
        <v>41144</v>
      </c>
      <c r="Z292" s="11" t="s">
        <v>6541</v>
      </c>
      <c r="AA292" s="14">
        <v>41144</v>
      </c>
      <c r="AB292" s="28">
        <f>VLOOKUP(C292,Relatorios!A$3:B1063,2,0)</f>
        <v>41254</v>
      </c>
      <c r="AC292" s="287">
        <f>VLOOKUP(D292,Faturamento!D$3:F1727,3,0)</f>
        <v>41175</v>
      </c>
      <c r="AD292" s="51" t="s">
        <v>4820</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 t="shared" si="9"/>
        <v>41234</v>
      </c>
      <c r="AG292" s="14" t="s">
        <v>4162</v>
      </c>
      <c r="AH292" s="14"/>
      <c r="AI292" s="47"/>
      <c r="AJ292" s="110"/>
      <c r="AK292" s="110"/>
      <c r="AL292" s="11" t="str">
        <f>VLOOKUP(B292,SAOM!B$2:U1950,20,0)</f>
        <v>-</v>
      </c>
      <c r="AM292" s="15" t="s">
        <v>4162</v>
      </c>
    </row>
    <row r="293" spans="1:43" s="15" customFormat="1" ht="15.75" customHeight="1">
      <c r="A293" s="39">
        <v>3269</v>
      </c>
      <c r="B293" s="31">
        <v>3269</v>
      </c>
      <c r="C293" s="31">
        <v>3269</v>
      </c>
      <c r="D293" s="33" t="str">
        <f>VLOOKUP(B293,SAOM!B$2:H1950,7,0)</f>
        <v>SES-ESVA-3269</v>
      </c>
      <c r="E293" s="13">
        <v>41003</v>
      </c>
      <c r="F293" s="13">
        <v>41111</v>
      </c>
      <c r="G293" s="13">
        <f>VLOOKUP(B293,SAOM!B$2:D1837,3,0)</f>
        <v>41111</v>
      </c>
      <c r="H293" s="13">
        <f t="shared" si="8"/>
        <v>41126</v>
      </c>
      <c r="I293" s="13">
        <v>41015</v>
      </c>
      <c r="J293" s="10" t="s">
        <v>469</v>
      </c>
      <c r="K293" s="33" t="str">
        <f>VLOOKUP(B293,SAOM!B$2:H1834,4,0)</f>
        <v>Aceito</v>
      </c>
      <c r="L293" s="10" t="s">
        <v>456</v>
      </c>
      <c r="M293" s="33" t="str">
        <f>VLOOKUP(B293,SAOM!B$2:F2120,5,0)</f>
        <v>Lider</v>
      </c>
      <c r="N293" s="11" t="s">
        <v>2353</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35" t="str">
        <f>VLOOKUP(B293,SAOM!B$2:M1834,9,0)</f>
        <v>Meiriely Bitencourt Moreira</v>
      </c>
      <c r="U293" s="13" t="str">
        <f>VLOOKUP(B293,SAOM!B$2:N1834,10,0)</f>
        <v>Jose Pedro Simão Filho nº 50, centro</v>
      </c>
      <c r="V293" s="35" t="str">
        <f>VLOOKUP(B293,SAOM!B$2:P1834,12,0)</f>
        <v>35 3462-1065</v>
      </c>
      <c r="W293" s="60" t="str">
        <f>VLOOKUP(B293,SAOM!B$2:O1834,11,0)</f>
        <v>37542-000</v>
      </c>
      <c r="X293" s="33" t="str">
        <f>VLOOKUP(B293,SAOM!B$2:Q1834,13,0)</f>
        <v>00:20:0e:10:54:9f</v>
      </c>
      <c r="Y293" s="13">
        <v>41236</v>
      </c>
      <c r="Z293" s="11" t="s">
        <v>5381</v>
      </c>
      <c r="AA293" s="14">
        <v>41239</v>
      </c>
      <c r="AB293" s="28">
        <f>VLOOKUP(C293,Relatorios!A$3:B1064,2,0)</f>
        <v>41299</v>
      </c>
      <c r="AC293" s="287">
        <f>VLOOKUP(D293,Faturamento!D$3:F1728,3,0)</f>
        <v>41270</v>
      </c>
      <c r="AD293" s="41" t="s">
        <v>3893</v>
      </c>
      <c r="AE293" s="14" t="str">
        <f>VLOOKUP(B293,SAOM!B$2:T1834,16,0)</f>
        <v xml:space="preserve">
</v>
      </c>
      <c r="AF293" s="14">
        <f t="shared" si="9"/>
        <v>41329</v>
      </c>
      <c r="AG293" s="14" t="s">
        <v>4162</v>
      </c>
      <c r="AH293" s="14"/>
      <c r="AI293" s="47"/>
      <c r="AJ293" s="114"/>
      <c r="AK293" s="114"/>
      <c r="AL293" s="11" t="str">
        <f>VLOOKUP(B293,SAOM!B$2:U1951,20,0)</f>
        <v>localidade não possui computador</v>
      </c>
      <c r="AM293" s="15" t="s">
        <v>4162</v>
      </c>
    </row>
    <row r="294" spans="1:43" s="15" customFormat="1" ht="15.75" customHeight="1">
      <c r="A294" s="39">
        <v>3270</v>
      </c>
      <c r="B294" s="31">
        <v>3270</v>
      </c>
      <c r="C294" s="31">
        <v>3270</v>
      </c>
      <c r="D294" s="33" t="str">
        <f>VLOOKUP(B294,SAOM!B$2:H1951,7,0)</f>
        <v>SES-ESIA-3270</v>
      </c>
      <c r="E294" s="13">
        <v>41003</v>
      </c>
      <c r="F294" s="13">
        <v>41048</v>
      </c>
      <c r="G294" s="13">
        <f>VLOOKUP(B294,SAOM!B$2:D1838,3,0)</f>
        <v>41048</v>
      </c>
      <c r="H294" s="13">
        <f t="shared" si="8"/>
        <v>41063</v>
      </c>
      <c r="I294" s="13" t="s">
        <v>458</v>
      </c>
      <c r="J294" s="10" t="s">
        <v>469</v>
      </c>
      <c r="K294" s="33" t="str">
        <f>VLOOKUP(B294,SAOM!B$2:H1835,4,0)</f>
        <v>Aceito</v>
      </c>
      <c r="L294" s="10" t="s">
        <v>456</v>
      </c>
      <c r="M294" s="33" t="str">
        <f>VLOOKUP(B294,SAOM!B$2:F2121,5,0)</f>
        <v>Lider</v>
      </c>
      <c r="N294" s="11" t="s">
        <v>2356</v>
      </c>
      <c r="O294" s="11" t="str">
        <f>VLOOKUP(N294,Coordenadas!B$2:C1141,2,0)</f>
        <v>OESTE</v>
      </c>
      <c r="P294" s="11" t="str">
        <f>VLOOKUP(N294,Coordenadas!B$2:D1141,3,0)</f>
        <v xml:space="preserve"> 19°31'21.17"S</v>
      </c>
      <c r="Q294" s="11" t="str">
        <f>VLOOKUP(N294,Coordenadas!B$2:E1141,4,0)</f>
        <v xml:space="preserve"> 45°47'20.37"O</v>
      </c>
      <c r="R294" s="34">
        <v>4033</v>
      </c>
      <c r="S294" s="13">
        <v>41026</v>
      </c>
      <c r="T294" s="35" t="str">
        <f>VLOOKUP(B294,SAOM!B$2:M1835,9,0)</f>
        <v>José Edvard da Silva</v>
      </c>
      <c r="U294" s="13" t="str">
        <f>VLOOKUP(B294,SAOM!B$2:N1835,10,0)</f>
        <v>Rua Joaquim Alves Belo, 86, centro</v>
      </c>
      <c r="V294" s="35" t="str">
        <f>VLOOKUP(B294,SAOM!B$2:P1835,12,0)</f>
        <v>37 3553-1220</v>
      </c>
      <c r="W294" s="60" t="str">
        <f>VLOOKUP(B294,SAOM!B$2:O1835,11,0)</f>
        <v>35613-000</v>
      </c>
      <c r="X294" s="33" t="str">
        <f>VLOOKUP(B294,SAOM!B$2:Q1835,13,0)</f>
        <v>00:20:0e:10:48:b1</v>
      </c>
      <c r="Y294" s="13">
        <v>41026</v>
      </c>
      <c r="Z294" s="11" t="s">
        <v>1411</v>
      </c>
      <c r="AA294" s="14">
        <v>41026</v>
      </c>
      <c r="AB294" s="28">
        <f>VLOOKUP(C294,Relatorios!A$3:B1065,2,0)</f>
        <v>41058</v>
      </c>
      <c r="AC294" s="287">
        <f>VLOOKUP(D294,Faturamento!D$3:F1729,3,0)</f>
        <v>40966</v>
      </c>
      <c r="AD294" s="41"/>
      <c r="AE294" s="14" t="str">
        <f>VLOOKUP(B294,SAOM!B$2:T1835,16,0)</f>
        <v>-</v>
      </c>
      <c r="AF294" s="14">
        <f t="shared" si="9"/>
        <v>41116</v>
      </c>
      <c r="AG294" s="14" t="s">
        <v>4162</v>
      </c>
      <c r="AH294" s="14"/>
      <c r="AI294" s="47"/>
      <c r="AJ294" s="114"/>
      <c r="AK294" s="114"/>
      <c r="AL294" s="11" t="str">
        <f>VLOOKUP(B294,SAOM!B$2:U1952,20,0)</f>
        <v>Técnico ainda não recebeu o cabo RJ45</v>
      </c>
      <c r="AM294" s="15" t="s">
        <v>4162</v>
      </c>
    </row>
    <row r="295" spans="1:43" s="15" customFormat="1" ht="15.75" customHeight="1">
      <c r="A295" s="39">
        <v>3271</v>
      </c>
      <c r="B295" s="31">
        <v>3271</v>
      </c>
      <c r="C295" s="31">
        <v>3271</v>
      </c>
      <c r="D295" s="33" t="str">
        <f>VLOOKUP(B295,SAOM!B$2:H1952,7,0)</f>
        <v>SES-SARE-3271</v>
      </c>
      <c r="E295" s="13">
        <v>41003</v>
      </c>
      <c r="F295" s="13">
        <v>41048</v>
      </c>
      <c r="G295" s="13">
        <f>VLOOKUP(B295,SAOM!B$2:D1839,3,0)</f>
        <v>41048</v>
      </c>
      <c r="H295" s="13">
        <f t="shared" si="8"/>
        <v>41063</v>
      </c>
      <c r="I295" s="13" t="s">
        <v>458</v>
      </c>
      <c r="J295" s="10" t="s">
        <v>469</v>
      </c>
      <c r="K295" s="33" t="str">
        <f>VLOOKUP(B295,SAOM!B$2:H1836,4,0)</f>
        <v>Aceito</v>
      </c>
      <c r="L295" s="10" t="s">
        <v>456</v>
      </c>
      <c r="M295" s="33" t="str">
        <f>VLOOKUP(B295,SAOM!B$2:F2122,5,0)</f>
        <v>Lider</v>
      </c>
      <c r="N295" s="11" t="s">
        <v>2360</v>
      </c>
      <c r="O295" s="11" t="str">
        <f>VLOOKUP(N295,Coordenadas!B$2:C1142,2,0)</f>
        <v>SUDESTE</v>
      </c>
      <c r="P295" s="11" t="str">
        <f>VLOOKUP(N295,Coordenadas!B$2:D1142,3,0)</f>
        <v xml:space="preserve"> 21° 4'12.67"S</v>
      </c>
      <c r="Q295" s="11" t="str">
        <f>VLOOKUP(N295,Coordenadas!B$2:E1142,4,0)</f>
        <v xml:space="preserve"> 42°38'14.31"O</v>
      </c>
      <c r="R295" s="34">
        <v>4033</v>
      </c>
      <c r="S295" s="13">
        <v>41018</v>
      </c>
      <c r="T295" s="35" t="str">
        <f>VLOOKUP(B295,SAOM!B$2:M1836,9,0)</f>
        <v>Renato Pedrosa</v>
      </c>
      <c r="U295" s="13" t="str">
        <f>VLOOKUP(B295,SAOM!B$2:N1836,10,0)</f>
        <v>Rua João Pinto de Faria, 1323, centro.</v>
      </c>
      <c r="V295" s="35" t="str">
        <f>VLOOKUP(B295,SAOM!B$2:P1836,12,0)</f>
        <v>32 3426-7127</v>
      </c>
      <c r="W295" s="60" t="str">
        <f>VLOOKUP(B295,SAOM!B$2:O1836,11,0)</f>
        <v>36793-000</v>
      </c>
      <c r="X295" s="33" t="str">
        <f>VLOOKUP(B295,SAOM!B$2:Q1836,13,0)</f>
        <v>00:20:0e:10:48:ed</v>
      </c>
      <c r="Y295" s="13">
        <v>41018</v>
      </c>
      <c r="Z295" s="11" t="s">
        <v>2555</v>
      </c>
      <c r="AA295" s="14">
        <v>41018</v>
      </c>
      <c r="AB295" s="28">
        <f>VLOOKUP(C295,Relatorios!A$3:B1066,2,0)</f>
        <v>41058</v>
      </c>
      <c r="AC295" s="287">
        <f>VLOOKUP(D295,Faturamento!D$3:F1730,3,0)</f>
        <v>41049</v>
      </c>
      <c r="AD295" s="41"/>
      <c r="AE295" s="14" t="str">
        <f>VLOOKUP(B295,SAOM!B$2:T1836,16,0)</f>
        <v>-</v>
      </c>
      <c r="AF295" s="14">
        <f t="shared" si="9"/>
        <v>41108</v>
      </c>
      <c r="AG295" s="14" t="s">
        <v>4162</v>
      </c>
      <c r="AH295" s="14"/>
      <c r="AI295" s="47"/>
      <c r="AJ295" s="114"/>
      <c r="AK295" s="114"/>
      <c r="AL295" s="11" t="str">
        <f>VLOOKUP(B295,SAOM!B$2:U1953,20,0)</f>
        <v>-</v>
      </c>
      <c r="AM295" s="15" t="s">
        <v>4162</v>
      </c>
    </row>
    <row r="296" spans="1:43" s="15" customFormat="1" ht="15.75" customHeight="1">
      <c r="A296" s="39">
        <v>3272</v>
      </c>
      <c r="B296" s="31">
        <v>3272</v>
      </c>
      <c r="C296" s="31">
        <v>3272</v>
      </c>
      <c r="D296" s="33" t="str">
        <f>VLOOKUP(B296,SAOM!B$2:H1953,7,0)</f>
        <v>SES-SARE-3272</v>
      </c>
      <c r="E296" s="13">
        <v>41003</v>
      </c>
      <c r="F296" s="13">
        <v>41048</v>
      </c>
      <c r="G296" s="13">
        <f>VLOOKUP(B296,SAOM!B$2:D1840,3,0)</f>
        <v>41048</v>
      </c>
      <c r="H296" s="13">
        <f t="shared" si="8"/>
        <v>41063</v>
      </c>
      <c r="I296" s="13" t="s">
        <v>458</v>
      </c>
      <c r="J296" s="10" t="s">
        <v>469</v>
      </c>
      <c r="K296" s="33" t="str">
        <f>VLOOKUP(B296,SAOM!B$2:H1837,4,0)</f>
        <v>Aceito</v>
      </c>
      <c r="L296" s="10" t="s">
        <v>456</v>
      </c>
      <c r="M296" s="33" t="str">
        <f>VLOOKUP(B296,SAOM!B$2:F2123,5,0)</f>
        <v>Lider</v>
      </c>
      <c r="N296" s="11" t="s">
        <v>2360</v>
      </c>
      <c r="O296" s="11" t="str">
        <f>VLOOKUP(N296,Coordenadas!B$2:C1143,2,0)</f>
        <v>SUDESTE</v>
      </c>
      <c r="P296" s="11" t="str">
        <f>VLOOKUP(N296,Coordenadas!B$2:D1143,3,0)</f>
        <v xml:space="preserve"> 21° 4'12.67"S</v>
      </c>
      <c r="Q296" s="11" t="str">
        <f>VLOOKUP(N296,Coordenadas!B$2:E1143,4,0)</f>
        <v xml:space="preserve"> 42°38'14.31"O</v>
      </c>
      <c r="R296" s="34">
        <v>4033</v>
      </c>
      <c r="S296" s="13">
        <v>41017</v>
      </c>
      <c r="T296" s="35" t="str">
        <f>VLOOKUP(B296,SAOM!B$2:M1837,9,0)</f>
        <v>Renato Pedrosa</v>
      </c>
      <c r="U296" s="13" t="str">
        <f>VLOOKUP(B296,SAOM!B$2:N1837,10,0)</f>
        <v>Rua Ilca Fonseca Alves Duarte, 0, centro</v>
      </c>
      <c r="V296" s="35" t="str">
        <f>VLOOKUP(B296,SAOM!B$2:P1837,12,0)</f>
        <v>32 3426-7127</v>
      </c>
      <c r="W296" s="60" t="str">
        <f>VLOOKUP(B296,SAOM!B$2:O1837,11,0)</f>
        <v>36793-000</v>
      </c>
      <c r="X296" s="33" t="str">
        <f>VLOOKUP(B296,SAOM!B$2:Q1837,13,0)</f>
        <v>00:20:0e:10:4c:5f</v>
      </c>
      <c r="Y296" s="13">
        <v>41017</v>
      </c>
      <c r="Z296" s="11" t="s">
        <v>1733</v>
      </c>
      <c r="AA296" s="14">
        <v>41017</v>
      </c>
      <c r="AB296" s="28">
        <f>VLOOKUP(C296,Relatorios!A$3:B1067,2,0)</f>
        <v>41058</v>
      </c>
      <c r="AC296" s="287">
        <f>VLOOKUP(D296,Faturamento!D$3:F1731,3,0)</f>
        <v>41048</v>
      </c>
      <c r="AD296" s="41"/>
      <c r="AE296" s="14" t="str">
        <f>VLOOKUP(B296,SAOM!B$2:T1837,16,0)</f>
        <v>-</v>
      </c>
      <c r="AF296" s="14">
        <f t="shared" si="9"/>
        <v>41107</v>
      </c>
      <c r="AG296" s="14" t="s">
        <v>4162</v>
      </c>
      <c r="AH296" s="14"/>
      <c r="AI296" s="47"/>
      <c r="AJ296" s="114"/>
      <c r="AK296" s="114"/>
      <c r="AL296" s="11" t="str">
        <f>VLOOKUP(B296,SAOM!B$2:U1954,20,0)</f>
        <v>-</v>
      </c>
      <c r="AM296" s="15" t="s">
        <v>4162</v>
      </c>
    </row>
    <row r="297" spans="1:43" s="15" customFormat="1" ht="15.75" customHeight="1">
      <c r="A297" s="39">
        <v>3265</v>
      </c>
      <c r="B297" s="31">
        <v>3265</v>
      </c>
      <c r="C297" s="31">
        <v>3265</v>
      </c>
      <c r="D297" s="33" t="str">
        <f>VLOOKUP(B297,SAOM!B$2:H1954,7,0)</f>
        <v>SES-DOSO-3265</v>
      </c>
      <c r="E297" s="13">
        <v>41003</v>
      </c>
      <c r="F297" s="13">
        <v>41048</v>
      </c>
      <c r="G297" s="13">
        <f>VLOOKUP(B297,SAOM!B$2:D1841,3,0)</f>
        <v>41048</v>
      </c>
      <c r="H297" s="13">
        <f t="shared" si="8"/>
        <v>41063</v>
      </c>
      <c r="I297" s="13" t="s">
        <v>458</v>
      </c>
      <c r="J297" s="10" t="s">
        <v>469</v>
      </c>
      <c r="K297" s="33" t="str">
        <f>VLOOKUP(B297,SAOM!B$2:H1838,4,0)</f>
        <v>Aceito</v>
      </c>
      <c r="L297" s="10" t="s">
        <v>456</v>
      </c>
      <c r="M297" s="33" t="str">
        <f>VLOOKUP(B297,SAOM!B$2:F2124,5,0)</f>
        <v>Lider</v>
      </c>
      <c r="N297" s="11" t="s">
        <v>2365</v>
      </c>
      <c r="O297" s="11" t="str">
        <f>VLOOKUP(N297,Coordenadas!B$2:C1144,2,0)</f>
        <v>SUL</v>
      </c>
      <c r="P297" s="11" t="str">
        <f>VLOOKUP(N297,Coordenadas!B$2:D1144,3,0)</f>
        <v xml:space="preserve"> 20°46'1.08"S</v>
      </c>
      <c r="Q297" s="11" t="str">
        <f>VLOOKUP(N297,Coordenadas!B$2:E1144,4,0)</f>
        <v xml:space="preserve"> 42°31'0.43"O</v>
      </c>
      <c r="R297" s="34">
        <v>4033</v>
      </c>
      <c r="S297" s="13">
        <v>41023</v>
      </c>
      <c r="T297" s="35" t="str">
        <f>VLOOKUP(B297,SAOM!B$2:M1838,9,0)</f>
        <v>Ricardo Rodrigo Santos Pinto</v>
      </c>
      <c r="U297" s="13" t="str">
        <f>VLOOKUP(B297,SAOM!B$2:N1838,10,0)</f>
        <v>Rua Cônego José Divino, 631, centro</v>
      </c>
      <c r="V297" s="35" t="str">
        <f>VLOOKUP(B297,SAOM!B$2:P1838,12,0)</f>
        <v>35 3375-1130</v>
      </c>
      <c r="W297" s="60" t="str">
        <f>VLOOKUP(B297,SAOM!B$2:O1838,11,0)</f>
        <v>37474-000</v>
      </c>
      <c r="X297" s="33" t="str">
        <f>VLOOKUP(B297,SAOM!B$2:Q1838,13,0)</f>
        <v>00:20:0e:10:48:8f</v>
      </c>
      <c r="Y297" s="13">
        <v>41023</v>
      </c>
      <c r="Z297" s="11" t="s">
        <v>1733</v>
      </c>
      <c r="AA297" s="14">
        <v>41023</v>
      </c>
      <c r="AB297" s="28">
        <f>VLOOKUP(C297,Relatorios!A$3:B1068,2,0)</f>
        <v>41058</v>
      </c>
      <c r="AC297" s="287">
        <f>VLOOKUP(D297,Faturamento!D$3:F1732,3,0)</f>
        <v>41054</v>
      </c>
      <c r="AD297" s="41"/>
      <c r="AE297" s="14" t="str">
        <f>VLOOKUP(B297,SAOM!B$2:T1838,16,0)</f>
        <v>-</v>
      </c>
      <c r="AF297" s="14">
        <f t="shared" si="9"/>
        <v>41113</v>
      </c>
      <c r="AG297" s="14" t="s">
        <v>4162</v>
      </c>
      <c r="AH297" s="14"/>
      <c r="AI297" s="47"/>
      <c r="AJ297" s="114"/>
      <c r="AK297" s="114"/>
      <c r="AL297" s="11" t="str">
        <f>VLOOKUP(B297,SAOM!B$2:U1955,20,0)</f>
        <v>Técnico ainda não possui o cabo</v>
      </c>
      <c r="AM297" s="15" t="s">
        <v>4162</v>
      </c>
    </row>
    <row r="298" spans="1:43" s="57" customFormat="1" ht="15.75" customHeight="1">
      <c r="A298" s="39">
        <v>3206</v>
      </c>
      <c r="B298" s="31">
        <v>3206</v>
      </c>
      <c r="C298" s="31">
        <v>3206</v>
      </c>
      <c r="D298" s="31" t="str">
        <f>VLOOKUP(B298,SAOM!B$2:H1955,7,0)</f>
        <v>SES-BEIS-3206</v>
      </c>
      <c r="E298" s="24">
        <v>40988</v>
      </c>
      <c r="F298" s="24">
        <v>41096</v>
      </c>
      <c r="G298" s="24">
        <f>VLOOKUP(B298,SAOM!B$2:D1842,3,0)</f>
        <v>41096</v>
      </c>
      <c r="H298" s="24">
        <f t="shared" si="8"/>
        <v>41111</v>
      </c>
      <c r="I298" s="24">
        <v>41015</v>
      </c>
      <c r="J298" s="48" t="s">
        <v>469</v>
      </c>
      <c r="K298" s="31" t="str">
        <f>VLOOKUP(B298,SAOM!B$2:H1839,4,0)</f>
        <v>Aceito</v>
      </c>
      <c r="L298" s="48" t="s">
        <v>456</v>
      </c>
      <c r="M298" s="33" t="str">
        <f>VLOOKUP(B298,SAOM!B$2:F2125,5,0)</f>
        <v>Lider</v>
      </c>
      <c r="N298" s="40" t="s">
        <v>2383</v>
      </c>
      <c r="O298" s="40" t="str">
        <f>VLOOKUP(N298,Coordenadas!B$2:C1145,2,0)</f>
        <v>NORDESTE</v>
      </c>
      <c r="P298" s="40" t="str">
        <f>VLOOKUP(N298,Coordenadas!B$2:D1145,3,0)</f>
        <v xml:space="preserve"> 17° 3'35.12"S</v>
      </c>
      <c r="Q298" s="40" t="str">
        <f>VLOOKUP(N298,Coordenadas!B$2:E1145,4,0)</f>
        <v xml:space="preserve"> 40°34'13.54"O</v>
      </c>
      <c r="R298" s="69">
        <v>4035</v>
      </c>
      <c r="S298" s="24">
        <v>41121</v>
      </c>
      <c r="T298" s="54" t="str">
        <f>VLOOKUP(B298,SAOM!B$2:M1839,9,0)</f>
        <v>Fabrício Silva Fernandes</v>
      </c>
      <c r="U298" s="24" t="str">
        <f>VLOOKUP(B298,SAOM!B$2:N1839,10,0)</f>
        <v>RUA BERTO GONÇALVES, 207 - BAIRRO Centro</v>
      </c>
      <c r="V298" s="54" t="str">
        <f>VLOOKUP(B298,SAOM!B$2:P1839,12,0)</f>
        <v>(33) 3626-1301</v>
      </c>
      <c r="W298" s="175" t="str">
        <f>VLOOKUP(B298,SAOM!B$2:O1839,11,0)</f>
        <v>39875-000</v>
      </c>
      <c r="X298" s="31" t="str">
        <f>VLOOKUP(B298,SAOM!B$2:Q1839,13,0)</f>
        <v>00:20:0E:10:49:A0</v>
      </c>
      <c r="Y298" s="24">
        <v>41121</v>
      </c>
      <c r="Z298" s="40" t="s">
        <v>5724</v>
      </c>
      <c r="AA298" s="107">
        <v>41122</v>
      </c>
      <c r="AB298" s="56">
        <f>VLOOKUP(C298,Relatorios!A$3:B1069,2,0)</f>
        <v>41183</v>
      </c>
      <c r="AC298" s="287">
        <f>VLOOKUP(D298,Faturamento!D$3:F1733,3,0)</f>
        <v>41153</v>
      </c>
      <c r="AD298" s="222" t="s">
        <v>3835</v>
      </c>
      <c r="AE298" s="55" t="str">
        <f>VLOOKUP(B298,SAOM!B$2:T1839,16,0)</f>
        <v>-</v>
      </c>
      <c r="AF298" s="55">
        <f t="shared" si="9"/>
        <v>41212</v>
      </c>
      <c r="AG298" s="55">
        <v>41205</v>
      </c>
      <c r="AH298" s="55">
        <v>41367</v>
      </c>
      <c r="AI298" s="181" t="s">
        <v>16085</v>
      </c>
      <c r="AJ298" s="115" t="s">
        <v>12166</v>
      </c>
      <c r="AK298" s="236" t="s">
        <v>16138</v>
      </c>
      <c r="AL298" s="40" t="str">
        <f>VLOOKUP(B298,SAOM!B$2:U1956,20,0)</f>
        <v>Não há computador disponível.</v>
      </c>
      <c r="AM298" s="57" t="s">
        <v>4162</v>
      </c>
    </row>
    <row r="299" spans="1:43" s="15" customFormat="1" ht="15.75" customHeight="1">
      <c r="A299" s="39">
        <v>3378</v>
      </c>
      <c r="B299" s="31">
        <v>3378</v>
      </c>
      <c r="C299" s="31">
        <v>3378</v>
      </c>
      <c r="D299" s="33" t="str">
        <f>VLOOKUP(B299,SAOM!B$2:H1956,7,0)</f>
        <v>SES-CADA-3378</v>
      </c>
      <c r="E299" s="13">
        <v>41024</v>
      </c>
      <c r="F299" s="13">
        <v>41069</v>
      </c>
      <c r="G299" s="13">
        <f>VLOOKUP(B299,SAOM!B$2:D1843,3,0)</f>
        <v>41069</v>
      </c>
      <c r="H299" s="13">
        <f t="shared" si="8"/>
        <v>41084</v>
      </c>
      <c r="I299" s="13" t="s">
        <v>458</v>
      </c>
      <c r="J299" s="10" t="s">
        <v>469</v>
      </c>
      <c r="K299" s="33" t="str">
        <f>VLOOKUP(B299,SAOM!B$2:H1840,4,0)</f>
        <v>Aceito</v>
      </c>
      <c r="L299" s="10" t="s">
        <v>456</v>
      </c>
      <c r="M299" s="33" t="str">
        <f>VLOOKUP(B299,SAOM!B$2:F2126,5,0)</f>
        <v>Lider</v>
      </c>
      <c r="N299" s="11" t="s">
        <v>185</v>
      </c>
      <c r="O299" s="11" t="str">
        <f>VLOOKUP(N299,Coordenadas!B$2:C1146,2,0)</f>
        <v>TRIÂNGULO DO NORTE</v>
      </c>
      <c r="P299" s="11" t="str">
        <f>VLOOKUP(N299,Coordenadas!B$2:D1146,3,0)</f>
        <v xml:space="preserve"> 18°30'51.69"S</v>
      </c>
      <c r="Q299" s="11" t="str">
        <f>VLOOKUP(N299,Coordenadas!B$2:E1146,4,0)</f>
        <v xml:space="preserve"> 49°30'10.51"O</v>
      </c>
      <c r="R299" s="34">
        <v>4033</v>
      </c>
      <c r="S299" s="13">
        <v>41046</v>
      </c>
      <c r="T299" s="35" t="str">
        <f>VLOOKUP(B299,SAOM!B$2:M1840,9,0)</f>
        <v>Verônica Santos Rodrigues</v>
      </c>
      <c r="U299" s="13" t="str">
        <f>VLOOKUP(B299,SAOM!B$2:N1840,10,0)</f>
        <v>Av. 5, 52</v>
      </c>
      <c r="V299" s="35" t="str">
        <f>VLOOKUP(B299,SAOM!B$2:P1840,12,0)</f>
        <v>34 3265-1155</v>
      </c>
      <c r="W299" s="60" t="str">
        <f>VLOOKUP(B299,SAOM!B$2:O1840,11,0)</f>
        <v>38370-000</v>
      </c>
      <c r="X299" s="33" t="str">
        <f>VLOOKUP(B299,SAOM!B$2:Q1840,13,0)</f>
        <v>00:20:0e:10:52:12</v>
      </c>
      <c r="Y299" s="13">
        <v>41046</v>
      </c>
      <c r="Z299" s="11" t="s">
        <v>1411</v>
      </c>
      <c r="AA299" s="102">
        <v>41046</v>
      </c>
      <c r="AB299" s="28">
        <f>VLOOKUP(C299,Relatorios!A$3:B1070,2,0)</f>
        <v>41092</v>
      </c>
      <c r="AC299" s="287">
        <f>VLOOKUP(D299,Faturamento!D$3:F1734,3,0)</f>
        <v>41077</v>
      </c>
      <c r="AD299" s="104"/>
      <c r="AE299" s="14" t="str">
        <f>VLOOKUP(B299,SAOM!B$2:T1840,16,0)</f>
        <v>-</v>
      </c>
      <c r="AF299" s="14">
        <f t="shared" si="9"/>
        <v>41136</v>
      </c>
      <c r="AG299" s="14" t="s">
        <v>4162</v>
      </c>
      <c r="AH299" s="14"/>
      <c r="AI299" s="47"/>
      <c r="AJ299" s="114"/>
      <c r="AK299" s="114"/>
      <c r="AL299" s="11" t="str">
        <f>VLOOKUP(B299,SAOM!B$2:U1957,20,0)</f>
        <v>Técnico não possui o cabo</v>
      </c>
      <c r="AM299" s="15" t="s">
        <v>4162</v>
      </c>
    </row>
    <row r="300" spans="1:43" s="15" customFormat="1" ht="15.75" customHeight="1">
      <c r="A300" s="39">
        <v>3318</v>
      </c>
      <c r="B300" s="31">
        <v>3318</v>
      </c>
      <c r="C300" s="31">
        <v>3318</v>
      </c>
      <c r="D300" s="33" t="str">
        <f>VLOOKUP(B300,SAOM!B$2:H1957,7,0)</f>
        <v>SES-FAOS-3318</v>
      </c>
      <c r="E300" s="13">
        <v>41015</v>
      </c>
      <c r="F300" s="13">
        <v>41119</v>
      </c>
      <c r="G300" s="13">
        <f>VLOOKUP(B300,SAOM!B$2:D1844,3,0)</f>
        <v>41119</v>
      </c>
      <c r="H300" s="13">
        <f t="shared" si="8"/>
        <v>41134</v>
      </c>
      <c r="I300" s="13">
        <v>41019</v>
      </c>
      <c r="J300" s="10" t="s">
        <v>469</v>
      </c>
      <c r="K300" s="33" t="str">
        <f>VLOOKUP(B300,SAOM!B$2:H1841,4,0)</f>
        <v>Aceito</v>
      </c>
      <c r="L300" s="10" t="s">
        <v>456</v>
      </c>
      <c r="M300" s="33" t="str">
        <f>VLOOKUP(B300,SAOM!B$2:F2127,5,0)</f>
        <v>Lider</v>
      </c>
      <c r="N300" s="11" t="s">
        <v>2424</v>
      </c>
      <c r="O300" s="11" t="str">
        <f>VLOOKUP(N300,Coordenadas!B$2:C1147,2,0)</f>
        <v>SUDESTE</v>
      </c>
      <c r="P300" s="11" t="str">
        <f>VLOOKUP(N300,Coordenadas!B$2:D1147,3,0)</f>
        <v xml:space="preserve"> 20°48'41.26"S</v>
      </c>
      <c r="Q300" s="11" t="str">
        <f>VLOOKUP(N300,Coordenadas!B$2:E1147,4,0)</f>
        <v xml:space="preserve"> 42° 1'48.73"O</v>
      </c>
      <c r="R300" s="34">
        <v>4033</v>
      </c>
      <c r="S300" s="13">
        <v>41152</v>
      </c>
      <c r="T300" s="35" t="str">
        <f>VLOOKUP(B300,SAOM!B$2:M1841,9,0)</f>
        <v>Thelma Ferreira Valadão Ferraz</v>
      </c>
      <c r="U300" s="13" t="str">
        <f>VLOOKUP(B300,SAOM!B$2:N1841,10,0)</f>
        <v>RUA: JOSÉ DITTIZ, nº 320 - Centro</v>
      </c>
      <c r="V300" s="35" t="str">
        <f>VLOOKUP(B300,SAOM!B$2:P1841,12,0)</f>
        <v>32 9932-5003</v>
      </c>
      <c r="W300" s="60" t="str">
        <f>VLOOKUP(B300,SAOM!B$2:O1841,11,0)</f>
        <v>36840-000</v>
      </c>
      <c r="X300" s="33" t="str">
        <f>VLOOKUP(B300,SAOM!B$2:Q1841,13,0)</f>
        <v>00:20:0e:10:4c:30</v>
      </c>
      <c r="Y300" s="13">
        <v>41173</v>
      </c>
      <c r="Z300" s="11" t="s">
        <v>4973</v>
      </c>
      <c r="AA300" s="14">
        <v>41173</v>
      </c>
      <c r="AB300" s="28" t="e">
        <f>VLOOKUP(C300,Relatorios!A$3:B1071,2,0)</f>
        <v>#N/A</v>
      </c>
      <c r="AC300" s="287">
        <f>VLOOKUP(D300,Faturamento!D$3:F1735,3,0)</f>
        <v>41204</v>
      </c>
      <c r="AD300" s="41" t="s">
        <v>3848</v>
      </c>
      <c r="AE300" s="14" t="str">
        <f>VLOOKUP(B300,SAOM!B$2:T1841,16,0)</f>
        <v>Vsat retirada de monitoramento até que seja inserido linha de comando.</v>
      </c>
      <c r="AF300" s="14">
        <f t="shared" si="9"/>
        <v>41263</v>
      </c>
      <c r="AG300" s="14">
        <v>41163</v>
      </c>
      <c r="AH300" s="14">
        <v>41326</v>
      </c>
      <c r="AI300" s="47" t="s">
        <v>8608</v>
      </c>
      <c r="AJ300" s="114" t="s">
        <v>12171</v>
      </c>
      <c r="AK300" s="114" t="s">
        <v>14362</v>
      </c>
      <c r="AL300" s="11" t="str">
        <f>VLOOKUP(B300,SAOM!B$2:U1958,20,0)</f>
        <v>Localidade não possui computador</v>
      </c>
      <c r="AM300" s="15" t="s">
        <v>4162</v>
      </c>
    </row>
    <row r="301" spans="1:43" s="15" customFormat="1" ht="15.75" customHeight="1">
      <c r="A301" s="39">
        <v>3320</v>
      </c>
      <c r="B301" s="31">
        <v>3320</v>
      </c>
      <c r="C301" s="31">
        <v>3320</v>
      </c>
      <c r="D301" s="33" t="str">
        <f>VLOOKUP(B301,SAOM!B$2:H1958,7,0)</f>
        <v>SES-FRNT-3320</v>
      </c>
      <c r="E301" s="13">
        <v>41015</v>
      </c>
      <c r="F301" s="13">
        <v>41129</v>
      </c>
      <c r="G301" s="13">
        <f>VLOOKUP(B301,SAOM!B$2:D1845,3,0)</f>
        <v>41129</v>
      </c>
      <c r="H301" s="13">
        <f t="shared" si="8"/>
        <v>41144</v>
      </c>
      <c r="I301" s="13">
        <v>41019</v>
      </c>
      <c r="J301" s="10" t="s">
        <v>469</v>
      </c>
      <c r="K301" s="33" t="str">
        <f>VLOOKUP(B301,SAOM!B$2:H1842,4,0)</f>
        <v>Aceito</v>
      </c>
      <c r="L301" s="10" t="s">
        <v>456</v>
      </c>
      <c r="M301" s="33" t="str">
        <f>VLOOKUP(B301,SAOM!B$2:F2128,5,0)</f>
        <v>Lider</v>
      </c>
      <c r="N301" s="50" t="s">
        <v>4568</v>
      </c>
      <c r="O301" s="11" t="str">
        <f>VLOOKUP(N301,Coordenadas!B$2:C1148,2,0)</f>
        <v>NORTE DE MINAS</v>
      </c>
      <c r="P301" s="11" t="str">
        <f>VLOOKUP(N301,Coordenadas!B$2:D1148,3,0)</f>
        <v xml:space="preserve"> 17°18'42.47"S</v>
      </c>
      <c r="Q301" s="11" t="str">
        <f>VLOOKUP(N301,Coordenadas!B$2:E1148,4,0)</f>
        <v xml:space="preserve"> 44°13'41.06"O</v>
      </c>
      <c r="R301" s="34">
        <v>4033</v>
      </c>
      <c r="S301" s="13">
        <v>41141</v>
      </c>
      <c r="T301" s="35" t="str">
        <f>VLOOKUP(B301,SAOM!B$2:M1842,9,0)</f>
        <v>Jeferson Ribeiro Duarte</v>
      </c>
      <c r="U301" s="13" t="str">
        <f>VLOOKUP(B301,SAOM!B$2:N1842,10,0)</f>
        <v>Av. Odilon Lourdes, 375</v>
      </c>
      <c r="V301" s="35" t="str">
        <f>VLOOKUP(B301,SAOM!B$2:P1842,12,0)</f>
        <v>38 3733-1112</v>
      </c>
      <c r="W301" s="60" t="str">
        <f>VLOOKUP(B301,SAOM!B$2:O1842,11,0)</f>
        <v>39387-000</v>
      </c>
      <c r="X301" s="33" t="str">
        <f>VLOOKUP(B301,SAOM!B$2:Q1842,13,0)</f>
        <v>00:20:0E:10:4B:72</v>
      </c>
      <c r="Y301" s="13">
        <v>41232</v>
      </c>
      <c r="Z301" s="11" t="s">
        <v>7306</v>
      </c>
      <c r="AA301" s="14">
        <v>41233</v>
      </c>
      <c r="AB301" s="28" t="e">
        <f>VLOOKUP(C301,Relatorios!A$3:B1072,2,0)</f>
        <v>#N/A</v>
      </c>
      <c r="AC301" s="287">
        <f>VLOOKUP(D301,Faturamento!D$3:F1736,3,0)</f>
        <v>41264</v>
      </c>
      <c r="AD301" s="41" t="s">
        <v>4247</v>
      </c>
      <c r="AE301" s="14" t="str">
        <f>VLOOKUP(B301,SAOM!B$2:T1842,16,0)</f>
        <v xml:space="preserve">28/6  - Endereço corrigido.
</v>
      </c>
      <c r="AF301" s="14">
        <f t="shared" si="9"/>
        <v>41323</v>
      </c>
      <c r="AG301" s="14" t="s">
        <v>4162</v>
      </c>
      <c r="AH301" s="14"/>
      <c r="AI301" s="47"/>
      <c r="AJ301" s="114"/>
      <c r="AK301" s="114"/>
      <c r="AL301" s="11" t="str">
        <f>VLOOKUP(B301,SAOM!B$2:U1959,20,0)</f>
        <v>Vai deixar.</v>
      </c>
      <c r="AM301" s="15" t="s">
        <v>4162</v>
      </c>
    </row>
    <row r="302" spans="1:43" s="15" customFormat="1" ht="15.75" customHeight="1">
      <c r="A302" s="39">
        <v>3323</v>
      </c>
      <c r="B302" s="31">
        <v>3323</v>
      </c>
      <c r="C302" s="31">
        <v>3323</v>
      </c>
      <c r="D302" s="33" t="str">
        <f>VLOOKUP(B302,SAOM!B$2:H1959,7,0)</f>
        <v>SES-GOGA-3323</v>
      </c>
      <c r="E302" s="13">
        <v>41015</v>
      </c>
      <c r="F302" s="13">
        <v>41119</v>
      </c>
      <c r="G302" s="13">
        <f>VLOOKUP(B302,SAOM!B$2:D1846,3,0)</f>
        <v>41119</v>
      </c>
      <c r="H302" s="13">
        <f t="shared" si="8"/>
        <v>41134</v>
      </c>
      <c r="I302" s="13">
        <v>41019</v>
      </c>
      <c r="J302" s="10" t="s">
        <v>469</v>
      </c>
      <c r="K302" s="33" t="str">
        <f>VLOOKUP(B302,SAOM!B$2:H1843,4,0)</f>
        <v>Aceito</v>
      </c>
      <c r="L302" s="10" t="s">
        <v>456</v>
      </c>
      <c r="M302" s="33" t="str">
        <f>VLOOKUP(B302,SAOM!B$2:F2129,5,0)</f>
        <v>Lider</v>
      </c>
      <c r="N302" s="11" t="s">
        <v>2428</v>
      </c>
      <c r="O302" s="11" t="str">
        <f>VLOOKUP(N302,Coordenadas!B$2:C1149,2,0)</f>
        <v>LESTE</v>
      </c>
      <c r="P302" s="11" t="str">
        <f>VLOOKUP(N302,Coordenadas!B$2:D1149,3,0)</f>
        <v xml:space="preserve"> 18°49'27.17"S</v>
      </c>
      <c r="Q302" s="11" t="str">
        <f>VLOOKUP(N302,Coordenadas!B$2:E1149,4,0)</f>
        <v xml:space="preserve"> 42°28'42.71"O</v>
      </c>
      <c r="R302" s="34">
        <v>4033</v>
      </c>
      <c r="S302" s="13">
        <v>41123</v>
      </c>
      <c r="T302" s="35" t="str">
        <f>VLOOKUP(B302,SAOM!B$2:M1843,9,0)</f>
        <v>Eder Carmo Verdeiro</v>
      </c>
      <c r="U302" s="13" t="str">
        <f>VLOOKUP(B302,SAOM!B$2:N1843,10,0)</f>
        <v>AV PRESIDENTE KENEDY, 73 - Centro</v>
      </c>
      <c r="V302" s="35" t="str">
        <f>VLOOKUP(B302,SAOM!B$2:P1843,12,0)</f>
        <v>33 3415-1460</v>
      </c>
      <c r="W302" s="60" t="str">
        <f>VLOOKUP(B302,SAOM!B$2:O1843,11,0)</f>
        <v>39720-000</v>
      </c>
      <c r="X302" s="33" t="str">
        <f>VLOOKUP(B302,SAOM!B$2:Q1843,13,0)</f>
        <v>00:20:0E:10:4A:AF</v>
      </c>
      <c r="Y302" s="13">
        <v>41123</v>
      </c>
      <c r="Z302" s="11" t="s">
        <v>5355</v>
      </c>
      <c r="AA302" s="38">
        <v>41123</v>
      </c>
      <c r="AB302" s="28">
        <f>VLOOKUP(C302,Relatorios!A$3:B1073,2,0)</f>
        <v>41183</v>
      </c>
      <c r="AC302" s="287">
        <f>VLOOKUP(D302,Faturamento!D$3:F1737,3,0)</f>
        <v>41154</v>
      </c>
      <c r="AD302" s="43" t="s">
        <v>3849</v>
      </c>
      <c r="AE302" s="14" t="str">
        <f>VLOOKUP(B302,SAOM!B$2:T1843,16,0)</f>
        <v>-</v>
      </c>
      <c r="AF302" s="14">
        <f t="shared" si="9"/>
        <v>41213</v>
      </c>
      <c r="AG302" s="14">
        <v>41353</v>
      </c>
      <c r="AH302" s="14"/>
      <c r="AI302" s="47" t="s">
        <v>8609</v>
      </c>
      <c r="AJ302" s="114" t="s">
        <v>17258</v>
      </c>
      <c r="AK302" s="114" t="s">
        <v>4162</v>
      </c>
      <c r="AL302" s="11" t="str">
        <f>VLOOKUP(B302,SAOM!B$2:U1960,20,0)</f>
        <v>Cabo curto.</v>
      </c>
      <c r="AM302" s="14">
        <v>41338</v>
      </c>
      <c r="AN302" s="14">
        <v>41348</v>
      </c>
      <c r="AO302" s="47" t="s">
        <v>8609</v>
      </c>
      <c r="AP302" s="114" t="s">
        <v>15741</v>
      </c>
      <c r="AQ302" s="114" t="s">
        <v>15895</v>
      </c>
    </row>
    <row r="303" spans="1:43" s="15" customFormat="1" ht="15.75" customHeight="1">
      <c r="A303" s="39">
        <v>3379</v>
      </c>
      <c r="B303" s="31">
        <v>3379</v>
      </c>
      <c r="C303" s="31">
        <v>3379</v>
      </c>
      <c r="D303" s="33" t="str">
        <f>VLOOKUP(B303,SAOM!B$2:H1960,7,0)</f>
        <v>SES-CADA-3379</v>
      </c>
      <c r="E303" s="13">
        <v>41024</v>
      </c>
      <c r="F303" s="13">
        <v>41069</v>
      </c>
      <c r="G303" s="13">
        <f>VLOOKUP(B303,SAOM!B$2:D1847,3,0)</f>
        <v>41069</v>
      </c>
      <c r="H303" s="13">
        <f t="shared" si="8"/>
        <v>41084</v>
      </c>
      <c r="I303" s="13" t="s">
        <v>458</v>
      </c>
      <c r="J303" s="10" t="s">
        <v>469</v>
      </c>
      <c r="K303" s="33" t="str">
        <f>VLOOKUP(B303,SAOM!B$2:H1844,4,0)</f>
        <v>Aceito</v>
      </c>
      <c r="L303" s="10" t="s">
        <v>456</v>
      </c>
      <c r="M303" s="33" t="str">
        <f>VLOOKUP(B303,SAOM!B$2:F2130,5,0)</f>
        <v>Lider</v>
      </c>
      <c r="N303" s="11" t="s">
        <v>185</v>
      </c>
      <c r="O303" s="11" t="str">
        <f>VLOOKUP(N303,Coordenadas!B$2:C1150,2,0)</f>
        <v>TRIÂNGULO DO NORTE</v>
      </c>
      <c r="P303" s="11" t="str">
        <f>VLOOKUP(N303,Coordenadas!B$2:D1150,3,0)</f>
        <v xml:space="preserve"> 18°30'51.69"S</v>
      </c>
      <c r="Q303" s="11" t="str">
        <f>VLOOKUP(N303,Coordenadas!B$2:E1150,4,0)</f>
        <v xml:space="preserve"> 49°30'10.51"O</v>
      </c>
      <c r="R303" s="34">
        <v>4033</v>
      </c>
      <c r="S303" s="13">
        <v>41045</v>
      </c>
      <c r="T303" s="35" t="str">
        <f>VLOOKUP(B303,SAOM!B$2:M1844,9,0)</f>
        <v>Valdenice Matias Soares</v>
      </c>
      <c r="U303" s="13" t="str">
        <f>VLOOKUP(B303,SAOM!B$2:N1844,10,0)</f>
        <v>Av. das Nações, 6</v>
      </c>
      <c r="V303" s="35" t="str">
        <f>VLOOKUP(B303,SAOM!B$2:P1844,12,0)</f>
        <v>34 3265-1436</v>
      </c>
      <c r="W303" s="60" t="str">
        <f>VLOOKUP(B303,SAOM!B$2:O1844,11,0)</f>
        <v>38370-000</v>
      </c>
      <c r="X303" s="33" t="str">
        <f>VLOOKUP(B303,SAOM!B$2:Q1844,13,0)</f>
        <v>00:20:0e:10:51:f0</v>
      </c>
      <c r="Y303" s="13">
        <v>41046</v>
      </c>
      <c r="Z303" s="11" t="s">
        <v>1411</v>
      </c>
      <c r="AA303" s="102">
        <v>41046</v>
      </c>
      <c r="AB303" s="28">
        <f>VLOOKUP(C303,Relatorios!A$3:B1074,2,0)</f>
        <v>41092</v>
      </c>
      <c r="AC303" s="287">
        <f>VLOOKUP(D303,Faturamento!D$3:F1738,3,0)</f>
        <v>41077</v>
      </c>
      <c r="AD303" s="104"/>
      <c r="AE303" s="14" t="str">
        <f>VLOOKUP(B303,SAOM!B$2:T1844,16,0)</f>
        <v>-</v>
      </c>
      <c r="AF303" s="14">
        <f t="shared" si="9"/>
        <v>41136</v>
      </c>
      <c r="AG303" s="14" t="s">
        <v>4162</v>
      </c>
      <c r="AH303" s="14"/>
      <c r="AI303" s="47"/>
      <c r="AJ303" s="114"/>
      <c r="AK303" s="114"/>
      <c r="AL303" s="11" t="str">
        <f>VLOOKUP(B303,SAOM!B$2:U1961,20,0)</f>
        <v>Técnico não possui o cabo</v>
      </c>
      <c r="AM303" s="15" t="s">
        <v>4162</v>
      </c>
    </row>
    <row r="304" spans="1:43" s="15" customFormat="1" ht="15.75" customHeight="1">
      <c r="A304" s="39">
        <v>3380</v>
      </c>
      <c r="B304" s="31">
        <v>3380</v>
      </c>
      <c r="C304" s="31">
        <v>3380</v>
      </c>
      <c r="D304" s="33" t="str">
        <f>VLOOKUP(B304,SAOM!B$2:H1961,7,0)</f>
        <v>SES-CADE-3380</v>
      </c>
      <c r="E304" s="13">
        <v>41024</v>
      </c>
      <c r="F304" s="13">
        <v>41069</v>
      </c>
      <c r="G304" s="13">
        <f>VLOOKUP(B304,SAOM!B$2:D1848,3,0)</f>
        <v>41069</v>
      </c>
      <c r="H304" s="13">
        <f t="shared" si="8"/>
        <v>41084</v>
      </c>
      <c r="I304" s="13" t="s">
        <v>458</v>
      </c>
      <c r="J304" s="10" t="s">
        <v>469</v>
      </c>
      <c r="K304" s="33" t="str">
        <f>VLOOKUP(B304,SAOM!B$2:H1845,4,0)</f>
        <v>Aceito</v>
      </c>
      <c r="L304" s="10" t="s">
        <v>456</v>
      </c>
      <c r="M304" s="33" t="str">
        <f>VLOOKUP(B304,SAOM!B$2:F2131,5,0)</f>
        <v>Lider</v>
      </c>
      <c r="N304" s="11" t="s">
        <v>2650</v>
      </c>
      <c r="O304" s="11" t="str">
        <f>VLOOKUP(N304,Coordenadas!B$2:C1151,2,0)</f>
        <v>TRIÂNGULO DO NORTE</v>
      </c>
      <c r="P304" s="11" t="str">
        <f>VLOOKUP(N304,Coordenadas!B$2:D1151,3,0)</f>
        <v xml:space="preserve"> 19°32'10.68"S</v>
      </c>
      <c r="Q304" s="11" t="str">
        <f>VLOOKUP(N304,Coordenadas!B$2:E1151,4,0)</f>
        <v xml:space="preserve"> 49°29'12.54"O</v>
      </c>
      <c r="R304" s="34">
        <v>4033</v>
      </c>
      <c r="S304" s="13">
        <v>41047</v>
      </c>
      <c r="T304" s="35" t="str">
        <f>VLOOKUP(B304,SAOM!B$2:M1845,9,0)</f>
        <v>Lívia Regina de Assis Ferreira</v>
      </c>
      <c r="U304" s="13" t="str">
        <f>VLOOKUP(B304,SAOM!B$2:N1845,10,0)</f>
        <v>Av. Um, 544</v>
      </c>
      <c r="V304" s="35" t="str">
        <f>VLOOKUP(B304,SAOM!B$2:P1845,12,0)</f>
        <v>34 3412-1153</v>
      </c>
      <c r="W304" s="60" t="str">
        <f>VLOOKUP(B304,SAOM!B$2:O1845,11,0)</f>
        <v>38270-000</v>
      </c>
      <c r="X304" s="33" t="str">
        <f>VLOOKUP(B304,SAOM!B$2:Q1845,13,0)</f>
        <v>00:20:0e:10:52:13</v>
      </c>
      <c r="Y304" s="13">
        <v>41047</v>
      </c>
      <c r="Z304" s="11" t="s">
        <v>1411</v>
      </c>
      <c r="AA304" s="14">
        <v>41051</v>
      </c>
      <c r="AB304" s="28">
        <f>VLOOKUP(C304,Relatorios!A$3:B1075,2,0)</f>
        <v>41092</v>
      </c>
      <c r="AC304" s="287">
        <f>VLOOKUP(D304,Faturamento!D$3:F1739,3,0)</f>
        <v>41082</v>
      </c>
      <c r="AD304" s="41"/>
      <c r="AE304" s="14" t="str">
        <f>VLOOKUP(B304,SAOM!B$2:T1845,16,0)</f>
        <v>-</v>
      </c>
      <c r="AF304" s="14">
        <f t="shared" si="9"/>
        <v>41141</v>
      </c>
      <c r="AG304" s="14" t="s">
        <v>4162</v>
      </c>
      <c r="AH304" s="14"/>
      <c r="AI304" s="47"/>
      <c r="AJ304" s="114"/>
      <c r="AK304" s="114"/>
      <c r="AL304" s="11" t="str">
        <f>VLOOKUP(B304,SAOM!B$2:U1962,20,0)</f>
        <v>-</v>
      </c>
      <c r="AM304" s="15" t="s">
        <v>4162</v>
      </c>
    </row>
    <row r="305" spans="1:43" s="15" customFormat="1" ht="15.75" customHeight="1">
      <c r="A305" s="39">
        <v>3381</v>
      </c>
      <c r="B305" s="31">
        <v>3381</v>
      </c>
      <c r="C305" s="31">
        <v>3381</v>
      </c>
      <c r="D305" s="33" t="str">
        <f>VLOOKUP(B305,SAOM!B$2:H1962,7,0)</f>
        <v>SES-CADE-3381</v>
      </c>
      <c r="E305" s="13">
        <v>41024</v>
      </c>
      <c r="F305" s="13">
        <v>41069</v>
      </c>
      <c r="G305" s="13">
        <f>VLOOKUP(B305,SAOM!B$2:D1849,3,0)</f>
        <v>41069</v>
      </c>
      <c r="H305" s="13">
        <f t="shared" si="8"/>
        <v>41084</v>
      </c>
      <c r="I305" s="13" t="s">
        <v>458</v>
      </c>
      <c r="J305" s="10" t="s">
        <v>469</v>
      </c>
      <c r="K305" s="33" t="str">
        <f>VLOOKUP(B305,SAOM!B$2:H1846,4,0)</f>
        <v>Aceito</v>
      </c>
      <c r="L305" s="10" t="s">
        <v>456</v>
      </c>
      <c r="M305" s="33" t="str">
        <f>VLOOKUP(B305,SAOM!B$2:F2132,5,0)</f>
        <v>Lider</v>
      </c>
      <c r="N305" s="11" t="s">
        <v>2650</v>
      </c>
      <c r="O305" s="11" t="str">
        <f>VLOOKUP(N305,Coordenadas!B$2:C1152,2,0)</f>
        <v>TRIÂNGULO DO NORTE</v>
      </c>
      <c r="P305" s="11" t="str">
        <f>VLOOKUP(N305,Coordenadas!B$2:D1152,3,0)</f>
        <v xml:space="preserve"> 19°32'10.68"S</v>
      </c>
      <c r="Q305" s="11" t="str">
        <f>VLOOKUP(N305,Coordenadas!B$2:E1152,4,0)</f>
        <v xml:space="preserve"> 49°29'12.54"O</v>
      </c>
      <c r="R305" s="34">
        <v>4033</v>
      </c>
      <c r="S305" s="13">
        <v>41040</v>
      </c>
      <c r="T305" s="35" t="str">
        <f>VLOOKUP(B305,SAOM!B$2:M1846,9,0)</f>
        <v>Douglas Almeida Barbosa</v>
      </c>
      <c r="U305" s="13" t="str">
        <f>VLOOKUP(B305,SAOM!B$2:N1846,10,0)</f>
        <v>Rua 14, 1132</v>
      </c>
      <c r="V305" s="35" t="str">
        <f>VLOOKUP(B305,SAOM!B$2:P1846,12,0)</f>
        <v>34 3412-2582</v>
      </c>
      <c r="W305" s="60" t="str">
        <f>VLOOKUP(B305,SAOM!B$2:O1846,11,0)</f>
        <v>38270-000</v>
      </c>
      <c r="X305" s="33" t="str">
        <f>VLOOKUP(B305,SAOM!B$2:Q1846,13,0)</f>
        <v>00:20:0e:10:4a:44</v>
      </c>
      <c r="Y305" s="13">
        <v>41040</v>
      </c>
      <c r="Z305" s="11" t="s">
        <v>1411</v>
      </c>
      <c r="AA305" s="14">
        <v>41040</v>
      </c>
      <c r="AB305" s="28">
        <f>VLOOKUP(C305,Relatorios!A$3:B1076,2,0)</f>
        <v>41092</v>
      </c>
      <c r="AC305" s="287">
        <f>VLOOKUP(D305,Faturamento!D$3:F1740,3,0)</f>
        <v>41071</v>
      </c>
      <c r="AD305" s="41"/>
      <c r="AE305" s="14" t="str">
        <f>VLOOKUP(B305,SAOM!B$2:T1846,16,0)</f>
        <v>-</v>
      </c>
      <c r="AF305" s="14">
        <f t="shared" si="9"/>
        <v>41130</v>
      </c>
      <c r="AG305" s="14" t="s">
        <v>4162</v>
      </c>
      <c r="AH305" s="14"/>
      <c r="AI305" s="47"/>
      <c r="AJ305" s="114"/>
      <c r="AK305" s="114"/>
      <c r="AL305" s="11" t="str">
        <f>VLOOKUP(B305,SAOM!B$2:U1963,20,0)</f>
        <v>Técnico não possui</v>
      </c>
      <c r="AM305" s="15" t="s">
        <v>4162</v>
      </c>
    </row>
    <row r="306" spans="1:43" s="57" customFormat="1" ht="15.75" customHeight="1">
      <c r="A306" s="39">
        <v>3328</v>
      </c>
      <c r="B306" s="31">
        <v>3328</v>
      </c>
      <c r="C306" s="31">
        <v>3328</v>
      </c>
      <c r="D306" s="33" t="str">
        <f>VLOOKUP(B306,SAOM!B$2:H1963,7,0)</f>
        <v>SES-IBNA-3328</v>
      </c>
      <c r="E306" s="24">
        <v>41015</v>
      </c>
      <c r="F306" s="24">
        <v>41119</v>
      </c>
      <c r="G306" s="13">
        <f>VLOOKUP(B306,SAOM!B$2:D1850,3,0)</f>
        <v>41119</v>
      </c>
      <c r="H306" s="24">
        <f t="shared" si="8"/>
        <v>41134</v>
      </c>
      <c r="I306" s="24">
        <v>41019</v>
      </c>
      <c r="J306" s="48" t="s">
        <v>469</v>
      </c>
      <c r="K306" s="33" t="str">
        <f>VLOOKUP(B306,SAOM!B$2:H1847,4,0)</f>
        <v>Aceito</v>
      </c>
      <c r="L306" s="10" t="s">
        <v>456</v>
      </c>
      <c r="M306" s="33" t="str">
        <f>VLOOKUP(B306,SAOM!B$2:F2133,5,0)</f>
        <v>Lider</v>
      </c>
      <c r="N306" s="40" t="s">
        <v>2443</v>
      </c>
      <c r="O306" s="11" t="str">
        <f>VLOOKUP(N306,Coordenadas!B$2:C1153,2,0)</f>
        <v>CENTRO SUL</v>
      </c>
      <c r="P306" s="11" t="str">
        <f>VLOOKUP(N306,Coordenadas!B$2:D1153,3,0)</f>
        <v xml:space="preserve"> 21° 8'35.59"S</v>
      </c>
      <c r="Q306" s="11" t="str">
        <f>VLOOKUP(N306,Coordenadas!B$2:E1153,4,0)</f>
        <v xml:space="preserve"> 44°44'23.95"O</v>
      </c>
      <c r="R306" s="69">
        <v>4033</v>
      </c>
      <c r="S306" s="24">
        <v>41114</v>
      </c>
      <c r="T306" s="35" t="str">
        <f>VLOOKUP(B306,SAOM!B$2:M1847,9,0)</f>
        <v>Elmara Junia Carvalho Diniz</v>
      </c>
      <c r="U306" s="13" t="str">
        <f>VLOOKUP(B306,SAOM!B$2:N1847,10,0)</f>
        <v>PRAÇA DOS BANDEIRANTES, 143 - Centro</v>
      </c>
      <c r="V306" s="35" t="str">
        <f>VLOOKUP(B306,SAOM!B$2:P1847,12,0)</f>
        <v>35 3844-1233</v>
      </c>
      <c r="W306" s="60" t="str">
        <f>VLOOKUP(B306,SAOM!B$2:O1847,11,0)</f>
        <v>37223-000</v>
      </c>
      <c r="X306" s="33" t="str">
        <f>VLOOKUP(B306,SAOM!B$2:Q1847,13,0)</f>
        <v>00:20:0e:10:4c:f3</v>
      </c>
      <c r="Y306" s="24">
        <v>41114</v>
      </c>
      <c r="Z306" s="11" t="s">
        <v>1339</v>
      </c>
      <c r="AA306" s="55">
        <v>41114</v>
      </c>
      <c r="AB306" s="28">
        <f>VLOOKUP(C306,Relatorios!A$3:B1077,2,0)</f>
        <v>41183</v>
      </c>
      <c r="AC306" s="287">
        <f>VLOOKUP(D306,Faturamento!D$3:F1741,3,0)</f>
        <v>41145</v>
      </c>
      <c r="AD306" s="45" t="s">
        <v>5601</v>
      </c>
      <c r="AE306" s="14" t="str">
        <f>VLOOKUP(B306,SAOM!B$2:T1847,16,0)</f>
        <v xml:space="preserve">
</v>
      </c>
      <c r="AF306" s="14">
        <f t="shared" si="9"/>
        <v>41204</v>
      </c>
      <c r="AG306" s="55" t="s">
        <v>4162</v>
      </c>
      <c r="AH306" s="55"/>
      <c r="AI306" s="181"/>
      <c r="AJ306" s="115"/>
      <c r="AK306" s="115"/>
      <c r="AL306" s="11" t="str">
        <f>VLOOKUP(B306,SAOM!B$2:U1964,20,0)</f>
        <v>Sem computador na localidade</v>
      </c>
      <c r="AM306" s="57" t="s">
        <v>4162</v>
      </c>
    </row>
    <row r="307" spans="1:43" s="15" customFormat="1" ht="15.75" customHeight="1">
      <c r="A307" s="39">
        <v>3382</v>
      </c>
      <c r="B307" s="31">
        <v>3382</v>
      </c>
      <c r="C307" s="31">
        <v>3382</v>
      </c>
      <c r="D307" s="33" t="str">
        <f>VLOOKUP(B307,SAOM!B$2:H1964,7,0)</f>
        <v>SES-CADE-3382</v>
      </c>
      <c r="E307" s="13">
        <v>41024</v>
      </c>
      <c r="F307" s="13">
        <v>41069</v>
      </c>
      <c r="G307" s="13">
        <f>VLOOKUP(B307,SAOM!B$2:D1851,3,0)</f>
        <v>41069</v>
      </c>
      <c r="H307" s="13">
        <f t="shared" si="8"/>
        <v>41084</v>
      </c>
      <c r="I307" s="13" t="s">
        <v>458</v>
      </c>
      <c r="J307" s="10" t="s">
        <v>469</v>
      </c>
      <c r="K307" s="33" t="str">
        <f>VLOOKUP(B307,SAOM!B$2:H1848,4,0)</f>
        <v>Aceito</v>
      </c>
      <c r="L307" s="10" t="s">
        <v>456</v>
      </c>
      <c r="M307" s="33" t="str">
        <f>VLOOKUP(B307,SAOM!B$2:F2134,5,0)</f>
        <v>Lider</v>
      </c>
      <c r="N307" s="11" t="s">
        <v>2650</v>
      </c>
      <c r="O307" s="11" t="str">
        <f>VLOOKUP(N307,Coordenadas!B$2:C1154,2,0)</f>
        <v>TRIÂNGULO DO NORTE</v>
      </c>
      <c r="P307" s="11" t="str">
        <f>VLOOKUP(N307,Coordenadas!B$2:D1154,3,0)</f>
        <v xml:space="preserve"> 19°32'10.68"S</v>
      </c>
      <c r="Q307" s="11" t="str">
        <f>VLOOKUP(N307,Coordenadas!B$2:E1154,4,0)</f>
        <v xml:space="preserve"> 49°29'12.54"O</v>
      </c>
      <c r="R307" s="34">
        <v>4033</v>
      </c>
      <c r="S307" s="13">
        <v>41039</v>
      </c>
      <c r="T307" s="35" t="str">
        <f>VLOOKUP(B307,SAOM!B$2:M1848,9,0)</f>
        <v>Luiza freitas Morais Barcelos</v>
      </c>
      <c r="U307" s="13" t="str">
        <f>VLOOKUP(B307,SAOM!B$2:N1848,10,0)</f>
        <v>Av. 25, 794</v>
      </c>
      <c r="V307" s="35" t="str">
        <f>VLOOKUP(B307,SAOM!B$2:P1848,12,0)</f>
        <v>34 3412-1548</v>
      </c>
      <c r="W307" s="60" t="str">
        <f>VLOOKUP(B307,SAOM!B$2:O1848,11,0)</f>
        <v>38270-000</v>
      </c>
      <c r="X307" s="33" t="str">
        <f>VLOOKUP(B307,SAOM!B$2:Q1848,13,0)</f>
        <v>00:20:0e:10:49:91</v>
      </c>
      <c r="Y307" s="13">
        <v>41039</v>
      </c>
      <c r="Z307" s="11" t="s">
        <v>1411</v>
      </c>
      <c r="AA307" s="14">
        <v>41039</v>
      </c>
      <c r="AB307" s="28">
        <f>VLOOKUP(C307,Relatorios!A$3:B1078,2,0)</f>
        <v>41092</v>
      </c>
      <c r="AC307" s="287">
        <f>VLOOKUP(D307,Faturamento!D$3:F1742,3,0)</f>
        <v>41070</v>
      </c>
      <c r="AD307" s="41"/>
      <c r="AE307" s="14" t="str">
        <f>VLOOKUP(B307,SAOM!B$2:T1848,16,0)</f>
        <v>-</v>
      </c>
      <c r="AF307" s="14">
        <f t="shared" si="9"/>
        <v>41129</v>
      </c>
      <c r="AG307" s="14" t="s">
        <v>4162</v>
      </c>
      <c r="AH307" s="14"/>
      <c r="AI307" s="47"/>
      <c r="AJ307" s="114"/>
      <c r="AK307" s="114"/>
      <c r="AL307" s="11" t="str">
        <f>VLOOKUP(B307,SAOM!B$2:U1965,20,0)</f>
        <v>-</v>
      </c>
      <c r="AM307" s="15" t="s">
        <v>4162</v>
      </c>
    </row>
    <row r="308" spans="1:43" s="57" customFormat="1" ht="15.75" customHeight="1">
      <c r="A308" s="39">
        <v>3330</v>
      </c>
      <c r="B308" s="31">
        <v>3330</v>
      </c>
      <c r="C308" s="31">
        <v>3330</v>
      </c>
      <c r="D308" s="33" t="str">
        <f>VLOOKUP(B308,SAOM!B$2:H1965,7,0)</f>
        <v>SES-ILEA-3330</v>
      </c>
      <c r="E308" s="24">
        <v>41015</v>
      </c>
      <c r="F308" s="24">
        <v>41115</v>
      </c>
      <c r="G308" s="13">
        <f>VLOOKUP(B308,SAOM!B$2:D1852,3,0)</f>
        <v>41115</v>
      </c>
      <c r="H308" s="24">
        <f t="shared" si="8"/>
        <v>41130</v>
      </c>
      <c r="I308" s="24">
        <v>41023</v>
      </c>
      <c r="J308" s="48" t="s">
        <v>469</v>
      </c>
      <c r="K308" s="33" t="str">
        <f>VLOOKUP(B308,SAOM!B$2:H1849,4,0)</f>
        <v>Aceito</v>
      </c>
      <c r="L308" s="10" t="s">
        <v>456</v>
      </c>
      <c r="M308" s="33" t="str">
        <f>VLOOKUP(B308,SAOM!B$2:F2135,5,0)</f>
        <v>Lider</v>
      </c>
      <c r="N308" s="40" t="s">
        <v>2450</v>
      </c>
      <c r="O308" s="11" t="str">
        <f>VLOOKUP(N308,Coordenadas!B$2:C1155,2,0)</f>
        <v>SUL</v>
      </c>
      <c r="P308" s="11" t="str">
        <f>VLOOKUP(N308,Coordenadas!B$2:D1155,3,0)</f>
        <v xml:space="preserve"> 20°56'10.13"S</v>
      </c>
      <c r="Q308" s="11" t="str">
        <f>VLOOKUP(N308,Coordenadas!B$2:E1155,4,0)</f>
        <v xml:space="preserve"> 45°49'41.16"O</v>
      </c>
      <c r="R308" s="69">
        <v>4033</v>
      </c>
      <c r="S308" s="24">
        <v>41116</v>
      </c>
      <c r="T308" s="35" t="str">
        <f>VLOOKUP(B308,SAOM!B$2:M1849,9,0)</f>
        <v>Renata Garcia Esteves</v>
      </c>
      <c r="U308" s="13" t="str">
        <f>VLOOKUP(B308,SAOM!B$2:N1849,10,0)</f>
        <v>RUA FRANCISCO DE OURO 40 - Centro</v>
      </c>
      <c r="V308" s="35" t="str">
        <f>VLOOKUP(B308,SAOM!B$2:P1849,12,0)</f>
        <v>35 3854-1216</v>
      </c>
      <c r="W308" s="60" t="str">
        <f>VLOOKUP(B308,SAOM!B$2:O1849,11,0)</f>
        <v>37175-000</v>
      </c>
      <c r="X308" s="33" t="str">
        <f>VLOOKUP(B308,SAOM!B$2:Q1849,13,0)</f>
        <v>00:20:0e:10:49:96</v>
      </c>
      <c r="Y308" s="24">
        <v>41116</v>
      </c>
      <c r="Z308" s="40" t="s">
        <v>5440</v>
      </c>
      <c r="AA308" s="55">
        <v>41116</v>
      </c>
      <c r="AB308" s="28">
        <f>VLOOKUP(C308,Relatorios!A$3:B1079,2,0)</f>
        <v>41254</v>
      </c>
      <c r="AC308" s="287">
        <f>VLOOKUP(D308,Faturamento!D$3:F1743,3,0)</f>
        <v>41147</v>
      </c>
      <c r="AD308" s="45" t="s">
        <v>3855</v>
      </c>
      <c r="AE308" s="14" t="str">
        <f>VLOOKUP(B308,SAOM!B$2:T1849,16,0)</f>
        <v xml:space="preserve">
</v>
      </c>
      <c r="AF308" s="14">
        <f t="shared" si="9"/>
        <v>41206</v>
      </c>
      <c r="AG308" s="55" t="s">
        <v>4162</v>
      </c>
      <c r="AH308" s="55"/>
      <c r="AI308" s="181"/>
      <c r="AJ308" s="115"/>
      <c r="AK308" s="115"/>
      <c r="AL308" s="11" t="str">
        <f>VLOOKUP(B308,SAOM!B$2:U1966,20,0)</f>
        <v>-</v>
      </c>
      <c r="AM308" s="57" t="s">
        <v>4162</v>
      </c>
    </row>
    <row r="309" spans="1:43" s="57" customFormat="1" ht="15.75" customHeight="1">
      <c r="A309" s="39">
        <v>3336</v>
      </c>
      <c r="B309" s="31">
        <v>3336</v>
      </c>
      <c r="C309" s="31">
        <v>3336</v>
      </c>
      <c r="D309" s="33" t="str">
        <f>VLOOKUP(B309,SAOM!B$2:H1966,7,0)</f>
        <v>SES-JATO-3336</v>
      </c>
      <c r="E309" s="24">
        <v>41016</v>
      </c>
      <c r="F309" s="24">
        <v>41116</v>
      </c>
      <c r="G309" s="13">
        <f>VLOOKUP(B309,SAOM!B$2:D1853,3,0)</f>
        <v>41116</v>
      </c>
      <c r="H309" s="24">
        <f t="shared" si="8"/>
        <v>41131</v>
      </c>
      <c r="I309" s="24">
        <v>41023</v>
      </c>
      <c r="J309" s="48" t="s">
        <v>469</v>
      </c>
      <c r="K309" s="33" t="str">
        <f>VLOOKUP(B309,SAOM!B$2:H1850,4,0)</f>
        <v>Aceito</v>
      </c>
      <c r="L309" s="10" t="s">
        <v>456</v>
      </c>
      <c r="M309" s="33" t="str">
        <f>VLOOKUP(B309,SAOM!B$2:F2136,5,0)</f>
        <v>Lider</v>
      </c>
      <c r="N309" s="40" t="s">
        <v>2478</v>
      </c>
      <c r="O309" s="11" t="str">
        <f>VLOOKUP(N309,Coordenadas!B$2:C1156,2,0)</f>
        <v>NORDESTE</v>
      </c>
      <c r="P309" s="11" t="str">
        <f>VLOOKUP(N309,Coordenadas!B$2:D1156,3,0)</f>
        <v xml:space="preserve"> 16°10'24.43"S</v>
      </c>
      <c r="Q309" s="11" t="str">
        <f>VLOOKUP(N309,Coordenadas!B$2:E1156,4,0)</f>
        <v xml:space="preserve"> 40°16'23.29"O</v>
      </c>
      <c r="R309" s="69">
        <v>4035</v>
      </c>
      <c r="S309" s="24">
        <v>41123</v>
      </c>
      <c r="T309" s="35" t="str">
        <f>VLOOKUP(B309,SAOM!B$2:M1850,9,0)</f>
        <v>Glauco Brito Mares</v>
      </c>
      <c r="U309" s="13" t="str">
        <f>VLOOKUP(B309,SAOM!B$2:N1850,10,0)</f>
        <v>RUA ERMELINA FERRAZ, 285 - Centro</v>
      </c>
      <c r="V309" s="35" t="str">
        <f>VLOOKUP(B309,SAOM!B$2:P1850,12,0)</f>
        <v>33 3723-1514</v>
      </c>
      <c r="W309" s="60" t="str">
        <f>VLOOKUP(B309,SAOM!B$2:O1850,11,0)</f>
        <v>39930-000</v>
      </c>
      <c r="X309" s="33" t="str">
        <f>VLOOKUP(B309,SAOM!B$2:Q1850,13,0)</f>
        <v>00:20:0e:10:4f:46</v>
      </c>
      <c r="Y309" s="24">
        <v>41123</v>
      </c>
      <c r="Z309" s="40" t="s">
        <v>5724</v>
      </c>
      <c r="AA309" s="107">
        <v>41124</v>
      </c>
      <c r="AB309" s="28" t="str">
        <f>VLOOKUP(C309,Relatorios!A$3:B1080,2,0)</f>
        <v>Pendente</v>
      </c>
      <c r="AC309" s="287">
        <f>VLOOKUP(D309,Faturamento!D$3:F1744,3,0)</f>
        <v>41155</v>
      </c>
      <c r="AD309" s="72" t="s">
        <v>5725</v>
      </c>
      <c r="AE309" s="14" t="str">
        <f>VLOOKUP(B309,SAOM!B$2:T1850,16,0)</f>
        <v>-</v>
      </c>
      <c r="AF309" s="14">
        <f t="shared" si="9"/>
        <v>41214</v>
      </c>
      <c r="AG309" s="55" t="s">
        <v>4162</v>
      </c>
      <c r="AH309" s="55"/>
      <c r="AI309" s="181"/>
      <c r="AJ309" s="115"/>
      <c r="AK309" s="115"/>
      <c r="AL309" s="11" t="str">
        <f>VLOOKUP(B309,SAOM!B$2:U1967,20,0)</f>
        <v>Computador atrás do modem.</v>
      </c>
      <c r="AM309" s="57" t="s">
        <v>4162</v>
      </c>
    </row>
    <row r="310" spans="1:43" s="15" customFormat="1" ht="15.75" customHeight="1">
      <c r="A310" s="39">
        <v>3383</v>
      </c>
      <c r="B310" s="31">
        <v>3383</v>
      </c>
      <c r="C310" s="31">
        <v>3383</v>
      </c>
      <c r="D310" s="33" t="str">
        <f>VLOOKUP(B310,SAOM!B$2:H1967,7,0)</f>
        <v>SES-CADE-3383</v>
      </c>
      <c r="E310" s="13">
        <v>41024</v>
      </c>
      <c r="F310" s="13">
        <v>41069</v>
      </c>
      <c r="G310" s="13">
        <f>VLOOKUP(B310,SAOM!B$2:D1854,3,0)</f>
        <v>41069</v>
      </c>
      <c r="H310" s="13">
        <f t="shared" si="8"/>
        <v>41084</v>
      </c>
      <c r="I310" s="13" t="s">
        <v>458</v>
      </c>
      <c r="J310" s="10" t="s">
        <v>469</v>
      </c>
      <c r="K310" s="33" t="str">
        <f>VLOOKUP(B310,SAOM!B$2:H1851,4,0)</f>
        <v>Aceito</v>
      </c>
      <c r="L310" s="10" t="s">
        <v>456</v>
      </c>
      <c r="M310" s="33" t="str">
        <f>VLOOKUP(B310,SAOM!B$2:F2137,5,0)</f>
        <v>Lider</v>
      </c>
      <c r="N310" s="11" t="s">
        <v>2650</v>
      </c>
      <c r="O310" s="11" t="str">
        <f>VLOOKUP(N310,Coordenadas!B$2:C1157,2,0)</f>
        <v>TRIÂNGULO DO NORTE</v>
      </c>
      <c r="P310" s="11" t="str">
        <f>VLOOKUP(N310,Coordenadas!B$2:D1157,3,0)</f>
        <v xml:space="preserve"> 19°32'10.68"S</v>
      </c>
      <c r="Q310" s="11" t="str">
        <f>VLOOKUP(N310,Coordenadas!B$2:E1157,4,0)</f>
        <v xml:space="preserve"> 49°29'12.54"O</v>
      </c>
      <c r="R310" s="34">
        <v>4033</v>
      </c>
      <c r="S310" s="13">
        <v>41038</v>
      </c>
      <c r="T310" s="35" t="str">
        <f>VLOOKUP(B310,SAOM!B$2:M1851,9,0)</f>
        <v>Fernanda dos Santos Cassimiro</v>
      </c>
      <c r="U310" s="13" t="str">
        <f>VLOOKUP(B310,SAOM!B$2:N1851,10,0)</f>
        <v>Rua 8, 666</v>
      </c>
      <c r="V310" s="35" t="str">
        <f>VLOOKUP(B310,SAOM!B$2:P1851,12,0)</f>
        <v>34 3412-1153</v>
      </c>
      <c r="W310" s="60" t="str">
        <f>VLOOKUP(B310,SAOM!B$2:O1851,11,0)</f>
        <v>38270-000</v>
      </c>
      <c r="X310" s="33" t="str">
        <f>VLOOKUP(B310,SAOM!B$2:Q1851,13,0)</f>
        <v>00:20:0e:10:49:a6</v>
      </c>
      <c r="Y310" s="13">
        <v>41038</v>
      </c>
      <c r="Z310" s="11" t="s">
        <v>1411</v>
      </c>
      <c r="AA310" s="102">
        <v>41038</v>
      </c>
      <c r="AB310" s="28">
        <f>VLOOKUP(C310,Relatorios!A$3:B1081,2,0)</f>
        <v>41092</v>
      </c>
      <c r="AC310" s="287">
        <f>VLOOKUP(D310,Faturamento!D$3:F1745,3,0)</f>
        <v>41069</v>
      </c>
      <c r="AD310" s="104" t="s">
        <v>2742</v>
      </c>
      <c r="AE310" s="14" t="str">
        <f>VLOOKUP(B310,SAOM!B$2:T1851,16,0)</f>
        <v>-</v>
      </c>
      <c r="AF310" s="14">
        <f t="shared" si="9"/>
        <v>41128</v>
      </c>
      <c r="AG310" s="14">
        <v>41327</v>
      </c>
      <c r="AH310" s="14"/>
      <c r="AI310" s="181" t="s">
        <v>623</v>
      </c>
      <c r="AJ310" s="114"/>
      <c r="AK310" s="114"/>
      <c r="AL310" s="11" t="str">
        <f>VLOOKUP(B310,SAOM!B$2:U1968,20,0)</f>
        <v>-</v>
      </c>
      <c r="AM310" s="14">
        <v>41185</v>
      </c>
      <c r="AN310" s="14">
        <v>41192</v>
      </c>
      <c r="AO310" s="47" t="s">
        <v>623</v>
      </c>
      <c r="AP310" s="114" t="s">
        <v>8640</v>
      </c>
      <c r="AQ310" s="114" t="s">
        <v>8662</v>
      </c>
    </row>
    <row r="311" spans="1:43" s="15" customFormat="1" ht="15.75" customHeight="1">
      <c r="A311" s="39">
        <v>3385</v>
      </c>
      <c r="B311" s="31">
        <v>3385</v>
      </c>
      <c r="C311" s="31">
        <v>3385</v>
      </c>
      <c r="D311" s="33" t="str">
        <f>VLOOKUP(B311,SAOM!B$2:H1968,7,0)</f>
        <v>SES-CAIS-3385</v>
      </c>
      <c r="E311" s="13">
        <v>41024</v>
      </c>
      <c r="F311" s="13">
        <v>41069</v>
      </c>
      <c r="G311" s="13">
        <f>VLOOKUP(B311,SAOM!B$2:D1855,3,0)</f>
        <v>41069</v>
      </c>
      <c r="H311" s="13">
        <f t="shared" si="8"/>
        <v>41084</v>
      </c>
      <c r="I311" s="13" t="s">
        <v>458</v>
      </c>
      <c r="J311" s="10" t="s">
        <v>469</v>
      </c>
      <c r="K311" s="33" t="str">
        <f>VLOOKUP(B311,SAOM!B$2:H1852,4,0)</f>
        <v>Aceito</v>
      </c>
      <c r="L311" s="10" t="s">
        <v>456</v>
      </c>
      <c r="M311" s="33" t="str">
        <f>VLOOKUP(B311,SAOM!B$2:F2138,5,0)</f>
        <v>Lider</v>
      </c>
      <c r="N311" s="11" t="s">
        <v>2657</v>
      </c>
      <c r="O311" s="11" t="str">
        <f>VLOOKUP(N311,Coordenadas!B$2:C1158,2,0)</f>
        <v>TRIÂNGULO DO NORTE</v>
      </c>
      <c r="P311" s="11" t="str">
        <f>VLOOKUP(N311,Coordenadas!B$2:D1158,3,0)</f>
        <v xml:space="preserve"> 18°43'25.24"S</v>
      </c>
      <c r="Q311" s="11" t="str">
        <f>VLOOKUP(N311,Coordenadas!B$2:E1158,4,0)</f>
        <v xml:space="preserve"> 49°10'14.10"O</v>
      </c>
      <c r="R311" s="34">
        <v>4033</v>
      </c>
      <c r="S311" s="13">
        <v>41039</v>
      </c>
      <c r="T311" s="35" t="str">
        <f>VLOOKUP(B311,SAOM!B$2:M1852,9,0)</f>
        <v>Dalila Silva Santos</v>
      </c>
      <c r="U311" s="13" t="str">
        <f>VLOOKUP(B311,SAOM!B$2:N1852,10,0)</f>
        <v>Rua Francisco Angelo Sobrinho, 200 - Bairro Jorge de Paula Gouveia</v>
      </c>
      <c r="V311" s="35" t="str">
        <f>VLOOKUP(B311,SAOM!B$2:P1852,12,0)</f>
        <v>34 3266-3520</v>
      </c>
      <c r="W311" s="60" t="str">
        <f>VLOOKUP(B311,SAOM!B$2:O1852,11,0)</f>
        <v>38380-000</v>
      </c>
      <c r="X311" s="33" t="str">
        <f>VLOOKUP(B311,SAOM!B$2:Q1852,13,0)</f>
        <v>00:20:0e:10:4a:18</v>
      </c>
      <c r="Y311" s="13">
        <v>41040</v>
      </c>
      <c r="Z311" s="11" t="s">
        <v>2151</v>
      </c>
      <c r="AA311" s="14">
        <v>41040</v>
      </c>
      <c r="AB311" s="28">
        <f>VLOOKUP(C311,Relatorios!A$3:B1082,2,0)</f>
        <v>41092</v>
      </c>
      <c r="AC311" s="287">
        <f>VLOOKUP(D311,Faturamento!D$3:F1746,3,0)</f>
        <v>41071</v>
      </c>
      <c r="AD311" s="41" t="s">
        <v>2813</v>
      </c>
      <c r="AE311" s="14" t="str">
        <f>VLOOKUP(B311,SAOM!B$2:T1852,16,0)</f>
        <v>-</v>
      </c>
      <c r="AF311" s="14">
        <f t="shared" si="9"/>
        <v>41130</v>
      </c>
      <c r="AG311" s="14" t="s">
        <v>4162</v>
      </c>
      <c r="AH311" s="14"/>
      <c r="AI311" s="47"/>
      <c r="AJ311" s="114"/>
      <c r="AK311" s="114"/>
      <c r="AL311" s="11" t="str">
        <f>VLOOKUP(B311,SAOM!B$2:U1969,20,0)</f>
        <v>O técnico não recebeu o cabo RJ45.</v>
      </c>
      <c r="AM311" s="15" t="s">
        <v>4162</v>
      </c>
    </row>
    <row r="312" spans="1:43" s="15" customFormat="1" ht="15.75" customHeight="1">
      <c r="A312" s="39">
        <v>3332</v>
      </c>
      <c r="B312" s="31">
        <v>3332</v>
      </c>
      <c r="C312" s="31">
        <v>3332</v>
      </c>
      <c r="D312" s="33" t="str">
        <f>VLOOKUP(B312,SAOM!B$2:H1969,7,0)</f>
        <v>SES-ITRA-3332</v>
      </c>
      <c r="E312" s="13">
        <v>41016</v>
      </c>
      <c r="F312" s="13">
        <v>41061</v>
      </c>
      <c r="G312" s="13">
        <f>VLOOKUP(B312,SAOM!B$2:D1856,3,0)</f>
        <v>41061</v>
      </c>
      <c r="H312" s="13">
        <f t="shared" si="8"/>
        <v>41076</v>
      </c>
      <c r="I312" s="13" t="s">
        <v>458</v>
      </c>
      <c r="J312" s="10" t="s">
        <v>469</v>
      </c>
      <c r="K312" s="33" t="str">
        <f>VLOOKUP(B312,SAOM!B$2:H1853,4,0)</f>
        <v>Aceito</v>
      </c>
      <c r="L312" s="10" t="s">
        <v>456</v>
      </c>
      <c r="M312" s="33" t="str">
        <f>VLOOKUP(B312,SAOM!B$2:F2139,5,0)</f>
        <v>Lider</v>
      </c>
      <c r="N312" s="11" t="s">
        <v>2489</v>
      </c>
      <c r="O312" s="11" t="str">
        <f>VLOOKUP(N312,Coordenadas!B$2:C1159,2,0)</f>
        <v>OESTE</v>
      </c>
      <c r="P312" s="11" t="str">
        <f>VLOOKUP(N312,Coordenadas!B$2:D1159,3,0)</f>
        <v xml:space="preserve"> 20°24'10.56"S</v>
      </c>
      <c r="Q312" s="11" t="str">
        <f>VLOOKUP(N312,Coordenadas!B$2:E1159,4,0)</f>
        <v xml:space="preserve"> 44°30'54.94"O</v>
      </c>
      <c r="R312" s="34">
        <v>4033</v>
      </c>
      <c r="S312" s="13">
        <v>41023</v>
      </c>
      <c r="T312" s="35" t="str">
        <f>VLOOKUP(B312,SAOM!B$2:M1853,9,0)</f>
        <v>Maria Aparecida Gonzaga Teixeira</v>
      </c>
      <c r="U312" s="13" t="str">
        <f>VLOOKUP(B312,SAOM!B$2:N1853,10,0)</f>
        <v>Rua Antônio Pacheco, 420 - Centro</v>
      </c>
      <c r="V312" s="35" t="str">
        <f>VLOOKUP(B312,SAOM!B$2:P1853,12,0)</f>
        <v>37 3384-2445</v>
      </c>
      <c r="W312" s="60" t="str">
        <f>VLOOKUP(B312,SAOM!B$2:O1853,11,0)</f>
        <v>35514-000</v>
      </c>
      <c r="X312" s="33" t="str">
        <f>VLOOKUP(B312,SAOM!B$2:Q1853,13,0)</f>
        <v>00:20:0e:10:48:8b</v>
      </c>
      <c r="Y312" s="13">
        <v>41023</v>
      </c>
      <c r="Z312" s="11" t="s">
        <v>2151</v>
      </c>
      <c r="AA312" s="14">
        <v>41023</v>
      </c>
      <c r="AB312" s="28">
        <f>VLOOKUP(C312,Relatorios!A$3:B1083,2,0)</f>
        <v>41058</v>
      </c>
      <c r="AC312" s="287">
        <f>VLOOKUP(D312,Faturamento!D$3:F1747,3,0)</f>
        <v>41054</v>
      </c>
      <c r="AD312" s="41"/>
      <c r="AE312" s="14" t="str">
        <f>VLOOKUP(B312,SAOM!B$2:T1853,16,0)</f>
        <v>-</v>
      </c>
      <c r="AF312" s="14">
        <f t="shared" si="9"/>
        <v>41113</v>
      </c>
      <c r="AG312" s="14" t="s">
        <v>4162</v>
      </c>
      <c r="AH312" s="14"/>
      <c r="AI312" s="47"/>
      <c r="AJ312" s="114"/>
      <c r="AK312" s="114"/>
      <c r="AL312" s="11" t="str">
        <f>VLOOKUP(B312,SAOM!B$2:U1970,20,0)</f>
        <v>-</v>
      </c>
      <c r="AM312" s="15" t="s">
        <v>4162</v>
      </c>
    </row>
    <row r="313" spans="1:43" s="15" customFormat="1" ht="15.75" customHeight="1">
      <c r="A313" s="39">
        <v>3386</v>
      </c>
      <c r="B313" s="31">
        <v>3386</v>
      </c>
      <c r="C313" s="31">
        <v>3386</v>
      </c>
      <c r="D313" s="33" t="str">
        <f>VLOOKUP(B313,SAOM!B$2:H1970,7,0)</f>
        <v>SES-CAIS-3386</v>
      </c>
      <c r="E313" s="13">
        <v>41024</v>
      </c>
      <c r="F313" s="13">
        <v>41069</v>
      </c>
      <c r="G313" s="13">
        <f>VLOOKUP(B313,SAOM!B$2:D1857,3,0)</f>
        <v>41069</v>
      </c>
      <c r="H313" s="13">
        <f t="shared" si="8"/>
        <v>41084</v>
      </c>
      <c r="I313" s="13" t="s">
        <v>458</v>
      </c>
      <c r="J313" s="10" t="s">
        <v>469</v>
      </c>
      <c r="K313" s="33" t="str">
        <f>VLOOKUP(B313,SAOM!B$2:H1854,4,0)</f>
        <v>Aceito</v>
      </c>
      <c r="L313" s="10" t="s">
        <v>456</v>
      </c>
      <c r="M313" s="33" t="str">
        <f>VLOOKUP(B313,SAOM!B$2:F2140,5,0)</f>
        <v>Lider</v>
      </c>
      <c r="N313" s="11" t="s">
        <v>2657</v>
      </c>
      <c r="O313" s="11" t="str">
        <f>VLOOKUP(N313,Coordenadas!B$2:C1160,2,0)</f>
        <v>TRIÂNGULO DO NORTE</v>
      </c>
      <c r="P313" s="11" t="str">
        <f>VLOOKUP(N313,Coordenadas!B$2:D1160,3,0)</f>
        <v xml:space="preserve"> 18°43'25.24"S</v>
      </c>
      <c r="Q313" s="11" t="str">
        <f>VLOOKUP(N313,Coordenadas!B$2:E1160,4,0)</f>
        <v xml:space="preserve"> 49°10'14.10"O</v>
      </c>
      <c r="R313" s="34">
        <v>4033</v>
      </c>
      <c r="S313" s="13">
        <v>41039</v>
      </c>
      <c r="T313" s="35" t="str">
        <f>VLOOKUP(B313,SAOM!B$2:M1854,9,0)</f>
        <v>Francelize Aparecida Gimenes</v>
      </c>
      <c r="U313" s="13" t="str">
        <f>VLOOKUP(B313,SAOM!B$2:N1854,10,0)</f>
        <v>Rua 13, 355</v>
      </c>
      <c r="V313" s="35" t="str">
        <f>VLOOKUP(B313,SAOM!B$2:P1854,12,0)</f>
        <v>34 3266-3525</v>
      </c>
      <c r="W313" s="60" t="str">
        <f>VLOOKUP(B313,SAOM!B$2:O1854,11,0)</f>
        <v>38380-000</v>
      </c>
      <c r="X313" s="33" t="str">
        <f>VLOOKUP(B313,SAOM!B$2:Q1854,13,0)</f>
        <v>00:20:0e:10:49:f8</v>
      </c>
      <c r="Y313" s="13">
        <v>41040</v>
      </c>
      <c r="Z313" s="11" t="s">
        <v>2151</v>
      </c>
      <c r="AA313" s="14">
        <v>41043</v>
      </c>
      <c r="AB313" s="28">
        <f>VLOOKUP(C313,Relatorios!A$3:B1084,2,0)</f>
        <v>41092</v>
      </c>
      <c r="AC313" s="287">
        <f>VLOOKUP(D313,Faturamento!D$3:F1748,3,0)</f>
        <v>41074</v>
      </c>
      <c r="AD313" s="41" t="s">
        <v>2813</v>
      </c>
      <c r="AE313" s="14" t="str">
        <f>VLOOKUP(B313,SAOM!B$2:T1854,16,0)</f>
        <v>-</v>
      </c>
      <c r="AF313" s="14">
        <f t="shared" si="9"/>
        <v>41133</v>
      </c>
      <c r="AG313" s="14" t="s">
        <v>4162</v>
      </c>
      <c r="AH313" s="14"/>
      <c r="AI313" s="47"/>
      <c r="AJ313" s="114"/>
      <c r="AK313" s="114"/>
      <c r="AL313" s="11" t="str">
        <f>VLOOKUP(B313,SAOM!B$2:U1971,20,0)</f>
        <v>Técnico não possui o cabo</v>
      </c>
      <c r="AM313" s="15" t="s">
        <v>4162</v>
      </c>
    </row>
    <row r="314" spans="1:43" s="15" customFormat="1" ht="15.75" customHeight="1">
      <c r="A314" s="39">
        <v>3341</v>
      </c>
      <c r="B314" s="31">
        <v>3341</v>
      </c>
      <c r="C314" s="31">
        <v>3341</v>
      </c>
      <c r="D314" s="33" t="str">
        <f>VLOOKUP(B314,SAOM!B$2:H1971,7,0)</f>
        <v>SES-JUBA-3341</v>
      </c>
      <c r="E314" s="13">
        <v>41017</v>
      </c>
      <c r="F314" s="13">
        <v>41117</v>
      </c>
      <c r="G314" s="13">
        <f>VLOOKUP(B314,SAOM!B$2:D1858,3,0)</f>
        <v>41117</v>
      </c>
      <c r="H314" s="13">
        <f t="shared" si="8"/>
        <v>41132</v>
      </c>
      <c r="I314" s="13">
        <v>41023</v>
      </c>
      <c r="J314" s="10" t="s">
        <v>469</v>
      </c>
      <c r="K314" s="33" t="str">
        <f>VLOOKUP(B314,SAOM!B$2:H1855,4,0)</f>
        <v>Aceito</v>
      </c>
      <c r="L314" s="10" t="s">
        <v>456</v>
      </c>
      <c r="M314" s="33" t="str">
        <f>VLOOKUP(B314,SAOM!B$2:F2141,5,0)</f>
        <v>Lider</v>
      </c>
      <c r="N314" s="11" t="s">
        <v>2517</v>
      </c>
      <c r="O314" s="11" t="str">
        <f>VLOOKUP(N314,Coordenadas!B$2:C1161,2,0)</f>
        <v>CENTRO</v>
      </c>
      <c r="P314" s="11" t="str">
        <f>VLOOKUP(N314,Coordenadas!B$2:D1161,3,0)</f>
        <v xml:space="preserve"> 19°57'8.00"S</v>
      </c>
      <c r="Q314" s="11" t="str">
        <f>VLOOKUP(N314,Coordenadas!B$2:E1161,4,0)</f>
        <v xml:space="preserve"> 44°20'12.24"O</v>
      </c>
      <c r="R314" s="34">
        <v>4033</v>
      </c>
      <c r="S314" s="13">
        <v>41107</v>
      </c>
      <c r="T314" s="35" t="str">
        <f>VLOOKUP(B314,SAOM!B$2:M1855,9,0)</f>
        <v>Caroline Viana Maia</v>
      </c>
      <c r="U314" s="13" t="str">
        <f>VLOOKUP(B314,SAOM!B$2:N1855,10,0)</f>
        <v xml:space="preserve">Rua Cleber Soares, 40 </v>
      </c>
      <c r="V314" s="35" t="str">
        <f>VLOOKUP(B314,SAOM!B$2:P1855,12,0)</f>
        <v>31 3535-8404</v>
      </c>
      <c r="W314" s="60" t="str">
        <f>VLOOKUP(B314,SAOM!B$2:O1855,11,0)</f>
        <v>35675-000</v>
      </c>
      <c r="X314" s="33" t="str">
        <f>VLOOKUP(B314,SAOM!B$2:Q1855,13,0)</f>
        <v>00:20:0e:10:48:5c</v>
      </c>
      <c r="Y314" s="13">
        <v>41107</v>
      </c>
      <c r="Z314" s="11" t="s">
        <v>5147</v>
      </c>
      <c r="AA314" s="14">
        <v>41108</v>
      </c>
      <c r="AB314" s="28">
        <f>VLOOKUP(C314,Relatorios!A$3:B1085,2,0)</f>
        <v>41254</v>
      </c>
      <c r="AC314" s="287">
        <f>VLOOKUP(D314,Faturamento!D$3:F1749,3,0)</f>
        <v>41139</v>
      </c>
      <c r="AD314" s="41" t="s">
        <v>3851</v>
      </c>
      <c r="AE314" s="14" t="str">
        <f>VLOOKUP(B314,SAOM!B$2:T1855,16,0)</f>
        <v>-</v>
      </c>
      <c r="AF314" s="14">
        <f t="shared" si="9"/>
        <v>41198</v>
      </c>
      <c r="AG314" s="14" t="s">
        <v>4162</v>
      </c>
      <c r="AH314" s="14"/>
      <c r="AI314" s="47"/>
      <c r="AJ314" s="114"/>
      <c r="AK314" s="114"/>
      <c r="AL314" s="11" t="str">
        <f>VLOOKUP(B314,SAOM!B$2:U1972,20,0)</f>
        <v>Sem computador na localidade.</v>
      </c>
      <c r="AM314" s="15" t="s">
        <v>4162</v>
      </c>
    </row>
    <row r="315" spans="1:43" s="15" customFormat="1" ht="15.75" customHeight="1">
      <c r="A315" s="39">
        <v>3342</v>
      </c>
      <c r="B315" s="31">
        <v>3342</v>
      </c>
      <c r="C315" s="31">
        <v>3342</v>
      </c>
      <c r="D315" s="33" t="str">
        <f>VLOOKUP(B315,SAOM!B$2:H1972,7,0)</f>
        <v>SES-LAHA-3342</v>
      </c>
      <c r="E315" s="13">
        <v>41017</v>
      </c>
      <c r="F315" s="13">
        <v>41117</v>
      </c>
      <c r="G315" s="13">
        <f>VLOOKUP(B315,SAOM!B$2:D1859,3,0)</f>
        <v>41117</v>
      </c>
      <c r="H315" s="13">
        <f t="shared" si="8"/>
        <v>41132</v>
      </c>
      <c r="I315" s="13">
        <v>41023</v>
      </c>
      <c r="J315" s="10" t="s">
        <v>469</v>
      </c>
      <c r="K315" s="33" t="str">
        <f>VLOOKUP(B315,SAOM!B$2:H1856,4,0)</f>
        <v>Aceito</v>
      </c>
      <c r="L315" s="10" t="s">
        <v>456</v>
      </c>
      <c r="M315" s="33" t="str">
        <f>VLOOKUP(B315,SAOM!B$2:F2142,5,0)</f>
        <v>Lider</v>
      </c>
      <c r="N315" s="11" t="s">
        <v>2520</v>
      </c>
      <c r="O315" s="11" t="str">
        <f>VLOOKUP(N315,Coordenadas!B$2:C1162,2,0)</f>
        <v>NORDESTE</v>
      </c>
      <c r="P315" s="11" t="str">
        <f>VLOOKUP(N315,Coordenadas!B$2:D1162,3,0)</f>
        <v xml:space="preserve"> 17°37'39.30"S</v>
      </c>
      <c r="Q315" s="11" t="str">
        <f>VLOOKUP(N315,Coordenadas!B$2:E1162,4,0)</f>
        <v xml:space="preserve"> 41°44'24.86"O</v>
      </c>
      <c r="R315" s="34">
        <v>4035</v>
      </c>
      <c r="S315" s="13">
        <v>41115</v>
      </c>
      <c r="T315" s="35" t="str">
        <f>VLOOKUP(B315,SAOM!B$2:M1856,9,0)</f>
        <v>Crislhaine Alves Prates</v>
      </c>
      <c r="U315" s="13" t="str">
        <f>VLOOKUP(B315,SAOM!B$2:N1856,10,0)</f>
        <v>Rua Costa e Silva, - s/n- Esplanada</v>
      </c>
      <c r="V315" s="35" t="str">
        <f>VLOOKUP(B315,SAOM!B$2:P1856,12,0)</f>
        <v>33 3524-1139</v>
      </c>
      <c r="W315" s="60" t="str">
        <f>VLOOKUP(B315,SAOM!B$2:O1856,11,0)</f>
        <v>39825-000</v>
      </c>
      <c r="X315" s="33" t="str">
        <f>VLOOKUP(B315,SAOM!B$2:Q1856,13,0)</f>
        <v>00:20:0E:10:4A:FC</v>
      </c>
      <c r="Y315" s="13">
        <v>41115</v>
      </c>
      <c r="Z315" s="40" t="s">
        <v>2397</v>
      </c>
      <c r="AA315" s="14">
        <v>41115</v>
      </c>
      <c r="AB315" s="28">
        <f>VLOOKUP(C315,Relatorios!A$3:B1086,2,0)</f>
        <v>41183</v>
      </c>
      <c r="AC315" s="287">
        <f>VLOOKUP(D315,Faturamento!D$3:F1750,3,0)</f>
        <v>41146</v>
      </c>
      <c r="AD315" s="41" t="s">
        <v>3850</v>
      </c>
      <c r="AE315" s="14" t="str">
        <f>VLOOKUP(B315,SAOM!B$2:T1856,16,0)</f>
        <v xml:space="preserve">
</v>
      </c>
      <c r="AF315" s="14">
        <f t="shared" si="9"/>
        <v>41205</v>
      </c>
      <c r="AG315" s="14" t="s">
        <v>4162</v>
      </c>
      <c r="AH315" s="14"/>
      <c r="AI315" s="47"/>
      <c r="AJ315" s="114"/>
      <c r="AK315" s="114"/>
      <c r="AL315" s="11" t="str">
        <f>VLOOKUP(B315,SAOM!B$2:U1973,20,0)</f>
        <v>O técnico esta sem cabo RJ45.</v>
      </c>
      <c r="AM315" s="15" t="s">
        <v>4162</v>
      </c>
    </row>
    <row r="316" spans="1:43" s="15" customFormat="1" ht="15.75" customHeight="1">
      <c r="A316" s="39">
        <v>3387</v>
      </c>
      <c r="B316" s="31">
        <v>3387</v>
      </c>
      <c r="C316" s="31">
        <v>3387</v>
      </c>
      <c r="D316" s="33" t="str">
        <f>VLOOKUP(B316,SAOM!B$2:H1973,7,0)</f>
        <v>SES-CAIS-3387</v>
      </c>
      <c r="E316" s="13">
        <v>41024</v>
      </c>
      <c r="F316" s="13">
        <v>41069</v>
      </c>
      <c r="G316" s="13">
        <f>VLOOKUP(B316,SAOM!B$2:D1860,3,0)</f>
        <v>41069</v>
      </c>
      <c r="H316" s="13">
        <f t="shared" si="8"/>
        <v>41084</v>
      </c>
      <c r="I316" s="13" t="s">
        <v>458</v>
      </c>
      <c r="J316" s="10" t="s">
        <v>469</v>
      </c>
      <c r="K316" s="33" t="str">
        <f>VLOOKUP(B316,SAOM!B$2:H1857,4,0)</f>
        <v>Aceito</v>
      </c>
      <c r="L316" s="10" t="s">
        <v>456</v>
      </c>
      <c r="M316" s="33" t="str">
        <f>VLOOKUP(B316,SAOM!B$2:F2143,5,0)</f>
        <v>Lider</v>
      </c>
      <c r="N316" s="11" t="s">
        <v>2662</v>
      </c>
      <c r="O316" s="11" t="str">
        <f>VLOOKUP(N316,Coordenadas!B$2:C1163,2,0)</f>
        <v>TRIÂNGULO DO NORTE</v>
      </c>
      <c r="P316" s="11" t="str">
        <f>VLOOKUP(N316,Coordenadas!B$2:D1163,3,0)</f>
        <v xml:space="preserve"> 18°40'48.08"S</v>
      </c>
      <c r="Q316" s="11" t="str">
        <f>VLOOKUP(N316,Coordenadas!B$2:E1163,4,0)</f>
        <v xml:space="preserve"> 49°33'56.62"O</v>
      </c>
      <c r="R316" s="34">
        <v>4033</v>
      </c>
      <c r="S316" s="13">
        <v>41043</v>
      </c>
      <c r="T316" s="35" t="str">
        <f>VLOOKUP(B316,SAOM!B$2:M1857,9,0)</f>
        <v>Vanessa Guimarães Silva</v>
      </c>
      <c r="U316" s="13" t="str">
        <f>VLOOKUP(B316,SAOM!B$2:N1857,10,0)</f>
        <v>Rua Parreira, 1500</v>
      </c>
      <c r="V316" s="35" t="str">
        <f>VLOOKUP(B316,SAOM!B$2:P1857,12,0)</f>
        <v>34 3263-0352</v>
      </c>
      <c r="W316" s="60" t="str">
        <f>VLOOKUP(B316,SAOM!B$2:O1857,11,0)</f>
        <v>38360-000</v>
      </c>
      <c r="X316" s="33" t="str">
        <f>VLOOKUP(B316,SAOM!B$2:Q1857,13,0)</f>
        <v>00:20:0e:10:48:83</v>
      </c>
      <c r="Y316" s="13">
        <v>41043</v>
      </c>
      <c r="Z316" s="11" t="s">
        <v>2151</v>
      </c>
      <c r="AA316" s="14">
        <v>41043</v>
      </c>
      <c r="AB316" s="28">
        <f>VLOOKUP(C316,Relatorios!A$3:B1087,2,0)</f>
        <v>41092</v>
      </c>
      <c r="AC316" s="287">
        <f>VLOOKUP(D316,Faturamento!D$3:F1751,3,0)</f>
        <v>41074</v>
      </c>
      <c r="AD316" s="41"/>
      <c r="AE316" s="14" t="str">
        <f>VLOOKUP(B316,SAOM!B$2:T1857,16,0)</f>
        <v>-</v>
      </c>
      <c r="AF316" s="14">
        <f t="shared" si="9"/>
        <v>41133</v>
      </c>
      <c r="AG316" s="14" t="s">
        <v>4162</v>
      </c>
      <c r="AH316" s="14"/>
      <c r="AI316" s="47"/>
      <c r="AJ316" s="114"/>
      <c r="AK316" s="114"/>
      <c r="AL316" s="11" t="str">
        <f>VLOOKUP(B316,SAOM!B$2:U1974,20,0)</f>
        <v>O técnico ainda não recebeu o cabo RJ45.</v>
      </c>
      <c r="AM316" s="15" t="s">
        <v>4162</v>
      </c>
    </row>
    <row r="317" spans="1:43" s="15" customFormat="1" ht="15.75" customHeight="1">
      <c r="A317" s="39">
        <v>3339</v>
      </c>
      <c r="B317" s="31">
        <v>3339</v>
      </c>
      <c r="C317" s="31">
        <v>3339</v>
      </c>
      <c r="D317" s="33" t="str">
        <f>VLOOKUP(B317,SAOM!B$2:H1974,7,0)</f>
        <v>SES-JERI-3339</v>
      </c>
      <c r="E317" s="13">
        <v>41017</v>
      </c>
      <c r="F317" s="13">
        <v>41104</v>
      </c>
      <c r="G317" s="13">
        <f>VLOOKUP(B317,SAOM!B$2:D1861,3,0)</f>
        <v>41104</v>
      </c>
      <c r="H317" s="13">
        <f t="shared" si="8"/>
        <v>41119</v>
      </c>
      <c r="I317" s="13">
        <v>41057</v>
      </c>
      <c r="J317" s="10" t="s">
        <v>469</v>
      </c>
      <c r="K317" s="33" t="str">
        <f>VLOOKUP(B317,SAOM!B$2:H1858,4,0)</f>
        <v>Aceito</v>
      </c>
      <c r="L317" s="10" t="s">
        <v>456</v>
      </c>
      <c r="M317" s="33" t="str">
        <f>VLOOKUP(B317,SAOM!B$2:F2144,5,0)</f>
        <v>Lider</v>
      </c>
      <c r="N317" s="11" t="s">
        <v>2527</v>
      </c>
      <c r="O317" s="11" t="str">
        <f>VLOOKUP(N317,Coordenadas!B$2:C1164,2,0)</f>
        <v>LESTE DO SUL</v>
      </c>
      <c r="P317" s="11" t="str">
        <f>VLOOKUP(N317,Coordenadas!B$2:D1164,3,0)</f>
        <v xml:space="preserve"> 20°27'24.77"S</v>
      </c>
      <c r="Q317" s="11" t="str">
        <f>VLOOKUP(N317,Coordenadas!B$2:E1164,4,0)</f>
        <v xml:space="preserve"> 42°39'37.00"O</v>
      </c>
      <c r="R317" s="34">
        <v>4033</v>
      </c>
      <c r="S317" s="13">
        <v>41123</v>
      </c>
      <c r="T317" s="35" t="str">
        <f>VLOOKUP(B317,SAOM!B$2:M1858,9,0)</f>
        <v>Sandra Leal Braga de Moura</v>
      </c>
      <c r="U317" s="13" t="str">
        <f>VLOOKUP(B317,SAOM!B$2:N1858,10,0)</f>
        <v xml:space="preserve">Praça Tenente Mol, 3 - centro </v>
      </c>
      <c r="V317" s="35" t="str">
        <f>VLOOKUP(B317,SAOM!B$2:P1858,12,0)</f>
        <v>31 3877-1038</v>
      </c>
      <c r="W317" s="60" t="str">
        <f>VLOOKUP(B317,SAOM!B$2:O1858,11,0)</f>
        <v>35390-000</v>
      </c>
      <c r="X317" s="33" t="str">
        <f>VLOOKUP(B317,SAOM!B$2:Q1858,13,0)</f>
        <v>00:20:0e:10:4c:aa</v>
      </c>
      <c r="Y317" s="13">
        <v>41123</v>
      </c>
      <c r="Z317" s="11" t="s">
        <v>5726</v>
      </c>
      <c r="AA317" s="38">
        <v>41124</v>
      </c>
      <c r="AB317" s="28">
        <f>VLOOKUP(C317,Relatorios!A$3:B1088,2,0)</f>
        <v>41254</v>
      </c>
      <c r="AC317" s="287">
        <f>VLOOKUP(D317,Faturamento!D$3:F1752,3,0)</f>
        <v>41155</v>
      </c>
      <c r="AD317" s="58" t="s">
        <v>3852</v>
      </c>
      <c r="AE317" s="14" t="str">
        <f>VLOOKUP(B317,SAOM!B$2:T1858,16,0)</f>
        <v>-</v>
      </c>
      <c r="AF317" s="14">
        <f t="shared" si="9"/>
        <v>41214</v>
      </c>
      <c r="AG317" s="38">
        <v>41226</v>
      </c>
      <c r="AH317" s="38">
        <v>41227</v>
      </c>
      <c r="AI317" s="13" t="s">
        <v>456</v>
      </c>
      <c r="AJ317" s="189" t="s">
        <v>9338</v>
      </c>
      <c r="AK317" s="189" t="s">
        <v>12176</v>
      </c>
      <c r="AL317" s="11" t="str">
        <f>VLOOKUP(B317,SAOM!B$2:U1975,20,0)</f>
        <v>Localidade não possui computador</v>
      </c>
      <c r="AM317" s="15" t="s">
        <v>4162</v>
      </c>
    </row>
    <row r="318" spans="1:43" s="15" customFormat="1" ht="15.75" customHeight="1">
      <c r="A318" s="39">
        <v>944</v>
      </c>
      <c r="B318" s="31" t="s">
        <v>2061</v>
      </c>
      <c r="C318" s="31">
        <v>3209</v>
      </c>
      <c r="D318" s="33" t="str">
        <f>VLOOKUP(B318,SAOM!B$2:H1975,7,0)</f>
        <v>SES-CAAS-0944</v>
      </c>
      <c r="E318" s="13">
        <v>40989</v>
      </c>
      <c r="F318" s="13">
        <v>41034</v>
      </c>
      <c r="G318" s="13">
        <f>VLOOKUP(B318,SAOM!B$2:D1862,3,0)</f>
        <v>41034</v>
      </c>
      <c r="H318" s="13">
        <f t="shared" si="8"/>
        <v>41049</v>
      </c>
      <c r="I318" s="13" t="s">
        <v>458</v>
      </c>
      <c r="J318" s="10" t="s">
        <v>469</v>
      </c>
      <c r="K318" s="33" t="str">
        <f>VLOOKUP(B318,SAOM!B$2:H1859,4,0)</f>
        <v>Aceito</v>
      </c>
      <c r="L318" s="10" t="s">
        <v>456</v>
      </c>
      <c r="M318" s="33" t="str">
        <f>VLOOKUP(B318,SAOM!B$2:F2145,5,0)</f>
        <v>Lider</v>
      </c>
      <c r="N318" s="11" t="s">
        <v>2074</v>
      </c>
      <c r="O318" s="11" t="str">
        <f>VLOOKUP(N318,Coordenadas!B$2:C1165,2,0)</f>
        <v>NORTE DE MINAS</v>
      </c>
      <c r="P318" s="11" t="str">
        <f>VLOOKUP(N318,Coordenadas!B$2:D1165,3,0)</f>
        <v xml:space="preserve"> 16°18'55.66"S</v>
      </c>
      <c r="Q318" s="11" t="str">
        <f>VLOOKUP(N318,Coordenadas!B$2:E1165,4,0)</f>
        <v xml:space="preserve"> 43°42'31.33"O</v>
      </c>
      <c r="R318" s="34">
        <v>4035</v>
      </c>
      <c r="S318" s="13">
        <v>41031</v>
      </c>
      <c r="T318" s="35" t="str">
        <f>VLOOKUP(B318,SAOM!B$2:M1859,9,0)</f>
        <v>Cinthia Beatriz Ferreira Ruas Silva</v>
      </c>
      <c r="U318" s="13" t="str">
        <f>VLOOKUP(B318,SAOM!B$2:N1859,10,0)</f>
        <v>Rua 26, 58 - Centro</v>
      </c>
      <c r="V318" s="35" t="str">
        <f>VLOOKUP(B318,SAOM!B$2:P1859,12,0)</f>
        <v>(38) 3235-1343</v>
      </c>
      <c r="W318" s="60" t="str">
        <f>VLOOKUP(B318,SAOM!B$2:O1859,11,0)</f>
        <v>39445-000</v>
      </c>
      <c r="X318" s="33" t="str">
        <f>VLOOKUP(B318,SAOM!B$2:Q1859,13,0)</f>
        <v>00:20:0e:10:4a:29</v>
      </c>
      <c r="Y318" s="13">
        <v>41031</v>
      </c>
      <c r="Z318" s="11" t="s">
        <v>2704</v>
      </c>
      <c r="AA318" s="102">
        <v>41031</v>
      </c>
      <c r="AB318" s="28">
        <f>VLOOKUP(C318,Relatorios!A$3:B1089,2,0)</f>
        <v>41092</v>
      </c>
      <c r="AC318" s="287">
        <f>VLOOKUP(D318,Faturamento!D$3:F1753,3,0)</f>
        <v>41062</v>
      </c>
      <c r="AD318" s="104"/>
      <c r="AE318" s="14" t="str">
        <f>VLOOKUP(B318,SAOM!B$2:T1859,16,0)</f>
        <v>-</v>
      </c>
      <c r="AF318" s="14">
        <f t="shared" si="9"/>
        <v>41121</v>
      </c>
      <c r="AG318" s="14" t="s">
        <v>4162</v>
      </c>
      <c r="AH318" s="14"/>
      <c r="AI318" s="47"/>
      <c r="AJ318" s="114"/>
      <c r="AK318" s="114"/>
      <c r="AL318" s="11" t="str">
        <f>VLOOKUP(B318,SAOM!B$2:U1976,20,0)</f>
        <v>O técnico não recebeu o cabo RJ45</v>
      </c>
      <c r="AM318" s="15" t="s">
        <v>4162</v>
      </c>
    </row>
    <row r="319" spans="1:43" s="15" customFormat="1" ht="15.75" customHeight="1">
      <c r="A319" s="39">
        <v>3496</v>
      </c>
      <c r="B319" s="31">
        <v>3496</v>
      </c>
      <c r="C319" s="31">
        <v>3496</v>
      </c>
      <c r="D319" s="33" t="str">
        <f>VLOOKUP(B319,SAOM!B$2:H1976,7,0)</f>
        <v>SES-COAS-3496</v>
      </c>
      <c r="E319" s="13">
        <v>41044</v>
      </c>
      <c r="F319" s="13">
        <v>41089</v>
      </c>
      <c r="G319" s="13">
        <f>VLOOKUP(B319,SAOM!B$2:D1863,3,0)</f>
        <v>41089</v>
      </c>
      <c r="H319" s="13">
        <f t="shared" si="8"/>
        <v>41104</v>
      </c>
      <c r="I319" s="13" t="s">
        <v>458</v>
      </c>
      <c r="J319" s="10" t="s">
        <v>469</v>
      </c>
      <c r="K319" s="33" t="str">
        <f>VLOOKUP(B319,SAOM!B$2:H1860,4,0)</f>
        <v>Aceito</v>
      </c>
      <c r="L319" s="10" t="s">
        <v>456</v>
      </c>
      <c r="M319" s="33" t="str">
        <f>VLOOKUP(B319,SAOM!B$2:F2146,5,0)</f>
        <v>Lider</v>
      </c>
      <c r="N319" s="11" t="s">
        <v>2207</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35" t="str">
        <f>VLOOKUP(B319,SAOM!B$2:M1860,9,0)</f>
        <v>Nadia Mara Barreto Souza</v>
      </c>
      <c r="U319" s="13" t="str">
        <f>VLOOKUP(B319,SAOM!B$2:N1860,10,0)</f>
        <v>Rua Maestro Mileto José Ambrósio, 173</v>
      </c>
      <c r="V319" s="35" t="str">
        <f>VLOOKUP(B319,SAOM!B$2:P1860,12,0)</f>
        <v>32 3375-1345</v>
      </c>
      <c r="W319" s="60" t="str">
        <f>VLOOKUP(B319,SAOM!B$2:O1860,11,0)</f>
        <v>36360-000</v>
      </c>
      <c r="X319" s="33" t="str">
        <f>VLOOKUP(B319,SAOM!B$2:Q1860,13,0)</f>
        <v>00:20:0E:10:48:E4</v>
      </c>
      <c r="Y319" s="13">
        <v>41054</v>
      </c>
      <c r="Z319" s="11" t="s">
        <v>2151</v>
      </c>
      <c r="AA319" s="14">
        <v>41057</v>
      </c>
      <c r="AB319" s="28">
        <f>VLOOKUP(C319,Relatorios!A$3:B1090,2,0)</f>
        <v>41092</v>
      </c>
      <c r="AC319" s="287">
        <f>VLOOKUP(D319,Faturamento!D$3:F1754,3,0)</f>
        <v>41088</v>
      </c>
      <c r="AD319" s="41"/>
      <c r="AE319" s="14" t="str">
        <f>VLOOKUP(B319,SAOM!B$2:T1860,16,0)</f>
        <v>-</v>
      </c>
      <c r="AF319" s="14">
        <f t="shared" si="9"/>
        <v>41147</v>
      </c>
      <c r="AG319" s="14" t="s">
        <v>4162</v>
      </c>
      <c r="AH319" s="14"/>
      <c r="AI319" s="47"/>
      <c r="AJ319" s="114"/>
      <c r="AK319" s="114"/>
      <c r="AL319" s="11" t="str">
        <f>VLOOKUP(B319,SAOM!B$2:U1977,20,0)</f>
        <v>-</v>
      </c>
      <c r="AM319" s="15" t="s">
        <v>4162</v>
      </c>
    </row>
    <row r="320" spans="1:43" s="15" customFormat="1" ht="15.75" customHeight="1">
      <c r="A320" s="39">
        <v>3346</v>
      </c>
      <c r="B320" s="31">
        <v>3346</v>
      </c>
      <c r="C320" s="31">
        <v>3346</v>
      </c>
      <c r="D320" s="33" t="str">
        <f>VLOOKUP(B320,SAOM!B$2:H1977,7,0)</f>
        <v>SES-LEDO-3346</v>
      </c>
      <c r="E320" s="13">
        <v>41017</v>
      </c>
      <c r="F320" s="13">
        <v>41117</v>
      </c>
      <c r="G320" s="13">
        <f>VLOOKUP(B320,SAOM!B$2:D1864,3,0)</f>
        <v>41117</v>
      </c>
      <c r="H320" s="13">
        <f t="shared" si="8"/>
        <v>41132</v>
      </c>
      <c r="I320" s="13">
        <v>41023</v>
      </c>
      <c r="J320" s="10" t="s">
        <v>469</v>
      </c>
      <c r="K320" s="33" t="str">
        <f>VLOOKUP(B320,SAOM!B$2:H1861,4,0)</f>
        <v>Aceito</v>
      </c>
      <c r="L320" s="10" t="s">
        <v>456</v>
      </c>
      <c r="M320" s="33" t="str">
        <f>VLOOKUP(B320,SAOM!B$2:F2147,5,0)</f>
        <v>Lider</v>
      </c>
      <c r="N320" s="11" t="s">
        <v>2537</v>
      </c>
      <c r="O320" s="11" t="str">
        <f>VLOOKUP(N320,Coordenadas!B$2:C1167,2,0)</f>
        <v>JEQUITINHONHA</v>
      </c>
      <c r="P320" s="11" t="str">
        <f>VLOOKUP(N320,Coordenadas!B$2:D1167,3,0)</f>
        <v xml:space="preserve"> 17° 3'54.18"S</v>
      </c>
      <c r="Q320" s="11" t="str">
        <f>VLOOKUP(N320,Coordenadas!B$2:E1167,4,0)</f>
        <v xml:space="preserve"> 42°43'1.08"O</v>
      </c>
      <c r="R320" s="34">
        <v>4035</v>
      </c>
      <c r="S320" s="13">
        <v>41131</v>
      </c>
      <c r="T320" s="35" t="str">
        <f>VLOOKUP(B320,SAOM!B$2:M1861,9,0)</f>
        <v>Tadzio Fernandes Barroso</v>
      </c>
      <c r="U320" s="13" t="str">
        <f>VLOOKUP(B320,SAOM!B$2:N1861,10,0)</f>
        <v>RUA SÃO VICENTE,198 - Centro</v>
      </c>
      <c r="V320" s="35">
        <f>VLOOKUP(B320,SAOM!B$2:P1861,12,0)</f>
        <v>3337648264</v>
      </c>
      <c r="W320" s="60" t="str">
        <f>VLOOKUP(B320,SAOM!B$2:O1861,11,0)</f>
        <v>39655-000</v>
      </c>
      <c r="X320" s="33" t="str">
        <f>VLOOKUP(B320,SAOM!B$2:Q1861,13,0)</f>
        <v>00:20:0e:10:4c:51</v>
      </c>
      <c r="Y320" s="13">
        <v>41131</v>
      </c>
      <c r="Z320" s="11" t="s">
        <v>5721</v>
      </c>
      <c r="AA320" s="38">
        <v>41131</v>
      </c>
      <c r="AB320" s="28" t="str">
        <f>VLOOKUP(C320,Relatorios!A$3:B1091,2,0)</f>
        <v>Pendente</v>
      </c>
      <c r="AC320" s="287">
        <f>VLOOKUP(D320,Faturamento!D$3:F1755,3,0)</f>
        <v>41162</v>
      </c>
      <c r="AD320" s="43" t="s">
        <v>3853</v>
      </c>
      <c r="AE320" s="14" t="str">
        <f>VLOOKUP(B320,SAOM!B$2:T1861,16,0)</f>
        <v>-</v>
      </c>
      <c r="AF320" s="14">
        <f t="shared" si="9"/>
        <v>41221</v>
      </c>
      <c r="AG320" s="14" t="s">
        <v>4162</v>
      </c>
      <c r="AH320" s="14"/>
      <c r="AI320" s="47"/>
      <c r="AJ320" s="114"/>
      <c r="AK320" s="114"/>
      <c r="AL320" s="11" t="str">
        <f>VLOOKUP(B320,SAOM!B$2:U1978,20,0)</f>
        <v>Cabo de rede curto</v>
      </c>
      <c r="AM320" s="15" t="s">
        <v>4162</v>
      </c>
    </row>
    <row r="321" spans="1:39" s="57" customFormat="1" ht="15.75" customHeight="1">
      <c r="A321" s="39">
        <v>3350</v>
      </c>
      <c r="B321" s="31">
        <v>3350</v>
      </c>
      <c r="C321" s="31">
        <v>3350</v>
      </c>
      <c r="D321" s="33" t="str">
        <f>VLOOKUP(B321,SAOM!B$2:H1978,7,0)</f>
        <v>SES-MAIA-3350</v>
      </c>
      <c r="E321" s="24">
        <v>41019</v>
      </c>
      <c r="F321" s="24">
        <v>41119</v>
      </c>
      <c r="G321" s="13">
        <f>VLOOKUP(B321,SAOM!B$2:D1865,3,0)</f>
        <v>41119</v>
      </c>
      <c r="H321" s="24">
        <f t="shared" si="8"/>
        <v>41134</v>
      </c>
      <c r="I321" s="24">
        <v>41023</v>
      </c>
      <c r="J321" s="48" t="s">
        <v>469</v>
      </c>
      <c r="K321" s="33" t="str">
        <f>VLOOKUP(B321,SAOM!B$2:H1862,4,0)</f>
        <v>Aceito</v>
      </c>
      <c r="L321" s="10" t="s">
        <v>456</v>
      </c>
      <c r="M321" s="33" t="str">
        <f>VLOOKUP(B321,SAOM!B$2:F2148,5,0)</f>
        <v>Lider</v>
      </c>
      <c r="N321" s="40" t="s">
        <v>2566</v>
      </c>
      <c r="O321" s="11" t="str">
        <f>VLOOKUP(N321,Coordenadas!B$2:C1168,2,0)</f>
        <v>LESTE</v>
      </c>
      <c r="P321" s="11" t="str">
        <f>VLOOKUP(N321,Coordenadas!B$2:D1168,3,0)</f>
        <v xml:space="preserve"> 19°42'48.05"S</v>
      </c>
      <c r="Q321" s="11" t="str">
        <f>VLOOKUP(N321,Coordenadas!B$2:E1168,4,0)</f>
        <v xml:space="preserve"> 42°43'55.30"O</v>
      </c>
      <c r="R321" s="69">
        <v>4033</v>
      </c>
      <c r="S321" s="24">
        <v>41121</v>
      </c>
      <c r="T321" s="35" t="str">
        <f>VLOOKUP(B321,SAOM!B$2:M1862,9,0)</f>
        <v>Juniel Sacrabelli (GRS)</v>
      </c>
      <c r="U321" s="13" t="str">
        <f>VLOOKUP(B321,SAOM!B$2:N1862,10,0)</f>
        <v>Rua Rafael Moreira da Silva, 90</v>
      </c>
      <c r="V321" s="35" t="str">
        <f>VLOOKUP(B321,SAOM!B$2:P1862,12,0)</f>
        <v>31 3844-1190</v>
      </c>
      <c r="W321" s="60" t="str">
        <f>VLOOKUP(B321,SAOM!B$2:O1862,11,0)</f>
        <v>35185-000</v>
      </c>
      <c r="X321" s="33" t="str">
        <f>VLOOKUP(B321,SAOM!B$2:Q1862,13,0)</f>
        <v>00:20:0E:10:4C:C7</v>
      </c>
      <c r="Y321" s="24">
        <v>41121</v>
      </c>
      <c r="Z321" s="40" t="s">
        <v>5710</v>
      </c>
      <c r="AA321" s="107">
        <v>41123</v>
      </c>
      <c r="AB321" s="28">
        <f>VLOOKUP(C321,Relatorios!A$3:B1092,2,0)</f>
        <v>41183</v>
      </c>
      <c r="AC321" s="287">
        <f>VLOOKUP(D321,Faturamento!D$3:F1756,3,0)</f>
        <v>41154</v>
      </c>
      <c r="AD321" s="72" t="s">
        <v>3854</v>
      </c>
      <c r="AE321" s="14" t="str">
        <f>VLOOKUP(B321,SAOM!B$2:T1862,16,0)</f>
        <v xml:space="preserve">18/6 - Cliente notificado por oficio. 
</v>
      </c>
      <c r="AF321" s="14">
        <f t="shared" si="9"/>
        <v>41213</v>
      </c>
      <c r="AG321" s="55" t="s">
        <v>4162</v>
      </c>
      <c r="AH321" s="55"/>
      <c r="AI321" s="181"/>
      <c r="AJ321" s="115"/>
      <c r="AK321" s="115"/>
      <c r="AL321" s="11" t="str">
        <f>VLOOKUP(B321,SAOM!B$2:U1979,20,0)</f>
        <v>O computador disponível na localidade possuí internet conectado.</v>
      </c>
      <c r="AM321" s="57" t="s">
        <v>4162</v>
      </c>
    </row>
    <row r="322" spans="1:39" s="57" customFormat="1" ht="15.75" customHeight="1">
      <c r="A322" s="39">
        <v>3351</v>
      </c>
      <c r="B322" s="31">
        <v>3351</v>
      </c>
      <c r="C322" s="31">
        <v>3351</v>
      </c>
      <c r="D322" s="33" t="str">
        <f>VLOOKUP(B322,SAOM!B$2:H1979,7,0)</f>
        <v>SES-MAOS-3351</v>
      </c>
      <c r="E322" s="24">
        <v>41019</v>
      </c>
      <c r="F322" s="24">
        <v>41126</v>
      </c>
      <c r="G322" s="13">
        <f>VLOOKUP(B322,SAOM!B$2:D1866,3,0)</f>
        <v>41126</v>
      </c>
      <c r="H322" s="24">
        <f t="shared" si="8"/>
        <v>41141</v>
      </c>
      <c r="I322" s="24">
        <v>41023</v>
      </c>
      <c r="J322" s="48" t="s">
        <v>469</v>
      </c>
      <c r="K322" s="33" t="str">
        <f>VLOOKUP(B322,SAOM!B$2:H1863,4,0)</f>
        <v>Aceito</v>
      </c>
      <c r="L322" s="10" t="s">
        <v>456</v>
      </c>
      <c r="M322" s="33" t="str">
        <f>VLOOKUP(B322,SAOM!B$2:F2149,5,0)</f>
        <v>Lider</v>
      </c>
      <c r="N322" s="40" t="s">
        <v>2570</v>
      </c>
      <c r="O322" s="11" t="str">
        <f>VLOOKUP(N322,Coordenadas!B$2:C1169,2,0)</f>
        <v>OESTE</v>
      </c>
      <c r="P322" s="11" t="str">
        <f>VLOOKUP(N322,Coordenadas!B$2:D1169,3,0)</f>
        <v xml:space="preserve"> 19°19'21.90"S</v>
      </c>
      <c r="Q322" s="11" t="str">
        <f>VLOOKUP(N322,Coordenadas!B$2:E1169,4,0)</f>
        <v xml:space="preserve"> 45°14'46.48"O</v>
      </c>
      <c r="R322" s="69">
        <v>4033</v>
      </c>
      <c r="S322" s="24">
        <v>41102</v>
      </c>
      <c r="T322" s="35" t="str">
        <f>VLOOKUP(B322,SAOM!B$2:M1863,9,0)</f>
        <v>Charles Cristian do Couto</v>
      </c>
      <c r="U322" s="13" t="str">
        <f>VLOOKUP(B322,SAOM!B$2:N1863,10,0)</f>
        <v>AVENIDA CORONEL PEDRO LINO , 645 - BAIRRO Centro</v>
      </c>
      <c r="V322" s="35">
        <f>VLOOKUP(B322,SAOM!B$2:P1863,12,0)</f>
        <v>3735241736</v>
      </c>
      <c r="W322" s="60" t="str">
        <f>VLOOKUP(B322,SAOM!B$2:O1863,11,0)</f>
        <v>35606-000</v>
      </c>
      <c r="X322" s="33" t="str">
        <f>VLOOKUP(B322,SAOM!B$2:Q1863,13,0)</f>
        <v>00:20:0e:10:51:cb</v>
      </c>
      <c r="Y322" s="24">
        <v>41102</v>
      </c>
      <c r="Z322" s="40" t="s">
        <v>2397</v>
      </c>
      <c r="AA322" s="105">
        <v>41108</v>
      </c>
      <c r="AB322" s="28">
        <f>VLOOKUP(C322,Relatorios!A$3:B1093,2,0)</f>
        <v>41183</v>
      </c>
      <c r="AC322" s="287">
        <f>VLOOKUP(D322,Faturamento!D$3:F1757,3,0)</f>
        <v>41139</v>
      </c>
      <c r="AD322" s="106" t="s">
        <v>4991</v>
      </c>
      <c r="AE322" s="14" t="str">
        <f>VLOOKUP(B322,SAOM!B$2:T1863,16,0)</f>
        <v xml:space="preserve">25/6 - Endereço corrigido.
</v>
      </c>
      <c r="AF322" s="14">
        <f t="shared" si="9"/>
        <v>41198</v>
      </c>
      <c r="AG322" s="14">
        <v>41327</v>
      </c>
      <c r="AH322" s="14">
        <v>41345</v>
      </c>
      <c r="AI322" s="47" t="s">
        <v>8609</v>
      </c>
      <c r="AJ322" s="14" t="s">
        <v>15664</v>
      </c>
      <c r="AK322" s="115" t="s">
        <v>15827</v>
      </c>
      <c r="AL322" s="11" t="str">
        <f>VLOOKUP(B322,SAOM!B$2:U1980,20,0)</f>
        <v>O cabo é muito curto para a distância entre o modem e o PC da localidade.</v>
      </c>
      <c r="AM322" s="57" t="s">
        <v>4162</v>
      </c>
    </row>
    <row r="323" spans="1:39" s="15" customFormat="1" ht="15.75" customHeight="1">
      <c r="A323" s="39">
        <v>3348</v>
      </c>
      <c r="B323" s="31">
        <v>3348</v>
      </c>
      <c r="C323" s="31">
        <v>3348</v>
      </c>
      <c r="D323" s="33" t="str">
        <f>VLOOKUP(B323,SAOM!B$2:H1980,7,0)</f>
        <v>SES-MAIS-3348</v>
      </c>
      <c r="E323" s="13">
        <v>41019</v>
      </c>
      <c r="F323" s="13">
        <v>41126</v>
      </c>
      <c r="G323" s="13">
        <f>VLOOKUP(B323,SAOM!B$2:D1867,3,0)</f>
        <v>41126</v>
      </c>
      <c r="H323" s="13">
        <f t="shared" si="8"/>
        <v>41141</v>
      </c>
      <c r="I323" s="13">
        <v>41023</v>
      </c>
      <c r="J323" s="10" t="s">
        <v>469</v>
      </c>
      <c r="K323" s="33" t="str">
        <f>VLOOKUP(B323,SAOM!B$2:H1864,4,0)</f>
        <v>Aceito</v>
      </c>
      <c r="L323" s="10" t="s">
        <v>456</v>
      </c>
      <c r="M323" s="33" t="str">
        <f>VLOOKUP(B323,SAOM!B$2:F2150,5,0)</f>
        <v>Lider</v>
      </c>
      <c r="N323" s="11" t="s">
        <v>2572</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35" t="str">
        <f>VLOOKUP(B323,SAOM!B$2:M1864,9,0)</f>
        <v>Clelia Azevedo de Oliveira</v>
      </c>
      <c r="U323" s="13" t="str">
        <f>VLOOKUP(B323,SAOM!B$2:N1864,10,0)</f>
        <v xml:space="preserve"> RUA BELO HORIZONTE 187- CENTRO/ATRAS DO POSTO DE SAÚDE</v>
      </c>
      <c r="V323" s="35" t="str">
        <f>VLOOKUP(B323,SAOM!B$2:P1864,12,0)</f>
        <v>33 3627-1750</v>
      </c>
      <c r="W323" s="60" t="str">
        <f>VLOOKUP(B323,SAOM!B$2:O1864,11,0)</f>
        <v>39873-000</v>
      </c>
      <c r="X323" s="33" t="str">
        <f>VLOOKUP(B323,SAOM!B$2:Q1864,13,0)</f>
        <v>00:20:0e:10:55:47</v>
      </c>
      <c r="Y323" s="13">
        <v>41221</v>
      </c>
      <c r="Z323" s="11" t="s">
        <v>5721</v>
      </c>
      <c r="AA323" s="14">
        <v>41222</v>
      </c>
      <c r="AB323" s="28">
        <f>VLOOKUP(C323,Relatorios!A$3:B1094,2,0)</f>
        <v>41291</v>
      </c>
      <c r="AC323" s="287">
        <f>VLOOKUP(D323,Faturamento!D$3:F1758,3,0)</f>
        <v>41253</v>
      </c>
      <c r="AD323" s="41" t="s">
        <v>4119</v>
      </c>
      <c r="AE323" s="14" t="str">
        <f>VLOOKUP(B323,SAOM!B$2:T1864,16,0)</f>
        <v xml:space="preserve">25/6 - Endereço corrigido.
</v>
      </c>
      <c r="AF323" s="14">
        <f t="shared" si="9"/>
        <v>41312</v>
      </c>
      <c r="AG323" s="14" t="s">
        <v>4162</v>
      </c>
      <c r="AH323" s="14"/>
      <c r="AI323" s="47"/>
      <c r="AJ323" s="114"/>
      <c r="AK323" s="114"/>
      <c r="AL323" s="11" t="str">
        <f>VLOOKUP(B323,SAOM!B$2:U1981,20,0)</f>
        <v>cabo muito curto para localidade</v>
      </c>
      <c r="AM323" s="15" t="s">
        <v>4162</v>
      </c>
    </row>
    <row r="324" spans="1:39" s="15" customFormat="1" ht="15.75" customHeight="1">
      <c r="A324" s="39">
        <v>3259</v>
      </c>
      <c r="B324" s="31" t="s">
        <v>2329</v>
      </c>
      <c r="C324" s="31">
        <v>3259</v>
      </c>
      <c r="D324" s="33" t="str">
        <f>VLOOKUP(B324,SAOM!B$2:H1981,7,0)</f>
        <v>SES-DOCO-3259</v>
      </c>
      <c r="E324" s="13">
        <v>41002</v>
      </c>
      <c r="F324" s="13">
        <v>41047</v>
      </c>
      <c r="G324" s="13">
        <f>VLOOKUP(B324,SAOM!B$2:D1868,3,0)</f>
        <v>41047</v>
      </c>
      <c r="H324" s="13">
        <f t="shared" si="8"/>
        <v>41062</v>
      </c>
      <c r="I324" s="13" t="s">
        <v>458</v>
      </c>
      <c r="J324" s="10" t="s">
        <v>469</v>
      </c>
      <c r="K324" s="33" t="str">
        <f>VLOOKUP(B324,SAOM!B$2:H1865,4,0)</f>
        <v>Aceito</v>
      </c>
      <c r="L324" s="10" t="s">
        <v>456</v>
      </c>
      <c r="M324" s="33" t="str">
        <f>VLOOKUP(B324,SAOM!B$2:F2151,5,0)</f>
        <v>Lider</v>
      </c>
      <c r="N324" s="11" t="s">
        <v>2302</v>
      </c>
      <c r="O324" s="11" t="str">
        <f>VLOOKUP(N324,Coordenadas!B$2:C1171,2,0)</f>
        <v>NOROESTE</v>
      </c>
      <c r="P324" s="11" t="str">
        <f>VLOOKUP(N324,Coordenadas!B$2:D1171,3,0)</f>
        <v xml:space="preserve"> 19°46'2.70"S</v>
      </c>
      <c r="Q324" s="11" t="str">
        <f>VLOOKUP(N324,Coordenadas!B$2:E1171,4,0)</f>
        <v xml:space="preserve"> 43°51'10.08"O</v>
      </c>
      <c r="R324" s="34">
        <v>4033</v>
      </c>
      <c r="S324" s="13">
        <v>41039</v>
      </c>
      <c r="T324" s="35" t="str">
        <f>VLOOKUP(B324,SAOM!B$2:M1865,9,0)</f>
        <v>Joildo Gomes Alves de Vasconcelos</v>
      </c>
      <c r="U324" s="13" t="str">
        <f>VLOOKUP(B324,SAOM!B$2:N1865,10,0)</f>
        <v>Rua Maria Alves, 416</v>
      </c>
      <c r="V324" s="35" t="str">
        <f>VLOOKUP(B324,SAOM!B$2:P1865,12,0)</f>
        <v>38 3675-7055</v>
      </c>
      <c r="W324" s="60" t="str">
        <f>VLOOKUP(B324,SAOM!B$2:O1865,11,0)</f>
        <v>38654-000</v>
      </c>
      <c r="X324" s="33" t="str">
        <f>VLOOKUP(B324,SAOM!B$2:Q1865,13,0)</f>
        <v>00:20:0e:10:4a:0d</v>
      </c>
      <c r="Y324" s="13">
        <v>41039</v>
      </c>
      <c r="Z324" s="11" t="s">
        <v>2039</v>
      </c>
      <c r="AA324" s="14">
        <v>41039</v>
      </c>
      <c r="AB324" s="28">
        <f>VLOOKUP(C324,Relatorios!A$3:B1095,2,0)</f>
        <v>41092</v>
      </c>
      <c r="AC324" s="287">
        <f>VLOOKUP(D324,Faturamento!D$3:F1759,3,0)</f>
        <v>41070</v>
      </c>
      <c r="AD324" s="41" t="s">
        <v>2739</v>
      </c>
      <c r="AE324" s="14" t="str">
        <f>VLOOKUP(B324,SAOM!B$2:T1865,16,0)</f>
        <v>-</v>
      </c>
      <c r="AF324" s="14">
        <f t="shared" si="9"/>
        <v>41129</v>
      </c>
      <c r="AG324" s="14">
        <v>41136</v>
      </c>
      <c r="AH324" s="14">
        <v>41136</v>
      </c>
      <c r="AI324" s="47" t="s">
        <v>456</v>
      </c>
      <c r="AJ324" s="110" t="s">
        <v>6569</v>
      </c>
      <c r="AK324" s="110" t="s">
        <v>6569</v>
      </c>
      <c r="AL324" s="11" t="str">
        <f>VLOOKUP(B324,SAOM!B$2:U1982,20,0)</f>
        <v>O Técnico ainda não recebeu o cabo RJ45.</v>
      </c>
      <c r="AM324" s="15" t="s">
        <v>4162</v>
      </c>
    </row>
    <row r="325" spans="1:39" s="15" customFormat="1" ht="15.75" customHeight="1">
      <c r="A325" s="39">
        <v>3503</v>
      </c>
      <c r="B325" s="31">
        <v>3503</v>
      </c>
      <c r="C325" s="31">
        <v>3503</v>
      </c>
      <c r="D325" s="33" t="str">
        <f>VLOOKUP(B325,SAOM!B$2:H1982,7,0)</f>
        <v>SES-ENAS-3503</v>
      </c>
      <c r="E325" s="13">
        <v>41044</v>
      </c>
      <c r="F325" s="13">
        <v>41089</v>
      </c>
      <c r="G325" s="13">
        <f>VLOOKUP(B325,SAOM!B$2:D1869,3,0)</f>
        <v>41089</v>
      </c>
      <c r="H325" s="13">
        <f t="shared" ref="H325:H388" si="10">F325+15</f>
        <v>41104</v>
      </c>
      <c r="I325" s="13" t="s">
        <v>458</v>
      </c>
      <c r="J325" s="10" t="s">
        <v>469</v>
      </c>
      <c r="K325" s="33" t="str">
        <f>VLOOKUP(B325,SAOM!B$2:H1866,4,0)</f>
        <v>Aceito</v>
      </c>
      <c r="L325" s="10" t="s">
        <v>623</v>
      </c>
      <c r="M325" s="33" t="str">
        <f>VLOOKUP(B325,SAOM!B$2:F2152,5,0)</f>
        <v>Vodanet</v>
      </c>
      <c r="N325" s="11" t="s">
        <v>2868</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35" t="str">
        <f>VLOOKUP(B325,SAOM!B$2:M1866,9,0)</f>
        <v>Tatiana Ribeiro de Oliveira</v>
      </c>
      <c r="U325" s="13" t="str">
        <f>VLOOKUP(B325,SAOM!B$2:N1866,10,0)</f>
        <v>Rua Maestro Benedito Lisboa, 25</v>
      </c>
      <c r="V325" s="35" t="str">
        <f>VLOOKUP(B325,SAOM!B$2:P1866,12,0)</f>
        <v>31 3751-1761</v>
      </c>
      <c r="W325" s="60" t="str">
        <f>VLOOKUP(B325,SAOM!B$2:O1866,11,0)</f>
        <v>35490-000</v>
      </c>
      <c r="X325" s="33" t="str">
        <f>VLOOKUP(B325,SAOM!B$2:Q1866,13,0)</f>
        <v>00:20:0e:10:4c:31</v>
      </c>
      <c r="Y325" s="13">
        <v>41053</v>
      </c>
      <c r="Z325" s="11" t="s">
        <v>2799</v>
      </c>
      <c r="AA325" s="14">
        <v>41053</v>
      </c>
      <c r="AB325" s="28" t="e">
        <f>VLOOKUP(C325,Relatorios!A$3:B1096,2,0)</f>
        <v>#N/A</v>
      </c>
      <c r="AC325" s="287">
        <f>VLOOKUP(D325,Faturamento!D$3:F1760,3,0)</f>
        <v>41084</v>
      </c>
      <c r="AD325" s="41"/>
      <c r="AE325" s="14" t="str">
        <f>VLOOKUP(B325,SAOM!B$2:T1866,16,0)</f>
        <v>-</v>
      </c>
      <c r="AF325" s="14">
        <f t="shared" ref="AF325:AF388" si="11">AA325+90</f>
        <v>41143</v>
      </c>
      <c r="AG325" s="14">
        <v>41184</v>
      </c>
      <c r="AH325" s="14">
        <v>41197</v>
      </c>
      <c r="AI325" s="181" t="s">
        <v>623</v>
      </c>
      <c r="AJ325" s="114" t="s">
        <v>8641</v>
      </c>
      <c r="AK325" s="114" t="s">
        <v>8663</v>
      </c>
      <c r="AL325" s="11" t="str">
        <f>VLOOKUP(B325,SAOM!B$2:U1983,20,0)</f>
        <v xml:space="preserve">O técnico não recebeu o cabo RJ 45. </v>
      </c>
      <c r="AM325" s="15" t="s">
        <v>4162</v>
      </c>
    </row>
    <row r="326" spans="1:39" s="15" customFormat="1" ht="15.75" customHeight="1">
      <c r="A326" s="39">
        <v>3319</v>
      </c>
      <c r="B326" s="31">
        <v>3319</v>
      </c>
      <c r="C326" s="31">
        <v>3319</v>
      </c>
      <c r="D326" s="33" t="str">
        <f>VLOOKUP(B326,SAOM!B$2:H1983,7,0)</f>
        <v>SES-FEHO-3319</v>
      </c>
      <c r="E326" s="13">
        <v>41015</v>
      </c>
      <c r="F326" s="13">
        <v>41060</v>
      </c>
      <c r="G326" s="13">
        <f>VLOOKUP(B326,SAOM!B$2:D1870,3,0)</f>
        <v>41060</v>
      </c>
      <c r="H326" s="13">
        <f t="shared" si="10"/>
        <v>41075</v>
      </c>
      <c r="I326" s="13" t="s">
        <v>458</v>
      </c>
      <c r="J326" s="10" t="s">
        <v>469</v>
      </c>
      <c r="K326" s="33" t="str">
        <f>VLOOKUP(B326,SAOM!B$2:H1867,4,0)</f>
        <v>Aceito</v>
      </c>
      <c r="L326" s="10" t="s">
        <v>456</v>
      </c>
      <c r="M326" s="33" t="str">
        <f>VLOOKUP(B326,SAOM!B$2:F2153,5,0)</f>
        <v>Lider</v>
      </c>
      <c r="N326" s="11" t="s">
        <v>2420</v>
      </c>
      <c r="O326" s="11" t="str">
        <f>VLOOKUP(N326,Coordenadas!B$2:C1173,2,0)</f>
        <v>LESTE</v>
      </c>
      <c r="P326" s="11" t="str">
        <f>VLOOKUP(N326,Coordenadas!B$2:D1173,3,0)</f>
        <v xml:space="preserve"> 19° 9'14.28"S</v>
      </c>
      <c r="Q326" s="11" t="str">
        <f>VLOOKUP(N326,Coordenadas!B$2:E1173,4,0)</f>
        <v xml:space="preserve"> 42° 4'49.66"O</v>
      </c>
      <c r="R326" s="34">
        <v>4033</v>
      </c>
      <c r="S326" s="13">
        <v>41036</v>
      </c>
      <c r="T326" s="35" t="str">
        <f>VLOOKUP(B326,SAOM!B$2:M1867,9,0)</f>
        <v>Valéria Roberta Ferreira</v>
      </c>
      <c r="U326" s="13" t="str">
        <f>VLOOKUP(B326,SAOM!B$2:N1867,10,0)</f>
        <v>Rua Francisco Pereira Leite, 113</v>
      </c>
      <c r="V326" s="35" t="str">
        <f>VLOOKUP(B326,SAOM!B$2:P1867,12,0)</f>
        <v>33 3237-1420</v>
      </c>
      <c r="W326" s="60" t="str">
        <f>VLOOKUP(B326,SAOM!B$2:O1867,11,0)</f>
        <v>35135-000</v>
      </c>
      <c r="X326" s="33" t="str">
        <f>VLOOKUP(B326,SAOM!B$2:Q1867,13,0)</f>
        <v>00:20:0e:10:49:fb</v>
      </c>
      <c r="Y326" s="13">
        <v>41036</v>
      </c>
      <c r="Z326" s="11" t="s">
        <v>1992</v>
      </c>
      <c r="AA326" s="14">
        <v>41036</v>
      </c>
      <c r="AB326" s="28">
        <f>VLOOKUP(C326,Relatorios!A$3:B1097,2,0)</f>
        <v>41092</v>
      </c>
      <c r="AC326" s="287">
        <f>VLOOKUP(D326,Faturamento!D$3:F1761,3,0)</f>
        <v>41067</v>
      </c>
      <c r="AD326" s="41"/>
      <c r="AE326" s="14" t="str">
        <f>VLOOKUP(B326,SAOM!B$2:T1867,16,0)</f>
        <v>-</v>
      </c>
      <c r="AF326" s="14">
        <f t="shared" si="11"/>
        <v>41126</v>
      </c>
      <c r="AG326" s="14" t="s">
        <v>4162</v>
      </c>
      <c r="AH326" s="14"/>
      <c r="AI326" s="47"/>
      <c r="AJ326" s="114"/>
      <c r="AK326" s="114"/>
      <c r="AL326" s="11" t="str">
        <f>VLOOKUP(B326,SAOM!B$2:U1984,20,0)</f>
        <v>O técnico ainda não recebeu o cabo RJ45.</v>
      </c>
      <c r="AM326" s="15" t="s">
        <v>4162</v>
      </c>
    </row>
    <row r="327" spans="1:39" s="15" customFormat="1" ht="15.75" customHeight="1">
      <c r="A327" s="39">
        <v>3354</v>
      </c>
      <c r="B327" s="31">
        <v>3354</v>
      </c>
      <c r="C327" s="31">
        <v>3354</v>
      </c>
      <c r="D327" s="33" t="str">
        <f>VLOOKUP(B327,SAOM!B$2:H1984,7,0)</f>
        <v>SES-ATIA-3354</v>
      </c>
      <c r="E327" s="13">
        <v>41019</v>
      </c>
      <c r="F327" s="13">
        <v>41126</v>
      </c>
      <c r="G327" s="13">
        <f>VLOOKUP(B327,SAOM!B$2:D1871,3,0)</f>
        <v>41126</v>
      </c>
      <c r="H327" s="13">
        <f t="shared" si="10"/>
        <v>41141</v>
      </c>
      <c r="I327" s="13">
        <v>41025</v>
      </c>
      <c r="J327" s="10" t="s">
        <v>469</v>
      </c>
      <c r="K327" s="33" t="str">
        <f>VLOOKUP(B327,SAOM!B$2:H1868,4,0)</f>
        <v>Aceito</v>
      </c>
      <c r="L327" s="10" t="s">
        <v>456</v>
      </c>
      <c r="M327" s="33" t="str">
        <f>VLOOKUP(B327,SAOM!B$2:F2154,5,0)</f>
        <v>Lider</v>
      </c>
      <c r="N327" s="11" t="s">
        <v>2579</v>
      </c>
      <c r="O327" s="11" t="str">
        <f>VLOOKUP(N327,Coordenadas!B$2:C1174,2,0)</f>
        <v>NORDESTE</v>
      </c>
      <c r="P327" s="11" t="str">
        <f>VLOOKUP(N327,Coordenadas!B$2:D1174,3,0)</f>
        <v xml:space="preserve"> 18° 2'15.90"S</v>
      </c>
      <c r="Q327" s="11" t="str">
        <f>VLOOKUP(N327,Coordenadas!B$2:E1174,4,0)</f>
        <v xml:space="preserve"> 41° 6'39.48"O</v>
      </c>
      <c r="R327" s="34">
        <v>4035</v>
      </c>
      <c r="S327" s="13">
        <v>41137</v>
      </c>
      <c r="T327" s="35" t="str">
        <f>VLOOKUP(B327,SAOM!B$2:M1868,9,0)</f>
        <v>Luciano Lino Magalhães</v>
      </c>
      <c r="U327" s="13" t="str">
        <f>VLOOKUP(B327,SAOM!B$2:N1868,10,0)</f>
        <v xml:space="preserve">Rua João José de Almeida,66 </v>
      </c>
      <c r="V327" s="35" t="str">
        <f>VLOOKUP(B327,SAOM!B$2:P1868,12,0)</f>
        <v>33 3526-1155</v>
      </c>
      <c r="W327" s="60" t="str">
        <f>VLOOKUP(B327,SAOM!B$2:O1868,11,0)</f>
        <v>39851-000</v>
      </c>
      <c r="X327" s="33" t="str">
        <f>VLOOKUP(B327,SAOM!B$2:Q1868,13,0)</f>
        <v>00:20:0E:10:4C:AC</v>
      </c>
      <c r="Y327" s="13">
        <v>41137</v>
      </c>
      <c r="Z327" s="11" t="s">
        <v>5617</v>
      </c>
      <c r="AA327" s="14">
        <v>41137</v>
      </c>
      <c r="AB327" s="28">
        <f>VLOOKUP(C327,Relatorios!A$3:B1098,2,0)</f>
        <v>41193</v>
      </c>
      <c r="AC327" s="287">
        <f>VLOOKUP(D327,Faturamento!D$3:F1762,3,0)</f>
        <v>41168</v>
      </c>
      <c r="AD327" s="41" t="s">
        <v>4114</v>
      </c>
      <c r="AE327" s="14" t="str">
        <f>VLOOKUP(B327,SAOM!B$2:T1868,16,0)</f>
        <v xml:space="preserve">27/06 - Correção de endereço efetuada. </v>
      </c>
      <c r="AF327" s="14">
        <f t="shared" si="11"/>
        <v>41227</v>
      </c>
      <c r="AG327" s="14" t="s">
        <v>4162</v>
      </c>
      <c r="AH327" s="14"/>
      <c r="AI327" s="47"/>
      <c r="AJ327" s="114"/>
      <c r="AK327" s="114"/>
      <c r="AL327" s="11" t="str">
        <f>VLOOKUP(B327,SAOM!B$2:U1985,20,0)</f>
        <v>Não há computador disponível.</v>
      </c>
      <c r="AM327" s="15" t="s">
        <v>4162</v>
      </c>
    </row>
    <row r="328" spans="1:39" s="15" customFormat="1" ht="15.75" customHeight="1">
      <c r="A328" s="39">
        <v>3371</v>
      </c>
      <c r="B328" s="31">
        <v>3371</v>
      </c>
      <c r="C328" s="31">
        <v>3371</v>
      </c>
      <c r="D328" s="33" t="str">
        <f>VLOOKUP(B328,SAOM!B$2:H1985,7,0)</f>
        <v>SES-FRES-3371</v>
      </c>
      <c r="E328" s="13">
        <v>41022</v>
      </c>
      <c r="F328" s="13">
        <v>41067</v>
      </c>
      <c r="G328" s="13">
        <f>VLOOKUP(B328,SAOM!B$2:D1872,3,0)</f>
        <v>41067</v>
      </c>
      <c r="H328" s="13">
        <f t="shared" si="10"/>
        <v>41082</v>
      </c>
      <c r="I328" s="13" t="s">
        <v>458</v>
      </c>
      <c r="J328" s="10" t="s">
        <v>469</v>
      </c>
      <c r="K328" s="33" t="str">
        <f>VLOOKUP(B328,SAOM!B$2:H1869,4,0)</f>
        <v>Aceito</v>
      </c>
      <c r="L328" s="10" t="s">
        <v>456</v>
      </c>
      <c r="M328" s="33" t="str">
        <f>VLOOKUP(B328,SAOM!B$2:F2155,5,0)</f>
        <v>Lider</v>
      </c>
      <c r="N328" s="11" t="s">
        <v>2626</v>
      </c>
      <c r="O328" s="11" t="str">
        <f>VLOOKUP(N328,Coordenadas!B$2:C1175,2,0)</f>
        <v>NORDESTE</v>
      </c>
      <c r="P328" s="11" t="str">
        <f>VLOOKUP(N328,Coordenadas!B$2:D1175,3,0)</f>
        <v xml:space="preserve"> 16°53'24.38"S</v>
      </c>
      <c r="Q328" s="11" t="str">
        <f>VLOOKUP(N328,Coordenadas!B$2:E1175,4,0)</f>
        <v xml:space="preserve"> 40°55'31.10"O</v>
      </c>
      <c r="R328" s="34">
        <v>4035</v>
      </c>
      <c r="S328" s="13">
        <v>41046</v>
      </c>
      <c r="T328" s="35" t="str">
        <f>VLOOKUP(B328,SAOM!B$2:M1869,9,0)</f>
        <v>Pablo Dias Viana</v>
      </c>
      <c r="U328" s="13" t="str">
        <f>VLOOKUP(B328,SAOM!B$2:N1869,10,0)</f>
        <v>A. Joaquim Pinheiro de Almeida, s/n</v>
      </c>
      <c r="V328" s="35" t="str">
        <f>VLOOKUP(B328,SAOM!B$2:P1869,12,0)</f>
        <v>33 3623-2004</v>
      </c>
      <c r="W328" s="60" t="str">
        <f>VLOOKUP(B328,SAOM!B$2:O1869,11,0)</f>
        <v>39870-000</v>
      </c>
      <c r="X328" s="33" t="str">
        <f>VLOOKUP(B328,SAOM!B$2:Q1869,13,0)</f>
        <v>00:20:0e:10:4a:08</v>
      </c>
      <c r="Y328" s="13">
        <v>41047</v>
      </c>
      <c r="Z328" s="11" t="s">
        <v>1508</v>
      </c>
      <c r="AA328" s="14">
        <v>41054</v>
      </c>
      <c r="AB328" s="28">
        <f>VLOOKUP(C328,Relatorios!A$3:B1099,2,0)</f>
        <v>41092</v>
      </c>
      <c r="AC328" s="287">
        <f>VLOOKUP(D328,Faturamento!D$3:F1763,3,0)</f>
        <v>41085</v>
      </c>
      <c r="AD328" s="41" t="s">
        <v>3231</v>
      </c>
      <c r="AE328" s="14" t="str">
        <f>VLOOKUP(B328,SAOM!B$2:T1869,16,0)</f>
        <v>-</v>
      </c>
      <c r="AF328" s="14">
        <f t="shared" si="11"/>
        <v>41144</v>
      </c>
      <c r="AG328" s="14" t="s">
        <v>4162</v>
      </c>
      <c r="AH328" s="14"/>
      <c r="AI328" s="47"/>
      <c r="AJ328" s="114"/>
      <c r="AK328" s="114"/>
      <c r="AL328" s="11" t="str">
        <f>VLOOKUP(B328,SAOM!B$2:U1986,20,0)</f>
        <v>O técnico ainda não recebeu o cabo RJ45.</v>
      </c>
      <c r="AM328" s="15" t="s">
        <v>4162</v>
      </c>
    </row>
    <row r="329" spans="1:39" s="15" customFormat="1" ht="15.75" customHeight="1">
      <c r="A329" s="39">
        <v>3372</v>
      </c>
      <c r="B329" s="31">
        <v>3372</v>
      </c>
      <c r="C329" s="31">
        <v>3372</v>
      </c>
      <c r="D329" s="33" t="str">
        <f>VLOOKUP(B329,SAOM!B$2:H1986,7,0)</f>
        <v>SES-FRES-3372</v>
      </c>
      <c r="E329" s="13">
        <v>41022</v>
      </c>
      <c r="F329" s="13">
        <v>41067</v>
      </c>
      <c r="G329" s="13">
        <f>VLOOKUP(B329,SAOM!B$2:D1873,3,0)</f>
        <v>41067</v>
      </c>
      <c r="H329" s="13">
        <f t="shared" si="10"/>
        <v>41082</v>
      </c>
      <c r="I329" s="13" t="s">
        <v>458</v>
      </c>
      <c r="J329" s="10" t="s">
        <v>469</v>
      </c>
      <c r="K329" s="33" t="str">
        <f>VLOOKUP(B329,SAOM!B$2:H1870,4,0)</f>
        <v>Aceito</v>
      </c>
      <c r="L329" s="10" t="s">
        <v>456</v>
      </c>
      <c r="M329" s="33" t="str">
        <f>VLOOKUP(B329,SAOM!B$2:F2156,5,0)</f>
        <v>Lider</v>
      </c>
      <c r="N329" s="11" t="s">
        <v>2626</v>
      </c>
      <c r="O329" s="11" t="str">
        <f>VLOOKUP(N329,Coordenadas!B$2:C1176,2,0)</f>
        <v>NORDESTE</v>
      </c>
      <c r="P329" s="11" t="str">
        <f>VLOOKUP(N329,Coordenadas!B$2:D1176,3,0)</f>
        <v xml:space="preserve"> 16°53'24.38"S</v>
      </c>
      <c r="Q329" s="11" t="str">
        <f>VLOOKUP(N329,Coordenadas!B$2:E1176,4,0)</f>
        <v xml:space="preserve"> 40°55'31.10"O</v>
      </c>
      <c r="R329" s="34">
        <v>4035</v>
      </c>
      <c r="S329" s="13">
        <v>41045</v>
      </c>
      <c r="T329" s="35" t="str">
        <f>VLOOKUP(B329,SAOM!B$2:M1870,9,0)</f>
        <v>Priscilla Santos Menezes</v>
      </c>
      <c r="U329" s="13" t="str">
        <f>VLOOKUP(B329,SAOM!B$2:N1870,10,0)</f>
        <v>Av. Minas Gerais, 416</v>
      </c>
      <c r="V329" s="35" t="str">
        <f>VLOOKUP(B329,SAOM!B$2:P1870,12,0)</f>
        <v>33 3623-1425</v>
      </c>
      <c r="W329" s="60" t="str">
        <f>VLOOKUP(B329,SAOM!B$2:O1870,11,0)</f>
        <v>39870-000</v>
      </c>
      <c r="X329" s="33" t="str">
        <f>VLOOKUP(B329,SAOM!B$2:Q1870,13,0)</f>
        <v>00:20:0e:10:48:f7</v>
      </c>
      <c r="Y329" s="13">
        <v>41046</v>
      </c>
      <c r="Z329" s="11" t="s">
        <v>1508</v>
      </c>
      <c r="AA329" s="14">
        <v>41046</v>
      </c>
      <c r="AB329" s="28">
        <f>VLOOKUP(C329,Relatorios!A$3:B1100,2,0)</f>
        <v>41092</v>
      </c>
      <c r="AC329" s="287">
        <f>VLOOKUP(D329,Faturamento!D$3:F1764,3,0)</f>
        <v>41077</v>
      </c>
      <c r="AD329" s="41"/>
      <c r="AE329" s="14" t="str">
        <f>VLOOKUP(B329,SAOM!B$2:T1870,16,0)</f>
        <v>-</v>
      </c>
      <c r="AF329" s="14">
        <f t="shared" si="11"/>
        <v>41136</v>
      </c>
      <c r="AG329" s="14" t="s">
        <v>4162</v>
      </c>
      <c r="AH329" s="14"/>
      <c r="AI329" s="47"/>
      <c r="AJ329" s="114"/>
      <c r="AK329" s="114"/>
      <c r="AL329" s="11" t="str">
        <f>VLOOKUP(B329,SAOM!B$2:U1987,20,0)</f>
        <v>Técnico não possui o cabo</v>
      </c>
      <c r="AM329" s="15" t="s">
        <v>4162</v>
      </c>
    </row>
    <row r="330" spans="1:39" s="15" customFormat="1" ht="15.75" customHeight="1">
      <c r="A330" s="39">
        <v>3358</v>
      </c>
      <c r="B330" s="31">
        <v>3358</v>
      </c>
      <c r="C330" s="31">
        <v>3358</v>
      </c>
      <c r="D330" s="33" t="str">
        <f>VLOOKUP(B330,SAOM!B$2:H1987,7,0)</f>
        <v>SES-BEIS-3358</v>
      </c>
      <c r="E330" s="13">
        <v>41019</v>
      </c>
      <c r="F330" s="13">
        <v>41073</v>
      </c>
      <c r="G330" s="13">
        <f>VLOOKUP(B330,SAOM!B$2:D1874,3,0)</f>
        <v>41064</v>
      </c>
      <c r="H330" s="13">
        <f t="shared" si="10"/>
        <v>41088</v>
      </c>
      <c r="I330" s="13" t="s">
        <v>458</v>
      </c>
      <c r="J330" s="10" t="s">
        <v>469</v>
      </c>
      <c r="K330" s="33" t="str">
        <f>VLOOKUP(B330,SAOM!B$2:H1871,4,0)</f>
        <v>Aceito</v>
      </c>
      <c r="L330" s="10" t="s">
        <v>456</v>
      </c>
      <c r="M330" s="33" t="str">
        <f>VLOOKUP(B330,SAOM!B$2:F2157,5,0)</f>
        <v>Lider</v>
      </c>
      <c r="N330" s="11" t="s">
        <v>2383</v>
      </c>
      <c r="O330" s="11" t="str">
        <f>VLOOKUP(N330,Coordenadas!B$2:C1177,2,0)</f>
        <v>NORDESTE</v>
      </c>
      <c r="P330" s="11" t="str">
        <f>VLOOKUP(N330,Coordenadas!B$2:D1177,3,0)</f>
        <v xml:space="preserve"> 17° 3'35.12"S</v>
      </c>
      <c r="Q330" s="11" t="str">
        <f>VLOOKUP(N330,Coordenadas!B$2:E1177,4,0)</f>
        <v xml:space="preserve"> 40°34'13.54"O</v>
      </c>
      <c r="R330" s="34">
        <v>4035</v>
      </c>
      <c r="S330" s="13">
        <v>41066</v>
      </c>
      <c r="T330" s="35" t="str">
        <f>VLOOKUP(B330,SAOM!B$2:M1871,9,0)</f>
        <v>Jaciara Melo Gonçalves</v>
      </c>
      <c r="U330" s="13" t="str">
        <f>VLOOKUP(B330,SAOM!B$2:N1871,10,0)</f>
        <v>Rua Governador Valadares, s/n</v>
      </c>
      <c r="V330" s="35" t="str">
        <f>VLOOKUP(B330,SAOM!B$2:P1871,12,0)</f>
        <v>33 3626-1230</v>
      </c>
      <c r="W330" s="60" t="str">
        <f>VLOOKUP(B330,SAOM!B$2:O1871,11,0)</f>
        <v>39875-000</v>
      </c>
      <c r="X330" s="33" t="str">
        <f>VLOOKUP(B330,SAOM!B$2:Q1871,13,0)</f>
        <v>00:20:0e:10:4c:2d</v>
      </c>
      <c r="Y330" s="13">
        <v>41066</v>
      </c>
      <c r="Z330" s="11" t="s">
        <v>1992</v>
      </c>
      <c r="AA330" s="14">
        <v>41066</v>
      </c>
      <c r="AB330" s="28">
        <f>VLOOKUP(C330,Relatorios!A$3:B1101,2,0)</f>
        <v>41143</v>
      </c>
      <c r="AC330" s="287">
        <f>VLOOKUP(D330,Faturamento!D$3:F1765,3,0)</f>
        <v>41095</v>
      </c>
      <c r="AD330" s="41"/>
      <c r="AE330" s="14" t="str">
        <f>VLOOKUP(B330,SAOM!B$2:T1871,16,0)</f>
        <v>-</v>
      </c>
      <c r="AF330" s="14">
        <f t="shared" si="11"/>
        <v>41156</v>
      </c>
      <c r="AG330" s="14" t="s">
        <v>4162</v>
      </c>
      <c r="AH330" s="14"/>
      <c r="AI330" s="47"/>
      <c r="AJ330" s="114"/>
      <c r="AK330" s="114"/>
      <c r="AL330" s="11" t="str">
        <f>VLOOKUP(B330,SAOM!B$2:U1988,20,0)</f>
        <v>O cliente não possui computador para deixar o cabo.</v>
      </c>
      <c r="AM330" s="15" t="s">
        <v>4162</v>
      </c>
    </row>
    <row r="331" spans="1:39" s="15" customFormat="1" ht="15.75" customHeight="1">
      <c r="A331" s="39">
        <v>3359</v>
      </c>
      <c r="B331" s="31">
        <v>3359</v>
      </c>
      <c r="C331" s="31">
        <v>3359</v>
      </c>
      <c r="D331" s="33" t="str">
        <f>VLOOKUP(B331,SAOM!B$2:H1988,7,0)</f>
        <v>SES-BEIS-3359</v>
      </c>
      <c r="E331" s="13">
        <v>41019</v>
      </c>
      <c r="F331" s="13">
        <v>41064</v>
      </c>
      <c r="G331" s="13">
        <f>VLOOKUP(B331,SAOM!B$2:D1875,3,0)</f>
        <v>41064</v>
      </c>
      <c r="H331" s="13">
        <f t="shared" si="10"/>
        <v>41079</v>
      </c>
      <c r="I331" s="13" t="s">
        <v>458</v>
      </c>
      <c r="J331" s="10" t="s">
        <v>469</v>
      </c>
      <c r="K331" s="33" t="str">
        <f>VLOOKUP(B331,SAOM!B$2:H1872,4,0)</f>
        <v>Aceito</v>
      </c>
      <c r="L331" s="10" t="s">
        <v>456</v>
      </c>
      <c r="M331" s="33" t="str">
        <f>VLOOKUP(B331,SAOM!B$2:F2158,5,0)</f>
        <v>Lider</v>
      </c>
      <c r="N331" s="11" t="s">
        <v>2383</v>
      </c>
      <c r="O331" s="11" t="str">
        <f>VLOOKUP(N331,Coordenadas!B$2:C1178,2,0)</f>
        <v>NORDESTE</v>
      </c>
      <c r="P331" s="11" t="str">
        <f>VLOOKUP(N331,Coordenadas!B$2:D1178,3,0)</f>
        <v xml:space="preserve"> 17° 3'35.12"S</v>
      </c>
      <c r="Q331" s="11" t="str">
        <f>VLOOKUP(N331,Coordenadas!B$2:E1178,4,0)</f>
        <v xml:space="preserve"> 40°34'13.54"O</v>
      </c>
      <c r="R331" s="34">
        <v>4035</v>
      </c>
      <c r="S331" s="13">
        <v>41060</v>
      </c>
      <c r="T331" s="35" t="str">
        <f>VLOOKUP(B331,SAOM!B$2:M1872,9,0)</f>
        <v>Larissa Quaresma Rosa</v>
      </c>
      <c r="U331" s="13" t="str">
        <f>VLOOKUP(B331,SAOM!B$2:N1872,10,0)</f>
        <v>Rua Aparecido Gomes, 407</v>
      </c>
      <c r="V331" s="35" t="str">
        <f>VLOOKUP(B331,SAOM!B$2:P1872,12,0)</f>
        <v>33 3626-1201</v>
      </c>
      <c r="W331" s="60" t="str">
        <f>VLOOKUP(B331,SAOM!B$2:O1872,11,0)</f>
        <v>39875-000</v>
      </c>
      <c r="X331" s="33" t="str">
        <f>VLOOKUP(B331,SAOM!B$2:Q1872,13,0)</f>
        <v>00:20:0E:10:4C:8A</v>
      </c>
      <c r="Y331" s="13">
        <v>41060</v>
      </c>
      <c r="Z331" s="11" t="s">
        <v>1411</v>
      </c>
      <c r="AA331" s="14">
        <v>41060</v>
      </c>
      <c r="AB331" s="28">
        <f>VLOOKUP(C331,Relatorios!A$3:B1102,2,0)</f>
        <v>41092</v>
      </c>
      <c r="AC331" s="287">
        <f>VLOOKUP(D331,Faturamento!D$3:F1766,3,0)</f>
        <v>41090</v>
      </c>
      <c r="AD331" s="41"/>
      <c r="AE331" s="14" t="str">
        <f>VLOOKUP(B331,SAOM!B$2:T1872,16,0)</f>
        <v>-</v>
      </c>
      <c r="AF331" s="14">
        <f t="shared" si="11"/>
        <v>41150</v>
      </c>
      <c r="AG331" s="14" t="s">
        <v>4162</v>
      </c>
      <c r="AH331" s="14"/>
      <c r="AI331" s="47"/>
      <c r="AJ331" s="114"/>
      <c r="AK331" s="114"/>
      <c r="AL331" s="11" t="str">
        <f>VLOOKUP(B331,SAOM!B$2:U1989,20,0)</f>
        <v>-</v>
      </c>
      <c r="AM331" s="15" t="s">
        <v>4162</v>
      </c>
    </row>
    <row r="332" spans="1:39" s="15" customFormat="1" ht="15.75" customHeight="1">
      <c r="A332" s="39">
        <v>3361</v>
      </c>
      <c r="B332" s="31">
        <v>3361</v>
      </c>
      <c r="C332" s="31">
        <v>3361</v>
      </c>
      <c r="D332" s="33" t="str">
        <f>VLOOKUP(B332,SAOM!B$2:H1989,7,0)</f>
        <v>SES-BEIS-3361</v>
      </c>
      <c r="E332" s="13">
        <v>41019</v>
      </c>
      <c r="F332" s="13">
        <v>41073</v>
      </c>
      <c r="G332" s="13">
        <f>VLOOKUP(B332,SAOM!B$2:D1876,3,0)</f>
        <v>41064</v>
      </c>
      <c r="H332" s="13">
        <f t="shared" si="10"/>
        <v>41088</v>
      </c>
      <c r="I332" s="13" t="s">
        <v>458</v>
      </c>
      <c r="J332" s="10" t="s">
        <v>469</v>
      </c>
      <c r="K332" s="33" t="str">
        <f>VLOOKUP(B332,SAOM!B$2:H1873,4,0)</f>
        <v>Aceito</v>
      </c>
      <c r="L332" s="10" t="s">
        <v>456</v>
      </c>
      <c r="M332" s="33" t="str">
        <f>VLOOKUP(B332,SAOM!B$2:F2159,5,0)</f>
        <v>Lider</v>
      </c>
      <c r="N332" s="11" t="s">
        <v>2383</v>
      </c>
      <c r="O332" s="11" t="str">
        <f>VLOOKUP(N332,Coordenadas!B$2:C1179,2,0)</f>
        <v>NORDESTE</v>
      </c>
      <c r="P332" s="11" t="str">
        <f>VLOOKUP(N332,Coordenadas!B$2:D1179,3,0)</f>
        <v xml:space="preserve"> 17° 3'35.12"S</v>
      </c>
      <c r="Q332" s="11" t="str">
        <f>VLOOKUP(N332,Coordenadas!B$2:E1179,4,0)</f>
        <v xml:space="preserve"> 40°34'13.54"O</v>
      </c>
      <c r="R332" s="34">
        <v>4035</v>
      </c>
      <c r="S332" s="13">
        <v>41074</v>
      </c>
      <c r="T332" s="35" t="str">
        <f>VLOOKUP(B332,SAOM!B$2:M1873,9,0)</f>
        <v>Elizabeth Santos Rocha</v>
      </c>
      <c r="U332" s="13" t="str">
        <f>VLOOKUP(B332,SAOM!B$2:N1873,10,0)</f>
        <v>Av. Belo Horizonte, 25</v>
      </c>
      <c r="V332" s="35" t="str">
        <f>VLOOKUP(B332,SAOM!B$2:P1873,12,0)</f>
        <v>33 3626-2045</v>
      </c>
      <c r="W332" s="60" t="str">
        <f>VLOOKUP(B332,SAOM!B$2:O1873,11,0)</f>
        <v>39875-000</v>
      </c>
      <c r="X332" s="33" t="str">
        <f>VLOOKUP(B332,SAOM!B$2:Q1873,13,0)</f>
        <v>00:20:0e:10:4a:1d</v>
      </c>
      <c r="Y332" s="13">
        <v>41074</v>
      </c>
      <c r="Z332" s="11" t="s">
        <v>1508</v>
      </c>
      <c r="AA332" s="14">
        <v>41078</v>
      </c>
      <c r="AB332" s="28">
        <f>VLOOKUP(C332,Relatorios!A$3:B1103,2,0)</f>
        <v>41143</v>
      </c>
      <c r="AC332" s="287">
        <f>VLOOKUP(D332,Faturamento!D$3:F1767,3,0)</f>
        <v>41109</v>
      </c>
      <c r="AD332" s="41" t="s">
        <v>3608</v>
      </c>
      <c r="AE332" s="14" t="str">
        <f>VLOOKUP(B332,SAOM!B$2:T1873,16,0)</f>
        <v>-</v>
      </c>
      <c r="AF332" s="14">
        <f t="shared" si="11"/>
        <v>41168</v>
      </c>
      <c r="AG332" s="14" t="s">
        <v>4162</v>
      </c>
      <c r="AH332" s="14"/>
      <c r="AI332" s="47"/>
      <c r="AJ332" s="114"/>
      <c r="AK332" s="114"/>
      <c r="AL332" s="11" t="str">
        <f>VLOOKUP(B332,SAOM!B$2:U1990,20,0)</f>
        <v>-</v>
      </c>
      <c r="AM332" s="15" t="s">
        <v>4162</v>
      </c>
    </row>
    <row r="333" spans="1:39" s="15" customFormat="1" ht="15.75" customHeight="1">
      <c r="A333" s="39">
        <v>3362</v>
      </c>
      <c r="B333" s="31">
        <v>3362</v>
      </c>
      <c r="C333" s="31">
        <v>3362</v>
      </c>
      <c r="D333" s="33" t="str">
        <f>VLOOKUP(B333,SAOM!B$2:H1990,7,0)</f>
        <v>SES-CAIO-3362</v>
      </c>
      <c r="E333" s="13">
        <v>41019</v>
      </c>
      <c r="F333" s="13">
        <v>41073</v>
      </c>
      <c r="G333" s="13">
        <f>VLOOKUP(B333,SAOM!B$2:D1877,3,0)</f>
        <v>41064</v>
      </c>
      <c r="H333" s="13">
        <f t="shared" si="10"/>
        <v>41088</v>
      </c>
      <c r="I333" s="13" t="s">
        <v>458</v>
      </c>
      <c r="J333" s="10" t="s">
        <v>469</v>
      </c>
      <c r="K333" s="33" t="str">
        <f>VLOOKUP(B333,SAOM!B$2:H1874,4,0)</f>
        <v>Aceito</v>
      </c>
      <c r="L333" s="10" t="s">
        <v>456</v>
      </c>
      <c r="M333" s="33" t="str">
        <f>VLOOKUP(B333,SAOM!B$2:F2160,5,0)</f>
        <v>Lider</v>
      </c>
      <c r="N333" s="11" t="s">
        <v>187</v>
      </c>
      <c r="O333" s="11" t="str">
        <f>VLOOKUP(N333,Coordenadas!B$2:C1180,2,0)</f>
        <v>NORDESTE</v>
      </c>
      <c r="P333" s="11" t="str">
        <f>VLOOKUP(N333,Coordenadas!B$2:D1180,3,0)</f>
        <v xml:space="preserve"> 18°14'31.44"S</v>
      </c>
      <c r="Q333" s="11" t="str">
        <f>VLOOKUP(N333,Coordenadas!B$2:E1180,4,0)</f>
        <v xml:space="preserve"> 41°44'31.85"O</v>
      </c>
      <c r="R333" s="34">
        <v>4035</v>
      </c>
      <c r="S333" s="13">
        <v>41066</v>
      </c>
      <c r="T333" s="35" t="str">
        <f>VLOOKUP(B333,SAOM!B$2:M1874,9,0)</f>
        <v>José Fernandes Carlos Esteves</v>
      </c>
      <c r="U333" s="13" t="str">
        <f>VLOOKUP(B333,SAOM!B$2:N1874,10,0)</f>
        <v>Rua João Ferreira Coimbra, 40 - Bairro Centro</v>
      </c>
      <c r="V333" s="35" t="str">
        <f>VLOOKUP(B333,SAOM!B$2:P1874,12,0)</f>
        <v>33 3513-1103</v>
      </c>
      <c r="W333" s="60" t="str">
        <f>VLOOKUP(B333,SAOM!B$2:O1874,11,0)</f>
        <v>39835-000</v>
      </c>
      <c r="X333" s="33" t="str">
        <f>VLOOKUP(B333,SAOM!B$2:Q1874,13,0)</f>
        <v>00:20:0e:10:51:de</v>
      </c>
      <c r="Y333" s="13">
        <v>41066</v>
      </c>
      <c r="Z333" s="11" t="s">
        <v>1508</v>
      </c>
      <c r="AA333" s="14">
        <v>41066</v>
      </c>
      <c r="AB333" s="28">
        <f>VLOOKUP(C333,Relatorios!A$3:B1104,2,0)</f>
        <v>41143</v>
      </c>
      <c r="AC333" s="287">
        <f>VLOOKUP(D333,Faturamento!D$3:F1768,3,0)</f>
        <v>41097</v>
      </c>
      <c r="AD333" s="41" t="s">
        <v>3467</v>
      </c>
      <c r="AE333" s="14" t="str">
        <f>VLOOKUP(B333,SAOM!B$2:T1874,16,0)</f>
        <v>-</v>
      </c>
      <c r="AF333" s="14">
        <f t="shared" si="11"/>
        <v>41156</v>
      </c>
      <c r="AG333" s="14" t="s">
        <v>4162</v>
      </c>
      <c r="AH333" s="14"/>
      <c r="AI333" s="47"/>
      <c r="AJ333" s="114"/>
      <c r="AK333" s="114"/>
      <c r="AL333" s="11" t="str">
        <f>VLOOKUP(B333,SAOM!B$2:U1991,20,0)</f>
        <v>cabo curto</v>
      </c>
      <c r="AM333" s="15" t="s">
        <v>4162</v>
      </c>
    </row>
    <row r="334" spans="1:39" s="15" customFormat="1" ht="15.75" customHeight="1">
      <c r="A334" s="39">
        <v>3363</v>
      </c>
      <c r="B334" s="31">
        <v>3363</v>
      </c>
      <c r="C334" s="31">
        <v>3363</v>
      </c>
      <c r="D334" s="33" t="str">
        <f>VLOOKUP(B334,SAOM!B$2:H1991,7,0)</f>
        <v>SES-CAIO-3363</v>
      </c>
      <c r="E334" s="13">
        <v>41019</v>
      </c>
      <c r="F334" s="13">
        <v>41064</v>
      </c>
      <c r="G334" s="13">
        <f>VLOOKUP(B334,SAOM!B$2:D1878,3,0)</f>
        <v>41064</v>
      </c>
      <c r="H334" s="13">
        <f t="shared" si="10"/>
        <v>41079</v>
      </c>
      <c r="I334" s="13" t="s">
        <v>458</v>
      </c>
      <c r="J334" s="10" t="s">
        <v>469</v>
      </c>
      <c r="K334" s="33" t="str">
        <f>VLOOKUP(B334,SAOM!B$2:H1875,4,0)</f>
        <v>Aceito</v>
      </c>
      <c r="L334" s="10" t="s">
        <v>456</v>
      </c>
      <c r="M334" s="33" t="str">
        <f>VLOOKUP(B334,SAOM!B$2:F2161,5,0)</f>
        <v>Lider</v>
      </c>
      <c r="N334" s="11" t="s">
        <v>187</v>
      </c>
      <c r="O334" s="11" t="str">
        <f>VLOOKUP(N334,Coordenadas!B$2:C1181,2,0)</f>
        <v>NORDESTE</v>
      </c>
      <c r="P334" s="11" t="str">
        <f>VLOOKUP(N334,Coordenadas!B$2:D1181,3,0)</f>
        <v xml:space="preserve"> 18°14'31.44"S</v>
      </c>
      <c r="Q334" s="11" t="str">
        <f>VLOOKUP(N334,Coordenadas!B$2:E1181,4,0)</f>
        <v xml:space="preserve"> 41°44'31.85"O</v>
      </c>
      <c r="R334" s="34">
        <v>4035</v>
      </c>
      <c r="S334" s="13">
        <v>41061</v>
      </c>
      <c r="T334" s="35" t="str">
        <f>VLOOKUP(B334,SAOM!B$2:M1875,9,0)</f>
        <v>Ana Luisa Dupim / Emerson fialho</v>
      </c>
      <c r="U334" s="13" t="str">
        <f>VLOOKUP(B334,SAOM!B$2:N1875,10,0)</f>
        <v>Rua Hidebrando Cabral, 387 - Bairro Centro</v>
      </c>
      <c r="V334" s="35" t="str">
        <f>VLOOKUP(B334,SAOM!B$2:P1875,12,0)</f>
        <v>(33)3513-1103 / 1200</v>
      </c>
      <c r="W334" s="60" t="str">
        <f>VLOOKUP(B334,SAOM!B$2:O1875,11,0)</f>
        <v>39835-000</v>
      </c>
      <c r="X334" s="33" t="str">
        <f>VLOOKUP(B334,SAOM!B$2:Q1875,13,0)</f>
        <v>00:20:0E:10:4A:49</v>
      </c>
      <c r="Y334" s="13">
        <v>41061</v>
      </c>
      <c r="Z334" s="11" t="s">
        <v>1508</v>
      </c>
      <c r="AA334" s="14">
        <v>41064</v>
      </c>
      <c r="AB334" s="28">
        <f>VLOOKUP(C334,Relatorios!A$3:B1105,2,0)</f>
        <v>41143</v>
      </c>
      <c r="AC334" s="287">
        <f>VLOOKUP(D334,Faturamento!D$3:F1769,3,0)</f>
        <v>41095</v>
      </c>
      <c r="AD334" s="41" t="s">
        <v>3441</v>
      </c>
      <c r="AE334" s="14" t="str">
        <f>VLOOKUP(B334,SAOM!B$2:T1875,16,0)</f>
        <v>-</v>
      </c>
      <c r="AF334" s="14">
        <f t="shared" si="11"/>
        <v>41154</v>
      </c>
      <c r="AG334" s="14">
        <v>41292</v>
      </c>
      <c r="AH334" s="14">
        <v>41380</v>
      </c>
      <c r="AI334" s="47" t="s">
        <v>16085</v>
      </c>
      <c r="AJ334" s="114" t="s">
        <v>14255</v>
      </c>
      <c r="AK334" s="114" t="s">
        <v>16089</v>
      </c>
      <c r="AL334" s="11" t="str">
        <f>VLOOKUP(B334,SAOM!B$2:U1992,20,0)</f>
        <v>-</v>
      </c>
      <c r="AM334" s="15" t="s">
        <v>4162</v>
      </c>
    </row>
    <row r="335" spans="1:39" s="15" customFormat="1" ht="15.75" customHeight="1">
      <c r="A335" s="39">
        <v>3325</v>
      </c>
      <c r="B335" s="31">
        <v>3325</v>
      </c>
      <c r="C335" s="31">
        <v>3325</v>
      </c>
      <c r="D335" s="33" t="str">
        <f>VLOOKUP(B335,SAOM!B$2:H1992,7,0)</f>
        <v>SES-GUOR-3325</v>
      </c>
      <c r="E335" s="13">
        <v>41015</v>
      </c>
      <c r="F335" s="13">
        <v>41060</v>
      </c>
      <c r="G335" s="13">
        <f>VLOOKUP(B335,SAOM!B$2:D1879,3,0)</f>
        <v>41060</v>
      </c>
      <c r="H335" s="13">
        <f t="shared" si="10"/>
        <v>41075</v>
      </c>
      <c r="I335" s="13" t="s">
        <v>458</v>
      </c>
      <c r="J335" s="10" t="s">
        <v>469</v>
      </c>
      <c r="K335" s="33" t="str">
        <f>VLOOKUP(B335,SAOM!B$2:H1876,4,0)</f>
        <v>Aceito</v>
      </c>
      <c r="L335" s="10" t="s">
        <v>456</v>
      </c>
      <c r="M335" s="33" t="str">
        <f>VLOOKUP(B335,SAOM!B$2:F2162,5,0)</f>
        <v>Lider</v>
      </c>
      <c r="N335" s="11" t="s">
        <v>2431</v>
      </c>
      <c r="O335" s="11" t="str">
        <f>VLOOKUP(N335,Coordenadas!B$2:C1182,2,0)</f>
        <v>NOROESTE</v>
      </c>
      <c r="P335" s="11" t="str">
        <f>VLOOKUP(N335,Coordenadas!B$2:D1182,3,0)</f>
        <v xml:space="preserve"> 17°45'16.53"S</v>
      </c>
      <c r="Q335" s="11" t="str">
        <f>VLOOKUP(N335,Coordenadas!B$2:E1182,4,0)</f>
        <v xml:space="preserve"> 47° 6'10.35"O</v>
      </c>
      <c r="R335" s="34">
        <v>4033</v>
      </c>
      <c r="S335" s="13">
        <v>41033</v>
      </c>
      <c r="T335" s="35" t="str">
        <f>VLOOKUP(B335,SAOM!B$2:M1876,9,0)</f>
        <v>Brenner Carvalho Pena</v>
      </c>
      <c r="U335" s="13" t="str">
        <f>VLOOKUP(B335,SAOM!B$2:N1876,10,0)</f>
        <v>Rua Frei Cecilio, 1375</v>
      </c>
      <c r="V335" s="35" t="str">
        <f>VLOOKUP(B335,SAOM!B$2:P1876,12,0)</f>
        <v>38 3673-1955</v>
      </c>
      <c r="W335" s="60" t="str">
        <f>VLOOKUP(B335,SAOM!B$2:O1876,11,0)</f>
        <v>38570-000</v>
      </c>
      <c r="X335" s="33" t="str">
        <f>VLOOKUP(B335,SAOM!B$2:Q1876,13,0)</f>
        <v>00:20:0e:10:48:cf</v>
      </c>
      <c r="Y335" s="13">
        <v>41033</v>
      </c>
      <c r="Z335" s="11" t="s">
        <v>1411</v>
      </c>
      <c r="AA335" s="14">
        <v>41033</v>
      </c>
      <c r="AB335" s="28">
        <f>VLOOKUP(C335,Relatorios!A$3:B1106,2,0)</f>
        <v>41092</v>
      </c>
      <c r="AC335" s="287">
        <f>VLOOKUP(D335,Faturamento!D$3:F1770,3,0)</f>
        <v>41064</v>
      </c>
      <c r="AD335" s="41"/>
      <c r="AE335" s="14" t="str">
        <f>VLOOKUP(B335,SAOM!B$2:T1876,16,0)</f>
        <v>-</v>
      </c>
      <c r="AF335" s="14">
        <f t="shared" si="11"/>
        <v>41123</v>
      </c>
      <c r="AG335" s="14" t="s">
        <v>4162</v>
      </c>
      <c r="AH335" s="14"/>
      <c r="AI335" s="47"/>
      <c r="AJ335" s="114"/>
      <c r="AK335" s="114"/>
      <c r="AL335" s="11" t="str">
        <f>VLOOKUP(B335,SAOM!B$2:U1993,20,0)</f>
        <v>-</v>
      </c>
      <c r="AM335" s="15" t="s">
        <v>4162</v>
      </c>
    </row>
    <row r="336" spans="1:39" s="15" customFormat="1" ht="15.75" customHeight="1">
      <c r="A336" s="39">
        <v>3326</v>
      </c>
      <c r="B336" s="31">
        <v>3326</v>
      </c>
      <c r="C336" s="31">
        <v>3326</v>
      </c>
      <c r="D336" s="33" t="str">
        <f>VLOOKUP(B336,SAOM!B$2:H1993,7,0)</f>
        <v>SES-HERA-3326</v>
      </c>
      <c r="E336" s="13">
        <v>41015</v>
      </c>
      <c r="F336" s="13">
        <v>41060</v>
      </c>
      <c r="G336" s="13">
        <f>VLOOKUP(B336,SAOM!B$2:D1880,3,0)</f>
        <v>41060</v>
      </c>
      <c r="H336" s="13">
        <f t="shared" si="10"/>
        <v>41075</v>
      </c>
      <c r="I336" s="13" t="s">
        <v>458</v>
      </c>
      <c r="J336" s="10" t="s">
        <v>469</v>
      </c>
      <c r="K336" s="33" t="str">
        <f>VLOOKUP(B336,SAOM!B$2:H1877,4,0)</f>
        <v>Aceito</v>
      </c>
      <c r="L336" s="10" t="s">
        <v>456</v>
      </c>
      <c r="M336" s="33" t="str">
        <f>VLOOKUP(B336,SAOM!B$2:F2163,5,0)</f>
        <v>Lider</v>
      </c>
      <c r="N336" s="11" t="s">
        <v>2435</v>
      </c>
      <c r="O336" s="11" t="str">
        <f>VLOOKUP(N336,Coordenadas!B$2:C1183,2,0)</f>
        <v>SUL</v>
      </c>
      <c r="P336" s="11" t="str">
        <f>VLOOKUP(N336,Coordenadas!B$2:D1183,3,0)</f>
        <v xml:space="preserve"> 22° 2'15.07"S</v>
      </c>
      <c r="Q336" s="11" t="str">
        <f>VLOOKUP(N336,Coordenadas!B$2:E1183,4,0)</f>
        <v xml:space="preserve"> 45°33'4.42"O</v>
      </c>
      <c r="R336" s="34">
        <v>4033</v>
      </c>
      <c r="S336" s="13">
        <v>41031</v>
      </c>
      <c r="T336" s="35" t="str">
        <f>VLOOKUP(B336,SAOM!B$2:M1877,9,0)</f>
        <v>Jonas Rodrigues</v>
      </c>
      <c r="U336" s="13" t="str">
        <f>VLOOKUP(B336,SAOM!B$2:N1877,10,0)</f>
        <v>Rua Fernando José Ribeiro, 67hr</v>
      </c>
      <c r="V336" s="35" t="str">
        <f>VLOOKUP(B336,SAOM!B$2:P1877,12,0)</f>
        <v>35 3457-1221</v>
      </c>
      <c r="W336" s="60" t="str">
        <f>VLOOKUP(B336,SAOM!B$2:O1877,11,0)</f>
        <v>37484-000</v>
      </c>
      <c r="X336" s="33" t="str">
        <f>VLOOKUP(B336,SAOM!B$2:Q1877,13,0)</f>
        <v>00:20:0e:10:48:81</v>
      </c>
      <c r="Y336" s="13">
        <v>41031</v>
      </c>
      <c r="Z336" s="11" t="s">
        <v>1733</v>
      </c>
      <c r="AA336" s="14">
        <v>41031</v>
      </c>
      <c r="AB336" s="28">
        <f>VLOOKUP(C336,Relatorios!A$3:B1107,2,0)</f>
        <v>41092</v>
      </c>
      <c r="AC336" s="287">
        <f>VLOOKUP(D336,Faturamento!D$3:F1771,3,0)</f>
        <v>41062</v>
      </c>
      <c r="AD336" s="41"/>
      <c r="AE336" s="14" t="str">
        <f>VLOOKUP(B336,SAOM!B$2:T1877,16,0)</f>
        <v>-</v>
      </c>
      <c r="AF336" s="14">
        <f t="shared" si="11"/>
        <v>41121</v>
      </c>
      <c r="AG336" s="14" t="s">
        <v>4162</v>
      </c>
      <c r="AH336" s="14"/>
      <c r="AI336" s="47"/>
      <c r="AJ336" s="114"/>
      <c r="AK336" s="114"/>
      <c r="AL336" s="11" t="str">
        <f>VLOOKUP(B336,SAOM!B$2:U1994,20,0)</f>
        <v>O técnico ainda não recebeu o cabo RJ45</v>
      </c>
      <c r="AM336" s="15" t="s">
        <v>4162</v>
      </c>
    </row>
    <row r="337" spans="1:43" s="15" customFormat="1" ht="15.75" customHeight="1">
      <c r="A337" s="39">
        <v>3327</v>
      </c>
      <c r="B337" s="31">
        <v>3327</v>
      </c>
      <c r="C337" s="31">
        <v>3327</v>
      </c>
      <c r="D337" s="33" t="str">
        <f>VLOOKUP(B337,SAOM!B$2:H1994,7,0)</f>
        <v>SES-IAPU-3327</v>
      </c>
      <c r="E337" s="13">
        <v>41015</v>
      </c>
      <c r="F337" s="13">
        <v>41060</v>
      </c>
      <c r="G337" s="13">
        <f>VLOOKUP(B337,SAOM!B$2:D1881,3,0)</f>
        <v>41060</v>
      </c>
      <c r="H337" s="13">
        <f t="shared" si="10"/>
        <v>41075</v>
      </c>
      <c r="I337" s="13" t="s">
        <v>458</v>
      </c>
      <c r="J337" s="10" t="s">
        <v>469</v>
      </c>
      <c r="K337" s="33" t="str">
        <f>VLOOKUP(B337,SAOM!B$2:H1878,4,0)</f>
        <v>Aceito</v>
      </c>
      <c r="L337" s="10" t="s">
        <v>456</v>
      </c>
      <c r="M337" s="33" t="str">
        <f>VLOOKUP(B337,SAOM!B$2:F2164,5,0)</f>
        <v>Lider</v>
      </c>
      <c r="N337" s="11" t="s">
        <v>2439</v>
      </c>
      <c r="O337" s="11" t="str">
        <f>VLOOKUP(N337,Coordenadas!B$2:C1184,2,0)</f>
        <v>LESTE</v>
      </c>
      <c r="P337" s="11" t="str">
        <f>VLOOKUP(N337,Coordenadas!B$2:D1184,3,0)</f>
        <v xml:space="preserve"> 19°26'1.50"S</v>
      </c>
      <c r="Q337" s="11" t="str">
        <f>VLOOKUP(N337,Coordenadas!B$2:E1184,4,0)</f>
        <v xml:space="preserve"> 42°13'3.67"O</v>
      </c>
      <c r="R337" s="34">
        <v>4033</v>
      </c>
      <c r="S337" s="13">
        <v>41032</v>
      </c>
      <c r="T337" s="35" t="str">
        <f>VLOOKUP(B337,SAOM!B$2:M1878,9,0)</f>
        <v>Natália Gomes de Araújo</v>
      </c>
      <c r="U337" s="13" t="str">
        <f>VLOOKUP(B337,SAOM!B$2:N1878,10,0)</f>
        <v>Rua Jaime Mafra, 117</v>
      </c>
      <c r="V337" s="35" t="str">
        <f>VLOOKUP(B337,SAOM!B$2:P1878,12,0)</f>
        <v>33 3355-1781</v>
      </c>
      <c r="W337" s="60" t="str">
        <f>VLOOKUP(B337,SAOM!B$2:O1878,11,0)</f>
        <v>35190-000</v>
      </c>
      <c r="X337" s="33" t="str">
        <f>VLOOKUP(B337,SAOM!B$2:Q1878,13,0)</f>
        <v>00:20:0e:10:48:90</v>
      </c>
      <c r="Y337" s="13">
        <v>41032</v>
      </c>
      <c r="Z337" s="11" t="s">
        <v>1992</v>
      </c>
      <c r="AA337" s="14">
        <v>41032</v>
      </c>
      <c r="AB337" s="28">
        <f>VLOOKUP(C337,Relatorios!A$3:B1108,2,0)</f>
        <v>41092</v>
      </c>
      <c r="AC337" s="287">
        <f>VLOOKUP(D337,Faturamento!D$3:F1772,3,0)</f>
        <v>41063</v>
      </c>
      <c r="AD337" s="41"/>
      <c r="AE337" s="14" t="str">
        <f>VLOOKUP(B337,SAOM!B$2:T1878,16,0)</f>
        <v>-</v>
      </c>
      <c r="AF337" s="14">
        <f t="shared" si="11"/>
        <v>41122</v>
      </c>
      <c r="AG337" s="14" t="s">
        <v>4162</v>
      </c>
      <c r="AH337" s="14"/>
      <c r="AI337" s="47"/>
      <c r="AJ337" s="114"/>
      <c r="AK337" s="114"/>
      <c r="AL337" s="11" t="str">
        <f>VLOOKUP(B337,SAOM!B$2:U1995,20,0)</f>
        <v>O técnico ainda não recebeu o cabo RJ45.</v>
      </c>
      <c r="AM337" s="15" t="s">
        <v>4162</v>
      </c>
    </row>
    <row r="338" spans="1:43" s="15" customFormat="1" ht="15.75" customHeight="1">
      <c r="A338" s="39">
        <v>3329</v>
      </c>
      <c r="B338" s="31">
        <v>3329</v>
      </c>
      <c r="C338" s="31">
        <v>3329</v>
      </c>
      <c r="D338" s="33" t="str">
        <f>VLOOKUP(B338,SAOM!B$2:H1995,7,0)</f>
        <v>SES-IJCI-3329</v>
      </c>
      <c r="E338" s="13">
        <v>41015</v>
      </c>
      <c r="F338" s="13">
        <v>41060</v>
      </c>
      <c r="G338" s="13">
        <f>VLOOKUP(B338,SAOM!B$2:D1882,3,0)</f>
        <v>41078</v>
      </c>
      <c r="H338" s="13">
        <f t="shared" si="10"/>
        <v>41075</v>
      </c>
      <c r="I338" s="13">
        <v>41019</v>
      </c>
      <c r="J338" s="10" t="s">
        <v>469</v>
      </c>
      <c r="K338" s="33" t="str">
        <f>VLOOKUP(B338,SAOM!B$2:H1879,4,0)</f>
        <v>Aceito</v>
      </c>
      <c r="L338" s="10" t="s">
        <v>456</v>
      </c>
      <c r="M338" s="33" t="str">
        <f>VLOOKUP(B338,SAOM!B$2:F2165,5,0)</f>
        <v>Lider</v>
      </c>
      <c r="N338" s="11" t="s">
        <v>2447</v>
      </c>
      <c r="O338" s="11" t="str">
        <f>VLOOKUP(N338,Coordenadas!B$2:C1185,2,0)</f>
        <v>SUL</v>
      </c>
      <c r="P338" s="11" t="str">
        <f>VLOOKUP(N338,Coordenadas!B$2:D1185,3,0)</f>
        <v xml:space="preserve"> 21° 8'35.59"S</v>
      </c>
      <c r="Q338" s="11" t="str">
        <f>VLOOKUP(N338,Coordenadas!B$2:E1185,4,0)</f>
        <v xml:space="preserve"> 44°44'23.95"O</v>
      </c>
      <c r="R338" s="34">
        <v>4033</v>
      </c>
      <c r="S338" s="13">
        <v>41054</v>
      </c>
      <c r="T338" s="35" t="str">
        <f>VLOOKUP(B338,SAOM!B$2:M1879,9,0)</f>
        <v>Gustavo Garcia Cambraia</v>
      </c>
      <c r="U338" s="13" t="str">
        <f>VLOOKUP(B338,SAOM!B$2:N1879,10,0)</f>
        <v>Rua João Francisco Lopes, 430 ? Centro</v>
      </c>
      <c r="V338" s="35" t="str">
        <f>VLOOKUP(B338,SAOM!B$2:P1879,12,0)</f>
        <v>35 3843-1183</v>
      </c>
      <c r="W338" s="60" t="str">
        <f>VLOOKUP(B338,SAOM!B$2:O1879,11,0)</f>
        <v>37205-000</v>
      </c>
      <c r="X338" s="33" t="str">
        <f>VLOOKUP(B338,SAOM!B$2:Q1879,13,0)</f>
        <v>00:20:0e:10:52:a8</v>
      </c>
      <c r="Y338" s="13">
        <v>41054</v>
      </c>
      <c r="Z338" s="11" t="s">
        <v>1411</v>
      </c>
      <c r="AA338" s="14">
        <v>41054</v>
      </c>
      <c r="AB338" s="28">
        <f>VLOOKUP(C338,Relatorios!A$3:B1109,2,0)</f>
        <v>41092</v>
      </c>
      <c r="AC338" s="287">
        <f>VLOOKUP(D338,Faturamento!D$3:F1773,3,0)</f>
        <v>41085</v>
      </c>
      <c r="AD338" s="41" t="s">
        <v>3241</v>
      </c>
      <c r="AE338" s="14" t="str">
        <f>VLOOKUP(B338,SAOM!B$2:T1879,16,0)</f>
        <v xml:space="preserve">ENDEREÇO DIVERGENTE: RUA JOAO FRANCISCO LOPES, 430 - CENTRO.
</v>
      </c>
      <c r="AF338" s="14">
        <f t="shared" si="11"/>
        <v>41144</v>
      </c>
      <c r="AG338" s="14" t="s">
        <v>4162</v>
      </c>
      <c r="AH338" s="14"/>
      <c r="AI338" s="47"/>
      <c r="AJ338" s="114"/>
      <c r="AK338" s="114"/>
      <c r="AL338" s="11" t="str">
        <f>VLOOKUP(B338,SAOM!B$2:U1996,20,0)</f>
        <v>-</v>
      </c>
      <c r="AM338" s="15" t="s">
        <v>4162</v>
      </c>
    </row>
    <row r="339" spans="1:43" s="15" customFormat="1" ht="15.75" customHeight="1">
      <c r="A339" s="39">
        <v>3333</v>
      </c>
      <c r="B339" s="31">
        <v>3333</v>
      </c>
      <c r="C339" s="31">
        <v>3333</v>
      </c>
      <c r="D339" s="33" t="str">
        <f>VLOOKUP(B339,SAOM!B$2:H1996,7,0)</f>
        <v>SES-ITGI-3333</v>
      </c>
      <c r="E339" s="13">
        <v>41016</v>
      </c>
      <c r="F339" s="13">
        <v>41061</v>
      </c>
      <c r="G339" s="13">
        <f>VLOOKUP(B339,SAOM!B$2:D1883,3,0)</f>
        <v>41061</v>
      </c>
      <c r="H339" s="13">
        <f t="shared" si="10"/>
        <v>41076</v>
      </c>
      <c r="I339" s="13" t="s">
        <v>458</v>
      </c>
      <c r="J339" s="10" t="s">
        <v>469</v>
      </c>
      <c r="K339" s="33" t="str">
        <f>VLOOKUP(B339,SAOM!B$2:H1880,4,0)</f>
        <v>Aceito</v>
      </c>
      <c r="L339" s="10" t="s">
        <v>456</v>
      </c>
      <c r="M339" s="33" t="str">
        <f>VLOOKUP(B339,SAOM!B$2:F2166,5,0)</f>
        <v>Lider</v>
      </c>
      <c r="N339" s="11" t="s">
        <v>2485</v>
      </c>
      <c r="O339" s="11" t="str">
        <f>VLOOKUP(N339,Coordenadas!B$2:C1186,2,0)</f>
        <v>SUL</v>
      </c>
      <c r="P339" s="11" t="str">
        <f>VLOOKUP(N339,Coordenadas!B$2:D1186,3,0)</f>
        <v xml:space="preserve"> 21° 4'43.42"S</v>
      </c>
      <c r="Q339" s="11" t="str">
        <f>VLOOKUP(N339,Coordenadas!B$2:E1186,4,0)</f>
        <v xml:space="preserve"> 47° 2'51.33"O</v>
      </c>
      <c r="R339" s="34">
        <v>4033</v>
      </c>
      <c r="S339" s="13">
        <v>41053</v>
      </c>
      <c r="T339" s="35" t="str">
        <f>VLOOKUP(B339,SAOM!B$2:M1880,9,0)</f>
        <v xml:space="preserve">	Mônica Aparecida Silva de Pariz</v>
      </c>
      <c r="U339" s="13" t="str">
        <f>VLOOKUP(B339,SAOM!B$2:N1880,10,0)</f>
        <v>Rua Adolfo José de Paula, 418  - Centro</v>
      </c>
      <c r="V339" s="35" t="str">
        <f>VLOOKUP(B339,SAOM!B$2:P1880,12,0)</f>
        <v>35 3534-1781</v>
      </c>
      <c r="W339" s="60" t="str">
        <f>VLOOKUP(B339,SAOM!B$2:O1880,11,0)</f>
        <v>37955-000</v>
      </c>
      <c r="X339" s="33" t="str">
        <f>VLOOKUP(B339,SAOM!B$2:Q1880,13,0)</f>
        <v>00:20:0e:10:48:9b</v>
      </c>
      <c r="Y339" s="13">
        <v>41053</v>
      </c>
      <c r="Z339" s="11" t="s">
        <v>1508</v>
      </c>
      <c r="AA339" s="14">
        <v>41053</v>
      </c>
      <c r="AB339" s="28">
        <f>VLOOKUP(C339,Relatorios!A$3:B1110,2,0)</f>
        <v>41092</v>
      </c>
      <c r="AC339" s="287">
        <f>VLOOKUP(D339,Faturamento!D$3:F1774,3,0)</f>
        <v>41084</v>
      </c>
      <c r="AD339" s="41"/>
      <c r="AE339" s="14" t="str">
        <f>VLOOKUP(B339,SAOM!B$2:T1880,16,0)</f>
        <v>-</v>
      </c>
      <c r="AF339" s="14">
        <f t="shared" si="11"/>
        <v>41143</v>
      </c>
      <c r="AG339" s="14" t="s">
        <v>4162</v>
      </c>
      <c r="AH339" s="14"/>
      <c r="AI339" s="47"/>
      <c r="AJ339" s="114"/>
      <c r="AK339" s="114"/>
      <c r="AL339" s="11" t="str">
        <f>VLOOKUP(B339,SAOM!B$2:U1997,20,0)</f>
        <v>-</v>
      </c>
      <c r="AM339" s="15" t="s">
        <v>4162</v>
      </c>
    </row>
    <row r="340" spans="1:43" s="15" customFormat="1" ht="15.75" customHeight="1">
      <c r="A340" s="39">
        <v>3335</v>
      </c>
      <c r="B340" s="31">
        <v>3335</v>
      </c>
      <c r="C340" s="31">
        <v>3335</v>
      </c>
      <c r="D340" s="33" t="str">
        <f>VLOOKUP(B340,SAOM!B$2:H1997,7,0)</f>
        <v>SES-ITIM-3335</v>
      </c>
      <c r="E340" s="13">
        <v>41016</v>
      </c>
      <c r="F340" s="13">
        <v>41061</v>
      </c>
      <c r="G340" s="13">
        <f>VLOOKUP(B340,SAOM!B$2:D1884,3,0)</f>
        <v>41061</v>
      </c>
      <c r="H340" s="13">
        <f t="shared" si="10"/>
        <v>41076</v>
      </c>
      <c r="I340" s="13" t="s">
        <v>458</v>
      </c>
      <c r="J340" s="10" t="s">
        <v>469</v>
      </c>
      <c r="K340" s="33" t="str">
        <f>VLOOKUP(B340,SAOM!B$2:H1881,4,0)</f>
        <v>Aceito</v>
      </c>
      <c r="L340" s="10" t="s">
        <v>456</v>
      </c>
      <c r="M340" s="33" t="str">
        <f>VLOOKUP(B340,SAOM!B$2:F2167,5,0)</f>
        <v>Lider</v>
      </c>
      <c r="N340" s="11" t="s">
        <v>2481</v>
      </c>
      <c r="O340" s="11" t="str">
        <f>VLOOKUP(N340,Coordenadas!B$2:C1187,2,0)</f>
        <v>NORDESTE</v>
      </c>
      <c r="P340" s="11" t="str">
        <f>VLOOKUP(N340,Coordenadas!B$2:D1187,3,0)</f>
        <v xml:space="preserve"> 16°34'34.17"S</v>
      </c>
      <c r="Q340" s="11" t="str">
        <f>VLOOKUP(N340,Coordenadas!B$2:E1187,4,0)</f>
        <v xml:space="preserve"> 41°30'14.43"O</v>
      </c>
      <c r="R340" s="34">
        <v>4035</v>
      </c>
      <c r="S340" s="13">
        <v>41059</v>
      </c>
      <c r="T340" s="35" t="str">
        <f>VLOOKUP(B340,SAOM!B$2:M1881,9,0)</f>
        <v>José de Alencar Andrade Júnior</v>
      </c>
      <c r="U340" s="13" t="str">
        <f>VLOOKUP(B340,SAOM!B$2:N1881,10,0)</f>
        <v>Rua da Bahia, 420 - Centro</v>
      </c>
      <c r="V340" s="35" t="str">
        <f>VLOOKUP(B340,SAOM!B$2:P1881,12,0)</f>
        <v>33 3734-1403</v>
      </c>
      <c r="W340" s="60" t="str">
        <f>VLOOKUP(B340,SAOM!B$2:O1881,11,0)</f>
        <v>39625-000</v>
      </c>
      <c r="X340" s="33" t="str">
        <f>VLOOKUP(B340,SAOM!B$2:Q1881,13,0)</f>
        <v>00:20:0e:10:51:eb</v>
      </c>
      <c r="Y340" s="13">
        <v>41059</v>
      </c>
      <c r="Z340" s="11" t="s">
        <v>1992</v>
      </c>
      <c r="AA340" s="14">
        <v>41059</v>
      </c>
      <c r="AB340" s="28">
        <f>VLOOKUP(C340,Relatorios!A$3:B1111,2,0)</f>
        <v>41092</v>
      </c>
      <c r="AC340" s="287">
        <f>VLOOKUP(D340,Faturamento!D$3:F1775,3,0)</f>
        <v>41090</v>
      </c>
      <c r="AD340" s="41"/>
      <c r="AE340" s="14" t="str">
        <f>VLOOKUP(B340,SAOM!B$2:T1881,16,0)</f>
        <v>-</v>
      </c>
      <c r="AF340" s="14">
        <f t="shared" si="11"/>
        <v>41149</v>
      </c>
      <c r="AG340" s="14" t="s">
        <v>4162</v>
      </c>
      <c r="AH340" s="14"/>
      <c r="AI340" s="47"/>
      <c r="AJ340" s="114"/>
      <c r="AK340" s="114"/>
      <c r="AL340" s="11" t="str">
        <f>VLOOKUP(B340,SAOM!B$2:U1998,20,0)</f>
        <v>O cliente não possui computador na localidade para deixar o cabo RJ 45.</v>
      </c>
      <c r="AM340" s="15" t="s">
        <v>4162</v>
      </c>
    </row>
    <row r="341" spans="1:43" s="15" customFormat="1" ht="15.75" customHeight="1">
      <c r="A341" s="39">
        <v>3337</v>
      </c>
      <c r="B341" s="31">
        <v>3337</v>
      </c>
      <c r="C341" s="31">
        <v>3337</v>
      </c>
      <c r="D341" s="33" t="str">
        <f>VLOOKUP(B341,SAOM!B$2:H1998,7,0)</f>
        <v>SES-JAAR-3337</v>
      </c>
      <c r="E341" s="13">
        <v>41017</v>
      </c>
      <c r="F341" s="13">
        <v>41062</v>
      </c>
      <c r="G341" s="13">
        <f>VLOOKUP(B341,SAOM!B$2:D1885,3,0)</f>
        <v>41062</v>
      </c>
      <c r="H341" s="13">
        <f t="shared" si="10"/>
        <v>41077</v>
      </c>
      <c r="I341" s="13" t="s">
        <v>458</v>
      </c>
      <c r="J341" s="10" t="s">
        <v>469</v>
      </c>
      <c r="K341" s="33" t="str">
        <f>VLOOKUP(B341,SAOM!B$2:H1882,4,0)</f>
        <v>Aceito</v>
      </c>
      <c r="L341" s="10" t="s">
        <v>456</v>
      </c>
      <c r="M341" s="33" t="str">
        <f>VLOOKUP(B341,SAOM!B$2:F2168,5,0)</f>
        <v>Lider</v>
      </c>
      <c r="N341" s="11" t="s">
        <v>2523</v>
      </c>
      <c r="O341" s="11" t="str">
        <f>VLOOKUP(N341,Coordenadas!B$2:C1188,2,0)</f>
        <v>NORTE DE MINAS</v>
      </c>
      <c r="P341" s="11" t="str">
        <f>VLOOKUP(N341,Coordenadas!B$2:D1188,3,0)</f>
        <v xml:space="preserve"> 15°59'50.34"S</v>
      </c>
      <c r="Q341" s="11" t="str">
        <f>VLOOKUP(N341,Coordenadas!B$2:E1188,4,0)</f>
        <v xml:space="preserve"> 44°16'23.08"O</v>
      </c>
      <c r="R341" s="34">
        <v>4035</v>
      </c>
      <c r="S341" s="13">
        <v>41032</v>
      </c>
      <c r="T341" s="35" t="str">
        <f>VLOOKUP(B341,SAOM!B$2:M1882,9,0)</f>
        <v>Flávia Gomes Silva</v>
      </c>
      <c r="U341" s="13" t="str">
        <f>VLOOKUP(B341,SAOM!B$2:N1882,10,0)</f>
        <v>Rua Ulisses Guimarães, 135</v>
      </c>
      <c r="V341" s="35" t="str">
        <f>VLOOKUP(B341,SAOM!B$2:P1882,12,0)</f>
        <v>38 3231-9103</v>
      </c>
      <c r="W341" s="60" t="str">
        <f>VLOOKUP(B341,SAOM!B$2:O1882,11,0)</f>
        <v>39335-000</v>
      </c>
      <c r="X341" s="33" t="str">
        <f>VLOOKUP(B341,SAOM!B$2:Q1882,13,0)</f>
        <v>00:20:0e:10:48:98</v>
      </c>
      <c r="Y341" s="13">
        <v>41032</v>
      </c>
      <c r="Z341" s="11" t="s">
        <v>2704</v>
      </c>
      <c r="AA341" s="14">
        <v>41032</v>
      </c>
      <c r="AB341" s="28">
        <f>VLOOKUP(C341,Relatorios!A$3:B1112,2,0)</f>
        <v>41092</v>
      </c>
      <c r="AC341" s="287">
        <f>VLOOKUP(D341,Faturamento!D$3:F1776,3,0)</f>
        <v>41063</v>
      </c>
      <c r="AD341" s="41"/>
      <c r="AE341" s="14" t="str">
        <f>VLOOKUP(B341,SAOM!B$2:T1882,16,0)</f>
        <v>-</v>
      </c>
      <c r="AF341" s="14">
        <f t="shared" si="11"/>
        <v>41122</v>
      </c>
      <c r="AG341" s="14" t="s">
        <v>4162</v>
      </c>
      <c r="AH341" s="14"/>
      <c r="AI341" s="47"/>
      <c r="AJ341" s="114"/>
      <c r="AK341" s="114"/>
      <c r="AL341" s="11" t="str">
        <f>VLOOKUP(B341,SAOM!B$2:U1999,20,0)</f>
        <v>técnico não possui</v>
      </c>
      <c r="AM341" s="15" t="s">
        <v>4162</v>
      </c>
    </row>
    <row r="342" spans="1:43" s="15" customFormat="1" ht="15.75" customHeight="1">
      <c r="A342" s="39">
        <v>3340</v>
      </c>
      <c r="B342" s="31">
        <v>3340</v>
      </c>
      <c r="C342" s="31">
        <v>3340</v>
      </c>
      <c r="D342" s="33" t="str">
        <f>VLOOKUP(B342,SAOM!B$2:H1999,7,0)</f>
        <v>SES-JEIA-3340</v>
      </c>
      <c r="E342" s="13">
        <v>41017</v>
      </c>
      <c r="F342" s="13">
        <v>41062</v>
      </c>
      <c r="G342" s="13">
        <f>VLOOKUP(B342,SAOM!B$2:D1886,3,0)</f>
        <v>41062</v>
      </c>
      <c r="H342" s="13">
        <f t="shared" si="10"/>
        <v>41077</v>
      </c>
      <c r="I342" s="13" t="s">
        <v>458</v>
      </c>
      <c r="J342" s="10" t="s">
        <v>469</v>
      </c>
      <c r="K342" s="33" t="str">
        <f>VLOOKUP(B342,SAOM!B$2:H1883,4,0)</f>
        <v>Aceito</v>
      </c>
      <c r="L342" s="10" t="s">
        <v>456</v>
      </c>
      <c r="M342" s="33" t="str">
        <f>VLOOKUP(B342,SAOM!B$2:F2169,5,0)</f>
        <v>Lider</v>
      </c>
      <c r="N342" s="11" t="s">
        <v>2513</v>
      </c>
      <c r="O342" s="11" t="str">
        <f>VLOOKUP(N342,Coordenadas!B$2:C1189,2,0)</f>
        <v>SUL</v>
      </c>
      <c r="P342" s="11" t="str">
        <f>VLOOKUP(N342,Coordenadas!B$2:D1189,3,0)</f>
        <v xml:space="preserve"> 21°59'59.69"S</v>
      </c>
      <c r="Q342" s="11" t="str">
        <f>VLOOKUP(N342,Coordenadas!B$2:E1189,4,0)</f>
        <v xml:space="preserve"> 45°17'20.82"O</v>
      </c>
      <c r="R342" s="34">
        <v>4033</v>
      </c>
      <c r="S342" s="13">
        <v>41032</v>
      </c>
      <c r="T342" s="35" t="str">
        <f>VLOOKUP(B342,SAOM!B$2:M1883,9,0)</f>
        <v>Luciana Fonseca de Melo</v>
      </c>
      <c r="U342" s="13" t="str">
        <f>VLOOKUP(B342,SAOM!B$2:N1883,10,0)</f>
        <v>Rua José Dias de Castro, 74</v>
      </c>
      <c r="V342" s="35" t="str">
        <f>VLOOKUP(B342,SAOM!B$2:P1883,12,0)</f>
        <v>35 3273-1224</v>
      </c>
      <c r="W342" s="60" t="str">
        <f>VLOOKUP(B342,SAOM!B$2:O1883,11,0)</f>
        <v>37485-000</v>
      </c>
      <c r="X342" s="33" t="str">
        <f>VLOOKUP(B342,SAOM!B$2:Q1883,13,0)</f>
        <v>00:20:0e:10:48:79</v>
      </c>
      <c r="Y342" s="13">
        <v>41032</v>
      </c>
      <c r="Z342" s="11" t="s">
        <v>2555</v>
      </c>
      <c r="AA342" s="14">
        <v>41032</v>
      </c>
      <c r="AB342" s="28">
        <f>VLOOKUP(C342,Relatorios!A$3:B1113,2,0)</f>
        <v>41092</v>
      </c>
      <c r="AC342" s="287">
        <f>VLOOKUP(D342,Faturamento!D$3:F1777,3,0)</f>
        <v>41063</v>
      </c>
      <c r="AD342" s="41"/>
      <c r="AE342" s="14" t="str">
        <f>VLOOKUP(B342,SAOM!B$2:T1883,16,0)</f>
        <v>-</v>
      </c>
      <c r="AF342" s="14">
        <f t="shared" si="11"/>
        <v>41122</v>
      </c>
      <c r="AG342" s="14" t="s">
        <v>4162</v>
      </c>
      <c r="AH342" s="14"/>
      <c r="AI342" s="47"/>
      <c r="AJ342" s="114"/>
      <c r="AK342" s="114"/>
      <c r="AL342" s="11" t="str">
        <f>VLOOKUP(B342,SAOM!B$2:U2000,20,0)</f>
        <v>O técnico ainda não recebeu o cabo RJ45.</v>
      </c>
      <c r="AM342" s="15" t="s">
        <v>4162</v>
      </c>
    </row>
    <row r="343" spans="1:43" s="15" customFormat="1" ht="15.75" customHeight="1">
      <c r="A343" s="39">
        <v>3343</v>
      </c>
      <c r="B343" s="31">
        <v>3343</v>
      </c>
      <c r="C343" s="31">
        <v>3343</v>
      </c>
      <c r="D343" s="33" t="str">
        <f>VLOOKUP(B343,SAOM!B$2:H2000,7,0)</f>
        <v>SES-LAAR-3343</v>
      </c>
      <c r="E343" s="13">
        <v>41017</v>
      </c>
      <c r="F343" s="13">
        <v>41062</v>
      </c>
      <c r="G343" s="13">
        <f>VLOOKUP(B343,SAOM!B$2:D1887,3,0)</f>
        <v>41062</v>
      </c>
      <c r="H343" s="13">
        <f t="shared" si="10"/>
        <v>41077</v>
      </c>
      <c r="I343" s="13" t="s">
        <v>458</v>
      </c>
      <c r="J343" s="10" t="s">
        <v>469</v>
      </c>
      <c r="K343" s="33" t="str">
        <f>VLOOKUP(B343,SAOM!B$2:H1884,4,0)</f>
        <v>Aceito</v>
      </c>
      <c r="L343" s="10" t="s">
        <v>456</v>
      </c>
      <c r="M343" s="33" t="str">
        <f>VLOOKUP(B343,SAOM!B$2:F2170,5,0)</f>
        <v>Lider</v>
      </c>
      <c r="N343" s="11" t="s">
        <v>2530</v>
      </c>
      <c r="O343" s="11" t="str">
        <f>VLOOKUP(N343,Coordenadas!B$2:C1190,2,0)</f>
        <v>NOROESTE</v>
      </c>
      <c r="P343" s="11" t="str">
        <f>VLOOKUP(N343,Coordenadas!B$2:D1190,3,0)</f>
        <v xml:space="preserve"> 18° 8'27.16"S</v>
      </c>
      <c r="Q343" s="11" t="str">
        <f>VLOOKUP(N343,Coordenadas!B$2:E1190,4,0)</f>
        <v xml:space="preserve"> 46°48'43.18"O</v>
      </c>
      <c r="R343" s="34">
        <v>4033</v>
      </c>
      <c r="S343" s="13">
        <v>41032</v>
      </c>
      <c r="T343" s="35" t="str">
        <f>VLOOKUP(B343,SAOM!B$2:M1884,9,0)</f>
        <v>Anália Fernandes de Matos Willemen</v>
      </c>
      <c r="U343" s="13" t="str">
        <f>VLOOKUP(B343,SAOM!B$2:N1884,10,0)</f>
        <v>Praça Magalhães Pinto, 68 - Bairro Centro</v>
      </c>
      <c r="V343" s="35" t="str">
        <f>VLOOKUP(B343,SAOM!B$2:P1884,12,0)</f>
        <v>34 3812-1255</v>
      </c>
      <c r="W343" s="60" t="str">
        <f>VLOOKUP(B343,SAOM!B$2:O1884,11,0)</f>
        <v>38785-000</v>
      </c>
      <c r="X343" s="33" t="str">
        <f>VLOOKUP(B343,SAOM!B$2:Q1884,13,0)</f>
        <v>00:20:0e:10:49:e0</v>
      </c>
      <c r="Y343" s="13">
        <v>41032</v>
      </c>
      <c r="Z343" s="11" t="s">
        <v>1411</v>
      </c>
      <c r="AA343" s="14">
        <v>41032</v>
      </c>
      <c r="AB343" s="28">
        <f>VLOOKUP(C343,Relatorios!A$3:B1114,2,0)</f>
        <v>41092</v>
      </c>
      <c r="AC343" s="287">
        <f>VLOOKUP(D343,Faturamento!D$3:F1778,3,0)</f>
        <v>41063</v>
      </c>
      <c r="AD343" s="41"/>
      <c r="AE343" s="14" t="str">
        <f>VLOOKUP(B343,SAOM!B$2:T1884,16,0)</f>
        <v>-</v>
      </c>
      <c r="AF343" s="14">
        <f t="shared" si="11"/>
        <v>41122</v>
      </c>
      <c r="AG343" s="14">
        <v>41360</v>
      </c>
      <c r="AH343" s="14"/>
      <c r="AI343" s="181" t="s">
        <v>623</v>
      </c>
      <c r="AJ343" s="114" t="s">
        <v>16242</v>
      </c>
      <c r="AK343" s="114" t="s">
        <v>4162</v>
      </c>
      <c r="AL343" s="11" t="str">
        <f>VLOOKUP(B343,SAOM!B$2:U2001,20,0)</f>
        <v>O técnico ainda não recebeu o cabo RJ45.</v>
      </c>
      <c r="AM343" s="14">
        <v>41184</v>
      </c>
      <c r="AN343" s="14">
        <v>41191</v>
      </c>
      <c r="AO343" s="47" t="s">
        <v>623</v>
      </c>
      <c r="AP343" s="114" t="s">
        <v>8639</v>
      </c>
      <c r="AQ343" s="114" t="s">
        <v>8664</v>
      </c>
    </row>
    <row r="344" spans="1:43" s="15" customFormat="1" ht="15.75" customHeight="1">
      <c r="A344" s="39">
        <v>3388</v>
      </c>
      <c r="B344" s="31">
        <v>3388</v>
      </c>
      <c r="C344" s="31">
        <v>3388</v>
      </c>
      <c r="D344" s="33" t="str">
        <f>VLOOKUP(B344,SAOM!B$2:H2001,7,0)</f>
        <v>SES-CAIS-3388</v>
      </c>
      <c r="E344" s="13">
        <v>41024</v>
      </c>
      <c r="F344" s="13">
        <v>41069</v>
      </c>
      <c r="G344" s="13">
        <f>VLOOKUP(B344,SAOM!B$2:D1888,3,0)</f>
        <v>41069</v>
      </c>
      <c r="H344" s="13">
        <f t="shared" si="10"/>
        <v>41084</v>
      </c>
      <c r="I344" s="13" t="s">
        <v>458</v>
      </c>
      <c r="J344" s="10" t="s">
        <v>469</v>
      </c>
      <c r="K344" s="33" t="str">
        <f>VLOOKUP(B344,SAOM!B$2:H1885,4,0)</f>
        <v>Aceito</v>
      </c>
      <c r="L344" s="10" t="s">
        <v>456</v>
      </c>
      <c r="M344" s="33" t="str">
        <f>VLOOKUP(B344,SAOM!B$2:F2171,5,0)</f>
        <v>Lider</v>
      </c>
      <c r="N344" s="11" t="s">
        <v>2662</v>
      </c>
      <c r="O344" s="11" t="str">
        <f>VLOOKUP(N344,Coordenadas!B$2:C1191,2,0)</f>
        <v>TRIÂNGULO DO NORTE</v>
      </c>
      <c r="P344" s="11" t="str">
        <f>VLOOKUP(N344,Coordenadas!B$2:D1191,3,0)</f>
        <v xml:space="preserve"> 18°40'48.08"S</v>
      </c>
      <c r="Q344" s="11" t="str">
        <f>VLOOKUP(N344,Coordenadas!B$2:E1191,4,0)</f>
        <v xml:space="preserve"> 49°33'56.62"O</v>
      </c>
      <c r="R344" s="34">
        <v>4033</v>
      </c>
      <c r="S344" s="13">
        <v>41060</v>
      </c>
      <c r="T344" s="35" t="str">
        <f>VLOOKUP(B344,SAOM!B$2:M1885,9,0)</f>
        <v>Lidieine Gonçalves Kataguiri</v>
      </c>
      <c r="U344" s="13" t="str">
        <f>VLOOKUP(B344,SAOM!B$2:N1885,10,0)</f>
        <v>Av. 117, 179</v>
      </c>
      <c r="V344" s="35" t="str">
        <f>VLOOKUP(B344,SAOM!B$2:P1885,12,0)</f>
        <v>34 3263-0351</v>
      </c>
      <c r="W344" s="60" t="str">
        <f>VLOOKUP(B344,SAOM!B$2:O1885,11,0)</f>
        <v>38360-000</v>
      </c>
      <c r="X344" s="33" t="str">
        <f>VLOOKUP(B344,SAOM!B$2:Q1885,13,0)</f>
        <v>00:20:0e:10:52:b9</v>
      </c>
      <c r="Y344" s="13">
        <v>41059</v>
      </c>
      <c r="Z344" s="11" t="s">
        <v>2151</v>
      </c>
      <c r="AA344" s="14">
        <v>41060</v>
      </c>
      <c r="AB344" s="28">
        <f>VLOOKUP(C344,Relatorios!A$3:B1115,2,0)</f>
        <v>41092</v>
      </c>
      <c r="AC344" s="287">
        <f>VLOOKUP(D344,Faturamento!D$3:F1779,3,0)</f>
        <v>41090</v>
      </c>
      <c r="AD344" s="41" t="s">
        <v>3417</v>
      </c>
      <c r="AE344" s="14" t="str">
        <f>VLOOKUP(B344,SAOM!B$2:T1885,16,0)</f>
        <v>-</v>
      </c>
      <c r="AF344" s="14">
        <f t="shared" si="11"/>
        <v>41150</v>
      </c>
      <c r="AG344" s="14">
        <v>41282</v>
      </c>
      <c r="AH344" s="14">
        <v>41292</v>
      </c>
      <c r="AI344" s="47" t="s">
        <v>8608</v>
      </c>
      <c r="AJ344" s="114" t="s">
        <v>13773</v>
      </c>
      <c r="AK344" s="114" t="s">
        <v>14247</v>
      </c>
      <c r="AL344" s="11" t="str">
        <f>VLOOKUP(B344,SAOM!B$2:U2002,20,0)</f>
        <v>Técnico não possui o cabo</v>
      </c>
      <c r="AM344" s="15" t="s">
        <v>4162</v>
      </c>
    </row>
    <row r="345" spans="1:43" s="15" customFormat="1" ht="15.75" customHeight="1">
      <c r="A345" s="39">
        <v>3508</v>
      </c>
      <c r="B345" s="31">
        <v>3508</v>
      </c>
      <c r="C345" s="31">
        <v>3508</v>
      </c>
      <c r="D345" s="33" t="str">
        <f>VLOOKUP(B345,SAOM!B$2:H2002,7,0)</f>
        <v>SES-LADA-3508</v>
      </c>
      <c r="E345" s="13">
        <v>41044</v>
      </c>
      <c r="F345" s="13">
        <v>41089</v>
      </c>
      <c r="G345" s="13">
        <f>VLOOKUP(B345,SAOM!B$2:D1889,3,0)</f>
        <v>41044</v>
      </c>
      <c r="H345" s="13">
        <f t="shared" si="10"/>
        <v>41104</v>
      </c>
      <c r="I345" s="13" t="s">
        <v>458</v>
      </c>
      <c r="J345" s="10" t="s">
        <v>469</v>
      </c>
      <c r="K345" s="33" t="str">
        <f>VLOOKUP(B345,SAOM!B$2:H1886,4,0)</f>
        <v>Aceito</v>
      </c>
      <c r="L345" s="10" t="s">
        <v>456</v>
      </c>
      <c r="M345" s="33" t="str">
        <f>VLOOKUP(B345,SAOM!B$2:F2172,5,0)</f>
        <v>Lider</v>
      </c>
      <c r="N345" s="11" t="s">
        <v>1816</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35" t="str">
        <f>VLOOKUP(B345,SAOM!B$2:M1886,9,0)</f>
        <v>Marli Aparecida de Resende Campos</v>
      </c>
      <c r="U345" s="13" t="str">
        <f>VLOOKUP(B345,SAOM!B$2:N1886,10,0)</f>
        <v>Praça Conego Agostinho, 389</v>
      </c>
      <c r="V345" s="35" t="str">
        <f>VLOOKUP(B345,SAOM!B$2:P1886,12,0)</f>
        <v>32 3363-2090</v>
      </c>
      <c r="W345" s="60" t="str">
        <f>VLOOKUP(B345,SAOM!B$2:O1886,11,0)</f>
        <v>36345-000</v>
      </c>
      <c r="X345" s="33" t="str">
        <f>VLOOKUP(B345,SAOM!B$2:Q1886,13,0)</f>
        <v>00:20:0e:10:4a:53</v>
      </c>
      <c r="Y345" s="13">
        <v>41053</v>
      </c>
      <c r="Z345" s="11" t="s">
        <v>2039</v>
      </c>
      <c r="AA345" s="14">
        <v>41053</v>
      </c>
      <c r="AB345" s="28">
        <f>VLOOKUP(C345,Relatorios!A$3:B1116,2,0)</f>
        <v>41092</v>
      </c>
      <c r="AC345" s="287">
        <f>VLOOKUP(D345,Faturamento!D$3:F1780,3,0)</f>
        <v>41084</v>
      </c>
      <c r="AD345" s="41"/>
      <c r="AE345" s="14" t="str">
        <f>VLOOKUP(B345,SAOM!B$2:T1886,16,0)</f>
        <v>-</v>
      </c>
      <c r="AF345" s="14">
        <f t="shared" si="11"/>
        <v>41143</v>
      </c>
      <c r="AG345" s="14" t="s">
        <v>4162</v>
      </c>
      <c r="AH345" s="14"/>
      <c r="AI345" s="47"/>
      <c r="AJ345" s="114"/>
      <c r="AK345" s="114"/>
      <c r="AL345" s="11" t="str">
        <f>VLOOKUP(B345,SAOM!B$2:U2003,20,0)</f>
        <v>-</v>
      </c>
      <c r="AM345" s="15" t="s">
        <v>4162</v>
      </c>
    </row>
    <row r="346" spans="1:43" s="15" customFormat="1" ht="15.75" customHeight="1">
      <c r="A346" s="39">
        <v>3344</v>
      </c>
      <c r="B346" s="31">
        <v>3344</v>
      </c>
      <c r="C346" s="31">
        <v>3344</v>
      </c>
      <c r="D346" s="33" t="str">
        <f>VLOOKUP(B346,SAOM!B$2:H2003,7,0)</f>
        <v>SES-LERA-3344</v>
      </c>
      <c r="E346" s="13">
        <v>41017</v>
      </c>
      <c r="F346" s="13">
        <v>41062</v>
      </c>
      <c r="G346" s="13">
        <f>VLOOKUP(B346,SAOM!B$2:D1890,3,0)</f>
        <v>41062</v>
      </c>
      <c r="H346" s="13">
        <f t="shared" si="10"/>
        <v>41077</v>
      </c>
      <c r="I346" s="13" t="s">
        <v>458</v>
      </c>
      <c r="J346" s="10" t="s">
        <v>469</v>
      </c>
      <c r="K346" s="33" t="str">
        <f>VLOOKUP(B346,SAOM!B$2:H1887,4,0)</f>
        <v>Aceito</v>
      </c>
      <c r="L346" s="10" t="s">
        <v>456</v>
      </c>
      <c r="M346" s="33" t="str">
        <f>VLOOKUP(B346,SAOM!B$2:F2173,5,0)</f>
        <v>Lider</v>
      </c>
      <c r="N346" s="11" t="s">
        <v>2533</v>
      </c>
      <c r="O346" s="11" t="str">
        <f>VLOOKUP(N346,Coordenadas!B$2:C1193,2,0)</f>
        <v>OESTE</v>
      </c>
      <c r="P346" s="11" t="str">
        <f>VLOOKUP(N346,Coordenadas!B$2:D1193,3,0)</f>
        <v xml:space="preserve"> 19°43'6.60"S</v>
      </c>
      <c r="Q346" s="11" t="str">
        <f>VLOOKUP(N346,Coordenadas!B$2:E1193,4,0)</f>
        <v xml:space="preserve"> 45° 1'6.39"O</v>
      </c>
      <c r="R346" s="34">
        <v>4033</v>
      </c>
      <c r="S346" s="13">
        <v>41031</v>
      </c>
      <c r="T346" s="35" t="str">
        <f>VLOOKUP(B346,SAOM!B$2:M1887,9,0)</f>
        <v>Silvia Regina Prado de F. Barcelos</v>
      </c>
      <c r="U346" s="13" t="str">
        <f>VLOOKUP(B346,SAOM!B$2:N1887,10,0)</f>
        <v>Rua Ernesto Ferreira, 21</v>
      </c>
      <c r="V346" s="35" t="str">
        <f>VLOOKUP(B346,SAOM!B$2:P1887,12,0)</f>
        <v>37 3277-1363</v>
      </c>
      <c r="W346" s="60" t="str">
        <f>VLOOKUP(B346,SAOM!B$2:O1887,11,0)</f>
        <v>35657-000</v>
      </c>
      <c r="X346" s="33" t="str">
        <f>VLOOKUP(B346,SAOM!B$2:Q1887,13,0)</f>
        <v>00:20:0e:10:48:be</v>
      </c>
      <c r="Y346" s="13">
        <v>41031</v>
      </c>
      <c r="Z346" s="11" t="s">
        <v>2039</v>
      </c>
      <c r="AA346" s="14">
        <v>41031</v>
      </c>
      <c r="AB346" s="28">
        <f>VLOOKUP(C346,Relatorios!A$3:B1117,2,0)</f>
        <v>41092</v>
      </c>
      <c r="AC346" s="287">
        <f>VLOOKUP(D346,Faturamento!D$3:F1781,3,0)</f>
        <v>41062</v>
      </c>
      <c r="AD346" s="41"/>
      <c r="AE346" s="14" t="str">
        <f>VLOOKUP(B346,SAOM!B$2:T1887,16,0)</f>
        <v>O novo contato da Farmácia é a Jucimar.</v>
      </c>
      <c r="AF346" s="14">
        <f t="shared" si="11"/>
        <v>41121</v>
      </c>
      <c r="AG346" s="14" t="s">
        <v>4162</v>
      </c>
      <c r="AH346" s="14"/>
      <c r="AI346" s="47"/>
      <c r="AJ346" s="114"/>
      <c r="AK346" s="114"/>
      <c r="AL346" s="11" t="str">
        <f>VLOOKUP(B346,SAOM!B$2:U2004,20,0)</f>
        <v>-</v>
      </c>
      <c r="AM346" s="15" t="s">
        <v>4162</v>
      </c>
    </row>
    <row r="347" spans="1:43" s="15" customFormat="1" ht="15.75" customHeight="1">
      <c r="A347" s="39">
        <v>3349</v>
      </c>
      <c r="B347" s="31">
        <v>3349</v>
      </c>
      <c r="C347" s="31">
        <v>3349</v>
      </c>
      <c r="D347" s="33" t="str">
        <f>VLOOKUP(B347,SAOM!B$2:H2004,7,0)</f>
        <v>SES-MAGA-3349</v>
      </c>
      <c r="E347" s="13">
        <v>41019</v>
      </c>
      <c r="F347" s="13">
        <v>41064</v>
      </c>
      <c r="G347" s="13">
        <f>VLOOKUP(B347,SAOM!B$2:D1891,3,0)</f>
        <v>41064</v>
      </c>
      <c r="H347" s="13">
        <f t="shared" si="10"/>
        <v>41079</v>
      </c>
      <c r="I347" s="13" t="s">
        <v>458</v>
      </c>
      <c r="J347" s="10" t="s">
        <v>469</v>
      </c>
      <c r="K347" s="33" t="str">
        <f>VLOOKUP(B347,SAOM!B$2:H1888,4,0)</f>
        <v>Aceito</v>
      </c>
      <c r="L347" s="10" t="s">
        <v>456</v>
      </c>
      <c r="M347" s="33" t="str">
        <f>VLOOKUP(B347,SAOM!B$2:F2174,5,0)</f>
        <v>Lider</v>
      </c>
      <c r="N347" s="11" t="s">
        <v>2575</v>
      </c>
      <c r="O347" s="11" t="str">
        <f>VLOOKUP(N347,Coordenadas!B$2:C1194,2,0)</f>
        <v>NORTE DE MINAS</v>
      </c>
      <c r="P347" s="11" t="str">
        <f>VLOOKUP(N347,Coordenadas!B$2:D1194,3,0)</f>
        <v xml:space="preserve"> 14°45'24.82"S</v>
      </c>
      <c r="Q347" s="11" t="str">
        <f>VLOOKUP(N347,Coordenadas!B$2:E1194,4,0)</f>
        <v xml:space="preserve"> 43°56'30.99"O</v>
      </c>
      <c r="R347" s="34">
        <v>4035</v>
      </c>
      <c r="S347" s="13">
        <v>41033</v>
      </c>
      <c r="T347" s="35" t="str">
        <f>VLOOKUP(B347,SAOM!B$2:M1888,9,0)</f>
        <v>Maria do Carmo Dourado Neta</v>
      </c>
      <c r="U347" s="13" t="str">
        <f>VLOOKUP(B347,SAOM!B$2:N1888,10,0)</f>
        <v>Rua Conselheiro Saraiva, 40</v>
      </c>
      <c r="V347" s="35" t="str">
        <f>VLOOKUP(B347,SAOM!B$2:P1888,12,0)</f>
        <v>38 3615-2646</v>
      </c>
      <c r="W347" s="60" t="str">
        <f>VLOOKUP(B347,SAOM!B$2:O1888,11,0)</f>
        <v>39460-000</v>
      </c>
      <c r="X347" s="33" t="str">
        <f>VLOOKUP(B347,SAOM!B$2:Q1888,13,0)</f>
        <v>00:20:0e:10:45:5f</v>
      </c>
      <c r="Y347" s="13">
        <v>41033</v>
      </c>
      <c r="Z347" s="11" t="s">
        <v>2039</v>
      </c>
      <c r="AA347" s="14">
        <v>41036</v>
      </c>
      <c r="AB347" s="28">
        <f>VLOOKUP(C347,Relatorios!A$3:B1118,2,0)</f>
        <v>41092</v>
      </c>
      <c r="AC347" s="287">
        <f>VLOOKUP(D347,Faturamento!D$3:F1782,3,0)</f>
        <v>41067</v>
      </c>
      <c r="AD347" s="41" t="s">
        <v>2730</v>
      </c>
      <c r="AE347" s="14" t="str">
        <f>VLOOKUP(B347,SAOM!B$2:T1888,16,0)</f>
        <v>-</v>
      </c>
      <c r="AF347" s="14">
        <f t="shared" si="11"/>
        <v>41126</v>
      </c>
      <c r="AG347" s="14" t="s">
        <v>4162</v>
      </c>
      <c r="AH347" s="14"/>
      <c r="AI347" s="47"/>
      <c r="AJ347" s="114"/>
      <c r="AK347" s="114"/>
      <c r="AL347" s="11" t="str">
        <f>VLOOKUP(B347,SAOM!B$2:U2005,20,0)</f>
        <v>O técnico ainda não recebeu o cabo RJ45.</v>
      </c>
      <c r="AM347" s="15" t="s">
        <v>4162</v>
      </c>
    </row>
    <row r="348" spans="1:43" s="15" customFormat="1" ht="15.75" customHeight="1">
      <c r="A348" s="39">
        <v>3373</v>
      </c>
      <c r="B348" s="31">
        <v>3373</v>
      </c>
      <c r="C348" s="31">
        <v>3373</v>
      </c>
      <c r="D348" s="33" t="str">
        <f>VLOOKUP(B348,SAOM!B$2:H2005,7,0)</f>
        <v>SES-PAAO-3373</v>
      </c>
      <c r="E348" s="13">
        <v>41022</v>
      </c>
      <c r="F348" s="13">
        <v>41067</v>
      </c>
      <c r="G348" s="13">
        <f>VLOOKUP(B348,SAOM!B$2:D1892,3,0)</f>
        <v>41067</v>
      </c>
      <c r="H348" s="13">
        <f t="shared" si="10"/>
        <v>41082</v>
      </c>
      <c r="I348" s="13" t="s">
        <v>458</v>
      </c>
      <c r="J348" s="10" t="s">
        <v>469</v>
      </c>
      <c r="K348" s="33" t="str">
        <f>VLOOKUP(B348,SAOM!B$2:H1889,4,0)</f>
        <v>Aceito</v>
      </c>
      <c r="L348" s="10" t="s">
        <v>456</v>
      </c>
      <c r="M348" s="33" t="str">
        <f>VLOOKUP(B348,SAOM!B$2:F2175,5,0)</f>
        <v>Lider</v>
      </c>
      <c r="N348" s="11" t="s">
        <v>2619</v>
      </c>
      <c r="O348" s="11" t="str">
        <f>VLOOKUP(N348,Coordenadas!B$2:C1195,2,0)</f>
        <v>NORDESTE</v>
      </c>
      <c r="P348" s="11" t="str">
        <f>VLOOKUP(N348,Coordenadas!B$2:D1195,3,0)</f>
        <v xml:space="preserve"> 17°25'36.38"S</v>
      </c>
      <c r="Q348" s="11" t="str">
        <f>VLOOKUP(N348,Coordenadas!B$2:E1195,4,0)</f>
        <v xml:space="preserve"> 41° 0'20.30"O</v>
      </c>
      <c r="R348" s="34">
        <v>4035</v>
      </c>
      <c r="S348" s="13">
        <v>41039</v>
      </c>
      <c r="T348" s="35" t="str">
        <f>VLOOKUP(B348,SAOM!B$2:M1889,9,0)</f>
        <v>Heidi Cordeiro</v>
      </c>
      <c r="U348" s="13" t="str">
        <f>VLOOKUP(B348,SAOM!B$2:N1889,10,0)</f>
        <v>Av. Valdir Pinheiro Cangussu, 99</v>
      </c>
      <c r="V348" s="35" t="str">
        <f>VLOOKUP(B348,SAOM!B$2:P1889,12,0)</f>
        <v>33 3535-4003</v>
      </c>
      <c r="W348" s="60" t="str">
        <f>VLOOKUP(B348,SAOM!B$2:O1889,11,0)</f>
        <v>39814-000</v>
      </c>
      <c r="X348" s="33" t="str">
        <f>VLOOKUP(B348,SAOM!B$2:Q1889,13,0)</f>
        <v>00:20:0e:10:49:b4</v>
      </c>
      <c r="Y348" s="13">
        <v>41039</v>
      </c>
      <c r="Z348" s="11" t="s">
        <v>1508</v>
      </c>
      <c r="AA348" s="14">
        <v>41040</v>
      </c>
      <c r="AB348" s="28">
        <f>VLOOKUP(C348,Relatorios!A$3:B1119,2,0)</f>
        <v>41092</v>
      </c>
      <c r="AC348" s="287">
        <f>VLOOKUP(D348,Faturamento!D$3:F1783,3,0)</f>
        <v>41071</v>
      </c>
      <c r="AD348" s="41" t="s">
        <v>2814</v>
      </c>
      <c r="AE348" s="14" t="str">
        <f>VLOOKUP(B348,SAOM!B$2:T1889,16,0)</f>
        <v>-</v>
      </c>
      <c r="AF348" s="14">
        <f t="shared" si="11"/>
        <v>41130</v>
      </c>
      <c r="AG348" s="14" t="s">
        <v>4162</v>
      </c>
      <c r="AH348" s="14"/>
      <c r="AI348" s="47"/>
      <c r="AJ348" s="114"/>
      <c r="AK348" s="114"/>
      <c r="AL348" s="11" t="str">
        <f>VLOOKUP(B348,SAOM!B$2:U2006,20,0)</f>
        <v>técnico não possui</v>
      </c>
      <c r="AM348" s="15" t="s">
        <v>4162</v>
      </c>
    </row>
    <row r="349" spans="1:43" s="15" customFormat="1" ht="15.75" customHeight="1">
      <c r="A349" s="39">
        <v>3374</v>
      </c>
      <c r="B349" s="31">
        <v>3374</v>
      </c>
      <c r="C349" s="31">
        <v>3374</v>
      </c>
      <c r="D349" s="33" t="str">
        <f>VLOOKUP(B349,SAOM!B$2:H2006,7,0)</f>
        <v>SES-PAAO-3374</v>
      </c>
      <c r="E349" s="13">
        <v>41022</v>
      </c>
      <c r="F349" s="13">
        <v>41067</v>
      </c>
      <c r="G349" s="13">
        <f>VLOOKUP(B349,SAOM!B$2:D1893,3,0)</f>
        <v>41067</v>
      </c>
      <c r="H349" s="13">
        <f t="shared" si="10"/>
        <v>41082</v>
      </c>
      <c r="I349" s="13" t="s">
        <v>458</v>
      </c>
      <c r="J349" s="10" t="s">
        <v>469</v>
      </c>
      <c r="K349" s="33" t="str">
        <f>VLOOKUP(B349,SAOM!B$2:H1890,4,0)</f>
        <v>Aceito</v>
      </c>
      <c r="L349" s="10" t="s">
        <v>456</v>
      </c>
      <c r="M349" s="33" t="str">
        <f>VLOOKUP(B349,SAOM!B$2:F2176,5,0)</f>
        <v>Lider</v>
      </c>
      <c r="N349" s="11" t="s">
        <v>2619</v>
      </c>
      <c r="O349" s="11" t="str">
        <f>VLOOKUP(N349,Coordenadas!B$2:C1196,2,0)</f>
        <v>NORDESTE</v>
      </c>
      <c r="P349" s="11" t="str">
        <f>VLOOKUP(N349,Coordenadas!B$2:D1196,3,0)</f>
        <v xml:space="preserve"> 17°25'36.38"S</v>
      </c>
      <c r="Q349" s="11" t="str">
        <f>VLOOKUP(N349,Coordenadas!B$2:E1196,4,0)</f>
        <v xml:space="preserve"> 41° 0'20.30"O</v>
      </c>
      <c r="R349" s="34">
        <v>4035</v>
      </c>
      <c r="S349" s="13">
        <v>41038</v>
      </c>
      <c r="T349" s="35" t="str">
        <f>VLOOKUP(B349,SAOM!B$2:M1890,9,0)</f>
        <v>Neide Idalina</v>
      </c>
      <c r="U349" s="13" t="str">
        <f>VLOOKUP(B349,SAOM!B$2:N1890,10,0)</f>
        <v>Rua Alagoas, s/n</v>
      </c>
      <c r="V349" s="35" t="str">
        <f>VLOOKUP(B349,SAOM!B$2:P1890,12,0)</f>
        <v>33 8816-4206</v>
      </c>
      <c r="W349" s="60" t="str">
        <f>VLOOKUP(B349,SAOM!B$2:O1890,11,0)</f>
        <v>39814-000</v>
      </c>
      <c r="X349" s="33" t="str">
        <f>VLOOKUP(B349,SAOM!B$2:Q1890,13,0)</f>
        <v>00:20:0e:10:48:46</v>
      </c>
      <c r="Y349" s="13">
        <v>41039</v>
      </c>
      <c r="Z349" s="11" t="s">
        <v>1508</v>
      </c>
      <c r="AA349" s="14">
        <v>41039</v>
      </c>
      <c r="AB349" s="28">
        <f>VLOOKUP(C349,Relatorios!A$3:B1120,2,0)</f>
        <v>41092</v>
      </c>
      <c r="AC349" s="287">
        <f>VLOOKUP(D349,Faturamento!D$3:F1784,3,0)</f>
        <v>41070</v>
      </c>
      <c r="AD349" s="41"/>
      <c r="AE349" s="14" t="str">
        <f>VLOOKUP(B349,SAOM!B$2:T1890,16,0)</f>
        <v>-</v>
      </c>
      <c r="AF349" s="14">
        <f t="shared" si="11"/>
        <v>41129</v>
      </c>
      <c r="AG349" s="14" t="s">
        <v>4162</v>
      </c>
      <c r="AH349" s="14"/>
      <c r="AI349" s="47"/>
      <c r="AJ349" s="114"/>
      <c r="AK349" s="114"/>
      <c r="AL349" s="11" t="str">
        <f>VLOOKUP(B349,SAOM!B$2:U2007,20,0)</f>
        <v>-</v>
      </c>
      <c r="AM349" s="15" t="s">
        <v>4162</v>
      </c>
    </row>
    <row r="350" spans="1:43" s="15" customFormat="1" ht="15.75" customHeight="1">
      <c r="A350" s="39">
        <v>3376</v>
      </c>
      <c r="B350" s="31">
        <v>3376</v>
      </c>
      <c r="C350" s="31">
        <v>3376</v>
      </c>
      <c r="D350" s="33" t="str">
        <f>VLOOKUP(B350,SAOM!B$2:H2007,7,0)</f>
        <v>SES-SAAS-3376</v>
      </c>
      <c r="E350" s="13">
        <v>41024</v>
      </c>
      <c r="F350" s="13">
        <v>41069</v>
      </c>
      <c r="G350" s="13">
        <f>VLOOKUP(B350,SAOM!B$2:D1894,3,0)</f>
        <v>41069</v>
      </c>
      <c r="H350" s="13">
        <f t="shared" si="10"/>
        <v>41084</v>
      </c>
      <c r="I350" s="13" t="s">
        <v>458</v>
      </c>
      <c r="J350" s="10" t="s">
        <v>469</v>
      </c>
      <c r="K350" s="33" t="str">
        <f>VLOOKUP(B350,SAOM!B$2:H1891,4,0)</f>
        <v>Aceito</v>
      </c>
      <c r="L350" s="10" t="s">
        <v>456</v>
      </c>
      <c r="M350" s="33" t="str">
        <f>VLOOKUP(B350,SAOM!B$2:F2177,5,0)</f>
        <v>Lider</v>
      </c>
      <c r="N350" s="11" t="s">
        <v>2687</v>
      </c>
      <c r="O350" s="11" t="str">
        <f>VLOOKUP(N350,Coordenadas!B$2:C1197,2,0)</f>
        <v>NORDESTE</v>
      </c>
      <c r="P350" s="11" t="str">
        <f>VLOOKUP(N350,Coordenadas!B$2:D1197,3,0)</f>
        <v xml:space="preserve"> 16°59'16.05"S</v>
      </c>
      <c r="Q350" s="11" t="str">
        <f>VLOOKUP(N350,Coordenadas!B$2:E1197,4,0)</f>
        <v xml:space="preserve"> 40°40'43.18"O</v>
      </c>
      <c r="R350" s="52">
        <v>4035</v>
      </c>
      <c r="S350" s="13">
        <v>41060</v>
      </c>
      <c r="T350" s="35" t="str">
        <f>VLOOKUP(B350,SAOM!B$2:M1891,9,0)</f>
        <v>Thatiany Soares Silva</v>
      </c>
      <c r="U350" s="13" t="str">
        <f>VLOOKUP(B350,SAOM!B$2:N1891,10,0)</f>
        <v>Rua Marechal Floriano Peixoto, s/n</v>
      </c>
      <c r="V350" s="35" t="str">
        <f>VLOOKUP(B350,SAOM!B$2:P1891,12,0)</f>
        <v>33 3626-9002</v>
      </c>
      <c r="W350" s="60" t="str">
        <f>VLOOKUP(B350,SAOM!B$2:O1891,11,0)</f>
        <v>39874-000</v>
      </c>
      <c r="X350" s="33" t="str">
        <f>VLOOKUP(B350,SAOM!B$2:Q1891,13,0)</f>
        <v>00:20:0e:10:51:d1</v>
      </c>
      <c r="Y350" s="13">
        <v>41060</v>
      </c>
      <c r="Z350" s="11" t="s">
        <v>1992</v>
      </c>
      <c r="AA350" s="14">
        <v>41060</v>
      </c>
      <c r="AB350" s="28">
        <f>VLOOKUP(C350,Relatorios!A$3:B1121,2,0)</f>
        <v>41092</v>
      </c>
      <c r="AC350" s="287">
        <f>VLOOKUP(D350,Faturamento!D$3:F1785,3,0)</f>
        <v>41090</v>
      </c>
      <c r="AD350" s="41"/>
      <c r="AE350" s="14" t="str">
        <f>VLOOKUP(B350,SAOM!B$2:T1891,16,0)</f>
        <v>-</v>
      </c>
      <c r="AF350" s="14">
        <f t="shared" si="11"/>
        <v>41150</v>
      </c>
      <c r="AG350" s="14" t="s">
        <v>4162</v>
      </c>
      <c r="AH350" s="14"/>
      <c r="AI350" s="47"/>
      <c r="AJ350" s="114"/>
      <c r="AK350" s="114"/>
      <c r="AL350" s="11" t="str">
        <f>VLOOKUP(B350,SAOM!B$2:U2008,20,0)</f>
        <v>Ainda não há computador disponível na localidade.</v>
      </c>
      <c r="AM350" s="15" t="s">
        <v>4162</v>
      </c>
    </row>
    <row r="351" spans="1:43" s="15" customFormat="1" ht="15.75" customHeight="1">
      <c r="A351" s="39">
        <v>3375</v>
      </c>
      <c r="B351" s="31">
        <v>3375</v>
      </c>
      <c r="C351" s="31">
        <v>3375</v>
      </c>
      <c r="D351" s="33" t="str">
        <f>VLOOKUP(B351,SAOM!B$2:H2008,7,0)</f>
        <v>SES-SAAS-3375</v>
      </c>
      <c r="E351" s="13">
        <v>41024</v>
      </c>
      <c r="F351" s="13">
        <v>41069</v>
      </c>
      <c r="G351" s="13">
        <f>VLOOKUP(B351,SAOM!B$2:D1895,3,0)</f>
        <v>41069</v>
      </c>
      <c r="H351" s="13">
        <f t="shared" si="10"/>
        <v>41084</v>
      </c>
      <c r="I351" s="13" t="s">
        <v>458</v>
      </c>
      <c r="J351" s="10" t="s">
        <v>469</v>
      </c>
      <c r="K351" s="33" t="str">
        <f>VLOOKUP(B351,SAOM!B$2:H1892,4,0)</f>
        <v>Aceito</v>
      </c>
      <c r="L351" s="10" t="s">
        <v>456</v>
      </c>
      <c r="M351" s="33" t="str">
        <f>VLOOKUP(B351,SAOM!B$2:F2178,5,0)</f>
        <v>Lider</v>
      </c>
      <c r="N351" s="11" t="s">
        <v>2687</v>
      </c>
      <c r="O351" s="11" t="str">
        <f>VLOOKUP(N351,Coordenadas!B$2:C1198,2,0)</f>
        <v>NORDESTE</v>
      </c>
      <c r="P351" s="11" t="str">
        <f>VLOOKUP(N351,Coordenadas!B$2:D1198,3,0)</f>
        <v xml:space="preserve"> 16°59'16.05"S</v>
      </c>
      <c r="Q351" s="11" t="str">
        <f>VLOOKUP(N351,Coordenadas!B$2:E1198,4,0)</f>
        <v xml:space="preserve"> 40°40'43.18"O</v>
      </c>
      <c r="R351" s="52">
        <v>4035</v>
      </c>
      <c r="S351" s="13">
        <v>41060</v>
      </c>
      <c r="T351" s="35" t="str">
        <f>VLOOKUP(B351,SAOM!B$2:M1892,9,0)</f>
        <v>Juliane Mota da Cruz</v>
      </c>
      <c r="U351" s="13" t="str">
        <f>VLOOKUP(B351,SAOM!B$2:N1892,10,0)</f>
        <v>Rua Princesa Isabel, s/n</v>
      </c>
      <c r="V351" s="35" t="str">
        <f>VLOOKUP(B351,SAOM!B$2:P1892,12,0)</f>
        <v>33 3626-9002</v>
      </c>
      <c r="W351" s="60" t="str">
        <f>VLOOKUP(B351,SAOM!B$2:O1892,11,0)</f>
        <v>39874-000</v>
      </c>
      <c r="X351" s="33" t="str">
        <f>VLOOKUP(B351,SAOM!B$2:Q1892,13,0)</f>
        <v>00:20:0e:10:52:08</v>
      </c>
      <c r="Y351" s="13">
        <v>41060</v>
      </c>
      <c r="Z351" s="11" t="s">
        <v>1992</v>
      </c>
      <c r="AA351" s="14">
        <v>41061</v>
      </c>
      <c r="AB351" s="28">
        <f>VLOOKUP(C351,Relatorios!A$3:B1122,2,0)</f>
        <v>41092</v>
      </c>
      <c r="AC351" s="287">
        <f>VLOOKUP(D351,Faturamento!D$3:F1786,3,0)</f>
        <v>41092</v>
      </c>
      <c r="AD351" s="41"/>
      <c r="AE351" s="14" t="str">
        <f>VLOOKUP(B351,SAOM!B$2:T1892,16,0)</f>
        <v>-</v>
      </c>
      <c r="AF351" s="14">
        <f t="shared" si="11"/>
        <v>41151</v>
      </c>
      <c r="AG351" s="14" t="s">
        <v>4162</v>
      </c>
      <c r="AH351" s="14"/>
      <c r="AI351" s="47"/>
      <c r="AJ351" s="114"/>
      <c r="AK351" s="114"/>
      <c r="AL351" s="11" t="str">
        <f>VLOOKUP(B351,SAOM!B$2:U2009,20,0)</f>
        <v>A localidade possui um computador, porém já esta conectado à internet local.</v>
      </c>
      <c r="AM351" s="15" t="s">
        <v>4162</v>
      </c>
    </row>
    <row r="352" spans="1:43" s="15" customFormat="1" ht="15.75" customHeight="1">
      <c r="A352" s="39">
        <v>3453</v>
      </c>
      <c r="B352" s="31">
        <v>3453</v>
      </c>
      <c r="C352" s="31">
        <v>3453</v>
      </c>
      <c r="D352" s="33" t="str">
        <f>VLOOKUP(B352,SAOM!B$2:H2009,7,0)</f>
        <v>SES-LACE-3453</v>
      </c>
      <c r="E352" s="13">
        <v>41037</v>
      </c>
      <c r="F352" s="13">
        <v>41082</v>
      </c>
      <c r="G352" s="13">
        <f>VLOOKUP(B352,SAOM!B$2:D1896,3,0)</f>
        <v>41082</v>
      </c>
      <c r="H352" s="13">
        <f t="shared" si="10"/>
        <v>41097</v>
      </c>
      <c r="I352" s="13" t="s">
        <v>458</v>
      </c>
      <c r="J352" s="10" t="s">
        <v>469</v>
      </c>
      <c r="K352" s="33" t="str">
        <f>VLOOKUP(B352,SAOM!B$2:H1893,4,0)</f>
        <v>Aceito</v>
      </c>
      <c r="L352" s="10" t="s">
        <v>456</v>
      </c>
      <c r="M352" s="33" t="str">
        <f>VLOOKUP(B352,SAOM!B$2:F2179,5,0)</f>
        <v>Lider</v>
      </c>
      <c r="N352" s="11" t="s">
        <v>2747</v>
      </c>
      <c r="O352" s="11" t="str">
        <f>VLOOKUP(N352,Coordenadas!B$2:C1199,2,0)</f>
        <v>NORTE DE MINAS</v>
      </c>
      <c r="P352" s="11" t="str">
        <f>VLOOKUP(N352,Coordenadas!B$2:D1199,3,0)</f>
        <v xml:space="preserve"> 17°53'14.04"S</v>
      </c>
      <c r="Q352" s="11" t="str">
        <f>VLOOKUP(N352,Coordenadas!B$2:E1199,4,0)</f>
        <v xml:space="preserve"> 44°34'53.39"O</v>
      </c>
      <c r="R352" s="33">
        <v>4035</v>
      </c>
      <c r="S352" s="13">
        <v>41085</v>
      </c>
      <c r="T352" s="35" t="str">
        <f>VLOOKUP(B352,SAOM!B$2:M1893,9,0)</f>
        <v>Leidiane do Carmo Teixeira Cimini</v>
      </c>
      <c r="U352" s="13" t="str">
        <f>VLOOKUP(B352,SAOM!B$2:N1893,10,0)</f>
        <v>Rua I, 216</v>
      </c>
      <c r="V352" s="35" t="str">
        <f>VLOOKUP(B352,SAOM!B$2:P1893,12,0)</f>
        <v>38 3759-1263</v>
      </c>
      <c r="W352" s="60" t="str">
        <f>VLOOKUP(B352,SAOM!B$2:O1893,11,0)</f>
        <v>39250-000</v>
      </c>
      <c r="X352" s="33" t="str">
        <f>VLOOKUP(B352,SAOM!B$2:Q1893,13,0)</f>
        <v>00:20:0e:10:52:4f</v>
      </c>
      <c r="Y352" s="13">
        <v>41085</v>
      </c>
      <c r="Z352" s="11" t="s">
        <v>3904</v>
      </c>
      <c r="AA352" s="14">
        <v>41085</v>
      </c>
      <c r="AB352" s="28">
        <f>VLOOKUP(C352,Relatorios!A$3:B1123,2,0)</f>
        <v>41143</v>
      </c>
      <c r="AC352" s="287">
        <f>VLOOKUP(D352,Faturamento!D$3:F1787,3,0)</f>
        <v>41116</v>
      </c>
      <c r="AD352" s="43"/>
      <c r="AE352" s="14" t="str">
        <f>VLOOKUP(B352,SAOM!B$2:T1893,16,0)</f>
        <v>-</v>
      </c>
      <c r="AF352" s="14">
        <f t="shared" si="11"/>
        <v>41175</v>
      </c>
      <c r="AG352" s="14" t="s">
        <v>4162</v>
      </c>
      <c r="AH352" s="14"/>
      <c r="AI352" s="47"/>
      <c r="AJ352" s="118"/>
      <c r="AK352" s="118"/>
      <c r="AL352" s="11" t="str">
        <f>VLOOKUP(B352,SAOM!B$2:U2010,20,0)</f>
        <v>O Técnico não manteve o cabo RJ45 no cliente.</v>
      </c>
      <c r="AM352" s="15" t="s">
        <v>4162</v>
      </c>
    </row>
    <row r="353" spans="1:39" s="15" customFormat="1" ht="15.75" customHeight="1">
      <c r="A353" s="39">
        <v>3450</v>
      </c>
      <c r="B353" s="31">
        <v>3450</v>
      </c>
      <c r="C353" s="31">
        <v>3450</v>
      </c>
      <c r="D353" s="33" t="str">
        <f>VLOOKUP(B353,SAOM!B$2:H2010,7,0)</f>
        <v>SES-BURO-3450</v>
      </c>
      <c r="E353" s="13">
        <v>41037</v>
      </c>
      <c r="F353" s="13">
        <v>41082</v>
      </c>
      <c r="G353" s="13">
        <f>VLOOKUP(B353,SAOM!B$2:D1897,3,0)</f>
        <v>41082</v>
      </c>
      <c r="H353" s="13">
        <f t="shared" si="10"/>
        <v>41097</v>
      </c>
      <c r="I353" s="13" t="s">
        <v>458</v>
      </c>
      <c r="J353" s="10" t="s">
        <v>469</v>
      </c>
      <c r="K353" s="33" t="str">
        <f>VLOOKUP(B353,SAOM!B$2:H1894,4,0)</f>
        <v>Aceito</v>
      </c>
      <c r="L353" s="10" t="s">
        <v>456</v>
      </c>
      <c r="M353" s="33" t="str">
        <f>VLOOKUP(B353,SAOM!B$2:F2180,5,0)</f>
        <v>Lider</v>
      </c>
      <c r="N353" s="11" t="s">
        <v>1891</v>
      </c>
      <c r="O353" s="11" t="str">
        <f>VLOOKUP(N353,Coordenadas!B$2:C1200,2,0)</f>
        <v>NORTE DE MINAS</v>
      </c>
      <c r="P353" s="11" t="str">
        <f>VLOOKUP(N353,Coordenadas!B$2:D1200,3,0)</f>
        <v xml:space="preserve"> 17°21'45.24"S</v>
      </c>
      <c r="Q353" s="11" t="str">
        <f>VLOOKUP(N353,Coordenadas!B$2:E1200,4,0)</f>
        <v xml:space="preserve"> 44°57'37.91"O</v>
      </c>
      <c r="R353" s="33">
        <v>4035</v>
      </c>
      <c r="S353" s="13">
        <v>41082</v>
      </c>
      <c r="T353" s="35" t="str">
        <f>VLOOKUP(B353,SAOM!B$2:M1894,9,0)</f>
        <v>Vinicius Silveira Dourado</v>
      </c>
      <c r="U353" s="13" t="str">
        <f>VLOOKUP(B353,SAOM!B$2:N1894,10,0)</f>
        <v>Av. Brasil, 108</v>
      </c>
      <c r="V353" s="35" t="str">
        <f>VLOOKUP(B353,SAOM!B$2:P1894,12,0)</f>
        <v>38 3742-1116</v>
      </c>
      <c r="W353" s="60" t="str">
        <f>VLOOKUP(B353,SAOM!B$2:O1894,11,0)</f>
        <v>39280-000</v>
      </c>
      <c r="X353" s="33" t="str">
        <f>VLOOKUP(B353,SAOM!B$2:Q1894,13,0)</f>
        <v>00:20:0e:10:52:0a</v>
      </c>
      <c r="Y353" s="13">
        <v>41082</v>
      </c>
      <c r="Z353" s="11" t="s">
        <v>2644</v>
      </c>
      <c r="AA353" s="14">
        <v>41082</v>
      </c>
      <c r="AB353" s="28">
        <f>VLOOKUP(C353,Relatorios!A$3:B1124,2,0)</f>
        <v>41143</v>
      </c>
      <c r="AC353" s="287">
        <f>VLOOKUP(D353,Faturamento!D$3:F1788,3,0)</f>
        <v>41113</v>
      </c>
      <c r="AD353" s="41"/>
      <c r="AE353" s="14" t="str">
        <f>VLOOKUP(B353,SAOM!B$2:T1894,16,0)</f>
        <v>-</v>
      </c>
      <c r="AF353" s="14">
        <f t="shared" si="11"/>
        <v>41172</v>
      </c>
      <c r="AG353" s="14" t="s">
        <v>4162</v>
      </c>
      <c r="AH353" s="14"/>
      <c r="AI353" s="47"/>
      <c r="AJ353" s="114"/>
      <c r="AK353" s="114"/>
      <c r="AL353" s="11" t="str">
        <f>VLOOKUP(B353,SAOM!B$2:U2011,20,0)</f>
        <v>PC não possui porta disponível RJ45.</v>
      </c>
      <c r="AM353" s="15" t="s">
        <v>4162</v>
      </c>
    </row>
    <row r="354" spans="1:39" s="15" customFormat="1" ht="15.75" customHeight="1">
      <c r="A354" s="39">
        <v>3451</v>
      </c>
      <c r="B354" s="31">
        <v>3451</v>
      </c>
      <c r="C354" s="31">
        <v>3451</v>
      </c>
      <c r="D354" s="33" t="str">
        <f>VLOOKUP(B354,SAOM!B$2:H2011,7,0)</f>
        <v>SES-IBAI-3451</v>
      </c>
      <c r="E354" s="13">
        <v>41037</v>
      </c>
      <c r="F354" s="13">
        <v>41082</v>
      </c>
      <c r="G354" s="13">
        <f>VLOOKUP(B354,SAOM!B$2:D1898,3,0)</f>
        <v>41131</v>
      </c>
      <c r="H354" s="13">
        <f t="shared" si="10"/>
        <v>41097</v>
      </c>
      <c r="I354" s="13">
        <v>41043</v>
      </c>
      <c r="J354" s="10" t="s">
        <v>469</v>
      </c>
      <c r="K354" s="33" t="str">
        <f>VLOOKUP(B354,SAOM!B$2:H1895,4,0)</f>
        <v>Aceito</v>
      </c>
      <c r="L354" s="10" t="s">
        <v>456</v>
      </c>
      <c r="M354" s="33" t="str">
        <f>VLOOKUP(B354,SAOM!B$2:F2181,5,0)</f>
        <v>Lider</v>
      </c>
      <c r="N354" s="11" t="s">
        <v>2968</v>
      </c>
      <c r="O354" s="11" t="str">
        <f>VLOOKUP(N354,Coordenadas!B$2:C1201,2,0)</f>
        <v>NORTE DE MINAS</v>
      </c>
      <c r="P354" s="11" t="str">
        <f>VLOOKUP(N354,Coordenadas!B$2:D1201,3,0)</f>
        <v xml:space="preserve"> 19°29'3.98"S</v>
      </c>
      <c r="Q354" s="11" t="str">
        <f>VLOOKUP(N354,Coordenadas!B$2:E1201,4,0)</f>
        <v xml:space="preserve"> 46°32'51.13"O</v>
      </c>
      <c r="R354" s="33">
        <v>4033</v>
      </c>
      <c r="S354" s="13">
        <v>41092</v>
      </c>
      <c r="T354" s="35" t="str">
        <f>VLOOKUP(B354,SAOM!B$2:M1895,9,0)</f>
        <v>Gilson Moreira de Jesus</v>
      </c>
      <c r="U354" s="13" t="str">
        <f>VLOOKUP(B354,SAOM!B$2:N1895,10,0)</f>
        <v>Rua 8 de dezembro, 272 - Bairro Novo Horizonte</v>
      </c>
      <c r="V354" s="35" t="str">
        <f>VLOOKUP(B354,SAOM!B$2:P1895,12,0)</f>
        <v>38 3746-1191</v>
      </c>
      <c r="W354" s="60" t="str">
        <f>VLOOKUP(B354,SAOM!B$2:O1895,11,0)</f>
        <v>39350-000</v>
      </c>
      <c r="X354" s="33" t="str">
        <f>VLOOKUP(B354,SAOM!B$2:Q1895,13,0)</f>
        <v>00:20:0e:10:52:11</v>
      </c>
      <c r="Y354" s="13">
        <v>41092</v>
      </c>
      <c r="Z354" s="11" t="s">
        <v>2418</v>
      </c>
      <c r="AA354" s="14">
        <v>41092</v>
      </c>
      <c r="AB354" s="28">
        <f>VLOOKUP(C354,Relatorios!A$3:B1125,2,0)</f>
        <v>41183</v>
      </c>
      <c r="AC354" s="287">
        <f>VLOOKUP(D354,Faturamento!D$3:F1789,3,0)</f>
        <v>41123</v>
      </c>
      <c r="AD354" s="43" t="s">
        <v>4237</v>
      </c>
      <c r="AE354" s="14" t="str">
        <f>VLOOKUP(B354,SAOM!B$2:T1895,16,0)</f>
        <v xml:space="preserve">Conforme responsável o endereço correto é: Rua 8 de dezembro, 284 </v>
      </c>
      <c r="AF354" s="14">
        <f t="shared" si="11"/>
        <v>41182</v>
      </c>
      <c r="AG354" s="14">
        <v>41163</v>
      </c>
      <c r="AH354" s="14"/>
      <c r="AI354" s="181" t="s">
        <v>623</v>
      </c>
      <c r="AJ354" s="118" t="s">
        <v>12171</v>
      </c>
      <c r="AK354" s="118"/>
      <c r="AL354" s="11" t="str">
        <f>VLOOKUP(B354,SAOM!B$2:U2012,20,0)</f>
        <v>técnico não possui o cabo</v>
      </c>
      <c r="AM354" s="15" t="s">
        <v>4162</v>
      </c>
    </row>
    <row r="355" spans="1:39" s="15" customFormat="1" ht="15.75" customHeight="1">
      <c r="A355" s="39">
        <v>3452</v>
      </c>
      <c r="B355" s="31">
        <v>3452</v>
      </c>
      <c r="C355" s="31">
        <v>3452</v>
      </c>
      <c r="D355" s="33" t="str">
        <f>VLOOKUP(B355,SAOM!B$2:H2012,7,0)</f>
        <v>SES-IBAI-3452</v>
      </c>
      <c r="E355" s="13">
        <v>41037</v>
      </c>
      <c r="F355" s="13">
        <v>41082</v>
      </c>
      <c r="G355" s="13">
        <f>VLOOKUP(B355,SAOM!B$2:D1899,3,0)</f>
        <v>41082</v>
      </c>
      <c r="H355" s="13">
        <f t="shared" si="10"/>
        <v>41097</v>
      </c>
      <c r="I355" s="13" t="s">
        <v>458</v>
      </c>
      <c r="J355" s="10" t="s">
        <v>469</v>
      </c>
      <c r="K355" s="33" t="str">
        <f>VLOOKUP(B355,SAOM!B$2:H1896,4,0)</f>
        <v>Aceito</v>
      </c>
      <c r="L355" s="10" t="s">
        <v>456</v>
      </c>
      <c r="M355" s="33" t="str">
        <f>VLOOKUP(B355,SAOM!B$2:F2182,5,0)</f>
        <v>Lider</v>
      </c>
      <c r="N355" s="11" t="s">
        <v>2968</v>
      </c>
      <c r="O355" s="11" t="str">
        <f>VLOOKUP(N355,Coordenadas!B$2:C1202,2,0)</f>
        <v>NORTE DE MINAS</v>
      </c>
      <c r="P355" s="11" t="str">
        <f>VLOOKUP(N355,Coordenadas!B$2:D1202,3,0)</f>
        <v xml:space="preserve"> 19°29'3.98"S</v>
      </c>
      <c r="Q355" s="11" t="str">
        <f>VLOOKUP(N355,Coordenadas!B$2:E1202,4,0)</f>
        <v xml:space="preserve"> 46°32'51.13"O</v>
      </c>
      <c r="R355" s="33">
        <v>4033</v>
      </c>
      <c r="S355" s="13">
        <v>41093</v>
      </c>
      <c r="T355" s="35" t="str">
        <f>VLOOKUP(B355,SAOM!B$2:M1896,9,0)</f>
        <v>Célia Pereira Magalhães</v>
      </c>
      <c r="U355" s="13" t="str">
        <f>VLOOKUP(B355,SAOM!B$2:N1896,10,0)</f>
        <v>Rua A, s/n</v>
      </c>
      <c r="V355" s="35" t="str">
        <f>VLOOKUP(B355,SAOM!B$2:P1896,12,0)</f>
        <v>38 3746-1191</v>
      </c>
      <c r="W355" s="60" t="str">
        <f>VLOOKUP(B355,SAOM!B$2:O1896,11,0)</f>
        <v>39350-000</v>
      </c>
      <c r="X355" s="33" t="str">
        <f>VLOOKUP(B355,SAOM!B$2:Q1896,13,0)</f>
        <v>00:20:0e:10:52:38</v>
      </c>
      <c r="Y355" s="13">
        <v>41123</v>
      </c>
      <c r="Z355" s="11" t="s">
        <v>2418</v>
      </c>
      <c r="AA355" s="14">
        <v>41123</v>
      </c>
      <c r="AB355" s="28">
        <f>VLOOKUP(C355,Relatorios!A$3:B1126,2,0)</f>
        <v>41183</v>
      </c>
      <c r="AC355" s="287">
        <f>VLOOKUP(D355,Faturamento!D$3:F1790,3,0)</f>
        <v>41154</v>
      </c>
      <c r="AD355" s="41"/>
      <c r="AE355" s="14" t="str">
        <f>VLOOKUP(B355,SAOM!B$2:T1896,16,0)</f>
        <v>-</v>
      </c>
      <c r="AF355" s="14">
        <f t="shared" si="11"/>
        <v>41213</v>
      </c>
      <c r="AG355" s="14" t="s">
        <v>4162</v>
      </c>
      <c r="AH355" s="14"/>
      <c r="AI355" s="47"/>
      <c r="AJ355" s="114"/>
      <c r="AK355" s="114"/>
      <c r="AL355" s="11" t="str">
        <f>VLOOKUP(B355,SAOM!B$2:U2013,20,0)</f>
        <v>-</v>
      </c>
      <c r="AM355" s="15" t="s">
        <v>4162</v>
      </c>
    </row>
    <row r="356" spans="1:39" s="15" customFormat="1" ht="15.75" customHeight="1">
      <c r="A356" s="39">
        <v>3448</v>
      </c>
      <c r="B356" s="31">
        <v>3448</v>
      </c>
      <c r="C356" s="31">
        <v>3448</v>
      </c>
      <c r="D356" s="33" t="str">
        <f>VLOOKUP(B356,SAOM!B$2:H2013,7,0)</f>
        <v>SES-BURO-3448</v>
      </c>
      <c r="E356" s="13">
        <v>41037</v>
      </c>
      <c r="F356" s="13">
        <v>41082</v>
      </c>
      <c r="G356" s="13">
        <f>VLOOKUP(B356,SAOM!B$2:D1900,3,0)</f>
        <v>41082</v>
      </c>
      <c r="H356" s="13">
        <f t="shared" si="10"/>
        <v>41097</v>
      </c>
      <c r="I356" s="13" t="s">
        <v>458</v>
      </c>
      <c r="J356" s="10" t="s">
        <v>469</v>
      </c>
      <c r="K356" s="33" t="str">
        <f>VLOOKUP(B356,SAOM!B$2:H1897,4,0)</f>
        <v>Aceito</v>
      </c>
      <c r="L356" s="10" t="s">
        <v>456</v>
      </c>
      <c r="M356" s="33" t="str">
        <f>VLOOKUP(B356,SAOM!B$2:F2183,5,0)</f>
        <v>Lider</v>
      </c>
      <c r="N356" s="11" t="s">
        <v>1891</v>
      </c>
      <c r="O356" s="11" t="str">
        <f>VLOOKUP(N356,Coordenadas!B$2:C1203,2,0)</f>
        <v>NORTE DE MINAS</v>
      </c>
      <c r="P356" s="11" t="str">
        <f>VLOOKUP(N356,Coordenadas!B$2:D1203,3,0)</f>
        <v xml:space="preserve"> 17°21'45.24"S</v>
      </c>
      <c r="Q356" s="11" t="str">
        <f>VLOOKUP(N356,Coordenadas!B$2:E1203,4,0)</f>
        <v xml:space="preserve"> 44°57'37.91"O</v>
      </c>
      <c r="R356" s="33">
        <v>4035</v>
      </c>
      <c r="S356" s="13">
        <v>41085</v>
      </c>
      <c r="T356" s="35" t="str">
        <f>VLOOKUP(B356,SAOM!B$2:M1897,9,0)</f>
        <v>Walquiria Elizar dos Santos</v>
      </c>
      <c r="U356" s="13" t="str">
        <f>VLOOKUP(B356,SAOM!B$2:N1897,10,0)</f>
        <v>Rua Extremidade, 480</v>
      </c>
      <c r="V356" s="35" t="str">
        <f>VLOOKUP(B356,SAOM!B$2:P1897,12,0)</f>
        <v>38 3742-3032</v>
      </c>
      <c r="W356" s="60" t="str">
        <f>VLOOKUP(B356,SAOM!B$2:O1897,11,0)</f>
        <v>39280-000</v>
      </c>
      <c r="X356" s="33" t="str">
        <f>VLOOKUP(B356,SAOM!B$2:Q1897,13,0)</f>
        <v>00:20:0e:10:52:0d</v>
      </c>
      <c r="Y356" s="13">
        <v>41085</v>
      </c>
      <c r="Z356" s="11" t="s">
        <v>2644</v>
      </c>
      <c r="AA356" s="14">
        <v>41085</v>
      </c>
      <c r="AB356" s="28">
        <f>VLOOKUP(C356,Relatorios!A$3:B1127,2,0)</f>
        <v>41143</v>
      </c>
      <c r="AC356" s="287">
        <f>VLOOKUP(D356,Faturamento!D$3:F1791,3,0)</f>
        <v>41116</v>
      </c>
      <c r="AD356" s="14"/>
      <c r="AE356" s="14" t="str">
        <f>VLOOKUP(B356,SAOM!B$2:T1897,16,0)</f>
        <v>Vsat retirada de monitoramento até que seja inserido linha de comando.
Albo Vieira
Vodanet Telecomunicações</v>
      </c>
      <c r="AF356" s="14">
        <f t="shared" si="11"/>
        <v>41175</v>
      </c>
      <c r="AG356" s="14">
        <v>41204</v>
      </c>
      <c r="AH356" s="14">
        <v>41352</v>
      </c>
      <c r="AI356" s="47" t="s">
        <v>8610</v>
      </c>
      <c r="AJ356" s="114" t="s">
        <v>12167</v>
      </c>
      <c r="AK356" s="114" t="s">
        <v>15964</v>
      </c>
      <c r="AL356" s="11" t="str">
        <f>VLOOKUP(B356,SAOM!B$2:U2014,20,0)</f>
        <v>já estão utilizando o link de internet no computador da localidade</v>
      </c>
      <c r="AM356" s="15" t="s">
        <v>4162</v>
      </c>
    </row>
    <row r="357" spans="1:39" s="15" customFormat="1" ht="15.75" customHeight="1">
      <c r="A357" s="39">
        <v>3445</v>
      </c>
      <c r="B357" s="31">
        <v>3445</v>
      </c>
      <c r="C357" s="31">
        <v>3445</v>
      </c>
      <c r="D357" s="33" t="str">
        <f>VLOOKUP(B357,SAOM!B$2:H2014,7,0)</f>
        <v>SES-PASO-3445</v>
      </c>
      <c r="E357" s="13">
        <v>41037</v>
      </c>
      <c r="F357" s="13">
        <v>41082</v>
      </c>
      <c r="G357" s="13">
        <f>VLOOKUP(B357,SAOM!B$2:D1901,3,0)</f>
        <v>41082</v>
      </c>
      <c r="H357" s="13">
        <f t="shared" si="10"/>
        <v>41097</v>
      </c>
      <c r="I357" s="13" t="s">
        <v>458</v>
      </c>
      <c r="J357" s="10" t="s">
        <v>469</v>
      </c>
      <c r="K357" s="33" t="str">
        <f>VLOOKUP(B357,SAOM!B$2:H1898,4,0)</f>
        <v>Aceito</v>
      </c>
      <c r="L357" s="10" t="s">
        <v>456</v>
      </c>
      <c r="M357" s="33" t="str">
        <f>VLOOKUP(B357,SAOM!B$2:F2184,5,0)</f>
        <v>Lider</v>
      </c>
      <c r="N357" s="11" t="s">
        <v>120</v>
      </c>
      <c r="O357" s="11" t="str">
        <f>VLOOKUP(N357,Coordenadas!B$2:C1204,2,0)</f>
        <v>NORDESTE</v>
      </c>
      <c r="P357" s="11" t="str">
        <f>VLOOKUP(N357,Coordenadas!B$2:D1204,3,0)</f>
        <v xml:space="preserve"> 17° 4'4.55"S</v>
      </c>
      <c r="Q357" s="11" t="str">
        <f>VLOOKUP(N357,Coordenadas!B$2:E1204,4,0)</f>
        <v xml:space="preserve"> 41°28'55.61"O</v>
      </c>
      <c r="R357" s="33">
        <v>4035</v>
      </c>
      <c r="S357" s="13">
        <v>41086</v>
      </c>
      <c r="T357" s="35" t="str">
        <f>VLOOKUP(B357,SAOM!B$2:M1898,9,0)</f>
        <v>Estela Alves Pereira</v>
      </c>
      <c r="U357" s="13" t="str">
        <f>VLOOKUP(B357,SAOM!B$2:N1898,10,0)</f>
        <v>Rua Manoel Rocha, 84 - Bairro DNER</v>
      </c>
      <c r="V357" s="35" t="str">
        <f>VLOOKUP(B357,SAOM!B$2:P1898,12,0)</f>
        <v>33 3534-1217</v>
      </c>
      <c r="W357" s="60" t="str">
        <f>VLOOKUP(B357,SAOM!B$2:O1898,11,0)</f>
        <v>39818-000</v>
      </c>
      <c r="X357" s="33" t="str">
        <f>VLOOKUP(B357,SAOM!B$2:Q1898,13,0)</f>
        <v>00:20:0e:10:52:77</v>
      </c>
      <c r="Y357" s="13">
        <v>41086</v>
      </c>
      <c r="Z357" s="11" t="s">
        <v>1992</v>
      </c>
      <c r="AA357" s="14">
        <v>41086</v>
      </c>
      <c r="AB357" s="28">
        <f>VLOOKUP(C357,Relatorios!A$3:B1128,2,0)</f>
        <v>41143</v>
      </c>
      <c r="AC357" s="287">
        <f>VLOOKUP(D357,Faturamento!D$3:F1792,3,0)</f>
        <v>41117</v>
      </c>
      <c r="AD357" s="41"/>
      <c r="AE357" s="14" t="str">
        <f>VLOOKUP(B357,SAOM!B$2:T1898,16,0)</f>
        <v>-</v>
      </c>
      <c r="AF357" s="14">
        <f t="shared" si="11"/>
        <v>41176</v>
      </c>
      <c r="AG357" s="14">
        <v>41285</v>
      </c>
      <c r="AH357" s="14">
        <v>41366</v>
      </c>
      <c r="AI357" s="47" t="s">
        <v>16085</v>
      </c>
      <c r="AJ357" s="114" t="s">
        <v>13837</v>
      </c>
      <c r="AK357" s="114" t="s">
        <v>16131</v>
      </c>
      <c r="AL357" s="11" t="str">
        <f>VLOOKUP(B357,SAOM!B$2:U2015,20,0)</f>
        <v>Não há computador disponível para manter o cabo RJ45</v>
      </c>
      <c r="AM357" s="15" t="s">
        <v>4162</v>
      </c>
    </row>
    <row r="358" spans="1:39" s="15" customFormat="1" ht="15.75" customHeight="1">
      <c r="A358" s="39">
        <v>3444</v>
      </c>
      <c r="B358" s="31">
        <v>3444</v>
      </c>
      <c r="C358" s="31">
        <v>3444</v>
      </c>
      <c r="D358" s="33" t="str">
        <f>VLOOKUP(B358,SAOM!B$2:H2015,7,0)</f>
        <v>SES-BURO-3444</v>
      </c>
      <c r="E358" s="13">
        <v>41037</v>
      </c>
      <c r="F358" s="13">
        <v>41082</v>
      </c>
      <c r="G358" s="13">
        <f>VLOOKUP(B358,SAOM!B$2:D1902,3,0)</f>
        <v>41082</v>
      </c>
      <c r="H358" s="13">
        <f t="shared" si="10"/>
        <v>41097</v>
      </c>
      <c r="I358" s="13" t="s">
        <v>458</v>
      </c>
      <c r="J358" s="10" t="s">
        <v>469</v>
      </c>
      <c r="K358" s="33" t="str">
        <f>VLOOKUP(B358,SAOM!B$2:H1899,4,0)</f>
        <v>Aceito</v>
      </c>
      <c r="L358" s="10" t="s">
        <v>456</v>
      </c>
      <c r="M358" s="33" t="str">
        <f>VLOOKUP(B358,SAOM!B$2:F2185,5,0)</f>
        <v>Lider</v>
      </c>
      <c r="N358" s="11" t="s">
        <v>1891</v>
      </c>
      <c r="O358" s="11" t="str">
        <f>VLOOKUP(N358,Coordenadas!B$2:C1205,2,0)</f>
        <v>NORTE DE MINAS</v>
      </c>
      <c r="P358" s="11" t="str">
        <f>VLOOKUP(N358,Coordenadas!B$2:D1205,3,0)</f>
        <v xml:space="preserve"> 17°21'45.24"S</v>
      </c>
      <c r="Q358" s="11" t="str">
        <f>VLOOKUP(N358,Coordenadas!B$2:E1205,4,0)</f>
        <v xml:space="preserve"> 44°57'37.91"O</v>
      </c>
      <c r="R358" s="33">
        <v>4035</v>
      </c>
      <c r="S358" s="13">
        <v>41094</v>
      </c>
      <c r="T358" s="35" t="str">
        <f>VLOOKUP(B358,SAOM!B$2:M1899,9,0)</f>
        <v>Maria Josineide Rocha Nascimento</v>
      </c>
      <c r="U358" s="13" t="str">
        <f>VLOOKUP(B358,SAOM!B$2:N1899,10,0)</f>
        <v>Rua Goitacazes, 433</v>
      </c>
      <c r="V358" s="35" t="str">
        <f>VLOOKUP(B358,SAOM!B$2:P1899,12,0)</f>
        <v>38 3742-3044</v>
      </c>
      <c r="W358" s="60" t="str">
        <f>VLOOKUP(B358,SAOM!B$2:O1899,11,0)</f>
        <v>39280-000</v>
      </c>
      <c r="X358" s="33" t="str">
        <f>VLOOKUP(B358,SAOM!B$2:Q1899,13,0)</f>
        <v>00:20:0e:10:52:64</v>
      </c>
      <c r="Y358" s="13">
        <v>41094</v>
      </c>
      <c r="Z358" s="11" t="s">
        <v>2644</v>
      </c>
      <c r="AA358" s="14">
        <v>41095</v>
      </c>
      <c r="AB358" s="28">
        <f>VLOOKUP(C358,Relatorios!A$3:B1129,2,0)</f>
        <v>41254</v>
      </c>
      <c r="AC358" s="287">
        <f>VLOOKUP(D358,Faturamento!D$3:F1793,3,0)</f>
        <v>41126</v>
      </c>
      <c r="AD358" s="41"/>
      <c r="AE358" s="14" t="str">
        <f>VLOOKUP(B358,SAOM!B$2:T1899,16,0)</f>
        <v>-</v>
      </c>
      <c r="AF358" s="14">
        <f t="shared" si="11"/>
        <v>41185</v>
      </c>
      <c r="AG358" s="14" t="s">
        <v>4162</v>
      </c>
      <c r="AH358" s="14"/>
      <c r="AI358" s="47"/>
      <c r="AJ358" s="114"/>
      <c r="AK358" s="114"/>
      <c r="AL358" s="11" t="str">
        <f>VLOOKUP(B358,SAOM!B$2:U2016,20,0)</f>
        <v>Não há espaço para conexão no PC disponível na localidade.</v>
      </c>
      <c r="AM358" s="15" t="s">
        <v>4162</v>
      </c>
    </row>
    <row r="359" spans="1:39" s="15" customFormat="1" ht="15.75" customHeight="1">
      <c r="A359" s="39">
        <v>3443</v>
      </c>
      <c r="B359" s="31">
        <v>3443</v>
      </c>
      <c r="C359" s="31">
        <v>3443</v>
      </c>
      <c r="D359" s="33" t="str">
        <f>VLOOKUP(B359,SAOM!B$2:H2016,7,0)</f>
        <v>SES-BURO-3443</v>
      </c>
      <c r="E359" s="13">
        <v>41037</v>
      </c>
      <c r="F359" s="13">
        <v>41082</v>
      </c>
      <c r="G359" s="13">
        <f>VLOOKUP(B359,SAOM!B$2:D1903,3,0)</f>
        <v>41082</v>
      </c>
      <c r="H359" s="13">
        <f t="shared" si="10"/>
        <v>41097</v>
      </c>
      <c r="I359" s="13" t="s">
        <v>458</v>
      </c>
      <c r="J359" s="10" t="s">
        <v>469</v>
      </c>
      <c r="K359" s="33" t="str">
        <f>VLOOKUP(B359,SAOM!B$2:H1900,4,0)</f>
        <v>Aceito</v>
      </c>
      <c r="L359" s="10" t="s">
        <v>456</v>
      </c>
      <c r="M359" s="33" t="str">
        <f>VLOOKUP(B359,SAOM!B$2:F2186,5,0)</f>
        <v>Lider</v>
      </c>
      <c r="N359" s="11" t="s">
        <v>1891</v>
      </c>
      <c r="O359" s="11" t="str">
        <f>VLOOKUP(N359,Coordenadas!B$2:C1206,2,0)</f>
        <v>NORTE DE MINAS</v>
      </c>
      <c r="P359" s="11" t="str">
        <f>VLOOKUP(N359,Coordenadas!B$2:D1206,3,0)</f>
        <v xml:space="preserve"> 17°21'45.24"S</v>
      </c>
      <c r="Q359" s="11" t="str">
        <f>VLOOKUP(N359,Coordenadas!B$2:E1206,4,0)</f>
        <v xml:space="preserve"> 44°57'37.91"O</v>
      </c>
      <c r="R359" s="33">
        <v>4035</v>
      </c>
      <c r="S359" s="13">
        <v>41087</v>
      </c>
      <c r="T359" s="35" t="str">
        <f>VLOOKUP(B359,SAOM!B$2:M1900,9,0)</f>
        <v>Vânia Maria Lopes Queiroz</v>
      </c>
      <c r="U359" s="13" t="str">
        <f>VLOOKUP(B359,SAOM!B$2:N1900,10,0)</f>
        <v>Rua Professora Maria Geralda, 161</v>
      </c>
      <c r="V359" s="35" t="str">
        <f>VLOOKUP(B359,SAOM!B$2:P1900,12,0)</f>
        <v>38 3742-2703</v>
      </c>
      <c r="W359" s="60" t="str">
        <f>VLOOKUP(B359,SAOM!B$2:O1900,11,0)</f>
        <v>39280-000</v>
      </c>
      <c r="X359" s="33" t="str">
        <f>VLOOKUP(B359,SAOM!B$2:Q1900,13,0)</f>
        <v>00:20:0e:10:4a:b3</v>
      </c>
      <c r="Y359" s="13">
        <v>41087</v>
      </c>
      <c r="Z359" s="11" t="s">
        <v>2644</v>
      </c>
      <c r="AA359" s="14">
        <v>41087</v>
      </c>
      <c r="AB359" s="28">
        <f>VLOOKUP(C359,Relatorios!A$3:B1130,2,0)</f>
        <v>41143</v>
      </c>
      <c r="AC359" s="287">
        <f>VLOOKUP(D359,Faturamento!D$3:F1794,3,0)</f>
        <v>41118</v>
      </c>
      <c r="AD359" s="41"/>
      <c r="AE359" s="14" t="str">
        <f>VLOOKUP(B359,SAOM!B$2:T1900,16,0)</f>
        <v>-</v>
      </c>
      <c r="AF359" s="14">
        <f t="shared" si="11"/>
        <v>41177</v>
      </c>
      <c r="AG359" s="14" t="s">
        <v>4162</v>
      </c>
      <c r="AH359" s="14"/>
      <c r="AI359" s="47"/>
      <c r="AJ359" s="114"/>
      <c r="AK359" s="114"/>
      <c r="AL359" s="11" t="str">
        <f>VLOOKUP(B359,SAOM!B$2:U2017,20,0)</f>
        <v>localidade não possui computador</v>
      </c>
      <c r="AM359" s="15" t="s">
        <v>4162</v>
      </c>
    </row>
    <row r="360" spans="1:39" s="15" customFormat="1" ht="15.75" customHeight="1">
      <c r="A360" s="39">
        <v>3442</v>
      </c>
      <c r="B360" s="31">
        <v>3442</v>
      </c>
      <c r="C360" s="31">
        <v>3442</v>
      </c>
      <c r="D360" s="33" t="str">
        <f>VLOOKUP(B360,SAOM!B$2:H2017,7,0)</f>
        <v>SES-BURO-3442</v>
      </c>
      <c r="E360" s="13">
        <v>41037</v>
      </c>
      <c r="F360" s="13">
        <v>41082</v>
      </c>
      <c r="G360" s="13">
        <f>VLOOKUP(B360,SAOM!B$2:D1904,3,0)</f>
        <v>41082</v>
      </c>
      <c r="H360" s="13">
        <f t="shared" si="10"/>
        <v>41097</v>
      </c>
      <c r="I360" s="13" t="s">
        <v>458</v>
      </c>
      <c r="J360" s="10" t="s">
        <v>469</v>
      </c>
      <c r="K360" s="33" t="str">
        <f>VLOOKUP(B360,SAOM!B$2:H1901,4,0)</f>
        <v>Aceito</v>
      </c>
      <c r="L360" s="10" t="s">
        <v>456</v>
      </c>
      <c r="M360" s="33" t="str">
        <f>VLOOKUP(B360,SAOM!B$2:F2187,5,0)</f>
        <v>Lider</v>
      </c>
      <c r="N360" s="11" t="s">
        <v>1891</v>
      </c>
      <c r="O360" s="11" t="str">
        <f>VLOOKUP(N360,Coordenadas!B$2:C1207,2,0)</f>
        <v>NORTE DE MINAS</v>
      </c>
      <c r="P360" s="11" t="str">
        <f>VLOOKUP(N360,Coordenadas!B$2:D1207,3,0)</f>
        <v xml:space="preserve"> 17°21'45.24"S</v>
      </c>
      <c r="Q360" s="11" t="str">
        <f>VLOOKUP(N360,Coordenadas!B$2:E1207,4,0)</f>
        <v xml:space="preserve"> 44°57'37.91"O</v>
      </c>
      <c r="R360" s="33">
        <v>4035</v>
      </c>
      <c r="S360" s="13" t="s">
        <v>458</v>
      </c>
      <c r="T360" s="35" t="str">
        <f>VLOOKUP(B360,SAOM!B$2:M1901,9,0)</f>
        <v>Valéria Dayane Soares Alves Moreira</v>
      </c>
      <c r="U360" s="13" t="str">
        <f>VLOOKUP(B360,SAOM!B$2:N1901,10,0)</f>
        <v>Rua Maria Benedita dos Santos, 702</v>
      </c>
      <c r="V360" s="35" t="str">
        <f>VLOOKUP(B360,SAOM!B$2:P1901,12,0)</f>
        <v>38 3742-1853</v>
      </c>
      <c r="W360" s="60" t="str">
        <f>VLOOKUP(B360,SAOM!B$2:O1901,11,0)</f>
        <v>39280-000</v>
      </c>
      <c r="X360" s="33" t="str">
        <f>VLOOKUP(B360,SAOM!B$2:Q1901,13,0)</f>
        <v>00:20:0e:10:49:b1</v>
      </c>
      <c r="Y360" s="13">
        <v>41087</v>
      </c>
      <c r="Z360" s="11" t="s">
        <v>2644</v>
      </c>
      <c r="AA360" s="14">
        <v>41087</v>
      </c>
      <c r="AB360" s="28">
        <f>VLOOKUP(C360,Relatorios!A$3:B1131,2,0)</f>
        <v>41143</v>
      </c>
      <c r="AC360" s="287">
        <f>VLOOKUP(D360,Faturamento!D$3:F1795,3,0)</f>
        <v>41118</v>
      </c>
      <c r="AD360" s="41"/>
      <c r="AE360" s="14" t="str">
        <f>VLOOKUP(B360,SAOM!B$2:T1901,16,0)</f>
        <v>-</v>
      </c>
      <c r="AF360" s="14">
        <f t="shared" si="11"/>
        <v>41177</v>
      </c>
      <c r="AG360" s="14" t="s">
        <v>4162</v>
      </c>
      <c r="AH360" s="14"/>
      <c r="AI360" s="47"/>
      <c r="AJ360" s="114"/>
      <c r="AK360" s="114"/>
      <c r="AL360" s="11" t="str">
        <f>VLOOKUP(B360,SAOM!B$2:U2018,20,0)</f>
        <v>-</v>
      </c>
      <c r="AM360" s="15" t="s">
        <v>4162</v>
      </c>
    </row>
    <row r="361" spans="1:39" s="15" customFormat="1" ht="15.75" customHeight="1">
      <c r="A361" s="39">
        <v>3460</v>
      </c>
      <c r="B361" s="31">
        <v>3460</v>
      </c>
      <c r="C361" s="31">
        <v>3460</v>
      </c>
      <c r="D361" s="33" t="str">
        <f>VLOOKUP(B361,SAOM!B$2:H2018,7,0)</f>
        <v>SES-SAAS-3460</v>
      </c>
      <c r="E361" s="13">
        <v>41038</v>
      </c>
      <c r="F361" s="13">
        <f>E361+45</f>
        <v>41083</v>
      </c>
      <c r="G361" s="13">
        <f>VLOOKUP(B361,SAOM!B$2:D1905,3,0)</f>
        <v>41083</v>
      </c>
      <c r="H361" s="13">
        <f t="shared" si="10"/>
        <v>41098</v>
      </c>
      <c r="I361" s="13" t="s">
        <v>458</v>
      </c>
      <c r="J361" s="10" t="s">
        <v>469</v>
      </c>
      <c r="K361" s="33" t="str">
        <f>VLOOKUP(B361,SAOM!B$2:H1902,4,0)</f>
        <v>Aceito</v>
      </c>
      <c r="L361" s="10" t="s">
        <v>456</v>
      </c>
      <c r="M361" s="33" t="str">
        <f>VLOOKUP(B361,SAOM!B$2:F2188,5,0)</f>
        <v>Lider</v>
      </c>
      <c r="N361" s="11" t="s">
        <v>2778</v>
      </c>
      <c r="O361" s="11" t="str">
        <f>VLOOKUP(N361,Coordenadas!B$2:C1208,2,0)</f>
        <v>NORTE DE MINAS</v>
      </c>
      <c r="P361" s="11" t="str">
        <f>VLOOKUP(N361,Coordenadas!B$2:D1208,3,0)</f>
        <v xml:space="preserve"> 16°41'29.47"S</v>
      </c>
      <c r="Q361" s="11" t="str">
        <f>VLOOKUP(N361,Coordenadas!B$2:E1208,4,0)</f>
        <v xml:space="preserve"> 45°24'47.12"O</v>
      </c>
      <c r="R361" s="33">
        <v>4035</v>
      </c>
      <c r="S361" s="13">
        <v>41100</v>
      </c>
      <c r="T361" s="35" t="str">
        <f>VLOOKUP(B361,SAOM!B$2:M1902,9,0)</f>
        <v>Lucineia Aparecida Mesquita de Brito</v>
      </c>
      <c r="U361" s="13" t="str">
        <f>VLOOKUP(B361,SAOM!B$2:N1902,10,0)</f>
        <v>Rua Aristides Braga, 444 - Bairro Santa Cruz</v>
      </c>
      <c r="V361" s="35" t="str">
        <f>VLOOKUP(B361,SAOM!B$2:P1902,12,0)</f>
        <v>38 9921-8533</v>
      </c>
      <c r="W361" s="60" t="str">
        <f>VLOOKUP(B361,SAOM!B$2:O1902,11,0)</f>
        <v>39295-000</v>
      </c>
      <c r="X361" s="33" t="str">
        <f>VLOOKUP(B361,SAOM!B$2:Q1902,13,0)</f>
        <v>00:20:0e:10:49:9c</v>
      </c>
      <c r="Y361" s="13">
        <v>41100</v>
      </c>
      <c r="Z361" s="11" t="s">
        <v>2418</v>
      </c>
      <c r="AA361" s="14">
        <v>41101</v>
      </c>
      <c r="AB361" s="28">
        <f>VLOOKUP(C361,Relatorios!A$3:B1132,2,0)</f>
        <v>41254</v>
      </c>
      <c r="AC361" s="287">
        <f>VLOOKUP(D361,Faturamento!D$3:F1796,3,0)</f>
        <v>41132</v>
      </c>
      <c r="AD361" s="41"/>
      <c r="AE361" s="14" t="str">
        <f>VLOOKUP(B361,SAOM!B$2:T1902,16,0)</f>
        <v>-</v>
      </c>
      <c r="AF361" s="14">
        <f t="shared" si="11"/>
        <v>41191</v>
      </c>
      <c r="AG361" s="14" t="s">
        <v>4162</v>
      </c>
      <c r="AH361" s="14"/>
      <c r="AI361" s="47"/>
      <c r="AJ361" s="114"/>
      <c r="AK361" s="187"/>
      <c r="AL361" s="11" t="str">
        <f>VLOOKUP(B361,SAOM!B$2:U2019,20,0)</f>
        <v>Técnico não possui o cabo de rede</v>
      </c>
      <c r="AM361" s="15" t="s">
        <v>4162</v>
      </c>
    </row>
    <row r="362" spans="1:39" s="15" customFormat="1" ht="15.75" customHeight="1">
      <c r="A362" s="39">
        <v>3459</v>
      </c>
      <c r="B362" s="31">
        <v>3459</v>
      </c>
      <c r="C362" s="31">
        <v>3459</v>
      </c>
      <c r="D362" s="33" t="str">
        <f>VLOOKUP(B362,SAOM!B$2:H2019,7,0)</f>
        <v>SES-PIRA-3459</v>
      </c>
      <c r="E362" s="13">
        <v>41038</v>
      </c>
      <c r="F362" s="13">
        <v>41083</v>
      </c>
      <c r="G362" s="13">
        <f>VLOOKUP(B362,SAOM!B$2:D1906,3,0)</f>
        <v>41083</v>
      </c>
      <c r="H362" s="13">
        <f t="shared" si="10"/>
        <v>41098</v>
      </c>
      <c r="I362" s="13" t="s">
        <v>458</v>
      </c>
      <c r="J362" s="10" t="s">
        <v>469</v>
      </c>
      <c r="K362" s="33" t="str">
        <f>VLOOKUP(B362,SAOM!B$2:H1903,4,0)</f>
        <v>Aceito</v>
      </c>
      <c r="L362" s="10" t="s">
        <v>456</v>
      </c>
      <c r="M362" s="33" t="str">
        <f>VLOOKUP(B362,SAOM!B$2:F2189,5,0)</f>
        <v>Lider</v>
      </c>
      <c r="N362" s="11" t="s">
        <v>1689</v>
      </c>
      <c r="O362" s="11" t="str">
        <f>VLOOKUP(N362,Coordenadas!B$2:C1209,2,0)</f>
        <v>NORTE DE MINAS</v>
      </c>
      <c r="P362" s="11" t="str">
        <f>VLOOKUP(N362,Coordenadas!B$2:D1209,3,0)</f>
        <v xml:space="preserve"> 17°20'9.24"S</v>
      </c>
      <c r="Q362" s="11" t="str">
        <f>VLOOKUP(N362,Coordenadas!B$2:E1209,4,0)</f>
        <v xml:space="preserve"> 44°53'52.72"O</v>
      </c>
      <c r="R362" s="33">
        <v>4035</v>
      </c>
      <c r="S362" s="13">
        <v>41087</v>
      </c>
      <c r="T362" s="35" t="str">
        <f>VLOOKUP(B362,SAOM!B$2:M1903,9,0)</f>
        <v>Fernanda Rodrigues de Oliveira</v>
      </c>
      <c r="U362" s="13" t="str">
        <f>VLOOKUP(B362,SAOM!B$2:N1903,10,0)</f>
        <v>Rua Professora Alzira Ferreira, 303</v>
      </c>
      <c r="V362" s="35" t="str">
        <f>VLOOKUP(B362,SAOM!B$2:P1903,12,0)</f>
        <v>38 3743-9993</v>
      </c>
      <c r="W362" s="60" t="str">
        <f>VLOOKUP(B362,SAOM!B$2:O1903,11,0)</f>
        <v>39270-000</v>
      </c>
      <c r="X362" s="33" t="str">
        <f>VLOOKUP(B362,SAOM!B$2:Q1903,13,0)</f>
        <v>00:20:0e:10:52:d1</v>
      </c>
      <c r="Y362" s="13">
        <v>41087</v>
      </c>
      <c r="Z362" s="11" t="s">
        <v>1438</v>
      </c>
      <c r="AA362" s="14">
        <v>41087</v>
      </c>
      <c r="AB362" s="28">
        <f>VLOOKUP(C362,Relatorios!A$3:B1133,2,0)</f>
        <v>41143</v>
      </c>
      <c r="AC362" s="287">
        <f>VLOOKUP(D362,Faturamento!D$3:F1797,3,0)</f>
        <v>41118</v>
      </c>
      <c r="AD362" s="41"/>
      <c r="AE362" s="14" t="str">
        <f>VLOOKUP(B362,SAOM!B$2:T1903,16,0)</f>
        <v>-</v>
      </c>
      <c r="AF362" s="14">
        <f t="shared" si="11"/>
        <v>41177</v>
      </c>
      <c r="AG362" s="14" t="s">
        <v>4162</v>
      </c>
      <c r="AH362" s="14"/>
      <c r="AI362" s="47"/>
      <c r="AJ362" s="114"/>
      <c r="AK362" s="114"/>
      <c r="AL362" s="11" t="str">
        <f>VLOOKUP(B362,SAOM!B$2:U2020,20,0)</f>
        <v>tecnico não possui o cabo</v>
      </c>
      <c r="AM362" s="15" t="s">
        <v>4162</v>
      </c>
    </row>
    <row r="363" spans="1:39" s="15" customFormat="1" ht="15.75" customHeight="1">
      <c r="A363" s="39">
        <v>3456</v>
      </c>
      <c r="B363" s="31">
        <v>3456</v>
      </c>
      <c r="C363" s="31">
        <v>3456</v>
      </c>
      <c r="D363" s="33" t="str">
        <f>VLOOKUP(B363,SAOM!B$2:H2020,7,0)</f>
        <v>SES-LACE-3456</v>
      </c>
      <c r="E363" s="13">
        <v>41038</v>
      </c>
      <c r="F363" s="13">
        <v>41083</v>
      </c>
      <c r="G363" s="13">
        <f>VLOOKUP(B363,SAOM!B$2:D1907,3,0)</f>
        <v>41083</v>
      </c>
      <c r="H363" s="13">
        <f t="shared" si="10"/>
        <v>41098</v>
      </c>
      <c r="I363" s="13" t="s">
        <v>458</v>
      </c>
      <c r="J363" s="10" t="s">
        <v>469</v>
      </c>
      <c r="K363" s="33" t="str">
        <f>VLOOKUP(B363,SAOM!B$2:H1904,4,0)</f>
        <v>Aceito</v>
      </c>
      <c r="L363" s="10" t="s">
        <v>456</v>
      </c>
      <c r="M363" s="33" t="str">
        <f>VLOOKUP(B363,SAOM!B$2:F2190,5,0)</f>
        <v>Lider</v>
      </c>
      <c r="N363" s="11" t="s">
        <v>2747</v>
      </c>
      <c r="O363" s="11" t="str">
        <f>VLOOKUP(N363,Coordenadas!B$2:C1210,2,0)</f>
        <v>NORTE DE MINAS</v>
      </c>
      <c r="P363" s="11" t="str">
        <f>VLOOKUP(N363,Coordenadas!B$2:D1210,3,0)</f>
        <v xml:space="preserve"> 17°53'14.04"S</v>
      </c>
      <c r="Q363" s="11" t="str">
        <f>VLOOKUP(N363,Coordenadas!B$2:E1210,4,0)</f>
        <v xml:space="preserve"> 44°34'53.39"O</v>
      </c>
      <c r="R363" s="33">
        <v>4035</v>
      </c>
      <c r="S363" s="13">
        <v>41082</v>
      </c>
      <c r="T363" s="35" t="str">
        <f>VLOOKUP(B363,SAOM!B$2:M1904,9,0)</f>
        <v>Lucilene Soares da Silva</v>
      </c>
      <c r="U363" s="13" t="str">
        <f>VLOOKUP(B363,SAOM!B$2:N1904,10,0)</f>
        <v>Rua Jair de Sousa Pinto, 252</v>
      </c>
      <c r="V363" s="35" t="str">
        <f>VLOOKUP(B363,SAOM!B$2:P1904,12,0)</f>
        <v>38 3759-1226</v>
      </c>
      <c r="W363" s="60" t="str">
        <f>VLOOKUP(B363,SAOM!B$2:O1904,11,0)</f>
        <v>39250-000</v>
      </c>
      <c r="X363" s="33" t="str">
        <f>VLOOKUP(B363,SAOM!B$2:Q1904,13,0)</f>
        <v>00:20:0e:10:52:34</v>
      </c>
      <c r="Y363" s="13">
        <v>41082</v>
      </c>
      <c r="Z363" s="11" t="s">
        <v>1411</v>
      </c>
      <c r="AA363" s="14">
        <v>41082</v>
      </c>
      <c r="AB363" s="28">
        <f>VLOOKUP(C363,Relatorios!A$3:B1134,2,0)</f>
        <v>41143</v>
      </c>
      <c r="AC363" s="287">
        <f>VLOOKUP(D363,Faturamento!D$3:F1798,3,0)</f>
        <v>41113</v>
      </c>
      <c r="AD363" s="41" t="s">
        <v>3898</v>
      </c>
      <c r="AE363" s="14" t="str">
        <f>VLOOKUP(B363,SAOM!B$2:T1904,16,0)</f>
        <v>-</v>
      </c>
      <c r="AF363" s="14">
        <f t="shared" si="11"/>
        <v>41172</v>
      </c>
      <c r="AG363" s="14" t="s">
        <v>4162</v>
      </c>
      <c r="AH363" s="14"/>
      <c r="AI363" s="47"/>
      <c r="AJ363" s="114"/>
      <c r="AK363" s="114"/>
      <c r="AL363" s="11" t="str">
        <f>VLOOKUP(B363,SAOM!B$2:U2021,20,0)</f>
        <v>Cliente sem pc disponível para colocar o cabo RJ45</v>
      </c>
      <c r="AM363" s="15" t="s">
        <v>4162</v>
      </c>
    </row>
    <row r="364" spans="1:39" s="15" customFormat="1" ht="15.75" customHeight="1">
      <c r="A364" s="39">
        <v>3457</v>
      </c>
      <c r="B364" s="31">
        <v>3457</v>
      </c>
      <c r="C364" s="31">
        <v>3457</v>
      </c>
      <c r="D364" s="33" t="str">
        <f>VLOOKUP(B364,SAOM!B$2:H2021,7,0)</f>
        <v>SES-LACE-3457</v>
      </c>
      <c r="E364" s="13">
        <v>41038</v>
      </c>
      <c r="F364" s="13">
        <v>41083</v>
      </c>
      <c r="G364" s="13">
        <f>VLOOKUP(B364,SAOM!B$2:D1908,3,0)</f>
        <v>41083</v>
      </c>
      <c r="H364" s="13">
        <f t="shared" si="10"/>
        <v>41098</v>
      </c>
      <c r="I364" s="13" t="s">
        <v>458</v>
      </c>
      <c r="J364" s="10" t="s">
        <v>469</v>
      </c>
      <c r="K364" s="33" t="str">
        <f>VLOOKUP(B364,SAOM!B$2:H1905,4,0)</f>
        <v>Aceito</v>
      </c>
      <c r="L364" s="10" t="s">
        <v>456</v>
      </c>
      <c r="M364" s="33" t="str">
        <f>VLOOKUP(B364,SAOM!B$2:F2191,5,0)</f>
        <v>Lider</v>
      </c>
      <c r="N364" s="11" t="s">
        <v>2747</v>
      </c>
      <c r="O364" s="11" t="str">
        <f>VLOOKUP(N364,Coordenadas!B$2:C1211,2,0)</f>
        <v>NORTE DE MINAS</v>
      </c>
      <c r="P364" s="11" t="str">
        <f>VLOOKUP(N364,Coordenadas!B$2:D1211,3,0)</f>
        <v xml:space="preserve"> 17°53'14.04"S</v>
      </c>
      <c r="Q364" s="11" t="str">
        <f>VLOOKUP(N364,Coordenadas!B$2:E1211,4,0)</f>
        <v xml:space="preserve"> 44°34'53.39"O</v>
      </c>
      <c r="R364" s="33">
        <v>4035</v>
      </c>
      <c r="S364" s="13">
        <v>41082</v>
      </c>
      <c r="T364" s="35" t="str">
        <f>VLOOKUP(B364,SAOM!B$2:M1905,9,0)</f>
        <v>Karine Mota Xavier</v>
      </c>
      <c r="U364" s="13" t="str">
        <f>VLOOKUP(B364,SAOM!B$2:N1905,10,0)</f>
        <v>Rua Nossa senhora do Carmo, 611</v>
      </c>
      <c r="V364" s="35" t="str">
        <f>VLOOKUP(B364,SAOM!B$2:P1905,12,0)</f>
        <v>38 3759-1239</v>
      </c>
      <c r="W364" s="60" t="str">
        <f>VLOOKUP(B364,SAOM!B$2:O1905,11,0)</f>
        <v>39250-000</v>
      </c>
      <c r="X364" s="33" t="str">
        <f>VLOOKUP(B364,SAOM!B$2:Q1905,13,0)</f>
        <v>00:20:0E:10:52:BC</v>
      </c>
      <c r="Y364" s="13">
        <v>41082</v>
      </c>
      <c r="Z364" s="11" t="s">
        <v>1411</v>
      </c>
      <c r="AA364" s="14">
        <v>41082</v>
      </c>
      <c r="AB364" s="28">
        <f>VLOOKUP(C364,Relatorios!A$3:B1135,2,0)</f>
        <v>41143</v>
      </c>
      <c r="AC364" s="287">
        <f>VLOOKUP(D364,Faturamento!D$3:F1799,3,0)</f>
        <v>41113</v>
      </c>
      <c r="AD364" s="41"/>
      <c r="AE364" s="14" t="str">
        <f>VLOOKUP(B364,SAOM!B$2:T1905,16,0)</f>
        <v>-</v>
      </c>
      <c r="AF364" s="14">
        <f t="shared" si="11"/>
        <v>41172</v>
      </c>
      <c r="AG364" s="14" t="s">
        <v>4162</v>
      </c>
      <c r="AH364" s="14"/>
      <c r="AI364" s="47"/>
      <c r="AJ364" s="114"/>
      <c r="AK364" s="114"/>
      <c r="AL364" s="11" t="str">
        <f>VLOOKUP(B364,SAOM!B$2:U2022,20,0)</f>
        <v>Cabo não conectado.</v>
      </c>
      <c r="AM364" s="15" t="s">
        <v>4162</v>
      </c>
    </row>
    <row r="365" spans="1:39" s="15" customFormat="1" ht="15.75" customHeight="1">
      <c r="A365" s="39">
        <v>3458</v>
      </c>
      <c r="B365" s="31">
        <v>3458</v>
      </c>
      <c r="C365" s="31">
        <v>3458</v>
      </c>
      <c r="D365" s="33" t="str">
        <f>VLOOKUP(B365,SAOM!B$2:H2022,7,0)</f>
        <v>SES-PIRA-3458</v>
      </c>
      <c r="E365" s="13">
        <v>41038</v>
      </c>
      <c r="F365" s="13">
        <f>E365+45</f>
        <v>41083</v>
      </c>
      <c r="G365" s="13">
        <f>VLOOKUP(B365,SAOM!B$2:D1909,3,0)</f>
        <v>41083</v>
      </c>
      <c r="H365" s="13">
        <f t="shared" si="10"/>
        <v>41098</v>
      </c>
      <c r="I365" s="13" t="s">
        <v>458</v>
      </c>
      <c r="J365" s="10" t="s">
        <v>469</v>
      </c>
      <c r="K365" s="33" t="str">
        <f>VLOOKUP(B365,SAOM!B$2:H1906,4,0)</f>
        <v>Aceito</v>
      </c>
      <c r="L365" s="10" t="s">
        <v>456</v>
      </c>
      <c r="M365" s="33" t="str">
        <f>VLOOKUP(B365,SAOM!B$2:F2192,5,0)</f>
        <v>Lider</v>
      </c>
      <c r="N365" s="11" t="s">
        <v>1689</v>
      </c>
      <c r="O365" s="11" t="str">
        <f>VLOOKUP(N365,Coordenadas!B$2:C1212,2,0)</f>
        <v>NORTE DE MINAS</v>
      </c>
      <c r="P365" s="11" t="str">
        <f>VLOOKUP(N365,Coordenadas!B$2:D1212,3,0)</f>
        <v xml:space="preserve"> 17°20'9.24"S</v>
      </c>
      <c r="Q365" s="11" t="str">
        <f>VLOOKUP(N365,Coordenadas!B$2:E1212,4,0)</f>
        <v xml:space="preserve"> 44°53'52.72"O</v>
      </c>
      <c r="R365" s="33">
        <v>4035</v>
      </c>
      <c r="S365" s="13">
        <v>41095</v>
      </c>
      <c r="T365" s="35" t="str">
        <f>VLOOKUP(B365,SAOM!B$2:M1906,9,0)</f>
        <v>Maria das Graças</v>
      </c>
      <c r="U365" s="13" t="str">
        <f>VLOOKUP(B365,SAOM!B$2:N1906,10,0)</f>
        <v>Rua Valter Borges, 398 - Bairro Santa Terezinha</v>
      </c>
      <c r="V365" s="35" t="str">
        <f>VLOOKUP(B365,SAOM!B$2:P1906,12,0)</f>
        <v>38 3743-9936</v>
      </c>
      <c r="W365" s="60" t="str">
        <f>VLOOKUP(B365,SAOM!B$2:O1906,11,0)</f>
        <v>39270-000</v>
      </c>
      <c r="X365" s="33" t="str">
        <f>VLOOKUP(B365,SAOM!B$2:Q1906,13,0)</f>
        <v>00:20:0E:10:52:57</v>
      </c>
      <c r="Y365" s="13">
        <v>41095</v>
      </c>
      <c r="Z365" s="11" t="s">
        <v>2644</v>
      </c>
      <c r="AA365" s="14">
        <v>41095</v>
      </c>
      <c r="AB365" s="28">
        <f>VLOOKUP(C365,Relatorios!A$3:B1136,2,0)</f>
        <v>41254</v>
      </c>
      <c r="AC365" s="287">
        <f>VLOOKUP(D365,Faturamento!D$3:F1800,3,0)</f>
        <v>41126</v>
      </c>
      <c r="AD365" s="41"/>
      <c r="AE365" s="14" t="str">
        <f>VLOOKUP(B365,SAOM!B$2:T1906,16,0)</f>
        <v>-</v>
      </c>
      <c r="AF365" s="14">
        <f t="shared" si="11"/>
        <v>41185</v>
      </c>
      <c r="AG365" s="14">
        <v>41163</v>
      </c>
      <c r="AH365" s="14">
        <v>41352</v>
      </c>
      <c r="AI365" s="47" t="s">
        <v>8610</v>
      </c>
      <c r="AJ365" s="114" t="s">
        <v>12171</v>
      </c>
      <c r="AK365" s="114" t="s">
        <v>15967</v>
      </c>
      <c r="AL365" s="11" t="str">
        <f>VLOOKUP(B365,SAOM!B$2:U2023,20,0)</f>
        <v>Não possui computador</v>
      </c>
      <c r="AM365" s="15" t="s">
        <v>4162</v>
      </c>
    </row>
    <row r="366" spans="1:39" s="15" customFormat="1" ht="15.75" customHeight="1">
      <c r="A366" s="39">
        <v>3461</v>
      </c>
      <c r="B366" s="31">
        <v>3461</v>
      </c>
      <c r="C366" s="31">
        <v>3461</v>
      </c>
      <c r="D366" s="33" t="str">
        <f>VLOOKUP(B366,SAOM!B$2:H2023,7,0)</f>
        <v>SES-PIRA-3461</v>
      </c>
      <c r="E366" s="13">
        <v>41038</v>
      </c>
      <c r="F366" s="13">
        <f>E366+45</f>
        <v>41083</v>
      </c>
      <c r="G366" s="13">
        <f>VLOOKUP(B366,SAOM!B$2:D1910,3,0)</f>
        <v>41083</v>
      </c>
      <c r="H366" s="13">
        <f t="shared" si="10"/>
        <v>41098</v>
      </c>
      <c r="I366" s="13" t="s">
        <v>458</v>
      </c>
      <c r="J366" s="10" t="s">
        <v>469</v>
      </c>
      <c r="K366" s="33" t="str">
        <f>VLOOKUP(B366,SAOM!B$2:H1907,4,0)</f>
        <v>Aceito</v>
      </c>
      <c r="L366" s="10" t="s">
        <v>456</v>
      </c>
      <c r="M366" s="33" t="str">
        <f>VLOOKUP(B366,SAOM!B$2:F2193,5,0)</f>
        <v>Lider</v>
      </c>
      <c r="N366" s="11" t="s">
        <v>1689</v>
      </c>
      <c r="O366" s="11" t="str">
        <f>VLOOKUP(N366,Coordenadas!B$2:C1213,2,0)</f>
        <v>NORTE DE MINAS</v>
      </c>
      <c r="P366" s="11" t="str">
        <f>VLOOKUP(N366,Coordenadas!B$2:D1213,3,0)</f>
        <v xml:space="preserve"> 17°20'9.24"S</v>
      </c>
      <c r="Q366" s="11" t="str">
        <f>VLOOKUP(N366,Coordenadas!B$2:E1213,4,0)</f>
        <v xml:space="preserve"> 44°53'52.72"O</v>
      </c>
      <c r="R366" s="33">
        <v>4035</v>
      </c>
      <c r="S366" s="13">
        <v>41095</v>
      </c>
      <c r="T366" s="35" t="str">
        <f>VLOOKUP(B366,SAOM!B$2:M1907,9,0)</f>
        <v>Haroldo Brasil de Oliveira</v>
      </c>
      <c r="U366" s="13" t="str">
        <f>VLOOKUP(B366,SAOM!B$2:N1907,10,0)</f>
        <v>Av. São Francisco, 1378</v>
      </c>
      <c r="V366" s="35" t="str">
        <f>VLOOKUP(B366,SAOM!B$2:P1907,12,0)</f>
        <v>38 3743-9909</v>
      </c>
      <c r="W366" s="60" t="str">
        <f>VLOOKUP(B366,SAOM!B$2:O1907,11,0)</f>
        <v>39270-000</v>
      </c>
      <c r="X366" s="33" t="str">
        <f>VLOOKUP(B366,SAOM!B$2:Q1907,13,0)</f>
        <v>00:20:0e:10:52:56</v>
      </c>
      <c r="Y366" s="13">
        <v>41095</v>
      </c>
      <c r="Z366" s="11" t="s">
        <v>2644</v>
      </c>
      <c r="AA366" s="14">
        <v>41095</v>
      </c>
      <c r="AB366" s="28">
        <f>VLOOKUP(C366,Relatorios!A$3:B1137,2,0)</f>
        <v>41254</v>
      </c>
      <c r="AC366" s="287">
        <f>VLOOKUP(D366,Faturamento!D$3:F1801,3,0)</f>
        <v>41126</v>
      </c>
      <c r="AD366" s="41"/>
      <c r="AE366" s="14" t="str">
        <f>VLOOKUP(B366,SAOM!B$2:T1907,16,0)</f>
        <v>-</v>
      </c>
      <c r="AF366" s="14">
        <f t="shared" si="11"/>
        <v>41185</v>
      </c>
      <c r="AG366" s="14" t="s">
        <v>4162</v>
      </c>
      <c r="AH366" s="14"/>
      <c r="AI366" s="47"/>
      <c r="AJ366" s="114"/>
      <c r="AK366" s="114"/>
      <c r="AL366" s="11" t="str">
        <f>VLOOKUP(B366,SAOM!B$2:U2024,20,0)</f>
        <v>Localidade não possui computador</v>
      </c>
      <c r="AM366" s="15" t="s">
        <v>4162</v>
      </c>
    </row>
    <row r="367" spans="1:39" s="15" customFormat="1" ht="15.75" customHeight="1">
      <c r="A367" s="39">
        <v>3462</v>
      </c>
      <c r="B367" s="31">
        <v>3462</v>
      </c>
      <c r="C367" s="31">
        <v>3462</v>
      </c>
      <c r="D367" s="33" t="str">
        <f>VLOOKUP(B367,SAOM!B$2:H2024,7,0)</f>
        <v>SES-PIRA-3462</v>
      </c>
      <c r="E367" s="13">
        <v>41038</v>
      </c>
      <c r="F367" s="13">
        <v>41083</v>
      </c>
      <c r="G367" s="13">
        <f>VLOOKUP(B367,SAOM!B$2:D1911,3,0)</f>
        <v>41127</v>
      </c>
      <c r="H367" s="13">
        <f t="shared" si="10"/>
        <v>41098</v>
      </c>
      <c r="I367" s="13">
        <v>41089</v>
      </c>
      <c r="J367" s="10" t="s">
        <v>700</v>
      </c>
      <c r="K367" s="33" t="str">
        <f>VLOOKUP(B367,SAOM!B$2:H1908,4,0)</f>
        <v>Paralisado</v>
      </c>
      <c r="L367" s="10" t="s">
        <v>456</v>
      </c>
      <c r="M367" s="33" t="str">
        <f>VLOOKUP(B367,SAOM!B$2:F2194,5,0)</f>
        <v>Lider</v>
      </c>
      <c r="N367" s="11" t="s">
        <v>1689</v>
      </c>
      <c r="O367" s="11" t="str">
        <f>VLOOKUP(N367,Coordenadas!B$2:C1214,2,0)</f>
        <v>NORTE DE MINAS</v>
      </c>
      <c r="P367" s="11" t="str">
        <f>VLOOKUP(N367,Coordenadas!B$2:D1214,3,0)</f>
        <v xml:space="preserve"> 17°20'9.24"S</v>
      </c>
      <c r="Q367" s="11" t="str">
        <f>VLOOKUP(N367,Coordenadas!B$2:E1214,4,0)</f>
        <v xml:space="preserve"> 44°53'52.72"O</v>
      </c>
      <c r="R367" s="33">
        <v>4035</v>
      </c>
      <c r="S367" s="13" t="s">
        <v>458</v>
      </c>
      <c r="T367" s="35" t="str">
        <f>VLOOKUP(B367,SAOM!B$2:M1908,9,0)</f>
        <v>Rua José Diniz Ferreira, 183</v>
      </c>
      <c r="U367" s="13" t="str">
        <f>VLOOKUP(B367,SAOM!B$2:N1908,10,0)</f>
        <v>Rua José Diniz Ferreira, 183</v>
      </c>
      <c r="V367" s="35" t="str">
        <f>VLOOKUP(B367,SAOM!B$2:P1908,12,0)</f>
        <v>38 3743-9936</v>
      </c>
      <c r="W367" s="60" t="str">
        <f>VLOOKUP(B367,SAOM!B$2:O1908,11,0)</f>
        <v>39270-000</v>
      </c>
      <c r="X367" s="33" t="str">
        <f>VLOOKUP(B367,SAOM!B$2:Q1908,13,0)</f>
        <v>-</v>
      </c>
      <c r="Y367" s="13"/>
      <c r="Z367" s="11"/>
      <c r="AA367" s="14"/>
      <c r="AB367" s="28" t="e">
        <f>VLOOKUP(C367,Relatorios!A$3:B1138,2,0)</f>
        <v>#N/A</v>
      </c>
      <c r="AC367" s="287" t="e">
        <f>VLOOKUP(D367,Faturamento!D$3:F1802,3,0)</f>
        <v>#N/A</v>
      </c>
      <c r="AD367" s="41" t="s">
        <v>4163</v>
      </c>
      <c r="AE367" s="14" t="str">
        <f>VLOOKUP(B367,SAOM!B$2:T1908,16,0)</f>
        <v xml:space="preserve">29/06/2012 10:29:10 	Hernan Martins Alves 	Posto em reforma, sem previsão para acabar. </v>
      </c>
      <c r="AF367" s="14">
        <f t="shared" si="11"/>
        <v>90</v>
      </c>
      <c r="AG367" s="14" t="s">
        <v>4162</v>
      </c>
      <c r="AH367" s="14"/>
      <c r="AI367" s="47"/>
      <c r="AJ367" s="114"/>
      <c r="AK367" s="114"/>
      <c r="AL367" s="11" t="str">
        <f>VLOOKUP(B367,SAOM!B$2:U2025,20,0)</f>
        <v>-</v>
      </c>
      <c r="AM367" s="15" t="s">
        <v>4162</v>
      </c>
    </row>
    <row r="368" spans="1:39" s="15" customFormat="1" ht="15.75" customHeight="1">
      <c r="A368" s="39">
        <v>3470</v>
      </c>
      <c r="B368" s="31">
        <v>3470</v>
      </c>
      <c r="C368" s="31">
        <v>3470</v>
      </c>
      <c r="D368" s="33" t="str">
        <f>VLOOKUP(B368,SAOM!B$2:H2025,7,0)</f>
        <v>SES-PIRA-3470</v>
      </c>
      <c r="E368" s="13">
        <v>41040</v>
      </c>
      <c r="F368" s="13">
        <v>41085</v>
      </c>
      <c r="G368" s="13">
        <f>VLOOKUP(B368,SAOM!B$2:D1912,3,0)</f>
        <v>41085</v>
      </c>
      <c r="H368" s="13">
        <f t="shared" si="10"/>
        <v>41100</v>
      </c>
      <c r="I368" s="13" t="s">
        <v>458</v>
      </c>
      <c r="J368" s="10" t="s">
        <v>469</v>
      </c>
      <c r="K368" s="33" t="str">
        <f>VLOOKUP(B368,SAOM!B$2:H1909,4,0)</f>
        <v>Aceito</v>
      </c>
      <c r="L368" s="10" t="s">
        <v>456</v>
      </c>
      <c r="M368" s="33" t="str">
        <f>VLOOKUP(B368,SAOM!B$2:F2195,5,0)</f>
        <v>Lider</v>
      </c>
      <c r="N368" s="11" t="s">
        <v>1689</v>
      </c>
      <c r="O368" s="11" t="str">
        <f>VLOOKUP(N368,Coordenadas!B$2:C1215,2,0)</f>
        <v>NORTE DE MINAS</v>
      </c>
      <c r="P368" s="11" t="str">
        <f>VLOOKUP(N368,Coordenadas!B$2:D1215,3,0)</f>
        <v xml:space="preserve"> 17°20'9.24"S</v>
      </c>
      <c r="Q368" s="11" t="str">
        <f>VLOOKUP(N368,Coordenadas!B$2:E1215,4,0)</f>
        <v xml:space="preserve"> 44°53'52.72"O</v>
      </c>
      <c r="R368" s="33">
        <v>4035</v>
      </c>
      <c r="S368" s="13">
        <v>41088</v>
      </c>
      <c r="T368" s="35" t="str">
        <f>VLOOKUP(B368,SAOM!B$2:M1909,9,0)</f>
        <v>Andiara Luiza Xavier Freitas</v>
      </c>
      <c r="U368" s="13" t="str">
        <f>VLOOKUP(B368,SAOM!B$2:N1909,10,0)</f>
        <v>Rua Rosiria Amorim Guerra, 450</v>
      </c>
      <c r="V368" s="35" t="str">
        <f>VLOOKUP(B368,SAOM!B$2:P1909,12,0)</f>
        <v>38 3743-9994</v>
      </c>
      <c r="W368" s="60" t="str">
        <f>VLOOKUP(B368,SAOM!B$2:O1909,11,0)</f>
        <v>39270-000</v>
      </c>
      <c r="X368" s="33" t="str">
        <f>VLOOKUP(B368,SAOM!B$2:Q1909,13,0)</f>
        <v>00:20:0e:10:52:80</v>
      </c>
      <c r="Y368" s="13">
        <v>41088</v>
      </c>
      <c r="Z368" s="11" t="s">
        <v>1743</v>
      </c>
      <c r="AA368" s="14">
        <v>41089</v>
      </c>
      <c r="AB368" s="28">
        <f>VLOOKUP(C368,Relatorios!A$3:B1139,2,0)</f>
        <v>41143</v>
      </c>
      <c r="AC368" s="287">
        <f>VLOOKUP(D368,Faturamento!D$3:F1803,3,0)</f>
        <v>41120</v>
      </c>
      <c r="AD368" s="41"/>
      <c r="AE368" s="14" t="str">
        <f>VLOOKUP(B368,SAOM!B$2:T1909,16,0)</f>
        <v>-</v>
      </c>
      <c r="AF368" s="14">
        <f t="shared" si="11"/>
        <v>41179</v>
      </c>
      <c r="AG368" s="14" t="s">
        <v>4162</v>
      </c>
      <c r="AH368" s="14"/>
      <c r="AI368" s="47"/>
      <c r="AJ368" s="114"/>
      <c r="AK368" s="114"/>
      <c r="AL368" s="11" t="str">
        <f>VLOOKUP(B368,SAOM!B$2:U2026,20,0)</f>
        <v>Técnico não tem cabo disponível.</v>
      </c>
      <c r="AM368" s="15" t="s">
        <v>4162</v>
      </c>
    </row>
    <row r="369" spans="1:43" s="15" customFormat="1" ht="15.75" customHeight="1">
      <c r="A369" s="39">
        <v>3469</v>
      </c>
      <c r="B369" s="31">
        <v>3469</v>
      </c>
      <c r="C369" s="31">
        <v>3469</v>
      </c>
      <c r="D369" s="33" t="str">
        <f>VLOOKUP(B369,SAOM!B$2:H2026,7,0)</f>
        <v>SES-PIRA-3469</v>
      </c>
      <c r="E369" s="13">
        <v>41040</v>
      </c>
      <c r="F369" s="13">
        <v>41166</v>
      </c>
      <c r="G369" s="13">
        <f>VLOOKUP(B369,SAOM!B$2:D1913,3,0)</f>
        <v>41166</v>
      </c>
      <c r="H369" s="13">
        <f t="shared" si="10"/>
        <v>41181</v>
      </c>
      <c r="I369" s="13">
        <v>41095</v>
      </c>
      <c r="J369" s="10" t="s">
        <v>469</v>
      </c>
      <c r="K369" s="33" t="str">
        <f>VLOOKUP(B369,SAOM!B$2:H1910,4,0)</f>
        <v>Aceito</v>
      </c>
      <c r="L369" s="10" t="s">
        <v>456</v>
      </c>
      <c r="M369" s="33" t="str">
        <f>VLOOKUP(B369,SAOM!B$2:F2196,5,0)</f>
        <v>Lider</v>
      </c>
      <c r="N369" s="11" t="s">
        <v>1689</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35" t="str">
        <f>VLOOKUP(B369,SAOM!B$2:M1910,9,0)</f>
        <v>Kelcilene Azevedo de Matos</v>
      </c>
      <c r="U369" s="13" t="str">
        <f>VLOOKUP(B369,SAOM!B$2:N1910,10,0)</f>
        <v>Rua Rio Grande do Sul, 1144</v>
      </c>
      <c r="V369" s="35" t="str">
        <f>VLOOKUP(B369,SAOM!B$2:P1910,12,0)</f>
        <v>38 3743-9937</v>
      </c>
      <c r="W369" s="60" t="str">
        <f>VLOOKUP(B369,SAOM!B$2:O1910,11,0)</f>
        <v>39270-000</v>
      </c>
      <c r="X369" s="33" t="str">
        <f>VLOOKUP(B369,SAOM!B$2:Q1910,13,0)</f>
        <v>00:20:0e:10:53:a5</v>
      </c>
      <c r="Y369" s="13">
        <v>41233</v>
      </c>
      <c r="Z369" s="11" t="s">
        <v>5712</v>
      </c>
      <c r="AA369" s="14">
        <v>41234</v>
      </c>
      <c r="AB369" s="28" t="str">
        <f>VLOOKUP(C369,Relatorios!A$3:B1140,2,0)</f>
        <v>Pendente</v>
      </c>
      <c r="AC369" s="287">
        <f>VLOOKUP(D369,Faturamento!D$3:F1804,3,0)</f>
        <v>41265</v>
      </c>
      <c r="AD369" s="50" t="s">
        <v>6542</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 t="shared" si="11"/>
        <v>41324</v>
      </c>
      <c r="AG369" s="14" t="s">
        <v>4162</v>
      </c>
      <c r="AH369" s="14"/>
      <c r="AI369" s="47"/>
      <c r="AJ369" s="118"/>
      <c r="AK369" s="118"/>
      <c r="AL369" s="11" t="str">
        <f>VLOOKUP(B369,SAOM!B$2:U2027,20,0)</f>
        <v>conectado no computador do cliente</v>
      </c>
      <c r="AM369" s="15" t="s">
        <v>4162</v>
      </c>
    </row>
    <row r="370" spans="1:43" s="15" customFormat="1" ht="15.75" customHeight="1">
      <c r="A370" s="39">
        <v>3468</v>
      </c>
      <c r="B370" s="31">
        <v>3468</v>
      </c>
      <c r="C370" s="31">
        <v>3468</v>
      </c>
      <c r="D370" s="33" t="str">
        <f>VLOOKUP(B370,SAOM!B$2:H2027,7,0)</f>
        <v>SES-PIRA-3468</v>
      </c>
      <c r="E370" s="13">
        <v>41040</v>
      </c>
      <c r="F370" s="13">
        <v>41085</v>
      </c>
      <c r="G370" s="13">
        <f>VLOOKUP(B370,SAOM!B$2:D1914,3,0)</f>
        <v>41085</v>
      </c>
      <c r="H370" s="13">
        <f t="shared" si="10"/>
        <v>41100</v>
      </c>
      <c r="I370" s="13" t="s">
        <v>458</v>
      </c>
      <c r="J370" s="10" t="s">
        <v>469</v>
      </c>
      <c r="K370" s="33" t="str">
        <f>VLOOKUP(B370,SAOM!B$2:H1911,4,0)</f>
        <v>Aceito</v>
      </c>
      <c r="L370" s="10" t="s">
        <v>456</v>
      </c>
      <c r="M370" s="33" t="str">
        <f>VLOOKUP(B370,SAOM!B$2:F2197,5,0)</f>
        <v>Lider</v>
      </c>
      <c r="N370" s="11" t="s">
        <v>1689</v>
      </c>
      <c r="O370" s="11" t="str">
        <f>VLOOKUP(N370,Coordenadas!B$2:C1217,2,0)</f>
        <v>NORTE DE MINAS</v>
      </c>
      <c r="P370" s="11" t="str">
        <f>VLOOKUP(N370,Coordenadas!B$2:D1217,3,0)</f>
        <v xml:space="preserve"> 17°20'9.24"S</v>
      </c>
      <c r="Q370" s="11" t="str">
        <f>VLOOKUP(N370,Coordenadas!B$2:E1217,4,0)</f>
        <v xml:space="preserve"> 44°53'52.72"O</v>
      </c>
      <c r="R370" s="33">
        <v>4035</v>
      </c>
      <c r="S370" s="13">
        <v>41087</v>
      </c>
      <c r="T370" s="35" t="str">
        <f>VLOOKUP(B370,SAOM!B$2:M1911,9,0)</f>
        <v>Reginaldo Silva Cordeiro</v>
      </c>
      <c r="U370" s="13" t="str">
        <f>VLOOKUP(B370,SAOM!B$2:N1911,10,0)</f>
        <v>Rua Maestro Nery Teixeira, 555 - Bairro Nova Pirapora</v>
      </c>
      <c r="V370" s="35" t="str">
        <f>VLOOKUP(B370,SAOM!B$2:P1911,12,0)</f>
        <v>38 3743-9935</v>
      </c>
      <c r="W370" s="60" t="str">
        <f>VLOOKUP(B370,SAOM!B$2:O1911,11,0)</f>
        <v>39270-000</v>
      </c>
      <c r="X370" s="33" t="str">
        <f>VLOOKUP(B370,SAOM!B$2:Q1911,13,0)</f>
        <v>00:20:0e:10:52:1a</v>
      </c>
      <c r="Y370" s="13">
        <v>41087</v>
      </c>
      <c r="Z370" s="11" t="s">
        <v>1438</v>
      </c>
      <c r="AA370" s="14">
        <v>41087</v>
      </c>
      <c r="AB370" s="28">
        <f>VLOOKUP(C370,Relatorios!A$3:B1141,2,0)</f>
        <v>41143</v>
      </c>
      <c r="AC370" s="287">
        <f>VLOOKUP(D370,Faturamento!D$3:F1805,3,0)</f>
        <v>41118</v>
      </c>
      <c r="AD370" s="41"/>
      <c r="AE370" s="14" t="str">
        <f>VLOOKUP(B370,SAOM!B$2:T1911,16,0)</f>
        <v>-</v>
      </c>
      <c r="AF370" s="14">
        <f t="shared" si="11"/>
        <v>41177</v>
      </c>
      <c r="AG370" s="14">
        <v>41163</v>
      </c>
      <c r="AH370" s="14">
        <v>41352</v>
      </c>
      <c r="AI370" s="47" t="s">
        <v>8610</v>
      </c>
      <c r="AJ370" s="114" t="s">
        <v>12171</v>
      </c>
      <c r="AK370" s="114" t="s">
        <v>15966</v>
      </c>
      <c r="AL370" s="11" t="str">
        <f>VLOOKUP(B370,SAOM!B$2:U2028,20,0)</f>
        <v>técnico naõ possui o cabo</v>
      </c>
      <c r="AM370" s="15" t="s">
        <v>4162</v>
      </c>
    </row>
    <row r="371" spans="1:43" s="15" customFormat="1" ht="15.75" customHeight="1">
      <c r="A371" s="39">
        <v>3467</v>
      </c>
      <c r="B371" s="31">
        <v>3467</v>
      </c>
      <c r="C371" s="31">
        <v>3467</v>
      </c>
      <c r="D371" s="33" t="str">
        <f>VLOOKUP(B371,SAOM!B$2:H2028,7,0)</f>
        <v>SES-PIRA-3467</v>
      </c>
      <c r="E371" s="13">
        <v>41040</v>
      </c>
      <c r="F371" s="13">
        <v>41085</v>
      </c>
      <c r="G371" s="13">
        <f>VLOOKUP(B371,SAOM!B$2:D1915,3,0)</f>
        <v>41085</v>
      </c>
      <c r="H371" s="13">
        <f t="shared" si="10"/>
        <v>41100</v>
      </c>
      <c r="I371" s="13" t="s">
        <v>458</v>
      </c>
      <c r="J371" s="10" t="s">
        <v>469</v>
      </c>
      <c r="K371" s="33" t="str">
        <f>VLOOKUP(B371,SAOM!B$2:H1912,4,0)</f>
        <v>Aceito</v>
      </c>
      <c r="L371" s="10" t="s">
        <v>456</v>
      </c>
      <c r="M371" s="33" t="str">
        <f>VLOOKUP(B371,SAOM!B$2:F2198,5,0)</f>
        <v>Lider</v>
      </c>
      <c r="N371" s="11" t="s">
        <v>1689</v>
      </c>
      <c r="O371" s="11" t="str">
        <f>VLOOKUP(N371,Coordenadas!B$2:C1218,2,0)</f>
        <v>NORTE DE MINAS</v>
      </c>
      <c r="P371" s="11" t="str">
        <f>VLOOKUP(N371,Coordenadas!B$2:D1218,3,0)</f>
        <v xml:space="preserve"> 17°20'9.24"S</v>
      </c>
      <c r="Q371" s="11" t="str">
        <f>VLOOKUP(N371,Coordenadas!B$2:E1218,4,0)</f>
        <v xml:space="preserve"> 44°53'52.72"O</v>
      </c>
      <c r="R371" s="33">
        <v>4035</v>
      </c>
      <c r="S371" s="13">
        <v>41081</v>
      </c>
      <c r="T371" s="35" t="str">
        <f>VLOOKUP(B371,SAOM!B$2:M1912,9,0)</f>
        <v>Patrícia Silva Prado</v>
      </c>
      <c r="U371" s="13" t="str">
        <f>VLOOKUP(B371,SAOM!B$2:N1912,10,0)</f>
        <v>Rua Efigênia de Oliveira, 105</v>
      </c>
      <c r="V371" s="35" t="str">
        <f>VLOOKUP(B371,SAOM!B$2:P1912,12,0)</f>
        <v>38 3743-9939</v>
      </c>
      <c r="W371" s="60" t="str">
        <f>VLOOKUP(B371,SAOM!B$2:O1912,11,0)</f>
        <v>39270-000</v>
      </c>
      <c r="X371" s="33" t="str">
        <f>VLOOKUP(B371,SAOM!B$2:Q1912,13,0)</f>
        <v>00:20:0e:10:52:bc</v>
      </c>
      <c r="Y371" s="13">
        <v>41081</v>
      </c>
      <c r="Z371" s="11" t="s">
        <v>1743</v>
      </c>
      <c r="AA371" s="14">
        <v>41082</v>
      </c>
      <c r="AB371" s="28">
        <f>VLOOKUP(C371,Relatorios!A$3:B1142,2,0)</f>
        <v>41143</v>
      </c>
      <c r="AC371" s="287">
        <f>VLOOKUP(D371,Faturamento!D$3:F1806,3,0)</f>
        <v>41113</v>
      </c>
      <c r="AD371" s="41"/>
      <c r="AE371" s="14" t="str">
        <f>VLOOKUP(B371,SAOM!B$2:T1912,16,0)</f>
        <v>-</v>
      </c>
      <c r="AF371" s="14">
        <f t="shared" si="11"/>
        <v>41172</v>
      </c>
      <c r="AG371" s="14">
        <v>41398</v>
      </c>
      <c r="AH371" s="14"/>
      <c r="AI371" s="47" t="s">
        <v>623</v>
      </c>
      <c r="AJ371" s="114" t="s">
        <v>18012</v>
      </c>
      <c r="AK371" s="114"/>
      <c r="AL371" s="11" t="str">
        <f>VLOOKUP(B371,SAOM!B$2:U2029,20,0)</f>
        <v>O técnico informou que não deixará o cabo.</v>
      </c>
      <c r="AM371" s="15" t="s">
        <v>4162</v>
      </c>
    </row>
    <row r="372" spans="1:43" s="15" customFormat="1" ht="15.75" customHeight="1">
      <c r="A372" s="39">
        <v>3464</v>
      </c>
      <c r="B372" s="31">
        <v>3464</v>
      </c>
      <c r="C372" s="31">
        <v>3464</v>
      </c>
      <c r="D372" s="33" t="str">
        <f>VLOOKUP(B372,SAOM!B$2:H2029,7,0)</f>
        <v>SES-PIRA-3464</v>
      </c>
      <c r="E372" s="13">
        <v>41040</v>
      </c>
      <c r="F372" s="13">
        <v>41085</v>
      </c>
      <c r="G372" s="13">
        <f>VLOOKUP(B372,SAOM!B$2:D1916,3,0)</f>
        <v>41085</v>
      </c>
      <c r="H372" s="13">
        <f t="shared" si="10"/>
        <v>41100</v>
      </c>
      <c r="I372" s="13" t="s">
        <v>458</v>
      </c>
      <c r="J372" s="10" t="s">
        <v>469</v>
      </c>
      <c r="K372" s="33" t="str">
        <f>VLOOKUP(B372,SAOM!B$2:H1913,4,0)</f>
        <v>Aceito</v>
      </c>
      <c r="L372" s="10" t="s">
        <v>456</v>
      </c>
      <c r="M372" s="33" t="str">
        <f>VLOOKUP(B372,SAOM!B$2:F2199,5,0)</f>
        <v>Lider</v>
      </c>
      <c r="N372" s="11" t="s">
        <v>1689</v>
      </c>
      <c r="O372" s="11" t="str">
        <f>VLOOKUP(N372,Coordenadas!B$2:C1219,2,0)</f>
        <v>NORTE DE MINAS</v>
      </c>
      <c r="P372" s="11" t="str">
        <f>VLOOKUP(N372,Coordenadas!B$2:D1219,3,0)</f>
        <v xml:space="preserve"> 17°20'9.24"S</v>
      </c>
      <c r="Q372" s="11" t="str">
        <f>VLOOKUP(N372,Coordenadas!B$2:E1219,4,0)</f>
        <v xml:space="preserve"> 44°53'52.72"O</v>
      </c>
      <c r="R372" s="33">
        <v>4035</v>
      </c>
      <c r="S372" s="13">
        <v>41087</v>
      </c>
      <c r="T372" s="35" t="str">
        <f>VLOOKUP(B372,SAOM!B$2:M1913,9,0)</f>
        <v>Aline Fagundes Rabelo</v>
      </c>
      <c r="U372" s="13" t="str">
        <f>VLOOKUP(B372,SAOM!B$2:N1913,10,0)</f>
        <v>Rua Treze de Maio, 821</v>
      </c>
      <c r="V372" s="35" t="str">
        <f>VLOOKUP(B372,SAOM!B$2:P1913,12,0)</f>
        <v>38 3743-9987</v>
      </c>
      <c r="W372" s="60" t="str">
        <f>VLOOKUP(B372,SAOM!B$2:O1913,11,0)</f>
        <v>39270-000</v>
      </c>
      <c r="X372" s="33" t="str">
        <f>VLOOKUP(B372,SAOM!B$2:Q1913,13,0)</f>
        <v>00:20:0e:10:52:c9</v>
      </c>
      <c r="Y372" s="13">
        <v>41087</v>
      </c>
      <c r="Z372" s="11" t="s">
        <v>1411</v>
      </c>
      <c r="AA372" s="14">
        <v>41087</v>
      </c>
      <c r="AB372" s="28">
        <f>VLOOKUP(C372,Relatorios!A$3:B1143,2,0)</f>
        <v>41143</v>
      </c>
      <c r="AC372" s="287">
        <f>VLOOKUP(D372,Faturamento!D$3:F1807,3,0)</f>
        <v>41118</v>
      </c>
      <c r="AD372" s="41"/>
      <c r="AE372" s="14" t="str">
        <f>VLOOKUP(B372,SAOM!B$2:T1913,16,0)</f>
        <v>-</v>
      </c>
      <c r="AF372" s="14">
        <f t="shared" si="11"/>
        <v>41177</v>
      </c>
      <c r="AG372" s="14" t="s">
        <v>4162</v>
      </c>
      <c r="AH372" s="14"/>
      <c r="AI372" s="47"/>
      <c r="AJ372" s="114"/>
      <c r="AK372" s="114"/>
      <c r="AL372" s="11" t="str">
        <f>VLOOKUP(B372,SAOM!B$2:U2030,20,0)</f>
        <v>Não Possui computador para conexão do cabo.</v>
      </c>
      <c r="AM372" s="15" t="s">
        <v>4162</v>
      </c>
    </row>
    <row r="373" spans="1:43" s="15" customFormat="1" ht="15.75" customHeight="1">
      <c r="A373" s="39">
        <v>3465</v>
      </c>
      <c r="B373" s="31">
        <v>3465</v>
      </c>
      <c r="C373" s="31">
        <v>3465</v>
      </c>
      <c r="D373" s="33" t="str">
        <f>VLOOKUP(B373,SAOM!B$2:H2030,7,0)</f>
        <v>SES-PIRA-3465</v>
      </c>
      <c r="E373" s="13">
        <v>41040</v>
      </c>
      <c r="F373" s="13">
        <v>41085</v>
      </c>
      <c r="G373" s="13">
        <f>VLOOKUP(B373,SAOM!B$2:D1917,3,0)</f>
        <v>41085</v>
      </c>
      <c r="H373" s="13">
        <f t="shared" si="10"/>
        <v>41100</v>
      </c>
      <c r="I373" s="13" t="s">
        <v>458</v>
      </c>
      <c r="J373" s="10" t="s">
        <v>469</v>
      </c>
      <c r="K373" s="33" t="str">
        <f>VLOOKUP(B373,SAOM!B$2:H1914,4,0)</f>
        <v>Aceito</v>
      </c>
      <c r="L373" s="10" t="s">
        <v>456</v>
      </c>
      <c r="M373" s="33" t="str">
        <f>VLOOKUP(B373,SAOM!B$2:F2200,5,0)</f>
        <v>Lider</v>
      </c>
      <c r="N373" s="11" t="s">
        <v>1689</v>
      </c>
      <c r="O373" s="11" t="str">
        <f>VLOOKUP(N373,Coordenadas!B$2:C1220,2,0)</f>
        <v>NORTE DE MINAS</v>
      </c>
      <c r="P373" s="11" t="str">
        <f>VLOOKUP(N373,Coordenadas!B$2:D1220,3,0)</f>
        <v xml:space="preserve"> 17°20'9.24"S</v>
      </c>
      <c r="Q373" s="11" t="str">
        <f>VLOOKUP(N373,Coordenadas!B$2:E1220,4,0)</f>
        <v xml:space="preserve"> 44°53'52.72"O</v>
      </c>
      <c r="R373" s="33">
        <v>4035</v>
      </c>
      <c r="S373" s="13">
        <v>41089</v>
      </c>
      <c r="T373" s="35" t="str">
        <f>VLOOKUP(B373,SAOM!B$2:M1914,9,0)</f>
        <v>Ana Cristina Coelho Rodrigues</v>
      </c>
      <c r="U373" s="13" t="str">
        <f>VLOOKUP(B373,SAOM!B$2:N1914,10,0)</f>
        <v>Rua Zizinha de Carvalho, 500</v>
      </c>
      <c r="V373" s="35" t="str">
        <f>VLOOKUP(B373,SAOM!B$2:P1914,12,0)</f>
        <v>38 3743-9908</v>
      </c>
      <c r="W373" s="60" t="str">
        <f>VLOOKUP(B373,SAOM!B$2:O1914,11,0)</f>
        <v>39270-000</v>
      </c>
      <c r="X373" s="33" t="str">
        <f>VLOOKUP(B373,SAOM!B$2:Q1914,13,0)</f>
        <v>00:20:0e:10:48:bd</v>
      </c>
      <c r="Y373" s="13">
        <v>41089</v>
      </c>
      <c r="Z373" s="11" t="s">
        <v>1411</v>
      </c>
      <c r="AA373" s="14">
        <v>41089</v>
      </c>
      <c r="AB373" s="28">
        <f>VLOOKUP(C373,Relatorios!A$3:B1144,2,0)</f>
        <v>41143</v>
      </c>
      <c r="AC373" s="287">
        <f>VLOOKUP(D373,Faturamento!D$3:F1808,3,0)</f>
        <v>41120</v>
      </c>
      <c r="AD373" s="41"/>
      <c r="AE373" s="14" t="str">
        <f>VLOOKUP(B373,SAOM!B$2:T1914,16,0)</f>
        <v>-</v>
      </c>
      <c r="AF373" s="14">
        <f t="shared" si="11"/>
        <v>41179</v>
      </c>
      <c r="AG373" s="14" t="s">
        <v>4162</v>
      </c>
      <c r="AH373" s="14"/>
      <c r="AI373" s="47"/>
      <c r="AJ373" s="114"/>
      <c r="AK373" s="114"/>
      <c r="AL373" s="11" t="str">
        <f>VLOOKUP(B373,SAOM!B$2:U2031,20,0)</f>
        <v>cabo muito curto para utilizar na localidade</v>
      </c>
      <c r="AM373" s="15" t="s">
        <v>4162</v>
      </c>
    </row>
    <row r="374" spans="1:43" s="15" customFormat="1" ht="15.75" customHeight="1">
      <c r="A374" s="39">
        <v>3466</v>
      </c>
      <c r="B374" s="31">
        <v>3466</v>
      </c>
      <c r="C374" s="31">
        <v>3466</v>
      </c>
      <c r="D374" s="33" t="str">
        <f>VLOOKUP(B374,SAOM!B$2:H2031,7,0)</f>
        <v>SES-PIRA-3466</v>
      </c>
      <c r="E374" s="13">
        <v>41040</v>
      </c>
      <c r="F374" s="13">
        <v>41085</v>
      </c>
      <c r="G374" s="13">
        <f>VLOOKUP(B374,SAOM!B$2:D1918,3,0)</f>
        <v>41130</v>
      </c>
      <c r="H374" s="13">
        <f t="shared" si="10"/>
        <v>41100</v>
      </c>
      <c r="I374" s="13">
        <v>41044</v>
      </c>
      <c r="J374" s="10" t="s">
        <v>469</v>
      </c>
      <c r="K374" s="33" t="str">
        <f>VLOOKUP(B374,SAOM!B$2:H1915,4,0)</f>
        <v>Aceito</v>
      </c>
      <c r="L374" s="10" t="s">
        <v>456</v>
      </c>
      <c r="M374" s="33" t="str">
        <f>VLOOKUP(B374,SAOM!B$2:F2201,5,0)</f>
        <v>Lider</v>
      </c>
      <c r="N374" s="11" t="s">
        <v>1689</v>
      </c>
      <c r="O374" s="11" t="str">
        <f>VLOOKUP(N374,Coordenadas!B$2:C1221,2,0)</f>
        <v>NORTE DE MINAS</v>
      </c>
      <c r="P374" s="11" t="str">
        <f>VLOOKUP(N374,Coordenadas!B$2:D1221,3,0)</f>
        <v xml:space="preserve"> 17°20'9.24"S</v>
      </c>
      <c r="Q374" s="11" t="str">
        <f>VLOOKUP(N374,Coordenadas!B$2:E1221,4,0)</f>
        <v xml:space="preserve"> 44°53'52.72"O</v>
      </c>
      <c r="R374" s="33">
        <v>4035</v>
      </c>
      <c r="S374" s="13">
        <v>41089</v>
      </c>
      <c r="T374" s="35" t="str">
        <f>VLOOKUP(B374,SAOM!B$2:M1915,9,0)</f>
        <v>Renata Di Pietro Carvalho</v>
      </c>
      <c r="U374" s="13" t="str">
        <f>VLOOKUP(B374,SAOM!B$2:N1915,10,0)</f>
        <v>Rua 22, 55</v>
      </c>
      <c r="V374" s="35" t="str">
        <f>VLOOKUP(B374,SAOM!B$2:P1915,12,0)</f>
        <v>38 3743-9940</v>
      </c>
      <c r="W374" s="60" t="str">
        <f>VLOOKUP(B374,SAOM!B$2:O1915,11,0)</f>
        <v>39270-000</v>
      </c>
      <c r="X374" s="33" t="str">
        <f>VLOOKUP(B374,SAOM!B$2:Q1915,13,0)</f>
        <v>00:20:0e:10:52:0c</v>
      </c>
      <c r="Y374" s="13">
        <v>41089</v>
      </c>
      <c r="Z374" s="11" t="s">
        <v>1411</v>
      </c>
      <c r="AA374" s="14">
        <v>41089</v>
      </c>
      <c r="AB374" s="28">
        <f>VLOOKUP(C374,Relatorios!A$3:B1145,2,0)</f>
        <v>41143</v>
      </c>
      <c r="AC374" s="287">
        <f>VLOOKUP(D374,Faturamento!D$3:F1809,3,0)</f>
        <v>41120</v>
      </c>
      <c r="AD374" s="41" t="s">
        <v>2850</v>
      </c>
      <c r="AE374" s="14" t="str">
        <f>VLOOKUP(B374,SAOM!B$2:T1915,16,0)</f>
        <v>Em contato com a Sra. Suelen 38 3743-9940, a mesma informa que endereço correto Rua Vicente de Paula ,55.</v>
      </c>
      <c r="AF374" s="14">
        <f t="shared" si="11"/>
        <v>41179</v>
      </c>
      <c r="AG374" s="14" t="s">
        <v>4162</v>
      </c>
      <c r="AH374" s="14"/>
      <c r="AI374" s="47"/>
      <c r="AJ374" s="114"/>
      <c r="AK374" s="114"/>
      <c r="AL374" s="11" t="str">
        <f>VLOOKUP(B374,SAOM!B$2:U2032,20,0)</f>
        <v>-</v>
      </c>
      <c r="AM374" s="15" t="s">
        <v>4162</v>
      </c>
    </row>
    <row r="375" spans="1:43" s="15" customFormat="1" ht="15.75" customHeight="1">
      <c r="A375" s="39">
        <v>3463</v>
      </c>
      <c r="B375" s="31">
        <v>3463</v>
      </c>
      <c r="C375" s="31">
        <v>3463</v>
      </c>
      <c r="D375" s="33" t="str">
        <f>VLOOKUP(B375,SAOM!B$2:H2032,7,0)</f>
        <v>SES-PIRA-3463</v>
      </c>
      <c r="E375" s="13">
        <v>41040</v>
      </c>
      <c r="F375" s="13">
        <v>41085</v>
      </c>
      <c r="G375" s="13">
        <f>VLOOKUP(B375,SAOM!B$2:D1919,3,0)</f>
        <v>41085</v>
      </c>
      <c r="H375" s="13">
        <f t="shared" si="10"/>
        <v>41100</v>
      </c>
      <c r="I375" s="13" t="s">
        <v>458</v>
      </c>
      <c r="J375" s="10" t="s">
        <v>469</v>
      </c>
      <c r="K375" s="33" t="str">
        <f>VLOOKUP(B375,SAOM!B$2:H1916,4,0)</f>
        <v>Aceito</v>
      </c>
      <c r="L375" s="10" t="s">
        <v>456</v>
      </c>
      <c r="M375" s="33" t="str">
        <f>VLOOKUP(B375,SAOM!B$2:F2202,5,0)</f>
        <v>Lider</v>
      </c>
      <c r="N375" s="11" t="s">
        <v>1689</v>
      </c>
      <c r="O375" s="11" t="str">
        <f>VLOOKUP(N375,Coordenadas!B$2:C1222,2,0)</f>
        <v>NORTE DE MINAS</v>
      </c>
      <c r="P375" s="11" t="str">
        <f>VLOOKUP(N375,Coordenadas!B$2:D1222,3,0)</f>
        <v xml:space="preserve"> 17°20'9.24"S</v>
      </c>
      <c r="Q375" s="11" t="str">
        <f>VLOOKUP(N375,Coordenadas!B$2:E1222,4,0)</f>
        <v xml:space="preserve"> 44°53'52.72"O</v>
      </c>
      <c r="R375" s="33">
        <v>4035</v>
      </c>
      <c r="S375" s="13">
        <v>41093</v>
      </c>
      <c r="T375" s="35" t="str">
        <f>VLOOKUP(B375,SAOM!B$2:M1916,9,0)</f>
        <v>Leandro de Jesus Santos Bandeira</v>
      </c>
      <c r="U375" s="13" t="str">
        <f>VLOOKUP(B375,SAOM!B$2:N1916,10,0)</f>
        <v>Rua Oscar Paraguassu, 328</v>
      </c>
      <c r="V375" s="35" t="str">
        <f>VLOOKUP(B375,SAOM!B$2:P1916,12,0)</f>
        <v>38 3743-9996</v>
      </c>
      <c r="W375" s="60" t="str">
        <f>VLOOKUP(B375,SAOM!B$2:O1916,11,0)</f>
        <v>39270-000</v>
      </c>
      <c r="X375" s="33" t="str">
        <f>VLOOKUP(B375,SAOM!B$2:Q1916,13,0)</f>
        <v>00:20:0e:10:52:af</v>
      </c>
      <c r="Y375" s="13">
        <v>41093</v>
      </c>
      <c r="Z375" s="11" t="s">
        <v>1339</v>
      </c>
      <c r="AA375" s="14">
        <v>41096</v>
      </c>
      <c r="AB375" s="28">
        <f>VLOOKUP(C375,Relatorios!A$3:B1146,2,0)</f>
        <v>41183</v>
      </c>
      <c r="AC375" s="287">
        <f>VLOOKUP(D375,Faturamento!D$3:F1810,3,0)</f>
        <v>41127</v>
      </c>
      <c r="AD375" s="41" t="s">
        <v>4811</v>
      </c>
      <c r="AE375" s="14" t="str">
        <f>VLOOKUP(B375,SAOM!B$2:T1916,16,0)</f>
        <v>-</v>
      </c>
      <c r="AF375" s="14">
        <f t="shared" si="11"/>
        <v>41186</v>
      </c>
      <c r="AG375" s="14" t="s">
        <v>4162</v>
      </c>
      <c r="AH375" s="14"/>
      <c r="AI375" s="47"/>
      <c r="AJ375" s="114"/>
      <c r="AK375" s="114"/>
      <c r="AL375" s="11" t="str">
        <f>VLOOKUP(B375,SAOM!B$2:U2033,20,0)</f>
        <v>Não há PC disponível.</v>
      </c>
      <c r="AM375" s="15" t="s">
        <v>4162</v>
      </c>
    </row>
    <row r="376" spans="1:43" s="15" customFormat="1" ht="16.5" customHeight="1">
      <c r="A376" s="39">
        <v>3476</v>
      </c>
      <c r="B376" s="31">
        <v>3476</v>
      </c>
      <c r="C376" s="31">
        <v>3476</v>
      </c>
      <c r="D376" s="33" t="str">
        <f>VLOOKUP(B376,SAOM!B$2:H2033,7,0)</f>
        <v>SES-PIRA-3476</v>
      </c>
      <c r="E376" s="13">
        <v>41044</v>
      </c>
      <c r="F376" s="13">
        <f>E376+45</f>
        <v>41089</v>
      </c>
      <c r="G376" s="13">
        <f>VLOOKUP(B376,SAOM!B$2:D1920,3,0)</f>
        <v>41089</v>
      </c>
      <c r="H376" s="13">
        <f t="shared" si="10"/>
        <v>41104</v>
      </c>
      <c r="I376" s="13" t="s">
        <v>458</v>
      </c>
      <c r="J376" s="10" t="s">
        <v>469</v>
      </c>
      <c r="K376" s="33" t="str">
        <f>VLOOKUP(B376,SAOM!B$2:H1917,4,0)</f>
        <v>Aceito</v>
      </c>
      <c r="L376" s="10" t="s">
        <v>456</v>
      </c>
      <c r="M376" s="33" t="str">
        <f>VLOOKUP(B376,SAOM!B$2:F2203,5,0)</f>
        <v>Lider</v>
      </c>
      <c r="N376" s="11" t="s">
        <v>1689</v>
      </c>
      <c r="O376" s="11" t="str">
        <f>VLOOKUP(N376,Coordenadas!B$2:C1223,2,0)</f>
        <v>NORTE DE MINAS</v>
      </c>
      <c r="P376" s="11" t="str">
        <f>VLOOKUP(N376,Coordenadas!B$2:D1223,3,0)</f>
        <v xml:space="preserve"> 17°20'9.24"S</v>
      </c>
      <c r="Q376" s="11" t="str">
        <f>VLOOKUP(N376,Coordenadas!B$2:E1223,4,0)</f>
        <v xml:space="preserve"> 44°53'52.72"O</v>
      </c>
      <c r="R376" s="33">
        <v>4033</v>
      </c>
      <c r="S376" s="13">
        <v>41094</v>
      </c>
      <c r="T376" s="35" t="str">
        <f>VLOOKUP(B376,SAOM!B$2:M1917,9,0)</f>
        <v>Jeane Almeida de Araújo</v>
      </c>
      <c r="U376" s="13" t="str">
        <f>VLOOKUP(B376,SAOM!B$2:N1917,10,0)</f>
        <v>Rua Clovis Peixoto, 78</v>
      </c>
      <c r="V376" s="35" t="str">
        <f>VLOOKUP(B376,SAOM!B$2:P1917,12,0)</f>
        <v>38 3743-9997</v>
      </c>
      <c r="W376" s="60" t="str">
        <f>VLOOKUP(B376,SAOM!B$2:O1917,11,0)</f>
        <v>39270-000</v>
      </c>
      <c r="X376" s="33" t="str">
        <f>VLOOKUP(B376,SAOM!B$2:Q1917,13,0)</f>
        <v>00:20:0e:10:52:a9</v>
      </c>
      <c r="Y376" s="13">
        <v>41094</v>
      </c>
      <c r="Z376" s="11" t="s">
        <v>1339</v>
      </c>
      <c r="AA376" s="14">
        <v>41094</v>
      </c>
      <c r="AB376" s="28">
        <f>VLOOKUP(C376,Relatorios!A$3:B1147,2,0)</f>
        <v>41183</v>
      </c>
      <c r="AC376" s="287">
        <f>VLOOKUP(D376,Faturamento!D$3:F1811,3,0)</f>
        <v>41125</v>
      </c>
      <c r="AD376" s="41"/>
      <c r="AE376" s="14" t="str">
        <f>VLOOKUP(B376,SAOM!B$2:T1917,16,0)</f>
        <v>-</v>
      </c>
      <c r="AF376" s="14">
        <f t="shared" si="11"/>
        <v>41184</v>
      </c>
      <c r="AG376" s="14" t="s">
        <v>4162</v>
      </c>
      <c r="AH376" s="14"/>
      <c r="AI376" s="47"/>
      <c r="AJ376" s="114"/>
      <c r="AK376" s="188"/>
      <c r="AL376" s="11" t="str">
        <f>VLOOKUP(B376,SAOM!B$2:U2034,20,0)</f>
        <v>-</v>
      </c>
      <c r="AM376" s="15" t="s">
        <v>4162</v>
      </c>
    </row>
    <row r="377" spans="1:43" s="15" customFormat="1" ht="15.75" customHeight="1">
      <c r="A377" s="39">
        <v>3477</v>
      </c>
      <c r="B377" s="31">
        <v>3477</v>
      </c>
      <c r="C377" s="31">
        <v>3477</v>
      </c>
      <c r="D377" s="33" t="str">
        <f>VLOOKUP(B377,SAOM!B$2:H2034,7,0)</f>
        <v>SES-POUE-3477</v>
      </c>
      <c r="E377" s="13">
        <v>41044</v>
      </c>
      <c r="F377" s="13">
        <f>E377+45</f>
        <v>41089</v>
      </c>
      <c r="G377" s="13">
        <f>VLOOKUP(B377,SAOM!B$2:D1921,3,0)</f>
        <v>41089</v>
      </c>
      <c r="H377" s="13">
        <f t="shared" si="10"/>
        <v>41104</v>
      </c>
      <c r="I377" s="13" t="s">
        <v>458</v>
      </c>
      <c r="J377" s="10" t="s">
        <v>469</v>
      </c>
      <c r="K377" s="33" t="str">
        <f>VLOOKUP(B377,SAOM!B$2:H1918,4,0)</f>
        <v>Aceito</v>
      </c>
      <c r="L377" s="10" t="s">
        <v>456</v>
      </c>
      <c r="M377" s="33" t="str">
        <f>VLOOKUP(B377,SAOM!B$2:F2204,5,0)</f>
        <v>Lider</v>
      </c>
      <c r="N377" s="11" t="s">
        <v>2936</v>
      </c>
      <c r="O377" s="11" t="str">
        <f>VLOOKUP(N377,Coordenadas!B$2:C1224,2,0)</f>
        <v>NORTE DE MINAS</v>
      </c>
      <c r="P377" s="11" t="str">
        <f>VLOOKUP(N377,Coordenadas!B$2:D1224,3,0)</f>
        <v xml:space="preserve"> 16°37'59.68"S</v>
      </c>
      <c r="Q377" s="11" t="str">
        <f>VLOOKUP(N377,Coordenadas!B$2:E1224,4,0)</f>
        <v xml:space="preserve"> 45° 3'2.85"O</v>
      </c>
      <c r="R377" s="33">
        <v>4033</v>
      </c>
      <c r="S377" s="13">
        <v>41095</v>
      </c>
      <c r="T377" s="35" t="str">
        <f>VLOOKUP(B377,SAOM!B$2:M1918,9,0)</f>
        <v>Maria Elizabete Durães Fonseca</v>
      </c>
      <c r="U377" s="13" t="str">
        <f>VLOOKUP(B377,SAOM!B$2:N1918,10,0)</f>
        <v>Rua Du Reizão, s/n</v>
      </c>
      <c r="V377" s="35" t="str">
        <f>VLOOKUP(B377,SAOM!B$2:P1918,12,0)</f>
        <v>38 3624-9136</v>
      </c>
      <c r="W377" s="60" t="str">
        <f>VLOOKUP(B377,SAOM!B$2:O1918,11,0)</f>
        <v>39328-000</v>
      </c>
      <c r="X377" s="33" t="str">
        <f>VLOOKUP(B377,SAOM!B$2:Q1918,13,0)</f>
        <v>00:20:0e:10:51:cc</v>
      </c>
      <c r="Y377" s="13">
        <v>41095</v>
      </c>
      <c r="Z377" s="11" t="s">
        <v>2418</v>
      </c>
      <c r="AA377" s="14">
        <v>41095</v>
      </c>
      <c r="AB377" s="28">
        <f>VLOOKUP(C377,Relatorios!A$3:B1148,2,0)</f>
        <v>41183</v>
      </c>
      <c r="AC377" s="287">
        <f>VLOOKUP(D377,Faturamento!D$3:F1812,3,0)</f>
        <v>41126</v>
      </c>
      <c r="AD377" s="41"/>
      <c r="AE377" s="14" t="str">
        <f>VLOOKUP(B377,SAOM!B$2:T1918,16,0)</f>
        <v>-</v>
      </c>
      <c r="AF377" s="14">
        <f t="shared" si="11"/>
        <v>41185</v>
      </c>
      <c r="AG377" s="14"/>
      <c r="AH377" s="14"/>
      <c r="AI377" s="47"/>
      <c r="AJ377" s="114"/>
      <c r="AK377" s="114"/>
      <c r="AL377" s="11" t="str">
        <f>VLOOKUP(B377,SAOM!B$2:U2035,20,0)</f>
        <v>O técnico informa que não tem o cabo RJ45 disponível.</v>
      </c>
      <c r="AM377" s="15" t="s">
        <v>4162</v>
      </c>
    </row>
    <row r="378" spans="1:43" s="15" customFormat="1" ht="15.75" customHeight="1">
      <c r="A378" s="39">
        <v>3478</v>
      </c>
      <c r="B378" s="31">
        <v>3478</v>
      </c>
      <c r="C378" s="31">
        <v>3478</v>
      </c>
      <c r="D378" s="33" t="str">
        <f>VLOOKUP(B378,SAOM!B$2:H2035,7,0)</f>
        <v>SES-SAAS-3478</v>
      </c>
      <c r="E378" s="13">
        <v>41044</v>
      </c>
      <c r="F378" s="13">
        <v>41180</v>
      </c>
      <c r="G378" s="13">
        <f>VLOOKUP(B378,SAOM!B$2:D1922,3,0)</f>
        <v>41180</v>
      </c>
      <c r="H378" s="13">
        <f t="shared" si="10"/>
        <v>41195</v>
      </c>
      <c r="I378" s="13">
        <v>41050</v>
      </c>
      <c r="J378" s="10" t="s">
        <v>469</v>
      </c>
      <c r="K378" s="33" t="str">
        <f>VLOOKUP(B378,SAOM!B$2:H1919,4,0)</f>
        <v>Aceito</v>
      </c>
      <c r="L378" s="10" t="s">
        <v>456</v>
      </c>
      <c r="M378" s="33" t="str">
        <f>VLOOKUP(B378,SAOM!B$2:F2205,5,0)</f>
        <v>Lider</v>
      </c>
      <c r="N378" s="11" t="s">
        <v>2778</v>
      </c>
      <c r="O378" s="11" t="str">
        <f>VLOOKUP(N378,Coordenadas!B$2:C1225,2,0)</f>
        <v>NORTE DE MINAS</v>
      </c>
      <c r="P378" s="11" t="str">
        <f>VLOOKUP(N378,Coordenadas!B$2:D1225,3,0)</f>
        <v xml:space="preserve"> 16°41'29.47"S</v>
      </c>
      <c r="Q378" s="11" t="str">
        <f>VLOOKUP(N378,Coordenadas!B$2:E1225,4,0)</f>
        <v xml:space="preserve"> 45°24'47.12"O</v>
      </c>
      <c r="R378" s="33">
        <v>4033</v>
      </c>
      <c r="S378" s="13">
        <v>41169</v>
      </c>
      <c r="T378" s="35" t="str">
        <f>VLOOKUP(B378,SAOM!B$2:M1919,9,0)</f>
        <v>Erica Moreira Ramos</v>
      </c>
      <c r="U378" s="13" t="str">
        <f>VLOOKUP(B378,SAOM!B$2:N1919,10,0)</f>
        <v>Av Belo Horizonte, 12 - Centro</v>
      </c>
      <c r="V378" s="35" t="str">
        <f>VLOOKUP(B378,SAOM!B$2:P1919,12,0)</f>
        <v>38 9938-9304</v>
      </c>
      <c r="W378" s="60" t="str">
        <f>VLOOKUP(B378,SAOM!B$2:O1919,11,0)</f>
        <v>39295-000</v>
      </c>
      <c r="X378" s="33" t="str">
        <f>VLOOKUP(B378,SAOM!B$2:Q1919,13,0)</f>
        <v>00:20:0e:10:55:70</v>
      </c>
      <c r="Y378" s="13">
        <v>41262</v>
      </c>
      <c r="Z378" s="11" t="s">
        <v>9340</v>
      </c>
      <c r="AA378" s="14">
        <v>41262</v>
      </c>
      <c r="AB378" s="28">
        <f>VLOOKUP(C378,Relatorios!A$3:B1149,2,0)</f>
        <v>41299</v>
      </c>
      <c r="AC378" s="287">
        <f>VLOOKUP(D378,Faturamento!D$3:F1813,3,0)</f>
        <v>41293</v>
      </c>
      <c r="AD378" s="41" t="s">
        <v>6332</v>
      </c>
      <c r="AE378" s="14" t="str">
        <f>VLOOKUP(B378,SAOM!B$2:T1919,16,0)</f>
        <v>16/08/2012 11:49:54 	Ivan Santos 	Resolvida. 
Cliente não está ciente.</v>
      </c>
      <c r="AF378" s="14">
        <f t="shared" si="11"/>
        <v>41352</v>
      </c>
      <c r="AG378" s="14" t="s">
        <v>4162</v>
      </c>
      <c r="AH378" s="14"/>
      <c r="AI378" s="47"/>
      <c r="AJ378" s="114"/>
      <c r="AK378" s="114"/>
      <c r="AL378" s="11" t="str">
        <f>VLOOKUP(B378,SAOM!B$2:U2036,20,0)</f>
        <v>Ligado ao computador.</v>
      </c>
      <c r="AM378" s="15" t="s">
        <v>4162</v>
      </c>
    </row>
    <row r="379" spans="1:43" s="15" customFormat="1" ht="15.75" customHeight="1">
      <c r="A379" s="39">
        <v>3479</v>
      </c>
      <c r="B379" s="31">
        <v>3479</v>
      </c>
      <c r="C379" s="31">
        <v>3479</v>
      </c>
      <c r="D379" s="33" t="str">
        <f>VLOOKUP(B379,SAOM!B$2:H2036,7,0)</f>
        <v>SES-VAMA-3479</v>
      </c>
      <c r="E379" s="13">
        <v>41044</v>
      </c>
      <c r="F379" s="13">
        <f>E379+45</f>
        <v>41089</v>
      </c>
      <c r="G379" s="13">
        <f>VLOOKUP(B379,SAOM!B$2:D1923,3,0)</f>
        <v>41089</v>
      </c>
      <c r="H379" s="13">
        <f t="shared" si="10"/>
        <v>41104</v>
      </c>
      <c r="I379" s="13" t="s">
        <v>458</v>
      </c>
      <c r="J379" s="10" t="s">
        <v>469</v>
      </c>
      <c r="K379" s="33" t="str">
        <f>VLOOKUP(B379,SAOM!B$2:H1920,4,0)</f>
        <v>Aceito</v>
      </c>
      <c r="L379" s="10" t="s">
        <v>456</v>
      </c>
      <c r="M379" s="33" t="str">
        <f>VLOOKUP(B379,SAOM!B$2:F2206,5,0)</f>
        <v>Lider</v>
      </c>
      <c r="N379" s="11" t="s">
        <v>2947</v>
      </c>
      <c r="O379" s="11" t="str">
        <f>VLOOKUP(N379,Coordenadas!B$2:C1226,2,0)</f>
        <v>NORTE DE MINAS</v>
      </c>
      <c r="P379" s="11" t="str">
        <f>VLOOKUP(N379,Coordenadas!B$2:D1226,3,0)</f>
        <v xml:space="preserve"> 17°35'40.44"S</v>
      </c>
      <c r="Q379" s="11" t="str">
        <f>VLOOKUP(N379,Coordenadas!B$2:E1226,4,0)</f>
        <v xml:space="preserve"> 44°43'28.11"O</v>
      </c>
      <c r="R379" s="33">
        <v>4033</v>
      </c>
      <c r="S379" s="13">
        <v>41095</v>
      </c>
      <c r="T379" s="35" t="str">
        <f>VLOOKUP(B379,SAOM!B$2:M1920,9,0)</f>
        <v>Cristiano de Stefani Marquez</v>
      </c>
      <c r="U379" s="13" t="str">
        <f>VLOOKUP(B379,SAOM!B$2:N1920,10,0)</f>
        <v xml:space="preserve">Rua Pedro Sampaio, 1225 </v>
      </c>
      <c r="V379" s="35" t="str">
        <f>VLOOKUP(B379,SAOM!B$2:P1920,12,0)</f>
        <v>38 3731-4767</v>
      </c>
      <c r="W379" s="60" t="str">
        <f>VLOOKUP(B379,SAOM!B$2:O1920,11,0)</f>
        <v>39260-000</v>
      </c>
      <c r="X379" s="33" t="str">
        <f>VLOOKUP(B379,SAOM!B$2:Q1920,13,0)</f>
        <v>00:20:0e:10:52:15</v>
      </c>
      <c r="Y379" s="13">
        <v>41095</v>
      </c>
      <c r="Z379" s="11" t="s">
        <v>1339</v>
      </c>
      <c r="AA379" s="14">
        <v>41095</v>
      </c>
      <c r="AB379" s="28">
        <f>VLOOKUP(C379,Relatorios!A$3:B1150,2,0)</f>
        <v>41183</v>
      </c>
      <c r="AC379" s="287">
        <f>VLOOKUP(D379,Faturamento!D$3:F1814,3,0)</f>
        <v>41126</v>
      </c>
      <c r="AD379" s="41"/>
      <c r="AE379" s="14" t="str">
        <f>VLOOKUP(B379,SAOM!B$2:T1920,16,0)</f>
        <v>-</v>
      </c>
      <c r="AF379" s="14">
        <f t="shared" si="11"/>
        <v>41185</v>
      </c>
      <c r="AG379" s="14" t="s">
        <v>4162</v>
      </c>
      <c r="AH379" s="14"/>
      <c r="AI379" s="47"/>
      <c r="AJ379" s="114"/>
      <c r="AK379" s="114"/>
      <c r="AL379" s="11" t="str">
        <f>VLOOKUP(B379,SAOM!B$2:U2037,20,0)</f>
        <v>Não há computador disponível.</v>
      </c>
      <c r="AM379" s="15" t="s">
        <v>4162</v>
      </c>
    </row>
    <row r="380" spans="1:43" s="15" customFormat="1" ht="15.75" customHeight="1">
      <c r="A380" s="39">
        <v>3480</v>
      </c>
      <c r="B380" s="31">
        <v>3480</v>
      </c>
      <c r="C380" s="31">
        <v>3480</v>
      </c>
      <c r="D380" s="33" t="str">
        <f>VLOOKUP(B380,SAOM!B$2:H2037,7,0)</f>
        <v>SES-PASO-3480</v>
      </c>
      <c r="E380" s="13">
        <v>41044</v>
      </c>
      <c r="F380" s="13">
        <v>41187</v>
      </c>
      <c r="G380" s="13">
        <f>VLOOKUP(B380,SAOM!B$2:D1924,3,0)</f>
        <v>41187</v>
      </c>
      <c r="H380" s="13">
        <f t="shared" si="10"/>
        <v>41202</v>
      </c>
      <c r="I380" s="13">
        <v>41050</v>
      </c>
      <c r="J380" s="10" t="s">
        <v>469</v>
      </c>
      <c r="K380" s="33" t="str">
        <f>VLOOKUP(B380,SAOM!B$2:H1921,4,0)</f>
        <v>Aceito</v>
      </c>
      <c r="L380" s="10" t="s">
        <v>456</v>
      </c>
      <c r="M380" s="33" t="str">
        <f>VLOOKUP(B380,SAOM!B$2:F2207,5,0)</f>
        <v>Lider</v>
      </c>
      <c r="N380" s="11" t="s">
        <v>120</v>
      </c>
      <c r="O380" s="11" t="str">
        <f>VLOOKUP(N380,Coordenadas!B$2:C1227,2,0)</f>
        <v>NORDESTE</v>
      </c>
      <c r="P380" s="11" t="str">
        <f>VLOOKUP(N380,Coordenadas!B$2:D1227,3,0)</f>
        <v xml:space="preserve"> 17° 4'4.55"S</v>
      </c>
      <c r="Q380" s="11" t="str">
        <f>VLOOKUP(N380,Coordenadas!B$2:E1227,4,0)</f>
        <v xml:space="preserve"> 41°28'55.61"O</v>
      </c>
      <c r="R380" s="33">
        <v>4033</v>
      </c>
      <c r="S380" s="13">
        <v>41213</v>
      </c>
      <c r="T380" s="35" t="str">
        <f>VLOOKUP(B380,SAOM!B$2:M1921,9,0)</f>
        <v>Cristine Medeiros Marcelos</v>
      </c>
      <c r="U380" s="13" t="str">
        <f>VLOOKUP(B380,SAOM!B$2:N1921,10,0)</f>
        <v>Rua Lopes Dias, 518 - Vila Vieira</v>
      </c>
      <c r="V380" s="35" t="str">
        <f>VLOOKUP(B380,SAOM!B$2:P1921,12,0)</f>
        <v>33 3534-1288</v>
      </c>
      <c r="W380" s="60" t="str">
        <f>VLOOKUP(B380,SAOM!B$2:O1921,11,0)</f>
        <v>39818-000</v>
      </c>
      <c r="X380" s="33" t="str">
        <f>VLOOKUP(B380,SAOM!B$2:Q1921,13,0)</f>
        <v>00:20:0e:10:56:7b</v>
      </c>
      <c r="Y380" s="13">
        <v>41333</v>
      </c>
      <c r="Z380" s="11" t="s">
        <v>15550</v>
      </c>
      <c r="AA380" s="14">
        <v>41333</v>
      </c>
      <c r="AB380" s="28">
        <v>41390</v>
      </c>
      <c r="AC380" s="287">
        <f>VLOOKUP(D380,Faturamento!D$3:F1815,3,0)</f>
        <v>41364</v>
      </c>
      <c r="AD380" s="41" t="s">
        <v>1302</v>
      </c>
      <c r="AE380" s="14" t="str">
        <f>VLOOKUP(B380,SAOM!B$2:T1921,16,0)</f>
        <v xml:space="preserve">27/08/2012 11:24:00 	Ivan Santos 	Resolvida.  	Solicitação Corrigida
Verônica Bruna Barroso 	Cliente não está ciente </v>
      </c>
      <c r="AF380" s="14">
        <f t="shared" si="11"/>
        <v>41423</v>
      </c>
      <c r="AG380" s="14" t="s">
        <v>4162</v>
      </c>
      <c r="AH380" s="14"/>
      <c r="AI380" s="47"/>
      <c r="AJ380" s="114"/>
      <c r="AK380" s="114"/>
      <c r="AL380" s="11" t="str">
        <f>VLOOKUP(B380,SAOM!B$2:U2038,20,0)</f>
        <v>Não tem terminal.</v>
      </c>
      <c r="AM380" s="15" t="s">
        <v>4162</v>
      </c>
    </row>
    <row r="381" spans="1:43" s="15" customFormat="1" ht="15.75" customHeight="1">
      <c r="A381" s="39">
        <v>3481</v>
      </c>
      <c r="B381" s="31">
        <v>3481</v>
      </c>
      <c r="C381" s="31">
        <v>3481</v>
      </c>
      <c r="D381" s="33" t="str">
        <f>VLOOKUP(B381,SAOM!B$2:H2038,7,0)</f>
        <v>SES-PASO-3481</v>
      </c>
      <c r="E381" s="13">
        <v>41044</v>
      </c>
      <c r="F381" s="13">
        <v>41174</v>
      </c>
      <c r="G381" s="13">
        <f>VLOOKUP(B381,SAOM!B$2:D1925,3,0)</f>
        <v>41174</v>
      </c>
      <c r="H381" s="13">
        <f t="shared" si="10"/>
        <v>41189</v>
      </c>
      <c r="I381" s="13">
        <v>41050</v>
      </c>
      <c r="J381" s="10" t="s">
        <v>469</v>
      </c>
      <c r="K381" s="33" t="str">
        <f>VLOOKUP(B381,SAOM!B$2:H1922,4,0)</f>
        <v>Aceito</v>
      </c>
      <c r="L381" s="10" t="s">
        <v>456</v>
      </c>
      <c r="M381" s="33" t="str">
        <f>VLOOKUP(B381,SAOM!B$2:F2208,5,0)</f>
        <v>Lider</v>
      </c>
      <c r="N381" s="11" t="s">
        <v>120</v>
      </c>
      <c r="O381" s="11" t="str">
        <f>VLOOKUP(N381,Coordenadas!B$2:C1228,2,0)</f>
        <v>NORDESTE</v>
      </c>
      <c r="P381" s="11" t="str">
        <f>VLOOKUP(N381,Coordenadas!B$2:D1228,3,0)</f>
        <v xml:space="preserve"> 17° 4'4.55"S</v>
      </c>
      <c r="Q381" s="11" t="str">
        <f>VLOOKUP(N381,Coordenadas!B$2:E1228,4,0)</f>
        <v xml:space="preserve"> 41°28'55.61"O</v>
      </c>
      <c r="R381" s="33">
        <v>4033</v>
      </c>
      <c r="S381" s="13">
        <v>41177</v>
      </c>
      <c r="T381" s="35" t="str">
        <f>VLOOKUP(B381,SAOM!B$2:M1922,9,0)</f>
        <v>Danielle Gomes Neiva</v>
      </c>
      <c r="U381" s="13" t="str">
        <f>VLOOKUP(B381,SAOM!B$2:N1922,10,0)</f>
        <v>Rua Santa Rita N: 43 - Bela Vista</v>
      </c>
      <c r="V381" s="35" t="str">
        <f>VLOOKUP(B381,SAOM!B$2:P1922,12,0)</f>
        <v>33 3534-2039</v>
      </c>
      <c r="W381" s="60" t="str">
        <f>VLOOKUP(B381,SAOM!B$2:O1922,11,0)</f>
        <v>39818-000</v>
      </c>
      <c r="X381" s="33" t="str">
        <f>VLOOKUP(B381,SAOM!B$2:Q1922,13,0)</f>
        <v>00:20:0E:10:59:56</v>
      </c>
      <c r="Y381" s="13">
        <v>41334</v>
      </c>
      <c r="Z381" s="11" t="s">
        <v>5712</v>
      </c>
      <c r="AA381" s="14">
        <v>41334</v>
      </c>
      <c r="AB381" s="28">
        <v>41390</v>
      </c>
      <c r="AC381" s="287">
        <f>VLOOKUP(D381,Faturamento!D$3:F1816,3,0)</f>
        <v>41365</v>
      </c>
      <c r="AD381" s="41" t="s">
        <v>15744</v>
      </c>
      <c r="AE381" s="14" t="str">
        <f>VLOOKUP(B381,SAOM!B$2:T1922,16,0)</f>
        <v xml:space="preserve">14/08/2012 11:27:12 	Ivan Santos - Corrigido
Em contato com a Sra. Danielle Gomes Neiva 33 3534-2039, informou o endereço que correto : Rua Santa Rita N: 43 / Bairro : Bela Vista </v>
      </c>
      <c r="AF381" s="14">
        <f t="shared" si="11"/>
        <v>41424</v>
      </c>
      <c r="AG381" s="14" t="s">
        <v>4162</v>
      </c>
      <c r="AH381" s="14"/>
      <c r="AI381" s="47"/>
      <c r="AJ381" s="114"/>
      <c r="AK381" s="114"/>
      <c r="AL381" s="11" t="str">
        <f>VLOOKUP(B381,SAOM!B$2:U2039,20,0)</f>
        <v>Modem.</v>
      </c>
      <c r="AM381" s="15" t="s">
        <v>4162</v>
      </c>
    </row>
    <row r="382" spans="1:43" s="57" customFormat="1">
      <c r="A382" s="39">
        <v>3482</v>
      </c>
      <c r="B382" s="31">
        <v>3482</v>
      </c>
      <c r="C382" s="31">
        <v>3482</v>
      </c>
      <c r="D382" s="31" t="str">
        <f>VLOOKUP(B382,SAOM!B$2:H2039,7,0)</f>
        <v>SES-PASO-3482</v>
      </c>
      <c r="E382" s="24">
        <v>41044</v>
      </c>
      <c r="F382" s="24">
        <v>41173</v>
      </c>
      <c r="G382" s="24">
        <f>VLOOKUP(B382,SAOM!B$2:D1926,3,0)</f>
        <v>41173</v>
      </c>
      <c r="H382" s="24">
        <f t="shared" si="10"/>
        <v>41188</v>
      </c>
      <c r="I382" s="24">
        <v>41050</v>
      </c>
      <c r="J382" s="48" t="s">
        <v>469</v>
      </c>
      <c r="K382" s="31" t="str">
        <f>VLOOKUP(B382,SAOM!B$2:H1923,4,0)</f>
        <v>Aceito</v>
      </c>
      <c r="L382" s="48" t="s">
        <v>456</v>
      </c>
      <c r="M382" s="33" t="str">
        <f>VLOOKUP(B382,SAOM!B$2:F2209,5,0)</f>
        <v>Lider</v>
      </c>
      <c r="N382" s="40" t="s">
        <v>120</v>
      </c>
      <c r="O382" s="40" t="str">
        <f>VLOOKUP(N382,Coordenadas!B$2:C1229,2,0)</f>
        <v>NORDESTE</v>
      </c>
      <c r="P382" s="40" t="str">
        <f>VLOOKUP(N382,Coordenadas!B$2:D1229,3,0)</f>
        <v xml:space="preserve"> 17° 4'4.55"S</v>
      </c>
      <c r="Q382" s="40" t="str">
        <f>VLOOKUP(N382,Coordenadas!B$2:E1229,4,0)</f>
        <v xml:space="preserve"> 41°28'55.61"O</v>
      </c>
      <c r="R382" s="31">
        <v>4033</v>
      </c>
      <c r="S382" s="24">
        <v>41213</v>
      </c>
      <c r="T382" s="54" t="str">
        <f>VLOOKUP(B382,SAOM!B$2:M1923,9,0)</f>
        <v>Rejane Almeida Borges</v>
      </c>
      <c r="U382" s="24" t="str">
        <f>VLOOKUP(B382,SAOM!B$2:N1923,10,0)</f>
        <v>Rua Juiz de Fora, s/n - Bom Jeus</v>
      </c>
      <c r="V382" s="54" t="str">
        <f>VLOOKUP(B382,SAOM!B$2:P1923,12,0)</f>
        <v>33 3534-2040</v>
      </c>
      <c r="W382" s="175" t="str">
        <f>VLOOKUP(B382,SAOM!B$2:O1923,11,0)</f>
        <v>39818-000</v>
      </c>
      <c r="X382" s="31" t="str">
        <f>VLOOKUP(B382,SAOM!B$2:Q1923,13,0)</f>
        <v>00:20:0e:10:59:30</v>
      </c>
      <c r="Y382" s="24">
        <v>41332</v>
      </c>
      <c r="Z382" s="40" t="s">
        <v>5712</v>
      </c>
      <c r="AA382" s="55">
        <v>41333</v>
      </c>
      <c r="AB382" s="56">
        <v>41390</v>
      </c>
      <c r="AC382" s="287">
        <f>VLOOKUP(D382,Faturamento!D$3:F1817,3,0)</f>
        <v>41364</v>
      </c>
      <c r="AD382" s="45" t="s">
        <v>6031</v>
      </c>
      <c r="AE382" s="55" t="str">
        <f>VLOOKUP(B382,SAOM!B$2:T1923,16,0)</f>
        <v>13/08/2012 10:55:32 	Ivan Santos 	Resolvida 
Secretaria de saúde não tem telefone.</v>
      </c>
      <c r="AF382" s="55">
        <f t="shared" si="11"/>
        <v>41423</v>
      </c>
      <c r="AG382" s="55">
        <v>41389</v>
      </c>
      <c r="AH382" s="55">
        <v>41402</v>
      </c>
      <c r="AI382" s="181" t="s">
        <v>16085</v>
      </c>
      <c r="AJ382" s="115" t="s">
        <v>17833</v>
      </c>
      <c r="AK382" s="115" t="s">
        <v>21868</v>
      </c>
      <c r="AL382" s="11" t="str">
        <f>VLOOKUP(B382,SAOM!B$2:U2040,20,0)</f>
        <v>Não possui computador</v>
      </c>
      <c r="AM382" s="57" t="s">
        <v>4162</v>
      </c>
    </row>
    <row r="383" spans="1:43" s="57" customFormat="1" ht="15.75" customHeight="1">
      <c r="A383" s="39">
        <v>3483</v>
      </c>
      <c r="B383" s="31">
        <v>3483</v>
      </c>
      <c r="C383" s="31">
        <v>3483</v>
      </c>
      <c r="D383" s="31" t="str">
        <f>VLOOKUP(B383,SAOM!B$2:H2040,7,0)</f>
        <v>SES-PASO-3483</v>
      </c>
      <c r="E383" s="24">
        <v>41044</v>
      </c>
      <c r="F383" s="24">
        <v>41205</v>
      </c>
      <c r="G383" s="24">
        <f>VLOOKUP(B383,SAOM!B$2:D1927,3,0)</f>
        <v>41205</v>
      </c>
      <c r="H383" s="24">
        <f t="shared" si="10"/>
        <v>41220</v>
      </c>
      <c r="I383" s="24">
        <v>41050</v>
      </c>
      <c r="J383" s="48" t="s">
        <v>469</v>
      </c>
      <c r="K383" s="31" t="str">
        <f>VLOOKUP(B383,SAOM!B$2:H1924,4,0)</f>
        <v>Aceito</v>
      </c>
      <c r="L383" s="48" t="s">
        <v>456</v>
      </c>
      <c r="M383" s="33" t="str">
        <f>VLOOKUP(B383,SAOM!B$2:F2210,5,0)</f>
        <v>Lider</v>
      </c>
      <c r="N383" s="40" t="s">
        <v>120</v>
      </c>
      <c r="O383" s="40" t="str">
        <f>VLOOKUP(N383,Coordenadas!B$2:C1230,2,0)</f>
        <v>NORDESTE</v>
      </c>
      <c r="P383" s="40" t="str">
        <f>VLOOKUP(N383,Coordenadas!B$2:D1230,3,0)</f>
        <v xml:space="preserve"> 17° 4'4.55"S</v>
      </c>
      <c r="Q383" s="40" t="str">
        <f>VLOOKUP(N383,Coordenadas!B$2:E1230,4,0)</f>
        <v xml:space="preserve"> 41°28'55.61"O</v>
      </c>
      <c r="R383" s="31">
        <v>4033</v>
      </c>
      <c r="S383" s="24">
        <v>41232</v>
      </c>
      <c r="T383" s="54" t="str">
        <f>VLOOKUP(B383,SAOM!B$2:M1924,9,0)</f>
        <v>Fabrícia Pinheiro dos Santos</v>
      </c>
      <c r="U383" s="24" t="str">
        <f>VLOOKUP(B383,SAOM!B$2:N1924,10,0)</f>
        <v>Rua Principal, s/n - Zona Rural</v>
      </c>
      <c r="V383" s="54">
        <f>VLOOKUP(B383,SAOM!B$2:P1924,12,0)</f>
        <v>3384248389</v>
      </c>
      <c r="W383" s="175" t="str">
        <f>VLOOKUP(B383,SAOM!B$2:O1924,11,0)</f>
        <v>39818-000</v>
      </c>
      <c r="X383" s="31" t="str">
        <f>VLOOKUP(B383,SAOM!B$2:Q1924,13,0)</f>
        <v>00:20:0e:10:59:5b</v>
      </c>
      <c r="Y383" s="24">
        <v>41334</v>
      </c>
      <c r="Z383" s="40" t="s">
        <v>5712</v>
      </c>
      <c r="AA383" s="55">
        <v>41373</v>
      </c>
      <c r="AB383" s="56">
        <v>41390</v>
      </c>
      <c r="AC383" s="287">
        <f>VLOOKUP(D383,Faturamento!D$3:F1818,3,0)</f>
        <v>41404</v>
      </c>
      <c r="AD383" s="45" t="s">
        <v>15745</v>
      </c>
      <c r="AE383" s="55"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55">
        <f t="shared" si="11"/>
        <v>41463</v>
      </c>
      <c r="AG383" s="55">
        <v>41398</v>
      </c>
      <c r="AH383" s="55">
        <v>41402</v>
      </c>
      <c r="AI383" s="181" t="s">
        <v>16085</v>
      </c>
      <c r="AJ383" s="115" t="s">
        <v>9087</v>
      </c>
      <c r="AK383" s="115" t="s">
        <v>17825</v>
      </c>
      <c r="AL383" s="40" t="str">
        <f>VLOOKUP(B383,SAOM!B$2:U2041,20,0)</f>
        <v>Não há terminal próximo.</v>
      </c>
      <c r="AM383" s="55">
        <v>41334</v>
      </c>
      <c r="AN383" s="55">
        <v>41335</v>
      </c>
      <c r="AO383" s="181" t="s">
        <v>16085</v>
      </c>
      <c r="AP383" s="115" t="s">
        <v>16086</v>
      </c>
      <c r="AQ383" s="115" t="s">
        <v>16129</v>
      </c>
    </row>
    <row r="384" spans="1:43" s="15" customFormat="1" ht="15.75" customHeight="1">
      <c r="A384" s="39">
        <v>3484</v>
      </c>
      <c r="B384" s="31">
        <v>3484</v>
      </c>
      <c r="C384" s="31">
        <v>3484</v>
      </c>
      <c r="D384" s="33" t="str">
        <f>VLOOKUP(B384,SAOM!B$2:H2041,7,0)</f>
        <v>SES-PASO-3484</v>
      </c>
      <c r="E384" s="13">
        <v>41044</v>
      </c>
      <c r="F384" s="13">
        <v>41089</v>
      </c>
      <c r="G384" s="13">
        <f>VLOOKUP(B384,SAOM!B$2:D1928,3,0)</f>
        <v>41089</v>
      </c>
      <c r="H384" s="13">
        <f t="shared" si="10"/>
        <v>41104</v>
      </c>
      <c r="I384" s="13" t="s">
        <v>458</v>
      </c>
      <c r="J384" s="10" t="s">
        <v>469</v>
      </c>
      <c r="K384" s="33" t="str">
        <f>VLOOKUP(B384,SAOM!B$2:H1925,4,0)</f>
        <v>Aceito</v>
      </c>
      <c r="L384" s="10" t="s">
        <v>456</v>
      </c>
      <c r="M384" s="33" t="str">
        <f>VLOOKUP(B384,SAOM!B$2:F2211,5,0)</f>
        <v>Lider</v>
      </c>
      <c r="N384" s="11" t="s">
        <v>120</v>
      </c>
      <c r="O384" s="11" t="str">
        <f>VLOOKUP(N384,Coordenadas!B$2:C1231,2,0)</f>
        <v>NORDESTE</v>
      </c>
      <c r="P384" s="11" t="str">
        <f>VLOOKUP(N384,Coordenadas!B$2:D1231,3,0)</f>
        <v xml:space="preserve"> 17° 4'4.55"S</v>
      </c>
      <c r="Q384" s="11" t="str">
        <f>VLOOKUP(N384,Coordenadas!B$2:E1231,4,0)</f>
        <v xml:space="preserve"> 41°28'55.61"O</v>
      </c>
      <c r="R384" s="33">
        <v>4033</v>
      </c>
      <c r="S384" s="13">
        <v>41087</v>
      </c>
      <c r="T384" s="35" t="str">
        <f>VLOOKUP(B384,SAOM!B$2:M1925,9,0)</f>
        <v>Marcelo Batista dos Santos / Milton Tavares /</v>
      </c>
      <c r="U384" s="13" t="str">
        <f>VLOOKUP(B384,SAOM!B$2:N1925,10,0)</f>
        <v>Rua Juca de Matos, 210 - João de Lino</v>
      </c>
      <c r="V384" s="35" t="str">
        <f>VLOOKUP(B384,SAOM!B$2:P1925,12,0)</f>
        <v xml:space="preserve">33 3534-1028 </v>
      </c>
      <c r="W384" s="60" t="str">
        <f>VLOOKUP(B384,SAOM!B$2:O1925,11,0)</f>
        <v>39818-000</v>
      </c>
      <c r="X384" s="33" t="str">
        <f>VLOOKUP(B384,SAOM!B$2:Q1925,13,0)</f>
        <v>00:20:0e:10:52:75</v>
      </c>
      <c r="Y384" s="13">
        <v>41087</v>
      </c>
      <c r="Z384" s="11" t="s">
        <v>1992</v>
      </c>
      <c r="AA384" s="14">
        <v>41087</v>
      </c>
      <c r="AB384" s="28">
        <f>VLOOKUP(C384,Relatorios!A$3:B1155,2,0)</f>
        <v>41143</v>
      </c>
      <c r="AC384" s="287">
        <f>VLOOKUP(D384,Faturamento!D$3:F1819,3,0)</f>
        <v>41118</v>
      </c>
      <c r="AD384" s="41"/>
      <c r="AE384" s="14" t="str">
        <f>VLOOKUP(B384,SAOM!B$2:T1925,16,0)</f>
        <v>-</v>
      </c>
      <c r="AF384" s="14">
        <f t="shared" si="11"/>
        <v>41177</v>
      </c>
      <c r="AG384" s="14" t="s">
        <v>4162</v>
      </c>
      <c r="AH384" s="14"/>
      <c r="AI384" s="47"/>
      <c r="AJ384" s="114"/>
      <c r="AK384" s="114"/>
      <c r="AL384" s="11" t="str">
        <f>VLOOKUP(B384,SAOM!B$2:U2042,20,0)</f>
        <v>-</v>
      </c>
      <c r="AM384" s="15" t="s">
        <v>4162</v>
      </c>
    </row>
    <row r="385" spans="1:39" s="15" customFormat="1" ht="15.75" customHeight="1">
      <c r="A385" s="39">
        <v>3485</v>
      </c>
      <c r="B385" s="31">
        <v>3485</v>
      </c>
      <c r="C385" s="31">
        <v>3485</v>
      </c>
      <c r="D385" s="33" t="str">
        <f>VLOOKUP(B385,SAOM!B$2:H2042,7,0)</f>
        <v>SES-MATA-3485</v>
      </c>
      <c r="E385" s="13">
        <v>41044</v>
      </c>
      <c r="F385" s="13">
        <v>41089</v>
      </c>
      <c r="G385" s="13">
        <f>VLOOKUP(B385,SAOM!B$2:D1929,3,0)</f>
        <v>41089</v>
      </c>
      <c r="H385" s="13">
        <f t="shared" si="10"/>
        <v>41104</v>
      </c>
      <c r="I385" s="13" t="s">
        <v>458</v>
      </c>
      <c r="J385" s="10" t="s">
        <v>469</v>
      </c>
      <c r="K385" s="33" t="str">
        <f>VLOOKUP(B385,SAOM!B$2:H1926,4,0)</f>
        <v>Aceito</v>
      </c>
      <c r="L385" s="10" t="s">
        <v>456</v>
      </c>
      <c r="M385" s="33" t="str">
        <f>VLOOKUP(B385,SAOM!B$2:F2212,5,0)</f>
        <v>Lider</v>
      </c>
      <c r="N385" s="11" t="s">
        <v>1192</v>
      </c>
      <c r="O385" s="11" t="str">
        <f>VLOOKUP(N385,Coordenadas!B$2:C1232,2,0)</f>
        <v>NORDESTE</v>
      </c>
      <c r="P385" s="11" t="str">
        <f>VLOOKUP(N385,Coordenadas!B$2:D1232,3,0)</f>
        <v xml:space="preserve"> 17°50'32.66"S</v>
      </c>
      <c r="Q385" s="11" t="str">
        <f>VLOOKUP(N385,Coordenadas!B$2:E1232,4,0)</f>
        <v xml:space="preserve"> 42° 4'21.78"O</v>
      </c>
      <c r="R385" s="33">
        <v>4033</v>
      </c>
      <c r="S385" s="13">
        <v>41089</v>
      </c>
      <c r="T385" s="35" t="str">
        <f>VLOOKUP(B385,SAOM!B$2:M1926,9,0)</f>
        <v>Kyssila Arilayne Chaves</v>
      </c>
      <c r="U385" s="13" t="str">
        <f>VLOOKUP(B385,SAOM!B$2:N1926,10,0)</f>
        <v>Praça Pio XII, 137 - Centro</v>
      </c>
      <c r="V385" s="35" t="str">
        <f>VLOOKUP(B385,SAOM!B$2:P1926,12,0)</f>
        <v>33 3514-2491</v>
      </c>
      <c r="W385" s="60" t="str">
        <f>VLOOKUP(B385,SAOM!B$2:O1926,11,0)</f>
        <v>39690-000</v>
      </c>
      <c r="X385" s="33" t="str">
        <f>VLOOKUP(B385,SAOM!B$2:Q1926,13,0)</f>
        <v>00:20:0e:10:51:fb</v>
      </c>
      <c r="Y385" s="13">
        <v>41088</v>
      </c>
      <c r="Z385" s="11" t="s">
        <v>1992</v>
      </c>
      <c r="AA385" s="14">
        <v>41089</v>
      </c>
      <c r="AB385" s="28">
        <f>VLOOKUP(C385,Relatorios!A$3:B1156,2,0)</f>
        <v>41143</v>
      </c>
      <c r="AC385" s="287">
        <f>VLOOKUP(D385,Faturamento!D$3:F1820,3,0)</f>
        <v>41120</v>
      </c>
      <c r="AD385" s="41"/>
      <c r="AE385" s="14" t="str">
        <f>VLOOKUP(B385,SAOM!B$2:T1926,16,0)</f>
        <v>-</v>
      </c>
      <c r="AF385" s="14">
        <f t="shared" si="11"/>
        <v>41179</v>
      </c>
      <c r="AG385" s="14" t="s">
        <v>4162</v>
      </c>
      <c r="AH385" s="14"/>
      <c r="AI385" s="47"/>
      <c r="AJ385" s="114"/>
      <c r="AK385" s="114"/>
      <c r="AL385" s="11" t="str">
        <f>VLOOKUP(B385,SAOM!B$2:U2043,20,0)</f>
        <v>-</v>
      </c>
      <c r="AM385" s="15" t="s">
        <v>4162</v>
      </c>
    </row>
    <row r="386" spans="1:39" s="15" customFormat="1" ht="15.75" customHeight="1">
      <c r="A386" s="39">
        <v>3486</v>
      </c>
      <c r="B386" s="31">
        <v>3486</v>
      </c>
      <c r="C386" s="31">
        <v>3486</v>
      </c>
      <c r="D386" s="33" t="str">
        <f>VLOOKUP(B386,SAOM!B$2:H2043,7,0)</f>
        <v>-</v>
      </c>
      <c r="E386" s="13">
        <v>41044</v>
      </c>
      <c r="F386" s="13">
        <v>41089</v>
      </c>
      <c r="G386" s="13">
        <f>VLOOKUP(B386,SAOM!B$2:D1930,3,0)</f>
        <v>41089</v>
      </c>
      <c r="H386" s="13">
        <f t="shared" si="10"/>
        <v>41104</v>
      </c>
      <c r="I386" s="13">
        <v>41050</v>
      </c>
      <c r="J386" s="10" t="s">
        <v>700</v>
      </c>
      <c r="K386" s="33" t="str">
        <f>VLOOKUP(B386,SAOM!B$2:H1927,4,0)</f>
        <v>Paralisado</v>
      </c>
      <c r="L386" s="10" t="s">
        <v>456</v>
      </c>
      <c r="M386" s="33" t="str">
        <f>VLOOKUP(B386,SAOM!B$2:F2213,5,0)</f>
        <v>Lider</v>
      </c>
      <c r="N386" s="11" t="s">
        <v>1192</v>
      </c>
      <c r="O386" s="11" t="str">
        <f>VLOOKUP(N386,Coordenadas!B$2:C1233,2,0)</f>
        <v>NORDESTE</v>
      </c>
      <c r="P386" s="11" t="str">
        <f>VLOOKUP(N386,Coordenadas!B$2:D1233,3,0)</f>
        <v xml:space="preserve"> 17°50'32.66"S</v>
      </c>
      <c r="Q386" s="11" t="str">
        <f>VLOOKUP(N386,Coordenadas!B$2:E1233,4,0)</f>
        <v xml:space="preserve"> 42° 4'21.78"O</v>
      </c>
      <c r="R386" s="33">
        <v>4033</v>
      </c>
      <c r="S386" s="13" t="s">
        <v>458</v>
      </c>
      <c r="T386" s="35" t="str">
        <f>VLOOKUP(B386,SAOM!B$2:M1927,9,0)</f>
        <v>Beyliane Camargos Meira</v>
      </c>
      <c r="U386" s="13" t="str">
        <f>VLOOKUP(B386,SAOM!B$2:N1927,10,0)</f>
        <v>Rua Cassiano Terra, 161 - Centro</v>
      </c>
      <c r="V386" s="35" t="str">
        <f>VLOOKUP(B386,SAOM!B$2:P1927,12,0)</f>
        <v>33 3514-2491</v>
      </c>
      <c r="W386" s="60" t="str">
        <f>VLOOKUP(B386,SAOM!B$2:O1927,11,0)</f>
        <v>39690-000</v>
      </c>
      <c r="X386" s="33" t="str">
        <f>VLOOKUP(B386,SAOM!B$2:Q1927,13,0)</f>
        <v>-</v>
      </c>
      <c r="Y386" s="13"/>
      <c r="Z386" s="11"/>
      <c r="AA386" s="14"/>
      <c r="AB386" s="28" t="e">
        <f>VLOOKUP(C386,Relatorios!A$3:B1157,2,0)</f>
        <v>#N/A</v>
      </c>
      <c r="AC386" s="287" t="e">
        <f>VLOOKUP(D386,Faturamento!D$3:F1821,3,0)</f>
        <v>#N/A</v>
      </c>
      <c r="AD386" s="41" t="s">
        <v>3093</v>
      </c>
      <c r="AE386" s="14" t="str">
        <f>VLOOKUP(B386,SAOM!B$2:T1927,16,0)</f>
        <v xml:space="preserve">Em contato com a Sra. Amanda informou que o Posto de saúde está passando por reforma, não soube me informar a previsão da finalização da reforma .
</v>
      </c>
      <c r="AF386" s="14">
        <f t="shared" si="11"/>
        <v>90</v>
      </c>
      <c r="AG386" s="14" t="s">
        <v>4162</v>
      </c>
      <c r="AH386" s="14"/>
      <c r="AI386" s="47"/>
      <c r="AJ386" s="114"/>
      <c r="AK386" s="114"/>
      <c r="AL386" s="11" t="str">
        <f>VLOOKUP(B386,SAOM!B$2:U2044,20,0)</f>
        <v>-</v>
      </c>
      <c r="AM386" s="15" t="s">
        <v>4162</v>
      </c>
    </row>
    <row r="387" spans="1:39" s="57" customFormat="1" ht="15.75" customHeight="1">
      <c r="A387" s="39">
        <v>3487</v>
      </c>
      <c r="B387" s="31">
        <v>3487</v>
      </c>
      <c r="C387" s="31">
        <v>3487</v>
      </c>
      <c r="D387" s="33" t="str">
        <f>VLOOKUP(B387,SAOM!B$2:H2044,7,0)</f>
        <v>SES-MATA-3487</v>
      </c>
      <c r="E387" s="24">
        <v>41044</v>
      </c>
      <c r="F387" s="24">
        <v>41174</v>
      </c>
      <c r="G387" s="13">
        <f>VLOOKUP(B387,SAOM!B$2:D1931,3,0)</f>
        <v>41174</v>
      </c>
      <c r="H387" s="24">
        <f t="shared" si="10"/>
        <v>41189</v>
      </c>
      <c r="I387" s="24">
        <v>41050</v>
      </c>
      <c r="J387" s="48" t="s">
        <v>469</v>
      </c>
      <c r="K387" s="33" t="str">
        <f>VLOOKUP(B387,SAOM!B$2:H1928,4,0)</f>
        <v>Aceito</v>
      </c>
      <c r="L387" s="10" t="s">
        <v>456</v>
      </c>
      <c r="M387" s="33" t="str">
        <f>VLOOKUP(B387,SAOM!B$2:F2214,5,0)</f>
        <v>Lider</v>
      </c>
      <c r="N387" s="40" t="s">
        <v>1192</v>
      </c>
      <c r="O387" s="11" t="str">
        <f>VLOOKUP(N387,Coordenadas!B$2:C1234,2,0)</f>
        <v>NORDESTE</v>
      </c>
      <c r="P387" s="11" t="str">
        <f>VLOOKUP(N387,Coordenadas!B$2:D1234,3,0)</f>
        <v xml:space="preserve"> 17°50'32.66"S</v>
      </c>
      <c r="Q387" s="11" t="str">
        <f>VLOOKUP(N387,Coordenadas!B$2:E1234,4,0)</f>
        <v xml:space="preserve"> 42° 4'21.78"O</v>
      </c>
      <c r="R387" s="31">
        <v>4033</v>
      </c>
      <c r="S387" s="24">
        <v>41163</v>
      </c>
      <c r="T387" s="35" t="str">
        <f>VLOOKUP(B387,SAOM!B$2:M1928,9,0)</f>
        <v>Andreza Hirle da Silva</v>
      </c>
      <c r="U387" s="13" t="str">
        <f>VLOOKUP(B387,SAOM!B$2:N1928,10,0)</f>
        <v xml:space="preserve"> 	Rua Francisco Ricardo de Souza N: 410 - Esperança</v>
      </c>
      <c r="V387" s="35" t="str">
        <f>VLOOKUP(B387,SAOM!B$2:P1928,12,0)</f>
        <v>33 3514-2491</v>
      </c>
      <c r="W387" s="60" t="str">
        <f>VLOOKUP(B387,SAOM!B$2:O1928,11,0)</f>
        <v>39690-000</v>
      </c>
      <c r="X387" s="33" t="str">
        <f>VLOOKUP(B387,SAOM!B$2:Q1928,13,0)</f>
        <v>00:20:0E:10:55:05</v>
      </c>
      <c r="Y387" s="24">
        <v>41255</v>
      </c>
      <c r="Z387" s="11" t="s">
        <v>5721</v>
      </c>
      <c r="AA387" s="55">
        <v>41255</v>
      </c>
      <c r="AB387" s="28">
        <f>VLOOKUP(C387,Relatorios!A$3:B1158,2,0)</f>
        <v>41291</v>
      </c>
      <c r="AC387" s="287">
        <f>VLOOKUP(D387,Faturamento!D$3:F1822,3,0)</f>
        <v>41286</v>
      </c>
      <c r="AD387" s="45" t="s">
        <v>6333</v>
      </c>
      <c r="AE387" s="14" t="str">
        <f>VLOOKUP(B387,SAOM!B$2:T1928,16,0)</f>
        <v>14/08/2012 11:28:00  Ivan Santos - Corrigido
Em contato com a Sra. Andreza (33)9108-1115, o endereço correto : Rua Francisco Ricardo de Souza N: 410.</v>
      </c>
      <c r="AF387" s="55">
        <f t="shared" si="11"/>
        <v>41345</v>
      </c>
      <c r="AG387" s="55" t="s">
        <v>4162</v>
      </c>
      <c r="AH387" s="55"/>
      <c r="AI387" s="181"/>
      <c r="AJ387" s="115"/>
      <c r="AK387" s="115"/>
      <c r="AL387" s="11" t="str">
        <f>VLOOKUP(B387,SAOM!B$2:U2045,20,0)</f>
        <v>Não tem computador;</v>
      </c>
      <c r="AM387" s="57" t="s">
        <v>4162</v>
      </c>
    </row>
    <row r="388" spans="1:39" s="15" customFormat="1" ht="15.75" customHeight="1">
      <c r="A388" s="39">
        <v>3488</v>
      </c>
      <c r="B388" s="31">
        <v>3488</v>
      </c>
      <c r="C388" s="31">
        <v>3488</v>
      </c>
      <c r="D388" s="33" t="str">
        <f>VLOOKUP(B388,SAOM!B$2:H2045,7,0)</f>
        <v>SES-MATA-3488</v>
      </c>
      <c r="E388" s="13">
        <v>41044</v>
      </c>
      <c r="F388" s="13">
        <v>41173</v>
      </c>
      <c r="G388" s="13">
        <f>VLOOKUP(B388,SAOM!B$2:D1932,3,0)</f>
        <v>41173</v>
      </c>
      <c r="H388" s="13">
        <f t="shared" si="10"/>
        <v>41188</v>
      </c>
      <c r="I388" s="13">
        <v>41050</v>
      </c>
      <c r="J388" s="10" t="s">
        <v>469</v>
      </c>
      <c r="K388" s="33" t="str">
        <f>VLOOKUP(B388,SAOM!B$2:H1929,4,0)</f>
        <v>Aceito</v>
      </c>
      <c r="L388" s="10" t="s">
        <v>456</v>
      </c>
      <c r="M388" s="33" t="str">
        <f>VLOOKUP(B388,SAOM!B$2:F2215,5,0)</f>
        <v>Lider</v>
      </c>
      <c r="N388" s="11" t="s">
        <v>1192</v>
      </c>
      <c r="O388" s="11" t="str">
        <f>VLOOKUP(N388,Coordenadas!B$2:C1235,2,0)</f>
        <v>NORDESTE</v>
      </c>
      <c r="P388" s="11" t="str">
        <f>VLOOKUP(N388,Coordenadas!B$2:D1235,3,0)</f>
        <v xml:space="preserve"> 17°50'32.66"S</v>
      </c>
      <c r="Q388" s="11" t="str">
        <f>VLOOKUP(N388,Coordenadas!B$2:E1235,4,0)</f>
        <v xml:space="preserve"> 42° 4'21.78"O</v>
      </c>
      <c r="R388" s="33">
        <v>4033</v>
      </c>
      <c r="S388" s="13">
        <v>41163</v>
      </c>
      <c r="T388" s="35" t="str">
        <f>VLOOKUP(B388,SAOM!B$2:M1929,9,0)</f>
        <v>Patricia Abrantes Reis</v>
      </c>
      <c r="U388" s="13" t="str">
        <f>VLOOKUP(B388,SAOM!B$2:N1929,10,0)</f>
        <v>Rua Nossa Senhora do Carmo, s/n</v>
      </c>
      <c r="V388" s="35" t="str">
        <f>VLOOKUP(B388,SAOM!B$2:P1929,12,0)</f>
        <v>33 3514-2491</v>
      </c>
      <c r="W388" s="60" t="str">
        <f>VLOOKUP(B388,SAOM!B$2:O1929,11,0)</f>
        <v>39690-000</v>
      </c>
      <c r="X388" s="33" t="str">
        <f>VLOOKUP(B388,SAOM!B$2:Q1929,13,0)</f>
        <v>00:20:0E:10:59:68</v>
      </c>
      <c r="Y388" s="13">
        <v>41327</v>
      </c>
      <c r="Z388" s="11" t="s">
        <v>4973</v>
      </c>
      <c r="AA388" s="14">
        <v>41330</v>
      </c>
      <c r="AB388" s="28" t="e">
        <f>VLOOKUP(C388,Relatorios!A$3:B1159,2,0)</f>
        <v>#N/A</v>
      </c>
      <c r="AC388" s="287">
        <f>VLOOKUP(D388,Faturamento!D$3:F1823,3,0)</f>
        <v>41361</v>
      </c>
      <c r="AD388" s="41" t="s">
        <v>6033</v>
      </c>
      <c r="AE388" s="14" t="str">
        <f>VLOOKUP(B388,SAOM!B$2:T1929,16,0)</f>
        <v>13/08/2012 11:37:19 	Ivan Santos 	Resovida. 
Secretaria de saúde não tem telefone.</v>
      </c>
      <c r="AF388" s="14">
        <f t="shared" si="11"/>
        <v>41420</v>
      </c>
      <c r="AG388" s="14" t="s">
        <v>4162</v>
      </c>
      <c r="AH388" s="14"/>
      <c r="AI388" s="47"/>
      <c r="AJ388" s="114"/>
      <c r="AK388" s="114"/>
      <c r="AL388" s="11" t="str">
        <f>VLOOKUP(B388,SAOM!B$2:U2046,20,0)</f>
        <v>Vai deixar ligado no modem</v>
      </c>
      <c r="AM388" s="15" t="s">
        <v>4162</v>
      </c>
    </row>
    <row r="389" spans="1:39" s="15" customFormat="1" ht="15.75" customHeight="1">
      <c r="A389" s="39">
        <v>3489</v>
      </c>
      <c r="B389" s="31">
        <v>3489</v>
      </c>
      <c r="C389" s="31">
        <v>3489</v>
      </c>
      <c r="D389" s="33" t="str">
        <f>VLOOKUP(B389,SAOM!B$2:H2046,7,0)</f>
        <v>SES-MATA-3489</v>
      </c>
      <c r="E389" s="13">
        <v>41044</v>
      </c>
      <c r="F389" s="13">
        <v>41173</v>
      </c>
      <c r="G389" s="13">
        <f>VLOOKUP(B389,SAOM!B$2:D1933,3,0)</f>
        <v>41173</v>
      </c>
      <c r="H389" s="13">
        <f t="shared" ref="H389:H452" si="12">F389+15</f>
        <v>41188</v>
      </c>
      <c r="I389" s="13">
        <v>41050</v>
      </c>
      <c r="J389" s="10" t="s">
        <v>469</v>
      </c>
      <c r="K389" s="33" t="str">
        <f>VLOOKUP(B389,SAOM!B$2:H1930,4,0)</f>
        <v>Aceito</v>
      </c>
      <c r="L389" s="10" t="s">
        <v>456</v>
      </c>
      <c r="M389" s="33" t="str">
        <f>VLOOKUP(B389,SAOM!B$2:F2216,5,0)</f>
        <v>Lider</v>
      </c>
      <c r="N389" s="11" t="s">
        <v>1192</v>
      </c>
      <c r="O389" s="11" t="str">
        <f>VLOOKUP(N389,Coordenadas!B$2:C1236,2,0)</f>
        <v>NORDESTE</v>
      </c>
      <c r="P389" s="11" t="str">
        <f>VLOOKUP(N389,Coordenadas!B$2:D1236,3,0)</f>
        <v xml:space="preserve"> 17°50'32.66"S</v>
      </c>
      <c r="Q389" s="11" t="str">
        <f>VLOOKUP(N389,Coordenadas!B$2:E1236,4,0)</f>
        <v xml:space="preserve"> 42° 4'21.78"O</v>
      </c>
      <c r="R389" s="33">
        <v>4033</v>
      </c>
      <c r="S389" s="13">
        <v>41163</v>
      </c>
      <c r="T389" s="35" t="str">
        <f>VLOOKUP(B389,SAOM!B$2:M1930,9,0)</f>
        <v>Thais Silva Ramalho/Marcos Vinicius</v>
      </c>
      <c r="U389" s="13" t="str">
        <f>VLOOKUP(B389,SAOM!B$2:N1930,10,0)</f>
        <v xml:space="preserve"> 	Rua do Campo , s/n Distrito Santo Antônio do Mucuri </v>
      </c>
      <c r="V389" s="35" t="str">
        <f>VLOOKUP(B389,SAOM!B$2:P1930,12,0)</f>
        <v>33 3514-2491</v>
      </c>
      <c r="W389" s="60" t="str">
        <f>VLOOKUP(B389,SAOM!B$2:O1930,11,0)</f>
        <v>39690-000</v>
      </c>
      <c r="X389" s="33" t="str">
        <f>VLOOKUP(B389,SAOM!B$2:Q1930,13,0)</f>
        <v>00:20:0e:10:59:46</v>
      </c>
      <c r="Y389" s="13">
        <v>41327</v>
      </c>
      <c r="Z389" s="11" t="s">
        <v>4973</v>
      </c>
      <c r="AA389" s="14">
        <v>41327</v>
      </c>
      <c r="AB389" s="28" t="e">
        <f>VLOOKUP(C389,Relatorios!A$3:B1160,2,0)</f>
        <v>#N/A</v>
      </c>
      <c r="AC389" s="287">
        <f>VLOOKUP(D389,Faturamento!D$3:F1824,3,0)</f>
        <v>41358</v>
      </c>
      <c r="AD389" s="41" t="s">
        <v>6034</v>
      </c>
      <c r="AE389" s="14" t="str">
        <f>VLOOKUP(B389,SAOM!B$2:T1930,16,0)</f>
        <v>13/08/2012 10:57:33 	Ivan Santos 	Resolvida. 
Em contato com a Sra. Aline (33)33 3514-3157, informou que o Posto de Saúde mudou de endereço, que agora endereço cadastrado refere-se aos Correios.</v>
      </c>
      <c r="AF389" s="14">
        <f t="shared" ref="AF389:AF452" si="13">AA389+90</f>
        <v>41417</v>
      </c>
      <c r="AG389" s="14" t="s">
        <v>4162</v>
      </c>
      <c r="AH389" s="14"/>
      <c r="AI389" s="47"/>
      <c r="AJ389" s="114"/>
      <c r="AK389" s="114"/>
      <c r="AL389" s="11" t="str">
        <f>VLOOKUP(B389,SAOM!B$2:U2047,20,0)</f>
        <v>Modem.</v>
      </c>
      <c r="AM389" s="15" t="s">
        <v>4162</v>
      </c>
    </row>
    <row r="390" spans="1:39" s="15" customFormat="1" ht="15.75" customHeight="1">
      <c r="A390" s="39">
        <v>3490</v>
      </c>
      <c r="B390" s="31">
        <v>3490</v>
      </c>
      <c r="C390" s="31">
        <v>3490</v>
      </c>
      <c r="D390" s="33" t="str">
        <f>VLOOKUP(B390,SAOM!B$2:H2047,7,0)</f>
        <v>SES-MATA-3490</v>
      </c>
      <c r="E390" s="13">
        <v>41044</v>
      </c>
      <c r="F390" s="13">
        <v>41173</v>
      </c>
      <c r="G390" s="13">
        <f>VLOOKUP(B390,SAOM!B$2:D1934,3,0)</f>
        <v>41173</v>
      </c>
      <c r="H390" s="13">
        <f t="shared" si="12"/>
        <v>41188</v>
      </c>
      <c r="I390" s="13">
        <v>41050</v>
      </c>
      <c r="J390" s="10" t="s">
        <v>469</v>
      </c>
      <c r="K390" s="33" t="str">
        <f>VLOOKUP(B390,SAOM!B$2:H1931,4,0)</f>
        <v>Aceito</v>
      </c>
      <c r="L390" s="10" t="s">
        <v>456</v>
      </c>
      <c r="M390" s="33" t="str">
        <f>VLOOKUP(B390,SAOM!B$2:F2217,5,0)</f>
        <v>Lider</v>
      </c>
      <c r="N390" s="11" t="s">
        <v>1192</v>
      </c>
      <c r="O390" s="11" t="str">
        <f>VLOOKUP(N390,Coordenadas!B$2:C1237,2,0)</f>
        <v>NORDESTE</v>
      </c>
      <c r="P390" s="11" t="str">
        <f>VLOOKUP(N390,Coordenadas!B$2:D1237,3,0)</f>
        <v xml:space="preserve"> 17°50'32.66"S</v>
      </c>
      <c r="Q390" s="11" t="str">
        <f>VLOOKUP(N390,Coordenadas!B$2:E1237,4,0)</f>
        <v xml:space="preserve"> 42° 4'21.78"O</v>
      </c>
      <c r="R390" s="33">
        <v>4033</v>
      </c>
      <c r="S390" s="13">
        <v>41163</v>
      </c>
      <c r="T390" s="35" t="str">
        <f>VLOOKUP(B390,SAOM!B$2:M1931,9,0)</f>
        <v>Mauriene H. de Souza</v>
      </c>
      <c r="U390" s="13" t="str">
        <f>VLOOKUP(B390,SAOM!B$2:N1931,10,0)</f>
        <v>Praça José Gomes Amaral, s/n</v>
      </c>
      <c r="V390" s="35" t="str">
        <f>VLOOKUP(B390,SAOM!B$2:P1931,12,0)</f>
        <v>33 3514-2491</v>
      </c>
      <c r="W390" s="60" t="str">
        <f>VLOOKUP(B390,SAOM!B$2:O1931,11,0)</f>
        <v>39690-000</v>
      </c>
      <c r="X390" s="33" t="str">
        <f>VLOOKUP(B390,SAOM!B$2:Q1931,13,0)</f>
        <v>00:20:0e:10:57:a3</v>
      </c>
      <c r="Y390" s="13">
        <v>41325</v>
      </c>
      <c r="Z390" s="11" t="s">
        <v>4973</v>
      </c>
      <c r="AA390" s="14">
        <v>41325</v>
      </c>
      <c r="AB390" s="28" t="e">
        <f>VLOOKUP(C390,Relatorios!A$3:B1161,2,0)</f>
        <v>#N/A</v>
      </c>
      <c r="AC390" s="287">
        <f>VLOOKUP(D390,Faturamento!D$3:F1825,3,0)</f>
        <v>41356</v>
      </c>
      <c r="AD390" s="41" t="s">
        <v>6035</v>
      </c>
      <c r="AE390" s="14" t="str">
        <f>VLOOKUP(B390,SAOM!B$2:T1931,16,0)</f>
        <v>13/08/2012 11:35:15 	Fernando La Rocca Junior 	De acordo com a etapa abaixo, solicitação corrigida. 
Secretaria de saude não tem telefone.</v>
      </c>
      <c r="AF390" s="14">
        <f t="shared" si="13"/>
        <v>41415</v>
      </c>
      <c r="AG390" s="14" t="s">
        <v>4162</v>
      </c>
      <c r="AH390" s="14"/>
      <c r="AI390" s="47"/>
      <c r="AJ390" s="114"/>
      <c r="AK390" s="114"/>
      <c r="AL390" s="11" t="str">
        <f>VLOOKUP(B390,SAOM!B$2:U2048,20,0)</f>
        <v>Modem.</v>
      </c>
      <c r="AM390" s="15" t="s">
        <v>4162</v>
      </c>
    </row>
    <row r="391" spans="1:39" s="15" customFormat="1" ht="15.75" customHeight="1">
      <c r="A391" s="39">
        <v>3491</v>
      </c>
      <c r="B391" s="31">
        <v>3491</v>
      </c>
      <c r="C391" s="31">
        <v>3491</v>
      </c>
      <c r="D391" s="33" t="str">
        <f>VLOOKUP(B391,SAOM!B$2:H2048,7,0)</f>
        <v>SES-BASO- 3491</v>
      </c>
      <c r="E391" s="13">
        <v>41044</v>
      </c>
      <c r="F391" s="13">
        <v>41133</v>
      </c>
      <c r="G391" s="13">
        <f>VLOOKUP(B391,SAOM!B$2:D1935,3,0)</f>
        <v>41133</v>
      </c>
      <c r="H391" s="13">
        <f t="shared" si="12"/>
        <v>41148</v>
      </c>
      <c r="I391" s="13">
        <v>41050</v>
      </c>
      <c r="J391" s="10" t="s">
        <v>469</v>
      </c>
      <c r="K391" s="33" t="str">
        <f>VLOOKUP(B391,SAOM!B$2:H1932,4,0)</f>
        <v>Aceito</v>
      </c>
      <c r="L391" s="10" t="s">
        <v>456</v>
      </c>
      <c r="M391" s="33" t="str">
        <f>VLOOKUP(B391,SAOM!B$2:F2218,5,0)</f>
        <v>Lider</v>
      </c>
      <c r="N391" s="11" t="s">
        <v>2899</v>
      </c>
      <c r="O391" s="11" t="str">
        <f>VLOOKUP(N391,Coordenadas!B$2:C1238,2,0)</f>
        <v>CENTRO SUL</v>
      </c>
      <c r="P391" s="11" t="str">
        <f>VLOOKUP(N391,Coordenadas!B$2:D1238,3,0)</f>
        <v xml:space="preserve"> 21°11'15.25"S</v>
      </c>
      <c r="Q391" s="11" t="str">
        <f>VLOOKUP(N391,Coordenadas!B$2:E1238,4,0)</f>
        <v xml:space="preserve"> 43°58'32.52"O</v>
      </c>
      <c r="R391" s="33">
        <v>4033</v>
      </c>
      <c r="S391" s="13">
        <v>41169</v>
      </c>
      <c r="T391" s="35" t="str">
        <f>VLOOKUP(B391,SAOM!B$2:M1932,9,0)</f>
        <v>Elisa Mara Medeiros Cunha</v>
      </c>
      <c r="U391" s="13" t="str">
        <f>VLOOKUP(B391,SAOM!B$2:N1932,10,0)</f>
        <v>Rua Bias Fortes, 206</v>
      </c>
      <c r="V391" s="35" t="str">
        <f>VLOOKUP(B391,SAOM!B$2:P1932,12,0)</f>
        <v>32 3351-1302</v>
      </c>
      <c r="W391" s="60" t="str">
        <f>VLOOKUP(B391,SAOM!B$2:O1932,11,0)</f>
        <v>36212-000</v>
      </c>
      <c r="X391" s="33" t="str">
        <f>VLOOKUP(B391,SAOM!B$2:Q1932,13,0)</f>
        <v>00:20:0e:10:54:e0</v>
      </c>
      <c r="Y391" s="13">
        <v>41255</v>
      </c>
      <c r="Z391" s="11" t="s">
        <v>12146</v>
      </c>
      <c r="AA391" s="14">
        <v>41255</v>
      </c>
      <c r="AB391" s="28">
        <f>VLOOKUP(C391,Relatorios!A$3:B1162,2,0)</f>
        <v>41291</v>
      </c>
      <c r="AC391" s="287">
        <f>VLOOKUP(D391,Faturamento!D$3:F1826,3,0)</f>
        <v>41286</v>
      </c>
      <c r="AD391" s="41" t="s">
        <v>4821</v>
      </c>
      <c r="AE391" s="14" t="str">
        <f>VLOOKUP(B391,SAOM!B$2:T1932,16,0)</f>
        <v>4/7 - Cliente ciente.</v>
      </c>
      <c r="AF391" s="14">
        <f t="shared" si="13"/>
        <v>41345</v>
      </c>
      <c r="AG391" s="14" t="s">
        <v>4162</v>
      </c>
      <c r="AH391" s="14"/>
      <c r="AI391" s="47"/>
      <c r="AJ391" s="114"/>
      <c r="AK391" s="114"/>
      <c r="AL391" s="11" t="str">
        <f>VLOOKUP(B391,SAOM!B$2:U2049,20,0)</f>
        <v>Nao tem computador.</v>
      </c>
      <c r="AM391" s="15" t="s">
        <v>4162</v>
      </c>
    </row>
    <row r="392" spans="1:39" s="15" customFormat="1" ht="15.75" customHeight="1">
      <c r="A392" s="39">
        <v>818</v>
      </c>
      <c r="B392" s="40" t="s">
        <v>1297</v>
      </c>
      <c r="C392" s="31">
        <v>3176</v>
      </c>
      <c r="D392" s="33" t="str">
        <f>VLOOKUP(B392,SAOM!B$2:H2049,7,0)</f>
        <v>SES-RIES-0818</v>
      </c>
      <c r="E392" s="13">
        <v>40975</v>
      </c>
      <c r="F392" s="13">
        <v>41020</v>
      </c>
      <c r="G392" s="13">
        <f>VLOOKUP(B392,SAOM!B$2:D1936,3,0)</f>
        <v>41020</v>
      </c>
      <c r="H392" s="13">
        <f t="shared" si="12"/>
        <v>41035</v>
      </c>
      <c r="I392" s="13">
        <v>40991</v>
      </c>
      <c r="J392" s="10" t="s">
        <v>469</v>
      </c>
      <c r="K392" s="33" t="str">
        <f>VLOOKUP(B392,SAOM!B$2:H1933,4,0)</f>
        <v>Aceito</v>
      </c>
      <c r="L392" s="10" t="s">
        <v>623</v>
      </c>
      <c r="M392" s="33" t="str">
        <f>VLOOKUP(B392,SAOM!B$2:F2219,5,0)</f>
        <v>Vodanet</v>
      </c>
      <c r="N392" s="11" t="s">
        <v>1807</v>
      </c>
      <c r="O392" s="11" t="str">
        <f>VLOOKUP(N392,Coordenadas!B$2:C1239,2,0)</f>
        <v>CENTRO</v>
      </c>
      <c r="P392" s="11" t="str">
        <f>VLOOKUP(N392,Coordenadas!B$2:D1239,3,0)</f>
        <v xml:space="preserve"> 19°45'55.64"S</v>
      </c>
      <c r="Q392" s="11" t="str">
        <f>VLOOKUP(N392,Coordenadas!B$2:E1239,4,0)</f>
        <v xml:space="preserve"> 44° 5'12.76"O</v>
      </c>
      <c r="R392" s="52">
        <v>4033</v>
      </c>
      <c r="S392" s="13">
        <v>41026</v>
      </c>
      <c r="T392" s="35" t="str">
        <f>VLOOKUP(B392,SAOM!B$2:M1933,9,0)</f>
        <v>Débora Resende</v>
      </c>
      <c r="U392" s="13" t="str">
        <f>VLOOKUP(B392,SAOM!B$2:N1933,10,0)</f>
        <v>Rua Geraldino Rocha, 180 - Felixlândia.</v>
      </c>
      <c r="V392" s="35" t="str">
        <f>VLOOKUP(B392,SAOM!B$2:P1933,12,0)</f>
        <v>(31) 3639-8709</v>
      </c>
      <c r="W392" s="60" t="str">
        <f>VLOOKUP(B392,SAOM!B$2:O1933,11,0)</f>
        <v>33943-470</v>
      </c>
      <c r="X392" s="33" t="str">
        <f>VLOOKUP(B392,SAOM!B$2:Q1933,13,0)</f>
        <v>00:20:0e:10:48:f9</v>
      </c>
      <c r="Y392" s="13">
        <v>41031</v>
      </c>
      <c r="Z392" s="11" t="s">
        <v>3786</v>
      </c>
      <c r="AA392" s="14">
        <v>41031</v>
      </c>
      <c r="AB392" s="28" t="e">
        <f>VLOOKUP(C392,Relatorios!A$3:B1163,2,0)</f>
        <v>#N/A</v>
      </c>
      <c r="AC392" s="287">
        <f>VLOOKUP(D392,Faturamento!D$3:F1827,3,0)</f>
        <v>41062</v>
      </c>
      <c r="AD392" s="41" t="s">
        <v>2702</v>
      </c>
      <c r="AE392" s="14" t="str">
        <f>VLOOKUP(B392,SAOM!B$2:T1933,16,0)</f>
        <v>Antiga OS 3023/12 que foi cancelada por motivo de alteração do endereço da unidade CVV. GCR: Substitui OS 3023/12 cancelada em 06/03/2012 - Motivo Alteração de Endereço.</v>
      </c>
      <c r="AF392" s="14">
        <f t="shared" si="13"/>
        <v>41121</v>
      </c>
      <c r="AG392" s="14" t="s">
        <v>4162</v>
      </c>
      <c r="AH392" s="14"/>
      <c r="AI392" s="47"/>
      <c r="AJ392" s="114"/>
      <c r="AK392" s="114"/>
      <c r="AL392" s="11" t="str">
        <f>VLOOKUP(B392,SAOM!B$2:U2050,20,0)</f>
        <v>técnico não possui</v>
      </c>
      <c r="AM392" s="15" t="s">
        <v>4162</v>
      </c>
    </row>
    <row r="393" spans="1:39" s="57" customFormat="1" ht="15.75" customHeight="1">
      <c r="A393" s="39">
        <v>3493</v>
      </c>
      <c r="B393" s="31">
        <v>3493</v>
      </c>
      <c r="C393" s="31">
        <v>3493</v>
      </c>
      <c r="D393" s="33" t="str">
        <f>VLOOKUP(B393,SAOM!B$2:H2050,7,0)</f>
        <v>SES-BASO-3493</v>
      </c>
      <c r="E393" s="24">
        <v>41044</v>
      </c>
      <c r="F393" s="24">
        <v>41138</v>
      </c>
      <c r="G393" s="13">
        <f>VLOOKUP(B393,SAOM!B$2:D1937,3,0)</f>
        <v>41138</v>
      </c>
      <c r="H393" s="24">
        <f t="shared" si="12"/>
        <v>41153</v>
      </c>
      <c r="I393" s="24">
        <v>41134</v>
      </c>
      <c r="J393" s="10" t="s">
        <v>469</v>
      </c>
      <c r="K393" s="33" t="str">
        <f>VLOOKUP(B393,SAOM!B$2:H1934,4,0)</f>
        <v>Aceito</v>
      </c>
      <c r="L393" s="10" t="s">
        <v>456</v>
      </c>
      <c r="M393" s="33" t="str">
        <f>VLOOKUP(B393,SAOM!B$2:F2220,5,0)</f>
        <v>Lider</v>
      </c>
      <c r="N393" s="40" t="s">
        <v>2899</v>
      </c>
      <c r="O393" s="11" t="str">
        <f>VLOOKUP(N393,Coordenadas!B$2:C1240,2,0)</f>
        <v>CENTRO SUL</v>
      </c>
      <c r="P393" s="11" t="str">
        <f>VLOOKUP(N393,Coordenadas!B$2:D1240,3,0)</f>
        <v xml:space="preserve"> 21°11'15.25"S</v>
      </c>
      <c r="Q393" s="11" t="str">
        <f>VLOOKUP(N393,Coordenadas!B$2:E1240,4,0)</f>
        <v xml:space="preserve"> 43°58'32.52"O</v>
      </c>
      <c r="R393" s="31">
        <v>4033</v>
      </c>
      <c r="S393" s="24">
        <v>41142</v>
      </c>
      <c r="T393" s="35" t="str">
        <f>VLOOKUP(B393,SAOM!B$2:M1934,9,0)</f>
        <v>Lilian Leticia de Moura Malta</v>
      </c>
      <c r="U393" s="13" t="str">
        <f>VLOOKUP(B393,SAOM!B$2:N1934,10,0)</f>
        <v>Praça Primeiro de Janeiro, 30</v>
      </c>
      <c r="V393" s="35" t="str">
        <f>VLOOKUP(B393,SAOM!B$2:P1934,12,0)</f>
        <v>32 3351-1288</v>
      </c>
      <c r="W393" s="60" t="str">
        <f>VLOOKUP(B393,SAOM!B$2:O1934,11,0)</f>
        <v>36212-000</v>
      </c>
      <c r="X393" s="33" t="str">
        <f>VLOOKUP(B393,SAOM!B$2:Q1934,13,0)</f>
        <v>00:20:0e:10:54:c3</v>
      </c>
      <c r="Y393" s="24">
        <v>41256</v>
      </c>
      <c r="Z393" s="40" t="s">
        <v>12747</v>
      </c>
      <c r="AA393" s="55">
        <v>41257</v>
      </c>
      <c r="AB393" s="28">
        <f>VLOOKUP(C393,Relatorios!A$3:B1164,2,0)</f>
        <v>41092</v>
      </c>
      <c r="AC393" s="287">
        <f>VLOOKUP(D393,Faturamento!D$3:F1828,3,0)</f>
        <v>41288</v>
      </c>
      <c r="AD393" s="174" t="s">
        <v>6543</v>
      </c>
      <c r="AE393" s="14" t="str">
        <f>VLOOKUP(B393,SAOM!B$2:T1934,16,0)</f>
        <v>17/08/2012 16:49:03
Ivan Santos
JOSE LUIS BORGO DE OLIVEIRA-(32) 3351-2882 
Tentar contato acima, responsável de informática no municipio. 
4/7 - Contato disponível.</v>
      </c>
      <c r="AF393" s="14">
        <f t="shared" si="13"/>
        <v>41347</v>
      </c>
      <c r="AG393" s="55" t="s">
        <v>4162</v>
      </c>
      <c r="AH393" s="55"/>
      <c r="AI393" s="181"/>
      <c r="AJ393" s="115"/>
      <c r="AK393" s="115"/>
      <c r="AL393" s="11" t="str">
        <f>VLOOKUP(B393,SAOM!B$2:U2051,20,0)</f>
        <v>Cabo não possui comprimento correto</v>
      </c>
      <c r="AM393" s="57" t="s">
        <v>4162</v>
      </c>
    </row>
    <row r="394" spans="1:39" s="15" customFormat="1" ht="15.75" customHeight="1">
      <c r="A394" s="39">
        <v>3245</v>
      </c>
      <c r="B394" s="31">
        <v>3245</v>
      </c>
      <c r="C394" s="31">
        <v>3245</v>
      </c>
      <c r="D394" s="33" t="str">
        <f>VLOOKUP(B394,SAOM!B$2:H2051,7,0)</f>
        <v>SES-SAIA-3245</v>
      </c>
      <c r="E394" s="13">
        <v>41002</v>
      </c>
      <c r="F394" s="13">
        <v>41047</v>
      </c>
      <c r="G394" s="13">
        <f>VLOOKUP(B394,SAOM!B$2:D1938,3,0)</f>
        <v>41047</v>
      </c>
      <c r="H394" s="13">
        <f t="shared" si="12"/>
        <v>41062</v>
      </c>
      <c r="I394" s="13" t="s">
        <v>458</v>
      </c>
      <c r="J394" s="10" t="s">
        <v>469</v>
      </c>
      <c r="K394" s="33" t="str">
        <f>VLOOKUP(B394,SAOM!B$2:H1935,4,0)</f>
        <v>Aceito</v>
      </c>
      <c r="L394" s="10" t="s">
        <v>623</v>
      </c>
      <c r="M394" s="33" t="str">
        <f>VLOOKUP(B394,SAOM!B$2:F2221,5,0)</f>
        <v>Vodanet</v>
      </c>
      <c r="N394" s="11" t="s">
        <v>117</v>
      </c>
      <c r="O394" s="11" t="str">
        <f>VLOOKUP(N394,Coordenadas!B$2:C1241,2,0)</f>
        <v>CENTRO</v>
      </c>
      <c r="P394" s="11" t="str">
        <f>VLOOKUP(N394,Coordenadas!B$2:D1241,3,0)</f>
        <v xml:space="preserve"> 19°46'2.70"S</v>
      </c>
      <c r="Q394" s="11" t="str">
        <f>VLOOKUP(N394,Coordenadas!B$2:E1241,4,0)</f>
        <v xml:space="preserve"> 43°51'10.08"O</v>
      </c>
      <c r="R394" s="52">
        <v>4033</v>
      </c>
      <c r="S394" s="13">
        <v>41036</v>
      </c>
      <c r="T394" s="35" t="str">
        <f>VLOOKUP(B394,SAOM!B$2:M1935,9,0)</f>
        <v>Francisco Elias</v>
      </c>
      <c r="U394" s="13" t="str">
        <f>VLOOKUP(B394,SAOM!B$2:N1935,10,0)</f>
        <v>Rua Baldim, 891</v>
      </c>
      <c r="V394" s="35" t="str">
        <f>VLOOKUP(B394,SAOM!B$2:P1935,12,0)</f>
        <v>31 3649-6021</v>
      </c>
      <c r="W394" s="60" t="str">
        <f>VLOOKUP(B394,SAOM!B$2:O1935,11,0)</f>
        <v>33030-340</v>
      </c>
      <c r="X394" s="33" t="str">
        <f>VLOOKUP(B394,SAOM!B$2:Q1935,13,0)</f>
        <v>00:20:0e:10:48:ee</v>
      </c>
      <c r="Y394" s="13">
        <v>41038</v>
      </c>
      <c r="Z394" s="11" t="s">
        <v>2799</v>
      </c>
      <c r="AA394" s="14">
        <v>41038</v>
      </c>
      <c r="AB394" s="28" t="e">
        <f>VLOOKUP(C394,Relatorios!A$3:B1165,2,0)</f>
        <v>#N/A</v>
      </c>
      <c r="AC394" s="287">
        <f>VLOOKUP(D394,Faturamento!D$3:F1829,3,0)</f>
        <v>41069</v>
      </c>
      <c r="AD394" s="41"/>
      <c r="AE394" s="14" t="str">
        <f>VLOOKUP(B394,SAOM!B$2:T1935,16,0)</f>
        <v>-</v>
      </c>
      <c r="AF394" s="14">
        <f t="shared" si="13"/>
        <v>41128</v>
      </c>
      <c r="AG394" s="14">
        <v>41398</v>
      </c>
      <c r="AH394" s="14"/>
      <c r="AI394" s="47" t="s">
        <v>8610</v>
      </c>
      <c r="AJ394" s="114" t="s">
        <v>18012</v>
      </c>
      <c r="AK394" s="114"/>
      <c r="AL394" s="11" t="str">
        <f>VLOOKUP(B394,SAOM!B$2:U2052,20,0)</f>
        <v>-</v>
      </c>
      <c r="AM394" s="15" t="s">
        <v>4162</v>
      </c>
    </row>
    <row r="395" spans="1:39" s="15" customFormat="1" ht="15.75" customHeight="1">
      <c r="A395" s="39">
        <v>3495</v>
      </c>
      <c r="B395" s="31">
        <v>3495</v>
      </c>
      <c r="C395" s="31">
        <v>3495</v>
      </c>
      <c r="D395" s="33" t="str">
        <f>VLOOKUP(B395,SAOM!B$2:H2052,7,0)</f>
        <v>SES-BASO-3495</v>
      </c>
      <c r="E395" s="13">
        <v>41044</v>
      </c>
      <c r="F395" s="13">
        <v>41089</v>
      </c>
      <c r="G395" s="13">
        <f>VLOOKUP(B395,SAOM!B$2:D1939,3,0)</f>
        <v>41089</v>
      </c>
      <c r="H395" s="13">
        <f t="shared" si="12"/>
        <v>41104</v>
      </c>
      <c r="I395" s="13" t="s">
        <v>458</v>
      </c>
      <c r="J395" s="10" t="s">
        <v>469</v>
      </c>
      <c r="K395" s="33" t="str">
        <f>VLOOKUP(B395,SAOM!B$2:H1936,4,0)</f>
        <v>Aceito</v>
      </c>
      <c r="L395" s="10" t="s">
        <v>456</v>
      </c>
      <c r="M395" s="33" t="str">
        <f>VLOOKUP(B395,SAOM!B$2:F2222,5,0)</f>
        <v>Lider</v>
      </c>
      <c r="N395" s="11" t="s">
        <v>2899</v>
      </c>
      <c r="O395" s="11" t="str">
        <f>VLOOKUP(N395,Coordenadas!B$2:C1242,2,0)</f>
        <v>CENTRO SUL</v>
      </c>
      <c r="P395" s="11" t="str">
        <f>VLOOKUP(N395,Coordenadas!B$2:D1242,3,0)</f>
        <v xml:space="preserve"> 21°11'15.25"S</v>
      </c>
      <c r="Q395" s="11" t="str">
        <f>VLOOKUP(N395,Coordenadas!B$2:E1242,4,0)</f>
        <v xml:space="preserve"> 43°58'32.52"O</v>
      </c>
      <c r="R395" s="33">
        <v>4033</v>
      </c>
      <c r="S395" s="13">
        <v>41059</v>
      </c>
      <c r="T395" s="35" t="str">
        <f>VLOOKUP(B395,SAOM!B$2:M1936,9,0)</f>
        <v>Wander Ferreira Junior</v>
      </c>
      <c r="U395" s="13" t="str">
        <f>VLOOKUP(B395,SAOM!B$2:N1936,10,0)</f>
        <v>Rua Berlim, 57 - Bairro Jardim Europa</v>
      </c>
      <c r="V395" s="35" t="str">
        <f>VLOOKUP(B395,SAOM!B$2:P1936,12,0)</f>
        <v>32 3351-1902</v>
      </c>
      <c r="W395" s="60" t="str">
        <f>VLOOKUP(B395,SAOM!B$2:O1936,11,0)</f>
        <v>36212-000</v>
      </c>
      <c r="X395" s="33" t="str">
        <f>VLOOKUP(B395,SAOM!B$2:Q1936,13,0)</f>
        <v>00:20:0e:10:48:c3</v>
      </c>
      <c r="Y395" s="13">
        <v>41060</v>
      </c>
      <c r="Z395" s="11" t="s">
        <v>2555</v>
      </c>
      <c r="AA395" s="14">
        <v>41060</v>
      </c>
      <c r="AB395" s="28">
        <f>VLOOKUP(C395,Relatorios!A$3:B1166,2,0)</f>
        <v>41088</v>
      </c>
      <c r="AC395" s="287">
        <f>VLOOKUP(D395,Faturamento!D$3:F1830,3,0)</f>
        <v>41090</v>
      </c>
      <c r="AD395" s="41"/>
      <c r="AE395" s="14" t="str">
        <f>VLOOKUP(B395,SAOM!B$2:T1936,16,0)</f>
        <v>-</v>
      </c>
      <c r="AF395" s="14">
        <f t="shared" si="13"/>
        <v>41150</v>
      </c>
      <c r="AG395" s="14">
        <v>41163</v>
      </c>
      <c r="AH395" s="14">
        <v>41283</v>
      </c>
      <c r="AI395" s="47" t="s">
        <v>8608</v>
      </c>
      <c r="AJ395" s="114" t="s">
        <v>12171</v>
      </c>
      <c r="AK395" s="114" t="s">
        <v>13768</v>
      </c>
      <c r="AL395" s="11" t="str">
        <f>VLOOKUP(B395,SAOM!B$2:U2053,20,0)</f>
        <v>-</v>
      </c>
      <c r="AM395" s="15" t="s">
        <v>4162</v>
      </c>
    </row>
    <row r="396" spans="1:39" s="15" customFormat="1" ht="15.75" customHeight="1">
      <c r="A396" s="39">
        <v>3232</v>
      </c>
      <c r="B396" s="31" t="s">
        <v>2310</v>
      </c>
      <c r="C396" s="31">
        <v>3232</v>
      </c>
      <c r="D396" s="33" t="str">
        <f>VLOOKUP(B396,SAOM!B$2:H2053,7,0)</f>
        <v>SES-SAIA-3232</v>
      </c>
      <c r="E396" s="13">
        <v>41001</v>
      </c>
      <c r="F396" s="13">
        <v>41046</v>
      </c>
      <c r="G396" s="13">
        <f>VLOOKUP(B396,SAOM!B$2:D1940,3,0)</f>
        <v>41046</v>
      </c>
      <c r="H396" s="13">
        <f t="shared" si="12"/>
        <v>41061</v>
      </c>
      <c r="I396" s="13" t="s">
        <v>458</v>
      </c>
      <c r="J396" s="10" t="s">
        <v>469</v>
      </c>
      <c r="K396" s="33" t="str">
        <f>VLOOKUP(B396,SAOM!B$2:H1937,4,0)</f>
        <v>Aceito</v>
      </c>
      <c r="L396" s="10" t="s">
        <v>456</v>
      </c>
      <c r="M396" s="33" t="str">
        <f>VLOOKUP(B396,SAOM!B$2:F2223,5,0)</f>
        <v>Lider</v>
      </c>
      <c r="N396" s="11" t="s">
        <v>117</v>
      </c>
      <c r="O396" s="11" t="str">
        <f>VLOOKUP(N396,Coordenadas!B$2:C1243,2,0)</f>
        <v>CENTRO</v>
      </c>
      <c r="P396" s="11" t="str">
        <f>VLOOKUP(N396,Coordenadas!B$2:D1243,3,0)</f>
        <v xml:space="preserve"> 19°46'2.70"S</v>
      </c>
      <c r="Q396" s="11" t="str">
        <f>VLOOKUP(N396,Coordenadas!B$2:E1243,4,0)</f>
        <v xml:space="preserve"> 43°51'10.08"O</v>
      </c>
      <c r="R396" s="52">
        <v>4033</v>
      </c>
      <c r="S396" s="13">
        <v>41010</v>
      </c>
      <c r="T396" s="35" t="str">
        <f>VLOOKUP(B396,SAOM!B$2:M1937,9,0)</f>
        <v>Betânia Claudiano</v>
      </c>
      <c r="U396" s="13" t="str">
        <f>VLOOKUP(B396,SAOM!B$2:N1937,10,0)</f>
        <v>Rua Poti, 403 - Bairro Alto São Cosme</v>
      </c>
      <c r="V396" s="35" t="str">
        <f>VLOOKUP(B396,SAOM!B$2:P1937,12,0)</f>
        <v>31 3635-6583</v>
      </c>
      <c r="W396" s="60" t="str">
        <f>VLOOKUP(B396,SAOM!B$2:O1937,11,0)</f>
        <v>33130-450</v>
      </c>
      <c r="X396" s="33" t="str">
        <f>VLOOKUP(B396,SAOM!B$2:Q1937,13,0)</f>
        <v>00:20:0E:10:49:A1</v>
      </c>
      <c r="Y396" s="13">
        <v>41032</v>
      </c>
      <c r="Z396" s="11" t="s">
        <v>2151</v>
      </c>
      <c r="AA396" s="14">
        <v>41032</v>
      </c>
      <c r="AB396" s="28">
        <f>VLOOKUP(C396,Relatorios!A$3:B1167,2,0)</f>
        <v>41058</v>
      </c>
      <c r="AC396" s="287">
        <f>VLOOKUP(D396,Faturamento!D$3:F1831,3,0)</f>
        <v>41063</v>
      </c>
      <c r="AD396" s="41"/>
      <c r="AE396" s="14" t="str">
        <f>VLOOKUP(B396,SAOM!B$2:T1937,16,0)</f>
        <v>-</v>
      </c>
      <c r="AF396" s="14">
        <f t="shared" si="13"/>
        <v>41122</v>
      </c>
      <c r="AG396" s="14">
        <v>41365</v>
      </c>
      <c r="AH396" s="14">
        <v>41367</v>
      </c>
      <c r="AI396" s="47" t="s">
        <v>8608</v>
      </c>
      <c r="AJ396" s="114" t="s">
        <v>16216</v>
      </c>
      <c r="AK396" s="114"/>
      <c r="AL396" s="11" t="str">
        <f>VLOOKUP(B396,SAOM!B$2:U2054,20,0)</f>
        <v>-</v>
      </c>
      <c r="AM396" s="15" t="s">
        <v>4162</v>
      </c>
    </row>
    <row r="397" spans="1:39" s="15" customFormat="1" ht="15.75" customHeight="1">
      <c r="A397" s="39">
        <v>3497</v>
      </c>
      <c r="B397" s="31">
        <v>3497</v>
      </c>
      <c r="C397" s="31">
        <v>3497</v>
      </c>
      <c r="D397" s="33" t="str">
        <f>VLOOKUP(B397,SAOM!B$2:H2054,7,0)</f>
        <v>SES-COES-3497</v>
      </c>
      <c r="E397" s="13">
        <v>41044</v>
      </c>
      <c r="F397" s="13">
        <v>41089</v>
      </c>
      <c r="G397" s="13">
        <f>VLOOKUP(B397,SAOM!B$2:D1941,3,0)</f>
        <v>41089</v>
      </c>
      <c r="H397" s="13">
        <f t="shared" si="12"/>
        <v>41104</v>
      </c>
      <c r="I397" s="13" t="s">
        <v>458</v>
      </c>
      <c r="J397" s="10" t="s">
        <v>469</v>
      </c>
      <c r="K397" s="33" t="str">
        <f>VLOOKUP(B397,SAOM!B$2:H1938,4,0)</f>
        <v>Aceito</v>
      </c>
      <c r="L397" s="10" t="s">
        <v>623</v>
      </c>
      <c r="M397" s="33" t="str">
        <f>VLOOKUP(B397,SAOM!B$2:F2224,5,0)</f>
        <v>Vodanet</v>
      </c>
      <c r="N397" s="11" t="s">
        <v>2916</v>
      </c>
      <c r="O397" s="11" t="str">
        <f>VLOOKUP(N397,Coordenadas!B$2:C1244,2,0)</f>
        <v>CENTRO SUL</v>
      </c>
      <c r="P397" s="11" t="str">
        <f>VLOOKUP(N397,Coordenadas!B$2:D1244,3,0)</f>
        <v xml:space="preserve"> 21° 1'23.02"S</v>
      </c>
      <c r="Q397" s="11" t="str">
        <f>VLOOKUP(N397,Coordenadas!B$2:E1244,4,0)</f>
        <v xml:space="preserve"> 44° 9'58.54"O</v>
      </c>
      <c r="R397" s="33">
        <v>4033</v>
      </c>
      <c r="S397" s="13">
        <v>41086</v>
      </c>
      <c r="T397" s="35" t="str">
        <f>VLOOKUP(B397,SAOM!B$2:M1938,9,0)</f>
        <v>Luiara Bartira Vanzelotti Vieira Baeta</v>
      </c>
      <c r="U397" s="13" t="str">
        <f>VLOOKUP(B397,SAOM!B$2:N1938,10,0)</f>
        <v>Rua Joana Mendonça, s/n</v>
      </c>
      <c r="V397" s="35" t="str">
        <f>VLOOKUP(B397,SAOM!B$2:P1938,12,0)</f>
        <v>32 3357-1255</v>
      </c>
      <c r="W397" s="60" t="str">
        <f>VLOOKUP(B397,SAOM!B$2:O1938,11,0)</f>
        <v>36330-000</v>
      </c>
      <c r="X397" s="33" t="str">
        <f>VLOOKUP(B397,SAOM!B$2:Q1938,13,0)</f>
        <v>00:20:0e:10:52:66</v>
      </c>
      <c r="Y397" s="13">
        <v>41086</v>
      </c>
      <c r="Z397" s="11" t="s">
        <v>3786</v>
      </c>
      <c r="AA397" s="14">
        <v>41087</v>
      </c>
      <c r="AB397" s="28" t="e">
        <f>VLOOKUP(C397,Relatorios!A$3:B1168,2,0)</f>
        <v>#N/A</v>
      </c>
      <c r="AC397" s="287">
        <f>VLOOKUP(D397,Faturamento!D$3:F1832,3,0)</f>
        <v>41118</v>
      </c>
      <c r="AD397" s="41"/>
      <c r="AE397" s="14" t="str">
        <f>VLOOKUP(B397,SAOM!B$2:T1938,16,0)</f>
        <v>-</v>
      </c>
      <c r="AF397" s="14">
        <f t="shared" si="13"/>
        <v>41177</v>
      </c>
      <c r="AG397" s="14" t="s">
        <v>4162</v>
      </c>
      <c r="AH397" s="14"/>
      <c r="AI397" s="47"/>
      <c r="AJ397" s="114"/>
      <c r="AK397" s="114"/>
      <c r="AL397" s="11" t="str">
        <f>VLOOKUP(B397,SAOM!B$2:U2055,20,0)</f>
        <v>-</v>
      </c>
      <c r="AM397" s="15" t="s">
        <v>4162</v>
      </c>
    </row>
    <row r="398" spans="1:39" s="15" customFormat="1" ht="15.75" customHeight="1">
      <c r="A398" s="39">
        <v>3498</v>
      </c>
      <c r="B398" s="31">
        <v>3498</v>
      </c>
      <c r="C398" s="31">
        <v>3498</v>
      </c>
      <c r="D398" s="33" t="str">
        <f>VLOOKUP(B398,SAOM!B$2:H2055,7,0)</f>
        <v>SES-COES-3498</v>
      </c>
      <c r="E398" s="13">
        <v>41044</v>
      </c>
      <c r="F398" s="13">
        <v>41089</v>
      </c>
      <c r="G398" s="13">
        <f>VLOOKUP(B398,SAOM!B$2:D1942,3,0)</f>
        <v>41089</v>
      </c>
      <c r="H398" s="13">
        <f t="shared" si="12"/>
        <v>41104</v>
      </c>
      <c r="I398" s="13" t="s">
        <v>458</v>
      </c>
      <c r="J398" s="10" t="s">
        <v>469</v>
      </c>
      <c r="K398" s="33" t="str">
        <f>VLOOKUP(B398,SAOM!B$2:H1939,4,0)</f>
        <v>Aceito</v>
      </c>
      <c r="L398" s="10" t="s">
        <v>623</v>
      </c>
      <c r="M398" s="33" t="str">
        <f>VLOOKUP(B398,SAOM!B$2:F2225,5,0)</f>
        <v>Vodanet</v>
      </c>
      <c r="N398" s="11" t="s">
        <v>2916</v>
      </c>
      <c r="O398" s="11" t="str">
        <f>VLOOKUP(N398,Coordenadas!B$2:C1245,2,0)</f>
        <v>CENTRO SUL</v>
      </c>
      <c r="P398" s="11" t="str">
        <f>VLOOKUP(N398,Coordenadas!B$2:D1245,3,0)</f>
        <v xml:space="preserve"> 21° 1'23.02"S</v>
      </c>
      <c r="Q398" s="11" t="str">
        <f>VLOOKUP(N398,Coordenadas!B$2:E1245,4,0)</f>
        <v xml:space="preserve"> 44° 9'58.54"O</v>
      </c>
      <c r="R398" s="33">
        <v>4033</v>
      </c>
      <c r="S398" s="13">
        <v>41086</v>
      </c>
      <c r="T398" s="35" t="str">
        <f>VLOOKUP(B398,SAOM!B$2:M1939,9,0)</f>
        <v>Kelly Aparecida Maximiano Couto / Joelma</v>
      </c>
      <c r="U398" s="13" t="str">
        <f>VLOOKUP(B398,SAOM!B$2:N1939,10,0)</f>
        <v>Largo Gonçalves Lara, 17</v>
      </c>
      <c r="V398" s="35" t="str">
        <f>VLOOKUP(B398,SAOM!B$2:P1939,12,0)</f>
        <v>32 3357-1255</v>
      </c>
      <c r="W398" s="60" t="str">
        <f>VLOOKUP(B398,SAOM!B$2:O1939,11,0)</f>
        <v>36330-000</v>
      </c>
      <c r="X398" s="33" t="str">
        <f>VLOOKUP(B398,SAOM!B$2:Q1939,13,0)</f>
        <v>00:20:0e:10:52:67</v>
      </c>
      <c r="Y398" s="13">
        <v>41087</v>
      </c>
      <c r="Z398" s="11" t="s">
        <v>3785</v>
      </c>
      <c r="AA398" s="14">
        <v>41087</v>
      </c>
      <c r="AB398" s="28">
        <f>VLOOKUP(C398,Relatorios!A$3:B1169,2,0)</f>
        <v>41271</v>
      </c>
      <c r="AC398" s="287">
        <f>VLOOKUP(D398,Faturamento!D$3:F1833,3,0)</f>
        <v>41118</v>
      </c>
      <c r="AD398" s="41"/>
      <c r="AE398" s="14" t="str">
        <f>VLOOKUP(B398,SAOM!B$2:T1939,16,0)</f>
        <v>Telefone para contato atualizado.</v>
      </c>
      <c r="AF398" s="14">
        <f t="shared" si="13"/>
        <v>41177</v>
      </c>
      <c r="AG398" s="14">
        <v>41360</v>
      </c>
      <c r="AH398" s="14">
        <v>41375</v>
      </c>
      <c r="AI398" s="47" t="s">
        <v>8609</v>
      </c>
      <c r="AJ398" s="114" t="s">
        <v>16243</v>
      </c>
      <c r="AK398" s="114" t="s">
        <v>16482</v>
      </c>
      <c r="AL398" s="11" t="str">
        <f>VLOOKUP(B398,SAOM!B$2:U2056,20,0)</f>
        <v>-</v>
      </c>
      <c r="AM398" s="15" t="s">
        <v>4162</v>
      </c>
    </row>
    <row r="399" spans="1:39" s="15" customFormat="1" ht="15.75" customHeight="1">
      <c r="A399" s="39">
        <v>3499</v>
      </c>
      <c r="B399" s="31">
        <v>3499</v>
      </c>
      <c r="C399" s="31">
        <v>3499</v>
      </c>
      <c r="D399" s="33" t="str">
        <f>VLOOKUP(B399,SAOM!B$2:H2056,7,0)</f>
        <v>SES-DEOS-3499</v>
      </c>
      <c r="E399" s="13">
        <v>41044</v>
      </c>
      <c r="F399" s="13">
        <v>41091</v>
      </c>
      <c r="G399" s="13">
        <f>VLOOKUP(B399,SAOM!B$2:D1943,3,0)</f>
        <v>41091</v>
      </c>
      <c r="H399" s="13">
        <f t="shared" si="12"/>
        <v>41106</v>
      </c>
      <c r="I399" s="13">
        <v>41085</v>
      </c>
      <c r="J399" s="10" t="s">
        <v>469</v>
      </c>
      <c r="K399" s="33" t="str">
        <f>VLOOKUP(B399,SAOM!B$2:H1940,4,0)</f>
        <v>Aceito</v>
      </c>
      <c r="L399" s="10" t="s">
        <v>623</v>
      </c>
      <c r="M399" s="33" t="str">
        <f>VLOOKUP(B399,SAOM!B$2:F2226,5,0)</f>
        <v>Vodanet</v>
      </c>
      <c r="N399" s="11" t="s">
        <v>934</v>
      </c>
      <c r="O399" s="11" t="str">
        <f>VLOOKUP(N399,Coordenadas!B$2:C1246,2,0)</f>
        <v>CENTRO SUL</v>
      </c>
      <c r="P399" s="11" t="str">
        <f>VLOOKUP(N399,Coordenadas!B$2:D1246,3,0)</f>
        <v xml:space="preserve"> 20°51'57.02"S</v>
      </c>
      <c r="Q399" s="11" t="str">
        <f>VLOOKUP(N399,Coordenadas!B$2:E1246,4,0)</f>
        <v xml:space="preserve"> 45°16'23.52"O</v>
      </c>
      <c r="R399" s="33">
        <v>4033</v>
      </c>
      <c r="S399" s="13">
        <v>41094</v>
      </c>
      <c r="T399" s="35" t="str">
        <f>VLOOKUP(B399,SAOM!B$2:M1940,9,0)</f>
        <v>Natália</v>
      </c>
      <c r="U399" s="13" t="str">
        <f>VLOOKUP(B399,SAOM!B$2:N1940,10,0)</f>
        <v>Rua José Brasilino de Andrade, 65</v>
      </c>
      <c r="V399" s="35" t="str">
        <f>VLOOKUP(B399,SAOM!B$2:P1940,12,0)</f>
        <v>31 3763-1592</v>
      </c>
      <c r="W399" s="60" t="str">
        <f>VLOOKUP(B399,SAOM!B$2:O1940,11,0)</f>
        <v>35494-000</v>
      </c>
      <c r="X399" s="33" t="str">
        <f>VLOOKUP(B399,SAOM!B$2:Q1940,13,0)</f>
        <v>00:20:0e:10:48:e8</v>
      </c>
      <c r="Y399" s="13">
        <v>41096</v>
      </c>
      <c r="Z399" s="11" t="s">
        <v>3785</v>
      </c>
      <c r="AA399" s="14">
        <v>41096</v>
      </c>
      <c r="AB399" s="28">
        <f>VLOOKUP(C399,Relatorios!A$3:B1170,2,0)</f>
        <v>41271</v>
      </c>
      <c r="AC399" s="287">
        <f>VLOOKUP(D399,Faturamento!D$3:F1834,3,0)</f>
        <v>41127</v>
      </c>
      <c r="AD399" s="41" t="s">
        <v>3902</v>
      </c>
      <c r="AE399" s="14" t="str">
        <f>VLOOKUP(B399,SAOM!B$2:T1940,16,0)</f>
        <v>-</v>
      </c>
      <c r="AF399" s="14">
        <f t="shared" si="13"/>
        <v>41186</v>
      </c>
      <c r="AG399" s="14" t="s">
        <v>5609</v>
      </c>
      <c r="AH399" s="14"/>
      <c r="AI399" s="47"/>
      <c r="AJ399" s="114" t="s">
        <v>8680</v>
      </c>
      <c r="AK399" s="114" t="s">
        <v>4162</v>
      </c>
      <c r="AL399" s="11" t="str">
        <f>VLOOKUP(B399,SAOM!B$2:U2057,20,0)</f>
        <v>O computador já possui internet.</v>
      </c>
      <c r="AM399" s="15" t="s">
        <v>4162</v>
      </c>
    </row>
    <row r="400" spans="1:39" s="15" customFormat="1" ht="15.75" customHeight="1">
      <c r="A400" s="39">
        <v>3500</v>
      </c>
      <c r="B400" s="31">
        <v>3500</v>
      </c>
      <c r="C400" s="31">
        <v>3500</v>
      </c>
      <c r="D400" s="33" t="str">
        <f>VLOOKUP(B400,SAOM!B$2:H2057,7,0)</f>
        <v>SES-DOOS-3500</v>
      </c>
      <c r="E400" s="13">
        <v>41044</v>
      </c>
      <c r="F400" s="13">
        <v>41089</v>
      </c>
      <c r="G400" s="13">
        <f>VLOOKUP(B400,SAOM!B$2:D1944,3,0)</f>
        <v>41089</v>
      </c>
      <c r="H400" s="13">
        <f t="shared" si="12"/>
        <v>41104</v>
      </c>
      <c r="I400" s="13" t="s">
        <v>458</v>
      </c>
      <c r="J400" s="10" t="s">
        <v>469</v>
      </c>
      <c r="K400" s="33" t="str">
        <f>VLOOKUP(B400,SAOM!B$2:H1941,4,0)</f>
        <v>Aceito</v>
      </c>
      <c r="L400" s="10" t="s">
        <v>623</v>
      </c>
      <c r="M400" s="33" t="str">
        <f>VLOOKUP(B400,SAOM!B$2:F2227,5,0)</f>
        <v>Vodanet</v>
      </c>
      <c r="N400" s="11" t="s">
        <v>203</v>
      </c>
      <c r="O400" s="11" t="str">
        <f>VLOOKUP(N400,Coordenadas!B$2:C1247,2,0)</f>
        <v>CENTRO SUL</v>
      </c>
      <c r="P400" s="11" t="str">
        <f>VLOOKUP(N400,Coordenadas!B$2:D1247,3,0)</f>
        <v xml:space="preserve"> 21° 6'42.93"S</v>
      </c>
      <c r="Q400" s="11" t="str">
        <f>VLOOKUP(N400,Coordenadas!B$2:E1247,4,0)</f>
        <v xml:space="preserve"> 44° 1'17.09"O</v>
      </c>
      <c r="R400" s="33">
        <v>4033</v>
      </c>
      <c r="S400" s="13">
        <v>41087</v>
      </c>
      <c r="T400" s="35" t="str">
        <f>VLOOKUP(B400,SAOM!B$2:M1941,9,0)</f>
        <v>Talita / Tássia</v>
      </c>
      <c r="U400" s="13" t="str">
        <f>VLOOKUP(B400,SAOM!B$2:N1941,10,0)</f>
        <v>Rua Francisco Bernardes, 484</v>
      </c>
      <c r="V400" s="35" t="str">
        <f>VLOOKUP(B400,SAOM!B$2:P1941,12,0)</f>
        <v>32 3353-1374</v>
      </c>
      <c r="W400" s="60" t="str">
        <f>VLOOKUP(B400,SAOM!B$2:O1941,11,0)</f>
        <v>36213-000</v>
      </c>
      <c r="X400" s="33" t="str">
        <f>VLOOKUP(B400,SAOM!B$2:Q1941,13,0)</f>
        <v>00:20:0e:10:52:a6</v>
      </c>
      <c r="Y400" s="13">
        <v>41087</v>
      </c>
      <c r="Z400" s="26" t="s">
        <v>3786</v>
      </c>
      <c r="AA400" s="14">
        <v>41087</v>
      </c>
      <c r="AB400" s="28" t="e">
        <f>VLOOKUP(C400,Relatorios!A$3:B1171,2,0)</f>
        <v>#N/A</v>
      </c>
      <c r="AC400" s="287">
        <f>VLOOKUP(D400,Faturamento!D$3:F1835,3,0)</f>
        <v>41118</v>
      </c>
      <c r="AD400" s="41"/>
      <c r="AE400" s="14" t="str">
        <f>VLOOKUP(B400,SAOM!B$2:T1941,16,0)</f>
        <v>-</v>
      </c>
      <c r="AF400" s="14">
        <f t="shared" si="13"/>
        <v>41177</v>
      </c>
      <c r="AG400" s="14" t="s">
        <v>4162</v>
      </c>
      <c r="AH400" s="14"/>
      <c r="AI400" s="47"/>
      <c r="AJ400" s="114"/>
      <c r="AK400" s="188"/>
      <c r="AL400" s="11" t="str">
        <f>VLOOKUP(B400,SAOM!B$2:U2058,20,0)</f>
        <v>Localidade não possui computador para ser utilizado com o modem</v>
      </c>
      <c r="AM400" s="15" t="s">
        <v>4162</v>
      </c>
    </row>
    <row r="401" spans="1:43" s="15" customFormat="1" ht="15.75" customHeight="1">
      <c r="A401" s="39">
        <v>3501</v>
      </c>
      <c r="B401" s="31">
        <v>3501</v>
      </c>
      <c r="C401" s="31">
        <v>3501</v>
      </c>
      <c r="D401" s="33" t="str">
        <f>VLOOKUP(B401,SAOM!B$2:H2058,7,0)</f>
        <v>SES-DOOS-3501</v>
      </c>
      <c r="E401" s="13">
        <v>41044</v>
      </c>
      <c r="F401" s="13">
        <v>41089</v>
      </c>
      <c r="G401" s="13">
        <f>VLOOKUP(B401,SAOM!B$2:D1945,3,0)</f>
        <v>41089</v>
      </c>
      <c r="H401" s="13">
        <f t="shared" si="12"/>
        <v>41104</v>
      </c>
      <c r="I401" s="13" t="s">
        <v>458</v>
      </c>
      <c r="J401" s="10" t="s">
        <v>469</v>
      </c>
      <c r="K401" s="33" t="str">
        <f>VLOOKUP(B401,SAOM!B$2:H1942,4,0)</f>
        <v>Aceito</v>
      </c>
      <c r="L401" s="10" t="s">
        <v>623</v>
      </c>
      <c r="M401" s="33" t="str">
        <f>VLOOKUP(B401,SAOM!B$2:F2228,5,0)</f>
        <v>Vodanet</v>
      </c>
      <c r="N401" s="11" t="s">
        <v>203</v>
      </c>
      <c r="O401" s="11" t="str">
        <f>VLOOKUP(N401,Coordenadas!B$2:C1248,2,0)</f>
        <v>CENTRO SUL</v>
      </c>
      <c r="P401" s="11" t="str">
        <f>VLOOKUP(N401,Coordenadas!B$2:D1248,3,0)</f>
        <v xml:space="preserve"> 21° 6'42.93"S</v>
      </c>
      <c r="Q401" s="11" t="str">
        <f>VLOOKUP(N401,Coordenadas!B$2:E1248,4,0)</f>
        <v xml:space="preserve"> 44° 1'17.09"O</v>
      </c>
      <c r="R401" s="33">
        <v>4033</v>
      </c>
      <c r="S401" s="13">
        <v>41087</v>
      </c>
      <c r="T401" s="35" t="str">
        <f>VLOOKUP(B401,SAOM!B$2:M1942,9,0)</f>
        <v>Teresa Cristina de Resende Chaves Cesário</v>
      </c>
      <c r="U401" s="13" t="str">
        <f>VLOOKUP(B401,SAOM!B$2:N1942,10,0)</f>
        <v>Av. Getúlio Vargas, 540</v>
      </c>
      <c r="V401" s="35" t="str">
        <f>VLOOKUP(B401,SAOM!B$2:P1942,12,0)</f>
        <v>32 3353-2448</v>
      </c>
      <c r="W401" s="60" t="str">
        <f>VLOOKUP(B401,SAOM!B$2:O1942,11,0)</f>
        <v>36213-000</v>
      </c>
      <c r="X401" s="33" t="str">
        <f>VLOOKUP(B401,SAOM!B$2:Q1942,13,0)</f>
        <v>00:20:0e:10:52:0b</v>
      </c>
      <c r="Y401" s="13">
        <v>41087</v>
      </c>
      <c r="Z401" s="11" t="s">
        <v>3785</v>
      </c>
      <c r="AA401" s="14">
        <v>41087</v>
      </c>
      <c r="AB401" s="28">
        <f>VLOOKUP(C401,Relatorios!A$3:B1172,2,0)</f>
        <v>41271</v>
      </c>
      <c r="AC401" s="287">
        <f>VLOOKUP(D401,Faturamento!D$3:F1836,3,0)</f>
        <v>41118</v>
      </c>
      <c r="AD401" s="41"/>
      <c r="AE401" s="14" t="str">
        <f>VLOOKUP(B401,SAOM!B$2:T1942,16,0)</f>
        <v>-</v>
      </c>
      <c r="AF401" s="14">
        <f t="shared" si="13"/>
        <v>41177</v>
      </c>
      <c r="AG401" s="14" t="s">
        <v>4162</v>
      </c>
      <c r="AH401" s="14"/>
      <c r="AI401" s="47"/>
      <c r="AJ401" s="114"/>
      <c r="AK401" s="114"/>
      <c r="AL401" s="11" t="str">
        <f>VLOOKUP(B401,SAOM!B$2:U2059,20,0)</f>
        <v>O cliente já possui internet. Não há possibilidade de manter o cabo RJ45 na localidade.</v>
      </c>
      <c r="AM401" s="15" t="s">
        <v>4162</v>
      </c>
    </row>
    <row r="402" spans="1:43" s="15" customFormat="1" ht="15.75" customHeight="1">
      <c r="A402" s="39">
        <v>3502</v>
      </c>
      <c r="B402" s="31">
        <v>3502</v>
      </c>
      <c r="C402" s="31">
        <v>3502</v>
      </c>
      <c r="D402" s="33" t="str">
        <f>VLOOKUP(B402,SAOM!B$2:H2059,7,0)</f>
        <v>SES-DOOS-3502</v>
      </c>
      <c r="E402" s="13">
        <v>41044</v>
      </c>
      <c r="F402" s="13">
        <v>41089</v>
      </c>
      <c r="G402" s="13">
        <f>VLOOKUP(B402,SAOM!B$2:D1946,3,0)</f>
        <v>41089</v>
      </c>
      <c r="H402" s="13">
        <f t="shared" si="12"/>
        <v>41104</v>
      </c>
      <c r="I402" s="13" t="s">
        <v>458</v>
      </c>
      <c r="J402" s="10" t="s">
        <v>469</v>
      </c>
      <c r="K402" s="33" t="str">
        <f>VLOOKUP(B402,SAOM!B$2:H1943,4,0)</f>
        <v>Aceito</v>
      </c>
      <c r="L402" s="10" t="s">
        <v>623</v>
      </c>
      <c r="M402" s="33" t="str">
        <f>VLOOKUP(B402,SAOM!B$2:F2229,5,0)</f>
        <v>Vodanet</v>
      </c>
      <c r="N402" s="11" t="s">
        <v>203</v>
      </c>
      <c r="O402" s="11" t="str">
        <f>VLOOKUP(N402,Coordenadas!B$2:C1249,2,0)</f>
        <v>CENTRO SUL</v>
      </c>
      <c r="P402" s="11" t="str">
        <f>VLOOKUP(N402,Coordenadas!B$2:D1249,3,0)</f>
        <v xml:space="preserve"> 21° 6'42.93"S</v>
      </c>
      <c r="Q402" s="11" t="str">
        <f>VLOOKUP(N402,Coordenadas!B$2:E1249,4,0)</f>
        <v xml:space="preserve"> 44° 1'17.09"O</v>
      </c>
      <c r="R402" s="33">
        <v>4033</v>
      </c>
      <c r="S402" s="13">
        <v>41089</v>
      </c>
      <c r="T402" s="35" t="str">
        <f>VLOOKUP(B402,SAOM!B$2:M1943,9,0)</f>
        <v>Stefânia Carine Brandão Malta</v>
      </c>
      <c r="U402" s="13" t="str">
        <f>VLOOKUP(B402,SAOM!B$2:N1943,10,0)</f>
        <v>Rua Sebastião Rezende, 725</v>
      </c>
      <c r="V402" s="35" t="str">
        <f>VLOOKUP(B402,SAOM!B$2:P1943,12,0)</f>
        <v>32 3353-2449</v>
      </c>
      <c r="W402" s="60" t="str">
        <f>VLOOKUP(B402,SAOM!B$2:O1943,11,0)</f>
        <v>36213-000</v>
      </c>
      <c r="X402" s="33" t="str">
        <f>VLOOKUP(B402,SAOM!B$2:Q1943,13,0)</f>
        <v>00:20:0E:10:52:6D</v>
      </c>
      <c r="Y402" s="13">
        <v>41088</v>
      </c>
      <c r="Z402" s="11" t="s">
        <v>3786</v>
      </c>
      <c r="AA402" s="14">
        <v>41089</v>
      </c>
      <c r="AB402" s="28" t="e">
        <f>VLOOKUP(C402,Relatorios!A$3:B1173,2,0)</f>
        <v>#N/A</v>
      </c>
      <c r="AC402" s="287">
        <f>VLOOKUP(D402,Faturamento!D$3:F1837,3,0)</f>
        <v>41120</v>
      </c>
      <c r="AD402" s="41"/>
      <c r="AE402" s="14" t="str">
        <f>VLOOKUP(B402,SAOM!B$2:T1943,16,0)</f>
        <v>-</v>
      </c>
      <c r="AF402" s="14">
        <f t="shared" si="13"/>
        <v>41179</v>
      </c>
      <c r="AG402" s="14">
        <v>41163</v>
      </c>
      <c r="AH402" s="14">
        <v>41282</v>
      </c>
      <c r="AI402" s="47" t="s">
        <v>8608</v>
      </c>
      <c r="AJ402" s="110" t="s">
        <v>12171</v>
      </c>
      <c r="AK402" s="110" t="s">
        <v>13770</v>
      </c>
      <c r="AL402" s="11" t="str">
        <f>VLOOKUP(B402,SAOM!B$2:U2060,20,0)</f>
        <v>-</v>
      </c>
      <c r="AM402" s="14">
        <v>41184</v>
      </c>
      <c r="AN402" s="14">
        <v>41192</v>
      </c>
      <c r="AO402" s="47" t="s">
        <v>623</v>
      </c>
      <c r="AP402" s="110" t="s">
        <v>8642</v>
      </c>
      <c r="AQ402" s="110" t="s">
        <v>8665</v>
      </c>
    </row>
    <row r="403" spans="1:43" s="15" customFormat="1" ht="15.75" customHeight="1">
      <c r="A403" s="39">
        <v>3235</v>
      </c>
      <c r="B403" s="31" t="s">
        <v>2330</v>
      </c>
      <c r="C403" s="31">
        <v>3235</v>
      </c>
      <c r="D403" s="33" t="str">
        <f>VLOOKUP(B403,SAOM!B$2:H2060,7,0)</f>
        <v>SES-SAIA-3235</v>
      </c>
      <c r="E403" s="13">
        <v>41002</v>
      </c>
      <c r="F403" s="13">
        <v>41047</v>
      </c>
      <c r="G403" s="13">
        <f>VLOOKUP(B403,SAOM!B$2:D1947,3,0)</f>
        <v>41047</v>
      </c>
      <c r="H403" s="13">
        <f t="shared" si="12"/>
        <v>41062</v>
      </c>
      <c r="I403" s="13" t="s">
        <v>458</v>
      </c>
      <c r="J403" s="10" t="s">
        <v>469</v>
      </c>
      <c r="K403" s="33" t="str">
        <f>VLOOKUP(B403,SAOM!B$2:H1944,4,0)</f>
        <v>Aceito</v>
      </c>
      <c r="L403" s="10" t="s">
        <v>456</v>
      </c>
      <c r="M403" s="33" t="str">
        <f>VLOOKUP(B403,SAOM!B$2:F2230,5,0)</f>
        <v>Lider</v>
      </c>
      <c r="N403" s="11" t="s">
        <v>117</v>
      </c>
      <c r="O403" s="11" t="str">
        <f>VLOOKUP(N403,Coordenadas!B$2:C1250,2,0)</f>
        <v>CENTRO</v>
      </c>
      <c r="P403" s="11" t="str">
        <f>VLOOKUP(N403,Coordenadas!B$2:D1250,3,0)</f>
        <v xml:space="preserve"> 19°46'2.70"S</v>
      </c>
      <c r="Q403" s="11" t="str">
        <f>VLOOKUP(N403,Coordenadas!B$2:E1250,4,0)</f>
        <v xml:space="preserve"> 43°51'10.08"O</v>
      </c>
      <c r="R403" s="52">
        <v>4033</v>
      </c>
      <c r="S403" s="13">
        <v>41019</v>
      </c>
      <c r="T403" s="35" t="str">
        <f>VLOOKUP(B403,SAOM!B$2:M1944,9,0)</f>
        <v>Cristina Amoroso</v>
      </c>
      <c r="U403" s="13" t="str">
        <f>VLOOKUP(B403,SAOM!B$2:N1944,10,0)</f>
        <v>Rua Francisco Jerônimo da Silva, 25</v>
      </c>
      <c r="V403" s="35" t="str">
        <f>VLOOKUP(B403,SAOM!B$2:P1944,12,0)</f>
        <v>31 3649-6864</v>
      </c>
      <c r="W403" s="60" t="str">
        <f>VLOOKUP(B403,SAOM!B$2:O1944,11,0)</f>
        <v>33015-420</v>
      </c>
      <c r="X403" s="33" t="str">
        <f>VLOOKUP(B403,SAOM!B$2:Q1944,13,0)</f>
        <v>00:20:0e:10:48:dc</v>
      </c>
      <c r="Y403" s="13">
        <v>41032</v>
      </c>
      <c r="Z403" s="11" t="s">
        <v>1411</v>
      </c>
      <c r="AA403" s="14">
        <v>41032</v>
      </c>
      <c r="AB403" s="28">
        <f>VLOOKUP(C403,Relatorios!A$3:B1174,2,0)</f>
        <v>41058</v>
      </c>
      <c r="AC403" s="287">
        <f>VLOOKUP(D403,Faturamento!D$3:F1838,3,0)</f>
        <v>41063</v>
      </c>
      <c r="AD403" s="41"/>
      <c r="AE403" s="14" t="str">
        <f>VLOOKUP(B403,SAOM!B$2:T1944,16,0)</f>
        <v>-</v>
      </c>
      <c r="AF403" s="14">
        <f t="shared" si="13"/>
        <v>41122</v>
      </c>
      <c r="AG403" s="14" t="s">
        <v>4162</v>
      </c>
      <c r="AH403" s="14"/>
      <c r="AI403" s="47"/>
      <c r="AJ403" s="114"/>
      <c r="AK403" s="114"/>
      <c r="AL403" s="11" t="str">
        <f>VLOOKUP(B403,SAOM!B$2:U2061,20,0)</f>
        <v>-</v>
      </c>
      <c r="AM403" s="15" t="s">
        <v>4162</v>
      </c>
    </row>
    <row r="404" spans="1:43" s="15" customFormat="1" ht="15.75" customHeight="1">
      <c r="A404" s="39">
        <v>3504</v>
      </c>
      <c r="B404" s="31">
        <v>3504</v>
      </c>
      <c r="C404" s="31">
        <v>3504</v>
      </c>
      <c r="D404" s="33" t="str">
        <f>VLOOKUP(B404,SAOM!B$2:H2061,7,0)</f>
        <v>SES-ENAS-3504</v>
      </c>
      <c r="E404" s="13">
        <v>41044</v>
      </c>
      <c r="F404" s="13">
        <v>41089</v>
      </c>
      <c r="G404" s="13">
        <f>VLOOKUP(B404,SAOM!B$2:D1948,3,0)</f>
        <v>41089</v>
      </c>
      <c r="H404" s="13">
        <f t="shared" si="12"/>
        <v>41104</v>
      </c>
      <c r="I404" s="13" t="s">
        <v>458</v>
      </c>
      <c r="J404" s="10" t="s">
        <v>469</v>
      </c>
      <c r="K404" s="33" t="str">
        <f>VLOOKUP(B404,SAOM!B$2:H1945,4,0)</f>
        <v>Aceito</v>
      </c>
      <c r="L404" s="10" t="s">
        <v>623</v>
      </c>
      <c r="M404" s="33" t="str">
        <f>VLOOKUP(B404,SAOM!B$2:F2231,5,0)</f>
        <v>Vodanet</v>
      </c>
      <c r="N404" s="11" t="s">
        <v>2868</v>
      </c>
      <c r="O404" s="11" t="str">
        <f>VLOOKUP(N404,Coordenadas!B$2:C1251,2,0)</f>
        <v>CENTRO SUL</v>
      </c>
      <c r="P404" s="11" t="str">
        <f>VLOOKUP(N404,Coordenadas!B$2:D1251,3,0)</f>
        <v xml:space="preserve"> 20°40'43.00"S</v>
      </c>
      <c r="Q404" s="11" t="str">
        <f>VLOOKUP(N404,Coordenadas!B$2:E1251,4,0)</f>
        <v xml:space="preserve"> 44° 3'9.45"O</v>
      </c>
      <c r="R404" s="33">
        <v>4033</v>
      </c>
      <c r="S404" s="13">
        <v>41078</v>
      </c>
      <c r="T404" s="35" t="str">
        <f>VLOOKUP(B404,SAOM!B$2:M1945,9,0)</f>
        <v>Ana Paula Maia Facury</v>
      </c>
      <c r="U404" s="13" t="str">
        <f>VLOOKUP(B404,SAOM!B$2:N1945,10,0)</f>
        <v>Praça Cassiano Campolina, 17</v>
      </c>
      <c r="V404" s="35" t="str">
        <f>VLOOKUP(B404,SAOM!B$2:P1945,12,0)</f>
        <v>31 3751-2025</v>
      </c>
      <c r="W404" s="60" t="str">
        <f>VLOOKUP(B404,SAOM!B$2:O1945,11,0)</f>
        <v>35490-000</v>
      </c>
      <c r="X404" s="33" t="str">
        <f>VLOOKUP(B404,SAOM!B$2:Q1945,13,0)</f>
        <v>00:20:0e:10:52:72</v>
      </c>
      <c r="Y404" s="13">
        <v>41079</v>
      </c>
      <c r="Z404" s="11" t="s">
        <v>3785</v>
      </c>
      <c r="AA404" s="14">
        <v>41079</v>
      </c>
      <c r="AB404" s="28">
        <f>VLOOKUP(C404,Relatorios!A$3:B1175,2,0)</f>
        <v>41271</v>
      </c>
      <c r="AC404" s="287">
        <f>VLOOKUP(D404,Faturamento!D$3:F1839,3,0)</f>
        <v>41110</v>
      </c>
      <c r="AD404" s="41" t="s">
        <v>3611</v>
      </c>
      <c r="AE404" s="14" t="str">
        <f>VLOOKUP(B404,SAOM!B$2:T1945,16,0)</f>
        <v>-</v>
      </c>
      <c r="AF404" s="14">
        <f t="shared" si="13"/>
        <v>41169</v>
      </c>
      <c r="AG404" s="14">
        <v>41380</v>
      </c>
      <c r="AH404" s="14">
        <v>41386</v>
      </c>
      <c r="AI404" s="47" t="s">
        <v>8608</v>
      </c>
      <c r="AJ404" s="114" t="s">
        <v>17256</v>
      </c>
      <c r="AK404" s="114" t="s">
        <v>17746</v>
      </c>
      <c r="AL404" s="11" t="str">
        <f>VLOOKUP(B404,SAOM!B$2:U2062,20,0)</f>
        <v>-</v>
      </c>
      <c r="AM404" s="15" t="s">
        <v>4162</v>
      </c>
    </row>
    <row r="405" spans="1:43" s="15" customFormat="1" ht="15.75" customHeight="1">
      <c r="A405" s="39">
        <v>3505</v>
      </c>
      <c r="B405" s="31">
        <v>3505</v>
      </c>
      <c r="C405" s="31">
        <v>3505</v>
      </c>
      <c r="D405" s="33" t="str">
        <f>VLOOKUP(B405,SAOM!B$2:H2062,7,0)</f>
        <v>SES-ENAS-3505</v>
      </c>
      <c r="E405" s="13">
        <v>41044</v>
      </c>
      <c r="F405" s="13">
        <v>41089</v>
      </c>
      <c r="G405" s="13">
        <f>VLOOKUP(B405,SAOM!B$2:D1949,3,0)</f>
        <v>41089</v>
      </c>
      <c r="H405" s="13">
        <f t="shared" si="12"/>
        <v>41104</v>
      </c>
      <c r="I405" s="13" t="s">
        <v>458</v>
      </c>
      <c r="J405" s="10" t="s">
        <v>469</v>
      </c>
      <c r="K405" s="33" t="str">
        <f>VLOOKUP(B405,SAOM!B$2:H1946,4,0)</f>
        <v>Aceito</v>
      </c>
      <c r="L405" s="10" t="s">
        <v>623</v>
      </c>
      <c r="M405" s="33" t="str">
        <f>VLOOKUP(B405,SAOM!B$2:F2232,5,0)</f>
        <v>Vodanet</v>
      </c>
      <c r="N405" s="11" t="s">
        <v>2868</v>
      </c>
      <c r="O405" s="11" t="str">
        <f>VLOOKUP(N405,Coordenadas!B$2:C1252,2,0)</f>
        <v>CENTRO SUL</v>
      </c>
      <c r="P405" s="11" t="str">
        <f>VLOOKUP(N405,Coordenadas!B$2:D1252,3,0)</f>
        <v xml:space="preserve"> 20°40'43.00"S</v>
      </c>
      <c r="Q405" s="11" t="str">
        <f>VLOOKUP(N405,Coordenadas!B$2:E1252,4,0)</f>
        <v xml:space="preserve"> 44° 3'9.45"O</v>
      </c>
      <c r="R405" s="33">
        <v>4033</v>
      </c>
      <c r="S405" s="13">
        <v>41078</v>
      </c>
      <c r="T405" s="35" t="str">
        <f>VLOOKUP(B405,SAOM!B$2:M1946,9,0)</f>
        <v>Daniela Nascimento Machado</v>
      </c>
      <c r="U405" s="13" t="str">
        <f>VLOOKUP(B405,SAOM!B$2:N1946,10,0)</f>
        <v>Av. Sagrados Corações, 1129</v>
      </c>
      <c r="V405" s="35" t="str">
        <f>VLOOKUP(B405,SAOM!B$2:P1946,12,0)</f>
        <v>31 3751-1956</v>
      </c>
      <c r="W405" s="60" t="str">
        <f>VLOOKUP(B405,SAOM!B$2:O1946,11,0)</f>
        <v>35490-000</v>
      </c>
      <c r="X405" s="33" t="str">
        <f>VLOOKUP(B405,SAOM!B$2:Q1946,13,0)</f>
        <v>00:20:0e:10:52:d0</v>
      </c>
      <c r="Y405" s="13">
        <v>41078</v>
      </c>
      <c r="Z405" s="11" t="s">
        <v>3786</v>
      </c>
      <c r="AA405" s="14">
        <v>41079</v>
      </c>
      <c r="AB405" s="28" t="e">
        <f>VLOOKUP(C405,Relatorios!A$3:B1176,2,0)</f>
        <v>#N/A</v>
      </c>
      <c r="AC405" s="287">
        <f>VLOOKUP(D405,Faturamento!D$3:F1840,3,0)</f>
        <v>41110</v>
      </c>
      <c r="AD405" s="41" t="s">
        <v>3611</v>
      </c>
      <c r="AE405" s="14" t="str">
        <f>VLOOKUP(B405,SAOM!B$2:T1946,16,0)</f>
        <v>-</v>
      </c>
      <c r="AF405" s="14">
        <f t="shared" si="13"/>
        <v>41169</v>
      </c>
      <c r="AG405" s="14" t="s">
        <v>4162</v>
      </c>
      <c r="AH405" s="14"/>
      <c r="AI405" s="47"/>
      <c r="AJ405" s="114"/>
      <c r="AK405" s="114"/>
      <c r="AL405" s="11" t="str">
        <f>VLOOKUP(B405,SAOM!B$2:U2063,20,0)</f>
        <v>-</v>
      </c>
      <c r="AM405" s="15" t="s">
        <v>4162</v>
      </c>
    </row>
    <row r="406" spans="1:43" s="57" customFormat="1" ht="15.75" customHeight="1">
      <c r="A406" s="39">
        <v>3506</v>
      </c>
      <c r="B406" s="31">
        <v>3506</v>
      </c>
      <c r="C406" s="31">
        <v>3506</v>
      </c>
      <c r="D406" s="33" t="str">
        <f>VLOOKUP(B406,SAOM!B$2:H2063,7,0)</f>
        <v>SES-ITBA-3506</v>
      </c>
      <c r="E406" s="24">
        <v>41044</v>
      </c>
      <c r="F406" s="24">
        <v>41187</v>
      </c>
      <c r="G406" s="13">
        <f>VLOOKUP(B406,SAOM!B$2:D1950,3,0)</f>
        <v>41187</v>
      </c>
      <c r="H406" s="24">
        <f t="shared" si="12"/>
        <v>41202</v>
      </c>
      <c r="I406" s="24">
        <v>41050</v>
      </c>
      <c r="J406" s="48" t="s">
        <v>469</v>
      </c>
      <c r="K406" s="33" t="str">
        <f>VLOOKUP(B406,SAOM!B$2:H1947,4,0)</f>
        <v>Aceito</v>
      </c>
      <c r="L406" s="10" t="s">
        <v>456</v>
      </c>
      <c r="M406" s="33" t="str">
        <f>VLOOKUP(B406,SAOM!B$2:F2233,5,0)</f>
        <v>Lider</v>
      </c>
      <c r="N406" s="40" t="s">
        <v>2878</v>
      </c>
      <c r="O406" s="11" t="str">
        <f>VLOOKUP(N406,Coordenadas!B$2:C1253,2,0)</f>
        <v>TRIÂNGULO DO NORTE</v>
      </c>
      <c r="P406" s="11" t="str">
        <f>VLOOKUP(N406,Coordenadas!B$2:D1253,3,0)</f>
        <v xml:space="preserve"> 18°57'55.35"S</v>
      </c>
      <c r="Q406" s="11" t="str">
        <f>VLOOKUP(N406,Coordenadas!B$2:E1253,4,0)</f>
        <v xml:space="preserve"> 49°27'47.14"O</v>
      </c>
      <c r="R406" s="31">
        <v>4033</v>
      </c>
      <c r="S406" s="24">
        <v>41197</v>
      </c>
      <c r="T406" s="35" t="str">
        <f>VLOOKUP(B406,SAOM!B$2:M1947,9,0)</f>
        <v>Claudiana Ferreira de Sousa / Dali</v>
      </c>
      <c r="U406" s="13" t="str">
        <f>VLOOKUP(B406,SAOM!B$2:N1947,10,0)</f>
        <v>Rua Jorge Jacob Yunes, 605 - Bairro Setor Norte</v>
      </c>
      <c r="V406" s="35" t="str">
        <f>VLOOKUP(B406,SAOM!B$2:P1947,12,0)</f>
        <v>34 3271-8235</v>
      </c>
      <c r="W406" s="60" t="str">
        <f>VLOOKUP(B406,SAOM!B$2:O1947,11,0)</f>
        <v>38300-172</v>
      </c>
      <c r="X406" s="33" t="str">
        <f>VLOOKUP(B406,SAOM!B$2:Q1947,13,0)</f>
        <v>00:20:0e:10:54:a9</v>
      </c>
      <c r="Y406" s="24">
        <v>41221</v>
      </c>
      <c r="Z406" s="40" t="s">
        <v>9261</v>
      </c>
      <c r="AA406" s="55">
        <v>41222</v>
      </c>
      <c r="AB406" s="28">
        <f>VLOOKUP(C406,Relatorios!A$3:B1177,2,0)</f>
        <v>41277</v>
      </c>
      <c r="AC406" s="287">
        <f>VLOOKUP(D406,Faturamento!D$3:F1841,3,0)</f>
        <v>41253</v>
      </c>
      <c r="AD406" s="45" t="s">
        <v>1302</v>
      </c>
      <c r="AE406" s="14" t="str">
        <f>VLOOKUP(B406,SAOM!B$2:T1947,16,0)</f>
        <v xml:space="preserve">27/08/2012 13:30:26 	Fernando La Rocca Junior 	De acordo com etapa abaixo, solicitação corrigida.  	Solicitação Enviada a Operadora
Verônica Bruna Barroso 	Cliente não está ciente </v>
      </c>
      <c r="AF406" s="55">
        <f t="shared" si="13"/>
        <v>41312</v>
      </c>
      <c r="AG406" s="55" t="s">
        <v>4162</v>
      </c>
      <c r="AH406" s="55"/>
      <c r="AI406" s="181"/>
      <c r="AJ406" s="115"/>
      <c r="AK406" s="115"/>
      <c r="AL406" s="11" t="str">
        <f>VLOOKUP(B406,SAOM!B$2:U2064,20,0)</f>
        <v>não existe computador para conectar ao modem</v>
      </c>
      <c r="AM406" s="57" t="s">
        <v>4162</v>
      </c>
    </row>
    <row r="407" spans="1:43" s="15" customFormat="1" ht="15.75" customHeight="1">
      <c r="A407" s="39">
        <v>3507</v>
      </c>
      <c r="B407" s="31">
        <v>3507</v>
      </c>
      <c r="C407" s="31">
        <v>3507</v>
      </c>
      <c r="D407" s="33" t="str">
        <f>VLOOKUP(B407,SAOM!B$2:H2064,7,0)</f>
        <v>-</v>
      </c>
      <c r="E407" s="13">
        <v>41044</v>
      </c>
      <c r="F407" s="13">
        <v>41124</v>
      </c>
      <c r="G407" s="13">
        <f>VLOOKUP(B407,SAOM!B$2:D1951,3,0)</f>
        <v>41124</v>
      </c>
      <c r="H407" s="13">
        <f t="shared" si="12"/>
        <v>41139</v>
      </c>
      <c r="I407" s="13">
        <v>41050</v>
      </c>
      <c r="J407" s="10" t="s">
        <v>1296</v>
      </c>
      <c r="K407" s="33" t="str">
        <f>VLOOKUP(B407,SAOM!B$2:H1948,4,0)</f>
        <v>Agendado</v>
      </c>
      <c r="L407" s="10" t="s">
        <v>1296</v>
      </c>
      <c r="M407" s="33" t="str">
        <f>VLOOKUP(B407,SAOM!B$2:F2234,5,0)</f>
        <v>Lider</v>
      </c>
      <c r="N407" s="11" t="s">
        <v>2443</v>
      </c>
      <c r="O407" s="11" t="str">
        <f>VLOOKUP(N407,Coordenadas!B$2:C1254,2,0)</f>
        <v>CENTRO SUL</v>
      </c>
      <c r="P407" s="11" t="str">
        <f>VLOOKUP(N407,Coordenadas!B$2:D1254,3,0)</f>
        <v xml:space="preserve"> 21° 8'35.59"S</v>
      </c>
      <c r="Q407" s="11" t="str">
        <f>VLOOKUP(N407,Coordenadas!B$2:E1254,4,0)</f>
        <v xml:space="preserve"> 44°44'23.95"O</v>
      </c>
      <c r="R407" s="33">
        <v>4033</v>
      </c>
      <c r="S407" s="13" t="s">
        <v>1296</v>
      </c>
      <c r="T407" s="35" t="str">
        <f>VLOOKUP(B407,SAOM!B$2:M1948,9,0)</f>
        <v>Elaine Carla Eduardo Figueiredo</v>
      </c>
      <c r="U407" s="13" t="str">
        <f>VLOOKUP(B407,SAOM!B$2:N1948,10,0)</f>
        <v>Rua Silvestre Machado, 21</v>
      </c>
      <c r="V407" s="35" t="str">
        <f>VLOOKUP(B407,SAOM!B$2:P1948,12,0)</f>
        <v>35 3844-1233</v>
      </c>
      <c r="W407" s="60" t="str">
        <f>VLOOKUP(B407,SAOM!B$2:O1948,11,0)</f>
        <v>37223-000</v>
      </c>
      <c r="X407" s="33" t="str">
        <f>VLOOKUP(B407,SAOM!B$2:Q1948,13,0)</f>
        <v>-</v>
      </c>
      <c r="Y407" s="13"/>
      <c r="Z407" s="11"/>
      <c r="AA407" s="14"/>
      <c r="AB407" s="28" t="e">
        <f>VLOOKUP(C407,Relatorios!A$3:B1178,2,0)</f>
        <v>#N/A</v>
      </c>
      <c r="AC407" s="287" t="e">
        <f>VLOOKUP(D407,Faturamento!D$3:F1842,3,0)</f>
        <v>#N/A</v>
      </c>
      <c r="AD407" s="41" t="s">
        <v>4241</v>
      </c>
      <c r="AE407" s="14" t="str">
        <f>VLOOKUP(B407,SAOM!B$2:T1948,16,0)</f>
        <v>30/11/2012 14:59:55 	Ivan Santos 	  	Solicitação Cancelada
25/6 - Contato corrigido.</v>
      </c>
      <c r="AF407" s="14">
        <f t="shared" si="13"/>
        <v>90</v>
      </c>
      <c r="AG407" s="14" t="s">
        <v>4162</v>
      </c>
      <c r="AH407" s="14"/>
      <c r="AI407" s="47"/>
      <c r="AJ407" s="114"/>
      <c r="AK407" s="114"/>
      <c r="AL407" s="11" t="str">
        <f>VLOOKUP(B407,SAOM!B$2:U2065,20,0)</f>
        <v>-</v>
      </c>
      <c r="AM407" s="15" t="s">
        <v>4162</v>
      </c>
    </row>
    <row r="408" spans="1:43" s="15" customFormat="1" ht="15.75" customHeight="1">
      <c r="A408" s="39">
        <v>3377</v>
      </c>
      <c r="B408" s="31">
        <v>3377</v>
      </c>
      <c r="C408" s="31">
        <v>3377</v>
      </c>
      <c r="D408" s="33" t="str">
        <f>VLOOKUP(B408,SAOM!B$2:H2065,7,0)</f>
        <v>SES-SANO-3377</v>
      </c>
      <c r="E408" s="13">
        <v>41024</v>
      </c>
      <c r="F408" s="13">
        <v>41069</v>
      </c>
      <c r="G408" s="13">
        <f>VLOOKUP(B408,SAOM!B$2:D1952,3,0)</f>
        <v>41069</v>
      </c>
      <c r="H408" s="13">
        <f t="shared" si="12"/>
        <v>41084</v>
      </c>
      <c r="I408" s="13" t="s">
        <v>458</v>
      </c>
      <c r="J408" s="10" t="s">
        <v>469</v>
      </c>
      <c r="K408" s="33" t="str">
        <f>VLOOKUP(B408,SAOM!B$2:H1949,4,0)</f>
        <v>Aceito</v>
      </c>
      <c r="L408" s="10" t="s">
        <v>456</v>
      </c>
      <c r="M408" s="33" t="str">
        <f>VLOOKUP(B408,SAOM!B$2:F2235,5,0)</f>
        <v>Lider</v>
      </c>
      <c r="N408" s="11" t="s">
        <v>1641</v>
      </c>
      <c r="O408" s="11" t="str">
        <f>VLOOKUP(N408,Coordenadas!B$2:C1255,2,0)</f>
        <v>NORDESTE</v>
      </c>
      <c r="P408" s="11" t="str">
        <f>VLOOKUP(N408,Coordenadas!B$2:D1255,3,0)</f>
        <v xml:space="preserve"> 18°28'16.72"S</v>
      </c>
      <c r="Q408" s="11" t="str">
        <f>VLOOKUP(N408,Coordenadas!B$2:E1255,4,0)</f>
        <v xml:space="preserve"> 41°23'12.18"O</v>
      </c>
      <c r="R408" s="52">
        <v>4035</v>
      </c>
      <c r="S408" s="13">
        <v>41057</v>
      </c>
      <c r="T408" s="35" t="str">
        <f>VLOOKUP(B408,SAOM!B$2:M1949,9,0)</f>
        <v>Josiane Gonçalves Soares dos Santos</v>
      </c>
      <c r="U408" s="13" t="str">
        <f>VLOOKUP(B408,SAOM!B$2:N1949,10,0)</f>
        <v>Rua Professor Antônio Bastos Braga, 99 - Bairro Gameleira</v>
      </c>
      <c r="V408" s="35" t="str">
        <f>VLOOKUP(B408,SAOM!B$2:P1949,12,0)</f>
        <v>33 3582-1194</v>
      </c>
      <c r="W408" s="60" t="str">
        <f>VLOOKUP(B408,SAOM!B$2:O1949,11,0)</f>
        <v>39848-000</v>
      </c>
      <c r="X408" s="33" t="str">
        <f>VLOOKUP(B408,SAOM!B$2:Q1949,13,0)</f>
        <v>00:20:0E:10:52:AC</v>
      </c>
      <c r="Y408" s="13">
        <v>41057</v>
      </c>
      <c r="Z408" s="11" t="s">
        <v>1992</v>
      </c>
      <c r="AA408" s="14">
        <v>41058</v>
      </c>
      <c r="AB408" s="28">
        <f>VLOOKUP(C408,Relatorios!A$3:B1179,2,0)</f>
        <v>41092</v>
      </c>
      <c r="AC408" s="287">
        <f>VLOOKUP(D408,Faturamento!D$3:F1843,3,0)</f>
        <v>41089</v>
      </c>
      <c r="AD408" s="41"/>
      <c r="AE408" s="14" t="str">
        <f>VLOOKUP(B408,SAOM!B$2:T1949,16,0)</f>
        <v>-</v>
      </c>
      <c r="AF408" s="14">
        <f t="shared" si="13"/>
        <v>41148</v>
      </c>
      <c r="AG408" s="14" t="s">
        <v>4162</v>
      </c>
      <c r="AH408" s="14"/>
      <c r="AI408" s="47"/>
      <c r="AJ408" s="114"/>
      <c r="AK408" s="114"/>
      <c r="AL408" s="11" t="str">
        <f>VLOOKUP(B408,SAOM!B$2:U2066,20,0)</f>
        <v>Localidade não possui cabo de rede</v>
      </c>
      <c r="AM408" s="15" t="s">
        <v>4162</v>
      </c>
    </row>
    <row r="409" spans="1:43" s="57" customFormat="1" ht="15.75" customHeight="1">
      <c r="A409" s="39">
        <v>3588</v>
      </c>
      <c r="B409" s="31">
        <v>3588</v>
      </c>
      <c r="C409" s="31">
        <v>3588</v>
      </c>
      <c r="D409" s="33" t="str">
        <f>VLOOKUP(B409,SAOM!B$2:H2066,7,0)</f>
        <v>SES-SADA-3588</v>
      </c>
      <c r="E409" s="24">
        <v>41056</v>
      </c>
      <c r="F409" s="24">
        <v>41103</v>
      </c>
      <c r="G409" s="13">
        <f>VLOOKUP(B409,SAOM!B$2:D1953,3,0)</f>
        <v>41118</v>
      </c>
      <c r="H409" s="24">
        <f t="shared" si="12"/>
        <v>41118</v>
      </c>
      <c r="I409" s="24">
        <v>41073</v>
      </c>
      <c r="J409" s="48" t="s">
        <v>469</v>
      </c>
      <c r="K409" s="33" t="str">
        <f>VLOOKUP(B409,SAOM!B$2:H1950,4,0)</f>
        <v>Aceito</v>
      </c>
      <c r="L409" s="10" t="s">
        <v>456</v>
      </c>
      <c r="M409" s="33" t="str">
        <f>VLOOKUP(B409,SAOM!B$2:F2236,5,0)</f>
        <v>Lider</v>
      </c>
      <c r="N409" s="40" t="s">
        <v>3367</v>
      </c>
      <c r="O409" s="11" t="str">
        <f>VLOOKUP(N409,Coordenadas!B$2:C1256,2,0)</f>
        <v>LESTE DO SUL</v>
      </c>
      <c r="P409" s="11" t="str">
        <f>VLOOKUP(N409,Coordenadas!B$2:D1256,3,0)</f>
        <v>20º22'24''S</v>
      </c>
      <c r="Q409" s="11" t="str">
        <f>VLOOKUP(N409,Coordenadas!B$2:E1256,4,0)</f>
        <v>42º15'15''O</v>
      </c>
      <c r="R409" s="31">
        <v>4033</v>
      </c>
      <c r="S409" s="24">
        <v>41109</v>
      </c>
      <c r="T409" s="35" t="str">
        <f>VLOOKUP(B409,SAOM!B$2:M1950,9,0)</f>
        <v>Eliziane Romeiro Dias</v>
      </c>
      <c r="U409" s="13" t="str">
        <f>VLOOKUP(B409,SAOM!B$2:N1950,10,0)</f>
        <v>AV. OTACÍLIO VIEIRA CAMPOS, Nº 22 - CENTRO</v>
      </c>
      <c r="V409" s="35" t="str">
        <f>VLOOKUP(B409,SAOM!B$2:P1950,12,0)</f>
        <v>31 3875-1387</v>
      </c>
      <c r="W409" s="60" t="str">
        <f>VLOOKUP(B409,SAOM!B$2:O1950,11,0)</f>
        <v>36910-000</v>
      </c>
      <c r="X409" s="33" t="str">
        <f>VLOOKUP(B409,SAOM!B$2:Q1950,13,0)</f>
        <v>00:20:0E:10:4D:10</v>
      </c>
      <c r="Y409" s="24">
        <v>41109</v>
      </c>
      <c r="Z409" s="40" t="s">
        <v>2397</v>
      </c>
      <c r="AA409" s="55">
        <v>41131</v>
      </c>
      <c r="AB409" s="28">
        <f>VLOOKUP(C409,Relatorios!A$3:B1180,2,0)</f>
        <v>41183</v>
      </c>
      <c r="AC409" s="287">
        <f>VLOOKUP(D409,Faturamento!D$3:F1844,3,0)</f>
        <v>41162</v>
      </c>
      <c r="AD409" s="45" t="s">
        <v>5151</v>
      </c>
      <c r="AE409" s="14" t="str">
        <f>VLOOKUP(B409,SAOM!B$2:T1950,16,0)</f>
        <v xml:space="preserve">28/06/2012 16:36:47 	Marcos Gonzaga Milagres 	Correção efetuada </v>
      </c>
      <c r="AF409" s="14">
        <f t="shared" si="13"/>
        <v>41221</v>
      </c>
      <c r="AG409" s="55" t="s">
        <v>4162</v>
      </c>
      <c r="AH409" s="55"/>
      <c r="AI409" s="181"/>
      <c r="AJ409" s="115"/>
      <c r="AK409" s="115"/>
      <c r="AL409" s="11" t="str">
        <f>VLOOKUP(B409,SAOM!B$2:U2067,20,0)</f>
        <v>O cabo RJ45 é curto para a distância do modem ao PC.</v>
      </c>
      <c r="AM409" s="57" t="s">
        <v>4162</v>
      </c>
    </row>
    <row r="410" spans="1:43" s="57" customFormat="1" ht="15.75" customHeight="1">
      <c r="A410" s="39">
        <v>3510</v>
      </c>
      <c r="B410" s="31">
        <v>3510</v>
      </c>
      <c r="C410" s="31">
        <v>3510</v>
      </c>
      <c r="D410" s="33" t="str">
        <f>VLOOKUP(B410,SAOM!B$2:H2067,7,0)</f>
        <v>SES-ITBA-3510</v>
      </c>
      <c r="E410" s="24">
        <v>41044</v>
      </c>
      <c r="F410" s="24">
        <v>41196</v>
      </c>
      <c r="G410" s="13">
        <f>VLOOKUP(B410,SAOM!B$2:D1954,3,0)</f>
        <v>41196</v>
      </c>
      <c r="H410" s="24">
        <f t="shared" si="12"/>
        <v>41211</v>
      </c>
      <c r="I410" s="24">
        <v>41050</v>
      </c>
      <c r="J410" s="48" t="s">
        <v>469</v>
      </c>
      <c r="K410" s="33" t="str">
        <f>VLOOKUP(B410,SAOM!B$2:H1951,4,0)</f>
        <v>Aceito</v>
      </c>
      <c r="L410" s="10" t="s">
        <v>456</v>
      </c>
      <c r="M410" s="33" t="str">
        <f>VLOOKUP(B410,SAOM!B$2:F2237,5,0)</f>
        <v>Lider</v>
      </c>
      <c r="N410" s="40" t="s">
        <v>2878</v>
      </c>
      <c r="O410" s="11" t="str">
        <f>VLOOKUP(N410,Coordenadas!B$2:C1257,2,0)</f>
        <v>TRIÂNGULO DO NORTE</v>
      </c>
      <c r="P410" s="11" t="str">
        <f>VLOOKUP(N410,Coordenadas!B$2:D1257,3,0)</f>
        <v xml:space="preserve"> 18°57'55.35"S</v>
      </c>
      <c r="Q410" s="11" t="str">
        <f>VLOOKUP(N410,Coordenadas!B$2:E1257,4,0)</f>
        <v xml:space="preserve"> 49°27'47.14"O</v>
      </c>
      <c r="R410" s="31">
        <v>4033</v>
      </c>
      <c r="S410" s="24">
        <v>41197</v>
      </c>
      <c r="T410" s="35" t="str">
        <f>VLOOKUP(B410,SAOM!B$2:M1951,9,0)</f>
        <v>Dilvanir Daniel Urzedo</v>
      </c>
      <c r="U410" s="13" t="str">
        <f>VLOOKUP(B410,SAOM!B$2:N1951,10,0)</f>
        <v>RUA 26 C entre 13 e 15 - Centro</v>
      </c>
      <c r="V410" s="35" t="str">
        <f>VLOOKUP(B410,SAOM!B$2:P1951,12,0)</f>
        <v>34 3271-8259 / 34 91</v>
      </c>
      <c r="W410" s="60" t="str">
        <f>VLOOKUP(B410,SAOM!B$2:O1951,11,0)</f>
        <v>38300-080</v>
      </c>
      <c r="X410" s="33" t="str">
        <f>VLOOKUP(B410,SAOM!B$2:Q1951,13,0)</f>
        <v>00:20:0E:10:54:B0</v>
      </c>
      <c r="Y410" s="24">
        <v>41213</v>
      </c>
      <c r="Z410" s="40" t="s">
        <v>7489</v>
      </c>
      <c r="AA410" s="55">
        <v>41213</v>
      </c>
      <c r="AB410" s="28">
        <f>VLOOKUP(C410,Relatorios!A$3:B1181,2,0)</f>
        <v>41254</v>
      </c>
      <c r="AC410" s="287">
        <f>VLOOKUP(D410,Faturamento!D$3:F1845,3,0)</f>
        <v>41243</v>
      </c>
      <c r="AD410" s="45" t="s">
        <v>1302</v>
      </c>
      <c r="AE410" s="14" t="str">
        <f>VLOOKUP(B410,SAOM!B$2:T1951,16,0)</f>
        <v>04/09/2012 13:46:25 	Ivan Santos 	Resolvida.
34 9123 4830  	Solicitação Corrigida
Cliente não está ciente.</v>
      </c>
      <c r="AF410" s="55">
        <f t="shared" si="13"/>
        <v>41303</v>
      </c>
      <c r="AG410" s="55" t="s">
        <v>4162</v>
      </c>
      <c r="AH410" s="55"/>
      <c r="AI410" s="181"/>
      <c r="AJ410" s="115"/>
      <c r="AK410" s="115"/>
      <c r="AL410" s="11" t="str">
        <f>VLOOKUP(B410,SAOM!B$2:U2068,20,0)</f>
        <v>Com a responsável.</v>
      </c>
      <c r="AM410" s="57" t="s">
        <v>4162</v>
      </c>
    </row>
    <row r="411" spans="1:43" s="15" customFormat="1" ht="15.75" customHeight="1">
      <c r="A411" s="39">
        <v>3511</v>
      </c>
      <c r="B411" s="31">
        <v>3511</v>
      </c>
      <c r="C411" s="31">
        <v>3511</v>
      </c>
      <c r="D411" s="33" t="str">
        <f>VLOOKUP(B411,SAOM!B$2:H2068,7,0)</f>
        <v>-</v>
      </c>
      <c r="E411" s="13">
        <v>41044</v>
      </c>
      <c r="F411" s="13">
        <v>41089</v>
      </c>
      <c r="G411" s="13">
        <f>VLOOKUP(B411,SAOM!B$2:D1955,3,0)</f>
        <v>41089</v>
      </c>
      <c r="H411" s="13">
        <f t="shared" si="12"/>
        <v>41104</v>
      </c>
      <c r="I411" s="13">
        <v>41050</v>
      </c>
      <c r="J411" s="10" t="s">
        <v>1296</v>
      </c>
      <c r="K411" s="33" t="str">
        <f>VLOOKUP(B411,SAOM!B$2:H1952,4,0)</f>
        <v>Paralisado</v>
      </c>
      <c r="L411" s="10" t="s">
        <v>1296</v>
      </c>
      <c r="M411" s="33" t="str">
        <f>VLOOKUP(B411,SAOM!B$2:F2238,5,0)</f>
        <v>Lider</v>
      </c>
      <c r="N411" s="11" t="s">
        <v>2878</v>
      </c>
      <c r="O411" s="11" t="str">
        <f>VLOOKUP(N411,Coordenadas!B$2:C1258,2,0)</f>
        <v>TRIÂNGULO DO NORTE</v>
      </c>
      <c r="P411" s="11" t="str">
        <f>VLOOKUP(N411,Coordenadas!B$2:D1258,3,0)</f>
        <v xml:space="preserve"> 18°57'55.35"S</v>
      </c>
      <c r="Q411" s="11" t="str">
        <f>VLOOKUP(N411,Coordenadas!B$2:E1258,4,0)</f>
        <v xml:space="preserve"> 49°27'47.14"O</v>
      </c>
      <c r="R411" s="33">
        <v>4033</v>
      </c>
      <c r="S411" s="13" t="s">
        <v>1296</v>
      </c>
      <c r="T411" s="35" t="str">
        <f>VLOOKUP(B411,SAOM!B$2:M1952,9,0)</f>
        <v>Karina de Paula Pereira</v>
      </c>
      <c r="U411" s="13" t="str">
        <f>VLOOKUP(B411,SAOM!B$2:N1952,10,0)</f>
        <v>Rua Maria Conceição Goulart, 726</v>
      </c>
      <c r="V411" s="35" t="str">
        <f>VLOOKUP(B411,SAOM!B$2:P1952,12,0)</f>
        <v>34 3268-0306</v>
      </c>
      <c r="W411" s="60" t="str">
        <f>VLOOKUP(B411,SAOM!B$2:O1952,11,0)</f>
        <v>38304-036</v>
      </c>
      <c r="X411" s="33" t="str">
        <f>VLOOKUP(B411,SAOM!B$2:Q1952,13,0)</f>
        <v>-</v>
      </c>
      <c r="Y411" s="13"/>
      <c r="Z411" s="11"/>
      <c r="AA411" s="14"/>
      <c r="AB411" s="28" t="e">
        <f>VLOOKUP(C411,Relatorios!A$3:B1182,2,0)</f>
        <v>#N/A</v>
      </c>
      <c r="AC411" s="287" t="e">
        <f>VLOOKUP(D411,Faturamento!D$3:F1846,3,0)</f>
        <v>#N/A</v>
      </c>
      <c r="AD411" s="41" t="s">
        <v>6550</v>
      </c>
      <c r="AE411" s="14" t="str">
        <f>VLOOKUP(B411,SAOM!B$2:T1952,16,0)</f>
        <v>Contato telefônico errado.</v>
      </c>
      <c r="AF411" s="14">
        <f t="shared" si="13"/>
        <v>90</v>
      </c>
      <c r="AG411" s="14" t="s">
        <v>4162</v>
      </c>
      <c r="AH411" s="14"/>
      <c r="AI411" s="47"/>
      <c r="AJ411" s="114"/>
      <c r="AK411" s="114"/>
      <c r="AL411" s="11" t="str">
        <f>VLOOKUP(B411,SAOM!B$2:U2069,20,0)</f>
        <v>-</v>
      </c>
      <c r="AM411" s="15" t="s">
        <v>4162</v>
      </c>
    </row>
    <row r="412" spans="1:43" s="15" customFormat="1" ht="15.75" customHeight="1">
      <c r="A412" s="39">
        <v>3512</v>
      </c>
      <c r="B412" s="31">
        <v>3512</v>
      </c>
      <c r="C412" s="31">
        <v>3512</v>
      </c>
      <c r="D412" s="33" t="str">
        <f>VLOOKUP(B412,SAOM!B$2:H2069,7,0)</f>
        <v>SES-LADA-3512</v>
      </c>
      <c r="E412" s="13">
        <v>41044</v>
      </c>
      <c r="F412" s="13">
        <v>41089</v>
      </c>
      <c r="G412" s="13">
        <f>VLOOKUP(B412,SAOM!B$2:D1956,3,0)</f>
        <v>41089</v>
      </c>
      <c r="H412" s="13">
        <f t="shared" si="12"/>
        <v>41104</v>
      </c>
      <c r="I412" s="13" t="s">
        <v>458</v>
      </c>
      <c r="J412" s="10" t="s">
        <v>469</v>
      </c>
      <c r="K412" s="33" t="str">
        <f>VLOOKUP(B412,SAOM!B$2:H1953,4,0)</f>
        <v>Aceito</v>
      </c>
      <c r="L412" s="10" t="s">
        <v>623</v>
      </c>
      <c r="M412" s="33" t="str">
        <f>VLOOKUP(B412,SAOM!B$2:F2239,5,0)</f>
        <v>Vodanet</v>
      </c>
      <c r="N412" s="11" t="s">
        <v>1816</v>
      </c>
      <c r="O412" s="11" t="str">
        <f>VLOOKUP(N412,Coordenadas!B$2:C1259,2,0)</f>
        <v>CENTRO SUL</v>
      </c>
      <c r="P412" s="11" t="str">
        <f>VLOOKUP(N412,Coordenadas!B$2:D1259,3,0)</f>
        <v xml:space="preserve"> 20°54'59.74"S</v>
      </c>
      <c r="Q412" s="11" t="str">
        <f>VLOOKUP(N412,Coordenadas!B$2:E1259,4,0)</f>
        <v xml:space="preserve"> 44° 4'32.17"O</v>
      </c>
      <c r="R412" s="33">
        <v>4033</v>
      </c>
      <c r="S412" s="13">
        <v>41089</v>
      </c>
      <c r="T412" s="35" t="str">
        <f>VLOOKUP(B412,SAOM!B$2:M1953,9,0)</f>
        <v>Christiane Cleria de Sousa Coelho</v>
      </c>
      <c r="U412" s="13" t="str">
        <f>VLOOKUP(B412,SAOM!B$2:N1953,10,0)</f>
        <v>Praça João Paulo II, 101</v>
      </c>
      <c r="V412" s="35" t="str">
        <f>VLOOKUP(B412,SAOM!B$2:P1953,12,0)</f>
        <v>32 3363-2090</v>
      </c>
      <c r="W412" s="60" t="str">
        <f>VLOOKUP(B412,SAOM!B$2:O1953,11,0)</f>
        <v>36345-000</v>
      </c>
      <c r="X412" s="33" t="str">
        <f>VLOOKUP(B412,SAOM!B$2:Q1953,13,0)</f>
        <v>00:20:0E:10:52:01</v>
      </c>
      <c r="Y412" s="13">
        <v>41089</v>
      </c>
      <c r="Z412" s="11" t="s">
        <v>3785</v>
      </c>
      <c r="AA412" s="14">
        <v>41089</v>
      </c>
      <c r="AB412" s="28">
        <f>VLOOKUP(C412,Relatorios!A$3:B1183,2,0)</f>
        <v>41271</v>
      </c>
      <c r="AC412" s="287">
        <f>VLOOKUP(D412,Faturamento!D$3:F1847,3,0)</f>
        <v>41120</v>
      </c>
      <c r="AD412" s="41"/>
      <c r="AE412" s="14" t="str">
        <f>VLOOKUP(B412,SAOM!B$2:T1953,16,0)</f>
        <v>-</v>
      </c>
      <c r="AF412" s="14">
        <f t="shared" si="13"/>
        <v>41179</v>
      </c>
      <c r="AG412" s="14">
        <v>41271</v>
      </c>
      <c r="AH412" s="14">
        <v>41282</v>
      </c>
      <c r="AI412" s="47" t="s">
        <v>8608</v>
      </c>
      <c r="AJ412" s="114" t="s">
        <v>13685</v>
      </c>
      <c r="AK412" s="114" t="s">
        <v>13769</v>
      </c>
      <c r="AL412" s="11" t="str">
        <f>VLOOKUP(B412,SAOM!B$2:U2070,20,0)</f>
        <v>localidade ainda não possui computador</v>
      </c>
      <c r="AM412" s="15" t="s">
        <v>4162</v>
      </c>
    </row>
    <row r="413" spans="1:43" s="15" customFormat="1" ht="15.75" customHeight="1">
      <c r="A413" s="39">
        <v>3513</v>
      </c>
      <c r="B413" s="31">
        <v>3513</v>
      </c>
      <c r="C413" s="31">
        <v>3513</v>
      </c>
      <c r="D413" s="33" t="str">
        <f>VLOOKUP(B413,SAOM!B$2:H2070,7,0)</f>
        <v>SES-MAAS-3513</v>
      </c>
      <c r="E413" s="13">
        <v>41044</v>
      </c>
      <c r="F413" s="13">
        <v>41126</v>
      </c>
      <c r="G413" s="13">
        <f>VLOOKUP(B413,SAOM!B$2:D1957,3,0)</f>
        <v>41126</v>
      </c>
      <c r="H413" s="13">
        <f t="shared" si="12"/>
        <v>41141</v>
      </c>
      <c r="I413" s="13">
        <v>41050</v>
      </c>
      <c r="J413" s="10" t="s">
        <v>469</v>
      </c>
      <c r="K413" s="33" t="str">
        <f>VLOOKUP(B413,SAOM!B$2:H1954,4,0)</f>
        <v>Aceito</v>
      </c>
      <c r="L413" s="10" t="s">
        <v>456</v>
      </c>
      <c r="M413" s="33" t="str">
        <f>VLOOKUP(B413,SAOM!B$2:F2240,5,0)</f>
        <v>Lider</v>
      </c>
      <c r="N413" s="11" t="s">
        <v>2858</v>
      </c>
      <c r="O413" s="11" t="str">
        <f>VLOOKUP(N413,Coordenadas!B$2:C1260,2,0)</f>
        <v>CENTRO SUL</v>
      </c>
      <c r="P413" s="11" t="str">
        <f>VLOOKUP(N413,Coordenadas!B$2:D1260,3,0)</f>
        <v xml:space="preserve"> 21°30'2.14"S</v>
      </c>
      <c r="Q413" s="11" t="str">
        <f>VLOOKUP(N413,Coordenadas!B$2:E1260,4,0)</f>
        <v xml:space="preserve"> 44°20'1.80"O</v>
      </c>
      <c r="R413" s="33">
        <v>4033</v>
      </c>
      <c r="S413" s="13">
        <v>41141</v>
      </c>
      <c r="T413" s="35" t="str">
        <f>VLOOKUP(B413,SAOM!B$2:M1954,9,0)</f>
        <v>Mara de Carvalho Silva</v>
      </c>
      <c r="U413" s="13" t="str">
        <f>VLOOKUP(B413,SAOM!B$2:N1954,10,0)</f>
        <v>Rua Cel Antônio Bernardino, 1</v>
      </c>
      <c r="V413" s="35" t="str">
        <f>VLOOKUP(B413,SAOM!B$2:P1954,12,0)</f>
        <v>32 3338-1036</v>
      </c>
      <c r="W413" s="60" t="str">
        <f>VLOOKUP(B413,SAOM!B$2:O1954,11,0)</f>
        <v>37305-000</v>
      </c>
      <c r="X413" s="33" t="str">
        <f>VLOOKUP(B413,SAOM!B$2:Q1954,13,0)</f>
        <v>00:20:0e:10:56:2f</v>
      </c>
      <c r="Y413" s="13">
        <v>41251</v>
      </c>
      <c r="Z413" s="11" t="s">
        <v>12146</v>
      </c>
      <c r="AA413" s="14">
        <v>41253</v>
      </c>
      <c r="AB413" s="28">
        <f>VLOOKUP(C413,Relatorios!A$3:B1184,2,0)</f>
        <v>41291</v>
      </c>
      <c r="AC413" s="287">
        <f>VLOOKUP(D413,Faturamento!D$3:F1848,3,0)</f>
        <v>41284</v>
      </c>
      <c r="AD413" s="41" t="s">
        <v>4245</v>
      </c>
      <c r="AE413" s="14" t="str">
        <f>VLOOKUP(B413,SAOM!B$2:T1954,16,0)</f>
        <v>27/6 - Cliente notificado.</v>
      </c>
      <c r="AF413" s="14">
        <f t="shared" si="13"/>
        <v>41343</v>
      </c>
      <c r="AG413" s="14">
        <v>41398</v>
      </c>
      <c r="AH413" s="14">
        <v>41408</v>
      </c>
      <c r="AI413" s="181" t="s">
        <v>8608</v>
      </c>
      <c r="AJ413" s="114" t="s">
        <v>9087</v>
      </c>
      <c r="AK413" s="114" t="s">
        <v>22160</v>
      </c>
      <c r="AL413" s="11" t="str">
        <f>VLOOKUP(B413,SAOM!B$2:U2071,20,0)</f>
        <v>Cabo não possui o comprimento correto</v>
      </c>
      <c r="AM413" s="15" t="s">
        <v>4162</v>
      </c>
    </row>
    <row r="414" spans="1:43" s="15" customFormat="1" ht="15.75" customHeight="1">
      <c r="A414" s="39">
        <v>3514</v>
      </c>
      <c r="B414" s="31">
        <v>3514</v>
      </c>
      <c r="C414" s="31">
        <v>3514</v>
      </c>
      <c r="D414" s="33" t="str">
        <f>VLOOKUP(B414,SAOM!B$2:H2071,7,0)</f>
        <v>SES-MAAS-3514</v>
      </c>
      <c r="E414" s="13">
        <v>41044</v>
      </c>
      <c r="F414" s="13">
        <v>41126</v>
      </c>
      <c r="G414" s="13">
        <f>VLOOKUP(B414,SAOM!B$2:D1958,3,0)</f>
        <v>41126</v>
      </c>
      <c r="H414" s="13">
        <f t="shared" si="12"/>
        <v>41141</v>
      </c>
      <c r="I414" s="13">
        <v>41050</v>
      </c>
      <c r="J414" s="10" t="s">
        <v>469</v>
      </c>
      <c r="K414" s="33" t="str">
        <f>VLOOKUP(B414,SAOM!B$2:H1955,4,0)</f>
        <v>Aceito</v>
      </c>
      <c r="L414" s="10" t="s">
        <v>456</v>
      </c>
      <c r="M414" s="33" t="str">
        <f>VLOOKUP(B414,SAOM!B$2:F2241,5,0)</f>
        <v>Lider</v>
      </c>
      <c r="N414" s="11" t="s">
        <v>2858</v>
      </c>
      <c r="O414" s="11" t="str">
        <f>VLOOKUP(N414,Coordenadas!B$2:C1261,2,0)</f>
        <v>CENTRO SUL</v>
      </c>
      <c r="P414" s="11" t="str">
        <f>VLOOKUP(N414,Coordenadas!B$2:D1261,3,0)</f>
        <v xml:space="preserve"> 21°30'2.14"S</v>
      </c>
      <c r="Q414" s="11" t="str">
        <f>VLOOKUP(N414,Coordenadas!B$2:E1261,4,0)</f>
        <v xml:space="preserve"> 44°20'1.80"O</v>
      </c>
      <c r="R414" s="33">
        <v>4033</v>
      </c>
      <c r="S414" s="13">
        <v>41141</v>
      </c>
      <c r="T414" s="35" t="str">
        <f>VLOOKUP(B414,SAOM!B$2:M1955,9,0)</f>
        <v>Aelton de Almeida</v>
      </c>
      <c r="U414" s="13" t="str">
        <f>VLOOKUP(B414,SAOM!B$2:N1955,10,0)</f>
        <v>Praça do Cruzeiro, s/n</v>
      </c>
      <c r="V414" s="35" t="str">
        <f>VLOOKUP(B414,SAOM!B$2:P1955,12,0)</f>
        <v>32 3338-1255</v>
      </c>
      <c r="W414" s="60" t="str">
        <f>VLOOKUP(B414,SAOM!B$2:O1955,11,0)</f>
        <v>37305-000</v>
      </c>
      <c r="X414" s="33" t="str">
        <f>VLOOKUP(B414,SAOM!B$2:Q1955,13,0)</f>
        <v>00:20:0E:10:53:F9</v>
      </c>
      <c r="Y414" s="13">
        <v>41250</v>
      </c>
      <c r="Z414" s="11" t="s">
        <v>12146</v>
      </c>
      <c r="AA414" s="14">
        <v>41250</v>
      </c>
      <c r="AB414" s="28">
        <f>VLOOKUP(C414,Relatorios!A$3:B1185,2,0)</f>
        <v>41291</v>
      </c>
      <c r="AC414" s="287">
        <f>VLOOKUP(D414,Faturamento!D$3:F1849,3,0)</f>
        <v>41281</v>
      </c>
      <c r="AD414" s="41" t="s">
        <v>4246</v>
      </c>
      <c r="AE414" s="14" t="str">
        <f>VLOOKUP(B414,SAOM!B$2:T1955,16,0)</f>
        <v>27/6 - Cliente ciente.</v>
      </c>
      <c r="AF414" s="14">
        <f t="shared" si="13"/>
        <v>41340</v>
      </c>
      <c r="AG414" s="14">
        <v>41398</v>
      </c>
      <c r="AH414" s="14">
        <v>41408</v>
      </c>
      <c r="AI414" s="181" t="s">
        <v>8608</v>
      </c>
      <c r="AJ414" s="114" t="s">
        <v>9087</v>
      </c>
      <c r="AK414" s="114" t="s">
        <v>22162</v>
      </c>
      <c r="AL414" s="11" t="str">
        <f>VLOOKUP(B414,SAOM!B$2:U2072,20,0)</f>
        <v>Não vai deixar.</v>
      </c>
      <c r="AM414" s="15" t="s">
        <v>4162</v>
      </c>
    </row>
    <row r="415" spans="1:43" s="15" customFormat="1" ht="15.75" customHeight="1">
      <c r="A415" s="39">
        <v>3515</v>
      </c>
      <c r="B415" s="31">
        <v>3515</v>
      </c>
      <c r="C415" s="31">
        <v>3515</v>
      </c>
      <c r="D415" s="33" t="str">
        <f>VLOOKUP(B415,SAOM!B$2:H2072,7,0)</f>
        <v>SES-CAIS-3515</v>
      </c>
      <c r="E415" s="13">
        <v>41044</v>
      </c>
      <c r="F415" s="13">
        <v>41094</v>
      </c>
      <c r="G415" s="13">
        <f>VLOOKUP(B415,SAOM!B$2:D1959,3,0)</f>
        <v>41094</v>
      </c>
      <c r="H415" s="13">
        <f t="shared" si="12"/>
        <v>41109</v>
      </c>
      <c r="I415" s="13">
        <v>41080</v>
      </c>
      <c r="J415" s="10" t="s">
        <v>469</v>
      </c>
      <c r="K415" s="33" t="str">
        <f>VLOOKUP(B415,SAOM!B$2:H1956,4,0)</f>
        <v>Aceito</v>
      </c>
      <c r="L415" s="10" t="s">
        <v>456</v>
      </c>
      <c r="M415" s="33" t="str">
        <f>VLOOKUP(B415,SAOM!B$2:F2242,5,0)</f>
        <v>Lider</v>
      </c>
      <c r="N415" s="11" t="s">
        <v>2662</v>
      </c>
      <c r="O415" s="11" t="str">
        <f>VLOOKUP(N415,Coordenadas!B$2:C1262,2,0)</f>
        <v>TRIÂNGULO DO NORTE</v>
      </c>
      <c r="P415" s="11" t="str">
        <f>VLOOKUP(N415,Coordenadas!B$2:D1262,3,0)</f>
        <v xml:space="preserve"> 18°40'48.08"S</v>
      </c>
      <c r="Q415" s="11" t="str">
        <f>VLOOKUP(N415,Coordenadas!B$2:E1262,4,0)</f>
        <v xml:space="preserve"> 49°33'56.62"O</v>
      </c>
      <c r="R415" s="33">
        <v>4033</v>
      </c>
      <c r="S415" s="13">
        <v>41152</v>
      </c>
      <c r="T415" s="35" t="str">
        <f>VLOOKUP(B415,SAOM!B$2:M1956,9,0)</f>
        <v>Denise de Almeida Flabis Cinquini</v>
      </c>
      <c r="U415" s="13" t="str">
        <f>VLOOKUP(B415,SAOM!B$2:N1956,10,0)</f>
        <v>Av. 115A, 100</v>
      </c>
      <c r="V415" s="35" t="str">
        <f>VLOOKUP(B415,SAOM!B$2:P1956,12,0)</f>
        <v>(34)3263-0343 - (34)</v>
      </c>
      <c r="W415" s="60" t="str">
        <f>VLOOKUP(B415,SAOM!B$2:O1956,11,0)</f>
        <v>38360-000</v>
      </c>
      <c r="X415" s="33" t="str">
        <f>VLOOKUP(B415,SAOM!B$2:Q1956,13,0)</f>
        <v>00:20:0e:10:4f:5f</v>
      </c>
      <c r="Y415" s="13">
        <v>41152</v>
      </c>
      <c r="Z415" s="11" t="s">
        <v>4670</v>
      </c>
      <c r="AA415" s="14">
        <v>41152</v>
      </c>
      <c r="AB415" s="28">
        <f>VLOOKUP(C415,Relatorios!A$3:B1186,2,0)</f>
        <v>41183</v>
      </c>
      <c r="AC415" s="287">
        <f>VLOOKUP(D415,Faturamento!D$3:F1850,3,0)</f>
        <v>41183</v>
      </c>
      <c r="AD415" s="41" t="s">
        <v>4240</v>
      </c>
      <c r="AE415" s="14" t="str">
        <f>VLOOKUP(B415,SAOM!B$2:T1956,16,0)</f>
        <v>25/6 - Contato corrigido.</v>
      </c>
      <c r="AF415" s="14">
        <f t="shared" si="13"/>
        <v>41242</v>
      </c>
      <c r="AG415" s="14" t="s">
        <v>4162</v>
      </c>
      <c r="AH415" s="14"/>
      <c r="AI415" s="47"/>
      <c r="AJ415" s="114"/>
      <c r="AK415" s="114"/>
      <c r="AL415" s="11" t="str">
        <f>VLOOKUP(B415,SAOM!B$2:U2073,20,0)</f>
        <v>O técnico não possui o cabo RJ45</v>
      </c>
      <c r="AM415" s="15" t="s">
        <v>4162</v>
      </c>
    </row>
    <row r="416" spans="1:43" s="15" customFormat="1" ht="15.75" customHeight="1">
      <c r="A416" s="39">
        <v>3516</v>
      </c>
      <c r="B416" s="31">
        <v>3516</v>
      </c>
      <c r="C416" s="31">
        <v>3516</v>
      </c>
      <c r="D416" s="33" t="str">
        <f>VLOOKUP(B416,SAOM!B$2:H2073,7,0)</f>
        <v>SES-CAIS-3516</v>
      </c>
      <c r="E416" s="13">
        <v>41044</v>
      </c>
      <c r="F416" s="13">
        <v>41099</v>
      </c>
      <c r="G416" s="13">
        <f>VLOOKUP(B416,SAOM!B$2:D1960,3,0)</f>
        <v>41099</v>
      </c>
      <c r="H416" s="13">
        <f t="shared" si="12"/>
        <v>41114</v>
      </c>
      <c r="I416" s="13">
        <v>41050</v>
      </c>
      <c r="J416" s="10" t="s">
        <v>469</v>
      </c>
      <c r="K416" s="33" t="str">
        <f>VLOOKUP(B416,SAOM!B$2:H1957,4,0)</f>
        <v>Aceito</v>
      </c>
      <c r="L416" s="10" t="s">
        <v>456</v>
      </c>
      <c r="M416" s="33" t="str">
        <f>VLOOKUP(B416,SAOM!B$2:F2243,5,0)</f>
        <v>Lider</v>
      </c>
      <c r="N416" s="11" t="s">
        <v>2662</v>
      </c>
      <c r="O416" s="11" t="str">
        <f>VLOOKUP(N416,Coordenadas!B$2:C1263,2,0)</f>
        <v>TRIÂNGULO DO NORTE</v>
      </c>
      <c r="P416" s="11" t="str">
        <f>VLOOKUP(N416,Coordenadas!B$2:D1263,3,0)</f>
        <v xml:space="preserve"> 18°40'48.08"S</v>
      </c>
      <c r="Q416" s="11" t="str">
        <f>VLOOKUP(N416,Coordenadas!B$2:E1263,4,0)</f>
        <v xml:space="preserve"> 49°33'56.62"O</v>
      </c>
      <c r="R416" s="33">
        <v>4033</v>
      </c>
      <c r="S416" s="13">
        <v>41059</v>
      </c>
      <c r="T416" s="35" t="str">
        <f>VLOOKUP(B416,SAOM!B$2:M1957,9,0)</f>
        <v>Sabrina Garcia Pricinotti</v>
      </c>
      <c r="U416" s="13" t="str">
        <f>VLOOKUP(B416,SAOM!B$2:N1957,10,0)</f>
        <v>Av. Amazonas, 138</v>
      </c>
      <c r="V416" s="35" t="str">
        <f>VLOOKUP(B416,SAOM!B$2:P1957,12,0)</f>
        <v>34 3263-1656</v>
      </c>
      <c r="W416" s="60" t="str">
        <f>VLOOKUP(B416,SAOM!B$2:O1957,11,0)</f>
        <v>38360-000</v>
      </c>
      <c r="X416" s="33" t="str">
        <f>VLOOKUP(B416,SAOM!B$2:Q1957,13,0)</f>
        <v>00:20:0e:10:51:ee</v>
      </c>
      <c r="Y416" s="13">
        <v>41060</v>
      </c>
      <c r="Z416" s="11" t="s">
        <v>2151</v>
      </c>
      <c r="AA416" s="14">
        <v>41060</v>
      </c>
      <c r="AB416" s="28">
        <f>VLOOKUP(C416,Relatorios!A$3:B1187,2,0)</f>
        <v>41092</v>
      </c>
      <c r="AC416" s="287">
        <f>VLOOKUP(D416,Faturamento!D$3:F1851,3,0)</f>
        <v>41090</v>
      </c>
      <c r="AD416" s="41"/>
      <c r="AE416" s="14" t="str">
        <f>VLOOKUP(B416,SAOM!B$2:T1957,16,0)</f>
        <v>Contato telefônico errado.</v>
      </c>
      <c r="AF416" s="14">
        <f t="shared" si="13"/>
        <v>41150</v>
      </c>
      <c r="AG416" s="14">
        <v>41191</v>
      </c>
      <c r="AH416" s="14">
        <v>41206</v>
      </c>
      <c r="AI416" s="47" t="s">
        <v>8608</v>
      </c>
      <c r="AJ416" s="114" t="s">
        <v>8529</v>
      </c>
      <c r="AK416" s="114" t="s">
        <v>8990</v>
      </c>
      <c r="AL416" s="11" t="str">
        <f>VLOOKUP(B416,SAOM!B$2:U2074,20,0)</f>
        <v>O técnico não vai deixar o cabo RJ 45 porque o PD do Cliente já possui uma conexão Ethernet ativa.</v>
      </c>
      <c r="AM416" s="15" t="s">
        <v>4162</v>
      </c>
    </row>
    <row r="417" spans="1:39" s="15" customFormat="1" ht="15.75" customHeight="1">
      <c r="A417" s="39">
        <v>3520</v>
      </c>
      <c r="B417" s="31">
        <v>3520</v>
      </c>
      <c r="C417" s="31">
        <v>3520</v>
      </c>
      <c r="D417" s="33" t="str">
        <f>VLOOKUP(B417,SAOM!B$2:H2074,7,0)</f>
        <v>SES-ITBA-3520</v>
      </c>
      <c r="E417" s="13">
        <v>41047</v>
      </c>
      <c r="F417" s="13">
        <v>41182</v>
      </c>
      <c r="G417" s="13">
        <f>VLOOKUP(B417,SAOM!B$2:D1961,3,0)</f>
        <v>41182</v>
      </c>
      <c r="H417" s="13">
        <f t="shared" si="12"/>
        <v>41197</v>
      </c>
      <c r="I417" s="13">
        <v>41054</v>
      </c>
      <c r="J417" s="10" t="s">
        <v>469</v>
      </c>
      <c r="K417" s="33" t="str">
        <f>VLOOKUP(B417,SAOM!B$2:H1958,4,0)</f>
        <v>Aceito</v>
      </c>
      <c r="L417" s="10" t="s">
        <v>456</v>
      </c>
      <c r="M417" s="33" t="str">
        <f>VLOOKUP(B417,SAOM!B$2:F2244,5,0)</f>
        <v>Lider</v>
      </c>
      <c r="N417" s="11" t="s">
        <v>2878</v>
      </c>
      <c r="O417" s="11" t="str">
        <f>VLOOKUP(N417,Coordenadas!B$2:C1264,2,0)</f>
        <v>TRIÂNGULO DO NORTE</v>
      </c>
      <c r="P417" s="11" t="str">
        <f>VLOOKUP(N417,Coordenadas!B$2:D1264,3,0)</f>
        <v xml:space="preserve"> 18°57'55.35"S</v>
      </c>
      <c r="Q417" s="11" t="str">
        <f>VLOOKUP(N417,Coordenadas!B$2:E1264,4,0)</f>
        <v xml:space="preserve"> 49°27'47.14"O</v>
      </c>
      <c r="R417" s="33">
        <v>4033</v>
      </c>
      <c r="S417" s="13">
        <v>41197</v>
      </c>
      <c r="T417" s="35" t="str">
        <f>VLOOKUP(B417,SAOM!B$2:M1958,9,0)</f>
        <v>Carlos José Pereira</v>
      </c>
      <c r="U417" s="13" t="str">
        <f>VLOOKUP(B417,SAOM!B$2:N1958,10,0)</f>
        <v>Rua Diva Paranaíba de Andrade, 344</v>
      </c>
      <c r="V417" s="35" t="str">
        <f>VLOOKUP(B417,SAOM!B$2:P1958,12,0)</f>
        <v>34 3268-9090</v>
      </c>
      <c r="W417" s="60" t="str">
        <f>VLOOKUP(B417,SAOM!B$2:O1958,11,0)</f>
        <v>38307-386</v>
      </c>
      <c r="X417" s="33" t="str">
        <f>VLOOKUP(B417,SAOM!B$2:Q1958,13,0)</f>
        <v>00:20:0e:10:54:51</v>
      </c>
      <c r="Y417" s="13">
        <v>41212</v>
      </c>
      <c r="Z417" s="11" t="s">
        <v>7489</v>
      </c>
      <c r="AA417" s="14">
        <v>41212</v>
      </c>
      <c r="AB417" s="28">
        <f>VLOOKUP(C417,Relatorios!A$3:B1188,2,0)</f>
        <v>41254</v>
      </c>
      <c r="AC417" s="287">
        <f>VLOOKUP(D417,Faturamento!D$3:F1852,3,0)</f>
        <v>41243</v>
      </c>
      <c r="AD417" s="41" t="s">
        <v>3232</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 t="shared" si="13"/>
        <v>41302</v>
      </c>
      <c r="AG417" s="14" t="s">
        <v>4162</v>
      </c>
      <c r="AH417" s="14"/>
      <c r="AI417" s="47"/>
      <c r="AJ417" s="114"/>
      <c r="AK417" s="114"/>
      <c r="AL417" s="11" t="str">
        <f>VLOOKUP(B417,SAOM!B$2:U2075,20,0)</f>
        <v>Conectado ao modem</v>
      </c>
      <c r="AM417" s="15" t="s">
        <v>4162</v>
      </c>
    </row>
    <row r="418" spans="1:39" s="57" customFormat="1" ht="15.75" customHeight="1">
      <c r="A418" s="39">
        <v>3522</v>
      </c>
      <c r="B418" s="31">
        <v>3522</v>
      </c>
      <c r="C418" s="31">
        <v>3522</v>
      </c>
      <c r="D418" s="33" t="str">
        <f>VLOOKUP(B418,SAOM!B$2:H2075,7,0)</f>
        <v>SES-ITBA-3522</v>
      </c>
      <c r="E418" s="24">
        <v>41047</v>
      </c>
      <c r="F418" s="24">
        <v>41182</v>
      </c>
      <c r="G418" s="13">
        <f>VLOOKUP(B418,SAOM!B$2:D1962,3,0)</f>
        <v>41182</v>
      </c>
      <c r="H418" s="24">
        <f t="shared" si="12"/>
        <v>41197</v>
      </c>
      <c r="I418" s="24">
        <v>41054</v>
      </c>
      <c r="J418" s="48" t="s">
        <v>469</v>
      </c>
      <c r="K418" s="33" t="str">
        <f>VLOOKUP(B418,SAOM!B$2:H1959,4,0)</f>
        <v>Aceito</v>
      </c>
      <c r="L418" s="10" t="s">
        <v>456</v>
      </c>
      <c r="M418" s="33" t="str">
        <f>VLOOKUP(B418,SAOM!B$2:F2245,5,0)</f>
        <v>Lider</v>
      </c>
      <c r="N418" s="40" t="s">
        <v>2878</v>
      </c>
      <c r="O418" s="11" t="str">
        <f>VLOOKUP(N418,Coordenadas!B$2:C1265,2,0)</f>
        <v>TRIÂNGULO DO NORTE</v>
      </c>
      <c r="P418" s="11" t="str">
        <f>VLOOKUP(N418,Coordenadas!B$2:D1265,3,0)</f>
        <v xml:space="preserve"> 18°57'55.35"S</v>
      </c>
      <c r="Q418" s="11" t="str">
        <f>VLOOKUP(N418,Coordenadas!B$2:E1265,4,0)</f>
        <v xml:space="preserve"> 49°27'47.14"O</v>
      </c>
      <c r="R418" s="31">
        <v>4033</v>
      </c>
      <c r="S418" s="24">
        <v>41197</v>
      </c>
      <c r="T418" s="35" t="str">
        <f>VLOOKUP(B418,SAOM!B$2:M1959,9,0)</f>
        <v>Thárcis William Assis Bueno</v>
      </c>
      <c r="U418" s="13" t="str">
        <f>VLOOKUP(B418,SAOM!B$2:N1959,10,0)</f>
        <v>Av 23, 193</v>
      </c>
      <c r="V418" s="35" t="str">
        <f>VLOOKUP(B418,SAOM!B$2:P1959,12,0)</f>
        <v>34 3268-9400</v>
      </c>
      <c r="W418" s="60" t="str">
        <f>VLOOKUP(B418,SAOM!B$2:O1959,11,0)</f>
        <v>38302-236</v>
      </c>
      <c r="X418" s="33" t="str">
        <f>VLOOKUP(B418,SAOM!B$2:Q1959,13,0)</f>
        <v>00:20:0E:10:54:84</v>
      </c>
      <c r="Y418" s="24">
        <v>41208</v>
      </c>
      <c r="Z418" s="40" t="s">
        <v>8604</v>
      </c>
      <c r="AA418" s="55">
        <v>41211</v>
      </c>
      <c r="AB418" s="28">
        <f>VLOOKUP(C418,Relatorios!A$3:B1189,2,0)</f>
        <v>41254</v>
      </c>
      <c r="AC418" s="287">
        <f>VLOOKUP(D418,Faturamento!D$3:F1853,3,0)</f>
        <v>41242</v>
      </c>
      <c r="AD418" s="45" t="s">
        <v>3232</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55">
        <f t="shared" si="13"/>
        <v>41301</v>
      </c>
      <c r="AG418" s="55" t="s">
        <v>4162</v>
      </c>
      <c r="AH418" s="55"/>
      <c r="AI418" s="181"/>
      <c r="AJ418" s="115"/>
      <c r="AK418" s="115"/>
      <c r="AL418" s="11" t="str">
        <f>VLOOKUP(B418,SAOM!B$2:U2076,20,0)</f>
        <v>-</v>
      </c>
      <c r="AM418" s="57" t="s">
        <v>4162</v>
      </c>
    </row>
    <row r="419" spans="1:39" s="57" customFormat="1" ht="15.75" customHeight="1">
      <c r="A419" s="39">
        <v>3523</v>
      </c>
      <c r="B419" s="31">
        <v>3523</v>
      </c>
      <c r="C419" s="31">
        <v>3523</v>
      </c>
      <c r="D419" s="31" t="str">
        <f>VLOOKUP(B419,SAOM!B$2:H2076,7,0)</f>
        <v>SES-ITBA-3523</v>
      </c>
      <c r="E419" s="24">
        <v>41047</v>
      </c>
      <c r="F419" s="24">
        <v>41182</v>
      </c>
      <c r="G419" s="24">
        <f>VLOOKUP(B419,SAOM!B$2:D1963,3,0)</f>
        <v>41182</v>
      </c>
      <c r="H419" s="24">
        <f t="shared" si="12"/>
        <v>41197</v>
      </c>
      <c r="I419" s="24">
        <v>41054</v>
      </c>
      <c r="J419" s="48" t="s">
        <v>469</v>
      </c>
      <c r="K419" s="31" t="str">
        <f>VLOOKUP(B419,SAOM!B$2:H1960,4,0)</f>
        <v>Aceito</v>
      </c>
      <c r="L419" s="48" t="s">
        <v>456</v>
      </c>
      <c r="M419" s="33" t="str">
        <f>VLOOKUP(B419,SAOM!B$2:F2246,5,0)</f>
        <v>Lider</v>
      </c>
      <c r="N419" s="40" t="s">
        <v>2878</v>
      </c>
      <c r="O419" s="11" t="str">
        <f>VLOOKUP(N419,Coordenadas!B$2:C1266,2,0)</f>
        <v>TRIÂNGULO DO NORTE</v>
      </c>
      <c r="P419" s="11" t="str">
        <f>VLOOKUP(N419,Coordenadas!B$2:D1266,3,0)</f>
        <v xml:space="preserve"> 18°57'55.35"S</v>
      </c>
      <c r="Q419" s="11" t="str">
        <f>VLOOKUP(N419,Coordenadas!B$2:E1266,4,0)</f>
        <v xml:space="preserve"> 49°27'47.14"O</v>
      </c>
      <c r="R419" s="31">
        <v>4033</v>
      </c>
      <c r="S419" s="24">
        <v>41197</v>
      </c>
      <c r="T419" s="54" t="str">
        <f>VLOOKUP(B419,SAOM!B$2:M1960,9,0)</f>
        <v>Francisco Alves Ferreira Fernandes</v>
      </c>
      <c r="U419" s="24" t="str">
        <f>VLOOKUP(B419,SAOM!B$2:N1960,10,0)</f>
        <v>Rua Maria Conceição Goulart Furtado, 726</v>
      </c>
      <c r="V419" s="54" t="str">
        <f>VLOOKUP(B419,SAOM!B$2:P1960,12,0)</f>
        <v>34 3269-4573</v>
      </c>
      <c r="W419" s="175" t="str">
        <f>VLOOKUP(B419,SAOM!B$2:O1960,11,0)</f>
        <v>38304-036</v>
      </c>
      <c r="X419" s="31" t="str">
        <f>VLOOKUP(B419,SAOM!B$2:Q1960,13,0)</f>
        <v>00:20:0e:10:54:87</v>
      </c>
      <c r="Y419" s="24">
        <v>41221</v>
      </c>
      <c r="Z419" s="40" t="s">
        <v>7489</v>
      </c>
      <c r="AA419" s="55">
        <v>41222</v>
      </c>
      <c r="AB419" s="28">
        <f>VLOOKUP(C419,Relatorios!A$3:B1190,2,0)</f>
        <v>41277</v>
      </c>
      <c r="AC419" s="287">
        <f>VLOOKUP(D419,Faturamento!D$3:F1854,3,0)</f>
        <v>41253</v>
      </c>
      <c r="AD419" s="45" t="s">
        <v>9306</v>
      </c>
      <c r="AE419" s="55"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55">
        <f t="shared" si="13"/>
        <v>41312</v>
      </c>
      <c r="AG419" s="55" t="s">
        <v>4162</v>
      </c>
      <c r="AH419" s="55"/>
      <c r="AI419" s="181"/>
      <c r="AJ419" s="115"/>
      <c r="AK419" s="115"/>
      <c r="AL419" s="11" t="str">
        <f>VLOOKUP(B419,SAOM!B$2:U2077,20,0)</f>
        <v>-</v>
      </c>
      <c r="AM419" s="57" t="s">
        <v>4162</v>
      </c>
    </row>
    <row r="420" spans="1:39" s="57" customFormat="1" ht="15.75" customHeight="1">
      <c r="A420" s="39">
        <v>3524</v>
      </c>
      <c r="B420" s="31">
        <v>3524</v>
      </c>
      <c r="C420" s="31">
        <v>3524</v>
      </c>
      <c r="D420" s="33" t="str">
        <f>VLOOKUP(B420,SAOM!B$2:H2077,7,0)</f>
        <v>SES-ITBA-3524</v>
      </c>
      <c r="E420" s="24">
        <v>41047</v>
      </c>
      <c r="F420" s="24">
        <v>41213</v>
      </c>
      <c r="G420" s="13">
        <f>VLOOKUP(B420,SAOM!B$2:D1964,3,0)</f>
        <v>41213</v>
      </c>
      <c r="H420" s="24">
        <f t="shared" si="12"/>
        <v>41228</v>
      </c>
      <c r="I420" s="24">
        <v>41054</v>
      </c>
      <c r="J420" s="48" t="s">
        <v>469</v>
      </c>
      <c r="K420" s="33" t="str">
        <f>VLOOKUP(B420,SAOM!B$2:H1961,4,0)</f>
        <v>Aceito</v>
      </c>
      <c r="L420" s="10" t="s">
        <v>456</v>
      </c>
      <c r="M420" s="33" t="str">
        <f>VLOOKUP(B420,SAOM!B$2:F2247,5,0)</f>
        <v>Lider</v>
      </c>
      <c r="N420" s="40" t="s">
        <v>2878</v>
      </c>
      <c r="O420" s="11" t="str">
        <f>VLOOKUP(N420,Coordenadas!B$2:C1267,2,0)</f>
        <v>TRIÂNGULO DO NORTE</v>
      </c>
      <c r="P420" s="11" t="str">
        <f>VLOOKUP(N420,Coordenadas!B$2:D1267,3,0)</f>
        <v xml:space="preserve"> 18°57'55.35"S</v>
      </c>
      <c r="Q420" s="11" t="str">
        <f>VLOOKUP(N420,Coordenadas!B$2:E1267,4,0)</f>
        <v xml:space="preserve"> 49°27'47.14"O</v>
      </c>
      <c r="R420" s="31">
        <v>4033</v>
      </c>
      <c r="S420" s="24">
        <v>41197</v>
      </c>
      <c r="T420" s="35" t="str">
        <f>VLOOKUP(B420,SAOM!B$2:M1961,9,0)</f>
        <v>Cibele Ferreira Guimarães</v>
      </c>
      <c r="U420" s="13" t="str">
        <f>VLOOKUP(B420,SAOM!B$2:N1961,10,0)</f>
        <v>Rua Suiça s/n.º</v>
      </c>
      <c r="V420" s="35" t="str">
        <f>VLOOKUP(B420,SAOM!B$2:P1961,12,0)</f>
        <v>34 3268-0300</v>
      </c>
      <c r="W420" s="60" t="str">
        <f>VLOOKUP(B420,SAOM!B$2:O1961,11,0)</f>
        <v>38304-202</v>
      </c>
      <c r="X420" s="33" t="str">
        <f>VLOOKUP(B420,SAOM!B$2:Q1961,13,0)</f>
        <v>00:20:0E:10:54:BA</v>
      </c>
      <c r="Y420" s="24">
        <v>41221</v>
      </c>
      <c r="Z420" s="40" t="s">
        <v>7489</v>
      </c>
      <c r="AA420" s="55">
        <v>41222</v>
      </c>
      <c r="AB420" s="28">
        <f>VLOOKUP(C420,Relatorios!A$3:B1191,2,0)</f>
        <v>41277</v>
      </c>
      <c r="AC420" s="287">
        <f>VLOOKUP(D420,Faturamento!D$3:F1855,3,0)</f>
        <v>41253</v>
      </c>
      <c r="AD420" s="45" t="s">
        <v>3233</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55">
        <f t="shared" si="13"/>
        <v>41312</v>
      </c>
      <c r="AG420" s="55" t="s">
        <v>4162</v>
      </c>
      <c r="AH420" s="55"/>
      <c r="AI420" s="181"/>
      <c r="AJ420" s="115"/>
      <c r="AK420" s="115"/>
      <c r="AL420" s="11" t="str">
        <f>VLOOKUP(B420,SAOM!B$2:U2078,20,0)</f>
        <v>Localidade não possui pc.</v>
      </c>
      <c r="AM420" s="57" t="s">
        <v>4162</v>
      </c>
    </row>
    <row r="421" spans="1:39" s="15" customFormat="1" ht="15.75" customHeight="1">
      <c r="A421" s="39">
        <v>3525</v>
      </c>
      <c r="B421" s="31">
        <v>3525</v>
      </c>
      <c r="C421" s="31">
        <v>3525</v>
      </c>
      <c r="D421" s="33" t="str">
        <f>VLOOKUP(B421,SAOM!B$2:H2078,7,0)</f>
        <v>SES-ITBA-3525</v>
      </c>
      <c r="E421" s="13">
        <v>41047</v>
      </c>
      <c r="F421" s="13">
        <v>41182</v>
      </c>
      <c r="G421" s="13">
        <f>VLOOKUP(B421,SAOM!B$2:D1965,3,0)</f>
        <v>41182</v>
      </c>
      <c r="H421" s="13">
        <f t="shared" si="12"/>
        <v>41197</v>
      </c>
      <c r="I421" s="13">
        <v>41054</v>
      </c>
      <c r="J421" s="10" t="s">
        <v>469</v>
      </c>
      <c r="K421" s="33" t="str">
        <f>VLOOKUP(B421,SAOM!B$2:H1962,4,0)</f>
        <v>Aceito</v>
      </c>
      <c r="L421" s="10" t="s">
        <v>456</v>
      </c>
      <c r="M421" s="33" t="str">
        <f>VLOOKUP(B421,SAOM!B$2:F2248,5,0)</f>
        <v>Lider</v>
      </c>
      <c r="N421" s="11" t="s">
        <v>2878</v>
      </c>
      <c r="O421" s="11" t="str">
        <f>VLOOKUP(N421,Coordenadas!B$2:C1268,2,0)</f>
        <v>TRIÂNGULO DO NORTE</v>
      </c>
      <c r="P421" s="11" t="str">
        <f>VLOOKUP(N421,Coordenadas!B$2:D1268,3,0)</f>
        <v xml:space="preserve"> 18°57'55.35"S</v>
      </c>
      <c r="Q421" s="11" t="str">
        <f>VLOOKUP(N421,Coordenadas!B$2:E1268,4,0)</f>
        <v xml:space="preserve"> 49°27'47.14"O</v>
      </c>
      <c r="R421" s="33">
        <v>4033</v>
      </c>
      <c r="S421" s="13">
        <v>41197</v>
      </c>
      <c r="T421" s="35" t="str">
        <f>VLOOKUP(B421,SAOM!B$2:M1962,9,0)</f>
        <v>Sônia de Andrade Lima</v>
      </c>
      <c r="U421" s="13" t="str">
        <f>VLOOKUP(B421,SAOM!B$2:N1962,10,0)</f>
        <v>Rua Áurea Muniz de Oliveira, 175</v>
      </c>
      <c r="V421" s="35" t="str">
        <f>VLOOKUP(B421,SAOM!B$2:P1962,12,0)</f>
        <v>34 3269-6599</v>
      </c>
      <c r="W421" s="60" t="str">
        <f>VLOOKUP(B421,SAOM!B$2:O1962,11,0)</f>
        <v>38305-226</v>
      </c>
      <c r="X421" s="33" t="str">
        <f>VLOOKUP(B421,SAOM!B$2:Q1962,13,0)</f>
        <v>00:20:0e:10:54:54</v>
      </c>
      <c r="Y421" s="13">
        <v>41211</v>
      </c>
      <c r="Z421" s="11" t="s">
        <v>9054</v>
      </c>
      <c r="AA421" s="14">
        <v>41212</v>
      </c>
      <c r="AB421" s="28">
        <f>VLOOKUP(C421,Relatorios!A$3:B1192,2,0)</f>
        <v>41254</v>
      </c>
      <c r="AC421" s="287">
        <f>VLOOKUP(D421,Faturamento!D$3:F1856,3,0)</f>
        <v>41243</v>
      </c>
      <c r="AD421" s="41" t="s">
        <v>3232</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 t="shared" si="13"/>
        <v>41302</v>
      </c>
      <c r="AG421" s="14" t="s">
        <v>4162</v>
      </c>
      <c r="AH421" s="14"/>
      <c r="AI421" s="47"/>
      <c r="AJ421" s="114"/>
      <c r="AK421" s="114"/>
      <c r="AL421" s="11" t="str">
        <f>VLOOKUP(B421,SAOM!B$2:U2079,20,0)</f>
        <v>localidade ainda não possui computador</v>
      </c>
      <c r="AM421" s="15" t="s">
        <v>4162</v>
      </c>
    </row>
    <row r="422" spans="1:39" s="15" customFormat="1" ht="15.75" customHeight="1">
      <c r="A422" s="39">
        <v>3526</v>
      </c>
      <c r="B422" s="31">
        <v>3526</v>
      </c>
      <c r="C422" s="31">
        <v>3526</v>
      </c>
      <c r="D422" s="33" t="str">
        <f>VLOOKUP(B422,SAOM!B$2:H2079,7,0)</f>
        <v>SES-ITBA-3526</v>
      </c>
      <c r="E422" s="13">
        <v>41047</v>
      </c>
      <c r="F422" s="13">
        <v>41182</v>
      </c>
      <c r="G422" s="13">
        <f>VLOOKUP(B422,SAOM!B$2:D1966,3,0)</f>
        <v>41182</v>
      </c>
      <c r="H422" s="13">
        <f t="shared" si="12"/>
        <v>41197</v>
      </c>
      <c r="I422" s="13">
        <v>41054</v>
      </c>
      <c r="J422" s="10" t="s">
        <v>469</v>
      </c>
      <c r="K422" s="33" t="str">
        <f>VLOOKUP(B422,SAOM!B$2:H1963,4,0)</f>
        <v>Aceito</v>
      </c>
      <c r="L422" s="10" t="s">
        <v>456</v>
      </c>
      <c r="M422" s="33" t="str">
        <f>VLOOKUP(B422,SAOM!B$2:F2249,5,0)</f>
        <v>Lider</v>
      </c>
      <c r="N422" s="11" t="s">
        <v>2878</v>
      </c>
      <c r="O422" s="11" t="str">
        <f>VLOOKUP(N422,Coordenadas!B$2:C1269,2,0)</f>
        <v>TRIÂNGULO DO NORTE</v>
      </c>
      <c r="P422" s="11" t="str">
        <f>VLOOKUP(N422,Coordenadas!B$2:D1269,3,0)</f>
        <v xml:space="preserve"> 18°57'55.35"S</v>
      </c>
      <c r="Q422" s="11" t="str">
        <f>VLOOKUP(N422,Coordenadas!B$2:E1269,4,0)</f>
        <v xml:space="preserve"> 49°27'47.14"O</v>
      </c>
      <c r="R422" s="33">
        <v>4033</v>
      </c>
      <c r="S422" s="13">
        <v>41197</v>
      </c>
      <c r="T422" s="35" t="str">
        <f>VLOOKUP(B422,SAOM!B$2:M1963,9,0)</f>
        <v>Milner Bernardes de Oliveira</v>
      </c>
      <c r="U422" s="13" t="str">
        <f>VLOOKUP(B422,SAOM!B$2:N1963,10,0)</f>
        <v>Rua 24, 3944 - Bairro Tupã</v>
      </c>
      <c r="V422" s="35" t="str">
        <f>VLOOKUP(B422,SAOM!B$2:P1963,12,0)</f>
        <v>34 3262-1932</v>
      </c>
      <c r="W422" s="60" t="str">
        <f>VLOOKUP(B422,SAOM!B$2:O1963,11,0)</f>
        <v>38304-406</v>
      </c>
      <c r="X422" s="33" t="str">
        <f>VLOOKUP(B422,SAOM!B$2:Q1963,13,0)</f>
        <v>00:20:0E:10:54:65</v>
      </c>
      <c r="Y422" s="13">
        <v>41213</v>
      </c>
      <c r="Z422" s="11" t="s">
        <v>7489</v>
      </c>
      <c r="AA422" s="14">
        <v>41213</v>
      </c>
      <c r="AB422" s="28">
        <f>VLOOKUP(C422,Relatorios!A$3:B1193,2,0)</f>
        <v>41254</v>
      </c>
      <c r="AC422" s="287">
        <f>VLOOKUP(D422,Faturamento!D$3:F1857,3,0)</f>
        <v>41243</v>
      </c>
      <c r="AD422" s="41" t="s">
        <v>3233</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 t="shared" si="13"/>
        <v>41303</v>
      </c>
      <c r="AG422" s="14">
        <v>41278</v>
      </c>
      <c r="AH422" s="14" t="s">
        <v>13724</v>
      </c>
      <c r="AI422" s="47" t="s">
        <v>456</v>
      </c>
      <c r="AJ422" s="114" t="s">
        <v>13728</v>
      </c>
      <c r="AK422" s="114" t="s">
        <v>4162</v>
      </c>
      <c r="AL422" s="11" t="str">
        <f>VLOOKUP(B422,SAOM!B$2:U2080,20,0)</f>
        <v>Junto com o modem.</v>
      </c>
      <c r="AM422" s="15" t="s">
        <v>4162</v>
      </c>
    </row>
    <row r="423" spans="1:39" s="15" customFormat="1" ht="15.75" customHeight="1">
      <c r="A423" s="39">
        <v>3527</v>
      </c>
      <c r="B423" s="31">
        <v>3527</v>
      </c>
      <c r="C423" s="31">
        <v>3527</v>
      </c>
      <c r="D423" s="33" t="str">
        <f>VLOOKUP(B423,SAOM!B$2:H2080,7,0)</f>
        <v>SES-GUTA-3527</v>
      </c>
      <c r="E423" s="13">
        <v>41047</v>
      </c>
      <c r="F423" s="13">
        <v>41125</v>
      </c>
      <c r="G423" s="13">
        <f>VLOOKUP(B423,SAOM!B$2:D1967,3,0)</f>
        <v>41125</v>
      </c>
      <c r="H423" s="13">
        <f t="shared" si="12"/>
        <v>41140</v>
      </c>
      <c r="I423" s="13">
        <v>41054</v>
      </c>
      <c r="J423" s="10" t="s">
        <v>469</v>
      </c>
      <c r="K423" s="33" t="str">
        <f>VLOOKUP(B423,SAOM!B$2:H1964,4,0)</f>
        <v>Aceito</v>
      </c>
      <c r="L423" s="10" t="s">
        <v>456</v>
      </c>
      <c r="M423" s="33" t="str">
        <f>VLOOKUP(B423,SAOM!B$2:F2250,5,0)</f>
        <v>Lider</v>
      </c>
      <c r="N423" s="11" t="s">
        <v>3052</v>
      </c>
      <c r="O423" s="11" t="str">
        <f>VLOOKUP(N423,Coordenadas!B$2:C1270,2,0)</f>
        <v>TRIÂNGULO DO NORTE</v>
      </c>
      <c r="P423" s="11" t="str">
        <f>VLOOKUP(N423,Coordenadas!B$2:D1270,3,0)</f>
        <v xml:space="preserve"> 19°12'47.18"S</v>
      </c>
      <c r="Q423" s="11" t="str">
        <f>VLOOKUP(N423,Coordenadas!B$2:E1270,4,0)</f>
        <v xml:space="preserve"> 49°46'58.02"O</v>
      </c>
      <c r="R423" s="33">
        <v>4033</v>
      </c>
      <c r="S423" s="13">
        <v>41178</v>
      </c>
      <c r="T423" s="35" t="str">
        <f>VLOOKUP(B423,SAOM!B$2:M1964,9,0)</f>
        <v>Silvana Ribeiro da Silveira</v>
      </c>
      <c r="U423" s="13" t="str">
        <f>VLOOKUP(B423,SAOM!B$2:N1964,10,0)</f>
        <v>Rua Quintiliano Pereira Rosa, 137</v>
      </c>
      <c r="V423" s="35" t="str">
        <f>VLOOKUP(B423,SAOM!B$2:P1964,12,0)</f>
        <v>34 3264-8133</v>
      </c>
      <c r="W423" s="60" t="str">
        <f>VLOOKUP(B423,SAOM!B$2:O1964,11,0)</f>
        <v>38310-000</v>
      </c>
      <c r="X423" s="33" t="str">
        <f>VLOOKUP(B423,SAOM!B$2:Q1964,13,0)</f>
        <v>00:20:0E:10:54:95</v>
      </c>
      <c r="Y423" s="13">
        <v>41225</v>
      </c>
      <c r="Z423" s="11" t="s">
        <v>7489</v>
      </c>
      <c r="AA423" s="14">
        <v>41225</v>
      </c>
      <c r="AB423" s="28">
        <f>VLOOKUP(C423,Relatorios!A$3:B1194,2,0)</f>
        <v>41277</v>
      </c>
      <c r="AC423" s="287">
        <f>VLOOKUP(D423,Faturamento!D$3:F1858,3,0)</f>
        <v>41256</v>
      </c>
      <c r="AD423" s="41" t="s">
        <v>4244</v>
      </c>
      <c r="AE423" s="14" t="str">
        <f>VLOOKUP(B423,SAOM!B$2:T1964,16,0)</f>
        <v xml:space="preserve">27/06 - Endereço confirmado 
</v>
      </c>
      <c r="AF423" s="14">
        <f t="shared" si="13"/>
        <v>41315</v>
      </c>
      <c r="AG423" s="14" t="s">
        <v>4162</v>
      </c>
      <c r="AH423" s="14"/>
      <c r="AI423" s="47"/>
      <c r="AJ423" s="114"/>
      <c r="AK423" s="114"/>
      <c r="AL423" s="11" t="str">
        <f>VLOOKUP(B423,SAOM!B$2:U2081,20,0)</f>
        <v xml:space="preserve">Localidade não possui pc. </v>
      </c>
      <c r="AM423" s="15" t="s">
        <v>4162</v>
      </c>
    </row>
    <row r="424" spans="1:39" s="15" customFormat="1" ht="15.75" customHeight="1">
      <c r="A424" s="39">
        <v>3528</v>
      </c>
      <c r="B424" s="31">
        <v>3528</v>
      </c>
      <c r="C424" s="31">
        <v>3528</v>
      </c>
      <c r="D424" s="33" t="str">
        <f>VLOOKUP(B424,SAOM!B$2:H2081,7,0)</f>
        <v>-</v>
      </c>
      <c r="E424" s="13">
        <v>41047</v>
      </c>
      <c r="F424" s="13">
        <v>41439</v>
      </c>
      <c r="G424" s="13">
        <f>VLOOKUP(B424,SAOM!B$2:D1968,3,0)</f>
        <v>41439</v>
      </c>
      <c r="H424" s="13">
        <f t="shared" si="12"/>
        <v>41454</v>
      </c>
      <c r="I424" s="13">
        <v>41054</v>
      </c>
      <c r="J424" s="10" t="s">
        <v>12061</v>
      </c>
      <c r="K424" s="33" t="str">
        <f>VLOOKUP(B424,SAOM!B$2:H1965,4,0)</f>
        <v>A agendar</v>
      </c>
      <c r="L424" s="10" t="s">
        <v>456</v>
      </c>
      <c r="M424" s="33" t="str">
        <f>VLOOKUP(B424,SAOM!B$2:F2251,5,0)</f>
        <v>Lider</v>
      </c>
      <c r="N424" s="11" t="s">
        <v>3052</v>
      </c>
      <c r="O424" s="11" t="str">
        <f>VLOOKUP(N424,Coordenadas!B$2:C1271,2,0)</f>
        <v>TRIÂNGULO DO NORTE</v>
      </c>
      <c r="P424" s="11" t="str">
        <f>VLOOKUP(N424,Coordenadas!B$2:D1271,3,0)</f>
        <v xml:space="preserve"> 19°12'47.18"S</v>
      </c>
      <c r="Q424" s="11" t="str">
        <f>VLOOKUP(N424,Coordenadas!B$2:E1271,4,0)</f>
        <v xml:space="preserve"> 49°46'58.02"O</v>
      </c>
      <c r="R424" s="33">
        <v>4033</v>
      </c>
      <c r="S424" s="13">
        <v>41403</v>
      </c>
      <c r="T424" s="35" t="str">
        <f>VLOOKUP(B424,SAOM!B$2:M1965,9,0)</f>
        <v>Renata Claudia Gondim Freitas</v>
      </c>
      <c r="U424" s="13" t="str">
        <f>VLOOKUP(B424,SAOM!B$2:N1965,10,0)</f>
        <v>Rua José Florindo de Oliveira, 15</v>
      </c>
      <c r="V424" s="35" t="str">
        <f>VLOOKUP(B424,SAOM!B$2:P1965,12,0)</f>
        <v>34 3264-1010</v>
      </c>
      <c r="W424" s="60" t="str">
        <f>VLOOKUP(B424,SAOM!B$2:O1965,11,0)</f>
        <v>38310-000</v>
      </c>
      <c r="X424" s="33" t="str">
        <f>VLOOKUP(B424,SAOM!B$2:Q1965,13,0)</f>
        <v>-</v>
      </c>
      <c r="Y424" s="13"/>
      <c r="Z424" s="11"/>
      <c r="AA424" s="14"/>
      <c r="AB424" s="28" t="e">
        <f>VLOOKUP(C424,Relatorios!A$3:B1195,2,0)</f>
        <v>#N/A</v>
      </c>
      <c r="AC424" s="287" t="e">
        <f>VLOOKUP(D424,Faturamento!D$3:F1859,3,0)</f>
        <v>#N/A</v>
      </c>
      <c r="AD424" s="41" t="s">
        <v>3234</v>
      </c>
      <c r="AE424" s="14" t="str">
        <f>VLOOKUP(B424,SAOM!B$2:T1965,16,0)</f>
        <v xml:space="preserve">07/05/2013 09:31:56 	Ivan Santos 	Atualizado.  	Pendência Vistoria Resolvida
Em contato com a Sra.  Renata Claudia Gondim Freitas 34 3264-1112 , não está ciente referente a instalação da antena. 
</v>
      </c>
      <c r="AF424" s="14">
        <f t="shared" si="13"/>
        <v>90</v>
      </c>
      <c r="AG424" s="14" t="s">
        <v>4162</v>
      </c>
      <c r="AH424" s="14"/>
      <c r="AI424" s="47"/>
      <c r="AJ424" s="114"/>
      <c r="AK424" s="114"/>
      <c r="AL424" s="11" t="str">
        <f>VLOOKUP(B424,SAOM!B$2:U2082,20,0)</f>
        <v>-</v>
      </c>
      <c r="AM424" s="15" t="s">
        <v>4162</v>
      </c>
    </row>
    <row r="425" spans="1:39" s="15" customFormat="1" ht="15.75" customHeight="1">
      <c r="A425" s="39">
        <v>3529</v>
      </c>
      <c r="B425" s="31">
        <v>3529</v>
      </c>
      <c r="C425" s="31">
        <v>3529</v>
      </c>
      <c r="D425" s="33" t="str">
        <f>VLOOKUP(B425,SAOM!B$2:H2082,7,0)</f>
        <v>-</v>
      </c>
      <c r="E425" s="13">
        <v>41047</v>
      </c>
      <c r="F425" s="13">
        <v>41092</v>
      </c>
      <c r="G425" s="13">
        <f>VLOOKUP(B425,SAOM!B$2:D1969,3,0)</f>
        <v>41092</v>
      </c>
      <c r="H425" s="13">
        <f t="shared" si="12"/>
        <v>41107</v>
      </c>
      <c r="I425" s="13">
        <v>41054</v>
      </c>
      <c r="J425" s="10" t="s">
        <v>700</v>
      </c>
      <c r="K425" s="33" t="str">
        <f>VLOOKUP(B425,SAOM!B$2:H1966,4,0)</f>
        <v>Paralisado</v>
      </c>
      <c r="L425" s="10" t="s">
        <v>456</v>
      </c>
      <c r="M425" s="33" t="str">
        <f>VLOOKUP(B425,SAOM!B$2:F2252,5,0)</f>
        <v>Lider</v>
      </c>
      <c r="N425" s="11" t="s">
        <v>123</v>
      </c>
      <c r="O425" s="11" t="str">
        <f>VLOOKUP(N425,Coordenadas!B$2:C1272,2,0)</f>
        <v>CENTRO SUL</v>
      </c>
      <c r="P425" s="11" t="str">
        <f>VLOOKUP(N425,Coordenadas!B$2:D1272,3,0)</f>
        <v xml:space="preserve"> 21°12'45.59"S</v>
      </c>
      <c r="Q425" s="11" t="str">
        <f>VLOOKUP(N425,Coordenadas!B$2:E1272,4,0)</f>
        <v xml:space="preserve"> 44°35'54.20"O</v>
      </c>
      <c r="R425" s="33">
        <v>4033</v>
      </c>
      <c r="S425" s="13" t="s">
        <v>458</v>
      </c>
      <c r="T425" s="35" t="str">
        <f>VLOOKUP(B425,SAOM!B$2:M1966,9,0)</f>
        <v>Joseane Lilia Carvalho</v>
      </c>
      <c r="U425" s="13" t="str">
        <f>VLOOKUP(B425,SAOM!B$2:N1966,10,0)</f>
        <v>Rua Padre Antônio dos santos, 131</v>
      </c>
      <c r="V425" s="35" t="str">
        <f>VLOOKUP(B425,SAOM!B$2:P1966,12,0)</f>
        <v>35 3842-1296</v>
      </c>
      <c r="W425" s="60" t="str">
        <f>VLOOKUP(B425,SAOM!B$2:O1966,11,0)</f>
        <v>36370-000</v>
      </c>
      <c r="X425" s="33" t="str">
        <f>VLOOKUP(B425,SAOM!B$2:Q1966,13,0)</f>
        <v>-</v>
      </c>
      <c r="Y425" s="13"/>
      <c r="Z425" s="11"/>
      <c r="AA425" s="14"/>
      <c r="AB425" s="28" t="e">
        <f>VLOOKUP(C425,Relatorios!A$3:B1196,2,0)</f>
        <v>#N/A</v>
      </c>
      <c r="AC425" s="287" t="e">
        <f>VLOOKUP(D425,Faturamento!D$3:F1860,3,0)</f>
        <v>#N/A</v>
      </c>
      <c r="AD425" s="41" t="s">
        <v>3235</v>
      </c>
      <c r="AE425" s="14" t="str">
        <f>VLOOKUP(B425,SAOM!B$2:T1966,16,0)</f>
        <v xml:space="preserve">Em contato com a Sra. Nazaré informou que o Posto de Saúde está passando por uma reforma com a previsão e 6 meses, a reforma começo ontem 22/05/2012
</v>
      </c>
      <c r="AF425" s="14">
        <f t="shared" si="13"/>
        <v>90</v>
      </c>
      <c r="AG425" s="14" t="s">
        <v>4162</v>
      </c>
      <c r="AH425" s="14"/>
      <c r="AI425" s="47"/>
      <c r="AJ425" s="114"/>
      <c r="AK425" s="114"/>
      <c r="AL425" s="11" t="str">
        <f>VLOOKUP(B425,SAOM!B$2:U2083,20,0)</f>
        <v>-</v>
      </c>
      <c r="AM425" s="15" t="s">
        <v>4162</v>
      </c>
    </row>
    <row r="426" spans="1:39" s="57" customFormat="1" ht="15.75" customHeight="1">
      <c r="A426" s="39">
        <v>3530</v>
      </c>
      <c r="B426" s="31">
        <v>3530</v>
      </c>
      <c r="C426" s="31">
        <v>3530</v>
      </c>
      <c r="D426" s="33" t="str">
        <f>VLOOKUP(B426,SAOM!B$2:H2083,7,0)</f>
        <v>SES-NANO-3530</v>
      </c>
      <c r="E426" s="24">
        <v>41047</v>
      </c>
      <c r="F426" s="24">
        <v>41177</v>
      </c>
      <c r="G426" s="24">
        <f>VLOOKUP(B426,SAOM!B$2:D1970,3,0)</f>
        <v>41177</v>
      </c>
      <c r="H426" s="24">
        <f t="shared" si="12"/>
        <v>41192</v>
      </c>
      <c r="I426" s="24">
        <v>41177</v>
      </c>
      <c r="J426" s="48" t="s">
        <v>469</v>
      </c>
      <c r="K426" s="31" t="str">
        <f>VLOOKUP(B426,SAOM!B$2:H1967,4,0)</f>
        <v>Aceito</v>
      </c>
      <c r="L426" s="10" t="s">
        <v>456</v>
      </c>
      <c r="M426" s="33" t="str">
        <f>VLOOKUP(B426,SAOM!B$2:F2253,5,0)</f>
        <v>Lider</v>
      </c>
      <c r="N426" s="40" t="s">
        <v>123</v>
      </c>
      <c r="O426" s="11" t="str">
        <f>VLOOKUP(N426,Coordenadas!B$2:C1273,2,0)</f>
        <v>CENTRO SUL</v>
      </c>
      <c r="P426" s="11" t="str">
        <f>VLOOKUP(N426,Coordenadas!B$2:D1273,3,0)</f>
        <v xml:space="preserve"> 21°12'45.59"S</v>
      </c>
      <c r="Q426" s="11" t="str">
        <f>VLOOKUP(N426,Coordenadas!B$2:E1273,4,0)</f>
        <v xml:space="preserve"> 44°35'54.20"O</v>
      </c>
      <c r="R426" s="31">
        <v>4033</v>
      </c>
      <c r="S426" s="24">
        <v>41211</v>
      </c>
      <c r="T426" s="54" t="str">
        <f>VLOOKUP(B426,SAOM!B$2:M1967,9,0)</f>
        <v>Rita de Cassia Aguiar Sousa</v>
      </c>
      <c r="U426" s="24" t="str">
        <f>VLOOKUP(B426,SAOM!B$2:N1967,10,0)</f>
        <v xml:space="preserve">Rua Josenato Guimarães n°14 Bairro do Rosário </v>
      </c>
      <c r="V426" s="54" t="str">
        <f>VLOOKUP(B426,SAOM!B$2:P1967,12,0)</f>
        <v>35 3842-1916</v>
      </c>
      <c r="W426" s="175" t="str">
        <f>VLOOKUP(B426,SAOM!B$2:O1967,11,0)</f>
        <v>36370-000</v>
      </c>
      <c r="X426" s="31" t="str">
        <f>VLOOKUP(B426,SAOM!B$2:Q1967,13,0)</f>
        <v>00:20:0e:10:54:c7</v>
      </c>
      <c r="Y426" s="24">
        <v>41264</v>
      </c>
      <c r="Z426" s="11" t="s">
        <v>12146</v>
      </c>
      <c r="AA426" s="55">
        <v>41264</v>
      </c>
      <c r="AB426" s="28">
        <f>VLOOKUP(C426,Relatorios!A$3:B1197,2,0)</f>
        <v>41291</v>
      </c>
      <c r="AC426" s="287">
        <f>VLOOKUP(D426,Faturamento!D$3:F1861,3,0)</f>
        <v>41295</v>
      </c>
      <c r="AD426" s="174" t="s">
        <v>6544</v>
      </c>
      <c r="AE426" s="55" t="str">
        <f>VLOOKUP(B426,SAOM!B$2:T1967,16,0)</f>
        <v>02/10/2012 11:27:07 	Ivan Santos 	Endereço foi atualizado.  	Pendência Ativação Resolvida
25/09/2012 14:38:15 	Hernan Martins Alves 	Mudou para Rua Josenato Guimarães n°14 no Bairro do Rosário.  	Ativação Agendada
17/08/2012 14:12:16  Ivan San</v>
      </c>
      <c r="AF426" s="55">
        <f t="shared" si="13"/>
        <v>41354</v>
      </c>
      <c r="AG426" s="55" t="s">
        <v>4162</v>
      </c>
      <c r="AH426" s="55"/>
      <c r="AI426" s="181"/>
      <c r="AJ426" s="115"/>
      <c r="AK426" s="115"/>
      <c r="AL426" s="11" t="str">
        <f>VLOOKUP(B426,SAOM!B$2:U2084,20,0)</f>
        <v>Não possui comprimento correto</v>
      </c>
      <c r="AM426" s="57" t="s">
        <v>4162</v>
      </c>
    </row>
    <row r="427" spans="1:39" s="15" customFormat="1" ht="15.75" customHeight="1">
      <c r="A427" s="39">
        <v>3531</v>
      </c>
      <c r="B427" s="31">
        <v>3531</v>
      </c>
      <c r="C427" s="31">
        <v>3531</v>
      </c>
      <c r="D427" s="33" t="str">
        <f>VLOOKUP(B427,SAOM!B$2:H2084,7,0)</f>
        <v>SES-PIDE-3531</v>
      </c>
      <c r="E427" s="13">
        <v>41047</v>
      </c>
      <c r="F427" s="13">
        <v>41092</v>
      </c>
      <c r="G427" s="13">
        <f>VLOOKUP(B427,SAOM!B$2:D1971,3,0)</f>
        <v>41092</v>
      </c>
      <c r="H427" s="13">
        <f t="shared" si="12"/>
        <v>41107</v>
      </c>
      <c r="I427" s="13" t="s">
        <v>458</v>
      </c>
      <c r="J427" s="10" t="s">
        <v>469</v>
      </c>
      <c r="K427" s="33" t="str">
        <f>VLOOKUP(B427,SAOM!B$2:H1968,4,0)</f>
        <v>Aceito</v>
      </c>
      <c r="L427" s="10" t="s">
        <v>456</v>
      </c>
      <c r="M427" s="33" t="str">
        <f>VLOOKUP(B427,SAOM!B$2:F2254,5,0)</f>
        <v>Lider</v>
      </c>
      <c r="N427" s="11" t="s">
        <v>3000</v>
      </c>
      <c r="O427" s="11" t="str">
        <f>VLOOKUP(N427,Coordenadas!B$2:C1274,2,0)</f>
        <v>CENTRO SUL</v>
      </c>
      <c r="P427" s="11" t="str">
        <f>VLOOKUP(N427,Coordenadas!B$2:D1274,3,0)</f>
        <v xml:space="preserve"> 21°27'1.26"S</v>
      </c>
      <c r="Q427" s="11" t="str">
        <f>VLOOKUP(N427,Coordenadas!B$2:E1274,4,0)</f>
        <v xml:space="preserve"> 44°11'36.54"O</v>
      </c>
      <c r="R427" s="33">
        <v>4033</v>
      </c>
      <c r="S427" s="13">
        <v>41073</v>
      </c>
      <c r="T427" s="35" t="str">
        <f>VLOOKUP(B427,SAOM!B$2:M1968,9,0)</f>
        <v>Jociane Aparecida Teixeira</v>
      </c>
      <c r="U427" s="13" t="str">
        <f>VLOOKUP(B427,SAOM!B$2:N1968,10,0)</f>
        <v>Rua Isaac Teixeira de Andrade, 59</v>
      </c>
      <c r="V427" s="35" t="str">
        <f>VLOOKUP(B427,SAOM!B$2:P1968,12,0)</f>
        <v>32 3335-1233</v>
      </c>
      <c r="W427" s="60" t="str">
        <f>VLOOKUP(B427,SAOM!B$2:O1968,11,0)</f>
        <v>36227-000</v>
      </c>
      <c r="X427" s="33" t="str">
        <f>VLOOKUP(B427,SAOM!B$2:Q1968,13,0)</f>
        <v>00:20:0e:10:49:a3</v>
      </c>
      <c r="Y427" s="13">
        <v>41073</v>
      </c>
      <c r="Z427" s="11" t="s">
        <v>1733</v>
      </c>
      <c r="AA427" s="14">
        <v>41074</v>
      </c>
      <c r="AB427" s="28">
        <f>VLOOKUP(C427,Relatorios!A$3:B1198,2,0)</f>
        <v>41143</v>
      </c>
      <c r="AC427" s="287">
        <f>VLOOKUP(D427,Faturamento!D$3:F1862,3,0)</f>
        <v>41105</v>
      </c>
      <c r="AD427" s="41" t="s">
        <v>3483</v>
      </c>
      <c r="AE427" s="14" t="str">
        <f>VLOOKUP(B427,SAOM!B$2:T1968,16,0)</f>
        <v>-</v>
      </c>
      <c r="AF427" s="14">
        <f t="shared" si="13"/>
        <v>41164</v>
      </c>
      <c r="AG427" s="14" t="s">
        <v>4162</v>
      </c>
      <c r="AH427" s="14"/>
      <c r="AI427" s="47"/>
      <c r="AJ427" s="114"/>
      <c r="AK427" s="114"/>
      <c r="AL427" s="11" t="str">
        <f>VLOOKUP(B427,SAOM!B$2:U2085,20,0)</f>
        <v>cabo curto para instalação</v>
      </c>
      <c r="AM427" s="15" t="s">
        <v>4162</v>
      </c>
    </row>
    <row r="428" spans="1:39" s="15" customFormat="1" ht="15.75" customHeight="1">
      <c r="A428" s="39">
        <v>3532</v>
      </c>
      <c r="B428" s="31">
        <v>3532</v>
      </c>
      <c r="C428" s="31">
        <v>3532</v>
      </c>
      <c r="D428" s="33" t="str">
        <f>VLOOKUP(B428,SAOM!B$2:H2085,7,0)</f>
        <v>SES-PIDE-3532</v>
      </c>
      <c r="E428" s="13">
        <v>41047</v>
      </c>
      <c r="F428" s="13">
        <v>41092</v>
      </c>
      <c r="G428" s="13">
        <f>VLOOKUP(B428,SAOM!B$2:D1972,3,0)</f>
        <v>41092</v>
      </c>
      <c r="H428" s="13">
        <f t="shared" si="12"/>
        <v>41107</v>
      </c>
      <c r="I428" s="13" t="s">
        <v>458</v>
      </c>
      <c r="J428" s="10" t="s">
        <v>469</v>
      </c>
      <c r="K428" s="33" t="str">
        <f>VLOOKUP(B428,SAOM!B$2:H1969,4,0)</f>
        <v>Aceito</v>
      </c>
      <c r="L428" s="10" t="s">
        <v>456</v>
      </c>
      <c r="M428" s="33" t="str">
        <f>VLOOKUP(B428,SAOM!B$2:F2255,5,0)</f>
        <v>Lider</v>
      </c>
      <c r="N428" s="11" t="s">
        <v>3000</v>
      </c>
      <c r="O428" s="11" t="str">
        <f>VLOOKUP(N428,Coordenadas!B$2:C1275,2,0)</f>
        <v>CENTRO SUL</v>
      </c>
      <c r="P428" s="11" t="str">
        <f>VLOOKUP(N428,Coordenadas!B$2:D1275,3,0)</f>
        <v xml:space="preserve"> 21°27'1.26"S</v>
      </c>
      <c r="Q428" s="11" t="str">
        <f>VLOOKUP(N428,Coordenadas!B$2:E1275,4,0)</f>
        <v xml:space="preserve"> 44°11'36.54"O</v>
      </c>
      <c r="R428" s="33">
        <v>4033</v>
      </c>
      <c r="S428" s="13">
        <v>41073</v>
      </c>
      <c r="T428" s="35" t="str">
        <f>VLOOKUP(B428,SAOM!B$2:M1969,9,0)</f>
        <v>Mara da Conceição Gomes</v>
      </c>
      <c r="U428" s="13" t="str">
        <f>VLOOKUP(B428,SAOM!B$2:N1969,10,0)</f>
        <v>Rua João Eleotério, s/n</v>
      </c>
      <c r="V428" s="35" t="str">
        <f>VLOOKUP(B428,SAOM!B$2:P1969,12,0)</f>
        <v>32 3335-1656</v>
      </c>
      <c r="W428" s="60" t="str">
        <f>VLOOKUP(B428,SAOM!B$2:O1969,11,0)</f>
        <v>36227-000</v>
      </c>
      <c r="X428" s="33" t="str">
        <f>VLOOKUP(B428,SAOM!B$2:Q1969,13,0)</f>
        <v>00:20:0e:10:48:71</v>
      </c>
      <c r="Y428" s="13">
        <v>41073</v>
      </c>
      <c r="Z428" s="11" t="s">
        <v>1733</v>
      </c>
      <c r="AA428" s="14">
        <v>41074</v>
      </c>
      <c r="AB428" s="28">
        <f>VLOOKUP(C428,Relatorios!A$3:B1199,2,0)</f>
        <v>41143</v>
      </c>
      <c r="AC428" s="287">
        <f>VLOOKUP(D428,Faturamento!D$3:F1863,3,0)</f>
        <v>41105</v>
      </c>
      <c r="AD428" s="41" t="s">
        <v>3483</v>
      </c>
      <c r="AE428" s="14" t="str">
        <f>VLOOKUP(B428,SAOM!B$2:T1969,16,0)</f>
        <v>-</v>
      </c>
      <c r="AF428" s="14">
        <f t="shared" si="13"/>
        <v>41164</v>
      </c>
      <c r="AG428" s="14" t="s">
        <v>4162</v>
      </c>
      <c r="AH428" s="14"/>
      <c r="AI428" s="47"/>
      <c r="AJ428" s="114"/>
      <c r="AK428" s="114"/>
      <c r="AL428" s="11" t="str">
        <f>VLOOKUP(B428,SAOM!B$2:U2086,20,0)</f>
        <v>cabo muito curto para conectar</v>
      </c>
      <c r="AM428" s="15" t="s">
        <v>4162</v>
      </c>
    </row>
    <row r="429" spans="1:39" s="15" customFormat="1" ht="15.75" customHeight="1">
      <c r="A429" s="39">
        <v>3533</v>
      </c>
      <c r="B429" s="31">
        <v>3533</v>
      </c>
      <c r="C429" s="31">
        <v>3533</v>
      </c>
      <c r="D429" s="33" t="str">
        <f>VLOOKUP(B429,SAOM!B$2:H2086,7,0)</f>
        <v>SES-PIDE-3533</v>
      </c>
      <c r="E429" s="13">
        <v>41047</v>
      </c>
      <c r="F429" s="13">
        <v>41092</v>
      </c>
      <c r="G429" s="13">
        <f>VLOOKUP(B429,SAOM!B$2:D1973,3,0)</f>
        <v>41092</v>
      </c>
      <c r="H429" s="13">
        <f t="shared" si="12"/>
        <v>41107</v>
      </c>
      <c r="I429" s="13" t="s">
        <v>458</v>
      </c>
      <c r="J429" s="10" t="s">
        <v>469</v>
      </c>
      <c r="K429" s="33" t="str">
        <f>VLOOKUP(B429,SAOM!B$2:H1970,4,0)</f>
        <v>Aceito</v>
      </c>
      <c r="L429" s="10" t="s">
        <v>456</v>
      </c>
      <c r="M429" s="33" t="str">
        <f>VLOOKUP(B429,SAOM!B$2:F2256,5,0)</f>
        <v>Lider</v>
      </c>
      <c r="N429" s="11" t="s">
        <v>3000</v>
      </c>
      <c r="O429" s="11" t="str">
        <f>VLOOKUP(N429,Coordenadas!B$2:C1276,2,0)</f>
        <v>CENTRO SUL</v>
      </c>
      <c r="P429" s="11" t="str">
        <f>VLOOKUP(N429,Coordenadas!B$2:D1276,3,0)</f>
        <v xml:space="preserve"> 21°27'1.26"S</v>
      </c>
      <c r="Q429" s="11" t="str">
        <f>VLOOKUP(N429,Coordenadas!B$2:E1276,4,0)</f>
        <v xml:space="preserve"> 44°11'36.54"O</v>
      </c>
      <c r="R429" s="33">
        <v>4033</v>
      </c>
      <c r="S429" s="13">
        <v>41073</v>
      </c>
      <c r="T429" s="35" t="str">
        <f>VLOOKUP(B429,SAOM!B$2:M1970,9,0)</f>
        <v>Rosélia Grazielle Coelho e Silva</v>
      </c>
      <c r="U429" s="13" t="str">
        <f>VLOOKUP(B429,SAOM!B$2:N1970,10,0)</f>
        <v>Rua Francisco Monteiro, 1 - Bairro Jardim</v>
      </c>
      <c r="V429" s="35" t="str">
        <f>VLOOKUP(B429,SAOM!B$2:P1970,12,0)</f>
        <v>32 3335-1395</v>
      </c>
      <c r="W429" s="60" t="str">
        <f>VLOOKUP(B429,SAOM!B$2:O1970,11,0)</f>
        <v>36227-000</v>
      </c>
      <c r="X429" s="33" t="str">
        <f>VLOOKUP(B429,SAOM!B$2:Q1970,13,0)</f>
        <v>00:20:0e:10:48:89</v>
      </c>
      <c r="Y429" s="13">
        <v>41073</v>
      </c>
      <c r="Z429" s="11" t="s">
        <v>2555</v>
      </c>
      <c r="AA429" s="14">
        <v>41074</v>
      </c>
      <c r="AB429" s="28">
        <f>VLOOKUP(C429,Relatorios!A$3:B1200,2,0)</f>
        <v>41143</v>
      </c>
      <c r="AC429" s="287">
        <f>VLOOKUP(D429,Faturamento!D$3:F1864,3,0)</f>
        <v>41105</v>
      </c>
      <c r="AD429" s="41" t="s">
        <v>3483</v>
      </c>
      <c r="AE429" s="14" t="str">
        <f>VLOOKUP(B429,SAOM!B$2:T1970,16,0)</f>
        <v>-</v>
      </c>
      <c r="AF429" s="14">
        <f t="shared" si="13"/>
        <v>41164</v>
      </c>
      <c r="AG429" s="14">
        <v>41163</v>
      </c>
      <c r="AH429" s="14">
        <v>41284</v>
      </c>
      <c r="AI429" s="47" t="s">
        <v>8608</v>
      </c>
      <c r="AJ429" s="114" t="s">
        <v>12171</v>
      </c>
      <c r="AK429" s="114" t="s">
        <v>13826</v>
      </c>
      <c r="AL429" s="11" t="str">
        <f>VLOOKUP(B429,SAOM!B$2:U2087,20,0)</f>
        <v>O cliente não possui computador.</v>
      </c>
      <c r="AM429" s="15" t="s">
        <v>4162</v>
      </c>
    </row>
    <row r="430" spans="1:39" s="15" customFormat="1" ht="15.75" customHeight="1">
      <c r="A430" s="39">
        <v>3534</v>
      </c>
      <c r="B430" s="31">
        <v>3534</v>
      </c>
      <c r="C430" s="31">
        <v>3534</v>
      </c>
      <c r="D430" s="33" t="str">
        <f>VLOOKUP(B430,SAOM!B$2:H2087,7,0)</f>
        <v>SES-PROS-3534</v>
      </c>
      <c r="E430" s="13">
        <v>41047</v>
      </c>
      <c r="F430" s="13">
        <v>41092</v>
      </c>
      <c r="G430" s="13">
        <f>VLOOKUP(B430,SAOM!B$2:D1974,3,0)</f>
        <v>41092</v>
      </c>
      <c r="H430" s="13">
        <f t="shared" si="12"/>
        <v>41107</v>
      </c>
      <c r="I430" s="13" t="s">
        <v>458</v>
      </c>
      <c r="J430" s="10" t="s">
        <v>469</v>
      </c>
      <c r="K430" s="33" t="str">
        <f>VLOOKUP(B430,SAOM!B$2:H1971,4,0)</f>
        <v>Aceito</v>
      </c>
      <c r="L430" s="10" t="s">
        <v>456</v>
      </c>
      <c r="M430" s="33" t="str">
        <f>VLOOKUP(B430,SAOM!B$2:F2257,5,0)</f>
        <v>Lider</v>
      </c>
      <c r="N430" s="40" t="s">
        <v>1954</v>
      </c>
      <c r="O430" s="11" t="str">
        <f>VLOOKUP(N430,Coordenadas!B$2:C1277,2,0)</f>
        <v>CENTRO SUL</v>
      </c>
      <c r="P430" s="11" t="str">
        <f>VLOOKUP(N430,Coordenadas!B$2:D1277,3,0)</f>
        <v xml:space="preserve"> 21° 3'12.43"S</v>
      </c>
      <c r="Q430" s="11" t="str">
        <f>VLOOKUP(N430,Coordenadas!B$2:E1277,4,0)</f>
        <v xml:space="preserve"> 44° 5'24.47"O</v>
      </c>
      <c r="R430" s="33">
        <v>4033</v>
      </c>
      <c r="S430" s="13">
        <v>41087</v>
      </c>
      <c r="T430" s="35" t="str">
        <f>VLOOKUP(B430,SAOM!B$2:M1971,9,0)</f>
        <v>Irai Silva de Carvalho</v>
      </c>
      <c r="U430" s="13" t="str">
        <f>VLOOKUP(B430,SAOM!B$2:N1971,10,0)</f>
        <v>Rua Cel João Luiz, 61</v>
      </c>
      <c r="V430" s="35" t="str">
        <f>VLOOKUP(B430,SAOM!B$2:P1971,12,0)</f>
        <v>32 3353-6399</v>
      </c>
      <c r="W430" s="60" t="str">
        <f>VLOOKUP(B430,SAOM!B$2:O1971,11,0)</f>
        <v>36320-000</v>
      </c>
      <c r="X430" s="33" t="str">
        <f>VLOOKUP(B430,SAOM!B$2:Q1971,13,0)</f>
        <v>00:20:0e:10:52:63</v>
      </c>
      <c r="Y430" s="13">
        <v>41087</v>
      </c>
      <c r="Z430" s="11" t="s">
        <v>2039</v>
      </c>
      <c r="AA430" s="14">
        <v>41087</v>
      </c>
      <c r="AB430" s="28">
        <f>VLOOKUP(C430,Relatorios!A$3:B1201,2,0)</f>
        <v>41143</v>
      </c>
      <c r="AC430" s="287">
        <f>VLOOKUP(D430,Faturamento!D$3:F1865,3,0)</f>
        <v>41118</v>
      </c>
      <c r="AD430" s="41"/>
      <c r="AE430" s="14" t="str">
        <f>VLOOKUP(B430,SAOM!B$2:T1971,16,0)</f>
        <v>-</v>
      </c>
      <c r="AF430" s="14">
        <f t="shared" si="13"/>
        <v>41177</v>
      </c>
      <c r="AG430" s="14" t="s">
        <v>4162</v>
      </c>
      <c r="AH430" s="14"/>
      <c r="AI430" s="47"/>
      <c r="AJ430" s="114"/>
      <c r="AK430" s="114"/>
      <c r="AL430" s="11" t="str">
        <f>VLOOKUP(B430,SAOM!B$2:U2088,20,0)</f>
        <v>Não puossui o cabo para conexão.</v>
      </c>
      <c r="AM430" s="15" t="s">
        <v>4162</v>
      </c>
    </row>
    <row r="431" spans="1:39" s="15" customFormat="1" ht="15.75" customHeight="1">
      <c r="A431" s="39">
        <v>3535</v>
      </c>
      <c r="B431" s="31">
        <v>3535</v>
      </c>
      <c r="C431" s="31">
        <v>3535</v>
      </c>
      <c r="D431" s="33" t="str">
        <f>VLOOKUP(B431,SAOM!B$2:H2088,7,0)</f>
        <v>SES-PROS-3535</v>
      </c>
      <c r="E431" s="13">
        <v>41047</v>
      </c>
      <c r="F431" s="13">
        <v>41092</v>
      </c>
      <c r="G431" s="13">
        <f>VLOOKUP(B431,SAOM!B$2:D1975,3,0)</f>
        <v>41092</v>
      </c>
      <c r="H431" s="13">
        <f t="shared" si="12"/>
        <v>41107</v>
      </c>
      <c r="I431" s="13" t="s">
        <v>458</v>
      </c>
      <c r="J431" s="10" t="s">
        <v>469</v>
      </c>
      <c r="K431" s="33" t="str">
        <f>VLOOKUP(B431,SAOM!B$2:H1972,4,0)</f>
        <v>Aceito</v>
      </c>
      <c r="L431" s="10" t="s">
        <v>456</v>
      </c>
      <c r="M431" s="33" t="str">
        <f>VLOOKUP(B431,SAOM!B$2:F2258,5,0)</f>
        <v>Lider</v>
      </c>
      <c r="N431" s="40" t="s">
        <v>1954</v>
      </c>
      <c r="O431" s="11" t="str">
        <f>VLOOKUP(N431,Coordenadas!B$2:C1278,2,0)</f>
        <v>CENTRO SUL</v>
      </c>
      <c r="P431" s="11" t="str">
        <f>VLOOKUP(N431,Coordenadas!B$2:D1278,3,0)</f>
        <v xml:space="preserve"> 21° 3'12.43"S</v>
      </c>
      <c r="Q431" s="11" t="str">
        <f>VLOOKUP(N431,Coordenadas!B$2:E1278,4,0)</f>
        <v xml:space="preserve"> 44° 5'24.47"O</v>
      </c>
      <c r="R431" s="33">
        <v>4033</v>
      </c>
      <c r="S431" s="13">
        <v>41100</v>
      </c>
      <c r="T431" s="35" t="str">
        <f>VLOOKUP(B431,SAOM!B$2:M1972,9,0)</f>
        <v>Gabriela de Melo Reis</v>
      </c>
      <c r="U431" s="13" t="str">
        <f>VLOOKUP(B431,SAOM!B$2:N1972,10,0)</f>
        <v>Rua Vereador José Pedro de Moura, 734 - Bairro Pinheiro Chagas</v>
      </c>
      <c r="V431" s="35" t="str">
        <f>VLOOKUP(B431,SAOM!B$2:P1972,12,0)</f>
        <v>32 3353-6280</v>
      </c>
      <c r="W431" s="60" t="str">
        <f>VLOOKUP(B431,SAOM!B$2:O1972,11,0)</f>
        <v>36320-000</v>
      </c>
      <c r="X431" s="33" t="str">
        <f>VLOOKUP(B431,SAOM!B$2:Q1972,13,0)</f>
        <v>00:20:0e:10:52:cd</v>
      </c>
      <c r="Y431" s="13">
        <v>41101</v>
      </c>
      <c r="Z431" s="11" t="s">
        <v>5440</v>
      </c>
      <c r="AA431" s="14">
        <v>41101</v>
      </c>
      <c r="AB431" s="28">
        <f>VLOOKUP(C431,Relatorios!A$3:B1202,2,0)</f>
        <v>41143</v>
      </c>
      <c r="AC431" s="287">
        <f>VLOOKUP(D431,Faturamento!D$3:F1866,3,0)</f>
        <v>41132</v>
      </c>
      <c r="AD431" s="41"/>
      <c r="AE431" s="14" t="str">
        <f>VLOOKUP(B431,SAOM!B$2:T1972,16,0)</f>
        <v>-</v>
      </c>
      <c r="AF431" s="14">
        <f t="shared" si="13"/>
        <v>41191</v>
      </c>
      <c r="AG431" s="14" t="s">
        <v>4162</v>
      </c>
      <c r="AH431" s="14"/>
      <c r="AI431" s="47"/>
      <c r="AJ431" s="114"/>
      <c r="AK431" s="114"/>
      <c r="AL431" s="11" t="str">
        <f>VLOOKUP(B431,SAOM!B$2:U2089,20,0)</f>
        <v>-</v>
      </c>
      <c r="AM431" s="15" t="s">
        <v>4162</v>
      </c>
    </row>
    <row r="432" spans="1:39" s="57" customFormat="1" ht="15.75" customHeight="1">
      <c r="A432" s="39">
        <v>3536</v>
      </c>
      <c r="B432" s="31">
        <v>3536</v>
      </c>
      <c r="C432" s="31">
        <v>3536</v>
      </c>
      <c r="D432" s="33" t="str">
        <f>VLOOKUP(B432,SAOM!B$2:H2089,7,0)</f>
        <v>SES-PROS-3536</v>
      </c>
      <c r="E432" s="24">
        <v>41047</v>
      </c>
      <c r="F432" s="24">
        <v>41092</v>
      </c>
      <c r="G432" s="13">
        <f>VLOOKUP(B432,SAOM!B$2:D1976,3,0)</f>
        <v>41092</v>
      </c>
      <c r="H432" s="13">
        <f t="shared" si="12"/>
        <v>41107</v>
      </c>
      <c r="I432" s="24" t="s">
        <v>458</v>
      </c>
      <c r="J432" s="10" t="s">
        <v>469</v>
      </c>
      <c r="K432" s="33" t="str">
        <f>VLOOKUP(B432,SAOM!B$2:H1973,4,0)</f>
        <v>Aceito</v>
      </c>
      <c r="L432" s="10" t="s">
        <v>456</v>
      </c>
      <c r="M432" s="33" t="str">
        <f>VLOOKUP(B432,SAOM!B$2:F2259,5,0)</f>
        <v>Lider</v>
      </c>
      <c r="N432" s="40" t="s">
        <v>1954</v>
      </c>
      <c r="O432" s="11" t="str">
        <f>VLOOKUP(N432,Coordenadas!B$2:C1279,2,0)</f>
        <v>CENTRO SUL</v>
      </c>
      <c r="P432" s="11" t="str">
        <f>VLOOKUP(N432,Coordenadas!B$2:D1279,3,0)</f>
        <v xml:space="preserve"> 21° 3'12.43"S</v>
      </c>
      <c r="Q432" s="11" t="str">
        <f>VLOOKUP(N432,Coordenadas!B$2:E1279,4,0)</f>
        <v xml:space="preserve"> 44° 5'24.47"O</v>
      </c>
      <c r="R432" s="31">
        <v>4033</v>
      </c>
      <c r="S432" s="24">
        <v>41107</v>
      </c>
      <c r="T432" s="35" t="str">
        <f>VLOOKUP(B432,SAOM!B$2:M1973,9,0)</f>
        <v>Aline de Sousa Marques</v>
      </c>
      <c r="U432" s="13" t="str">
        <f>VLOOKUP(B432,SAOM!B$2:N1973,10,0)</f>
        <v>Praça Getulio Silva, 56</v>
      </c>
      <c r="V432" s="35" t="str">
        <f>VLOOKUP(B432,SAOM!B$2:P1973,12,0)</f>
        <v>32 3353-6460</v>
      </c>
      <c r="W432" s="60" t="str">
        <f>VLOOKUP(B432,SAOM!B$2:O1973,11,0)</f>
        <v>36320-000</v>
      </c>
      <c r="X432" s="33" t="str">
        <f>VLOOKUP(B432,SAOM!B$2:Q1973,13,0)</f>
        <v>00:20:0E:10:51:E5</v>
      </c>
      <c r="Y432" s="24">
        <v>41107</v>
      </c>
      <c r="Z432" s="40" t="s">
        <v>5144</v>
      </c>
      <c r="AA432" s="55">
        <v>41108</v>
      </c>
      <c r="AB432" s="28">
        <f>VLOOKUP(C432,Relatorios!A$3:B1203,2,0)</f>
        <v>41183</v>
      </c>
      <c r="AC432" s="287">
        <f>VLOOKUP(D432,Faturamento!D$3:F1867,3,0)</f>
        <v>41139</v>
      </c>
      <c r="AD432" s="45" t="s">
        <v>5150</v>
      </c>
      <c r="AE432" s="14" t="str">
        <f>VLOOKUP(B432,SAOM!B$2:T1973,16,0)</f>
        <v xml:space="preserve">A Sra. Aline ( responsavel) hoje não se encontra no Posto de saúde solicitou retorna no dia 28/05.
</v>
      </c>
      <c r="AF432" s="14">
        <f t="shared" si="13"/>
        <v>41198</v>
      </c>
      <c r="AG432" s="14" t="s">
        <v>4162</v>
      </c>
      <c r="AH432" s="14"/>
      <c r="AI432" s="47"/>
      <c r="AJ432" s="115"/>
      <c r="AK432" s="115"/>
      <c r="AL432" s="11" t="str">
        <f>VLOOKUP(B432,SAOM!B$2:U2090,20,0)</f>
        <v>-</v>
      </c>
      <c r="AM432" s="15" t="s">
        <v>4162</v>
      </c>
    </row>
    <row r="433" spans="1:39" s="15" customFormat="1" ht="15.75" customHeight="1">
      <c r="A433" s="39">
        <v>3537</v>
      </c>
      <c r="B433" s="31">
        <v>3537</v>
      </c>
      <c r="C433" s="31">
        <v>3537</v>
      </c>
      <c r="D433" s="33" t="str">
        <f>VLOOKUP(B433,SAOM!B$2:H2090,7,0)</f>
        <v>SES-RETA-3537</v>
      </c>
      <c r="E433" s="13">
        <v>41047</v>
      </c>
      <c r="F433" s="13">
        <v>41092</v>
      </c>
      <c r="G433" s="13">
        <f>VLOOKUP(B433,SAOM!B$2:D1977,3,0)</f>
        <v>41092</v>
      </c>
      <c r="H433" s="13">
        <f t="shared" si="12"/>
        <v>41107</v>
      </c>
      <c r="I433" s="13" t="s">
        <v>458</v>
      </c>
      <c r="J433" s="10" t="s">
        <v>469</v>
      </c>
      <c r="K433" s="33" t="str">
        <f>VLOOKUP(B433,SAOM!B$2:H1974,4,0)</f>
        <v>Aceito</v>
      </c>
      <c r="L433" s="10" t="s">
        <v>456</v>
      </c>
      <c r="M433" s="33" t="str">
        <f>VLOOKUP(B433,SAOM!B$2:F2260,5,0)</f>
        <v>Lider</v>
      </c>
      <c r="N433" s="11" t="s">
        <v>3011</v>
      </c>
      <c r="O433" s="11" t="str">
        <f>VLOOKUP(N433,Coordenadas!B$2:C1280,2,0)</f>
        <v>CENTRO SUL</v>
      </c>
      <c r="P433" s="11" t="str">
        <f>VLOOKUP(N433,Coordenadas!B$2:D1280,3,0)</f>
        <v xml:space="preserve"> 18°29'5.75"S</v>
      </c>
      <c r="Q433" s="11" t="str">
        <f>VLOOKUP(N433,Coordenadas!B$2:E1280,4,0)</f>
        <v xml:space="preserve"> 47°24'6.58"O</v>
      </c>
      <c r="R433" s="33">
        <v>4033</v>
      </c>
      <c r="S433" s="13">
        <v>41142</v>
      </c>
      <c r="T433" s="35" t="str">
        <f>VLOOKUP(B433,SAOM!B$2:M1974,9,0)</f>
        <v>Maria Goretti Sousa Resende</v>
      </c>
      <c r="U433" s="13" t="str">
        <f>VLOOKUP(B433,SAOM!B$2:N1974,10,0)</f>
        <v>Praça Marco Reis, 60</v>
      </c>
      <c r="V433" s="35" t="str">
        <f>VLOOKUP(B433,SAOM!B$2:P1974,12,0)</f>
        <v>32 3354-1657</v>
      </c>
      <c r="W433" s="60" t="str">
        <f>VLOOKUP(B433,SAOM!B$2:O1974,11,0)</f>
        <v>36340-000</v>
      </c>
      <c r="X433" s="33" t="str">
        <f>VLOOKUP(B433,SAOM!B$2:Q1974,13,0)</f>
        <v>00:20:0E:10:4C:A3</v>
      </c>
      <c r="Y433" s="13">
        <v>41141</v>
      </c>
      <c r="Z433" s="11" t="s">
        <v>5721</v>
      </c>
      <c r="AA433" s="14">
        <v>41142</v>
      </c>
      <c r="AB433" s="28">
        <f>VLOOKUP(C433,Relatorios!A$3:B1204,2,0)</f>
        <v>41183</v>
      </c>
      <c r="AC433" s="287">
        <f>VLOOKUP(D433,Faturamento!D$3:F1868,3,0)</f>
        <v>41173</v>
      </c>
      <c r="AD433" s="41"/>
      <c r="AE433" s="14" t="str">
        <f>VLOOKUP(B433,SAOM!B$2:T1974,16,0)</f>
        <v>-</v>
      </c>
      <c r="AF433" s="14">
        <f t="shared" si="13"/>
        <v>41232</v>
      </c>
      <c r="AG433" s="14" t="s">
        <v>4162</v>
      </c>
      <c r="AH433" s="14"/>
      <c r="AI433" s="47"/>
      <c r="AJ433" s="114"/>
      <c r="AK433" s="114"/>
      <c r="AL433" s="11" t="str">
        <f>VLOOKUP(B433,SAOM!B$2:U2091,20,0)</f>
        <v>Cabo curto.</v>
      </c>
      <c r="AM433" s="15" t="s">
        <v>4162</v>
      </c>
    </row>
    <row r="434" spans="1:39" s="15" customFormat="1" ht="15.75" customHeight="1">
      <c r="A434" s="39">
        <v>3538</v>
      </c>
      <c r="B434" s="31">
        <v>3538</v>
      </c>
      <c r="C434" s="31">
        <v>3538</v>
      </c>
      <c r="D434" s="33" t="str">
        <f>VLOOKUP(B434,SAOM!B$2:H2091,7,0)</f>
        <v>SES-RETA-3538</v>
      </c>
      <c r="E434" s="13">
        <v>41047</v>
      </c>
      <c r="F434" s="13">
        <v>41092</v>
      </c>
      <c r="G434" s="13">
        <f>VLOOKUP(B434,SAOM!B$2:D1978,3,0)</f>
        <v>41092</v>
      </c>
      <c r="H434" s="13">
        <f t="shared" si="12"/>
        <v>41107</v>
      </c>
      <c r="I434" s="13" t="s">
        <v>458</v>
      </c>
      <c r="J434" s="10" t="s">
        <v>469</v>
      </c>
      <c r="K434" s="33" t="str">
        <f>VLOOKUP(B434,SAOM!B$2:H1975,4,0)</f>
        <v>Aceito</v>
      </c>
      <c r="L434" s="10" t="s">
        <v>456</v>
      </c>
      <c r="M434" s="33" t="str">
        <f>VLOOKUP(B434,SAOM!B$2:F2261,5,0)</f>
        <v>Lider</v>
      </c>
      <c r="N434" s="11" t="s">
        <v>3011</v>
      </c>
      <c r="O434" s="11" t="str">
        <f>VLOOKUP(N434,Coordenadas!B$2:C1281,2,0)</f>
        <v>CENTRO SUL</v>
      </c>
      <c r="P434" s="11" t="str">
        <f>VLOOKUP(N434,Coordenadas!B$2:D1281,3,0)</f>
        <v xml:space="preserve"> 18°29'5.75"S</v>
      </c>
      <c r="Q434" s="11" t="str">
        <f>VLOOKUP(N434,Coordenadas!B$2:E1281,4,0)</f>
        <v xml:space="preserve"> 47°24'6.58"O</v>
      </c>
      <c r="R434" s="33">
        <v>4033</v>
      </c>
      <c r="S434" s="13">
        <v>41075</v>
      </c>
      <c r="T434" s="35" t="str">
        <f>VLOOKUP(B434,SAOM!B$2:M1975,9,0)</f>
        <v>Silvia Celia de Oliveira</v>
      </c>
      <c r="U434" s="13" t="str">
        <f>VLOOKUP(B434,SAOM!B$2:N1975,10,0)</f>
        <v>Rua das Rosas, 55</v>
      </c>
      <c r="V434" s="35" t="str">
        <f>VLOOKUP(B434,SAOM!B$2:P1975,12,0)</f>
        <v>32 3354-1757</v>
      </c>
      <c r="W434" s="60" t="str">
        <f>VLOOKUP(B434,SAOM!B$2:O1975,11,0)</f>
        <v>36340-000</v>
      </c>
      <c r="X434" s="33" t="str">
        <f>VLOOKUP(B434,SAOM!B$2:Q1975,13,0)</f>
        <v>00:20:0e:10:52:bf</v>
      </c>
      <c r="Y434" s="13">
        <v>41075</v>
      </c>
      <c r="Z434" s="11" t="s">
        <v>1411</v>
      </c>
      <c r="AA434" s="14">
        <v>41075</v>
      </c>
      <c r="AB434" s="28">
        <f>VLOOKUP(C434,Relatorios!A$3:B1205,2,0)</f>
        <v>41143</v>
      </c>
      <c r="AC434" s="287">
        <f>VLOOKUP(D434,Faturamento!D$3:F1869,3,0)</f>
        <v>41106</v>
      </c>
      <c r="AD434" s="41" t="s">
        <v>3482</v>
      </c>
      <c r="AE434" s="14" t="str">
        <f>VLOOKUP(B434,SAOM!B$2:T1975,16,0)</f>
        <v>-</v>
      </c>
      <c r="AF434" s="14">
        <f t="shared" si="13"/>
        <v>41165</v>
      </c>
      <c r="AG434" s="14" t="s">
        <v>4162</v>
      </c>
      <c r="AH434" s="14"/>
      <c r="AI434" s="47"/>
      <c r="AJ434" s="114"/>
      <c r="AK434" s="114"/>
      <c r="AL434" s="11" t="str">
        <f>VLOOKUP(B434,SAOM!B$2:U2092,20,0)</f>
        <v>Sem infra-estrutura para conexão</v>
      </c>
      <c r="AM434" s="15" t="s">
        <v>4162</v>
      </c>
    </row>
    <row r="435" spans="1:39" s="15" customFormat="1" ht="15.75" customHeight="1">
      <c r="A435" s="39">
        <v>3539</v>
      </c>
      <c r="B435" s="31">
        <v>3539</v>
      </c>
      <c r="C435" s="31">
        <v>3539</v>
      </c>
      <c r="D435" s="33" t="str">
        <f>VLOOKUP(B435,SAOM!B$2:H2092,7,0)</f>
        <v>SES-RIIS-3539</v>
      </c>
      <c r="E435" s="13">
        <v>41047</v>
      </c>
      <c r="F435" s="13">
        <v>41092</v>
      </c>
      <c r="G435" s="13">
        <f>VLOOKUP(B435,SAOM!B$2:D1979,3,0)</f>
        <v>41092</v>
      </c>
      <c r="H435" s="13">
        <f t="shared" si="12"/>
        <v>41107</v>
      </c>
      <c r="I435" s="13" t="s">
        <v>458</v>
      </c>
      <c r="J435" s="10" t="s">
        <v>469</v>
      </c>
      <c r="K435" s="33" t="str">
        <f>VLOOKUP(B435,SAOM!B$2:H1976,4,0)</f>
        <v>Aceito</v>
      </c>
      <c r="L435" s="10" t="s">
        <v>456</v>
      </c>
      <c r="M435" s="33" t="str">
        <f>VLOOKUP(B435,SAOM!B$2:F2262,5,0)</f>
        <v>Lider</v>
      </c>
      <c r="N435" s="11" t="s">
        <v>3007</v>
      </c>
      <c r="O435" s="11" t="str">
        <f>VLOOKUP(N435,Coordenadas!B$2:C1282,2,0)</f>
        <v>CENTRO SUL</v>
      </c>
      <c r="P435" s="11" t="str">
        <f>VLOOKUP(N435,Coordenadas!B$2:D1282,3,0)</f>
        <v xml:space="preserve"> 21° 1'29.18"S</v>
      </c>
      <c r="Q435" s="11" t="str">
        <f>VLOOKUP(N435,Coordenadas!B$2:E1282,4,0)</f>
        <v xml:space="preserve"> 44°20'9.36"O</v>
      </c>
      <c r="R435" s="33">
        <v>4033</v>
      </c>
      <c r="S435" s="13">
        <v>41082</v>
      </c>
      <c r="T435" s="35" t="str">
        <f>VLOOKUP(B435,SAOM!B$2:M1976,9,0)</f>
        <v>Ana Carolina Amaral Santos</v>
      </c>
      <c r="U435" s="13" t="str">
        <f>VLOOKUP(B435,SAOM!B$2:N1976,10,0)</f>
        <v>Rua Dr, João Ribeiro de Sousa, 90</v>
      </c>
      <c r="V435" s="35" t="str">
        <f>VLOOKUP(B435,SAOM!B$2:P1976,12,0)</f>
        <v>32 3356-1172</v>
      </c>
      <c r="W435" s="60" t="str">
        <f>VLOOKUP(B435,SAOM!B$2:O1976,11,0)</f>
        <v>36335-000</v>
      </c>
      <c r="X435" s="33" t="str">
        <f>VLOOKUP(B435,SAOM!B$2:Q1976,13,0)</f>
        <v>00:20:0e:10:52:61</v>
      </c>
      <c r="Y435" s="13">
        <v>41089</v>
      </c>
      <c r="Z435" s="11" t="s">
        <v>2039</v>
      </c>
      <c r="AA435" s="14">
        <v>41089</v>
      </c>
      <c r="AB435" s="28">
        <f>VLOOKUP(C435,Relatorios!A$3:B1206,2,0)</f>
        <v>41143</v>
      </c>
      <c r="AC435" s="287">
        <f>VLOOKUP(D435,Faturamento!D$3:F1870,3,0)</f>
        <v>41120</v>
      </c>
      <c r="AD435" s="41"/>
      <c r="AE435" s="14" t="str">
        <f>VLOOKUP(B435,SAOM!B$2:T1976,16,0)</f>
        <v>-</v>
      </c>
      <c r="AF435" s="14">
        <f t="shared" si="13"/>
        <v>41179</v>
      </c>
      <c r="AG435" s="14" t="s">
        <v>4162</v>
      </c>
      <c r="AH435" s="14"/>
      <c r="AI435" s="47"/>
      <c r="AJ435" s="114"/>
      <c r="AK435" s="114"/>
      <c r="AL435" s="11" t="str">
        <f>VLOOKUP(B435,SAOM!B$2:U2093,20,0)</f>
        <v>-</v>
      </c>
      <c r="AM435" s="15" t="s">
        <v>4162</v>
      </c>
    </row>
    <row r="436" spans="1:39" s="15" customFormat="1" ht="15.75" customHeight="1">
      <c r="A436" s="39">
        <v>3540</v>
      </c>
      <c r="B436" s="31">
        <v>3540</v>
      </c>
      <c r="C436" s="31">
        <v>3540</v>
      </c>
      <c r="D436" s="33" t="str">
        <f>VLOOKUP(B436,SAOM!B$2:H2093,7,0)</f>
        <v>SES-RIIS-3540</v>
      </c>
      <c r="E436" s="13">
        <v>41047</v>
      </c>
      <c r="F436" s="13">
        <v>41116</v>
      </c>
      <c r="G436" s="13">
        <f>VLOOKUP(B436,SAOM!B$2:D1980,3,0)</f>
        <v>41116</v>
      </c>
      <c r="H436" s="13">
        <f t="shared" si="12"/>
        <v>41131</v>
      </c>
      <c r="I436" s="13">
        <v>41054</v>
      </c>
      <c r="J436" s="10" t="s">
        <v>469</v>
      </c>
      <c r="K436" s="33" t="str">
        <f>VLOOKUP(B436,SAOM!B$2:H1977,4,0)</f>
        <v>Aceito</v>
      </c>
      <c r="L436" s="10" t="s">
        <v>456</v>
      </c>
      <c r="M436" s="33" t="str">
        <f>VLOOKUP(B436,SAOM!B$2:F2263,5,0)</f>
        <v>Lider</v>
      </c>
      <c r="N436" s="11" t="s">
        <v>3007</v>
      </c>
      <c r="O436" s="11" t="str">
        <f>VLOOKUP(N436,Coordenadas!B$2:C1283,2,0)</f>
        <v>CENTRO SUL</v>
      </c>
      <c r="P436" s="11" t="str">
        <f>VLOOKUP(N436,Coordenadas!B$2:D1283,3,0)</f>
        <v xml:space="preserve"> 21° 1'29.18"S</v>
      </c>
      <c r="Q436" s="11" t="str">
        <f>VLOOKUP(N436,Coordenadas!B$2:E1283,4,0)</f>
        <v xml:space="preserve"> 44°20'9.36"O</v>
      </c>
      <c r="R436" s="33">
        <v>4033</v>
      </c>
      <c r="S436" s="13">
        <v>41130</v>
      </c>
      <c r="T436" s="35" t="str">
        <f>VLOOKUP(B436,SAOM!B$2:M1977,9,0)</f>
        <v>Weni de Paulo Lima</v>
      </c>
      <c r="U436" s="13" t="str">
        <f>VLOOKUP(B436,SAOM!B$2:N1977,10,0)</f>
        <v>Rua Frei Gotardo Boon, 151</v>
      </c>
      <c r="V436" s="35" t="str">
        <f>VLOOKUP(B436,SAOM!B$2:P1977,12,0)</f>
        <v>32 3356-1177</v>
      </c>
      <c r="W436" s="60" t="str">
        <f>VLOOKUP(B436,SAOM!B$2:O1977,11,0)</f>
        <v>36335-000</v>
      </c>
      <c r="X436" s="33" t="str">
        <f>VLOOKUP(B436,SAOM!B$2:Q1977,13,0)</f>
        <v>00:20:0e:10:4f:48</v>
      </c>
      <c r="Y436" s="13">
        <v>41130</v>
      </c>
      <c r="Z436" s="11" t="s">
        <v>5723</v>
      </c>
      <c r="AA436" s="14">
        <v>41130</v>
      </c>
      <c r="AB436" s="28">
        <f>VLOOKUP(C436,Relatorios!A$3:B1207,2,0)</f>
        <v>41183</v>
      </c>
      <c r="AC436" s="287">
        <f>VLOOKUP(D436,Faturamento!D$3:F1871,3,0)</f>
        <v>41161</v>
      </c>
      <c r="AD436" s="41" t="s">
        <v>3867</v>
      </c>
      <c r="AE436" s="14" t="str">
        <f>VLOOKUP(B436,SAOM!B$2:T1977,16,0)</f>
        <v>Cliente notificado por ofício.</v>
      </c>
      <c r="AF436" s="14">
        <f t="shared" si="13"/>
        <v>41220</v>
      </c>
      <c r="AG436" s="14">
        <v>41292</v>
      </c>
      <c r="AH436" s="14" t="s">
        <v>13724</v>
      </c>
      <c r="AI436" s="181" t="s">
        <v>623</v>
      </c>
      <c r="AJ436" s="114"/>
      <c r="AK436" s="188"/>
      <c r="AL436" s="11" t="str">
        <f>VLOOKUP(B436,SAOM!B$2:U2094,20,0)</f>
        <v>-</v>
      </c>
      <c r="AM436" s="15" t="s">
        <v>4162</v>
      </c>
    </row>
    <row r="437" spans="1:39" s="57" customFormat="1" ht="15.75" customHeight="1">
      <c r="A437" s="39">
        <v>3541</v>
      </c>
      <c r="B437" s="31">
        <v>3541</v>
      </c>
      <c r="C437" s="31">
        <v>3541</v>
      </c>
      <c r="D437" s="33" t="str">
        <f>VLOOKUP(B437,SAOM!B$2:H2094,7,0)</f>
        <v>SES-SAAS-3541</v>
      </c>
      <c r="E437" s="24">
        <v>41047</v>
      </c>
      <c r="F437" s="24">
        <v>41179</v>
      </c>
      <c r="G437" s="24">
        <f>VLOOKUP(B437,SAOM!B$2:D1981,3,0)</f>
        <v>41179</v>
      </c>
      <c r="H437" s="24">
        <f t="shared" si="12"/>
        <v>41194</v>
      </c>
      <c r="I437" s="24">
        <v>41054</v>
      </c>
      <c r="J437" s="48" t="s">
        <v>469</v>
      </c>
      <c r="K437" s="31" t="str">
        <f>VLOOKUP(B437,SAOM!B$2:H1978,4,0)</f>
        <v>Aceito</v>
      </c>
      <c r="L437" s="10" t="s">
        <v>456</v>
      </c>
      <c r="M437" s="33" t="str">
        <f>VLOOKUP(B437,SAOM!B$2:F2264,5,0)</f>
        <v>Lider</v>
      </c>
      <c r="N437" s="40" t="s">
        <v>3031</v>
      </c>
      <c r="O437" s="11" t="str">
        <f>VLOOKUP(N437,Coordenadas!B$2:C1284,2,0)</f>
        <v>CENTRO SUL</v>
      </c>
      <c r="P437" s="11" t="str">
        <f>VLOOKUP(N437,Coordenadas!B$2:D1284,3,0)</f>
        <v xml:space="preserve"> 21° 7'18.05"S</v>
      </c>
      <c r="Q437" s="11" t="str">
        <f>VLOOKUP(N437,Coordenadas!B$2:E1284,4,0)</f>
        <v xml:space="preserve"> 44°13'25.06"O</v>
      </c>
      <c r="R437" s="31">
        <v>4033</v>
      </c>
      <c r="S437" s="24">
        <v>41169</v>
      </c>
      <c r="T437" s="54" t="str">
        <f>VLOOKUP(B437,SAOM!B$2:M1978,9,0)</f>
        <v>Marcos Gonzaga Milagres</v>
      </c>
      <c r="U437" s="24" t="str">
        <f>VLOOKUP(B437,SAOM!B$2:N1978,10,0)</f>
        <v>Rua Ouro Preto, 271</v>
      </c>
      <c r="V437" s="54" t="str">
        <f>VLOOKUP(B437,SAOM!B$2:P1978,12,0)</f>
        <v>32 3373-5837</v>
      </c>
      <c r="W437" s="175" t="str">
        <f>VLOOKUP(B437,SAOM!B$2:O1978,11,0)</f>
        <v>36328-000</v>
      </c>
      <c r="X437" s="31" t="str">
        <f>VLOOKUP(B437,SAOM!B$2:Q1978,13,0)</f>
        <v>00:20:0E:10:55:1D</v>
      </c>
      <c r="Y437" s="24">
        <v>41261</v>
      </c>
      <c r="Z437" s="11" t="s">
        <v>12146</v>
      </c>
      <c r="AA437" s="55">
        <v>41261</v>
      </c>
      <c r="AB437" s="28">
        <f>VLOOKUP(C437,Relatorios!A$3:B1208,2,0)</f>
        <v>41291</v>
      </c>
      <c r="AC437" s="287">
        <f>VLOOKUP(D437,Faturamento!D$3:F1872,3,0)</f>
        <v>41292</v>
      </c>
      <c r="AD437" s="174" t="s">
        <v>6545</v>
      </c>
      <c r="AE437" s="55" t="str">
        <f>VLOOKUP(B437,SAOM!B$2:T1978,16,0)</f>
        <v xml:space="preserve">20/08/2012 14:53:40
Ivan Santos
Resolvida. 
Em contato com a Sr. Jose 32 3373-5837,não está ciente da instalação da antena, irá verificar com a Secretária Estado de Saúde .
</v>
      </c>
      <c r="AF437" s="55">
        <f t="shared" si="13"/>
        <v>41351</v>
      </c>
      <c r="AG437" s="55" t="s">
        <v>4162</v>
      </c>
      <c r="AH437" s="55"/>
      <c r="AI437" s="181"/>
      <c r="AJ437" s="115"/>
      <c r="AK437" s="115"/>
      <c r="AL437" s="11" t="str">
        <f>VLOOKUP(B437,SAOM!B$2:U2095,20,0)</f>
        <v>Não há terminal próximo.</v>
      </c>
      <c r="AM437" s="57" t="s">
        <v>4162</v>
      </c>
    </row>
    <row r="438" spans="1:39" s="15" customFormat="1" ht="15.75" customHeight="1">
      <c r="A438" s="39">
        <v>3542</v>
      </c>
      <c r="B438" s="31">
        <v>3542</v>
      </c>
      <c r="C438" s="31">
        <v>3542</v>
      </c>
      <c r="D438" s="33" t="str">
        <f>VLOOKUP(B438,SAOM!B$2:H2095,7,0)</f>
        <v>SES-SAEI-3542</v>
      </c>
      <c r="E438" s="13">
        <v>41047</v>
      </c>
      <c r="F438" s="13">
        <v>41092</v>
      </c>
      <c r="G438" s="13">
        <f>VLOOKUP(B438,SAOM!B$2:D1982,3,0)</f>
        <v>41092</v>
      </c>
      <c r="H438" s="13">
        <f t="shared" si="12"/>
        <v>41107</v>
      </c>
      <c r="I438" s="13" t="s">
        <v>458</v>
      </c>
      <c r="J438" s="10" t="s">
        <v>469</v>
      </c>
      <c r="K438" s="33" t="str">
        <f>VLOOKUP(B438,SAOM!B$2:H1979,4,0)</f>
        <v>Aceito</v>
      </c>
      <c r="L438" s="10" t="s">
        <v>456</v>
      </c>
      <c r="M438" s="33" t="str">
        <f>VLOOKUP(B438,SAOM!B$2:F2265,5,0)</f>
        <v>Lider</v>
      </c>
      <c r="N438" s="11" t="s">
        <v>1728</v>
      </c>
      <c r="O438" s="11" t="str">
        <f>VLOOKUP(N438,Coordenadas!B$2:C1285,2,0)</f>
        <v>CENTRO SUL</v>
      </c>
      <c r="P438" s="11" t="str">
        <f>VLOOKUP(N438,Coordenadas!B$2:D1285,3,0)</f>
        <v xml:space="preserve"> 21° 8'11.45"S</v>
      </c>
      <c r="Q438" s="11" t="str">
        <f>VLOOKUP(N438,Coordenadas!B$2:E1285,4,0)</f>
        <v xml:space="preserve"> 44°15'42.66"O</v>
      </c>
      <c r="R438" s="33">
        <v>4033</v>
      </c>
      <c r="S438" s="13">
        <v>41079</v>
      </c>
      <c r="T438" s="35" t="str">
        <f>VLOOKUP(B438,SAOM!B$2:M1979,9,0)</f>
        <v>Denilce Alves // Tatiana Grace</v>
      </c>
      <c r="U438" s="13" t="str">
        <f>VLOOKUP(B438,SAOM!B$2:N1979,10,0)</f>
        <v>Praça Carmelo Cardoso, 61</v>
      </c>
      <c r="V438" s="35" t="str">
        <f>VLOOKUP(B438,SAOM!B$2:P1979,12,0)</f>
        <v>32 3379-2716</v>
      </c>
      <c r="W438" s="60" t="str">
        <f>VLOOKUP(B438,SAOM!B$2:O1979,11,0)</f>
        <v>36300-382</v>
      </c>
      <c r="X438" s="33" t="str">
        <f>VLOOKUP(B438,SAOM!B$2:Q1979,13,0)</f>
        <v>00:20:0e:10:4a:2a</v>
      </c>
      <c r="Y438" s="13">
        <v>41079</v>
      </c>
      <c r="Z438" s="11" t="s">
        <v>1733</v>
      </c>
      <c r="AA438" s="14">
        <v>41079</v>
      </c>
      <c r="AB438" s="28">
        <f>VLOOKUP(C438,Relatorios!A$3:B1209,2,0)</f>
        <v>41143</v>
      </c>
      <c r="AC438" s="287">
        <f>VLOOKUP(D438,Faturamento!D$3:F1873,3,0)</f>
        <v>41110</v>
      </c>
      <c r="AD438" s="41"/>
      <c r="AE438" s="14" t="str">
        <f>VLOOKUP(B438,SAOM!B$2:T1979,16,0)</f>
        <v>-</v>
      </c>
      <c r="AF438" s="14">
        <f t="shared" si="13"/>
        <v>41169</v>
      </c>
      <c r="AG438" s="14" t="s">
        <v>4162</v>
      </c>
      <c r="AH438" s="14"/>
      <c r="AI438" s="47"/>
      <c r="AJ438" s="114"/>
      <c r="AK438" s="114"/>
      <c r="AL438" s="11" t="str">
        <f>VLOOKUP(B438,SAOM!B$2:U2096,20,0)</f>
        <v>localidade ainda não possui computador</v>
      </c>
      <c r="AM438" s="15" t="s">
        <v>4162</v>
      </c>
    </row>
    <row r="439" spans="1:39" s="15" customFormat="1" ht="15.75" customHeight="1">
      <c r="A439" s="39">
        <v>3543</v>
      </c>
      <c r="B439" s="31">
        <v>3543</v>
      </c>
      <c r="C439" s="31">
        <v>3543</v>
      </c>
      <c r="D439" s="33" t="str">
        <f>VLOOKUP(B439,SAOM!B$2:H2096,7,0)</f>
        <v>SES-SAEI-3543</v>
      </c>
      <c r="E439" s="13">
        <v>41047</v>
      </c>
      <c r="F439" s="13">
        <v>41142</v>
      </c>
      <c r="G439" s="13">
        <f>VLOOKUP(B439,SAOM!B$2:D1983,3,0)</f>
        <v>41142</v>
      </c>
      <c r="H439" s="13">
        <f t="shared" si="12"/>
        <v>41157</v>
      </c>
      <c r="I439" s="13">
        <v>41115</v>
      </c>
      <c r="J439" s="10" t="s">
        <v>469</v>
      </c>
      <c r="K439" s="33" t="str">
        <f>VLOOKUP(B439,SAOM!B$2:H1980,4,0)</f>
        <v>Aceito</v>
      </c>
      <c r="L439" s="10" t="s">
        <v>456</v>
      </c>
      <c r="M439" s="33" t="str">
        <f>VLOOKUP(B439,SAOM!B$2:F2266,5,0)</f>
        <v>Lider</v>
      </c>
      <c r="N439" s="11" t="s">
        <v>1728</v>
      </c>
      <c r="O439" s="11" t="str">
        <f>VLOOKUP(N439,Coordenadas!B$2:C1286,2,0)</f>
        <v>CENTRO SUL</v>
      </c>
      <c r="P439" s="11" t="str">
        <f>VLOOKUP(N439,Coordenadas!B$2:D1286,3,0)</f>
        <v xml:space="preserve"> 21° 8'11.45"S</v>
      </c>
      <c r="Q439" s="11" t="str">
        <f>VLOOKUP(N439,Coordenadas!B$2:E1286,4,0)</f>
        <v xml:space="preserve"> 44°15'42.66"O</v>
      </c>
      <c r="R439" s="33">
        <v>4033</v>
      </c>
      <c r="S439" s="13">
        <v>41142</v>
      </c>
      <c r="T439" s="35" t="str">
        <f>VLOOKUP(B439,SAOM!B$2:M1980,9,0)</f>
        <v>Sidney Portela</v>
      </c>
      <c r="U439" s="13" t="str">
        <f>VLOOKUP(B439,SAOM!B$2:N1980,10,0)</f>
        <v>Rua José Pedro Azevedo, s/n</v>
      </c>
      <c r="V439" s="35" t="str">
        <f>VLOOKUP(B439,SAOM!B$2:P1980,12,0)</f>
        <v>32 3373-2543</v>
      </c>
      <c r="W439" s="60" t="str">
        <f>VLOOKUP(B439,SAOM!B$2:O1980,11,0)</f>
        <v>36300-258</v>
      </c>
      <c r="X439" s="33" t="str">
        <f>VLOOKUP(B439,SAOM!B$2:Q1980,13,0)</f>
        <v>00:20:0e:10:55:28</v>
      </c>
      <c r="Y439" s="13">
        <v>41142</v>
      </c>
      <c r="Z439" s="11" t="s">
        <v>6539</v>
      </c>
      <c r="AA439" s="14">
        <v>41144</v>
      </c>
      <c r="AB439" s="28">
        <f>VLOOKUP(C439,Relatorios!A$3:B1210,2,0)</f>
        <v>41254</v>
      </c>
      <c r="AC439" s="287">
        <f>VLOOKUP(D439,Faturamento!D$3:F1874,3,0)</f>
        <v>41175</v>
      </c>
      <c r="AD439" s="41" t="s">
        <v>6334</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 t="shared" si="13"/>
        <v>41234</v>
      </c>
      <c r="AG439" s="14">
        <v>41197</v>
      </c>
      <c r="AH439" s="14">
        <v>41198</v>
      </c>
      <c r="AI439" s="47" t="s">
        <v>456</v>
      </c>
      <c r="AJ439" s="114" t="s">
        <v>8643</v>
      </c>
      <c r="AK439" s="114" t="s">
        <v>8666</v>
      </c>
      <c r="AL439" s="11" t="str">
        <f>VLOOKUP(B439,SAOM!B$2:U2097,20,0)</f>
        <v>-</v>
      </c>
      <c r="AM439" s="15" t="s">
        <v>4162</v>
      </c>
    </row>
    <row r="440" spans="1:39" s="15" customFormat="1" ht="15.75" customHeight="1">
      <c r="A440" s="39">
        <v>3545</v>
      </c>
      <c r="B440" s="31">
        <v>3545</v>
      </c>
      <c r="C440" s="31">
        <v>3545</v>
      </c>
      <c r="D440" s="33" t="str">
        <f>VLOOKUP(B440,SAOM!B$2:H2097,7,0)</f>
        <v>SES-SAEI-3545</v>
      </c>
      <c r="E440" s="13">
        <v>41047</v>
      </c>
      <c r="F440" s="13">
        <v>41092</v>
      </c>
      <c r="G440" s="13">
        <f>VLOOKUP(B440,SAOM!B$2:D1984,3,0)</f>
        <v>41092</v>
      </c>
      <c r="H440" s="13">
        <f t="shared" si="12"/>
        <v>41107</v>
      </c>
      <c r="I440" s="13" t="s">
        <v>458</v>
      </c>
      <c r="J440" s="10" t="s">
        <v>469</v>
      </c>
      <c r="K440" s="33" t="str">
        <f>VLOOKUP(B440,SAOM!B$2:H1981,4,0)</f>
        <v>Aceito</v>
      </c>
      <c r="L440" s="10" t="s">
        <v>456</v>
      </c>
      <c r="M440" s="33" t="str">
        <f>VLOOKUP(B440,SAOM!B$2:F2267,5,0)</f>
        <v>Lider</v>
      </c>
      <c r="N440" s="11" t="s">
        <v>1728</v>
      </c>
      <c r="O440" s="11" t="str">
        <f>VLOOKUP(N440,Coordenadas!B$2:C1287,2,0)</f>
        <v>CENTRO SUL</v>
      </c>
      <c r="P440" s="11" t="str">
        <f>VLOOKUP(N440,Coordenadas!B$2:D1287,3,0)</f>
        <v xml:space="preserve"> 21° 8'11.45"S</v>
      </c>
      <c r="Q440" s="11" t="str">
        <f>VLOOKUP(N440,Coordenadas!B$2:E1287,4,0)</f>
        <v xml:space="preserve"> 44°15'42.66"O</v>
      </c>
      <c r="R440" s="33">
        <v>4033</v>
      </c>
      <c r="S440" s="13">
        <v>41080</v>
      </c>
      <c r="T440" s="35" t="str">
        <f>VLOOKUP(B440,SAOM!B$2:M1981,9,0)</f>
        <v>Alini Trindade // Juliana Antunes</v>
      </c>
      <c r="U440" s="13" t="str">
        <f>VLOOKUP(B440,SAOM!B$2:N1981,10,0)</f>
        <v>Rua Leticia Dangelo, s/n</v>
      </c>
      <c r="V440" s="35" t="str">
        <f>VLOOKUP(B440,SAOM!B$2:P1981,12,0)</f>
        <v>32 3372-7420</v>
      </c>
      <c r="W440" s="60" t="str">
        <f>VLOOKUP(B440,SAOM!B$2:O1981,11,0)</f>
        <v>36305-186</v>
      </c>
      <c r="X440" s="33" t="str">
        <f>VLOOKUP(B440,SAOM!B$2:Q1981,13,0)</f>
        <v>00:20:0e:10:49:98</v>
      </c>
      <c r="Y440" s="13">
        <v>41080</v>
      </c>
      <c r="Z440" s="11" t="s">
        <v>1346</v>
      </c>
      <c r="AA440" s="14">
        <v>41080</v>
      </c>
      <c r="AB440" s="28">
        <f>VLOOKUP(C440,Relatorios!A$3:B1211,2,0)</f>
        <v>41143</v>
      </c>
      <c r="AC440" s="287">
        <f>VLOOKUP(D440,Faturamento!D$3:F1875,3,0)</f>
        <v>41111</v>
      </c>
      <c r="AD440" s="41"/>
      <c r="AE440" s="14" t="str">
        <f>VLOOKUP(B440,SAOM!B$2:T1981,16,0)</f>
        <v>-</v>
      </c>
      <c r="AF440" s="14">
        <f t="shared" si="13"/>
        <v>41170</v>
      </c>
      <c r="AG440" s="14" t="s">
        <v>4162</v>
      </c>
      <c r="AH440" s="14"/>
      <c r="AI440" s="47"/>
      <c r="AJ440" s="114"/>
      <c r="AK440" s="114"/>
      <c r="AL440" s="11" t="str">
        <f>VLOOKUP(B440,SAOM!B$2:U2098,20,0)</f>
        <v>Não possui infraestrutura para conexão.</v>
      </c>
      <c r="AM440" s="15" t="s">
        <v>4162</v>
      </c>
    </row>
    <row r="441" spans="1:39" s="15" customFormat="1" ht="15.75" customHeight="1">
      <c r="A441" s="39">
        <v>3546</v>
      </c>
      <c r="B441" s="31">
        <v>3546</v>
      </c>
      <c r="C441" s="31">
        <v>3546</v>
      </c>
      <c r="D441" s="33" t="str">
        <f>VLOOKUP(B441,SAOM!B$2:H2098,7,0)</f>
        <v>SES-SAEI-3546</v>
      </c>
      <c r="E441" s="13">
        <v>41047</v>
      </c>
      <c r="F441" s="13">
        <v>41092</v>
      </c>
      <c r="G441" s="13">
        <f>VLOOKUP(B441,SAOM!B$2:D1985,3,0)</f>
        <v>41092</v>
      </c>
      <c r="H441" s="13">
        <f t="shared" si="12"/>
        <v>41107</v>
      </c>
      <c r="I441" s="13" t="s">
        <v>458</v>
      </c>
      <c r="J441" s="10" t="s">
        <v>469</v>
      </c>
      <c r="K441" s="33" t="str">
        <f>VLOOKUP(B441,SAOM!B$2:H1982,4,0)</f>
        <v>Aceito</v>
      </c>
      <c r="L441" s="10" t="s">
        <v>456</v>
      </c>
      <c r="M441" s="33" t="str">
        <f>VLOOKUP(B441,SAOM!B$2:F2268,5,0)</f>
        <v>Lider</v>
      </c>
      <c r="N441" s="11" t="s">
        <v>1728</v>
      </c>
      <c r="O441" s="11" t="str">
        <f>VLOOKUP(N441,Coordenadas!B$2:C1288,2,0)</f>
        <v>CENTRO SUL</v>
      </c>
      <c r="P441" s="11" t="str">
        <f>VLOOKUP(N441,Coordenadas!B$2:D1288,3,0)</f>
        <v xml:space="preserve"> 21° 8'11.45"S</v>
      </c>
      <c r="Q441" s="11" t="str">
        <f>VLOOKUP(N441,Coordenadas!B$2:E1288,4,0)</f>
        <v xml:space="preserve"> 44°15'42.66"O</v>
      </c>
      <c r="R441" s="33">
        <v>4033</v>
      </c>
      <c r="S441" s="13">
        <v>41075</v>
      </c>
      <c r="T441" s="35" t="str">
        <f>VLOOKUP(B441,SAOM!B$2:M1982,9,0)</f>
        <v>Maria Joziane // Ana Paula Detomi</v>
      </c>
      <c r="U441" s="13" t="str">
        <f>VLOOKUP(B441,SAOM!B$2:N1982,10,0)</f>
        <v>Rua Tenente Mario Cesar Lopes, 240</v>
      </c>
      <c r="V441" s="35" t="str">
        <f>VLOOKUP(B441,SAOM!B$2:P1982,12,0)</f>
        <v>32 3372-8747</v>
      </c>
      <c r="W441" s="60" t="str">
        <f>VLOOKUP(B441,SAOM!B$2:O1982,11,0)</f>
        <v>36307-458</v>
      </c>
      <c r="X441" s="33" t="str">
        <f>VLOOKUP(B441,SAOM!B$2:Q1982,13,0)</f>
        <v>00:20:0e:10:4c:59</v>
      </c>
      <c r="Y441" s="13">
        <v>41075</v>
      </c>
      <c r="Z441" s="11" t="s">
        <v>1733</v>
      </c>
      <c r="AA441" s="14">
        <v>41078</v>
      </c>
      <c r="AB441" s="28">
        <f>VLOOKUP(C441,Relatorios!A$3:B1212,2,0)</f>
        <v>41143</v>
      </c>
      <c r="AC441" s="287">
        <f>VLOOKUP(D441,Faturamento!D$3:F1876,3,0)</f>
        <v>41109</v>
      </c>
      <c r="AD441" s="41"/>
      <c r="AE441" s="14" t="str">
        <f>VLOOKUP(B441,SAOM!B$2:T1982,16,0)</f>
        <v>-</v>
      </c>
      <c r="AF441" s="14">
        <f t="shared" si="13"/>
        <v>41168</v>
      </c>
      <c r="AG441" s="14" t="s">
        <v>4162</v>
      </c>
      <c r="AH441" s="14"/>
      <c r="AI441" s="47"/>
      <c r="AJ441" s="114"/>
      <c r="AK441" s="114"/>
      <c r="AL441" s="11" t="str">
        <f>VLOOKUP(B441,SAOM!B$2:U2099,20,0)</f>
        <v>cabo muito curto pra instalação</v>
      </c>
      <c r="AM441" s="15" t="s">
        <v>4162</v>
      </c>
    </row>
    <row r="442" spans="1:39" s="15" customFormat="1" ht="15.75" customHeight="1">
      <c r="A442" s="39">
        <v>3548</v>
      </c>
      <c r="B442" s="31">
        <v>3548</v>
      </c>
      <c r="C442" s="31">
        <v>3548</v>
      </c>
      <c r="D442" s="33" t="str">
        <f>VLOOKUP(B442,SAOM!B$2:H2099,7,0)</f>
        <v>SES-SAEI-3548</v>
      </c>
      <c r="E442" s="13">
        <v>41047</v>
      </c>
      <c r="F442" s="13">
        <v>41092</v>
      </c>
      <c r="G442" s="13">
        <f>VLOOKUP(B442,SAOM!B$2:D1986,3,0)</f>
        <v>41092</v>
      </c>
      <c r="H442" s="13">
        <f t="shared" si="12"/>
        <v>41107</v>
      </c>
      <c r="I442" s="13" t="s">
        <v>458</v>
      </c>
      <c r="J442" s="10" t="s">
        <v>469</v>
      </c>
      <c r="K442" s="33" t="str">
        <f>VLOOKUP(B442,SAOM!B$2:H1983,4,0)</f>
        <v>Aceito</v>
      </c>
      <c r="L442" s="10" t="s">
        <v>456</v>
      </c>
      <c r="M442" s="33" t="str">
        <f>VLOOKUP(B442,SAOM!B$2:F2269,5,0)</f>
        <v>Lider</v>
      </c>
      <c r="N442" s="11" t="s">
        <v>1728</v>
      </c>
      <c r="O442" s="11" t="str">
        <f>VLOOKUP(N442,Coordenadas!B$2:C1289,2,0)</f>
        <v>CENTRO SUL</v>
      </c>
      <c r="P442" s="11" t="str">
        <f>VLOOKUP(N442,Coordenadas!B$2:D1289,3,0)</f>
        <v xml:space="preserve"> 21° 8'11.45"S</v>
      </c>
      <c r="Q442" s="11" t="str">
        <f>VLOOKUP(N442,Coordenadas!B$2:E1289,4,0)</f>
        <v xml:space="preserve"> 44°15'42.66"O</v>
      </c>
      <c r="R442" s="33">
        <v>4033</v>
      </c>
      <c r="S442" s="13">
        <v>41075</v>
      </c>
      <c r="T442" s="35" t="str">
        <f>VLOOKUP(B442,SAOM!B$2:M1983,9,0)</f>
        <v>Renato Cândido</v>
      </c>
      <c r="U442" s="13" t="str">
        <f>VLOOKUP(B442,SAOM!B$2:N1983,10,0)</f>
        <v>Rua José Candido de Gouveia, 72</v>
      </c>
      <c r="V442" s="35" t="str">
        <f>VLOOKUP(B442,SAOM!B$2:P1983,12,0)</f>
        <v>32 3372-3843</v>
      </c>
      <c r="W442" s="60" t="str">
        <f>VLOOKUP(B442,SAOM!B$2:O1983,11,0)</f>
        <v>36309-352</v>
      </c>
      <c r="X442" s="33" t="str">
        <f>VLOOKUP(B442,SAOM!B$2:Q1983,13,0)</f>
        <v>00:20:0e:10:4a:36</v>
      </c>
      <c r="Y442" s="13">
        <v>41075</v>
      </c>
      <c r="Z442" s="11" t="s">
        <v>3610</v>
      </c>
      <c r="AA442" s="14">
        <v>41078</v>
      </c>
      <c r="AB442" s="28">
        <f>VLOOKUP(C442,Relatorios!A$3:B1213,2,0)</f>
        <v>41143</v>
      </c>
      <c r="AC442" s="287">
        <f>VLOOKUP(D442,Faturamento!D$3:F1877,3,0)</f>
        <v>41109</v>
      </c>
      <c r="AD442" s="41"/>
      <c r="AE442" s="14" t="str">
        <f>VLOOKUP(B442,SAOM!B$2:T1983,16,0)</f>
        <v>-</v>
      </c>
      <c r="AF442" s="14">
        <f t="shared" si="13"/>
        <v>41168</v>
      </c>
      <c r="AG442" s="14" t="s">
        <v>4162</v>
      </c>
      <c r="AH442" s="14"/>
      <c r="AI442" s="47"/>
      <c r="AJ442" s="114"/>
      <c r="AK442" s="114"/>
      <c r="AL442" s="11" t="str">
        <f>VLOOKUP(B442,SAOM!B$2:U2100,20,0)</f>
        <v>Sem infra-estrutura para conexão.</v>
      </c>
      <c r="AM442" s="15" t="s">
        <v>4162</v>
      </c>
    </row>
    <row r="443" spans="1:39" s="15" customFormat="1" ht="15.75" customHeight="1">
      <c r="A443" s="39">
        <v>3549</v>
      </c>
      <c r="B443" s="31">
        <v>3549</v>
      </c>
      <c r="C443" s="31">
        <v>3549</v>
      </c>
      <c r="D443" s="33" t="str">
        <f>VLOOKUP(B443,SAOM!B$2:H2100,7,0)</f>
        <v>SES-SAEI-3549</v>
      </c>
      <c r="E443" s="13">
        <v>41047</v>
      </c>
      <c r="F443" s="13">
        <v>41190</v>
      </c>
      <c r="G443" s="13">
        <f>VLOOKUP(B443,SAOM!B$2:D1987,3,0)</f>
        <v>41190</v>
      </c>
      <c r="H443" s="13">
        <f t="shared" si="12"/>
        <v>41205</v>
      </c>
      <c r="I443" s="13">
        <v>41054</v>
      </c>
      <c r="J443" s="10" t="s">
        <v>469</v>
      </c>
      <c r="K443" s="33" t="str">
        <f>VLOOKUP(B443,SAOM!B$2:H1984,4,0)</f>
        <v>Aceito</v>
      </c>
      <c r="L443" s="10" t="s">
        <v>623</v>
      </c>
      <c r="M443" s="33" t="str">
        <f>VLOOKUP(B443,SAOM!B$2:F2270,5,0)</f>
        <v>Vodanet</v>
      </c>
      <c r="N443" s="11" t="s">
        <v>1728</v>
      </c>
      <c r="O443" s="11" t="str">
        <f>VLOOKUP(N443,Coordenadas!B$2:C1290,2,0)</f>
        <v>CENTRO SUL</v>
      </c>
      <c r="P443" s="11" t="str">
        <f>VLOOKUP(N443,Coordenadas!B$2:D1290,3,0)</f>
        <v xml:space="preserve"> 21° 8'11.45"S</v>
      </c>
      <c r="Q443" s="11" t="str">
        <f>VLOOKUP(N443,Coordenadas!B$2:E1290,4,0)</f>
        <v xml:space="preserve"> 44°15'42.66"O</v>
      </c>
      <c r="R443" s="33">
        <v>4033</v>
      </c>
      <c r="S443" s="13">
        <v>41197</v>
      </c>
      <c r="T443" s="35" t="str">
        <f>VLOOKUP(B443,SAOM!B$2:M1984,9,0)</f>
        <v>Miriam Canttaruti // Leticia Reis</v>
      </c>
      <c r="U443" s="13" t="str">
        <f>VLOOKUP(B443,SAOM!B$2:N1984,10,0)</f>
        <v>Rua Dom Delfim Ribeiro Guedes, s/n</v>
      </c>
      <c r="V443" s="35" t="str">
        <f>VLOOKUP(B443,SAOM!B$2:P1984,12,0)</f>
        <v>32 3372 3843</v>
      </c>
      <c r="W443" s="60" t="str">
        <f>VLOOKUP(B443,SAOM!B$2:O1984,11,0)</f>
        <v>36309-352</v>
      </c>
      <c r="X443" s="33" t="str">
        <f>VLOOKUP(B443,SAOM!B$2:Q1984,13,0)</f>
        <v>00:20:0E:10:55:32</v>
      </c>
      <c r="Y443" s="13">
        <v>41261</v>
      </c>
      <c r="Z443" s="11" t="s">
        <v>6727</v>
      </c>
      <c r="AA443" s="14">
        <v>41261</v>
      </c>
      <c r="AB443" s="28" t="e">
        <f>VLOOKUP(C443,Relatorios!A$3:B1214,2,0)</f>
        <v>#N/A</v>
      </c>
      <c r="AC443" s="287">
        <f>VLOOKUP(D443,Faturamento!D$3:F1878,3,0)</f>
        <v>41292</v>
      </c>
      <c r="AD443" s="41" t="s">
        <v>3232</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 t="shared" si="13"/>
        <v>41351</v>
      </c>
      <c r="AG443" s="14" t="s">
        <v>4162</v>
      </c>
      <c r="AH443" s="14"/>
      <c r="AI443" s="47"/>
      <c r="AJ443" s="114"/>
      <c r="AK443" s="114"/>
      <c r="AL443" s="11" t="str">
        <f>VLOOKUP(B443,SAOM!B$2:U2101,20,0)</f>
        <v>Não há terminal na localidade.</v>
      </c>
      <c r="AM443" s="15" t="s">
        <v>4162</v>
      </c>
    </row>
    <row r="444" spans="1:39" s="15" customFormat="1" ht="15.75" customHeight="1">
      <c r="A444" s="39">
        <v>3552</v>
      </c>
      <c r="B444" s="31">
        <v>3552</v>
      </c>
      <c r="C444" s="31">
        <v>3552</v>
      </c>
      <c r="D444" s="33" t="str">
        <f>VLOOKUP(B444,SAOM!B$2:H2101,7,0)</f>
        <v>SES-SAEI-3552</v>
      </c>
      <c r="E444" s="13">
        <v>41047</v>
      </c>
      <c r="F444" s="13">
        <v>41179</v>
      </c>
      <c r="G444" s="13">
        <f>VLOOKUP(B444,SAOM!B$2:D1988,3,0)</f>
        <v>41179</v>
      </c>
      <c r="H444" s="13">
        <f t="shared" si="12"/>
        <v>41194</v>
      </c>
      <c r="I444" s="13">
        <v>41054</v>
      </c>
      <c r="J444" s="10" t="s">
        <v>469</v>
      </c>
      <c r="K444" s="33" t="str">
        <f>VLOOKUP(B444,SAOM!B$2:H1985,4,0)</f>
        <v>Aceito</v>
      </c>
      <c r="L444" s="10" t="s">
        <v>623</v>
      </c>
      <c r="M444" s="33" t="str">
        <f>VLOOKUP(B444,SAOM!B$2:F2271,5,0)</f>
        <v>Vodanet</v>
      </c>
      <c r="N444" s="11" t="s">
        <v>1728</v>
      </c>
      <c r="O444" s="11" t="str">
        <f>VLOOKUP(N444,Coordenadas!B$2:C1291,2,0)</f>
        <v>CENTRO SUL</v>
      </c>
      <c r="P444" s="11" t="str">
        <f>VLOOKUP(N444,Coordenadas!B$2:D1291,3,0)</f>
        <v xml:space="preserve"> 21° 8'11.45"S</v>
      </c>
      <c r="Q444" s="11" t="str">
        <f>VLOOKUP(N444,Coordenadas!B$2:E1291,4,0)</f>
        <v xml:space="preserve"> 44°15'42.66"O</v>
      </c>
      <c r="R444" s="33">
        <v>4033</v>
      </c>
      <c r="S444" s="13">
        <v>41262</v>
      </c>
      <c r="T444" s="35" t="str">
        <f>VLOOKUP(B444,SAOM!B$2:M1985,9,0)</f>
        <v>Tatiana Maria</v>
      </c>
      <c r="U444" s="13" t="str">
        <f>VLOOKUP(B444,SAOM!B$2:N1985,10,0)</f>
        <v>Rua Vereador Vicente Cantelmo, 207</v>
      </c>
      <c r="V444" s="35" t="str">
        <f>VLOOKUP(B444,SAOM!B$2:P1985,12,0)</f>
        <v>32 3373 1973</v>
      </c>
      <c r="W444" s="60" t="str">
        <f>VLOOKUP(B444,SAOM!B$2:O1985,11,0)</f>
        <v>36309-024</v>
      </c>
      <c r="X444" s="33" t="str">
        <f>VLOOKUP(B444,SAOM!B$2:Q1985,13,0)</f>
        <v>00:20:0e:10:57:e3</v>
      </c>
      <c r="Y444" s="13">
        <v>41290</v>
      </c>
      <c r="Z444" s="50" t="s">
        <v>3785</v>
      </c>
      <c r="AA444" s="14">
        <v>41290</v>
      </c>
      <c r="AB444" s="28">
        <f>VLOOKUP(C444,Relatorios!A$3:B1215,2,0)</f>
        <v>41290</v>
      </c>
      <c r="AC444" s="287">
        <f>VLOOKUP(D444,Faturamento!D$3:F1879,3,0)</f>
        <v>41321</v>
      </c>
      <c r="AD444" s="51" t="s">
        <v>6546</v>
      </c>
      <c r="AE444" s="14" t="str">
        <f>VLOOKUP(B444,SAOM!B$2:T1985,16,0)</f>
        <v xml:space="preserve">20/08/2012 14:55:59
Ivan Santos
Resolvida. 
Confirmado endereço com Tatiana Maria no 32 3373 1973. 
Em contato com Sr.Amaurir 32 3371-3292, endereço correto : Rua Antonio Onofre da Rocha/ N°  44 
</v>
      </c>
      <c r="AF444" s="14">
        <f t="shared" si="13"/>
        <v>41380</v>
      </c>
      <c r="AG444" s="14" t="s">
        <v>4162</v>
      </c>
      <c r="AH444" s="14"/>
      <c r="AI444" s="47"/>
      <c r="AJ444" s="114" t="s">
        <v>12879</v>
      </c>
      <c r="AK444" s="114"/>
      <c r="AL444" s="11" t="str">
        <f>VLOOKUP(B444,SAOM!B$2:U2102,20,0)</f>
        <v>Não possui computador</v>
      </c>
      <c r="AM444" s="15" t="s">
        <v>4162</v>
      </c>
    </row>
    <row r="445" spans="1:39" s="15" customFormat="1" ht="15.75" customHeight="1">
      <c r="A445" s="39">
        <v>3565</v>
      </c>
      <c r="B445" s="31">
        <v>3565</v>
      </c>
      <c r="C445" s="31">
        <v>3565</v>
      </c>
      <c r="D445" s="33" t="str">
        <f>VLOOKUP(B445,SAOM!B$2:H2102,7,0)</f>
        <v>SES-PATE-3565</v>
      </c>
      <c r="E445" s="13">
        <v>41051</v>
      </c>
      <c r="F445" s="13">
        <v>41096</v>
      </c>
      <c r="G445" s="13">
        <f>VLOOKUP(B445,SAOM!B$2:D1989,3,0)</f>
        <v>41096</v>
      </c>
      <c r="H445" s="13">
        <f t="shared" si="12"/>
        <v>41111</v>
      </c>
      <c r="I445" s="13" t="s">
        <v>458</v>
      </c>
      <c r="J445" s="10" t="s">
        <v>469</v>
      </c>
      <c r="K445" s="33" t="str">
        <f>VLOOKUP(B445,SAOM!B$2:H1986,4,0)</f>
        <v>Aceito</v>
      </c>
      <c r="L445" s="10" t="s">
        <v>456</v>
      </c>
      <c r="M445" s="33" t="str">
        <f>VLOOKUP(B445,SAOM!B$2:F2272,5,0)</f>
        <v>Lider</v>
      </c>
      <c r="N445" s="11" t="s">
        <v>3117</v>
      </c>
      <c r="O445" s="11" t="str">
        <f>VLOOKUP(N445,Coordenadas!B$2:C1292,2,0)</f>
        <v>SUL</v>
      </c>
      <c r="P445" s="11" t="str">
        <f>VLOOKUP(N445,Coordenadas!B$2:D1292,3,0)</f>
        <v xml:space="preserve"> 22°23'18.88"S</v>
      </c>
      <c r="Q445" s="11" t="str">
        <f>VLOOKUP(N445,Coordenadas!B$2:E1292,4,0)</f>
        <v xml:space="preserve"> 44°57'47.11"O</v>
      </c>
      <c r="R445" s="33">
        <v>4033</v>
      </c>
      <c r="S445" s="13">
        <v>41095</v>
      </c>
      <c r="T445" s="35" t="str">
        <f>VLOOKUP(B445,SAOM!B$2:M1986,9,0)</f>
        <v>Luana de Carvalho Aguiar</v>
      </c>
      <c r="U445" s="13" t="str">
        <f>VLOOKUP(B445,SAOM!B$2:N1986,10,0)</f>
        <v>Rua Antônio Quintiliano, 241</v>
      </c>
      <c r="V445" s="35" t="str">
        <f>VLOOKUP(B445,SAOM!B$2:P1986,12,0)</f>
        <v>32 3295-1118</v>
      </c>
      <c r="W445" s="60">
        <f>VLOOKUP(B445,SAOM!B$2:O1986,11,0)</f>
        <v>37330000</v>
      </c>
      <c r="X445" s="33" t="str">
        <f>VLOOKUP(B445,SAOM!B$2:Q1986,13,0)</f>
        <v>00:20:0e:10:51:fd</v>
      </c>
      <c r="Y445" s="13">
        <v>41095</v>
      </c>
      <c r="Z445" s="11" t="s">
        <v>1733</v>
      </c>
      <c r="AA445" s="14">
        <v>41095</v>
      </c>
      <c r="AB445" s="28">
        <f>VLOOKUP(C445,Relatorios!A$3:B1216,2,0)</f>
        <v>41183</v>
      </c>
      <c r="AC445" s="287">
        <f>VLOOKUP(D445,Faturamento!D$3:F1880,3,0)</f>
        <v>41126</v>
      </c>
      <c r="AD445" s="41"/>
      <c r="AE445" s="14" t="str">
        <f>VLOOKUP(B445,SAOM!B$2:T1986,16,0)</f>
        <v>-</v>
      </c>
      <c r="AF445" s="14">
        <f t="shared" si="13"/>
        <v>41185</v>
      </c>
      <c r="AG445" s="14" t="s">
        <v>4162</v>
      </c>
      <c r="AH445" s="14"/>
      <c r="AI445" s="47"/>
      <c r="AJ445" s="118"/>
      <c r="AK445" s="118"/>
      <c r="AL445" s="11" t="str">
        <f>VLOOKUP(B445,SAOM!B$2:U2103,20,0)</f>
        <v>-</v>
      </c>
      <c r="AM445" s="15" t="s">
        <v>4162</v>
      </c>
    </row>
    <row r="446" spans="1:39" s="15" customFormat="1" ht="15.75" customHeight="1">
      <c r="A446" s="39">
        <v>3564</v>
      </c>
      <c r="B446" s="31">
        <v>3564</v>
      </c>
      <c r="C446" s="31">
        <v>3564</v>
      </c>
      <c r="D446" s="33" t="str">
        <f>VLOOKUP(B446,SAOM!B$2:H2103,7,0)</f>
        <v>SES-PAOS-3564</v>
      </c>
      <c r="E446" s="13">
        <v>41051</v>
      </c>
      <c r="F446" s="13">
        <v>41096</v>
      </c>
      <c r="G446" s="13">
        <f>VLOOKUP(B446,SAOM!B$2:D1990,3,0)</f>
        <v>41096</v>
      </c>
      <c r="H446" s="13">
        <f t="shared" si="12"/>
        <v>41111</v>
      </c>
      <c r="I446" s="13" t="s">
        <v>458</v>
      </c>
      <c r="J446" s="10" t="s">
        <v>469</v>
      </c>
      <c r="K446" s="33" t="str">
        <f>VLOOKUP(B446,SAOM!B$2:H1987,4,0)</f>
        <v>Aceito</v>
      </c>
      <c r="L446" s="10" t="s">
        <v>456</v>
      </c>
      <c r="M446" s="33" t="str">
        <f>VLOOKUP(B446,SAOM!B$2:F2273,5,0)</f>
        <v>Lider</v>
      </c>
      <c r="N446" s="11" t="s">
        <v>3121</v>
      </c>
      <c r="O446" s="11" t="str">
        <f>VLOOKUP(N446,Coordenadas!B$2:C1293,2,0)</f>
        <v>CENTRO</v>
      </c>
      <c r="P446" s="11" t="str">
        <f>VLOOKUP(N446,Coordenadas!B$2:D1293,3,0)</f>
        <v xml:space="preserve"> 19°27'27.36"S</v>
      </c>
      <c r="Q446" s="11" t="str">
        <f>VLOOKUP(N446,Coordenadas!B$2:E1293,4,0)</f>
        <v xml:space="preserve"> 44°44'35.29"O</v>
      </c>
      <c r="R446" s="33">
        <v>4033</v>
      </c>
      <c r="S446" s="13">
        <v>41065</v>
      </c>
      <c r="T446" s="35" t="str">
        <f>VLOOKUP(B446,SAOM!B$2:M1987,9,0)</f>
        <v>Mariana Rodrigues Venuto</v>
      </c>
      <c r="U446" s="13" t="str">
        <f>VLOOKUP(B446,SAOM!B$2:N1987,10,0)</f>
        <v>Avenida Arthur Bernardes, 203</v>
      </c>
      <c r="V446" s="35" t="str">
        <f>VLOOKUP(B446,SAOM!B$2:P1987,12,0)</f>
        <v>37 3274-1203</v>
      </c>
      <c r="W446" s="60" t="str">
        <f>VLOOKUP(B446,SAOM!B$2:O1987,11,0)</f>
        <v>35669-000</v>
      </c>
      <c r="X446" s="33" t="str">
        <f>VLOOKUP(B446,SAOM!B$2:Q1987,13,0)</f>
        <v>00:20:0e:10:52:ac</v>
      </c>
      <c r="Y446" s="13">
        <v>41065</v>
      </c>
      <c r="Z446" s="11" t="s">
        <v>2039</v>
      </c>
      <c r="AA446" s="14">
        <v>41071</v>
      </c>
      <c r="AB446" s="28">
        <f>VLOOKUP(C446,Relatorios!A$3:B1217,2,0)</f>
        <v>41143</v>
      </c>
      <c r="AC446" s="287">
        <f>VLOOKUP(D446,Faturamento!D$3:F1881,3,0)</f>
        <v>41102</v>
      </c>
      <c r="AD446" s="41" t="s">
        <v>3468</v>
      </c>
      <c r="AE446" s="14" t="str">
        <f>VLOOKUP(B446,SAOM!B$2:T1987,16,0)</f>
        <v>-</v>
      </c>
      <c r="AF446" s="14">
        <f t="shared" si="13"/>
        <v>41161</v>
      </c>
      <c r="AG446" s="14" t="s">
        <v>4162</v>
      </c>
      <c r="AH446" s="14"/>
      <c r="AI446" s="47"/>
      <c r="AJ446" s="118"/>
      <c r="AK446" s="118"/>
      <c r="AL446" s="11" t="str">
        <f>VLOOKUP(B446,SAOM!B$2:U2104,20,0)</f>
        <v>-</v>
      </c>
      <c r="AM446" s="15" t="s">
        <v>4162</v>
      </c>
    </row>
    <row r="447" spans="1:39" s="57" customFormat="1" ht="15.75" customHeight="1">
      <c r="A447" s="39">
        <v>3563</v>
      </c>
      <c r="B447" s="31">
        <v>3563</v>
      </c>
      <c r="C447" s="31">
        <v>3563</v>
      </c>
      <c r="D447" s="31" t="str">
        <f>VLOOKUP(B447,SAOM!B$2:H2104,7,0)</f>
        <v>SES-PAIS-3563</v>
      </c>
      <c r="E447" s="24">
        <v>41051</v>
      </c>
      <c r="F447" s="24">
        <v>41120</v>
      </c>
      <c r="G447" s="24">
        <f>VLOOKUP(B447,SAOM!B$2:D1991,3,0)</f>
        <v>41120</v>
      </c>
      <c r="H447" s="24">
        <f t="shared" si="12"/>
        <v>41135</v>
      </c>
      <c r="I447" s="24">
        <v>41095</v>
      </c>
      <c r="J447" s="48" t="s">
        <v>469</v>
      </c>
      <c r="K447" s="31" t="str">
        <f>VLOOKUP(B447,SAOM!B$2:H1988,4,0)</f>
        <v>Aceito</v>
      </c>
      <c r="L447" s="48" t="s">
        <v>456</v>
      </c>
      <c r="M447" s="33" t="str">
        <f>VLOOKUP(B447,SAOM!B$2:F2274,5,0)</f>
        <v>Lider</v>
      </c>
      <c r="N447" s="40" t="s">
        <v>3125</v>
      </c>
      <c r="O447" s="40" t="str">
        <f>VLOOKUP(N447,Coordenadas!B$2:C1294,2,0)</f>
        <v>NORDESTE</v>
      </c>
      <c r="P447" s="40" t="str">
        <f>VLOOKUP(N447,Coordenadas!B$2:D1294,3,0)</f>
        <v xml:space="preserve"> 16°44'33.04"S</v>
      </c>
      <c r="Q447" s="40" t="str">
        <f>VLOOKUP(N447,Coordenadas!B$2:E1294,4,0)</f>
        <v xml:space="preserve"> 40°24'54.83"O</v>
      </c>
      <c r="R447" s="31">
        <v>4033</v>
      </c>
      <c r="S447" s="24">
        <v>41296</v>
      </c>
      <c r="T447" s="54" t="str">
        <f>VLOOKUP(B447,SAOM!B$2:M1988,9,0)</f>
        <v>Everton Machado</v>
      </c>
      <c r="U447" s="24" t="str">
        <f>VLOOKUP(B447,SAOM!B$2:N1988,10,0)</f>
        <v>PRAÇA ALMIRANTE JOAQUIM DE OLIVEIRA, S/N</v>
      </c>
      <c r="V447" s="54" t="str">
        <f>VLOOKUP(B447,SAOM!B$2:P1988,12,0)</f>
        <v xml:space="preserve"> (33)3744-9444</v>
      </c>
      <c r="W447" s="175" t="str">
        <f>VLOOKUP(B447,SAOM!B$2:O1988,11,0)</f>
        <v>39945-000</v>
      </c>
      <c r="X447" s="31" t="str">
        <f>VLOOKUP(B447,SAOM!B$2:Q1988,13,0)</f>
        <v>00:20:0e:10:58:cd</v>
      </c>
      <c r="Y447" s="24">
        <v>41331</v>
      </c>
      <c r="Z447" s="40" t="s">
        <v>4973</v>
      </c>
      <c r="AA447" s="55">
        <v>41332</v>
      </c>
      <c r="AB447" s="56" t="e">
        <f>VLOOKUP(C447,Relatorios!A$3:B1218,2,0)</f>
        <v>#N/A</v>
      </c>
      <c r="AC447" s="287">
        <f>VLOOKUP(D447,Faturamento!D$3:F1882,3,0)</f>
        <v>41363</v>
      </c>
      <c r="AD447" s="45" t="s">
        <v>4969</v>
      </c>
      <c r="AE447" s="55" t="str">
        <f>VLOOKUP(B447,SAOM!B$2:T1988,16,0)</f>
        <v xml:space="preserve">24/08/2012 14:02:41 	Ivan Santos 	Resolvida. 
13/08/2012 10:41:53 	Verônica Bruna Barroso 	Telefone incorreto não completa a ligação. </v>
      </c>
      <c r="AF447" s="55">
        <f t="shared" si="13"/>
        <v>41422</v>
      </c>
      <c r="AG447" s="55" t="s">
        <v>4162</v>
      </c>
      <c r="AH447" s="55"/>
      <c r="AI447" s="181"/>
      <c r="AJ447" s="120"/>
      <c r="AK447" s="120"/>
      <c r="AL447" s="11" t="str">
        <f>VLOOKUP(B447,SAOM!B$2:U2105,20,0)</f>
        <v>Conectado ao modem</v>
      </c>
      <c r="AM447" s="57" t="s">
        <v>4162</v>
      </c>
    </row>
    <row r="448" spans="1:39" s="15" customFormat="1" ht="15.75" customHeight="1">
      <c r="A448" s="39">
        <v>3562</v>
      </c>
      <c r="B448" s="31">
        <v>3562</v>
      </c>
      <c r="C448" s="31">
        <v>3562</v>
      </c>
      <c r="D448" s="33" t="str">
        <f>VLOOKUP(B448,SAOM!B$2:H2105,7,0)</f>
        <v>SES-PAVA-3562</v>
      </c>
      <c r="E448" s="13">
        <v>41051</v>
      </c>
      <c r="F448" s="13">
        <v>41120</v>
      </c>
      <c r="G448" s="13">
        <f>VLOOKUP(B448,SAOM!B$2:D1992,3,0)</f>
        <v>41120</v>
      </c>
      <c r="H448" s="13">
        <f t="shared" si="12"/>
        <v>41135</v>
      </c>
      <c r="I448" s="13">
        <v>41054</v>
      </c>
      <c r="J448" s="10" t="s">
        <v>469</v>
      </c>
      <c r="K448" s="33" t="str">
        <f>VLOOKUP(B448,SAOM!B$2:H1989,4,0)</f>
        <v>Aceito</v>
      </c>
      <c r="L448" s="10" t="s">
        <v>456</v>
      </c>
      <c r="M448" s="33" t="str">
        <f>VLOOKUP(B448,SAOM!B$2:F2275,5,0)</f>
        <v>Lider</v>
      </c>
      <c r="N448" s="11" t="s">
        <v>3126</v>
      </c>
      <c r="O448" s="11" t="str">
        <f>VLOOKUP(N448,Coordenadas!B$2:C1295,2,0)</f>
        <v>CENTRO SUL</v>
      </c>
      <c r="P448" s="11" t="str">
        <f>VLOOKUP(N448,Coordenadas!B$2:D1295,3,0)</f>
        <v xml:space="preserve"> 21°17'35.01"S</v>
      </c>
      <c r="Q448" s="11" t="str">
        <f>VLOOKUP(N448,Coordenadas!B$2:E1295,4,0)</f>
        <v xml:space="preserve"> 43°24'36.66"O</v>
      </c>
      <c r="R448" s="33">
        <v>4033</v>
      </c>
      <c r="S448" s="13">
        <v>41135</v>
      </c>
      <c r="T448" s="35" t="str">
        <f>VLOOKUP(B448,SAOM!B$2:M1989,9,0)</f>
        <v>André José de Arãao</v>
      </c>
      <c r="U448" s="13" t="str">
        <f>VLOOKUP(B448,SAOM!B$2:N1989,10,0)</f>
        <v>Rua Astolfo Amaro Malta 54 - Centro</v>
      </c>
      <c r="V448" s="35" t="str">
        <f>VLOOKUP(B448,SAOM!B$2:P1989,12,0)</f>
        <v>32 3364-1209</v>
      </c>
      <c r="W448" s="60" t="str">
        <f>VLOOKUP(B448,SAOM!B$2:O1989,11,0)</f>
        <v>36195-000</v>
      </c>
      <c r="X448" s="33" t="str">
        <f>VLOOKUP(B448,SAOM!B$2:Q1989,13,0)</f>
        <v>00:20:0e:10:4f:7a</v>
      </c>
      <c r="Y448" s="13">
        <v>41135</v>
      </c>
      <c r="Z448" s="11" t="s">
        <v>1339</v>
      </c>
      <c r="AA448" s="14">
        <v>41137</v>
      </c>
      <c r="AB448" s="28">
        <f>VLOOKUP(C448,Relatorios!A$3:B1219,2,0)</f>
        <v>41183</v>
      </c>
      <c r="AC448" s="287">
        <f>VLOOKUP(D448,Faturamento!D$3:F1883,3,0)</f>
        <v>41168</v>
      </c>
      <c r="AD448" s="41" t="s">
        <v>3861</v>
      </c>
      <c r="AE448" s="14" t="str">
        <f>VLOOKUP(B448,SAOM!B$2:T1989,16,0)</f>
        <v>-</v>
      </c>
      <c r="AF448" s="14">
        <f t="shared" si="13"/>
        <v>41227</v>
      </c>
      <c r="AG448" s="14">
        <v>41276</v>
      </c>
      <c r="AH448" s="14">
        <v>41276</v>
      </c>
      <c r="AI448" s="181" t="s">
        <v>623</v>
      </c>
      <c r="AJ448" s="114" t="s">
        <v>13710</v>
      </c>
      <c r="AK448" s="114" t="s">
        <v>13712</v>
      </c>
      <c r="AL448" s="11" t="str">
        <f>VLOOKUP(B448,SAOM!B$2:U2106,20,0)</f>
        <v>cabo muito curto para localidade</v>
      </c>
      <c r="AM448" s="15" t="s">
        <v>4162</v>
      </c>
    </row>
    <row r="449" spans="1:48" s="15" customFormat="1" ht="15.75" customHeight="1">
      <c r="A449" s="39">
        <v>3561</v>
      </c>
      <c r="B449" s="31">
        <v>3561</v>
      </c>
      <c r="C449" s="31">
        <v>3561</v>
      </c>
      <c r="D449" s="33" t="str">
        <f>VLOOKUP(B449,SAOM!B$2:H2106,7,0)</f>
        <v>SES-PARO-3561</v>
      </c>
      <c r="E449" s="13">
        <v>41051</v>
      </c>
      <c r="F449" s="13">
        <v>41120</v>
      </c>
      <c r="G449" s="13">
        <f>VLOOKUP(B449,SAOM!B$2:D1993,3,0)</f>
        <v>41120</v>
      </c>
      <c r="H449" s="13">
        <f t="shared" si="12"/>
        <v>41135</v>
      </c>
      <c r="I449" s="13">
        <v>41054</v>
      </c>
      <c r="J449" s="10" t="s">
        <v>469</v>
      </c>
      <c r="K449" s="33" t="str">
        <f>VLOOKUP(B449,SAOM!B$2:H1990,4,0)</f>
        <v>Aceito</v>
      </c>
      <c r="L449" s="10" t="s">
        <v>456</v>
      </c>
      <c r="M449" s="33" t="str">
        <f>VLOOKUP(B449,SAOM!B$2:F2276,5,0)</f>
        <v>Lider</v>
      </c>
      <c r="N449" s="11" t="s">
        <v>3129</v>
      </c>
      <c r="O449" s="11" t="str">
        <f>VLOOKUP(N449,Coordenadas!B$2:C1296,2,0)</f>
        <v>NORTE DE MINAS</v>
      </c>
      <c r="P449" s="11" t="str">
        <f>VLOOKUP(N449,Coordenadas!B$2:D1296,3,0)</f>
        <v xml:space="preserve"> 15°29'31.52"S</v>
      </c>
      <c r="Q449" s="11" t="str">
        <f>VLOOKUP(N449,Coordenadas!B$2:E1296,4,0)</f>
        <v xml:space="preserve"> 42°57'34.15"O</v>
      </c>
      <c r="R449" s="33">
        <v>4033</v>
      </c>
      <c r="S449" s="13">
        <v>41138</v>
      </c>
      <c r="T449" s="35" t="str">
        <f>VLOOKUP(B449,SAOM!B$2:M1990,9,0)</f>
        <v>André Souza Silva</v>
      </c>
      <c r="U449" s="13" t="str">
        <f>VLOOKUP(B449,SAOM!B$2:N1990,10,0)</f>
        <v xml:space="preserve">  Rua João Raimundo de Carvalho, nº 253. - Centro</v>
      </c>
      <c r="V449" s="35" t="str">
        <f>VLOOKUP(B449,SAOM!B$2:P1990,12,0)</f>
        <v>38 3831 8101</v>
      </c>
      <c r="W449" s="60" t="str">
        <f>VLOOKUP(B449,SAOM!B$2:O1990,11,0)</f>
        <v>39517-000</v>
      </c>
      <c r="X449" s="33" t="str">
        <f>VLOOKUP(B449,SAOM!B$2:Q1990,13,0)</f>
        <v>00:20:0E:10:52:04</v>
      </c>
      <c r="Y449" s="13">
        <v>41138</v>
      </c>
      <c r="Z449" s="11" t="s">
        <v>6326</v>
      </c>
      <c r="AA449" s="14">
        <v>41138</v>
      </c>
      <c r="AB449" s="28">
        <f>VLOOKUP(C449,Relatorios!A$3:B1220,2,0)</f>
        <v>41183</v>
      </c>
      <c r="AC449" s="287">
        <f>VLOOKUP(D449,Faturamento!D$3:F1884,3,0)</f>
        <v>41169</v>
      </c>
      <c r="AD449" s="41" t="s">
        <v>3860</v>
      </c>
      <c r="AE449" s="14" t="str">
        <f>VLOOKUP(B449,SAOM!B$2:T1990,16,0)</f>
        <v xml:space="preserve">
</v>
      </c>
      <c r="AF449" s="14">
        <f t="shared" si="13"/>
        <v>41228</v>
      </c>
      <c r="AG449" s="14" t="s">
        <v>4162</v>
      </c>
      <c r="AH449" s="14"/>
      <c r="AI449" s="47"/>
      <c r="AJ449" s="114"/>
      <c r="AK449" s="114"/>
      <c r="AL449" s="11" t="str">
        <f>VLOOKUP(B449,SAOM!B$2:U2107,20,0)</f>
        <v>Não Tem..</v>
      </c>
      <c r="AM449" s="15" t="s">
        <v>4162</v>
      </c>
    </row>
    <row r="450" spans="1:48" s="57" customFormat="1" ht="15.75" customHeight="1">
      <c r="A450" s="39">
        <v>3559</v>
      </c>
      <c r="B450" s="31">
        <v>3559</v>
      </c>
      <c r="C450" s="31">
        <v>3559</v>
      </c>
      <c r="D450" s="33" t="str">
        <f>VLOOKUP(B450,SAOM!B$2:H2107,7,0)</f>
        <v>SES-OLUA-3559</v>
      </c>
      <c r="E450" s="24">
        <v>41051</v>
      </c>
      <c r="F450" s="24">
        <v>41120</v>
      </c>
      <c r="G450" s="13">
        <f>VLOOKUP(B450,SAOM!B$2:D1994,3,0)</f>
        <v>41120</v>
      </c>
      <c r="H450" s="24">
        <f t="shared" si="12"/>
        <v>41135</v>
      </c>
      <c r="I450" s="24">
        <v>41054</v>
      </c>
      <c r="J450" s="48" t="s">
        <v>469</v>
      </c>
      <c r="K450" s="33" t="str">
        <f>VLOOKUP(B450,SAOM!B$2:H1991,4,0)</f>
        <v>Aceito</v>
      </c>
      <c r="L450" s="10" t="s">
        <v>456</v>
      </c>
      <c r="M450" s="33" t="str">
        <f>VLOOKUP(B450,SAOM!B$2:F2277,5,0)</f>
        <v>Lider</v>
      </c>
      <c r="N450" s="40" t="s">
        <v>3132</v>
      </c>
      <c r="O450" s="11" t="str">
        <f>VLOOKUP(N450,Coordenadas!B$2:C1297,2,0)</f>
        <v>NORTE DE MINAS</v>
      </c>
      <c r="P450" s="11" t="str">
        <f>VLOOKUP(N450,Coordenadas!B$2:D1297,3,0)</f>
        <v xml:space="preserve"> 17°23'46.57"S</v>
      </c>
      <c r="Q450" s="11" t="str">
        <f>VLOOKUP(N450,Coordenadas!B$2:E1297,4,0)</f>
        <v xml:space="preserve"> 43°34'31.12"O</v>
      </c>
      <c r="R450" s="31">
        <v>4033</v>
      </c>
      <c r="S450" s="24">
        <v>41157</v>
      </c>
      <c r="T450" s="35" t="str">
        <f>VLOOKUP(B450,SAOM!B$2:M1991,9,0)</f>
        <v>Sandro Arnaud Dias</v>
      </c>
      <c r="U450" s="13" t="str">
        <f>VLOOKUP(B450,SAOM!B$2:N1991,10,0)</f>
        <v>Rua Diamantina, n° 600 - Centro</v>
      </c>
      <c r="V450" s="35" t="str">
        <f>VLOOKUP(B450,SAOM!B$2:P1991,12,0)</f>
        <v>(38) 32517131</v>
      </c>
      <c r="W450" s="60">
        <f>VLOOKUP(B450,SAOM!B$2:O1991,11,0)</f>
        <v>39398000</v>
      </c>
      <c r="X450" s="33" t="str">
        <f>VLOOKUP(B450,SAOM!B$2:Q1991,13,0)</f>
        <v>00:20:0e:10:4c:48</v>
      </c>
      <c r="Y450" s="24">
        <v>41157</v>
      </c>
      <c r="Z450" s="40" t="s">
        <v>7022</v>
      </c>
      <c r="AA450" s="55">
        <v>41157</v>
      </c>
      <c r="AB450" s="28">
        <f>VLOOKUP(C450,Relatorios!A$3:B1221,2,0)</f>
        <v>41254</v>
      </c>
      <c r="AC450" s="287">
        <f>VLOOKUP(D450,Faturamento!D$3:F1885,3,0)</f>
        <v>41188</v>
      </c>
      <c r="AD450" s="45" t="s">
        <v>7023</v>
      </c>
      <c r="AE450" s="14" t="str">
        <f>VLOOKUP(B450,SAOM!B$2:T1991,16,0)</f>
        <v xml:space="preserve">
</v>
      </c>
      <c r="AF450" s="14">
        <f t="shared" si="13"/>
        <v>41247</v>
      </c>
      <c r="AG450" s="55" t="s">
        <v>4162</v>
      </c>
      <c r="AH450" s="55"/>
      <c r="AI450" s="181"/>
      <c r="AJ450" s="115"/>
      <c r="AK450" s="115"/>
      <c r="AL450" s="11" t="str">
        <f>VLOOKUP(B450,SAOM!B$2:U2108,20,0)</f>
        <v>Não possui cabo</v>
      </c>
      <c r="AM450" s="57" t="s">
        <v>4162</v>
      </c>
    </row>
    <row r="451" spans="1:48" s="15" customFormat="1" ht="15.75" customHeight="1">
      <c r="A451" s="39">
        <v>3558</v>
      </c>
      <c r="B451" s="31">
        <v>3558</v>
      </c>
      <c r="C451" s="31">
        <v>3558</v>
      </c>
      <c r="D451" s="33" t="str">
        <f>VLOOKUP(B451,SAOM!B$2:H2108,7,0)</f>
        <v>SES-NAAN-3558</v>
      </c>
      <c r="E451" s="13">
        <v>41051</v>
      </c>
      <c r="F451" s="13">
        <v>41120</v>
      </c>
      <c r="G451" s="13">
        <f>VLOOKUP(B451,SAOM!B$2:D1995,3,0)</f>
        <v>41120</v>
      </c>
      <c r="H451" s="13">
        <f t="shared" si="12"/>
        <v>41135</v>
      </c>
      <c r="I451" s="13">
        <v>41054</v>
      </c>
      <c r="J451" s="10" t="s">
        <v>469</v>
      </c>
      <c r="K451" s="33" t="str">
        <f>VLOOKUP(B451,SAOM!B$2:H1992,4,0)</f>
        <v>Aceito</v>
      </c>
      <c r="L451" s="10" t="s">
        <v>456</v>
      </c>
      <c r="M451" s="33" t="str">
        <f>VLOOKUP(B451,SAOM!B$2:F2278,5,0)</f>
        <v>Lider</v>
      </c>
      <c r="N451" s="11" t="s">
        <v>3134</v>
      </c>
      <c r="O451" s="11" t="str">
        <f>VLOOKUP(N451,Coordenadas!B$2:C1298,2,0)</f>
        <v>LESTE</v>
      </c>
      <c r="P451" s="11" t="str">
        <f>VLOOKUP(N451,Coordenadas!B$2:D1298,3,0)</f>
        <v xml:space="preserve"> 18°27'15.96"S</v>
      </c>
      <c r="Q451" s="11" t="str">
        <f>VLOOKUP(N451,Coordenadas!B$2:E1298,4,0)</f>
        <v xml:space="preserve"> 42°14'58.63"O</v>
      </c>
      <c r="R451" s="33">
        <v>4033</v>
      </c>
      <c r="S451" s="13">
        <v>41135</v>
      </c>
      <c r="T451" s="35" t="str">
        <f>VLOOKUP(B451,SAOM!B$2:M1992,9,0)</f>
        <v>Leonardo Albuquerque Tavares</v>
      </c>
      <c r="U451" s="13" t="str">
        <f>VLOOKUP(B451,SAOM!B$2:N1992,10,0)</f>
        <v>Avenida Doutor Antônio da Cunha, 478</v>
      </c>
      <c r="V451" s="35" t="str">
        <f>VLOOKUP(B451,SAOM!B$2:P1992,12,0)</f>
        <v>(33)3294-1353</v>
      </c>
      <c r="W451" s="60">
        <f>VLOOKUP(B451,SAOM!B$2:O1992,11,0)</f>
        <v>39718000</v>
      </c>
      <c r="X451" s="33" t="str">
        <f>VLOOKUP(B451,SAOM!B$2:Q1992,13,0)</f>
        <v>00:20:0e:10:4c:e3</v>
      </c>
      <c r="Y451" s="13">
        <v>41135</v>
      </c>
      <c r="Z451" s="11" t="s">
        <v>1992</v>
      </c>
      <c r="AA451" s="14">
        <v>41135</v>
      </c>
      <c r="AB451" s="28">
        <f>VLOOKUP(C451,Relatorios!A$3:B1222,2,0)</f>
        <v>41254</v>
      </c>
      <c r="AC451" s="287">
        <f>VLOOKUP(D451,Faturamento!D$3:F1886,3,0)</f>
        <v>41166</v>
      </c>
      <c r="AD451" s="41" t="s">
        <v>3857</v>
      </c>
      <c r="AE451" s="14" t="str">
        <f>VLOOKUP(B451,SAOM!B$2:T1992,16,0)</f>
        <v xml:space="preserve">
</v>
      </c>
      <c r="AF451" s="14">
        <f t="shared" si="13"/>
        <v>41225</v>
      </c>
      <c r="AG451" s="14" t="s">
        <v>4162</v>
      </c>
      <c r="AH451" s="14"/>
      <c r="AI451" s="47"/>
      <c r="AJ451" s="114"/>
      <c r="AK451" s="114"/>
      <c r="AL451" s="11" t="str">
        <f>VLOOKUP(B451,SAOM!B$2:U2109,20,0)</f>
        <v>-</v>
      </c>
      <c r="AM451" s="15" t="s">
        <v>4162</v>
      </c>
    </row>
    <row r="452" spans="1:48" s="15" customFormat="1" ht="15.75" customHeight="1">
      <c r="A452" s="39">
        <v>3557</v>
      </c>
      <c r="B452" s="31">
        <v>3557</v>
      </c>
      <c r="C452" s="31">
        <v>3557</v>
      </c>
      <c r="D452" s="33" t="str">
        <f>VLOOKUP(B452,SAOM!B$2:H2109,7,0)</f>
        <v>SES-MOMA-3557</v>
      </c>
      <c r="E452" s="13">
        <v>41051</v>
      </c>
      <c r="F452" s="13">
        <v>41096</v>
      </c>
      <c r="G452" s="13">
        <f>VLOOKUP(B452,SAOM!B$2:D1996,3,0)</f>
        <v>41096</v>
      </c>
      <c r="H452" s="13">
        <f t="shared" si="12"/>
        <v>41111</v>
      </c>
      <c r="I452" s="13" t="s">
        <v>458</v>
      </c>
      <c r="J452" s="10" t="s">
        <v>469</v>
      </c>
      <c r="K452" s="33" t="str">
        <f>VLOOKUP(B452,SAOM!B$2:H1993,4,0)</f>
        <v>Aceito</v>
      </c>
      <c r="L452" s="10" t="s">
        <v>456</v>
      </c>
      <c r="M452" s="33" t="str">
        <f>VLOOKUP(B452,SAOM!B$2:F2279,5,0)</f>
        <v>Lider</v>
      </c>
      <c r="N452" s="11" t="s">
        <v>3137</v>
      </c>
      <c r="O452" s="11" t="str">
        <f>VLOOKUP(N452,Coordenadas!B$2:C1299,2,0)</f>
        <v>NORTE DE MINAS</v>
      </c>
      <c r="P452" s="11" t="str">
        <f>VLOOKUP(N452,Coordenadas!B$2:D1299,3,0)</f>
        <v xml:space="preserve"> 15° 8'26.55"S</v>
      </c>
      <c r="Q452" s="11" t="str">
        <f>VLOOKUP(N452,Coordenadas!B$2:E1299,4,0)</f>
        <v xml:space="preserve"> 42°31'0.38"O</v>
      </c>
      <c r="R452" s="33">
        <v>4033</v>
      </c>
      <c r="S452" s="13">
        <v>41088</v>
      </c>
      <c r="T452" s="35" t="str">
        <f>VLOOKUP(B452,SAOM!B$2:M1993,9,0)</f>
        <v>Lucélia Vieira de Pinho</v>
      </c>
      <c r="U452" s="13" t="str">
        <f>VLOOKUP(B452,SAOM!B$2:N1993,10,0)</f>
        <v>Avenida Augusto Sá, 459 - Bairro Nossa Senhora Santana</v>
      </c>
      <c r="V452" s="35" t="str">
        <f>VLOOKUP(B452,SAOM!B$2:P1993,12,0)</f>
        <v>38 3825-1241</v>
      </c>
      <c r="W452" s="60" t="str">
        <f>VLOOKUP(B452,SAOM!B$2:O1993,11,0)</f>
        <v>39547-000</v>
      </c>
      <c r="X452" s="33" t="str">
        <f>VLOOKUP(B452,SAOM!B$2:Q1993,13,0)</f>
        <v>00:20:0e:10:52:4b</v>
      </c>
      <c r="Y452" s="13">
        <v>41088</v>
      </c>
      <c r="Z452" s="11" t="s">
        <v>3906</v>
      </c>
      <c r="AA452" s="14">
        <v>41088</v>
      </c>
      <c r="AB452" s="28">
        <f>VLOOKUP(C452,Relatorios!A$3:B1223,2,0)</f>
        <v>41143</v>
      </c>
      <c r="AC452" s="287">
        <f>VLOOKUP(D452,Faturamento!D$3:F1887,3,0)</f>
        <v>41119</v>
      </c>
      <c r="AD452" s="41"/>
      <c r="AE452" s="14" t="str">
        <f>VLOOKUP(B452,SAOM!B$2:T1993,16,0)</f>
        <v>-</v>
      </c>
      <c r="AF452" s="14">
        <f t="shared" si="13"/>
        <v>41178</v>
      </c>
      <c r="AG452" s="14" t="s">
        <v>4162</v>
      </c>
      <c r="AH452" s="14"/>
      <c r="AI452" s="47"/>
      <c r="AJ452" s="114"/>
      <c r="AK452" s="114"/>
      <c r="AL452" s="11" t="str">
        <f>VLOOKUP(B452,SAOM!B$2:U2110,20,0)</f>
        <v>O técnico informa que não vai deixar o cabo RJ45 na localidade.</v>
      </c>
      <c r="AM452" s="15" t="s">
        <v>4162</v>
      </c>
    </row>
    <row r="453" spans="1:48" s="15" customFormat="1" ht="15.75" customHeight="1">
      <c r="A453" s="39">
        <v>3555</v>
      </c>
      <c r="B453" s="31">
        <v>3555</v>
      </c>
      <c r="C453" s="31">
        <v>3555</v>
      </c>
      <c r="D453" s="33" t="str">
        <f>VLOOKUP(B453,SAOM!B$2:H2110,7,0)</f>
        <v>SES-MADE-3555</v>
      </c>
      <c r="E453" s="13">
        <v>41051</v>
      </c>
      <c r="F453" s="13">
        <v>41096</v>
      </c>
      <c r="G453" s="13">
        <f>VLOOKUP(B453,SAOM!B$2:D1997,3,0)</f>
        <v>41096</v>
      </c>
      <c r="H453" s="13">
        <f t="shared" ref="H453:H516" si="14">F453+15</f>
        <v>41111</v>
      </c>
      <c r="I453" s="13" t="s">
        <v>458</v>
      </c>
      <c r="J453" s="10" t="s">
        <v>469</v>
      </c>
      <c r="K453" s="33" t="str">
        <f>VLOOKUP(B453,SAOM!B$2:H1994,4,0)</f>
        <v>Aceito</v>
      </c>
      <c r="L453" s="10" t="s">
        <v>456</v>
      </c>
      <c r="M453" s="33" t="str">
        <f>VLOOKUP(B453,SAOM!B$2:F2280,5,0)</f>
        <v>Lider</v>
      </c>
      <c r="N453" s="11" t="s">
        <v>3140</v>
      </c>
      <c r="O453" s="11" t="str">
        <f>VLOOKUP(N453,Coordenadas!B$2:C1300,2,0)</f>
        <v>NORTE DE MINAS</v>
      </c>
      <c r="P453" s="11" t="str">
        <f>VLOOKUP(N453,Coordenadas!B$2:D1300,3,0)</f>
        <v xml:space="preserve"> 15°23'49.57"S</v>
      </c>
      <c r="Q453" s="11" t="str">
        <f>VLOOKUP(N453,Coordenadas!B$2:E1300,4,0)</f>
        <v xml:space="preserve"> 42°52'8.21"O</v>
      </c>
      <c r="R453" s="33">
        <v>4033</v>
      </c>
      <c r="S453" s="13">
        <v>41085</v>
      </c>
      <c r="T453" s="35" t="str">
        <f>VLOOKUP(B453,SAOM!B$2:M1994,9,0)</f>
        <v>Nilma Juliana Costa Freitas</v>
      </c>
      <c r="U453" s="13" t="str">
        <f>VLOOKUP(B453,SAOM!B$2:N1994,10,0)</f>
        <v>Avenida José Alves Miranda, 525</v>
      </c>
      <c r="V453" s="35" t="str">
        <f>VLOOKUP(B453,SAOM!B$2:P1994,12,0)</f>
        <v>38 3813-1249</v>
      </c>
      <c r="W453" s="60" t="str">
        <f>VLOOKUP(B453,SAOM!B$2:O1994,11,0)</f>
        <v>39527-000</v>
      </c>
      <c r="X453" s="33" t="str">
        <f>VLOOKUP(B453,SAOM!B$2:Q1994,13,0)</f>
        <v>00:20:0e:10:52:aa</v>
      </c>
      <c r="Y453" s="13">
        <v>41086</v>
      </c>
      <c r="Z453" s="11" t="s">
        <v>3906</v>
      </c>
      <c r="AA453" s="14">
        <v>41086</v>
      </c>
      <c r="AB453" s="28">
        <f>VLOOKUP(C453,Relatorios!A$3:B1224,2,0)</f>
        <v>41143</v>
      </c>
      <c r="AC453" s="287">
        <f>VLOOKUP(D453,Faturamento!D$3:F1888,3,0)</f>
        <v>41117</v>
      </c>
      <c r="AD453" s="41"/>
      <c r="AE453" s="14" t="str">
        <f>VLOOKUP(B453,SAOM!B$2:T1994,16,0)</f>
        <v>-</v>
      </c>
      <c r="AF453" s="14">
        <f t="shared" ref="AF453:AF516" si="15">AA453+90</f>
        <v>41176</v>
      </c>
      <c r="AG453" s="14" t="s">
        <v>4162</v>
      </c>
      <c r="AH453" s="14"/>
      <c r="AI453" s="47"/>
      <c r="AJ453" s="114"/>
      <c r="AK453" s="114"/>
      <c r="AL453" s="11" t="str">
        <f>VLOOKUP(B453,SAOM!B$2:U2111,20,0)</f>
        <v>O técnico informa que não manterá o cabo RJ45 no cliente.</v>
      </c>
      <c r="AM453" s="15" t="s">
        <v>4162</v>
      </c>
    </row>
    <row r="454" spans="1:48" s="15" customFormat="1" ht="15.75" customHeight="1">
      <c r="A454" s="39">
        <v>3554</v>
      </c>
      <c r="B454" s="31">
        <v>3554</v>
      </c>
      <c r="C454" s="31">
        <v>3554</v>
      </c>
      <c r="D454" s="33" t="str">
        <f>VLOOKUP(B454,SAOM!B$2:H2111,7,0)</f>
        <v>SES-MATO-3554</v>
      </c>
      <c r="E454" s="13">
        <v>41051</v>
      </c>
      <c r="F454" s="13">
        <v>41096</v>
      </c>
      <c r="G454" s="13">
        <f>VLOOKUP(B454,SAOM!B$2:D1998,3,0)</f>
        <v>41096</v>
      </c>
      <c r="H454" s="13">
        <f t="shared" si="14"/>
        <v>41111</v>
      </c>
      <c r="I454" s="13" t="s">
        <v>458</v>
      </c>
      <c r="J454" s="10" t="s">
        <v>469</v>
      </c>
      <c r="K454" s="33" t="str">
        <f>VLOOKUP(B454,SAOM!B$2:H1995,4,0)</f>
        <v>Aceito</v>
      </c>
      <c r="L454" s="10" t="s">
        <v>456</v>
      </c>
      <c r="M454" s="33" t="str">
        <f>VLOOKUP(B454,SAOM!B$2:F2281,5,0)</f>
        <v>Lider</v>
      </c>
      <c r="N454" s="11" t="s">
        <v>3144</v>
      </c>
      <c r="O454" s="11" t="str">
        <f>VLOOKUP(N454,Coordenadas!B$2:C1301,2,0)</f>
        <v>LESTE</v>
      </c>
      <c r="P454" s="11" t="str">
        <f>VLOOKUP(N454,Coordenadas!B$2:D1301,3,0)</f>
        <v xml:space="preserve"> 18°35'18.40"S</v>
      </c>
      <c r="Q454" s="11" t="str">
        <f>VLOOKUP(N454,Coordenadas!B$2:E1301,4,0)</f>
        <v xml:space="preserve"> 41°55'27.50"O</v>
      </c>
      <c r="R454" s="33">
        <v>4033</v>
      </c>
      <c r="S454" s="13">
        <v>41099</v>
      </c>
      <c r="T454" s="35" t="str">
        <f>VLOOKUP(B454,SAOM!B$2:M1995,9,0)</f>
        <v>Júnia Carla de Oliveira Alves</v>
      </c>
      <c r="U454" s="13" t="str">
        <f>VLOOKUP(B454,SAOM!B$2:N1995,10,0)</f>
        <v>Rua Joaquim Cecílio, 36</v>
      </c>
      <c r="V454" s="35" t="str">
        <f>VLOOKUP(B454,SAOM!B$2:P1995,12,0)</f>
        <v>33 3284-1488</v>
      </c>
      <c r="W454" s="60" t="str">
        <f>VLOOKUP(B454,SAOM!B$2:O1995,11,0)</f>
        <v>35110-000</v>
      </c>
      <c r="X454" s="33" t="str">
        <f>VLOOKUP(B454,SAOM!B$2:Q1995,13,0)</f>
        <v>00:20:0e:10:52:32</v>
      </c>
      <c r="Y454" s="13">
        <v>41099</v>
      </c>
      <c r="Z454" s="11" t="s">
        <v>5307</v>
      </c>
      <c r="AA454" s="14">
        <v>41101</v>
      </c>
      <c r="AB454" s="28">
        <f>VLOOKUP(C454,Relatorios!A$3:B1225,2,0)</f>
        <v>41183</v>
      </c>
      <c r="AC454" s="287">
        <f>VLOOKUP(D454,Faturamento!D$3:F1889,3,0)</f>
        <v>41132</v>
      </c>
      <c r="AD454" s="41" t="s">
        <v>4813</v>
      </c>
      <c r="AE454" s="14" t="str">
        <f>VLOOKUP(B454,SAOM!B$2:T1995,16,0)</f>
        <v>-</v>
      </c>
      <c r="AF454" s="14">
        <f t="shared" si="15"/>
        <v>41191</v>
      </c>
      <c r="AG454" s="14">
        <v>41398</v>
      </c>
      <c r="AH454" s="14"/>
      <c r="AI454" s="181" t="s">
        <v>623</v>
      </c>
      <c r="AJ454" s="114" t="s">
        <v>9087</v>
      </c>
      <c r="AK454" s="187"/>
      <c r="AL454" s="11" t="str">
        <f>VLOOKUP(B454,SAOM!B$2:U2112,20,0)</f>
        <v>Cliente tem acesso a internet.</v>
      </c>
      <c r="AM454" s="15" t="s">
        <v>4162</v>
      </c>
    </row>
    <row r="455" spans="1:48" s="15" customFormat="1" ht="15.75" customHeight="1">
      <c r="A455" s="39">
        <v>3580</v>
      </c>
      <c r="B455" s="31">
        <v>3580</v>
      </c>
      <c r="C455" s="31">
        <v>3580</v>
      </c>
      <c r="D455" s="33" t="str">
        <f>VLOOKUP(B455,SAOM!B$2:H2112,7,0)</f>
        <v>SES-POTE-3580</v>
      </c>
      <c r="E455" s="13">
        <v>41052</v>
      </c>
      <c r="F455" s="13">
        <v>41097</v>
      </c>
      <c r="G455" s="13">
        <f>VLOOKUP(B455,SAOM!B$2:D1999,3,0)</f>
        <v>41100</v>
      </c>
      <c r="H455" s="13">
        <f t="shared" si="14"/>
        <v>41112</v>
      </c>
      <c r="I455" s="13">
        <v>41096</v>
      </c>
      <c r="J455" s="10" t="s">
        <v>469</v>
      </c>
      <c r="K455" s="33" t="str">
        <f>VLOOKUP(B455,SAOM!B$2:H1996,4,0)</f>
        <v>Aceito</v>
      </c>
      <c r="L455" s="10" t="s">
        <v>456</v>
      </c>
      <c r="M455" s="33" t="str">
        <f>VLOOKUP(B455,SAOM!B$2:F2282,5,0)</f>
        <v>Lider</v>
      </c>
      <c r="N455" s="11" t="s">
        <v>3169</v>
      </c>
      <c r="O455" s="11" t="str">
        <f>VLOOKUP(N455,Coordenadas!B$2:C1302,2,0)</f>
        <v>NORDESTE</v>
      </c>
      <c r="P455" s="11" t="str">
        <f>VLOOKUP(N455,Coordenadas!B$2:D1302,3,0)</f>
        <v xml:space="preserve"> 17°48'23.45"S</v>
      </c>
      <c r="Q455" s="11" t="str">
        <f>VLOOKUP(N455,Coordenadas!B$2:E1302,4,0)</f>
        <v xml:space="preserve"> 41°47'13.29"O</v>
      </c>
      <c r="R455" s="33">
        <v>4033</v>
      </c>
      <c r="S455" s="13">
        <v>41122</v>
      </c>
      <c r="T455" s="35" t="str">
        <f>VLOOKUP(B455,SAOM!B$2:M1996,9,0)</f>
        <v>Luciano Pereira Nascimento</v>
      </c>
      <c r="U455" s="13" t="str">
        <f>VLOOKUP(B455,SAOM!B$2:N1996,10,0)</f>
        <v xml:space="preserve">	RUA SETE DE DETEMBRO, 192, BAIRRO MARISTELA </v>
      </c>
      <c r="V455" s="35" t="str">
        <f>VLOOKUP(B455,SAOM!B$2:P1996,12,0)</f>
        <v>33 3525-1287</v>
      </c>
      <c r="W455" s="60" t="str">
        <f>VLOOKUP(B455,SAOM!B$2:O1996,11,0)</f>
        <v>39827-000</v>
      </c>
      <c r="X455" s="33" t="str">
        <f>VLOOKUP(B455,SAOM!B$2:Q1996,13,0)</f>
        <v>00:20:0e:10:52:23</v>
      </c>
      <c r="Y455" s="13">
        <v>41122</v>
      </c>
      <c r="Z455" s="11" t="s">
        <v>5722</v>
      </c>
      <c r="AA455" s="14">
        <v>41122</v>
      </c>
      <c r="AB455" s="28">
        <f>VLOOKUP(C455,Relatorios!A$3:B1226,2,0)</f>
        <v>41183</v>
      </c>
      <c r="AC455" s="287">
        <f>VLOOKUP(D455,Faturamento!D$3:F1890,3,0)</f>
        <v>41153</v>
      </c>
      <c r="AD455" s="41" t="s">
        <v>4970</v>
      </c>
      <c r="AE455" s="14" t="str">
        <f>VLOOKUP(B455,SAOM!B$2:T1996,16,0)</f>
        <v>9/7 - Endereço corrigido.</v>
      </c>
      <c r="AF455" s="14">
        <f t="shared" si="15"/>
        <v>41212</v>
      </c>
      <c r="AG455" s="14" t="s">
        <v>4162</v>
      </c>
      <c r="AH455" s="14"/>
      <c r="AI455" s="47"/>
      <c r="AJ455" s="114"/>
      <c r="AK455" s="114"/>
      <c r="AL455" s="11" t="str">
        <f>VLOOKUP(B455,SAOM!B$2:U2113,20,0)</f>
        <v>Cabo de rede com tamanho insuficiente para conexão</v>
      </c>
      <c r="AM455" s="15" t="s">
        <v>4162</v>
      </c>
    </row>
    <row r="456" spans="1:48" s="15" customFormat="1" ht="15.75" customHeight="1">
      <c r="A456" s="39">
        <v>3579</v>
      </c>
      <c r="B456" s="31">
        <v>3579</v>
      </c>
      <c r="C456" s="31">
        <v>3579</v>
      </c>
      <c r="D456" s="33" t="str">
        <f>VLOOKUP(B456,SAOM!B$2:H2113,7,0)</f>
        <v>SES-PLRA-3579</v>
      </c>
      <c r="E456" s="13">
        <v>41052</v>
      </c>
      <c r="F456" s="13">
        <v>41097</v>
      </c>
      <c r="G456" s="13">
        <f>VLOOKUP(B456,SAOM!B$2:D2000,3,0)</f>
        <v>41097</v>
      </c>
      <c r="H456" s="13">
        <f t="shared" si="14"/>
        <v>41112</v>
      </c>
      <c r="I456" s="13" t="s">
        <v>458</v>
      </c>
      <c r="J456" s="10" t="s">
        <v>469</v>
      </c>
      <c r="K456" s="33" t="str">
        <f>VLOOKUP(B456,SAOM!B$2:H1997,4,0)</f>
        <v>Aceito</v>
      </c>
      <c r="L456" s="10" t="s">
        <v>456</v>
      </c>
      <c r="M456" s="33" t="str">
        <f>VLOOKUP(B456,SAOM!B$2:F2283,5,0)</f>
        <v>Lider</v>
      </c>
      <c r="N456" s="11" t="s">
        <v>3172</v>
      </c>
      <c r="O456" s="11" t="str">
        <f>VLOOKUP(N456,Coordenadas!B$2:C1303,2,0)</f>
        <v>TRIÂNGULO DO SUL</v>
      </c>
      <c r="P456" s="11" t="str">
        <f>VLOOKUP(N456,Coordenadas!B$2:D1303,3,0)</f>
        <v xml:space="preserve"> 20° 8'17.52"S</v>
      </c>
      <c r="Q456" s="11" t="str">
        <f>VLOOKUP(N456,Coordenadas!B$2:E1303,4,0)</f>
        <v xml:space="preserve"> 48°41'56.68"O</v>
      </c>
      <c r="R456" s="33">
        <v>4033</v>
      </c>
      <c r="S456" s="13">
        <v>41122</v>
      </c>
      <c r="T456" s="35" t="str">
        <f>VLOOKUP(B456,SAOM!B$2:M1997,9,0)</f>
        <v>Mariana Cristina Bridi</v>
      </c>
      <c r="U456" s="13" t="str">
        <f>VLOOKUP(B456,SAOM!B$2:N1997,10,0)</f>
        <v>Rua João Januário, n 803</v>
      </c>
      <c r="V456" s="35" t="str">
        <f>VLOOKUP(B456,SAOM!B$2:P1997,12,0)</f>
        <v>34 3427-7034</v>
      </c>
      <c r="W456" s="60" t="str">
        <f>VLOOKUP(B456,SAOM!B$2:O1997,11,0)</f>
        <v>38220-000</v>
      </c>
      <c r="X456" s="33" t="str">
        <f>VLOOKUP(B456,SAOM!B$2:Q1997,13,0)</f>
        <v>00:20:0e:10:4c:52</v>
      </c>
      <c r="Y456" s="13">
        <v>41122</v>
      </c>
      <c r="Z456" s="11" t="s">
        <v>1522</v>
      </c>
      <c r="AA456" s="14">
        <v>41124</v>
      </c>
      <c r="AB456" s="28">
        <f>VLOOKUP(C456,Relatorios!A$3:B1227,2,0)</f>
        <v>41183</v>
      </c>
      <c r="AC456" s="287">
        <f>VLOOKUP(D456,Faturamento!D$3:F1891,3,0)</f>
        <v>41155</v>
      </c>
      <c r="AD456" s="41"/>
      <c r="AE456" s="14" t="str">
        <f>VLOOKUP(B456,SAOM!B$2:T1997,16,0)</f>
        <v>-</v>
      </c>
      <c r="AF456" s="14">
        <f t="shared" si="15"/>
        <v>41214</v>
      </c>
      <c r="AG456" s="14">
        <v>41278</v>
      </c>
      <c r="AH456" s="14">
        <v>41293</v>
      </c>
      <c r="AI456" s="47" t="s">
        <v>8608</v>
      </c>
      <c r="AJ456" s="114" t="s">
        <v>13720</v>
      </c>
      <c r="AK456" s="114" t="s">
        <v>14250</v>
      </c>
      <c r="AL456" s="11" t="str">
        <f>VLOOKUP(B456,SAOM!B$2:U2114,20,0)</f>
        <v>Ligado ao computador da farmacia</v>
      </c>
      <c r="AM456" s="15" t="s">
        <v>4162</v>
      </c>
    </row>
    <row r="457" spans="1:48" s="15" customFormat="1" ht="15.75" customHeight="1">
      <c r="A457" s="39">
        <v>3569</v>
      </c>
      <c r="B457" s="31">
        <v>3569</v>
      </c>
      <c r="C457" s="31">
        <v>3569</v>
      </c>
      <c r="D457" s="33" t="str">
        <f>VLOOKUP(B457,SAOM!B$2:H2114,7,0)</f>
        <v>SES-PADO-3569</v>
      </c>
      <c r="E457" s="13">
        <v>41052</v>
      </c>
      <c r="F457" s="13">
        <v>41097</v>
      </c>
      <c r="G457" s="13">
        <f>VLOOKUP(B457,SAOM!B$2:D2001,3,0)</f>
        <v>41097</v>
      </c>
      <c r="H457" s="13">
        <f t="shared" si="14"/>
        <v>41112</v>
      </c>
      <c r="I457" s="13" t="s">
        <v>458</v>
      </c>
      <c r="J457" s="10" t="s">
        <v>469</v>
      </c>
      <c r="K457" s="33" t="str">
        <f>VLOOKUP(B457,SAOM!B$2:H1998,4,0)</f>
        <v>Aceito</v>
      </c>
      <c r="L457" s="10" t="s">
        <v>456</v>
      </c>
      <c r="M457" s="33" t="str">
        <f>VLOOKUP(B457,SAOM!B$2:F2284,5,0)</f>
        <v>Lider</v>
      </c>
      <c r="N457" s="11" t="s">
        <v>3176</v>
      </c>
      <c r="O457" s="11" t="str">
        <f>VLOOKUP(N457,Coordenadas!B$2:C1304,2,0)</f>
        <v>LESTE DO SUL</v>
      </c>
      <c r="P457" s="11" t="str">
        <f>VLOOKUP(N457,Coordenadas!B$2:D1304,3,0)</f>
        <v xml:space="preserve"> 20°52'29.15"S</v>
      </c>
      <c r="Q457" s="11" t="str">
        <f>VLOOKUP(N457,Coordenadas!B$2:E1304,4,0)</f>
        <v xml:space="preserve"> 42°58'13.17"O</v>
      </c>
      <c r="R457" s="33">
        <v>4033</v>
      </c>
      <c r="S457" s="13">
        <v>41088</v>
      </c>
      <c r="T457" s="35" t="str">
        <f>VLOOKUP(B457,SAOM!B$2:M1998,9,0)</f>
        <v>Jaqueline Oliveira Alves</v>
      </c>
      <c r="U457" s="13" t="str">
        <f>VLOOKUP(B457,SAOM!B$2:N1998,10,0)</f>
        <v>Rua Capitão Martinho, s/n</v>
      </c>
      <c r="V457" s="35" t="str">
        <f>VLOOKUP(B457,SAOM!B$2:P1998,12,0)</f>
        <v>32 3537-1248</v>
      </c>
      <c r="W457" s="60" t="str">
        <f>VLOOKUP(B457,SAOM!B$2:O1998,11,0)</f>
        <v>36544-000</v>
      </c>
      <c r="X457" s="33" t="str">
        <f>VLOOKUP(B457,SAOM!B$2:Q1998,13,0)</f>
        <v>00:20:0e:10:52:bd</v>
      </c>
      <c r="Y457" s="13">
        <v>41088</v>
      </c>
      <c r="Z457" s="11" t="s">
        <v>1733</v>
      </c>
      <c r="AA457" s="14">
        <v>41088</v>
      </c>
      <c r="AB457" s="28">
        <f>VLOOKUP(C457,Relatorios!A$3:B1228,2,0)</f>
        <v>41143</v>
      </c>
      <c r="AC457" s="287">
        <f>VLOOKUP(D457,Faturamento!D$3:F1892,3,0)</f>
        <v>41119</v>
      </c>
      <c r="AD457" s="41"/>
      <c r="AE457" s="14" t="str">
        <f>VLOOKUP(B457,SAOM!B$2:T1998,16,0)</f>
        <v>-</v>
      </c>
      <c r="AF457" s="14">
        <f t="shared" si="15"/>
        <v>41178</v>
      </c>
      <c r="AG457" s="14" t="s">
        <v>4162</v>
      </c>
      <c r="AH457" s="14"/>
      <c r="AI457" s="47"/>
      <c r="AJ457" s="114"/>
      <c r="AK457" s="114"/>
      <c r="AL457" s="11" t="str">
        <f>VLOOKUP(B457,SAOM!B$2:U2115,20,0)</f>
        <v>O técnico não vai manter o cabo RJ45 na localidade. Sem PC Disponível.    (MODEM LIGADO EM UM NO BREAK)</v>
      </c>
      <c r="AM457" s="15" t="s">
        <v>4162</v>
      </c>
    </row>
    <row r="458" spans="1:48" s="15" customFormat="1" ht="15.75" customHeight="1">
      <c r="A458" s="39">
        <v>3570</v>
      </c>
      <c r="B458" s="31">
        <v>3570</v>
      </c>
      <c r="C458" s="31">
        <v>3570</v>
      </c>
      <c r="D458" s="33" t="str">
        <f>VLOOKUP(B458,SAOM!B$2:H2115,7,0)</f>
        <v>SES-PAAS-3570</v>
      </c>
      <c r="E458" s="13">
        <v>41052</v>
      </c>
      <c r="F458" s="13">
        <v>41097</v>
      </c>
      <c r="G458" s="13">
        <f>VLOOKUP(B458,SAOM!B$2:D2002,3,0)</f>
        <v>41097</v>
      </c>
      <c r="H458" s="13">
        <f t="shared" si="14"/>
        <v>41112</v>
      </c>
      <c r="I458" s="13" t="s">
        <v>458</v>
      </c>
      <c r="J458" s="10" t="s">
        <v>469</v>
      </c>
      <c r="K458" s="33" t="str">
        <f>VLOOKUP(B458,SAOM!B$2:H1999,4,0)</f>
        <v>Aceito</v>
      </c>
      <c r="L458" s="10" t="s">
        <v>456</v>
      </c>
      <c r="M458" s="33" t="str">
        <f>VLOOKUP(B458,SAOM!B$2:F2285,5,0)</f>
        <v>Lider</v>
      </c>
      <c r="N458" s="11" t="s">
        <v>3180</v>
      </c>
      <c r="O458" s="11" t="str">
        <f>VLOOKUP(N458,Coordenadas!B$2:C1305,2,0)</f>
        <v>LESTE</v>
      </c>
      <c r="P458" s="11" t="str">
        <f>VLOOKUP(N458,Coordenadas!B$2:D1305,3,0)</f>
        <v xml:space="preserve"> 18°25'29.13"S</v>
      </c>
      <c r="Q458" s="11" t="str">
        <f>VLOOKUP(N458,Coordenadas!B$2:E1305,4,0)</f>
        <v xml:space="preserve"> 42°52'9.77"O</v>
      </c>
      <c r="R458" s="33">
        <v>4033</v>
      </c>
      <c r="S458" s="13">
        <v>41122</v>
      </c>
      <c r="T458" s="35" t="str">
        <f>VLOOKUP(B458,SAOM!B$2:M1999,9,0)</f>
        <v>Rafael Araújo Godinho</v>
      </c>
      <c r="U458" s="13" t="str">
        <f>VLOOKUP(B458,SAOM!B$2:N1999,10,0)</f>
        <v>Rua Herculano Ferreira da Mata, 182</v>
      </c>
      <c r="V458" s="35" t="str">
        <f>VLOOKUP(B458,SAOM!B$2:P1999,12,0)</f>
        <v>33 3413-1185</v>
      </c>
      <c r="W458" s="60" t="str">
        <f>VLOOKUP(B458,SAOM!B$2:O1999,11,0)</f>
        <v>39765-000</v>
      </c>
      <c r="X458" s="33" t="str">
        <f>VLOOKUP(B458,SAOM!B$2:Q1999,13,0)</f>
        <v>00:20:0E:10:4A:7C</v>
      </c>
      <c r="Y458" s="13">
        <v>41122</v>
      </c>
      <c r="Z458" s="11" t="s">
        <v>5355</v>
      </c>
      <c r="AA458" s="14">
        <v>41122</v>
      </c>
      <c r="AB458" s="28">
        <f>VLOOKUP(C458,Relatorios!A$3:B1229,2,0)</f>
        <v>41183</v>
      </c>
      <c r="AC458" s="287">
        <f>VLOOKUP(D458,Faturamento!D$3:F1893,3,0)</f>
        <v>41154</v>
      </c>
      <c r="AD458" s="41"/>
      <c r="AE458" s="14" t="str">
        <f>VLOOKUP(B458,SAOM!B$2:T1999,16,0)</f>
        <v>-</v>
      </c>
      <c r="AF458" s="14">
        <f t="shared" si="15"/>
        <v>41212</v>
      </c>
      <c r="AG458" s="14" t="s">
        <v>4162</v>
      </c>
      <c r="AH458" s="14"/>
      <c r="AI458" s="47"/>
      <c r="AJ458" s="114"/>
      <c r="AK458" s="114"/>
      <c r="AL458" s="11" t="str">
        <f>VLOOKUP(B458,SAOM!B$2:U2116,20,0)</f>
        <v>Cabo curto.</v>
      </c>
      <c r="AM458" s="15" t="s">
        <v>4162</v>
      </c>
    </row>
    <row r="459" spans="1:48" s="15" customFormat="1" ht="15.75" customHeight="1">
      <c r="A459" s="39">
        <v>3572</v>
      </c>
      <c r="B459" s="31">
        <v>3572</v>
      </c>
      <c r="C459" s="31">
        <v>3572</v>
      </c>
      <c r="D459" s="33" t="str">
        <f>VLOOKUP(B459,SAOM!B$2:H2116,7,0)</f>
        <v>SES-PEDA-3572</v>
      </c>
      <c r="E459" s="13">
        <v>41052</v>
      </c>
      <c r="F459" s="13">
        <v>41097</v>
      </c>
      <c r="G459" s="13">
        <f>VLOOKUP(B459,SAOM!B$2:D2003,3,0)</f>
        <v>41097</v>
      </c>
      <c r="H459" s="13">
        <f t="shared" si="14"/>
        <v>41112</v>
      </c>
      <c r="I459" s="13" t="s">
        <v>458</v>
      </c>
      <c r="J459" s="10" t="s">
        <v>469</v>
      </c>
      <c r="K459" s="33" t="str">
        <f>VLOOKUP(B459,SAOM!B$2:H2000,4,0)</f>
        <v>Aceito</v>
      </c>
      <c r="L459" s="10" t="s">
        <v>456</v>
      </c>
      <c r="M459" s="33" t="str">
        <f>VLOOKUP(B459,SAOM!B$2:F2286,5,0)</f>
        <v>Lider</v>
      </c>
      <c r="N459" s="11" t="s">
        <v>3184</v>
      </c>
      <c r="O459" s="11" t="str">
        <f>VLOOKUP(N459,Coordenadas!B$2:C1306,2,0)</f>
        <v>SUDESTE</v>
      </c>
      <c r="P459" s="11" t="str">
        <f>VLOOKUP(N459,Coordenadas!B$2:D1306,3,0)</f>
        <v xml:space="preserve"> 20°49'46.08"S</v>
      </c>
      <c r="Q459" s="11" t="str">
        <f>VLOOKUP(N459,Coordenadas!B$2:E1306,4,0)</f>
        <v xml:space="preserve"> 42° 9'14.93"O</v>
      </c>
      <c r="R459" s="33">
        <v>4033</v>
      </c>
      <c r="S459" s="13">
        <v>41065</v>
      </c>
      <c r="T459" s="35" t="str">
        <f>VLOOKUP(B459,SAOM!B$2:M2000,9,0)</f>
        <v>Letícia Muller Miranda</v>
      </c>
      <c r="U459" s="13" t="str">
        <f>VLOOKUP(B459,SAOM!B$2:N2000,10,0)</f>
        <v>Rua Alexandre Fava, n 25 - Bairro Centro</v>
      </c>
      <c r="V459" s="35" t="str">
        <f>VLOOKUP(B459,SAOM!B$2:P2000,12,0)</f>
        <v>32 3748-1012</v>
      </c>
      <c r="W459" s="60" t="str">
        <f>VLOOKUP(B459,SAOM!B$2:O2000,11,0)</f>
        <v>36847-000</v>
      </c>
      <c r="X459" s="33" t="str">
        <f>VLOOKUP(B459,SAOM!B$2:Q2000,13,0)</f>
        <v>00:20:0e:10:4a:51</v>
      </c>
      <c r="Y459" s="13">
        <v>41065</v>
      </c>
      <c r="Z459" s="11" t="s">
        <v>2555</v>
      </c>
      <c r="AA459" s="14">
        <v>41066</v>
      </c>
      <c r="AB459" s="28">
        <f>VLOOKUP(C459,Relatorios!A$3:B1230,2,0)</f>
        <v>41143</v>
      </c>
      <c r="AC459" s="287">
        <f>VLOOKUP(D459,Faturamento!D$3:F1894,3,0)</f>
        <v>41097</v>
      </c>
      <c r="AD459" s="41" t="s">
        <v>3439</v>
      </c>
      <c r="AE459" s="14" t="str">
        <f>VLOOKUP(B459,SAOM!B$2:T2000,16,0)</f>
        <v>Outro numero pra contato (32)8405-9647</v>
      </c>
      <c r="AF459" s="14">
        <f t="shared" si="15"/>
        <v>41156</v>
      </c>
      <c r="AG459" s="14">
        <v>41397</v>
      </c>
      <c r="AH459" s="14"/>
      <c r="AI459" s="181" t="s">
        <v>623</v>
      </c>
      <c r="AJ459" s="114" t="s">
        <v>17256</v>
      </c>
      <c r="AK459" s="114"/>
      <c r="AL459" s="11" t="str">
        <f>VLOOKUP(B459,SAOM!B$2:U2117,20,0)</f>
        <v>O técnico não tem nenhum cabo para deixar lá. O técnico tem apenas o dele, sendo assim impossível de deixar na localidade.</v>
      </c>
      <c r="AM459" s="14">
        <v>41185</v>
      </c>
      <c r="AN459" s="14">
        <v>41192</v>
      </c>
      <c r="AO459" s="47" t="s">
        <v>623</v>
      </c>
      <c r="AP459" s="114" t="s">
        <v>8644</v>
      </c>
      <c r="AQ459" s="114" t="s">
        <v>8667</v>
      </c>
      <c r="AR459" s="14">
        <v>41163</v>
      </c>
      <c r="AS459" s="14">
        <v>41326</v>
      </c>
      <c r="AT459" s="47" t="s">
        <v>8608</v>
      </c>
      <c r="AU459" s="114" t="s">
        <v>13752</v>
      </c>
      <c r="AV459" s="114" t="s">
        <v>15486</v>
      </c>
    </row>
    <row r="460" spans="1:48" s="15" customFormat="1" ht="15.75" customHeight="1">
      <c r="A460" s="39">
        <v>3571</v>
      </c>
      <c r="B460" s="31">
        <v>3571</v>
      </c>
      <c r="C460" s="31">
        <v>3571</v>
      </c>
      <c r="D460" s="33" t="str">
        <f>VLOOKUP(B460,SAOM!B$2:H2117,7,0)</f>
        <v>SES-PETA-3571</v>
      </c>
      <c r="E460" s="13">
        <v>41052</v>
      </c>
      <c r="F460" s="13">
        <v>41097</v>
      </c>
      <c r="G460" s="13">
        <f>VLOOKUP(B460,SAOM!B$2:D2004,3,0)</f>
        <v>41097</v>
      </c>
      <c r="H460" s="13">
        <f t="shared" si="14"/>
        <v>41112</v>
      </c>
      <c r="I460" s="13" t="s">
        <v>458</v>
      </c>
      <c r="J460" s="10" t="s">
        <v>469</v>
      </c>
      <c r="K460" s="33" t="str">
        <f>VLOOKUP(B460,SAOM!B$2:H2001,4,0)</f>
        <v>Aceito</v>
      </c>
      <c r="L460" s="10" t="s">
        <v>456</v>
      </c>
      <c r="M460" s="33" t="str">
        <f>VLOOKUP(B460,SAOM!B$2:F2287,5,0)</f>
        <v>Lider</v>
      </c>
      <c r="N460" s="11" t="s">
        <v>3187</v>
      </c>
      <c r="O460" s="11" t="str">
        <f>VLOOKUP(N460,Coordenadas!B$2:C1307,2,0)</f>
        <v>SUDESTE</v>
      </c>
      <c r="P460" s="11" t="str">
        <f>VLOOKUP(N460,Coordenadas!B$2:D1307,3,0)</f>
        <v xml:space="preserve"> 20°30'45.76"S</v>
      </c>
      <c r="Q460" s="11" t="str">
        <f>VLOOKUP(N460,Coordenadas!B$2:E1307,4,0)</f>
        <v xml:space="preserve"> 42°19'34.40"O</v>
      </c>
      <c r="R460" s="33">
        <v>4033</v>
      </c>
      <c r="S460" s="13">
        <v>41108</v>
      </c>
      <c r="T460" s="35" t="str">
        <f>VLOOKUP(B460,SAOM!B$2:M2001,9,0)</f>
        <v>José Celso Gomes</v>
      </c>
      <c r="U460" s="13" t="str">
        <f>VLOOKUP(B460,SAOM!B$2:N2001,10,0)</f>
        <v>Rua Leopoldino de Almeida, 123</v>
      </c>
      <c r="V460" s="35" t="str">
        <f>VLOOKUP(B460,SAOM!B$2:P2001,12,0)</f>
        <v>31 3872 9102</v>
      </c>
      <c r="W460" s="60" t="str">
        <f>VLOOKUP(B460,SAOM!B$2:O2001,11,0)</f>
        <v>35364-000</v>
      </c>
      <c r="X460" s="33" t="str">
        <f>VLOOKUP(B460,SAOM!B$2:Q2001,13,0)</f>
        <v>00:20:0e:10:4c:f6</v>
      </c>
      <c r="Y460" s="13">
        <v>41108</v>
      </c>
      <c r="Z460" s="40" t="s">
        <v>2397</v>
      </c>
      <c r="AA460" s="14">
        <v>41108</v>
      </c>
      <c r="AB460" s="28">
        <f>VLOOKUP(C460,Relatorios!A$3:B1231,2,0)</f>
        <v>41183</v>
      </c>
      <c r="AC460" s="287">
        <f>VLOOKUP(D460,Faturamento!D$3:F1895,3,0)</f>
        <v>41139</v>
      </c>
      <c r="AD460" s="41"/>
      <c r="AE460" s="14" t="str">
        <f>VLOOKUP(B460,SAOM!B$2:T2001,16,0)</f>
        <v>-</v>
      </c>
      <c r="AF460" s="14">
        <f t="shared" si="15"/>
        <v>41198</v>
      </c>
      <c r="AG460" s="14">
        <v>41143</v>
      </c>
      <c r="AH460" s="66">
        <v>41150</v>
      </c>
      <c r="AI460" s="182" t="s">
        <v>456</v>
      </c>
      <c r="AJ460" s="114" t="s">
        <v>8645</v>
      </c>
      <c r="AK460" s="114" t="s">
        <v>8668</v>
      </c>
      <c r="AL460" s="11" t="str">
        <f>VLOOKUP(B460,SAOM!B$2:U2118,20,0)</f>
        <v>Localidade não possui tomadas suficientes para manter o modem e o computador ligados ao mesmo tempo.</v>
      </c>
      <c r="AM460" s="15" t="s">
        <v>4162</v>
      </c>
    </row>
    <row r="461" spans="1:48" s="15" customFormat="1" ht="15.75" customHeight="1">
      <c r="A461" s="39">
        <v>3573</v>
      </c>
      <c r="B461" s="31">
        <v>3573</v>
      </c>
      <c r="C461" s="31">
        <v>3573</v>
      </c>
      <c r="D461" s="33" t="str">
        <f>VLOOKUP(B461,SAOM!B$2:H2118,7,0)</f>
        <v>SES-PEIS-3573</v>
      </c>
      <c r="E461" s="13">
        <v>41052</v>
      </c>
      <c r="F461" s="13">
        <v>41097</v>
      </c>
      <c r="G461" s="13">
        <f>VLOOKUP(B461,SAOM!B$2:D2005,3,0)</f>
        <v>41097</v>
      </c>
      <c r="H461" s="13">
        <f t="shared" si="14"/>
        <v>41112</v>
      </c>
      <c r="I461" s="13" t="s">
        <v>458</v>
      </c>
      <c r="J461" s="10" t="s">
        <v>469</v>
      </c>
      <c r="K461" s="33" t="str">
        <f>VLOOKUP(B461,SAOM!B$2:H2002,4,0)</f>
        <v>Aceito</v>
      </c>
      <c r="L461" s="10" t="s">
        <v>456</v>
      </c>
      <c r="M461" s="33" t="str">
        <f>VLOOKUP(B461,SAOM!B$2:F2288,5,0)</f>
        <v>Lider</v>
      </c>
      <c r="N461" s="11" t="s">
        <v>3191</v>
      </c>
      <c r="O461" s="11" t="str">
        <f>VLOOKUP(N461,Coordenadas!B$2:C1308,2,0)</f>
        <v>TRIÂNGULO DO SUL</v>
      </c>
      <c r="P461" s="11" t="str">
        <f>VLOOKUP(N461,Coordenadas!B$2:D1308,3,0)</f>
        <v xml:space="preserve"> 19°13'45.09"S</v>
      </c>
      <c r="Q461" s="11" t="str">
        <f>VLOOKUP(N461,Coordenadas!B$2:E1308,4,0)</f>
        <v xml:space="preserve"> 47°27'48.06"O</v>
      </c>
      <c r="R461" s="33">
        <v>4033</v>
      </c>
      <c r="S461" s="13">
        <v>41089</v>
      </c>
      <c r="T461" s="35" t="str">
        <f>VLOOKUP(B461,SAOM!B$2:M2002,9,0)</f>
        <v>Josiane Garcia</v>
      </c>
      <c r="U461" s="13" t="str">
        <f>VLOOKUP(B461,SAOM!B$2:N2002,10,0)</f>
        <v>Av. Josefina Ferreira dos Santos, n 108</v>
      </c>
      <c r="V461" s="35" t="str">
        <f>VLOOKUP(B461,SAOM!B$2:P2002,12,0)</f>
        <v>34 3355-2014</v>
      </c>
      <c r="W461" s="60" t="str">
        <f>VLOOKUP(B461,SAOM!B$2:O2002,11,0)</f>
        <v>38178-000</v>
      </c>
      <c r="X461" s="33" t="str">
        <f>VLOOKUP(B461,SAOM!B$2:Q2002,13,0)</f>
        <v>00:20:0e:10:51:da</v>
      </c>
      <c r="Y461" s="13">
        <v>41089</v>
      </c>
      <c r="Z461" s="11" t="s">
        <v>2039</v>
      </c>
      <c r="AA461" s="14">
        <v>41089</v>
      </c>
      <c r="AB461" s="28">
        <f>VLOOKUP(C461,Relatorios!A$3:B1232,2,0)</f>
        <v>41143</v>
      </c>
      <c r="AC461" s="287">
        <f>VLOOKUP(D461,Faturamento!D$3:F1896,3,0)</f>
        <v>41120</v>
      </c>
      <c r="AD461" s="41"/>
      <c r="AE461" s="14" t="str">
        <f>VLOOKUP(B461,SAOM!B$2:T2002,16,0)</f>
        <v>-</v>
      </c>
      <c r="AF461" s="14">
        <f t="shared" si="15"/>
        <v>41179</v>
      </c>
      <c r="AG461" s="14" t="s">
        <v>4162</v>
      </c>
      <c r="AH461" s="14"/>
      <c r="AI461" s="47"/>
      <c r="AJ461" s="114"/>
      <c r="AK461" s="114"/>
      <c r="AL461" s="11" t="str">
        <f>VLOOKUP(B461,SAOM!B$2:U2119,20,0)</f>
        <v>cabo muito curto para localidade</v>
      </c>
      <c r="AM461" s="15" t="s">
        <v>4162</v>
      </c>
    </row>
    <row r="462" spans="1:48" s="15" customFormat="1" ht="15.75" customHeight="1">
      <c r="A462" s="39">
        <v>3574</v>
      </c>
      <c r="B462" s="31">
        <v>3574</v>
      </c>
      <c r="C462" s="31">
        <v>3574</v>
      </c>
      <c r="D462" s="33" t="str">
        <f>VLOOKUP(B462,SAOM!B$2:H2119,7,0)</f>
        <v>SES-PIAU-3574</v>
      </c>
      <c r="E462" s="13">
        <v>41052</v>
      </c>
      <c r="F462" s="13">
        <v>41097</v>
      </c>
      <c r="G462" s="13">
        <f>VLOOKUP(B462,SAOM!B$2:D2006,3,0)</f>
        <v>41100</v>
      </c>
      <c r="H462" s="13">
        <f t="shared" si="14"/>
        <v>41112</v>
      </c>
      <c r="I462" s="13">
        <v>41096</v>
      </c>
      <c r="J462" s="10" t="s">
        <v>469</v>
      </c>
      <c r="K462" s="33" t="str">
        <f>VLOOKUP(B462,SAOM!B$2:H2003,4,0)</f>
        <v>Aceito</v>
      </c>
      <c r="L462" s="10" t="s">
        <v>456</v>
      </c>
      <c r="M462" s="33" t="str">
        <f>VLOOKUP(B462,SAOM!B$2:F2289,5,0)</f>
        <v>Lider</v>
      </c>
      <c r="N462" s="11" t="s">
        <v>3195</v>
      </c>
      <c r="O462" s="11" t="str">
        <f>VLOOKUP(N462,Coordenadas!B$2:C1309,2,0)</f>
        <v>SUDESTE</v>
      </c>
      <c r="P462" s="11" t="str">
        <f>VLOOKUP(N462,Coordenadas!B$2:D1309,3,0)</f>
        <v xml:space="preserve"> 21°30'2.78"S</v>
      </c>
      <c r="Q462" s="11" t="str">
        <f>VLOOKUP(N462,Coordenadas!B$2:E1309,4,0)</f>
        <v xml:space="preserve"> 43°19'35.02"O</v>
      </c>
      <c r="R462" s="33">
        <v>4033</v>
      </c>
      <c r="S462" s="13">
        <v>41150</v>
      </c>
      <c r="T462" s="35" t="str">
        <f>VLOOKUP(B462,SAOM!B$2:M2003,9,0)</f>
        <v>Marcela de Castro Lopes</v>
      </c>
      <c r="U462" s="13" t="str">
        <f>VLOOKUP(B462,SAOM!B$2:N2003,10,0)</f>
        <v xml:space="preserve">Praça Moacir Vales Lopes ? Bairro Centro s/n.  </v>
      </c>
      <c r="V462" s="35" t="str">
        <f>VLOOKUP(B462,SAOM!B$2:P2003,12,0)</f>
        <v>32 3254-1335</v>
      </c>
      <c r="W462" s="60" t="str">
        <f>VLOOKUP(B462,SAOM!B$2:O2003,11,0)</f>
        <v>36157-000</v>
      </c>
      <c r="X462" s="33" t="str">
        <f>VLOOKUP(B462,SAOM!B$2:Q2003,13,0)</f>
        <v>00:20:0e:10:4a:d1</v>
      </c>
      <c r="Y462" s="13">
        <v>41176</v>
      </c>
      <c r="Z462" s="11" t="s">
        <v>4670</v>
      </c>
      <c r="AA462" s="14">
        <v>41176</v>
      </c>
      <c r="AB462" s="28">
        <f>VLOOKUP(C462,Relatorios!A$3:B1233,2,0)</f>
        <v>41193</v>
      </c>
      <c r="AC462" s="287">
        <f>VLOOKUP(D462,Faturamento!D$3:F1897,3,0)</f>
        <v>41207</v>
      </c>
      <c r="AD462" s="41" t="s">
        <v>4971</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 t="shared" si="15"/>
        <v>41266</v>
      </c>
      <c r="AG462" s="14" t="s">
        <v>4162</v>
      </c>
      <c r="AH462" s="14"/>
      <c r="AI462" s="47"/>
      <c r="AJ462" s="114"/>
      <c r="AK462" s="114"/>
      <c r="AL462" s="11" t="str">
        <f>VLOOKUP(B462,SAOM!B$2:U2120,20,0)</f>
        <v>Não possui cabo</v>
      </c>
      <c r="AM462" s="15" t="s">
        <v>4162</v>
      </c>
    </row>
    <row r="463" spans="1:48" s="15" customFormat="1" ht="15.75" customHeight="1">
      <c r="A463" s="39">
        <v>3577</v>
      </c>
      <c r="B463" s="31">
        <v>3577</v>
      </c>
      <c r="C463" s="31">
        <v>3577</v>
      </c>
      <c r="D463" s="33" t="str">
        <f>VLOOKUP(B463,SAOM!B$2:H2120,7,0)</f>
        <v>-</v>
      </c>
      <c r="E463" s="13">
        <v>41052</v>
      </c>
      <c r="F463" s="13">
        <v>41097</v>
      </c>
      <c r="G463" s="13">
        <f>VLOOKUP(B463,SAOM!B$2:D2007,3,0)</f>
        <v>41097</v>
      </c>
      <c r="H463" s="13">
        <f t="shared" si="14"/>
        <v>41112</v>
      </c>
      <c r="I463" s="13">
        <v>41096</v>
      </c>
      <c r="J463" s="10" t="s">
        <v>1296</v>
      </c>
      <c r="K463" s="33" t="str">
        <f>VLOOKUP(B463,SAOM!B$2:H2004,4,0)</f>
        <v>Paralisado</v>
      </c>
      <c r="L463" s="10" t="s">
        <v>1296</v>
      </c>
      <c r="M463" s="33" t="str">
        <f>VLOOKUP(B463,SAOM!B$2:F2290,5,0)</f>
        <v>Lider</v>
      </c>
      <c r="N463" s="11" t="s">
        <v>1559</v>
      </c>
      <c r="O463" s="11" t="str">
        <f>VLOOKUP(N463,Coordenadas!B$2:C1310,2,0)</f>
        <v>TRIÂNGULO DO NORTE</v>
      </c>
      <c r="P463" s="11" t="str">
        <f>VLOOKUP(N463,Coordenadas!B$2:D1310,3,0)</f>
        <v xml:space="preserve"> 18°29'10.37"S</v>
      </c>
      <c r="Q463" s="11" t="str">
        <f>VLOOKUP(N463,Coordenadas!B$2:E1310,4,0)</f>
        <v xml:space="preserve"> 47°23'3.83"O</v>
      </c>
      <c r="R463" s="33">
        <v>4033</v>
      </c>
      <c r="S463" s="13" t="s">
        <v>1296</v>
      </c>
      <c r="T463" s="35" t="str">
        <f>VLOOKUP(B463,SAOM!B$2:M2004,9,0)</f>
        <v>Glauce Oliveira Mendes Mendes Brito</v>
      </c>
      <c r="U463" s="13" t="str">
        <f>VLOOKUP(B463,SAOM!B$2:N2004,10,0)</f>
        <v>Rua Martins Peixoto, n 162</v>
      </c>
      <c r="V463" s="35" t="str">
        <f>VLOOKUP(B463,SAOM!B$2:P2004,12,0)</f>
        <v>32 3465-1418</v>
      </c>
      <c r="W463" s="60" t="str">
        <f>VLOOKUP(B463,SAOM!B$2:O2004,11,0)</f>
        <v>36730-000</v>
      </c>
      <c r="X463" s="33" t="str">
        <f>VLOOKUP(B463,SAOM!B$2:Q2004,13,0)</f>
        <v>-</v>
      </c>
      <c r="Y463" s="13"/>
      <c r="Z463" s="11"/>
      <c r="AA463" s="14"/>
      <c r="AB463" s="28" t="e">
        <f>VLOOKUP(C463,Relatorios!A$3:B1234,2,0)</f>
        <v>#N/A</v>
      </c>
      <c r="AC463" s="287" t="e">
        <f>VLOOKUP(D463,Faturamento!D$3:F1898,3,0)</f>
        <v>#N/A</v>
      </c>
      <c r="AD463" s="41" t="s">
        <v>5297</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 t="shared" si="15"/>
        <v>90</v>
      </c>
      <c r="AG463" s="14" t="s">
        <v>4162</v>
      </c>
      <c r="AH463" s="14"/>
      <c r="AI463" s="47"/>
      <c r="AJ463" s="114"/>
      <c r="AK463" s="114"/>
      <c r="AL463" s="11" t="str">
        <f>VLOOKUP(B463,SAOM!B$2:U2121,20,0)</f>
        <v>-</v>
      </c>
      <c r="AM463" s="15" t="s">
        <v>4162</v>
      </c>
    </row>
    <row r="464" spans="1:48" s="15" customFormat="1" ht="15.75" customHeight="1">
      <c r="A464" s="39">
        <v>3578</v>
      </c>
      <c r="B464" s="31">
        <v>3578</v>
      </c>
      <c r="C464" s="31">
        <v>3578</v>
      </c>
      <c r="D464" s="33" t="str">
        <f>VLOOKUP(B464,SAOM!B$2:H2121,7,0)</f>
        <v>SES-PIBA-3578</v>
      </c>
      <c r="E464" s="13">
        <v>41052</v>
      </c>
      <c r="F464" s="13">
        <v>41118</v>
      </c>
      <c r="G464" s="13">
        <f>VLOOKUP(B464,SAOM!B$2:D2008,3,0)</f>
        <v>41118</v>
      </c>
      <c r="H464" s="13">
        <f t="shared" si="14"/>
        <v>41133</v>
      </c>
      <c r="I464" s="13">
        <v>41057</v>
      </c>
      <c r="J464" s="10" t="s">
        <v>469</v>
      </c>
      <c r="K464" s="33" t="str">
        <f>VLOOKUP(B464,SAOM!B$2:H2005,4,0)</f>
        <v>Aceito</v>
      </c>
      <c r="L464" s="10" t="s">
        <v>456</v>
      </c>
      <c r="M464" s="33" t="str">
        <f>VLOOKUP(B464,SAOM!B$2:F2291,5,0)</f>
        <v>Lider</v>
      </c>
      <c r="N464" s="11" t="s">
        <v>3201</v>
      </c>
      <c r="O464" s="11" t="str">
        <f>VLOOKUP(N464,Coordenadas!B$2:C1311,2,0)</f>
        <v>SUDESTE</v>
      </c>
      <c r="P464" s="11" t="str">
        <f>VLOOKUP(N464,Coordenadas!B$2:D1311,3,0)</f>
        <v xml:space="preserve"> 21°16'9.00"S</v>
      </c>
      <c r="Q464" s="11" t="str">
        <f>VLOOKUP(N464,Coordenadas!B$2:E1311,4,0)</f>
        <v xml:space="preserve"> 43° 1'13.68"O</v>
      </c>
      <c r="R464" s="33">
        <v>4033</v>
      </c>
      <c r="S464" s="13">
        <v>41129</v>
      </c>
      <c r="T464" s="35" t="str">
        <f>VLOOKUP(B464,SAOM!B$2:M2005,9,0)</f>
        <v>Vanderlei Vidal de Oliveira</v>
      </c>
      <c r="U464" s="13" t="str">
        <f>VLOOKUP(B464,SAOM!B$2:N2005,10,0)</f>
        <v xml:space="preserve">  Rua Maria de Aguiar / SN - João Gonçalves Daneiva</v>
      </c>
      <c r="V464" s="35" t="str">
        <f>VLOOKUP(B464,SAOM!B$2:P2005,12,0)</f>
        <v>32 3573-2292</v>
      </c>
      <c r="W464" s="60" t="str">
        <f>VLOOKUP(B464,SAOM!B$2:O2005,11,0)</f>
        <v>36170-000</v>
      </c>
      <c r="X464" s="33" t="str">
        <f>VLOOKUP(B464,SAOM!B$2:Q2005,13,0)</f>
        <v>00:20:0e:10:4c:e4</v>
      </c>
      <c r="Y464" s="13">
        <v>41129</v>
      </c>
      <c r="Z464" s="11" t="s">
        <v>1339</v>
      </c>
      <c r="AA464" s="14">
        <v>41130</v>
      </c>
      <c r="AB464" s="28">
        <f>VLOOKUP(C464,Relatorios!A$3:B1235,2,0)</f>
        <v>41183</v>
      </c>
      <c r="AC464" s="287">
        <f>VLOOKUP(D464,Faturamento!D$3:F1899,3,0)</f>
        <v>41161</v>
      </c>
      <c r="AD464" s="58" t="s">
        <v>5879</v>
      </c>
      <c r="AE464" s="14" t="str">
        <f>VLOOKUP(B464,SAOM!B$2:T2005,16,0)</f>
        <v>-</v>
      </c>
      <c r="AF464" s="14">
        <f t="shared" si="15"/>
        <v>41220</v>
      </c>
      <c r="AG464" s="14" t="s">
        <v>4162</v>
      </c>
      <c r="AH464" s="38"/>
      <c r="AI464" s="13"/>
      <c r="AJ464" s="189"/>
      <c r="AK464" s="189"/>
      <c r="AL464" s="11" t="str">
        <f>VLOOKUP(B464,SAOM!B$2:U2122,20,0)</f>
        <v>Sem computador na localidade</v>
      </c>
      <c r="AM464" s="15" t="s">
        <v>4162</v>
      </c>
    </row>
    <row r="465" spans="1:43" s="15" customFormat="1" ht="15.75" customHeight="1">
      <c r="A465" s="39">
        <v>3576</v>
      </c>
      <c r="B465" s="31">
        <v>3576</v>
      </c>
      <c r="C465" s="31">
        <v>3576</v>
      </c>
      <c r="D465" s="33" t="str">
        <f>VLOOKUP(B465,SAOM!B$2:H2122,7,0)</f>
        <v>SES-PICU-3576</v>
      </c>
      <c r="E465" s="13">
        <v>41052</v>
      </c>
      <c r="F465" s="13">
        <v>41116</v>
      </c>
      <c r="G465" s="13">
        <f>VLOOKUP(B465,SAOM!B$2:D2009,3,0)</f>
        <v>41116</v>
      </c>
      <c r="H465" s="13">
        <f t="shared" si="14"/>
        <v>41131</v>
      </c>
      <c r="I465" s="13" t="s">
        <v>458</v>
      </c>
      <c r="J465" s="10" t="s">
        <v>469</v>
      </c>
      <c r="K465" s="33" t="str">
        <f>VLOOKUP(B465,SAOM!B$2:H2006,4,0)</f>
        <v>Aceito</v>
      </c>
      <c r="L465" s="10" t="s">
        <v>623</v>
      </c>
      <c r="M465" s="33" t="str">
        <f>VLOOKUP(B465,SAOM!B$2:F2292,5,0)</f>
        <v>Vodanet</v>
      </c>
      <c r="N465" s="11" t="s">
        <v>3204</v>
      </c>
      <c r="O465" s="11" t="str">
        <f>VLOOKUP(N465,Coordenadas!B$2:C1312,2,0)</f>
        <v>SUL</v>
      </c>
      <c r="P465" s="11" t="str">
        <f>VLOOKUP(N465,Coordenadas!B$2:D1312,3,0)</f>
        <v xml:space="preserve"> 22°31'41.93"S</v>
      </c>
      <c r="Q465" s="11" t="str">
        <f>VLOOKUP(N465,Coordenadas!B$2:E1312,4,0)</f>
        <v xml:space="preserve"> 45°29'48.76"O</v>
      </c>
      <c r="R465" s="33">
        <v>4033</v>
      </c>
      <c r="S465" s="13">
        <v>41157</v>
      </c>
      <c r="T465" s="35" t="str">
        <f>VLOOKUP(B465,SAOM!B$2:M2006,9,0)</f>
        <v>Sheila Moraes Flauzino Dias</v>
      </c>
      <c r="U465" s="13" t="str">
        <f>VLOOKUP(B465,SAOM!B$2:N2006,10,0)</f>
        <v>Rua Braz Mariana, 48 - Centro</v>
      </c>
      <c r="V465" s="35" t="str">
        <f>VLOOKUP(B465,SAOM!B$2:P2006,12,0)</f>
        <v>35 3643-1534</v>
      </c>
      <c r="W465" s="60" t="str">
        <f>VLOOKUP(B465,SAOM!B$2:O2006,11,0)</f>
        <v>37511-000</v>
      </c>
      <c r="X465" s="33" t="str">
        <f>VLOOKUP(B465,SAOM!B$2:Q2006,13,0)</f>
        <v>00:20:0e:10:4a:93</v>
      </c>
      <c r="Y465" s="13">
        <v>41157</v>
      </c>
      <c r="Z465" s="11" t="s">
        <v>3785</v>
      </c>
      <c r="AA465" s="14">
        <v>41157</v>
      </c>
      <c r="AB465" s="28">
        <f>VLOOKUP(C465,Relatorios!A$3:B1236,2,0)</f>
        <v>41271</v>
      </c>
      <c r="AC465" s="287">
        <f>VLOOKUP(D465,Faturamento!D$3:F1900,3,0)</f>
        <v>41188</v>
      </c>
      <c r="AD465" s="41" t="s">
        <v>6563</v>
      </c>
      <c r="AE465" s="14" t="str">
        <f>VLOOKUP(B465,SAOM!B$2:T2006,16,0)</f>
        <v>-</v>
      </c>
      <c r="AF465" s="14">
        <f t="shared" si="15"/>
        <v>41247</v>
      </c>
      <c r="AG465" s="14" t="s">
        <v>4162</v>
      </c>
      <c r="AH465" s="14"/>
      <c r="AI465" s="47"/>
      <c r="AJ465" s="114"/>
      <c r="AK465" s="114"/>
      <c r="AL465" s="11" t="str">
        <f>VLOOKUP(B465,SAOM!B$2:U2123,20,0)</f>
        <v>-</v>
      </c>
      <c r="AM465" s="15" t="s">
        <v>4162</v>
      </c>
    </row>
    <row r="466" spans="1:43" s="15" customFormat="1" ht="15.75" customHeight="1">
      <c r="A466" s="39">
        <v>3625</v>
      </c>
      <c r="B466" s="31">
        <v>3625</v>
      </c>
      <c r="C466" s="31">
        <v>3625</v>
      </c>
      <c r="D466" s="33" t="str">
        <f>VLOOKUP(B466,SAOM!B$2:H2123,7,0)</f>
        <v>SES-BANA-3625</v>
      </c>
      <c r="E466" s="13">
        <v>41057</v>
      </c>
      <c r="F466" s="13">
        <v>41102</v>
      </c>
      <c r="G466" s="13">
        <f>VLOOKUP(B466,SAOM!B$2:D2010,3,0)</f>
        <v>41102</v>
      </c>
      <c r="H466" s="13">
        <f t="shared" si="14"/>
        <v>41117</v>
      </c>
      <c r="I466" s="13" t="s">
        <v>458</v>
      </c>
      <c r="J466" s="10" t="s">
        <v>469</v>
      </c>
      <c r="K466" s="33" t="str">
        <f>VLOOKUP(B466,SAOM!B$2:H2007,4,0)</f>
        <v>Aceito</v>
      </c>
      <c r="L466" s="10" t="s">
        <v>456</v>
      </c>
      <c r="M466" s="33" t="str">
        <f>VLOOKUP(B466,SAOM!B$2:F2293,5,0)</f>
        <v>Lider</v>
      </c>
      <c r="N466" s="11" t="s">
        <v>3251</v>
      </c>
      <c r="O466" s="11" t="str">
        <f>VLOOKUP(N466,Coordenadas!B$2:C1313,2,0)</f>
        <v>CENTRO SUL</v>
      </c>
      <c r="P466" s="11" t="str">
        <f>VLOOKUP(N466,Coordenadas!B$2:D1313,3,0)</f>
        <v>21º13'38''S</v>
      </c>
      <c r="Q466" s="11" t="str">
        <f>VLOOKUP(N466,Coordenadas!B$2:E1313,4,0)</f>
        <v>43º46'27''O</v>
      </c>
      <c r="R466" s="33">
        <v>4033</v>
      </c>
      <c r="S466" s="13">
        <v>41093</v>
      </c>
      <c r="T466" s="35" t="str">
        <f>VLOOKUP(B466,SAOM!B$2:M2007,9,0)</f>
        <v>Wivian Cristiane de Arruda</v>
      </c>
      <c r="U466" s="13" t="str">
        <f>VLOOKUP(B466,SAOM!B$2:N2007,10,0)</f>
        <v>Rua Emília Vidigal Soares, 85</v>
      </c>
      <c r="V466" s="35" t="str">
        <f>VLOOKUP(B466,SAOM!B$2:P2007,12,0)</f>
        <v>32 3339-2133</v>
      </c>
      <c r="W466" s="60" t="str">
        <f>VLOOKUP(B466,SAOM!B$2:O2007,11,0)</f>
        <v>36202-522</v>
      </c>
      <c r="X466" s="33" t="str">
        <f>VLOOKUP(B466,SAOM!B$2:Q2007,13,0)</f>
        <v>00:20:0E:10:52:AD</v>
      </c>
      <c r="Y466" s="13">
        <v>41093</v>
      </c>
      <c r="Z466" s="40" t="s">
        <v>2397</v>
      </c>
      <c r="AA466" s="14">
        <v>41094</v>
      </c>
      <c r="AB466" s="28">
        <f>VLOOKUP(C466,Relatorios!A$3:B1237,2,0)</f>
        <v>41183</v>
      </c>
      <c r="AC466" s="287">
        <f>VLOOKUP(D466,Faturamento!D$3:F1901,3,0)</f>
        <v>41125</v>
      </c>
      <c r="AD466" s="41"/>
      <c r="AE466" s="14" t="str">
        <f>VLOOKUP(B466,SAOM!B$2:T2007,16,0)</f>
        <v>-</v>
      </c>
      <c r="AF466" s="14">
        <f t="shared" si="15"/>
        <v>41184</v>
      </c>
      <c r="AG466" s="14" t="s">
        <v>4162</v>
      </c>
      <c r="AH466" s="14"/>
      <c r="AI466" s="47"/>
      <c r="AJ466" s="114"/>
      <c r="AK466" s="114"/>
      <c r="AL466" s="11" t="str">
        <f>VLOOKUP(B466,SAOM!B$2:U2124,20,0)</f>
        <v>Local não possui Computador para conexão.</v>
      </c>
      <c r="AM466" s="15" t="s">
        <v>4162</v>
      </c>
    </row>
    <row r="467" spans="1:43" s="15" customFormat="1" ht="15.75" customHeight="1">
      <c r="A467" s="39">
        <v>3630</v>
      </c>
      <c r="B467" s="31">
        <v>3630</v>
      </c>
      <c r="C467" s="31">
        <v>3630</v>
      </c>
      <c r="D467" s="33" t="str">
        <f>VLOOKUP(B467,SAOM!B$2:H2124,7,0)</f>
        <v>SES-BANA-3630</v>
      </c>
      <c r="E467" s="13">
        <v>41057</v>
      </c>
      <c r="F467" s="13">
        <v>41102</v>
      </c>
      <c r="G467" s="13">
        <f>VLOOKUP(B467,SAOM!B$2:D2011,3,0)</f>
        <v>41102</v>
      </c>
      <c r="H467" s="13">
        <f t="shared" si="14"/>
        <v>41117</v>
      </c>
      <c r="I467" s="13" t="s">
        <v>458</v>
      </c>
      <c r="J467" s="10" t="s">
        <v>469</v>
      </c>
      <c r="K467" s="33" t="str">
        <f>VLOOKUP(B467,SAOM!B$2:H2008,4,0)</f>
        <v>Aceito</v>
      </c>
      <c r="L467" s="10" t="s">
        <v>456</v>
      </c>
      <c r="M467" s="33" t="str">
        <f>VLOOKUP(B467,SAOM!B$2:F2294,5,0)</f>
        <v>Lider</v>
      </c>
      <c r="N467" s="11" t="s">
        <v>3251</v>
      </c>
      <c r="O467" s="11" t="str">
        <f>VLOOKUP(N467,Coordenadas!B$2:C1314,2,0)</f>
        <v>CENTRO SUL</v>
      </c>
      <c r="P467" s="11" t="str">
        <f>VLOOKUP(N467,Coordenadas!B$2:D1314,3,0)</f>
        <v>21º13'38''S</v>
      </c>
      <c r="Q467" s="11" t="str">
        <f>VLOOKUP(N467,Coordenadas!B$2:E1314,4,0)</f>
        <v>43º46'27''O</v>
      </c>
      <c r="R467" s="33">
        <v>4033</v>
      </c>
      <c r="S467" s="13">
        <v>41094</v>
      </c>
      <c r="T467" s="35" t="str">
        <f>VLOOKUP(B467,SAOM!B$2:M2008,9,0)</f>
        <v>Luís Fabiano Gouveia Araújo</v>
      </c>
      <c r="U467" s="13" t="str">
        <f>VLOOKUP(B467,SAOM!B$2:N2008,10,0)</f>
        <v>Rua São Vicente de Paulo, s/n</v>
      </c>
      <c r="V467" s="35" t="str">
        <f>VLOOKUP(B467,SAOM!B$2:P2008,12,0)</f>
        <v>32 3393-7062</v>
      </c>
      <c r="W467" s="60" t="str">
        <f>VLOOKUP(B467,SAOM!B$2:O2008,11,0)</f>
        <v>36200-970</v>
      </c>
      <c r="X467" s="33" t="str">
        <f>VLOOKUP(B467,SAOM!B$2:Q2008,13,0)</f>
        <v>00:20:0e:10:51:c8</v>
      </c>
      <c r="Y467" s="13">
        <v>41095</v>
      </c>
      <c r="Z467" s="11" t="s">
        <v>5042</v>
      </c>
      <c r="AA467" s="14">
        <v>41095</v>
      </c>
      <c r="AB467" s="28">
        <f>VLOOKUP(C467,Relatorios!A$3:B1238,2,0)</f>
        <v>41183</v>
      </c>
      <c r="AC467" s="287">
        <f>VLOOKUP(D467,Faturamento!D$3:F1902,3,0)</f>
        <v>41126</v>
      </c>
      <c r="AD467" s="41"/>
      <c r="AE467" s="14" t="str">
        <f>VLOOKUP(B467,SAOM!B$2:T2008,16,0)</f>
        <v>-</v>
      </c>
      <c r="AF467" s="14">
        <f t="shared" si="15"/>
        <v>41185</v>
      </c>
      <c r="AG467" s="14" t="s">
        <v>4162</v>
      </c>
      <c r="AH467" s="14"/>
      <c r="AI467" s="47"/>
      <c r="AJ467" s="114"/>
      <c r="AK467" s="114"/>
      <c r="AL467" s="11" t="str">
        <f>VLOOKUP(B467,SAOM!B$2:U2125,20,0)</f>
        <v>Técnico não possui o cabo de rede</v>
      </c>
      <c r="AM467" s="15" t="s">
        <v>4162</v>
      </c>
    </row>
    <row r="468" spans="1:43" s="15" customFormat="1" ht="15.75" customHeight="1">
      <c r="A468" s="39">
        <v>3626</v>
      </c>
      <c r="B468" s="31">
        <v>3626</v>
      </c>
      <c r="C468" s="31">
        <v>3626</v>
      </c>
      <c r="D468" s="33" t="str">
        <f>VLOOKUP(B468,SAOM!B$2:H2125,7,0)</f>
        <v>SES-BANA-3626</v>
      </c>
      <c r="E468" s="13">
        <v>41057</v>
      </c>
      <c r="F468" s="13">
        <v>41124</v>
      </c>
      <c r="G468" s="13">
        <f>VLOOKUP(B468,SAOM!B$2:D2012,3,0)</f>
        <v>41124</v>
      </c>
      <c r="H468" s="13">
        <f t="shared" si="14"/>
        <v>41139</v>
      </c>
      <c r="I468" s="13">
        <v>41065</v>
      </c>
      <c r="J468" s="10" t="s">
        <v>469</v>
      </c>
      <c r="K468" s="33" t="str">
        <f>VLOOKUP(B468,SAOM!B$2:H2009,4,0)</f>
        <v>Aceito</v>
      </c>
      <c r="L468" s="10" t="s">
        <v>456</v>
      </c>
      <c r="M468" s="33" t="str">
        <f>VLOOKUP(B468,SAOM!B$2:F2295,5,0)</f>
        <v>Lider</v>
      </c>
      <c r="N468" s="11" t="s">
        <v>3251</v>
      </c>
      <c r="O468" s="11" t="str">
        <f>VLOOKUP(N468,Coordenadas!B$2:C1315,2,0)</f>
        <v>CENTRO SUL</v>
      </c>
      <c r="P468" s="11" t="str">
        <f>VLOOKUP(N468,Coordenadas!B$2:D1315,3,0)</f>
        <v>21º13'38''S</v>
      </c>
      <c r="Q468" s="11" t="str">
        <f>VLOOKUP(N468,Coordenadas!B$2:E1315,4,0)</f>
        <v>43º46'27''O</v>
      </c>
      <c r="R468" s="33">
        <v>4033</v>
      </c>
      <c r="S468" s="13">
        <v>41128</v>
      </c>
      <c r="T468" s="35" t="str">
        <f>VLOOKUP(B468,SAOM!B$2:M2009,9,0)</f>
        <v>Carmem Lúcia de Assis Lima Candian</v>
      </c>
      <c r="U468" s="13" t="str">
        <f>VLOOKUP(B468,SAOM!B$2:N2009,10,0)</f>
        <v>Alameda George Bernanos, 423</v>
      </c>
      <c r="V468" s="35" t="str">
        <f>VLOOKUP(B468,SAOM!B$2:P2009,12,0)</f>
        <v>32 3339-2125</v>
      </c>
      <c r="W468" s="60" t="str">
        <f>VLOOKUP(B468,SAOM!B$2:O2009,11,0)</f>
        <v>36205-286</v>
      </c>
      <c r="X468" s="33" t="str">
        <f>VLOOKUP(B468,SAOM!B$2:Q2009,13,0)</f>
        <v>00:20:0e:10:4d:00</v>
      </c>
      <c r="Y468" s="13">
        <v>41128</v>
      </c>
      <c r="Z468" s="11" t="s">
        <v>1339</v>
      </c>
      <c r="AA468" s="14">
        <v>41128</v>
      </c>
      <c r="AB468" s="28">
        <f>VLOOKUP(C468,Relatorios!A$3:B1239,2,0)</f>
        <v>41183</v>
      </c>
      <c r="AC468" s="287">
        <f>VLOOKUP(D468,Faturamento!D$3:F1903,3,0)</f>
        <v>41159</v>
      </c>
      <c r="AD468" s="41" t="s">
        <v>4243</v>
      </c>
      <c r="AE468" s="14" t="str">
        <f>VLOOKUP(B468,SAOM!B$2:T2009,16,0)</f>
        <v>27/6 - Cliente notificado.</v>
      </c>
      <c r="AF468" s="14">
        <f t="shared" si="15"/>
        <v>41218</v>
      </c>
      <c r="AG468" s="14" t="s">
        <v>4162</v>
      </c>
      <c r="AH468" s="14"/>
      <c r="AI468" s="47"/>
      <c r="AJ468" s="114"/>
      <c r="AK468" s="114"/>
      <c r="AL468" s="11" t="str">
        <f>VLOOKUP(B468,SAOM!B$2:U2126,20,0)</f>
        <v>técnico não possui o cabo</v>
      </c>
      <c r="AM468" s="15" t="s">
        <v>4162</v>
      </c>
    </row>
    <row r="469" spans="1:43" s="15" customFormat="1" ht="15.75" customHeight="1">
      <c r="A469" s="39">
        <v>3627</v>
      </c>
      <c r="B469" s="31">
        <v>3627</v>
      </c>
      <c r="C469" s="31">
        <v>3627</v>
      </c>
      <c r="D469" s="33" t="str">
        <f>VLOOKUP(B469,SAOM!B$2:H2126,7,0)</f>
        <v>SES-BANA-3627</v>
      </c>
      <c r="E469" s="13">
        <v>41057</v>
      </c>
      <c r="F469" s="13">
        <v>41102</v>
      </c>
      <c r="G469" s="13">
        <f>VLOOKUP(B469,SAOM!B$2:D2013,3,0)</f>
        <v>41102</v>
      </c>
      <c r="H469" s="13">
        <f t="shared" si="14"/>
        <v>41117</v>
      </c>
      <c r="I469" s="13" t="s">
        <v>458</v>
      </c>
      <c r="J469" s="10" t="s">
        <v>469</v>
      </c>
      <c r="K469" s="33" t="str">
        <f>VLOOKUP(B469,SAOM!B$2:H2010,4,0)</f>
        <v>Aceito</v>
      </c>
      <c r="L469" s="10" t="s">
        <v>456</v>
      </c>
      <c r="M469" s="33" t="str">
        <f>VLOOKUP(B469,SAOM!B$2:F2296,5,0)</f>
        <v>Lider</v>
      </c>
      <c r="N469" s="11" t="s">
        <v>3251</v>
      </c>
      <c r="O469" s="11" t="str">
        <f>VLOOKUP(N469,Coordenadas!B$2:C1316,2,0)</f>
        <v>CENTRO SUL</v>
      </c>
      <c r="P469" s="11" t="str">
        <f>VLOOKUP(N469,Coordenadas!B$2:D1316,3,0)</f>
        <v>21º13'38''S</v>
      </c>
      <c r="Q469" s="11" t="str">
        <f>VLOOKUP(N469,Coordenadas!B$2:E1316,4,0)</f>
        <v>43º46'27''O</v>
      </c>
      <c r="R469" s="33">
        <v>4033</v>
      </c>
      <c r="S469" s="13">
        <v>41102</v>
      </c>
      <c r="T469" s="35" t="str">
        <f>VLOOKUP(B469,SAOM!B$2:M2010,9,0)</f>
        <v>Valter Adriano Paulino de Campos</v>
      </c>
      <c r="U469" s="13" t="str">
        <f>VLOOKUP(B469,SAOM!B$2:N2010,10,0)</f>
        <v>Rua Dr. Teobaldo Tolendal, 82</v>
      </c>
      <c r="V469" s="35" t="str">
        <f>VLOOKUP(B469,SAOM!B$2:P2010,12,0)</f>
        <v>32 3339-2085</v>
      </c>
      <c r="W469" s="60" t="str">
        <f>VLOOKUP(B469,SAOM!B$2:O2010,11,0)</f>
        <v>36200-010</v>
      </c>
      <c r="X469" s="33" t="str">
        <f>VLOOKUP(B469,SAOM!B$2:Q2010,13,0)</f>
        <v>00:20:0e:10:48:d3</v>
      </c>
      <c r="Y469" s="13">
        <v>41100</v>
      </c>
      <c r="Z469" s="11" t="s">
        <v>5042</v>
      </c>
      <c r="AA469" s="14">
        <v>41107</v>
      </c>
      <c r="AB469" s="28">
        <f>VLOOKUP(C469,Relatorios!A$3:B1240,2,0)</f>
        <v>41183</v>
      </c>
      <c r="AC469" s="287">
        <f>VLOOKUP(D469,Faturamento!D$3:F1904,3,0)</f>
        <v>41138</v>
      </c>
      <c r="AD469" s="41"/>
      <c r="AE469" s="14" t="str">
        <f>VLOOKUP(B469,SAOM!B$2:T2010,16,0)</f>
        <v>-</v>
      </c>
      <c r="AF469" s="14">
        <f t="shared" si="15"/>
        <v>41197</v>
      </c>
      <c r="AG469" s="14" t="s">
        <v>4162</v>
      </c>
      <c r="AH469" s="14"/>
      <c r="AI469" s="47"/>
      <c r="AJ469" s="114"/>
      <c r="AK469" s="114"/>
      <c r="AL469" s="11" t="str">
        <f>VLOOKUP(B469,SAOM!B$2:U2127,20,0)</f>
        <v>O cabo ficará no cliente, porém não conectado a um PC.</v>
      </c>
      <c r="AM469" s="15" t="s">
        <v>4162</v>
      </c>
    </row>
    <row r="470" spans="1:43" s="57" customFormat="1" ht="15.75" customHeight="1">
      <c r="A470" s="39">
        <v>3629</v>
      </c>
      <c r="B470" s="31">
        <v>3629</v>
      </c>
      <c r="C470" s="31">
        <v>3629</v>
      </c>
      <c r="D470" s="33" t="str">
        <f>VLOOKUP(B470,SAOM!B$2:H2127,7,0)</f>
        <v>SES-BANA-3629</v>
      </c>
      <c r="E470" s="24">
        <v>41057</v>
      </c>
      <c r="F470" s="24">
        <v>41191</v>
      </c>
      <c r="G470" s="24">
        <f>VLOOKUP(B470,SAOM!B$2:D2014,3,0)</f>
        <v>41191</v>
      </c>
      <c r="H470" s="24">
        <f t="shared" si="14"/>
        <v>41206</v>
      </c>
      <c r="I470" s="24">
        <v>41073</v>
      </c>
      <c r="J470" s="48" t="s">
        <v>469</v>
      </c>
      <c r="K470" s="31" t="str">
        <f>VLOOKUP(B470,SAOM!B$2:H2011,4,0)</f>
        <v>Aceito</v>
      </c>
      <c r="L470" s="48" t="s">
        <v>456</v>
      </c>
      <c r="M470" s="33" t="str">
        <f>VLOOKUP(B470,SAOM!B$2:F2297,5,0)</f>
        <v>Lider</v>
      </c>
      <c r="N470" s="40" t="s">
        <v>3251</v>
      </c>
      <c r="O470" s="11" t="str">
        <f>VLOOKUP(N470,Coordenadas!B$2:C1317,2,0)</f>
        <v>CENTRO SUL</v>
      </c>
      <c r="P470" s="11" t="str">
        <f>VLOOKUP(N470,Coordenadas!B$2:D1317,3,0)</f>
        <v>21º13'38''S</v>
      </c>
      <c r="Q470" s="11" t="str">
        <f>VLOOKUP(N470,Coordenadas!B$2:E1317,4,0)</f>
        <v>43º46'27''O</v>
      </c>
      <c r="R470" s="31">
        <v>4033</v>
      </c>
      <c r="S470" s="24">
        <v>41236</v>
      </c>
      <c r="T470" s="54" t="str">
        <f>VLOOKUP(B470,SAOM!B$2:M2011,9,0)</f>
        <v>Domingos Sávio Silva Madeira</v>
      </c>
      <c r="U470" s="24" t="str">
        <f>VLOOKUP(B470,SAOM!B$2:N2011,10,0)</f>
        <v>Rua Principal, s/n</v>
      </c>
      <c r="V470" s="54" t="str">
        <f>VLOOKUP(B470,SAOM!B$2:P2011,12,0)</f>
        <v>32 3393-3023</v>
      </c>
      <c r="W470" s="175" t="str">
        <f>VLOOKUP(B470,SAOM!B$2:O2011,11,0)</f>
        <v>36206-700</v>
      </c>
      <c r="X470" s="31" t="str">
        <f>VLOOKUP(B470,SAOM!B$2:Q2011,13,0)</f>
        <v>00:20:0e:10:54:82</v>
      </c>
      <c r="Y470" s="24">
        <v>41222</v>
      </c>
      <c r="Z470" s="11" t="s">
        <v>7530</v>
      </c>
      <c r="AA470" s="55">
        <v>41263</v>
      </c>
      <c r="AB470" s="28">
        <f>VLOOKUP(C470,Relatorios!A$3:B1241,2,0)</f>
        <v>41277</v>
      </c>
      <c r="AC470" s="287">
        <f>VLOOKUP(D470,Faturamento!D$3:F1905,3,0)</f>
        <v>41294</v>
      </c>
      <c r="AD470" s="45" t="s">
        <v>13261</v>
      </c>
      <c r="AE470" s="55"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55">
        <f t="shared" si="15"/>
        <v>41353</v>
      </c>
      <c r="AG470" s="55">
        <v>41398</v>
      </c>
      <c r="AH470" s="55">
        <v>41408</v>
      </c>
      <c r="AI470" s="181" t="s">
        <v>8608</v>
      </c>
      <c r="AJ470" s="115" t="s">
        <v>18012</v>
      </c>
      <c r="AK470" s="115" t="s">
        <v>22160</v>
      </c>
      <c r="AL470" s="11" t="str">
        <f>VLOOKUP(B470,SAOM!B$2:U2128,20,0)</f>
        <v>-</v>
      </c>
      <c r="AM470" s="57" t="s">
        <v>4162</v>
      </c>
    </row>
    <row r="471" spans="1:43" s="15" customFormat="1" ht="15.75" customHeight="1">
      <c r="A471" s="39">
        <v>3628</v>
      </c>
      <c r="B471" s="31">
        <v>3628</v>
      </c>
      <c r="C471" s="31">
        <v>3628</v>
      </c>
      <c r="D471" s="33" t="str">
        <f>VLOOKUP(B471,SAOM!B$2:H2128,7,0)</f>
        <v>SES-BANA-3628</v>
      </c>
      <c r="E471" s="13">
        <v>41057</v>
      </c>
      <c r="F471" s="13">
        <v>41185</v>
      </c>
      <c r="G471" s="13">
        <f>VLOOKUP(B471,SAOM!B$2:D2015,3,0)</f>
        <v>41185</v>
      </c>
      <c r="H471" s="13">
        <f t="shared" si="14"/>
        <v>41200</v>
      </c>
      <c r="I471" s="13">
        <v>41065</v>
      </c>
      <c r="J471" s="10" t="s">
        <v>469</v>
      </c>
      <c r="K471" s="33" t="str">
        <f>VLOOKUP(B471,SAOM!B$2:H2012,4,0)</f>
        <v>Aceito</v>
      </c>
      <c r="L471" s="10" t="s">
        <v>456</v>
      </c>
      <c r="M471" s="33" t="str">
        <f>VLOOKUP(B471,SAOM!B$2:F2298,5,0)</f>
        <v>Lider</v>
      </c>
      <c r="N471" s="11" t="s">
        <v>3251</v>
      </c>
      <c r="O471" s="11" t="str">
        <f>VLOOKUP(N471,Coordenadas!B$2:C1318,2,0)</f>
        <v>CENTRO SUL</v>
      </c>
      <c r="P471" s="11" t="str">
        <f>VLOOKUP(N471,Coordenadas!B$2:D1318,3,0)</f>
        <v>21º13'38''S</v>
      </c>
      <c r="Q471" s="11" t="str">
        <f>VLOOKUP(N471,Coordenadas!B$2:E1318,4,0)</f>
        <v>43º46'27''O</v>
      </c>
      <c r="R471" s="33">
        <v>4033</v>
      </c>
      <c r="S471" s="13">
        <v>41177</v>
      </c>
      <c r="T471" s="35" t="str">
        <f>VLOOKUP(B471,SAOM!B$2:M2012,9,0)</f>
        <v>Raphaela Braga Magalhães</v>
      </c>
      <c r="U471" s="13" t="str">
        <f>VLOOKUP(B471,SAOM!B$2:N2012,10,0)</f>
        <v>Alameda Rocha Lagoa , 3200</v>
      </c>
      <c r="V471" s="35" t="str">
        <f>VLOOKUP(B471,SAOM!B$2:P2012,12,0)</f>
        <v>32 3339--2128</v>
      </c>
      <c r="W471" s="60" t="str">
        <f>VLOOKUP(B471,SAOM!B$2:O2012,11,0)</f>
        <v>36201-142</v>
      </c>
      <c r="X471" s="33" t="str">
        <f>VLOOKUP(B471,SAOM!B$2:Q2012,13,0)</f>
        <v>00:20:0E:10:4A:8D</v>
      </c>
      <c r="Y471" s="13">
        <v>41179</v>
      </c>
      <c r="Z471" s="11" t="s">
        <v>5721</v>
      </c>
      <c r="AA471" s="14">
        <v>41179</v>
      </c>
      <c r="AB471" s="28">
        <f>VLOOKUP(C471,Relatorios!A$3:B1242,2,0)</f>
        <v>41254</v>
      </c>
      <c r="AC471" s="287">
        <f>VLOOKUP(D471,Faturamento!D$3:F1906,3,0)</f>
        <v>41210</v>
      </c>
      <c r="AD471" s="41" t="s">
        <v>3463</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 t="shared" si="15"/>
        <v>41269</v>
      </c>
      <c r="AG471" s="14" t="s">
        <v>4162</v>
      </c>
      <c r="AH471" s="14"/>
      <c r="AI471" s="47"/>
      <c r="AJ471" s="114"/>
      <c r="AK471" s="114"/>
      <c r="AL471" s="11" t="str">
        <f>VLOOKUP(B471,SAOM!B$2:U2129,20,0)</f>
        <v>-</v>
      </c>
      <c r="AM471" s="15" t="s">
        <v>4162</v>
      </c>
    </row>
    <row r="472" spans="1:43" s="15" customFormat="1" ht="15.75" customHeight="1">
      <c r="A472" s="39">
        <v>3616</v>
      </c>
      <c r="B472" s="31">
        <v>3616</v>
      </c>
      <c r="C472" s="31">
        <v>3616</v>
      </c>
      <c r="D472" s="33" t="str">
        <f>VLOOKUP(B472,SAOM!B$2:H2129,7,0)</f>
        <v>SES-BANA-3616</v>
      </c>
      <c r="E472" s="13">
        <v>41057</v>
      </c>
      <c r="F472" s="13">
        <v>41177</v>
      </c>
      <c r="G472" s="13">
        <f>VLOOKUP(B472,SAOM!B$2:D2016,3,0)</f>
        <v>41177</v>
      </c>
      <c r="H472" s="13">
        <f t="shared" si="14"/>
        <v>41192</v>
      </c>
      <c r="I472" s="13">
        <v>41074</v>
      </c>
      <c r="J472" s="10" t="s">
        <v>469</v>
      </c>
      <c r="K472" s="33" t="str">
        <f>VLOOKUP(B472,SAOM!B$2:H2013,4,0)</f>
        <v>Aceito</v>
      </c>
      <c r="L472" s="10" t="s">
        <v>456</v>
      </c>
      <c r="M472" s="33" t="str">
        <f>VLOOKUP(B472,SAOM!B$2:F2299,5,0)</f>
        <v>Lider</v>
      </c>
      <c r="N472" s="11" t="s">
        <v>3251</v>
      </c>
      <c r="O472" s="11" t="str">
        <f>VLOOKUP(N472,Coordenadas!B$2:C1319,2,0)</f>
        <v>CENTRO SUL</v>
      </c>
      <c r="P472" s="11" t="str">
        <f>VLOOKUP(N472,Coordenadas!B$2:D1319,3,0)</f>
        <v>21º13'38''S</v>
      </c>
      <c r="Q472" s="11" t="str">
        <f>VLOOKUP(N472,Coordenadas!B$2:E1319,4,0)</f>
        <v>43º46'27''O</v>
      </c>
      <c r="R472" s="33">
        <v>4033</v>
      </c>
      <c r="S472" s="13">
        <v>41171</v>
      </c>
      <c r="T472" s="35" t="str">
        <f>VLOOKUP(B472,SAOM!B$2:M2013,9,0)</f>
        <v>Raphaella P. de Moura Nascimento</v>
      </c>
      <c r="U472" s="13" t="str">
        <f>VLOOKUP(B472,SAOM!B$2:N2013,10,0)</f>
        <v>Rua Ito Américo Azevedo, s/n</v>
      </c>
      <c r="V472" s="35" t="str">
        <f>VLOOKUP(B472,SAOM!B$2:P2013,12,0)</f>
        <v>32 9967-7751 / 32 88</v>
      </c>
      <c r="W472" s="60" t="str">
        <f>VLOOKUP(B472,SAOM!B$2:O2013,11,0)</f>
        <v>36205-336</v>
      </c>
      <c r="X472" s="33" t="str">
        <f>VLOOKUP(B472,SAOM!B$2:Q2013,13,0)</f>
        <v>00:20:0e:10:4a:dc</v>
      </c>
      <c r="Y472" s="13">
        <v>41176</v>
      </c>
      <c r="Z472" s="11" t="s">
        <v>5721</v>
      </c>
      <c r="AA472" s="14">
        <v>41176</v>
      </c>
      <c r="AB472" s="28">
        <f>VLOOKUP(C472,Relatorios!A$3:B1243,2,0)</f>
        <v>41291</v>
      </c>
      <c r="AC472" s="287">
        <f>VLOOKUP(D472,Faturamento!D$3:F1907,3,0)</f>
        <v>41207</v>
      </c>
      <c r="AD472" s="41" t="s">
        <v>3491</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 t="shared" si="15"/>
        <v>41266</v>
      </c>
      <c r="AG472" s="14">
        <v>41379</v>
      </c>
      <c r="AH472" s="14"/>
      <c r="AI472" s="47" t="s">
        <v>8609</v>
      </c>
      <c r="AJ472" s="114" t="s">
        <v>16536</v>
      </c>
      <c r="AK472" s="114" t="s">
        <v>4162</v>
      </c>
      <c r="AL472" s="11" t="str">
        <f>VLOOKUP(B472,SAOM!B$2:U2130,20,0)</f>
        <v>O cabo não possui o tamanho correto para a localidade.</v>
      </c>
      <c r="AM472" s="14">
        <v>41184</v>
      </c>
      <c r="AN472" s="14">
        <v>41198</v>
      </c>
      <c r="AO472" s="47" t="s">
        <v>456</v>
      </c>
      <c r="AP472" s="114" t="s">
        <v>8646</v>
      </c>
      <c r="AQ472" s="114" t="s">
        <v>8669</v>
      </c>
    </row>
    <row r="473" spans="1:43" s="57" customFormat="1" ht="15.75" customHeight="1">
      <c r="A473" s="39">
        <v>3620</v>
      </c>
      <c r="B473" s="31">
        <v>3620</v>
      </c>
      <c r="C473" s="31">
        <v>3620</v>
      </c>
      <c r="D473" s="33" t="str">
        <f>VLOOKUP(B473,SAOM!B$2:H2130,7,0)</f>
        <v>SES-BANA-3620</v>
      </c>
      <c r="E473" s="24">
        <v>41057</v>
      </c>
      <c r="F473" s="24">
        <v>41143</v>
      </c>
      <c r="G473" s="13">
        <f>VLOOKUP(B473,SAOM!B$2:D2017,3,0)</f>
        <v>41143</v>
      </c>
      <c r="H473" s="24">
        <f t="shared" si="14"/>
        <v>41158</v>
      </c>
      <c r="I473" s="24">
        <v>41074</v>
      </c>
      <c r="J473" s="48" t="s">
        <v>469</v>
      </c>
      <c r="K473" s="33" t="str">
        <f>VLOOKUP(B473,SAOM!B$2:H2014,4,0)</f>
        <v>Aceito</v>
      </c>
      <c r="L473" s="10" t="s">
        <v>456</v>
      </c>
      <c r="M473" s="33" t="str">
        <f>VLOOKUP(B473,SAOM!B$2:F2300,5,0)</f>
        <v>Lider</v>
      </c>
      <c r="N473" s="40" t="s">
        <v>3251</v>
      </c>
      <c r="O473" s="11" t="str">
        <f>VLOOKUP(N473,Coordenadas!B$2:C1320,2,0)</f>
        <v>CENTRO SUL</v>
      </c>
      <c r="P473" s="11" t="str">
        <f>VLOOKUP(N473,Coordenadas!B$2:D1320,3,0)</f>
        <v>21º13'38''S</v>
      </c>
      <c r="Q473" s="11" t="str">
        <f>VLOOKUP(N473,Coordenadas!B$2:E1320,4,0)</f>
        <v>43º46'27''O</v>
      </c>
      <c r="R473" s="31">
        <v>4033</v>
      </c>
      <c r="S473" s="24" t="s">
        <v>458</v>
      </c>
      <c r="T473" s="35" t="str">
        <f>VLOOKUP(B473,SAOM!B$2:M2014,9,0)</f>
        <v>Letícia Ribeiro Sanglard</v>
      </c>
      <c r="U473" s="13" t="str">
        <f>VLOOKUP(B473,SAOM!B$2:N2014,10,0)</f>
        <v>Rua Antônio Alves de Oliveira, s/n</v>
      </c>
      <c r="V473" s="35" t="str">
        <f>VLOOKUP(B473,SAOM!B$2:P2014,12,0)</f>
        <v>32 3339-2111</v>
      </c>
      <c r="W473" s="60" t="str">
        <f>VLOOKUP(B473,SAOM!B$2:O2014,11,0)</f>
        <v>36200-000</v>
      </c>
      <c r="X473" s="33" t="str">
        <f>VLOOKUP(B473,SAOM!B$2:Q2014,13,0)</f>
        <v>00:20:0E:10:4C:F2</v>
      </c>
      <c r="Y473" s="24">
        <v>41114</v>
      </c>
      <c r="Z473" s="40" t="s">
        <v>1382</v>
      </c>
      <c r="AA473" s="55">
        <v>41114</v>
      </c>
      <c r="AB473" s="28">
        <f>VLOOKUP(C473,Relatorios!A$3:B1244,2,0)</f>
        <v>41183</v>
      </c>
      <c r="AC473" s="287">
        <f>VLOOKUP(D473,Faturamento!D$3:F1908,3,0)</f>
        <v>41145</v>
      </c>
      <c r="AD473" s="45" t="s">
        <v>5304</v>
      </c>
      <c r="AE473" s="14" t="str">
        <f>VLOOKUP(B473,SAOM!B$2:T2014,16,0)</f>
        <v>Telefone só da sinal de ocupado</v>
      </c>
      <c r="AF473" s="14">
        <f t="shared" si="15"/>
        <v>41204</v>
      </c>
      <c r="AG473" s="55" t="s">
        <v>4162</v>
      </c>
      <c r="AH473" s="55"/>
      <c r="AI473" s="181"/>
      <c r="AJ473" s="115"/>
      <c r="AK473" s="115"/>
      <c r="AL473" s="11" t="str">
        <f>VLOOKUP(B473,SAOM!B$2:U2131,20,0)</f>
        <v>Não tem PC disponível na localidade.</v>
      </c>
      <c r="AM473" s="57" t="s">
        <v>4162</v>
      </c>
    </row>
    <row r="474" spans="1:43" s="57" customFormat="1" ht="15.75" customHeight="1">
      <c r="A474" s="39">
        <v>3619</v>
      </c>
      <c r="B474" s="31">
        <v>3619</v>
      </c>
      <c r="C474" s="31">
        <v>3619</v>
      </c>
      <c r="D474" s="33" t="str">
        <f>VLOOKUP(B474,SAOM!B$2:H2131,7,0)</f>
        <v>SES-BANA-3619</v>
      </c>
      <c r="E474" s="24">
        <v>41057</v>
      </c>
      <c r="F474" s="24">
        <v>41102</v>
      </c>
      <c r="G474" s="24">
        <f>VLOOKUP(B474,SAOM!B$2:D2018,3,0)</f>
        <v>41102</v>
      </c>
      <c r="H474" s="24">
        <f t="shared" si="14"/>
        <v>41117</v>
      </c>
      <c r="I474" s="24" t="s">
        <v>458</v>
      </c>
      <c r="J474" s="48" t="s">
        <v>469</v>
      </c>
      <c r="K474" s="31" t="str">
        <f>VLOOKUP(B474,SAOM!B$2:H2015,4,0)</f>
        <v>Aceito</v>
      </c>
      <c r="L474" s="10" t="s">
        <v>456</v>
      </c>
      <c r="M474" s="33" t="str">
        <f>VLOOKUP(B474,SAOM!B$2:F2301,5,0)</f>
        <v>Lider</v>
      </c>
      <c r="N474" s="40" t="s">
        <v>3251</v>
      </c>
      <c r="O474" s="11" t="str">
        <f>VLOOKUP(N474,Coordenadas!B$2:C1321,2,0)</f>
        <v>CENTRO SUL</v>
      </c>
      <c r="P474" s="11" t="str">
        <f>VLOOKUP(N474,Coordenadas!B$2:D1321,3,0)</f>
        <v>21º13'38''S</v>
      </c>
      <c r="Q474" s="11" t="str">
        <f>VLOOKUP(N474,Coordenadas!B$2:E1321,4,0)</f>
        <v>43º46'27''O</v>
      </c>
      <c r="R474" s="31">
        <v>4033</v>
      </c>
      <c r="S474" s="24">
        <v>41093</v>
      </c>
      <c r="T474" s="54" t="str">
        <f>VLOOKUP(B474,SAOM!B$2:M2015,9,0)</f>
        <v>Ana Carolina Franco Nascimento</v>
      </c>
      <c r="U474" s="24" t="str">
        <f>VLOOKUP(B474,SAOM!B$2:N2015,10,0)</f>
        <v>Rua José Sete Pinheiro, s/n - Bairro Grogotó</v>
      </c>
      <c r="V474" s="54" t="str">
        <f>VLOOKUP(B474,SAOM!B$2:P2015,12,0)</f>
        <v>32 3339-2139</v>
      </c>
      <c r="W474" s="175" t="str">
        <f>VLOOKUP(B474,SAOM!B$2:O2015,11,0)</f>
        <v>36202-502</v>
      </c>
      <c r="X474" s="31" t="str">
        <f>VLOOKUP(B474,SAOM!B$2:Q2015,13,0)</f>
        <v>00:20:0E:10:52:09</v>
      </c>
      <c r="Y474" s="24">
        <v>41094</v>
      </c>
      <c r="Z474" s="40" t="s">
        <v>5710</v>
      </c>
      <c r="AA474" s="55">
        <v>41094</v>
      </c>
      <c r="AB474" s="28">
        <f>VLOOKUP(C474,Relatorios!A$3:B1245,2,0)</f>
        <v>41183</v>
      </c>
      <c r="AC474" s="287">
        <f>VLOOKUP(D474,Faturamento!D$3:F1909,3,0)</f>
        <v>41125</v>
      </c>
      <c r="AD474" s="45"/>
      <c r="AE474" s="55" t="str">
        <f>VLOOKUP(B474,SAOM!B$2:T2015,16,0)</f>
        <v>-</v>
      </c>
      <c r="AF474" s="55">
        <f t="shared" si="15"/>
        <v>41184</v>
      </c>
      <c r="AG474" s="55">
        <v>41253</v>
      </c>
      <c r="AH474" s="55">
        <v>41261</v>
      </c>
      <c r="AI474" s="181" t="s">
        <v>8609</v>
      </c>
      <c r="AJ474" s="115" t="s">
        <v>12173</v>
      </c>
      <c r="AK474" s="115" t="s">
        <v>13260</v>
      </c>
      <c r="AL474" s="11" t="str">
        <f>VLOOKUP(B474,SAOM!B$2:U2132,20,0)</f>
        <v>localidade ainda não possui computador</v>
      </c>
      <c r="AM474" s="57" t="s">
        <v>4162</v>
      </c>
    </row>
    <row r="475" spans="1:43" s="15" customFormat="1" ht="15.75" customHeight="1">
      <c r="A475" s="39">
        <v>3632</v>
      </c>
      <c r="B475" s="31">
        <v>3632</v>
      </c>
      <c r="C475" s="31">
        <v>3632</v>
      </c>
      <c r="D475" s="33" t="str">
        <f>VLOOKUP(B475,SAOM!B$2:H2132,7,0)</f>
        <v>SES-BANA-3632</v>
      </c>
      <c r="E475" s="13">
        <v>41057</v>
      </c>
      <c r="F475" s="13">
        <v>41102</v>
      </c>
      <c r="G475" s="13">
        <f>VLOOKUP(B475,SAOM!B$2:D2019,3,0)</f>
        <v>41103</v>
      </c>
      <c r="H475" s="13">
        <f t="shared" si="14"/>
        <v>41117</v>
      </c>
      <c r="I475" s="13">
        <v>41065</v>
      </c>
      <c r="J475" s="10" t="s">
        <v>469</v>
      </c>
      <c r="K475" s="33" t="str">
        <f>VLOOKUP(B475,SAOM!B$2:H2016,4,0)</f>
        <v>Aceito</v>
      </c>
      <c r="L475" s="10" t="s">
        <v>456</v>
      </c>
      <c r="M475" s="33" t="str">
        <f>VLOOKUP(B475,SAOM!B$2:F2302,5,0)</f>
        <v>Lider</v>
      </c>
      <c r="N475" s="11" t="s">
        <v>3251</v>
      </c>
      <c r="O475" s="11" t="str">
        <f>VLOOKUP(N475,Coordenadas!B$2:C1322,2,0)</f>
        <v>CENTRO SUL</v>
      </c>
      <c r="P475" s="11" t="str">
        <f>VLOOKUP(N475,Coordenadas!B$2:D1322,3,0)</f>
        <v>21º13'38''S</v>
      </c>
      <c r="Q475" s="11" t="str">
        <f>VLOOKUP(N475,Coordenadas!B$2:E1322,4,0)</f>
        <v>43º46'27''O</v>
      </c>
      <c r="R475" s="33">
        <v>4033</v>
      </c>
      <c r="S475" s="13">
        <v>41108</v>
      </c>
      <c r="T475" s="35" t="str">
        <f>VLOOKUP(B475,SAOM!B$2:M2016,9,0)</f>
        <v>Otávio Augusto Ramos Vieira</v>
      </c>
      <c r="U475" s="13" t="str">
        <f>VLOOKUP(B475,SAOM!B$2:N2016,10,0)</f>
        <v>Rua João Simões, s/n</v>
      </c>
      <c r="V475" s="35" t="str">
        <f>VLOOKUP(B475,SAOM!B$2:P2016,12,0)</f>
        <v>32 3339-2124</v>
      </c>
      <c r="W475" s="60" t="str">
        <f>VLOOKUP(B475,SAOM!B$2:O2016,11,0)</f>
        <v>36206-200</v>
      </c>
      <c r="X475" s="33" t="str">
        <f>VLOOKUP(B475,SAOM!B$2:Q2016,13,0)</f>
        <v>00:20:0e:10:4f:72</v>
      </c>
      <c r="Y475" s="13">
        <v>41108</v>
      </c>
      <c r="Z475" s="11" t="s">
        <v>5042</v>
      </c>
      <c r="AA475" s="14">
        <v>41108</v>
      </c>
      <c r="AB475" s="28">
        <f>VLOOKUP(C475,Relatorios!A$3:B1246,2,0)</f>
        <v>41183</v>
      </c>
      <c r="AC475" s="287">
        <f>VLOOKUP(D475,Faturamento!D$3:F1910,3,0)</f>
        <v>41139</v>
      </c>
      <c r="AD475" s="58" t="s">
        <v>3464</v>
      </c>
      <c r="AE475" s="14" t="str">
        <f>VLOOKUP(B475,SAOM!B$2:T2016,16,0)</f>
        <v>Em contato com o Sr. Otávio Augusto Ramos Vieira 32 3339-2124, endereço se localiza no Distrito de Ponte do Cosme.</v>
      </c>
      <c r="AF475" s="14">
        <f t="shared" si="15"/>
        <v>41198</v>
      </c>
      <c r="AG475" s="14" t="s">
        <v>4162</v>
      </c>
      <c r="AH475" s="14"/>
      <c r="AI475" s="47"/>
      <c r="AJ475" s="119"/>
      <c r="AK475" s="119"/>
      <c r="AL475" s="11" t="str">
        <f>VLOOKUP(B475,SAOM!B$2:U2133,20,0)</f>
        <v>Localidade não possui computador.</v>
      </c>
      <c r="AM475" s="15" t="s">
        <v>4162</v>
      </c>
    </row>
    <row r="476" spans="1:43" s="15" customFormat="1" ht="15.75" customHeight="1">
      <c r="A476" s="39">
        <v>3633</v>
      </c>
      <c r="B476" s="31">
        <v>3633</v>
      </c>
      <c r="C476" s="31">
        <v>3633</v>
      </c>
      <c r="D476" s="33" t="str">
        <f>VLOOKUP(B476,SAOM!B$2:H2133,7,0)</f>
        <v>SES-BANA-3633</v>
      </c>
      <c r="E476" s="13">
        <v>41057</v>
      </c>
      <c r="F476" s="13">
        <v>41102</v>
      </c>
      <c r="G476" s="13">
        <f>VLOOKUP(B476,SAOM!B$2:D2020,3,0)</f>
        <v>41103</v>
      </c>
      <c r="H476" s="13">
        <f t="shared" si="14"/>
        <v>41117</v>
      </c>
      <c r="I476" s="13">
        <v>41065</v>
      </c>
      <c r="J476" s="10" t="s">
        <v>469</v>
      </c>
      <c r="K476" s="33" t="str">
        <f>VLOOKUP(B476,SAOM!B$2:H2017,4,0)</f>
        <v>Aceito</v>
      </c>
      <c r="L476" s="10" t="s">
        <v>456</v>
      </c>
      <c r="M476" s="33" t="str">
        <f>VLOOKUP(B476,SAOM!B$2:F2303,5,0)</f>
        <v>Lider</v>
      </c>
      <c r="N476" s="11" t="s">
        <v>3251</v>
      </c>
      <c r="O476" s="11" t="str">
        <f>VLOOKUP(N476,Coordenadas!B$2:C1323,2,0)</f>
        <v>CENTRO SUL</v>
      </c>
      <c r="P476" s="11" t="str">
        <f>VLOOKUP(N476,Coordenadas!B$2:D1323,3,0)</f>
        <v>21º13'38''S</v>
      </c>
      <c r="Q476" s="11" t="str">
        <f>VLOOKUP(N476,Coordenadas!B$2:E1323,4,0)</f>
        <v>43º46'27''O</v>
      </c>
      <c r="R476" s="12">
        <v>4033</v>
      </c>
      <c r="S476" s="13">
        <v>41109</v>
      </c>
      <c r="T476" s="35" t="str">
        <f>VLOOKUP(B476,SAOM!B$2:M2017,9,0)</f>
        <v>Otávio Augusto Ramos Vieira</v>
      </c>
      <c r="U476" s="13" t="str">
        <f>VLOOKUP(B476,SAOM!B$2:N2017,10,0)</f>
        <v>Rua São Sebastião, s/n</v>
      </c>
      <c r="V476" s="35" t="str">
        <f>VLOOKUP(B476,SAOM!B$2:P2017,12,0)</f>
        <v>32 3339-2124</v>
      </c>
      <c r="W476" s="60" t="str">
        <f>VLOOKUP(B476,SAOM!B$2:O2017,11,0)</f>
        <v>36202-310</v>
      </c>
      <c r="X476" s="33" t="str">
        <f>VLOOKUP(B476,SAOM!B$2:Q2017,13,0)</f>
        <v>00:20:0e:10:4f:9d</v>
      </c>
      <c r="Y476" s="13">
        <v>41109</v>
      </c>
      <c r="Z476" s="11" t="s">
        <v>5179</v>
      </c>
      <c r="AA476" s="14">
        <v>41109</v>
      </c>
      <c r="AB476" s="28">
        <f>VLOOKUP(C476,Relatorios!A$3:B1247,2,0)</f>
        <v>41183</v>
      </c>
      <c r="AC476" s="287">
        <f>VLOOKUP(D476,Faturamento!D$3:F1911,3,0)</f>
        <v>41140</v>
      </c>
      <c r="AD476" s="14" t="s">
        <v>3465</v>
      </c>
      <c r="AE476" s="14" t="str">
        <f>VLOOKUP(B476,SAOM!B$2:T2017,16,0)</f>
        <v>Em contato com o Sr. Otávio Augusto Ramos Vieira 32 3339-2124, endereço se localiza no Distrito de  Santa Luzia.</v>
      </c>
      <c r="AF476" s="14">
        <f t="shared" si="15"/>
        <v>41199</v>
      </c>
      <c r="AG476" s="14" t="s">
        <v>4162</v>
      </c>
      <c r="AH476" s="14"/>
      <c r="AI476" s="47"/>
      <c r="AJ476" s="113"/>
      <c r="AK476" s="113"/>
      <c r="AL476" s="11" t="str">
        <f>VLOOKUP(B476,SAOM!B$2:U2134,20,0)</f>
        <v>Não tem computador na localidade.</v>
      </c>
      <c r="AM476" s="15" t="s">
        <v>4162</v>
      </c>
    </row>
    <row r="477" spans="1:43" s="15" customFormat="1" ht="15.75" customHeight="1">
      <c r="A477" s="39">
        <v>3634</v>
      </c>
      <c r="B477" s="31">
        <v>3634</v>
      </c>
      <c r="C477" s="31">
        <v>3634</v>
      </c>
      <c r="D477" s="33" t="str">
        <f>VLOOKUP(B477,SAOM!B$2:H2134,7,0)</f>
        <v>SES-BANA-3634</v>
      </c>
      <c r="E477" s="13">
        <v>41057</v>
      </c>
      <c r="F477" s="13">
        <v>41102</v>
      </c>
      <c r="G477" s="13">
        <f>VLOOKUP(B477,SAOM!B$2:D2021,3,0)</f>
        <v>41103</v>
      </c>
      <c r="H477" s="13">
        <f t="shared" si="14"/>
        <v>41117</v>
      </c>
      <c r="I477" s="13">
        <v>41065</v>
      </c>
      <c r="J477" s="10" t="s">
        <v>469</v>
      </c>
      <c r="K477" s="33" t="str">
        <f>VLOOKUP(B477,SAOM!B$2:H2018,4,0)</f>
        <v>Aceito</v>
      </c>
      <c r="L477" s="10" t="s">
        <v>456</v>
      </c>
      <c r="M477" s="33" t="str">
        <f>VLOOKUP(B477,SAOM!B$2:F2304,5,0)</f>
        <v>Lider</v>
      </c>
      <c r="N477" s="11" t="s">
        <v>3251</v>
      </c>
      <c r="O477" s="11" t="str">
        <f>VLOOKUP(N477,Coordenadas!B$2:C1324,2,0)</f>
        <v>CENTRO SUL</v>
      </c>
      <c r="P477" s="11" t="str">
        <f>VLOOKUP(N477,Coordenadas!B$2:D1324,3,0)</f>
        <v>21º13'38''S</v>
      </c>
      <c r="Q477" s="11" t="str">
        <f>VLOOKUP(N477,Coordenadas!B$2:E1324,4,0)</f>
        <v>43º46'27''O</v>
      </c>
      <c r="R477" s="33">
        <v>4033</v>
      </c>
      <c r="S477" s="13">
        <v>41110</v>
      </c>
      <c r="T477" s="35" t="str">
        <f>VLOOKUP(B477,SAOM!B$2:M2018,9,0)</f>
        <v>Vania Abrantes /Luiz Fabiano/Flavia</v>
      </c>
      <c r="U477" s="13" t="str">
        <f>VLOOKUP(B477,SAOM!B$2:N2018,10,0)</f>
        <v>Rua Maria das Graças Vidal, s/n - Distr. Margaridas</v>
      </c>
      <c r="V477" s="35" t="str">
        <f>VLOOKUP(B477,SAOM!B$2:P2018,12,0)</f>
        <v>32 3339-2124</v>
      </c>
      <c r="W477" s="60" t="str">
        <f>VLOOKUP(B477,SAOM!B$2:O2018,11,0)</f>
        <v>36200-000</v>
      </c>
      <c r="X477" s="33" t="str">
        <f>VLOOKUP(B477,SAOM!B$2:Q2018,13,0)</f>
        <v>00:20:0e:10:4f:60</v>
      </c>
      <c r="Y477" s="13">
        <v>41110</v>
      </c>
      <c r="Z477" s="11" t="s">
        <v>5042</v>
      </c>
      <c r="AA477" s="14">
        <v>41110</v>
      </c>
      <c r="AB477" s="28">
        <f>VLOOKUP(C477,Relatorios!A$3:B1248,2,0)</f>
        <v>41183</v>
      </c>
      <c r="AC477" s="287">
        <f>VLOOKUP(D477,Faturamento!D$3:F1912,3,0)</f>
        <v>41141</v>
      </c>
      <c r="AD477" s="58" t="s">
        <v>3466</v>
      </c>
      <c r="AE477" s="14" t="str">
        <f>VLOOKUP(B477,SAOM!B$2:T2018,16,0)</f>
        <v>Em contato com o Sr. Otávio Augusto Ramos Vieira 32 3339-2124, endereço se localiza no Distrito de Margarida 30 km de Barbacena .</v>
      </c>
      <c r="AF477" s="14">
        <f t="shared" si="15"/>
        <v>41200</v>
      </c>
      <c r="AG477" s="14" t="s">
        <v>4162</v>
      </c>
      <c r="AH477" s="14"/>
      <c r="AI477" s="47"/>
      <c r="AJ477" s="119"/>
      <c r="AK477" s="189"/>
      <c r="AL477" s="11" t="str">
        <f>VLOOKUP(B477,SAOM!B$2:U2135,20,0)</f>
        <v>Localidade não possui computador</v>
      </c>
      <c r="AM477" s="15" t="s">
        <v>4162</v>
      </c>
    </row>
    <row r="478" spans="1:43" s="15" customFormat="1" ht="15.75" customHeight="1">
      <c r="A478" s="39">
        <v>3618</v>
      </c>
      <c r="B478" s="31">
        <v>3618</v>
      </c>
      <c r="C478" s="31">
        <v>3618</v>
      </c>
      <c r="D478" s="33" t="str">
        <f>VLOOKUP(B478,SAOM!B$2:H2135,7,0)</f>
        <v>SES-BANA-3618</v>
      </c>
      <c r="E478" s="13">
        <v>41057</v>
      </c>
      <c r="F478" s="13">
        <v>41124</v>
      </c>
      <c r="G478" s="13">
        <f>VLOOKUP(B478,SAOM!B$2:D2022,3,0)</f>
        <v>41163</v>
      </c>
      <c r="H478" s="13">
        <f t="shared" si="14"/>
        <v>41139</v>
      </c>
      <c r="I478" s="13">
        <v>41109</v>
      </c>
      <c r="J478" s="10" t="s">
        <v>469</v>
      </c>
      <c r="K478" s="33" t="str">
        <f>VLOOKUP(B478,SAOM!B$2:H2019,4,0)</f>
        <v>Aceito</v>
      </c>
      <c r="L478" s="10" t="s">
        <v>456</v>
      </c>
      <c r="M478" s="33" t="str">
        <f>VLOOKUP(B478,SAOM!B$2:F2305,5,0)</f>
        <v>Lider</v>
      </c>
      <c r="N478" s="11" t="s">
        <v>3251</v>
      </c>
      <c r="O478" s="11" t="str">
        <f>VLOOKUP(N478,Coordenadas!B$2:C1325,2,0)</f>
        <v>CENTRO SUL</v>
      </c>
      <c r="P478" s="11" t="str">
        <f>VLOOKUP(N478,Coordenadas!B$2:D1325,3,0)</f>
        <v>21º13'38''S</v>
      </c>
      <c r="Q478" s="11" t="str">
        <f>VLOOKUP(N478,Coordenadas!B$2:E1325,4,0)</f>
        <v>43º46'27''O</v>
      </c>
      <c r="R478" s="33">
        <v>4033</v>
      </c>
      <c r="S478" s="13">
        <v>41162</v>
      </c>
      <c r="T478" s="35" t="str">
        <f>VLOOKUP(B478,SAOM!B$2:M2019,9,0)</f>
        <v>Thanee Ap. de Almeida Cruz</v>
      </c>
      <c r="U478" s="13" t="str">
        <f>VLOOKUP(B478,SAOM!B$2:N2019,10,0)</f>
        <v>Rua Basílio de Moraes s/n - Bairro Ipanema</v>
      </c>
      <c r="V478" s="35" t="str">
        <f>VLOOKUP(B478,SAOM!B$2:P2019,12,0)</f>
        <v>32 3339-2129</v>
      </c>
      <c r="W478" s="60" t="str">
        <f>VLOOKUP(B478,SAOM!B$2:O2019,11,0)</f>
        <v>36205-526</v>
      </c>
      <c r="X478" s="33" t="str">
        <f>VLOOKUP(B478,SAOM!B$2:Q2019,13,0)</f>
        <v>00:20:0E:10:4B:00</v>
      </c>
      <c r="Y478" s="13">
        <v>41171</v>
      </c>
      <c r="Z478" s="11" t="s">
        <v>5721</v>
      </c>
      <c r="AA478" s="14">
        <v>41171</v>
      </c>
      <c r="AB478" s="28">
        <f>VLOOKUP(C478,Relatorios!A$3:B1249,2,0)</f>
        <v>41291</v>
      </c>
      <c r="AC478" s="287">
        <f>VLOOKUP(D478,Faturamento!D$3:F1913,3,0)</f>
        <v>41202</v>
      </c>
      <c r="AD478" s="58" t="s">
        <v>5204</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 t="shared" si="15"/>
        <v>41261</v>
      </c>
      <c r="AG478" s="14">
        <v>41184</v>
      </c>
      <c r="AH478" s="14">
        <v>41185</v>
      </c>
      <c r="AI478" s="47" t="s">
        <v>456</v>
      </c>
      <c r="AJ478" s="119" t="s">
        <v>8655</v>
      </c>
      <c r="AK478" s="119" t="s">
        <v>8240</v>
      </c>
      <c r="AL478" s="11" t="str">
        <f>VLOOKUP(B478,SAOM!B$2:U2136,20,0)</f>
        <v>Localidade não possui computador.</v>
      </c>
      <c r="AM478" s="15" t="s">
        <v>4162</v>
      </c>
    </row>
    <row r="479" spans="1:43" s="57" customFormat="1" ht="15.75" customHeight="1">
      <c r="A479" s="39">
        <v>3635</v>
      </c>
      <c r="B479" s="31">
        <v>3635</v>
      </c>
      <c r="C479" s="31">
        <v>3635</v>
      </c>
      <c r="D479" s="33" t="str">
        <f>VLOOKUP(B479,SAOM!B$2:H2136,7,0)</f>
        <v>SES-BANA-3635</v>
      </c>
      <c r="E479" s="24">
        <v>41057</v>
      </c>
      <c r="F479" s="24">
        <v>41102</v>
      </c>
      <c r="G479" s="13">
        <f>VLOOKUP(B479,SAOM!B$2:D2023,3,0)</f>
        <v>41145</v>
      </c>
      <c r="H479" s="24">
        <f t="shared" si="14"/>
        <v>41117</v>
      </c>
      <c r="I479" s="24">
        <v>41065</v>
      </c>
      <c r="J479" s="48" t="s">
        <v>469</v>
      </c>
      <c r="K479" s="33" t="str">
        <f>VLOOKUP(B479,SAOM!B$2:H2020,4,0)</f>
        <v>Aceito</v>
      </c>
      <c r="L479" s="10" t="s">
        <v>456</v>
      </c>
      <c r="M479" s="33" t="str">
        <f>VLOOKUP(B479,SAOM!B$2:F2306,5,0)</f>
        <v>Lider</v>
      </c>
      <c r="N479" s="40" t="s">
        <v>3251</v>
      </c>
      <c r="O479" s="11" t="str">
        <f>VLOOKUP(N479,Coordenadas!B$2:C1326,2,0)</f>
        <v>CENTRO SUL</v>
      </c>
      <c r="P479" s="11" t="str">
        <f>VLOOKUP(N479,Coordenadas!B$2:D1326,3,0)</f>
        <v>21º13'38''S</v>
      </c>
      <c r="Q479" s="11" t="str">
        <f>VLOOKUP(N479,Coordenadas!B$2:E1326,4,0)</f>
        <v>43º46'27''O</v>
      </c>
      <c r="R479" s="31">
        <v>4033</v>
      </c>
      <c r="S479" s="24">
        <v>41110</v>
      </c>
      <c r="T479" s="35" t="str">
        <f>VLOOKUP(B479,SAOM!B$2:M2020,9,0)</f>
        <v>Otávio Augusto Ramos Vieira</v>
      </c>
      <c r="U479" s="13" t="str">
        <f>VLOOKUP(B479,SAOM!B$2:N2020,10,0)</f>
        <v>Rua Emília Augusta de Oliveira, s/n</v>
      </c>
      <c r="V479" s="35" t="str">
        <f>VLOOKUP(B479,SAOM!B$2:P2020,12,0)</f>
        <v>32 3339-2124</v>
      </c>
      <c r="W479" s="60" t="str">
        <f>VLOOKUP(B479,SAOM!B$2:O2020,11,0)</f>
        <v>36209-000</v>
      </c>
      <c r="X479" s="33" t="str">
        <f>VLOOKUP(B479,SAOM!B$2:Q2020,13,0)</f>
        <v>00:20:0e:10:4f:33</v>
      </c>
      <c r="Y479" s="24">
        <v>41114</v>
      </c>
      <c r="Z479" s="11" t="s">
        <v>5042</v>
      </c>
      <c r="AA479" s="55">
        <v>41114</v>
      </c>
      <c r="AB479" s="28">
        <f>VLOOKUP(C479,Relatorios!A$3:B1250,2,0)</f>
        <v>41183</v>
      </c>
      <c r="AC479" s="287">
        <f>VLOOKUP(D479,Faturamento!D$3:F1914,3,0)</f>
        <v>41145</v>
      </c>
      <c r="AD479" s="72" t="s">
        <v>5299</v>
      </c>
      <c r="AE479" s="14" t="str">
        <f>VLOOKUP(B479,SAOM!B$2:T2020,16,0)</f>
        <v>Em contato com o  Sr.Otávio Augusto Ramos Vieira 32 3339-2124, se localiza no Distrito em Padre Brito.</v>
      </c>
      <c r="AF479" s="14">
        <f t="shared" si="15"/>
        <v>41204</v>
      </c>
      <c r="AG479" s="55" t="s">
        <v>4162</v>
      </c>
      <c r="AH479" s="55"/>
      <c r="AI479" s="181"/>
      <c r="AJ479" s="120"/>
      <c r="AK479" s="120"/>
      <c r="AL479" s="11" t="str">
        <f>VLOOKUP(B479,SAOM!B$2:U2137,20,0)</f>
        <v>localidade não possui computador</v>
      </c>
      <c r="AM479" s="57" t="s">
        <v>4162</v>
      </c>
    </row>
    <row r="480" spans="1:43" s="15" customFormat="1" ht="15.75" customHeight="1">
      <c r="A480" s="39">
        <v>3617</v>
      </c>
      <c r="B480" s="31">
        <v>3617</v>
      </c>
      <c r="C480" s="31">
        <v>3617</v>
      </c>
      <c r="D480" s="33" t="str">
        <f>VLOOKUP(B480,SAOM!B$2:H2137,7,0)</f>
        <v>-</v>
      </c>
      <c r="E480" s="13">
        <v>41057</v>
      </c>
      <c r="F480" s="13">
        <v>41102</v>
      </c>
      <c r="G480" s="13">
        <f>VLOOKUP(B480,SAOM!B$2:D2024,3,0)</f>
        <v>41124</v>
      </c>
      <c r="H480" s="13">
        <f t="shared" si="14"/>
        <v>41117</v>
      </c>
      <c r="I480" s="13">
        <v>41109</v>
      </c>
      <c r="J480" s="10" t="s">
        <v>700</v>
      </c>
      <c r="K480" s="33" t="str">
        <f>VLOOKUP(B480,SAOM!B$2:H2021,4,0)</f>
        <v>Paralisado</v>
      </c>
      <c r="L480" s="10" t="s">
        <v>456</v>
      </c>
      <c r="M480" s="33" t="str">
        <f>VLOOKUP(B480,SAOM!B$2:F2307,5,0)</f>
        <v>Lider</v>
      </c>
      <c r="N480" s="11" t="s">
        <v>3251</v>
      </c>
      <c r="O480" s="11" t="str">
        <f>VLOOKUP(N480,Coordenadas!B$2:C1327,2,0)</f>
        <v>CENTRO SUL</v>
      </c>
      <c r="P480" s="11" t="str">
        <f>VLOOKUP(N480,Coordenadas!B$2:D1327,3,0)</f>
        <v>21º13'38''S</v>
      </c>
      <c r="Q480" s="11" t="str">
        <f>VLOOKUP(N480,Coordenadas!B$2:E1327,4,0)</f>
        <v>43º46'27''O</v>
      </c>
      <c r="R480" s="33">
        <v>4033</v>
      </c>
      <c r="S480" s="13" t="s">
        <v>458</v>
      </c>
      <c r="T480" s="35" t="str">
        <f>VLOOKUP(B480,SAOM!B$2:M2021,9,0)</f>
        <v>Maria José Lopes da Silva</v>
      </c>
      <c r="U480" s="13" t="str">
        <f>VLOOKUP(B480,SAOM!B$2:N2021,10,0)</f>
        <v>Praça Comendador Tompson Scafuto, s/n</v>
      </c>
      <c r="V480" s="35" t="str">
        <f>VLOOKUP(B480,SAOM!B$2:P2021,12,0)</f>
        <v>32 3339-2127</v>
      </c>
      <c r="W480" s="60" t="str">
        <f>VLOOKUP(B480,SAOM!B$2:O2021,11,0)</f>
        <v>36202-060</v>
      </c>
      <c r="X480" s="33" t="str">
        <f>VLOOKUP(B480,SAOM!B$2:Q2021,13,0)</f>
        <v>-</v>
      </c>
      <c r="Y480" s="13"/>
      <c r="Z480" s="11"/>
      <c r="AA480" s="14"/>
      <c r="AB480" s="28" t="e">
        <f>VLOOKUP(C480,Relatorios!A$3:B1251,2,0)</f>
        <v>#N/A</v>
      </c>
      <c r="AC480" s="287" t="e">
        <f>VLOOKUP(D480,Faturamento!D$3:F1915,3,0)</f>
        <v>#N/A</v>
      </c>
      <c r="AD480" s="58" t="s">
        <v>5205</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F480" s="14">
        <f t="shared" si="15"/>
        <v>90</v>
      </c>
      <c r="AG480" s="14" t="s">
        <v>4162</v>
      </c>
      <c r="AH480" s="14"/>
      <c r="AI480" s="47"/>
      <c r="AJ480" s="119"/>
      <c r="AK480" s="119"/>
      <c r="AL480" s="11" t="str">
        <f>VLOOKUP(B480,SAOM!B$2:U2138,20,0)</f>
        <v>-</v>
      </c>
      <c r="AM480" s="15" t="s">
        <v>4162</v>
      </c>
    </row>
    <row r="481" spans="1:43" s="57" customFormat="1" ht="15.75" customHeight="1">
      <c r="A481" s="39">
        <v>3621</v>
      </c>
      <c r="B481" s="31">
        <v>3621</v>
      </c>
      <c r="C481" s="31">
        <v>3621</v>
      </c>
      <c r="D481" s="33" t="str">
        <f>VLOOKUP(B481,SAOM!B$2:H2138,7,0)</f>
        <v>SES-BANA-3621</v>
      </c>
      <c r="E481" s="24">
        <v>41057</v>
      </c>
      <c r="F481" s="24">
        <v>41102</v>
      </c>
      <c r="G481" s="13">
        <f>VLOOKUP(B481,SAOM!B$2:D2025,3,0)</f>
        <v>41102</v>
      </c>
      <c r="H481" s="24">
        <f t="shared" si="14"/>
        <v>41117</v>
      </c>
      <c r="I481" s="24" t="s">
        <v>458</v>
      </c>
      <c r="J481" s="48" t="s">
        <v>469</v>
      </c>
      <c r="K481" s="33" t="str">
        <f>VLOOKUP(B481,SAOM!B$2:H2022,4,0)</f>
        <v>Aceito</v>
      </c>
      <c r="L481" s="10" t="s">
        <v>456</v>
      </c>
      <c r="M481" s="33" t="str">
        <f>VLOOKUP(B481,SAOM!B$2:F2308,5,0)</f>
        <v>Lider</v>
      </c>
      <c r="N481" s="40" t="s">
        <v>3251</v>
      </c>
      <c r="O481" s="11" t="str">
        <f>VLOOKUP(N481,Coordenadas!B$2:C1328,2,0)</f>
        <v>CENTRO SUL</v>
      </c>
      <c r="P481" s="11" t="str">
        <f>VLOOKUP(N481,Coordenadas!B$2:D1328,3,0)</f>
        <v>21º13'38''S</v>
      </c>
      <c r="Q481" s="11" t="str">
        <f>VLOOKUP(N481,Coordenadas!B$2:E1328,4,0)</f>
        <v>43º46'27''O</v>
      </c>
      <c r="R481" s="31">
        <v>4033</v>
      </c>
      <c r="S481" s="24">
        <v>41114</v>
      </c>
      <c r="T481" s="35" t="str">
        <f>VLOOKUP(B481,SAOM!B$2:M2022,9,0)</f>
        <v>Anny Vianna</v>
      </c>
      <c r="U481" s="13" t="str">
        <f>VLOOKUP(B481,SAOM!B$2:N2022,10,0)</f>
        <v>Rua Rufino José, s/n</v>
      </c>
      <c r="V481" s="35" t="str">
        <f>VLOOKUP(B481,SAOM!B$2:P2022,12,0)</f>
        <v>32 3330-9106</v>
      </c>
      <c r="W481" s="60" t="str">
        <f>VLOOKUP(B481,SAOM!B$2:O2022,11,0)</f>
        <v>36200-000</v>
      </c>
      <c r="X481" s="33" t="str">
        <f>VLOOKUP(B481,SAOM!B$2:Q2022,13,0)</f>
        <v>00:20:0E:10:4D:09</v>
      </c>
      <c r="Y481" s="24">
        <v>41114</v>
      </c>
      <c r="Z481" s="40" t="s">
        <v>4973</v>
      </c>
      <c r="AA481" s="55">
        <v>41115</v>
      </c>
      <c r="AB481" s="28">
        <f>VLOOKUP(C481,Relatorios!A$3:B1252,2,0)</f>
        <v>41183</v>
      </c>
      <c r="AC481" s="287">
        <f>VLOOKUP(D481,Faturamento!D$3:F1916,3,0)</f>
        <v>41146</v>
      </c>
      <c r="AD481" s="45" t="s">
        <v>5301</v>
      </c>
      <c r="AE481" s="14" t="str">
        <f>VLOOKUP(B481,SAOM!B$2:T2022,16,0)</f>
        <v>-</v>
      </c>
      <c r="AF481" s="14">
        <f t="shared" si="15"/>
        <v>41205</v>
      </c>
      <c r="AG481" s="55" t="s">
        <v>4162</v>
      </c>
      <c r="AH481" s="55"/>
      <c r="AI481" s="181"/>
      <c r="AJ481" s="115"/>
      <c r="AK481" s="115"/>
      <c r="AL481" s="11" t="str">
        <f>VLOOKUP(B481,SAOM!B$2:U2139,20,0)</f>
        <v>Não há computador disponível no local.</v>
      </c>
      <c r="AM481" s="57" t="s">
        <v>4162</v>
      </c>
    </row>
    <row r="482" spans="1:43" s="57" customFormat="1" ht="15.75" customHeight="1">
      <c r="A482" s="39">
        <v>3622</v>
      </c>
      <c r="B482" s="31">
        <v>3622</v>
      </c>
      <c r="C482" s="31">
        <v>3622</v>
      </c>
      <c r="D482" s="33" t="str">
        <f>VLOOKUP(B482,SAOM!B$2:H2139,7,0)</f>
        <v>SES-BANA-3622</v>
      </c>
      <c r="E482" s="24">
        <v>41057</v>
      </c>
      <c r="F482" s="24">
        <v>41102</v>
      </c>
      <c r="G482" s="24">
        <f>VLOOKUP(B482,SAOM!B$2:D2026,3,0)</f>
        <v>41102</v>
      </c>
      <c r="H482" s="24">
        <f t="shared" si="14"/>
        <v>41117</v>
      </c>
      <c r="I482" s="24" t="s">
        <v>458</v>
      </c>
      <c r="J482" s="48" t="s">
        <v>469</v>
      </c>
      <c r="K482" s="31" t="str">
        <f>VLOOKUP(B482,SAOM!B$2:H2023,4,0)</f>
        <v>Aceito</v>
      </c>
      <c r="L482" s="10" t="s">
        <v>456</v>
      </c>
      <c r="M482" s="33" t="str">
        <f>VLOOKUP(B482,SAOM!B$2:F2309,5,0)</f>
        <v>Lider</v>
      </c>
      <c r="N482" s="40" t="s">
        <v>3251</v>
      </c>
      <c r="O482" s="11" t="str">
        <f>VLOOKUP(N482,Coordenadas!B$2:C1329,2,0)</f>
        <v>CENTRO SUL</v>
      </c>
      <c r="P482" s="11" t="str">
        <f>VLOOKUP(N482,Coordenadas!B$2:D1329,3,0)</f>
        <v>21º13'38''S</v>
      </c>
      <c r="Q482" s="11" t="str">
        <f>VLOOKUP(N482,Coordenadas!B$2:E1329,4,0)</f>
        <v>43º46'27''O</v>
      </c>
      <c r="R482" s="31">
        <v>4033</v>
      </c>
      <c r="S482" s="24">
        <v>41100</v>
      </c>
      <c r="T482" s="54" t="str">
        <f>VLOOKUP(B482,SAOM!B$2:M2023,9,0)</f>
        <v>Carolina Lambert de Souza</v>
      </c>
      <c r="U482" s="24" t="str">
        <f>VLOOKUP(B482,SAOM!B$2:N2023,10,0)</f>
        <v>Rua São Francisco de Assis, 63</v>
      </c>
      <c r="V482" s="54" t="str">
        <f>VLOOKUP(B482,SAOM!B$2:P2023,12,0)</f>
        <v>32 3339-2138</v>
      </c>
      <c r="W482" s="175" t="str">
        <f>VLOOKUP(B482,SAOM!B$2:O2023,11,0)</f>
        <v>36204-634</v>
      </c>
      <c r="X482" s="31" t="str">
        <f>VLOOKUP(B482,SAOM!B$2:Q2023,13,0)</f>
        <v>00:20:0e:10:51:d0</v>
      </c>
      <c r="Y482" s="24">
        <v>41100</v>
      </c>
      <c r="Z482" s="40" t="s">
        <v>1339</v>
      </c>
      <c r="AA482" s="55">
        <v>41114</v>
      </c>
      <c r="AB482" s="28">
        <f>VLOOKUP(C482,Relatorios!A$3:B1253,2,0)</f>
        <v>41183</v>
      </c>
      <c r="AC482" s="287">
        <f>VLOOKUP(D482,Faturamento!D$3:F1917,3,0)</f>
        <v>41145</v>
      </c>
      <c r="AD482" s="45" t="s">
        <v>5602</v>
      </c>
      <c r="AE482" s="55" t="str">
        <f>VLOOKUP(B482,SAOM!B$2:T2023,16,0)</f>
        <v>-</v>
      </c>
      <c r="AF482" s="55">
        <f t="shared" si="15"/>
        <v>41204</v>
      </c>
      <c r="AG482" s="55">
        <v>41253</v>
      </c>
      <c r="AH482" s="55">
        <v>41261</v>
      </c>
      <c r="AI482" s="181" t="s">
        <v>8609</v>
      </c>
      <c r="AJ482" s="115" t="s">
        <v>12172</v>
      </c>
      <c r="AK482" s="115" t="s">
        <v>13257</v>
      </c>
      <c r="AL482" s="11" t="str">
        <f>VLOOKUP(B482,SAOM!B$2:U2140,20,0)</f>
        <v>Com o cliente.</v>
      </c>
      <c r="AM482" s="57" t="s">
        <v>4162</v>
      </c>
    </row>
    <row r="483" spans="1:43" s="15" customFormat="1" ht="15.75" customHeight="1">
      <c r="A483" s="39">
        <v>3631</v>
      </c>
      <c r="B483" s="31">
        <v>3631</v>
      </c>
      <c r="C483" s="31">
        <v>3631</v>
      </c>
      <c r="D483" s="33" t="str">
        <f>VLOOKUP(B483,SAOM!B$2:H2140,7,0)</f>
        <v>SES-BANA-3631</v>
      </c>
      <c r="E483" s="13">
        <v>41057</v>
      </c>
      <c r="F483" s="13">
        <v>41102</v>
      </c>
      <c r="G483" s="13">
        <f>VLOOKUP(B483,SAOM!B$2:D2027,3,0)</f>
        <v>41102</v>
      </c>
      <c r="H483" s="13">
        <f t="shared" si="14"/>
        <v>41117</v>
      </c>
      <c r="I483" s="13" t="s">
        <v>458</v>
      </c>
      <c r="J483" s="10" t="s">
        <v>469</v>
      </c>
      <c r="K483" s="33" t="str">
        <f>VLOOKUP(B483,SAOM!B$2:H2024,4,0)</f>
        <v>Aceito</v>
      </c>
      <c r="L483" s="10" t="s">
        <v>456</v>
      </c>
      <c r="M483" s="33" t="str">
        <f>VLOOKUP(B483,SAOM!B$2:F2310,5,0)</f>
        <v>Lider</v>
      </c>
      <c r="N483" s="11" t="s">
        <v>3251</v>
      </c>
      <c r="O483" s="11" t="str">
        <f>VLOOKUP(N483,Coordenadas!B$2:C1330,2,0)</f>
        <v>CENTRO SUL</v>
      </c>
      <c r="P483" s="11" t="str">
        <f>VLOOKUP(N483,Coordenadas!B$2:D1330,3,0)</f>
        <v>21º13'38''S</v>
      </c>
      <c r="Q483" s="11" t="str">
        <f>VLOOKUP(N483,Coordenadas!B$2:E1330,4,0)</f>
        <v>43º46'27''O</v>
      </c>
      <c r="R483" s="33">
        <v>4033</v>
      </c>
      <c r="S483" s="13">
        <v>41110</v>
      </c>
      <c r="T483" s="35" t="str">
        <f>VLOOKUP(B483,SAOM!B$2:M2024,9,0)</f>
        <v>Yamiinnie de Oliveira Alves</v>
      </c>
      <c r="U483" s="13" t="str">
        <f>VLOOKUP(B483,SAOM!B$2:N2024,10,0)</f>
        <v>Rua Manoel, 102</v>
      </c>
      <c r="V483" s="35" t="str">
        <f>VLOOKUP(B483,SAOM!B$2:P2024,12,0)</f>
        <v>32 3393-8026</v>
      </c>
      <c r="W483" s="60" t="str">
        <f>VLOOKUP(B483,SAOM!B$2:O2024,11,0)</f>
        <v>36207-000</v>
      </c>
      <c r="X483" s="33" t="str">
        <f>VLOOKUP(B483,SAOM!B$2:Q2024,13,0)</f>
        <v>00:20:0E:10:4F:79</v>
      </c>
      <c r="Y483" s="13">
        <v>41110</v>
      </c>
      <c r="Z483" s="11" t="s">
        <v>5147</v>
      </c>
      <c r="AA483" s="14">
        <v>41110</v>
      </c>
      <c r="AB483" s="28">
        <f>VLOOKUP(C483,Relatorios!A$3:B1254,2,0)</f>
        <v>41183</v>
      </c>
      <c r="AC483" s="287">
        <f>VLOOKUP(D483,Faturamento!D$3:F1918,3,0)</f>
        <v>41141</v>
      </c>
      <c r="AD483" s="41"/>
      <c r="AE483" s="14" t="str">
        <f>VLOOKUP(B483,SAOM!B$2:T2024,16,0)</f>
        <v>-</v>
      </c>
      <c r="AF483" s="14">
        <f t="shared" si="15"/>
        <v>41200</v>
      </c>
      <c r="AG483" s="14" t="s">
        <v>4162</v>
      </c>
      <c r="AH483" s="14"/>
      <c r="AI483" s="47"/>
      <c r="AJ483" s="114"/>
      <c r="AK483" s="114"/>
      <c r="AL483" s="11" t="str">
        <f>VLOOKUP(B483,SAOM!B$2:U2141,20,0)</f>
        <v>O técnico não está com o cabo de rede disponível.</v>
      </c>
      <c r="AM483" s="15" t="s">
        <v>4162</v>
      </c>
    </row>
    <row r="484" spans="1:43" s="15" customFormat="1" ht="15.75" customHeight="1">
      <c r="A484" s="39">
        <v>3623</v>
      </c>
      <c r="B484" s="31">
        <v>3623</v>
      </c>
      <c r="C484" s="31">
        <v>3623</v>
      </c>
      <c r="D484" s="33" t="str">
        <f>VLOOKUP(B484,SAOM!B$2:H2141,7,0)</f>
        <v>SES-BANA-3623</v>
      </c>
      <c r="E484" s="13">
        <v>41057</v>
      </c>
      <c r="F484" s="13">
        <v>41102</v>
      </c>
      <c r="G484" s="13">
        <f>VLOOKUP(B484,SAOM!B$2:D2028,3,0)</f>
        <v>41102</v>
      </c>
      <c r="H484" s="13">
        <f t="shared" si="14"/>
        <v>41117</v>
      </c>
      <c r="I484" s="13" t="s">
        <v>458</v>
      </c>
      <c r="J484" s="10" t="s">
        <v>469</v>
      </c>
      <c r="K484" s="33" t="str">
        <f>VLOOKUP(B484,SAOM!B$2:H2025,4,0)</f>
        <v>Aceito</v>
      </c>
      <c r="L484" s="10" t="s">
        <v>456</v>
      </c>
      <c r="M484" s="33" t="str">
        <f>VLOOKUP(B484,SAOM!B$2:F2311,5,0)</f>
        <v>Lider</v>
      </c>
      <c r="N484" s="11" t="s">
        <v>3251</v>
      </c>
      <c r="O484" s="11" t="str">
        <f>VLOOKUP(N484,Coordenadas!B$2:C1331,2,0)</f>
        <v>CENTRO SUL</v>
      </c>
      <c r="P484" s="11" t="str">
        <f>VLOOKUP(N484,Coordenadas!B$2:D1331,3,0)</f>
        <v>21º13'38''S</v>
      </c>
      <c r="Q484" s="11" t="str">
        <f>VLOOKUP(N484,Coordenadas!B$2:E1331,4,0)</f>
        <v>43º46'27''O</v>
      </c>
      <c r="R484" s="33">
        <v>4033</v>
      </c>
      <c r="S484" s="13">
        <v>41110</v>
      </c>
      <c r="T484" s="35" t="str">
        <f>VLOOKUP(B484,SAOM!B$2:M2025,9,0)</f>
        <v>José Maria de Camargos</v>
      </c>
      <c r="U484" s="13" t="str">
        <f>VLOOKUP(B484,SAOM!B$2:N2025,10,0)</f>
        <v>Rua José Paula Coelho, s/n</v>
      </c>
      <c r="V484" s="35" t="str">
        <f>VLOOKUP(B484,SAOM!B$2:P2025,12,0)</f>
        <v>32 3339-2110</v>
      </c>
      <c r="W484" s="60" t="str">
        <f>VLOOKUP(B484,SAOM!B$2:O2025,11,0)</f>
        <v>36202-801</v>
      </c>
      <c r="X484" s="33" t="str">
        <f>VLOOKUP(B484,SAOM!B$2:Q2025,13,0)</f>
        <v>00:20:0E:10:4c:37</v>
      </c>
      <c r="Y484" s="13">
        <v>41110</v>
      </c>
      <c r="Z484" s="11" t="s">
        <v>1339</v>
      </c>
      <c r="AA484" s="14">
        <v>41114</v>
      </c>
      <c r="AB484" s="28">
        <f>VLOOKUP(C484,Relatorios!A$3:B1255,2,0)</f>
        <v>41183</v>
      </c>
      <c r="AC484" s="287">
        <f>VLOOKUP(D484,Faturamento!D$3:F1919,3,0)</f>
        <v>41145</v>
      </c>
      <c r="AD484" s="41" t="s">
        <v>5295</v>
      </c>
      <c r="AE484" s="14" t="str">
        <f>VLOOKUP(B484,SAOM!B$2:T2025,16,0)</f>
        <v>-</v>
      </c>
      <c r="AF484" s="14">
        <f t="shared" si="15"/>
        <v>41204</v>
      </c>
      <c r="AG484" s="14" t="s">
        <v>4162</v>
      </c>
      <c r="AH484" s="14"/>
      <c r="AI484" s="47"/>
      <c r="AJ484" s="114"/>
      <c r="AK484" s="114"/>
      <c r="AL484" s="11" t="str">
        <f>VLOOKUP(B484,SAOM!B$2:U2142,20,0)</f>
        <v>cabo muito curto</v>
      </c>
      <c r="AM484" s="15" t="s">
        <v>4162</v>
      </c>
    </row>
    <row r="485" spans="1:43" s="57" customFormat="1" ht="15.75" customHeight="1">
      <c r="A485" s="39">
        <v>3624</v>
      </c>
      <c r="B485" s="31">
        <v>3624</v>
      </c>
      <c r="C485" s="31">
        <v>3624</v>
      </c>
      <c r="D485" s="33" t="str">
        <f>VLOOKUP(B485,SAOM!B$2:H2142,7,0)</f>
        <v>SES-BANA-3624</v>
      </c>
      <c r="E485" s="24">
        <v>41057</v>
      </c>
      <c r="F485" s="24">
        <v>41102</v>
      </c>
      <c r="G485" s="24">
        <f>VLOOKUP(B485,SAOM!B$2:D2029,3,0)</f>
        <v>41102</v>
      </c>
      <c r="H485" s="24">
        <f t="shared" si="14"/>
        <v>41117</v>
      </c>
      <c r="I485" s="24" t="s">
        <v>458</v>
      </c>
      <c r="J485" s="48" t="s">
        <v>469</v>
      </c>
      <c r="K485" s="31" t="str">
        <f>VLOOKUP(B485,SAOM!B$2:H2026,4,0)</f>
        <v>Aceito</v>
      </c>
      <c r="L485" s="10" t="s">
        <v>456</v>
      </c>
      <c r="M485" s="33" t="str">
        <f>VLOOKUP(B485,SAOM!B$2:F2312,5,0)</f>
        <v>Lider</v>
      </c>
      <c r="N485" s="40" t="s">
        <v>3251</v>
      </c>
      <c r="O485" s="11" t="str">
        <f>VLOOKUP(N485,Coordenadas!B$2:C1332,2,0)</f>
        <v>CENTRO SUL</v>
      </c>
      <c r="P485" s="11" t="str">
        <f>VLOOKUP(N485,Coordenadas!B$2:D1332,3,0)</f>
        <v>21º13'38''S</v>
      </c>
      <c r="Q485" s="11" t="str">
        <f>VLOOKUP(N485,Coordenadas!B$2:E1332,4,0)</f>
        <v>43º46'27''O</v>
      </c>
      <c r="R485" s="31">
        <v>4033</v>
      </c>
      <c r="S485" s="24">
        <v>41100</v>
      </c>
      <c r="T485" s="54" t="str">
        <f>VLOOKUP(B485,SAOM!B$2:M2026,9,0)</f>
        <v>Débora Cristina da Silva Nery Chaves</v>
      </c>
      <c r="U485" s="24" t="str">
        <f>VLOOKUP(B485,SAOM!B$2:N2026,10,0)</f>
        <v>Praça Fortaleza, s/n</v>
      </c>
      <c r="V485" s="54" t="str">
        <f>VLOOKUP(B485,SAOM!B$2:P2026,12,0)</f>
        <v>32 3339-2130</v>
      </c>
      <c r="W485" s="175" t="str">
        <f>VLOOKUP(B485,SAOM!B$2:O2026,11,0)</f>
        <v>36202-734</v>
      </c>
      <c r="X485" s="31" t="str">
        <f>VLOOKUP(B485,SAOM!B$2:Q2026,13,0)</f>
        <v>00:20:0e:10:48:a3</v>
      </c>
      <c r="Y485" s="24">
        <v>41100</v>
      </c>
      <c r="Z485" s="40" t="s">
        <v>5015</v>
      </c>
      <c r="AA485" s="55">
        <v>41151</v>
      </c>
      <c r="AB485" s="28">
        <f>VLOOKUP(C485,Relatorios!A$3:B1256,2,0)</f>
        <v>41183</v>
      </c>
      <c r="AC485" s="287">
        <f>VLOOKUP(D485,Faturamento!D$3:F1920,3,0)</f>
        <v>41182</v>
      </c>
      <c r="AD485" s="45"/>
      <c r="AE485" s="55" t="str">
        <f>VLOOKUP(B485,SAOM!B$2:T2026,16,0)</f>
        <v>-</v>
      </c>
      <c r="AF485" s="55">
        <f t="shared" si="15"/>
        <v>41241</v>
      </c>
      <c r="AG485" s="55">
        <v>41253</v>
      </c>
      <c r="AH485" s="55">
        <v>41261</v>
      </c>
      <c r="AI485" s="181" t="s">
        <v>8609</v>
      </c>
      <c r="AJ485" s="115" t="s">
        <v>12171</v>
      </c>
      <c r="AK485" s="115" t="s">
        <v>13257</v>
      </c>
      <c r="AL485" s="11" t="str">
        <f>VLOOKUP(B485,SAOM!B$2:U2143,20,0)</f>
        <v>Sem computador para conexão.</v>
      </c>
      <c r="AM485" s="57" t="s">
        <v>4162</v>
      </c>
    </row>
    <row r="486" spans="1:43" s="15" customFormat="1" ht="15.75" customHeight="1">
      <c r="A486" s="39">
        <v>3614</v>
      </c>
      <c r="B486" s="31">
        <v>3614</v>
      </c>
      <c r="C486" s="31">
        <v>3614</v>
      </c>
      <c r="D486" s="33" t="str">
        <f>VLOOKUP(B486,SAOM!B$2:H2143,7,0)</f>
        <v>SES-BANA-3614</v>
      </c>
      <c r="E486" s="13">
        <v>41057</v>
      </c>
      <c r="F486" s="13">
        <v>41102</v>
      </c>
      <c r="G486" s="13">
        <f>VLOOKUP(B486,SAOM!B$2:D2030,3,0)</f>
        <v>41102</v>
      </c>
      <c r="H486" s="13">
        <f t="shared" si="14"/>
        <v>41117</v>
      </c>
      <c r="I486" s="13" t="s">
        <v>458</v>
      </c>
      <c r="J486" s="10" t="s">
        <v>469</v>
      </c>
      <c r="K486" s="33" t="str">
        <f>VLOOKUP(B486,SAOM!B$2:H2027,4,0)</f>
        <v>Aceito</v>
      </c>
      <c r="L486" s="10" t="s">
        <v>456</v>
      </c>
      <c r="M486" s="33" t="str">
        <f>VLOOKUP(B486,SAOM!B$2:F2313,5,0)</f>
        <v>Lider</v>
      </c>
      <c r="N486" s="11" t="s">
        <v>3251</v>
      </c>
      <c r="O486" s="11" t="str">
        <f>VLOOKUP(N486,Coordenadas!B$2:C1333,2,0)</f>
        <v>CENTRO SUL</v>
      </c>
      <c r="P486" s="11" t="str">
        <f>VLOOKUP(N486,Coordenadas!B$2:D1333,3,0)</f>
        <v>21º13'38''S</v>
      </c>
      <c r="Q486" s="11" t="str">
        <f>VLOOKUP(N486,Coordenadas!B$2:E1333,4,0)</f>
        <v>43º46'27''O</v>
      </c>
      <c r="R486" s="33">
        <v>4033</v>
      </c>
      <c r="S486" s="13">
        <v>41102</v>
      </c>
      <c r="T486" s="35" t="str">
        <f>VLOOKUP(B486,SAOM!B$2:M2027,9,0)</f>
        <v>Gelsa Mara Martins Pimenta</v>
      </c>
      <c r="U486" s="13" t="str">
        <f>VLOOKUP(B486,SAOM!B$2:N2027,10,0)</f>
        <v>Praça Cônego Nelson de Souza, s/n</v>
      </c>
      <c r="V486" s="35" t="str">
        <f>VLOOKUP(B486,SAOM!B$2:P2027,12,0)</f>
        <v>32 3339-2112</v>
      </c>
      <c r="W486" s="60" t="str">
        <f>VLOOKUP(B486,SAOM!B$2:O2027,11,0)</f>
        <v>36204-076</v>
      </c>
      <c r="X486" s="33" t="str">
        <f>VLOOKUP(B486,SAOM!B$2:Q2027,13,0)</f>
        <v>00:20:0e:10:48:dd</v>
      </c>
      <c r="Y486" s="13">
        <v>41102</v>
      </c>
      <c r="Z486" s="11" t="s">
        <v>1733</v>
      </c>
      <c r="AA486" s="14">
        <v>41102</v>
      </c>
      <c r="AB486" s="28">
        <f>VLOOKUP(C486,Relatorios!A$3:B1257,2,0)</f>
        <v>41183</v>
      </c>
      <c r="AC486" s="287">
        <f>VLOOKUP(D486,Faturamento!D$3:F1921,3,0)</f>
        <v>41133</v>
      </c>
      <c r="AD486" s="41"/>
      <c r="AE486" s="14" t="str">
        <f>VLOOKUP(B486,SAOM!B$2:T2027,16,0)</f>
        <v>-</v>
      </c>
      <c r="AF486" s="14">
        <f t="shared" si="15"/>
        <v>41192</v>
      </c>
      <c r="AG486" s="14">
        <v>41124</v>
      </c>
      <c r="AH486" s="14">
        <v>41130</v>
      </c>
      <c r="AI486" s="47" t="s">
        <v>456</v>
      </c>
      <c r="AJ486" s="114" t="s">
        <v>6019</v>
      </c>
      <c r="AK486" s="114"/>
      <c r="AL486" s="11" t="str">
        <f>VLOOKUP(B486,SAOM!B$2:U2144,20,0)</f>
        <v>Sem computador na localidade</v>
      </c>
      <c r="AM486" s="15" t="s">
        <v>4162</v>
      </c>
    </row>
    <row r="487" spans="1:43" s="57" customFormat="1" ht="15.75" customHeight="1">
      <c r="A487" s="39">
        <v>3613</v>
      </c>
      <c r="B487" s="31">
        <v>3613</v>
      </c>
      <c r="C487" s="31">
        <v>3613</v>
      </c>
      <c r="D487" s="33" t="str">
        <f>VLOOKUP(B487,SAOM!B$2:H2144,7,0)</f>
        <v>SES-BANA-3613</v>
      </c>
      <c r="E487" s="24">
        <v>41057</v>
      </c>
      <c r="F487" s="24">
        <v>41102</v>
      </c>
      <c r="G487" s="24">
        <f>VLOOKUP(B487,SAOM!B$2:D2031,3,0)</f>
        <v>41102</v>
      </c>
      <c r="H487" s="24">
        <f t="shared" si="14"/>
        <v>41117</v>
      </c>
      <c r="I487" s="24">
        <v>41088</v>
      </c>
      <c r="J487" s="48" t="s">
        <v>469</v>
      </c>
      <c r="K487" s="31" t="str">
        <f>VLOOKUP(B487,SAOM!B$2:H2028,4,0)</f>
        <v>Aceito</v>
      </c>
      <c r="L487" s="10" t="s">
        <v>456</v>
      </c>
      <c r="M487" s="33" t="str">
        <f>VLOOKUP(B487,SAOM!B$2:F2314,5,0)</f>
        <v>Lider</v>
      </c>
      <c r="N487" s="40" t="s">
        <v>3251</v>
      </c>
      <c r="O487" s="11" t="str">
        <f>VLOOKUP(N487,Coordenadas!B$2:C1334,2,0)</f>
        <v>CENTRO SUL</v>
      </c>
      <c r="P487" s="11" t="str">
        <f>VLOOKUP(N487,Coordenadas!B$2:D1334,3,0)</f>
        <v>21º13'38''S</v>
      </c>
      <c r="Q487" s="11" t="str">
        <f>VLOOKUP(N487,Coordenadas!B$2:E1334,4,0)</f>
        <v>43º46'27''O</v>
      </c>
      <c r="R487" s="31">
        <v>4033</v>
      </c>
      <c r="S487" s="24">
        <v>41122</v>
      </c>
      <c r="T487" s="54" t="str">
        <f>VLOOKUP(B487,SAOM!B$2:M2028,9,0)</f>
        <v>Marcos Iran Dias</v>
      </c>
      <c r="U487" s="24" t="str">
        <f>VLOOKUP(B487,SAOM!B$2:N2028,10,0)</f>
        <v>Rua Tenente Aloir Amaral Nogueira, 200</v>
      </c>
      <c r="V487" s="54" t="str">
        <f>VLOOKUP(B487,SAOM!B$2:P2028,12,0)</f>
        <v>32 3339-2113</v>
      </c>
      <c r="W487" s="175" t="str">
        <f>VLOOKUP(B487,SAOM!B$2:O2028,11,0)</f>
        <v>36202-508</v>
      </c>
      <c r="X487" s="31" t="str">
        <f>VLOOKUP(B487,SAOM!B$2:Q2028,13,0)</f>
        <v>00:20:0E:10:4F:3c</v>
      </c>
      <c r="Y487" s="24">
        <v>41122</v>
      </c>
      <c r="Z487" s="40" t="s">
        <v>5761</v>
      </c>
      <c r="AA487" s="55">
        <v>41134</v>
      </c>
      <c r="AB487" s="28">
        <f>VLOOKUP(C487,Relatorios!A$3:B1258,2,0)</f>
        <v>41183</v>
      </c>
      <c r="AC487" s="287">
        <f>VLOOKUP(D487,Faturamento!D$3:F1922,3,0)</f>
        <v>41165</v>
      </c>
      <c r="AD487" s="45" t="s">
        <v>5718</v>
      </c>
      <c r="AE487" s="55" t="str">
        <f>VLOOKUP(B487,SAOM!B$2:T2028,16,0)</f>
        <v>-</v>
      </c>
      <c r="AF487" s="55">
        <f t="shared" si="15"/>
        <v>41224</v>
      </c>
      <c r="AG487" s="55">
        <v>41253</v>
      </c>
      <c r="AH487" s="55">
        <v>41261</v>
      </c>
      <c r="AI487" s="181" t="s">
        <v>8609</v>
      </c>
      <c r="AJ487" s="115" t="s">
        <v>12171</v>
      </c>
      <c r="AK487" s="115" t="s">
        <v>13257</v>
      </c>
      <c r="AL487" s="11" t="str">
        <f>VLOOKUP(B487,SAOM!B$2:U2145,20,0)</f>
        <v>-</v>
      </c>
      <c r="AM487" s="57" t="s">
        <v>4162</v>
      </c>
    </row>
    <row r="488" spans="1:43" s="15" customFormat="1" ht="15.75" customHeight="1">
      <c r="A488" s="39">
        <v>3612</v>
      </c>
      <c r="B488" s="31">
        <v>3612</v>
      </c>
      <c r="C488" s="31">
        <v>3612</v>
      </c>
      <c r="D488" s="33" t="str">
        <f>VLOOKUP(B488,SAOM!B$2:H2145,7,0)</f>
        <v>SES-BANA-3612</v>
      </c>
      <c r="E488" s="13">
        <v>41057</v>
      </c>
      <c r="F488" s="13">
        <v>41102</v>
      </c>
      <c r="G488" s="13">
        <f>VLOOKUP(B488,SAOM!B$2:D2032,3,0)</f>
        <v>41102</v>
      </c>
      <c r="H488" s="13">
        <f t="shared" si="14"/>
        <v>41117</v>
      </c>
      <c r="I488" s="13" t="s">
        <v>458</v>
      </c>
      <c r="J488" s="10" t="s">
        <v>469</v>
      </c>
      <c r="K488" s="33" t="str">
        <f>VLOOKUP(B488,SAOM!B$2:H2029,4,0)</f>
        <v>Aceito</v>
      </c>
      <c r="L488" s="10" t="s">
        <v>456</v>
      </c>
      <c r="M488" s="33" t="str">
        <f>VLOOKUP(B488,SAOM!B$2:F2315,5,0)</f>
        <v>Lider</v>
      </c>
      <c r="N488" s="11" t="s">
        <v>3251</v>
      </c>
      <c r="O488" s="11" t="str">
        <f>VLOOKUP(N488,Coordenadas!B$2:C1335,2,0)</f>
        <v>CENTRO SUL</v>
      </c>
      <c r="P488" s="11" t="str">
        <f>VLOOKUP(N488,Coordenadas!B$2:D1335,3,0)</f>
        <v>21º13'38''S</v>
      </c>
      <c r="Q488" s="11" t="str">
        <f>VLOOKUP(N488,Coordenadas!B$2:E1335,4,0)</f>
        <v>43º46'27''O</v>
      </c>
      <c r="R488" s="33">
        <v>4033</v>
      </c>
      <c r="S488" s="13">
        <v>41099</v>
      </c>
      <c r="T488" s="35" t="str">
        <f>VLOOKUP(B488,SAOM!B$2:M2029,9,0)</f>
        <v>Danila Batista Dutra Camara</v>
      </c>
      <c r="U488" s="13" t="str">
        <f>VLOOKUP(B488,SAOM!B$2:N2029,10,0)</f>
        <v>Rua João Batista Cantarutti, s/n</v>
      </c>
      <c r="V488" s="35" t="str">
        <f>VLOOKUP(B488,SAOM!B$2:P2029,12,0)</f>
        <v>32- 3339-2131</v>
      </c>
      <c r="W488" s="60" t="str">
        <f>VLOOKUP(B488,SAOM!B$2:O2029,11,0)</f>
        <v>36200-680</v>
      </c>
      <c r="X488" s="33" t="str">
        <f>VLOOKUP(B488,SAOM!B$2:Q2029,13,0)</f>
        <v>00:20:0e:10:49:d1</v>
      </c>
      <c r="Y488" s="13">
        <v>41099</v>
      </c>
      <c r="Z488" s="11" t="s">
        <v>4973</v>
      </c>
      <c r="AA488" s="14">
        <v>41099</v>
      </c>
      <c r="AB488" s="28">
        <f>VLOOKUP(C488,Relatorios!A$3:B1259,2,0)</f>
        <v>41183</v>
      </c>
      <c r="AC488" s="287">
        <f>VLOOKUP(D488,Faturamento!D$3:F1923,3,0)</f>
        <v>41130</v>
      </c>
      <c r="AD488" s="41"/>
      <c r="AE488" s="14" t="str">
        <f>VLOOKUP(B488,SAOM!B$2:T2029,16,0)</f>
        <v>-</v>
      </c>
      <c r="AF488" s="14">
        <f t="shared" si="15"/>
        <v>41189</v>
      </c>
      <c r="AG488" s="14" t="s">
        <v>4162</v>
      </c>
      <c r="AH488" s="14"/>
      <c r="AI488" s="47"/>
      <c r="AJ488" s="114"/>
      <c r="AK488" s="187"/>
      <c r="AL488" s="11" t="str">
        <f>VLOOKUP(B488,SAOM!B$2:U2146,20,0)</f>
        <v>Não há computador disponível no local.</v>
      </c>
      <c r="AM488" s="15" t="s">
        <v>4162</v>
      </c>
    </row>
    <row r="489" spans="1:43" s="15" customFormat="1" ht="15.75" customHeight="1">
      <c r="A489" s="39">
        <v>3593</v>
      </c>
      <c r="B489" s="31">
        <v>3593</v>
      </c>
      <c r="C489" s="31">
        <v>3593</v>
      </c>
      <c r="D489" s="33" t="str">
        <f>VLOOKUP(B489,SAOM!B$2:H2146,7,0)</f>
        <v>SES-SATO-3593</v>
      </c>
      <c r="E489" s="13">
        <v>41057</v>
      </c>
      <c r="F489" s="13">
        <v>41117</v>
      </c>
      <c r="G489" s="13">
        <f>VLOOKUP(B489,SAOM!B$2:D2033,3,0)</f>
        <v>41117</v>
      </c>
      <c r="H489" s="13">
        <f t="shared" si="14"/>
        <v>41132</v>
      </c>
      <c r="I489" s="13" t="s">
        <v>458</v>
      </c>
      <c r="J489" s="10" t="s">
        <v>469</v>
      </c>
      <c r="K489" s="33" t="str">
        <f>VLOOKUP(B489,SAOM!B$2:H2030,4,0)</f>
        <v>Aceito</v>
      </c>
      <c r="L489" s="10" t="s">
        <v>456</v>
      </c>
      <c r="M489" s="33" t="str">
        <f>VLOOKUP(B489,SAOM!B$2:F2316,5,0)</f>
        <v>Lider</v>
      </c>
      <c r="N489" s="11" t="s">
        <v>3307</v>
      </c>
      <c r="O489" s="11" t="str">
        <f>VLOOKUP(N489,Coordenadas!B$2:C1336,2,0)</f>
        <v>JEQUITINHONHA</v>
      </c>
      <c r="P489" s="11" t="str">
        <f>VLOOKUP(N489,Coordenadas!B$2:D1336,3,0)</f>
        <v>18º0'23''S</v>
      </c>
      <c r="Q489" s="11" t="str">
        <f>VLOOKUP(N489,Coordenadas!B$2:E1336,4,0)</f>
        <v>43º23'42''O</v>
      </c>
      <c r="R489" s="33">
        <v>4033</v>
      </c>
      <c r="S489" s="13">
        <v>41134</v>
      </c>
      <c r="T489" s="35" t="str">
        <f>VLOOKUP(B489,SAOM!B$2:M2030,9,0)</f>
        <v>Luana Lopes Ferreira</v>
      </c>
      <c r="U489" s="13" t="str">
        <f>VLOOKUP(B489,SAOM!B$2:N2030,10,0)</f>
        <v>Rua Peixe Vivo, s/n</v>
      </c>
      <c r="V489" s="35" t="str">
        <f>VLOOKUP(B489,SAOM!B$2:P2030,12,0)</f>
        <v>38 3546-1220</v>
      </c>
      <c r="W489" s="60" t="str">
        <f>VLOOKUP(B489,SAOM!B$2:O2030,11,0)</f>
        <v>39185-000</v>
      </c>
      <c r="X489" s="33" t="str">
        <f>VLOOKUP(B489,SAOM!B$2:Q2030,13,0)</f>
        <v>00:20:0E:10:4A:FA</v>
      </c>
      <c r="Y489" s="13">
        <v>41134</v>
      </c>
      <c r="Z489" s="11" t="s">
        <v>6228</v>
      </c>
      <c r="AA489" s="14">
        <v>41134</v>
      </c>
      <c r="AB489" s="28">
        <f>VLOOKUP(C489,Relatorios!A$3:B1260,2,0)</f>
        <v>41183</v>
      </c>
      <c r="AC489" s="287">
        <f>VLOOKUP(D489,Faturamento!D$3:F1924,3,0)</f>
        <v>41165</v>
      </c>
      <c r="AD489" s="41" t="s">
        <v>4250</v>
      </c>
      <c r="AE489" s="14" t="str">
        <f>VLOOKUP(B489,SAOM!B$2:T2030,16,0)</f>
        <v xml:space="preserve">28/06/2012 14:47:37 	Marcos Gonzaga Milagres 	Endereço e contato confirmados </v>
      </c>
      <c r="AF489" s="14">
        <f t="shared" si="15"/>
        <v>41224</v>
      </c>
      <c r="AG489" s="14">
        <v>41327</v>
      </c>
      <c r="AH489" s="14">
        <v>41346</v>
      </c>
      <c r="AI489" s="47" t="s">
        <v>8610</v>
      </c>
      <c r="AJ489" s="114" t="s">
        <v>15824</v>
      </c>
      <c r="AK489" s="114" t="s">
        <v>15884</v>
      </c>
      <c r="AL489" s="11" t="str">
        <f>VLOOKUP(B489,SAOM!B$2:U2147,20,0)</f>
        <v>Não há computador disponível.</v>
      </c>
      <c r="AM489" s="15" t="s">
        <v>4162</v>
      </c>
    </row>
    <row r="490" spans="1:43" s="15" customFormat="1" ht="15.75" customHeight="1">
      <c r="A490" s="39">
        <v>3594</v>
      </c>
      <c r="B490" s="31">
        <v>3594</v>
      </c>
      <c r="C490" s="31">
        <v>3594</v>
      </c>
      <c r="D490" s="33" t="str">
        <f>VLOOKUP(B490,SAOM!B$2:H2147,7,0)</f>
        <v>SES-SARA-3594</v>
      </c>
      <c r="E490" s="13">
        <v>41057</v>
      </c>
      <c r="F490" s="13">
        <v>41117</v>
      </c>
      <c r="G490" s="13">
        <f>VLOOKUP(B490,SAOM!B$2:D2034,3,0)</f>
        <v>41117</v>
      </c>
      <c r="H490" s="13">
        <f t="shared" si="14"/>
        <v>41132</v>
      </c>
      <c r="I490" s="13">
        <v>41073</v>
      </c>
      <c r="J490" s="10" t="s">
        <v>469</v>
      </c>
      <c r="K490" s="33" t="str">
        <f>VLOOKUP(B490,SAOM!B$2:H2031,4,0)</f>
        <v>Aceito</v>
      </c>
      <c r="L490" s="10" t="s">
        <v>623</v>
      </c>
      <c r="M490" s="33" t="str">
        <f>VLOOKUP(B490,SAOM!B$2:F2317,5,0)</f>
        <v>Vodanet</v>
      </c>
      <c r="N490" s="11" t="s">
        <v>3311</v>
      </c>
      <c r="O490" s="11" t="str">
        <f>VLOOKUP(N490,Coordenadas!B$2:C1337,2,0)</f>
        <v>LESTE</v>
      </c>
      <c r="P490" s="11" t="str">
        <f>VLOOKUP(N490,Coordenadas!B$2:D1337,3,0)</f>
        <v>18º18'9''S</v>
      </c>
      <c r="Q490" s="11" t="str">
        <f>VLOOKUP(N490,Coordenadas!B$2:E1337,4,0)</f>
        <v>42º9'14''O</v>
      </c>
      <c r="R490" s="33">
        <v>4033</v>
      </c>
      <c r="S490" s="13" t="s">
        <v>458</v>
      </c>
      <c r="T490" s="35" t="str">
        <f>VLOOKUP(B490,SAOM!B$2:M2031,9,0)</f>
        <v>Waldinelio Godinho Cordeiro</v>
      </c>
      <c r="U490" s="13" t="str">
        <f>VLOOKUP(B490,SAOM!B$2:N2031,10,0)</f>
        <v>Rua Senhora Aparecida, 43</v>
      </c>
      <c r="V490" s="35" t="str">
        <f>VLOOKUP(B490,SAOM!B$2:P2031,12,0)</f>
        <v xml:space="preserve">(33)3293-1195/1187 </v>
      </c>
      <c r="W490" s="60" t="str">
        <f>VLOOKUP(B490,SAOM!B$2:O2031,11,0)</f>
        <v>39785-000</v>
      </c>
      <c r="X490" s="33" t="str">
        <f>VLOOKUP(B490,SAOM!B$2:Q2031,13,0)</f>
        <v>00:20:0E:10:54:D9</v>
      </c>
      <c r="Y490" s="13">
        <v>41233</v>
      </c>
      <c r="Z490" s="11" t="s">
        <v>3785</v>
      </c>
      <c r="AA490" s="14">
        <v>41234</v>
      </c>
      <c r="AB490" s="28">
        <f>VLOOKUP(C490,Relatorios!A$3:B1261,2,0)</f>
        <v>41271</v>
      </c>
      <c r="AC490" s="287">
        <f>VLOOKUP(D490,Faturamento!D$3:F1925,3,0)</f>
        <v>41265</v>
      </c>
      <c r="AD490" s="41" t="s">
        <v>6567</v>
      </c>
      <c r="AE490" s="14" t="str">
        <f>VLOOKUP(B490,SAOM!B$2:T2031,16,0)</f>
        <v xml:space="preserve">28/06/2012 14:49:38 	Marcos Gonzaga Milagres 	Correção realizada </v>
      </c>
      <c r="AF490" s="14">
        <f t="shared" si="15"/>
        <v>41324</v>
      </c>
      <c r="AG490" s="14" t="s">
        <v>4162</v>
      </c>
      <c r="AH490" s="14"/>
      <c r="AI490" s="47"/>
      <c r="AJ490" s="114"/>
      <c r="AK490" s="114"/>
      <c r="AL490" s="11" t="str">
        <f>VLOOKUP(B490,SAOM!B$2:U2148,20,0)</f>
        <v>Não tem computador.</v>
      </c>
      <c r="AM490" s="15" t="s">
        <v>4162</v>
      </c>
    </row>
    <row r="491" spans="1:43" s="15" customFormat="1" ht="15.75" customHeight="1">
      <c r="A491" s="39">
        <v>3595</v>
      </c>
      <c r="B491" s="31">
        <v>3595</v>
      </c>
      <c r="C491" s="31">
        <v>3595</v>
      </c>
      <c r="D491" s="33" t="str">
        <f>VLOOKUP(B491,SAOM!B$2:H2148,7,0)</f>
        <v>SES-SAHA-3595</v>
      </c>
      <c r="E491" s="13">
        <v>41057</v>
      </c>
      <c r="F491" s="13">
        <v>41102</v>
      </c>
      <c r="G491" s="13">
        <f>VLOOKUP(B491,SAOM!B$2:D2035,3,0)</f>
        <v>41102</v>
      </c>
      <c r="H491" s="13">
        <f t="shared" si="14"/>
        <v>41117</v>
      </c>
      <c r="I491" s="13" t="s">
        <v>458</v>
      </c>
      <c r="J491" s="10" t="s">
        <v>469</v>
      </c>
      <c r="K491" s="33" t="str">
        <f>VLOOKUP(B491,SAOM!B$2:H2032,4,0)</f>
        <v>Aceito</v>
      </c>
      <c r="L491" s="10" t="s">
        <v>623</v>
      </c>
      <c r="M491" s="33" t="str">
        <f>VLOOKUP(B491,SAOM!B$2:F2318,5,0)</f>
        <v>Vodanet</v>
      </c>
      <c r="N491" s="11" t="s">
        <v>3314</v>
      </c>
      <c r="O491" s="11" t="str">
        <f>VLOOKUP(N491,Coordenadas!B$2:C1338,2,0)</f>
        <v>OESTE</v>
      </c>
      <c r="P491" s="11" t="str">
        <f>VLOOKUP(N491,Coordenadas!B$2:D1338,3,0)</f>
        <v>19º42'30''S</v>
      </c>
      <c r="Q491" s="11" t="str">
        <f>VLOOKUP(N491,Coordenadas!B$2:E1338,4,0)</f>
        <v>44º33'35''O</v>
      </c>
      <c r="R491" s="33">
        <v>4033</v>
      </c>
      <c r="S491" s="13">
        <v>41094</v>
      </c>
      <c r="T491" s="35" t="str">
        <f>VLOOKUP(B491,SAOM!B$2:M2032,9,0)</f>
        <v>Cristiane Mara Silva</v>
      </c>
      <c r="U491" s="13" t="str">
        <f>VLOOKUP(B491,SAOM!B$2:N2032,10,0)</f>
        <v>Av. José Augusto de Moraes, 09</v>
      </c>
      <c r="V491" s="35" t="str">
        <f>VLOOKUP(B491,SAOM!B$2:P2032,12,0)</f>
        <v>37 3275-1046</v>
      </c>
      <c r="W491" s="60" t="str">
        <f>VLOOKUP(B491,SAOM!B$2:O2032,11,0)</f>
        <v>35694-000</v>
      </c>
      <c r="X491" s="33" t="str">
        <f>VLOOKUP(B491,SAOM!B$2:Q2032,13,0)</f>
        <v>00:20:0E:10:4A:48</v>
      </c>
      <c r="Y491" s="13">
        <v>41093</v>
      </c>
      <c r="Z491" s="11" t="s">
        <v>3786</v>
      </c>
      <c r="AA491" s="14">
        <v>41094</v>
      </c>
      <c r="AB491" s="28" t="e">
        <f>VLOOKUP(C491,Relatorios!A$3:B1262,2,0)</f>
        <v>#N/A</v>
      </c>
      <c r="AC491" s="287">
        <f>VLOOKUP(D491,Faturamento!D$3:F1926,3,0)</f>
        <v>41125</v>
      </c>
      <c r="AD491" s="41"/>
      <c r="AE491" s="14" t="str">
        <f>VLOOKUP(B491,SAOM!B$2:T2032,16,0)</f>
        <v>-</v>
      </c>
      <c r="AF491" s="14">
        <f t="shared" si="15"/>
        <v>41184</v>
      </c>
      <c r="AG491" s="14" t="s">
        <v>4162</v>
      </c>
      <c r="AH491" s="14"/>
      <c r="AI491" s="47"/>
      <c r="AJ491" s="114"/>
      <c r="AK491" s="114"/>
      <c r="AL491" s="11" t="str">
        <f>VLOOKUP(B491,SAOM!B$2:U2149,20,0)</f>
        <v>ligado diretamente ao computador</v>
      </c>
      <c r="AM491" s="15" t="s">
        <v>4162</v>
      </c>
    </row>
    <row r="492" spans="1:43" s="15" customFormat="1" ht="15.75" customHeight="1">
      <c r="A492" s="39">
        <v>3596</v>
      </c>
      <c r="B492" s="31">
        <v>3596</v>
      </c>
      <c r="C492" s="31">
        <v>3596</v>
      </c>
      <c r="D492" s="33" t="str">
        <f>VLOOKUP(B492,SAOM!B$2:H2149,7,0)</f>
        <v>SES-SARE-3596</v>
      </c>
      <c r="E492" s="13">
        <v>41057</v>
      </c>
      <c r="F492" s="13">
        <v>41117</v>
      </c>
      <c r="G492" s="13">
        <f>VLOOKUP(B492,SAOM!B$2:D2036,3,0)</f>
        <v>41117</v>
      </c>
      <c r="H492" s="13">
        <f t="shared" si="14"/>
        <v>41132</v>
      </c>
      <c r="I492" s="13">
        <v>41073</v>
      </c>
      <c r="J492" s="10" t="s">
        <v>469</v>
      </c>
      <c r="K492" s="33" t="str">
        <f>VLOOKUP(B492,SAOM!B$2:H2033,4,0)</f>
        <v>Aceito</v>
      </c>
      <c r="L492" s="10" t="s">
        <v>456</v>
      </c>
      <c r="M492" s="33" t="str">
        <f>VLOOKUP(B492,SAOM!B$2:F2319,5,0)</f>
        <v>Lider</v>
      </c>
      <c r="N492" s="11" t="s">
        <v>3318</v>
      </c>
      <c r="O492" s="11" t="str">
        <f>VLOOKUP(N492,Coordenadas!B$2:C1339,2,0)</f>
        <v>SUL</v>
      </c>
      <c r="P492" s="11" t="str">
        <f>VLOOKUP(N492,Coordenadas!B$2:D1339,3,0)</f>
        <v>22º19'53''S</v>
      </c>
      <c r="Q492" s="11" t="str">
        <f>VLOOKUP(N492,Coordenadas!B$2:E1339,4,0)</f>
        <v>45º31'42''O</v>
      </c>
      <c r="R492" s="33">
        <v>4033</v>
      </c>
      <c r="S492" s="13">
        <v>41131</v>
      </c>
      <c r="T492" s="35" t="str">
        <f>VLOOKUP(B492,SAOM!B$2:M2033,9,0)</f>
        <v>Jorge Mauro Correa Gomes</v>
      </c>
      <c r="U492" s="13" t="str">
        <f>VLOOKUP(B492,SAOM!B$2:N2033,10,0)</f>
        <v xml:space="preserve">RUA CAETANO PIRES, 115 - EM FRENTE À DROGARIA SÃO JOSÉ </v>
      </c>
      <c r="V492" s="35" t="str">
        <f>VLOOKUP(B492,SAOM!B$2:P2033,12,0)</f>
        <v>35 3645-1580</v>
      </c>
      <c r="W492" s="60" t="str">
        <f>VLOOKUP(B492,SAOM!B$2:O2033,11,0)</f>
        <v>37510-000</v>
      </c>
      <c r="X492" s="33" t="str">
        <f>VLOOKUP(B492,SAOM!B$2:Q2033,13,0)</f>
        <v>00:20:0E:10:4A:8B</v>
      </c>
      <c r="Y492" s="13">
        <v>41130</v>
      </c>
      <c r="Z492" s="11" t="s">
        <v>1743</v>
      </c>
      <c r="AA492" s="14">
        <v>41131</v>
      </c>
      <c r="AB492" s="28">
        <f>VLOOKUP(C492,Relatorios!A$3:B1263,2,0)</f>
        <v>41183</v>
      </c>
      <c r="AC492" s="287">
        <f>VLOOKUP(D492,Faturamento!D$3:F1927,3,0)</f>
        <v>41162</v>
      </c>
      <c r="AD492" s="41" t="s">
        <v>4249</v>
      </c>
      <c r="AE492" s="14" t="str">
        <f>VLOOKUP(B492,SAOM!B$2:T2033,16,0)</f>
        <v xml:space="preserve">28/06/2012 14:51:14 	Marcos Gonzaga Milagres 	Correção realizada </v>
      </c>
      <c r="AF492" s="14">
        <f t="shared" si="15"/>
        <v>41221</v>
      </c>
      <c r="AG492" s="14" t="s">
        <v>4162</v>
      </c>
      <c r="AH492" s="14"/>
      <c r="AI492" s="47"/>
      <c r="AJ492" s="114"/>
      <c r="AK492" s="114"/>
      <c r="AL492" s="11" t="str">
        <f>VLOOKUP(B492,SAOM!B$2:U2150,20,0)</f>
        <v>Conectado ao PC do cliente.</v>
      </c>
      <c r="AM492" s="15" t="s">
        <v>4162</v>
      </c>
    </row>
    <row r="493" spans="1:43" s="15" customFormat="1" ht="15.75" customHeight="1">
      <c r="A493" s="39">
        <v>3597</v>
      </c>
      <c r="B493" s="31">
        <v>3597</v>
      </c>
      <c r="C493" s="31">
        <v>3597</v>
      </c>
      <c r="D493" s="33" t="str">
        <f>VLOOKUP(B493,SAOM!B$2:H2150,7,0)</f>
        <v>SES-SAOS-3597</v>
      </c>
      <c r="E493" s="13">
        <v>41057</v>
      </c>
      <c r="F493" s="13">
        <v>41117</v>
      </c>
      <c r="G493" s="13">
        <f>VLOOKUP(B493,SAOM!B$2:D2037,3,0)</f>
        <v>41117</v>
      </c>
      <c r="H493" s="13">
        <f t="shared" si="14"/>
        <v>41132</v>
      </c>
      <c r="I493" s="13">
        <v>41073</v>
      </c>
      <c r="J493" s="10" t="s">
        <v>469</v>
      </c>
      <c r="K493" s="33" t="str">
        <f>VLOOKUP(B493,SAOM!B$2:H2034,4,0)</f>
        <v>Aceito</v>
      </c>
      <c r="L493" s="10" t="s">
        <v>623</v>
      </c>
      <c r="M493" s="33" t="str">
        <f>VLOOKUP(B493,SAOM!B$2:F2320,5,0)</f>
        <v>Vodanet</v>
      </c>
      <c r="N493" s="11" t="s">
        <v>3320</v>
      </c>
      <c r="O493" s="11" t="str">
        <f>VLOOKUP(N493,Coordenadas!B$2:C1340,2,0)</f>
        <v>LESTE DO SUL</v>
      </c>
      <c r="P493" s="11" t="str">
        <f>VLOOKUP(N493,Coordenadas!B$2:D1340,3,0)</f>
        <v>20º10'12''S</v>
      </c>
      <c r="Q493" s="11" t="str">
        <f>VLOOKUP(N493,Coordenadas!B$2:E1340,4,0)</f>
        <v>42º31'29''O</v>
      </c>
      <c r="R493" s="33">
        <v>4033</v>
      </c>
      <c r="S493" s="13">
        <v>41138</v>
      </c>
      <c r="T493" s="35" t="str">
        <f>VLOOKUP(B493,SAOM!B$2:M2034,9,0)</f>
        <v>Cinthia Caldas Rios</v>
      </c>
      <c r="U493" s="13" t="str">
        <f>VLOOKUP(B493,SAOM!B$2:N2034,10,0)</f>
        <v>PRAÇA ARMANDO RIOS, 16 - CENTRO</v>
      </c>
      <c r="V493" s="35" t="str">
        <f>VLOOKUP(B493,SAOM!B$2:P2034,12,0)</f>
        <v xml:space="preserve">(33)3352-1785/1403 </v>
      </c>
      <c r="W493" s="60" t="str">
        <f>VLOOKUP(B493,SAOM!B$2:O2034,11,0)</f>
        <v>35360-000</v>
      </c>
      <c r="X493" s="33" t="str">
        <f>VLOOKUP(B493,SAOM!B$2:Q2034,13,0)</f>
        <v>00:20:0E:10:4F:68</v>
      </c>
      <c r="Y493" s="13">
        <v>41163</v>
      </c>
      <c r="Z493" s="11" t="s">
        <v>3785</v>
      </c>
      <c r="AA493" s="14">
        <v>41163</v>
      </c>
      <c r="AB493" s="28">
        <f>VLOOKUP(C493,Relatorios!A$3:B1264,2,0)</f>
        <v>41271</v>
      </c>
      <c r="AC493" s="287">
        <f>VLOOKUP(D493,Faturamento!D$3:F1928,3,0)</f>
        <v>41194</v>
      </c>
      <c r="AD493" s="41" t="s">
        <v>6568</v>
      </c>
      <c r="AE493" s="14" t="str">
        <f>VLOOKUP(B493,SAOM!B$2:T2034,16,0)</f>
        <v xml:space="preserve">28/06/2012 - Endereço corrigido. </v>
      </c>
      <c r="AF493" s="14">
        <f t="shared" si="15"/>
        <v>41253</v>
      </c>
      <c r="AG493" s="14" t="s">
        <v>4162</v>
      </c>
      <c r="AH493" s="14"/>
      <c r="AI493" s="47"/>
      <c r="AJ493" s="114"/>
      <c r="AK493" s="114"/>
      <c r="AL493" s="11" t="str">
        <f>VLOOKUP(B493,SAOM!B$2:U2151,20,0)</f>
        <v>-</v>
      </c>
      <c r="AM493" s="15" t="s">
        <v>4162</v>
      </c>
    </row>
    <row r="494" spans="1:43" s="15" customFormat="1" ht="15.75" customHeight="1">
      <c r="A494" s="39">
        <v>3598</v>
      </c>
      <c r="B494" s="31">
        <v>3598</v>
      </c>
      <c r="C494" s="31">
        <v>3598</v>
      </c>
      <c r="D494" s="33" t="str">
        <f>VLOOKUP(B494,SAOM!B$2:H2151,7,0)</f>
        <v>SES-SATO-3598</v>
      </c>
      <c r="E494" s="13">
        <v>41057</v>
      </c>
      <c r="F494" s="13">
        <v>41102</v>
      </c>
      <c r="G494" s="13">
        <f>VLOOKUP(B494,SAOM!B$2:D2038,3,0)</f>
        <v>41102</v>
      </c>
      <c r="H494" s="13">
        <f t="shared" si="14"/>
        <v>41117</v>
      </c>
      <c r="I494" s="13" t="s">
        <v>458</v>
      </c>
      <c r="J494" s="10" t="s">
        <v>469</v>
      </c>
      <c r="K494" s="33" t="str">
        <f>VLOOKUP(B494,SAOM!B$2:H2035,4,0)</f>
        <v>Aceito</v>
      </c>
      <c r="L494" s="10" t="s">
        <v>623</v>
      </c>
      <c r="M494" s="33" t="str">
        <f>VLOOKUP(B494,SAOM!B$2:F2321,5,0)</f>
        <v>Vodanet</v>
      </c>
      <c r="N494" s="11" t="s">
        <v>3322</v>
      </c>
      <c r="O494" s="11" t="str">
        <f>VLOOKUP(N494,Coordenadas!B$2:C1341,2,0)</f>
        <v>CENTRO</v>
      </c>
      <c r="P494" s="11" t="str">
        <f>VLOOKUP(N494,Coordenadas!B$2:D1341,3,0)</f>
        <v>19º17'2''S</v>
      </c>
      <c r="Q494" s="11" t="str">
        <f>VLOOKUP(N494,Coordenadas!B$2:E1341,4,0)</f>
        <v>43º10'0''O</v>
      </c>
      <c r="R494" s="33">
        <v>4033</v>
      </c>
      <c r="S494" s="13">
        <v>41093</v>
      </c>
      <c r="T494" s="35" t="str">
        <f>VLOOKUP(B494,SAOM!B$2:M2035,9,0)</f>
        <v>Maria Aparecida Moraes Almeida</v>
      </c>
      <c r="U494" s="13" t="str">
        <f>VLOOKUP(B494,SAOM!B$2:N2035,10,0)</f>
        <v>Rua Bonfim, 135</v>
      </c>
      <c r="V494" s="35" t="str">
        <f>VLOOKUP(B494,SAOM!B$2:P2035,12,0)</f>
        <v>31 3867-5205</v>
      </c>
      <c r="W494" s="60" t="str">
        <f>VLOOKUP(B494,SAOM!B$2:O2035,11,0)</f>
        <v>35815-000</v>
      </c>
      <c r="X494" s="33" t="str">
        <f>VLOOKUP(B494,SAOM!B$2:Q2035,13,0)</f>
        <v>00:20:0e:10:52:10</v>
      </c>
      <c r="Y494" s="13">
        <v>41093</v>
      </c>
      <c r="Z494" s="11" t="s">
        <v>3785</v>
      </c>
      <c r="AA494" s="14">
        <v>41093</v>
      </c>
      <c r="AB494" s="28">
        <f>VLOOKUP(C494,Relatorios!A$3:B1265,2,0)</f>
        <v>41271</v>
      </c>
      <c r="AC494" s="287">
        <f>VLOOKUP(D494,Faturamento!D$3:F1929,3,0)</f>
        <v>41124</v>
      </c>
      <c r="AD494" s="41"/>
      <c r="AE494" s="14" t="str">
        <f>VLOOKUP(B494,SAOM!B$2:T2035,16,0)</f>
        <v>-</v>
      </c>
      <c r="AF494" s="14">
        <f t="shared" si="15"/>
        <v>41183</v>
      </c>
      <c r="AG494" s="14">
        <v>41163</v>
      </c>
      <c r="AH494" s="14">
        <v>41284</v>
      </c>
      <c r="AI494" s="47" t="s">
        <v>8610</v>
      </c>
      <c r="AJ494" s="114" t="s">
        <v>12171</v>
      </c>
      <c r="AK494" s="114" t="s">
        <v>13822</v>
      </c>
      <c r="AL494" s="11" t="str">
        <f>VLOOKUP(B494,SAOM!B$2:U2152,20,0)</f>
        <v>Tecnico sem cabo de rede</v>
      </c>
      <c r="AM494" s="15" t="s">
        <v>4162</v>
      </c>
    </row>
    <row r="495" spans="1:43" s="57" customFormat="1" ht="15.75" customHeight="1">
      <c r="A495" s="39">
        <v>3599</v>
      </c>
      <c r="B495" s="31">
        <v>3599</v>
      </c>
      <c r="C495" s="31">
        <v>3599</v>
      </c>
      <c r="D495" s="33" t="str">
        <f>VLOOKUP(B495,SAOM!B$2:H2152,7,0)</f>
        <v>SES-SADO-3599</v>
      </c>
      <c r="E495" s="24">
        <v>41057</v>
      </c>
      <c r="F495" s="24">
        <v>41102</v>
      </c>
      <c r="G495" s="13">
        <f>VLOOKUP(B495,SAOM!B$2:D2039,3,0)</f>
        <v>41102</v>
      </c>
      <c r="H495" s="24">
        <f t="shared" si="14"/>
        <v>41117</v>
      </c>
      <c r="I495" s="24" t="s">
        <v>458</v>
      </c>
      <c r="J495" s="48" t="s">
        <v>469</v>
      </c>
      <c r="K495" s="33" t="str">
        <f>VLOOKUP(B495,SAOM!B$2:H2036,4,0)</f>
        <v>Aceito</v>
      </c>
      <c r="L495" s="48" t="s">
        <v>623</v>
      </c>
      <c r="M495" s="33" t="str">
        <f>VLOOKUP(B495,SAOM!B$2:F2322,5,0)</f>
        <v>Vodanet</v>
      </c>
      <c r="N495" s="40" t="s">
        <v>3325</v>
      </c>
      <c r="O495" s="11" t="str">
        <f>VLOOKUP(N495,Coordenadas!B$2:C1342,2,0)</f>
        <v>CENTRO</v>
      </c>
      <c r="P495" s="11" t="str">
        <f>VLOOKUP(N495,Coordenadas!B$2:D1342,3,0)</f>
        <v>20º1'17''S</v>
      </c>
      <c r="Q495" s="11" t="str">
        <f>VLOOKUP(N495,Coordenadas!B$2:E1342,4,0)</f>
        <v>44º8'49''O</v>
      </c>
      <c r="R495" s="31">
        <v>4033</v>
      </c>
      <c r="S495" s="24">
        <v>41096</v>
      </c>
      <c r="T495" s="35" t="str">
        <f>VLOOKUP(B495,SAOM!B$2:M2036,9,0)</f>
        <v>Fábio</v>
      </c>
      <c r="U495" s="13" t="str">
        <f>VLOOKUP(B495,SAOM!B$2:N2036,10,0)</f>
        <v>Rua Santa Rosa de Lima, 78 - Centro</v>
      </c>
      <c r="V495" s="35" t="str">
        <f>VLOOKUP(B495,SAOM!B$2:P2036,12,0)</f>
        <v>31 3577-7790 / 7550</v>
      </c>
      <c r="W495" s="60" t="str">
        <f>VLOOKUP(B495,SAOM!B$2:O2036,11,0)</f>
        <v>32450-000</v>
      </c>
      <c r="X495" s="33" t="str">
        <f>VLOOKUP(B495,SAOM!B$2:Q2036,13,0)</f>
        <v>00:20:0e:10:49:e4</v>
      </c>
      <c r="Y495" s="24">
        <v>41096</v>
      </c>
      <c r="Z495" s="40" t="s">
        <v>3786</v>
      </c>
      <c r="AA495" s="55">
        <v>41103</v>
      </c>
      <c r="AB495" s="28" t="e">
        <f>VLOOKUP(C495,Relatorios!A$3:B1266,2,0)</f>
        <v>#N/A</v>
      </c>
      <c r="AC495" s="287">
        <f>VLOOKUP(D495,Faturamento!D$3:F1930,3,0)</f>
        <v>41134</v>
      </c>
      <c r="AD495" s="45" t="s">
        <v>4816</v>
      </c>
      <c r="AE495" s="14" t="str">
        <f>VLOOKUP(B495,SAOM!B$2:T2036,16,0)</f>
        <v>-</v>
      </c>
      <c r="AF495" s="14">
        <f t="shared" si="15"/>
        <v>41193</v>
      </c>
      <c r="AG495" s="14">
        <v>41285</v>
      </c>
      <c r="AH495" s="47">
        <v>41298</v>
      </c>
      <c r="AI495" s="47" t="s">
        <v>8608</v>
      </c>
      <c r="AJ495" s="115" t="s">
        <v>13836</v>
      </c>
      <c r="AK495" s="115" t="s">
        <v>14737</v>
      </c>
      <c r="AL495" s="11" t="str">
        <f>VLOOKUP(B495,SAOM!B$2:U2153,20,0)</f>
        <v>Máquina do cliente</v>
      </c>
      <c r="AM495" s="14">
        <v>41205</v>
      </c>
      <c r="AN495" s="47" t="s">
        <v>458</v>
      </c>
      <c r="AO495" s="47" t="s">
        <v>8609</v>
      </c>
      <c r="AP495" s="115" t="s">
        <v>8992</v>
      </c>
      <c r="AQ495" s="115" t="s">
        <v>9086</v>
      </c>
    </row>
    <row r="496" spans="1:43" s="15" customFormat="1" ht="15.75" customHeight="1">
      <c r="A496" s="39">
        <v>3600</v>
      </c>
      <c r="B496" s="31">
        <v>3600</v>
      </c>
      <c r="C496" s="31">
        <v>3600</v>
      </c>
      <c r="D496" s="33" t="str">
        <f>VLOOKUP(B496,SAOM!B$2:H2153,7,0)</f>
        <v>SES-SIIS-3600</v>
      </c>
      <c r="E496" s="13">
        <v>41057</v>
      </c>
      <c r="F496" s="13">
        <v>41117</v>
      </c>
      <c r="G496" s="13">
        <f>VLOOKUP(B496,SAOM!B$2:D2040,3,0)</f>
        <v>41117</v>
      </c>
      <c r="H496" s="13">
        <f t="shared" si="14"/>
        <v>41132</v>
      </c>
      <c r="I496" s="13">
        <v>41073</v>
      </c>
      <c r="J496" s="10" t="s">
        <v>469</v>
      </c>
      <c r="K496" s="33" t="str">
        <f>VLOOKUP(B496,SAOM!B$2:H2037,4,0)</f>
        <v>Aceito</v>
      </c>
      <c r="L496" s="10" t="s">
        <v>623</v>
      </c>
      <c r="M496" s="33" t="str">
        <f>VLOOKUP(B496,SAOM!B$2:F2323,5,0)</f>
        <v>Vodanet</v>
      </c>
      <c r="N496" s="11" t="s">
        <v>3326</v>
      </c>
      <c r="O496" s="11" t="str">
        <f>VLOOKUP(N496,Coordenadas!B$2:C1343,2,0)</f>
        <v>SUL</v>
      </c>
      <c r="P496" s="11" t="str">
        <f>VLOOKUP(N496,Coordenadas!B$2:D1343,3,0)</f>
        <v>22º1'46''S</v>
      </c>
      <c r="Q496" s="11" t="str">
        <f>VLOOKUP(N496,Coordenadas!B$2:E1343,4,0)</f>
        <v>45º50'6''O</v>
      </c>
      <c r="R496" s="33">
        <v>4033</v>
      </c>
      <c r="S496" s="13">
        <v>41138</v>
      </c>
      <c r="T496" s="35" t="str">
        <f>VLOOKUP(B496,SAOM!B$2:M2037,9,0)</f>
        <v>Maricélia Gianini Nerif</v>
      </c>
      <c r="U496" s="13" t="str">
        <f>VLOOKUP(B496,SAOM!B$2:N2037,10,0)</f>
        <v xml:space="preserve">	RUA VICENTE BENEDITO NOGUEIRA, S/N - CENTRO</v>
      </c>
      <c r="V496" s="35" t="str">
        <f>VLOOKUP(B496,SAOM!B$2:P2037,12,0)</f>
        <v>35 3451-1442</v>
      </c>
      <c r="W496" s="60" t="str">
        <f>VLOOKUP(B496,SAOM!B$2:O2037,11,0)</f>
        <v>37560-000</v>
      </c>
      <c r="X496" s="33" t="str">
        <f>VLOOKUP(B496,SAOM!B$2:Q2037,13,0)</f>
        <v>00:20:0e:10:4a:a6</v>
      </c>
      <c r="Y496" s="13">
        <v>41156</v>
      </c>
      <c r="Z496" s="11" t="s">
        <v>3785</v>
      </c>
      <c r="AA496" s="14">
        <v>41157</v>
      </c>
      <c r="AB496" s="28">
        <f>VLOOKUP(C496,Relatorios!A$3:B1267,2,0)</f>
        <v>41271</v>
      </c>
      <c r="AC496" s="287">
        <f>VLOOKUP(D496,Faturamento!D$3:F1931,3,0)</f>
        <v>41188</v>
      </c>
      <c r="AD496" s="41" t="s">
        <v>6564</v>
      </c>
      <c r="AE496" s="14" t="str">
        <f>VLOOKUP(B496,SAOM!B$2:T2037,16,0)</f>
        <v xml:space="preserve">28/06/2012 15:08:27 	Marcos Gonzaga Milagres 	Endereço corrigido. </v>
      </c>
      <c r="AF496" s="14">
        <f t="shared" si="15"/>
        <v>41247</v>
      </c>
      <c r="AG496" s="14" t="s">
        <v>4162</v>
      </c>
      <c r="AH496" s="14"/>
      <c r="AI496" s="47"/>
      <c r="AJ496" s="114"/>
      <c r="AK496" s="114"/>
      <c r="AL496" s="11" t="str">
        <f>VLOOKUP(B496,SAOM!B$2:U2154,20,0)</f>
        <v>O técnico não possui o cabo rj45.</v>
      </c>
      <c r="AM496" s="15" t="s">
        <v>4162</v>
      </c>
    </row>
    <row r="497" spans="1:39" s="15" customFormat="1" ht="15.75" customHeight="1">
      <c r="A497" s="39">
        <v>3601</v>
      </c>
      <c r="B497" s="31">
        <v>3601</v>
      </c>
      <c r="C497" s="31">
        <v>3601</v>
      </c>
      <c r="D497" s="33" t="str">
        <f>VLOOKUP(B497,SAOM!B$2:H2154,7,0)</f>
        <v>SES-TABA-3601</v>
      </c>
      <c r="E497" s="13">
        <v>41057</v>
      </c>
      <c r="F497" s="13">
        <v>41117</v>
      </c>
      <c r="G497" s="13">
        <f>VLOOKUP(B497,SAOM!B$2:D2041,3,0)</f>
        <v>41183</v>
      </c>
      <c r="H497" s="13">
        <f t="shared" si="14"/>
        <v>41132</v>
      </c>
      <c r="I497" s="13">
        <v>41129</v>
      </c>
      <c r="J497" s="10" t="s">
        <v>469</v>
      </c>
      <c r="K497" s="33" t="str">
        <f>VLOOKUP(B497,SAOM!B$2:H2038,4,0)</f>
        <v>Aceito</v>
      </c>
      <c r="L497" s="10" t="s">
        <v>456</v>
      </c>
      <c r="M497" s="33" t="str">
        <f>VLOOKUP(B497,SAOM!B$2:F2324,5,0)</f>
        <v>Lider</v>
      </c>
      <c r="N497" s="11" t="s">
        <v>3329</v>
      </c>
      <c r="O497" s="11" t="str">
        <f>VLOOKUP(N497,Coordenadas!B$2:C1344,2,0)</f>
        <v>LESTE DO SUL</v>
      </c>
      <c r="P497" s="11" t="str">
        <f>VLOOKUP(N497,Coordenadas!B$2:D1344,3,0)</f>
        <v>19º45'46''S</v>
      </c>
      <c r="Q497" s="11" t="str">
        <f>VLOOKUP(N497,Coordenadas!B$2:E1344,4,0)</f>
        <v>41º36'47''O</v>
      </c>
      <c r="R497" s="33">
        <v>4033</v>
      </c>
      <c r="S497" s="13">
        <v>41149</v>
      </c>
      <c r="T497" s="35" t="str">
        <f>VLOOKUP(B497,SAOM!B$2:M2038,9,0)</f>
        <v>Alex Portugal Correa</v>
      </c>
      <c r="U497" s="13" t="str">
        <f>VLOOKUP(B497,SAOM!B$2:N2038,10,0)</f>
        <v>Rua Gabriel Rodrigues , 11</v>
      </c>
      <c r="V497" s="35" t="str">
        <f>VLOOKUP(B497,SAOM!B$2:P2038,12,0)</f>
        <v>(33)3314-8122/8002</v>
      </c>
      <c r="W497" s="60" t="str">
        <f>VLOOKUP(B497,SAOM!B$2:O2038,11,0)</f>
        <v>36953-000</v>
      </c>
      <c r="X497" s="33" t="str">
        <f>VLOOKUP(B497,SAOM!B$2:Q2038,13,0)</f>
        <v>00:20:0E:10:58:74</v>
      </c>
      <c r="Y497" s="13">
        <v>41367</v>
      </c>
      <c r="Z497" s="11" t="s">
        <v>2800</v>
      </c>
      <c r="AA497" s="14">
        <v>41367</v>
      </c>
      <c r="AB497" s="28">
        <v>41390</v>
      </c>
      <c r="AC497" s="287">
        <f>VLOOKUP(D497,Faturamento!D$3:F1932,3,0)</f>
        <v>41398</v>
      </c>
      <c r="AD497" s="41" t="s">
        <v>5877</v>
      </c>
      <c r="AE497" s="14" t="str">
        <f>VLOOKUP(B497,SAOM!B$2:T2038,16,0)</f>
        <v xml:space="preserve">01/10/2012 13:43:22 	Ivan Santos 	Reforma Finalizada.  	Pendência Ativação Resolvida
10/8 - Local em reforma.
28/06/2012 15:09:14 	Marcos Gonzaga Milagres 	Correção do telefone de contato </v>
      </c>
      <c r="AF497" s="14">
        <f t="shared" si="15"/>
        <v>41457</v>
      </c>
      <c r="AG497" s="14" t="s">
        <v>4162</v>
      </c>
      <c r="AH497" s="14"/>
      <c r="AI497" s="47"/>
      <c r="AJ497" s="114"/>
      <c r="AK497" s="114"/>
      <c r="AL497" s="11" t="str">
        <f>VLOOKUP(B497,SAOM!B$2:U2155,20,0)</f>
        <v>Não vai deixar, porem tem computador.</v>
      </c>
      <c r="AM497" s="15" t="s">
        <v>4162</v>
      </c>
    </row>
    <row r="498" spans="1:39" s="15" customFormat="1" ht="15.75" customHeight="1">
      <c r="A498" s="39">
        <v>3602</v>
      </c>
      <c r="B498" s="31">
        <v>3602</v>
      </c>
      <c r="C498" s="31">
        <v>3602</v>
      </c>
      <c r="D498" s="33" t="str">
        <f>VLOOKUP(B498,SAOM!B$2:H2155,7,0)</f>
        <v>SES-TAAS-3602</v>
      </c>
      <c r="E498" s="13">
        <v>41057</v>
      </c>
      <c r="F498" s="13">
        <v>41333</v>
      </c>
      <c r="G498" s="13">
        <f>VLOOKUP(B498,SAOM!B$2:D2042,3,0)</f>
        <v>41333</v>
      </c>
      <c r="H498" s="13">
        <f t="shared" si="14"/>
        <v>41348</v>
      </c>
      <c r="I498" s="13">
        <v>41103</v>
      </c>
      <c r="J498" s="10" t="s">
        <v>469</v>
      </c>
      <c r="K498" s="33" t="str">
        <f>VLOOKUP(B498,SAOM!B$2:H2039,4,0)</f>
        <v>Aceito</v>
      </c>
      <c r="L498" s="10" t="s">
        <v>456</v>
      </c>
      <c r="M498" s="33" t="str">
        <f>VLOOKUP(B498,SAOM!B$2:F2325,5,0)</f>
        <v>Lider</v>
      </c>
      <c r="N498" s="11" t="s">
        <v>3332</v>
      </c>
      <c r="O498" s="11" t="str">
        <f>VLOOKUP(N498,Coordenadas!B$2:C1345,2,0)</f>
        <v>CENTRO</v>
      </c>
      <c r="P498" s="11" t="str">
        <f>VLOOKUP(N498,Coordenadas!B$2:D1345,3,0)</f>
        <v>19º39'48''S</v>
      </c>
      <c r="Q498" s="11" t="str">
        <f>VLOOKUP(N498,Coordenadas!B$2:E1345,4,0)</f>
        <v>43º41'28''O</v>
      </c>
      <c r="R498" s="33">
        <v>4033</v>
      </c>
      <c r="S498" s="13">
        <v>41100</v>
      </c>
      <c r="T498" s="35" t="str">
        <f>VLOOKUP(B498,SAOM!B$2:M2039,9,0)</f>
        <v>Célio Marcolino da Fonseca</v>
      </c>
      <c r="U498" s="13" t="str">
        <f>VLOOKUP(B498,SAOM!B$2:N2039,10,0)</f>
        <v>Rua Ezequiel Perdigão, 400 - Bairro Nossa Senhora de Fátima</v>
      </c>
      <c r="V498" s="35" t="str">
        <f>VLOOKUP(B498,SAOM!B$2:P2039,12,0)</f>
        <v>31 3684-1226</v>
      </c>
      <c r="W498" s="60" t="str">
        <f>VLOOKUP(B498,SAOM!B$2:O2039,11,0)</f>
        <v>33980-000</v>
      </c>
      <c r="X498" s="33" t="str">
        <f>VLOOKUP(B498,SAOM!B$2:Q2039,13,0)</f>
        <v>00:20:0E:10:57:9A</v>
      </c>
      <c r="Y498" s="13">
        <v>41387</v>
      </c>
      <c r="Z498" s="11" t="s">
        <v>7278</v>
      </c>
      <c r="AA498" s="14">
        <v>41387</v>
      </c>
      <c r="AB498" s="28" t="e">
        <f>VLOOKUP(C498,Relatorios!A$3:B1269,2,0)</f>
        <v>#N/A</v>
      </c>
      <c r="AC498" s="287">
        <f>VLOOKUP(D498,Faturamento!D$3:F1933,3,0)</f>
        <v>41418</v>
      </c>
      <c r="AD498" s="41" t="s">
        <v>4996</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 t="shared" si="15"/>
        <v>41477</v>
      </c>
      <c r="AG498" s="14" t="s">
        <v>4162</v>
      </c>
      <c r="AH498" s="14"/>
      <c r="AI498" s="47"/>
      <c r="AJ498" s="114"/>
      <c r="AK498" s="114"/>
      <c r="AL498" s="11" t="str">
        <f>VLOOKUP(B498,SAOM!B$2:U2156,20,0)</f>
        <v>Não vai deixar, não tem computador.</v>
      </c>
      <c r="AM498" s="15" t="s">
        <v>4162</v>
      </c>
    </row>
    <row r="499" spans="1:39" s="57" customFormat="1" ht="15.75" customHeight="1">
      <c r="A499" s="39">
        <v>3603</v>
      </c>
      <c r="B499" s="31">
        <v>3603</v>
      </c>
      <c r="C499" s="31">
        <v>3603</v>
      </c>
      <c r="D499" s="33" t="str">
        <f>VLOOKUP(B499,SAOM!B$2:H2156,7,0)</f>
        <v>SES-TAIM-3603</v>
      </c>
      <c r="E499" s="24">
        <v>41057</v>
      </c>
      <c r="F499" s="24">
        <v>41117</v>
      </c>
      <c r="G499" s="13">
        <f>VLOOKUP(B499,SAOM!B$2:D2043,3,0)</f>
        <v>41117</v>
      </c>
      <c r="H499" s="24">
        <f t="shared" si="14"/>
        <v>41132</v>
      </c>
      <c r="I499" s="24">
        <v>41073</v>
      </c>
      <c r="J499" s="48" t="s">
        <v>469</v>
      </c>
      <c r="K499" s="33" t="str">
        <f>VLOOKUP(B499,SAOM!B$2:H2040,4,0)</f>
        <v>Aceito</v>
      </c>
      <c r="L499" s="48" t="s">
        <v>623</v>
      </c>
      <c r="M499" s="33" t="str">
        <f>VLOOKUP(B499,SAOM!B$2:F2326,5,0)</f>
        <v>Vodanet</v>
      </c>
      <c r="N499" s="40" t="s">
        <v>3335</v>
      </c>
      <c r="O499" s="11" t="str">
        <f>VLOOKUP(N499,Coordenadas!B$2:C1346,2,0)</f>
        <v>LESTE</v>
      </c>
      <c r="P499" s="11" t="str">
        <f>VLOOKUP(N499,Coordenadas!B$2:D1346,3,0)</f>
        <v>19º16'47''S</v>
      </c>
      <c r="Q499" s="11" t="str">
        <f>VLOOKUP(N499,Coordenadas!B$2:E1346,4,0)</f>
        <v>42º0'19''O</v>
      </c>
      <c r="R499" s="31">
        <v>4033</v>
      </c>
      <c r="S499" s="24">
        <v>41164</v>
      </c>
      <c r="T499" s="35" t="str">
        <f>VLOOKUP(B499,SAOM!B$2:M2040,9,0)</f>
        <v>Shirley Ambrósio Vieira Fialho</v>
      </c>
      <c r="U499" s="13" t="str">
        <f>VLOOKUP(B499,SAOM!B$2:N2040,10,0)</f>
        <v>Rua Plautino Soares, 110</v>
      </c>
      <c r="V499" s="35" t="str">
        <f>VLOOKUP(B499,SAOM!B$2:P2040,12,0)</f>
        <v>(33)3233-1356/1539</v>
      </c>
      <c r="W499" s="60" t="str">
        <f>VLOOKUP(B499,SAOM!B$2:O2040,11,0)</f>
        <v>35140-000</v>
      </c>
      <c r="X499" s="33" t="str">
        <f>VLOOKUP(B499,SAOM!B$2:Q2040,13,0)</f>
        <v>00:20:0e:10:4f:b9</v>
      </c>
      <c r="Y499" s="24">
        <v>41164</v>
      </c>
      <c r="Z499" s="40" t="s">
        <v>5143</v>
      </c>
      <c r="AA499" s="55">
        <v>41165</v>
      </c>
      <c r="AB499" s="28">
        <f>VLOOKUP(C499,Relatorios!A$3:B1270,2,0)</f>
        <v>41271</v>
      </c>
      <c r="AC499" s="287">
        <f>VLOOKUP(D499,Faturamento!D$3:F1934,3,0)</f>
        <v>41196</v>
      </c>
      <c r="AD499" s="45" t="s">
        <v>4251</v>
      </c>
      <c r="AE499" s="14" t="str">
        <f>VLOOKUP(B499,SAOM!B$2:T2040,16,0)</f>
        <v xml:space="preserve">28/06/2012 15:09:54 	Marcos Gonzaga Milagres 	Cooreção de telefone de contato 
13/06/2012 14:40:21 	Verônica Bruna Barroso 	Telefone só da sinal de ocupado </v>
      </c>
      <c r="AF499" s="14">
        <f t="shared" si="15"/>
        <v>41255</v>
      </c>
      <c r="AG499" s="55" t="s">
        <v>4162</v>
      </c>
      <c r="AH499" s="55"/>
      <c r="AI499" s="181"/>
      <c r="AJ499" s="115"/>
      <c r="AK499" s="115"/>
      <c r="AL499" s="11" t="str">
        <f>VLOOKUP(B499,SAOM!B$2:U2157,20,0)</f>
        <v>Localidade não possui computador.</v>
      </c>
      <c r="AM499" s="57" t="s">
        <v>4162</v>
      </c>
    </row>
    <row r="500" spans="1:39" s="15" customFormat="1" ht="15.75" customHeight="1">
      <c r="A500" s="39">
        <v>3604</v>
      </c>
      <c r="B500" s="31">
        <v>3604</v>
      </c>
      <c r="C500" s="31">
        <v>3604</v>
      </c>
      <c r="D500" s="33" t="str">
        <f>VLOOKUP(B500,SAOM!B$2:H2157,7,0)</f>
        <v>SES-TUIA-3604</v>
      </c>
      <c r="E500" s="13">
        <v>41057</v>
      </c>
      <c r="F500" s="13">
        <v>41102</v>
      </c>
      <c r="G500" s="13">
        <f>VLOOKUP(B500,SAOM!B$2:D2044,3,0)</f>
        <v>41102</v>
      </c>
      <c r="H500" s="13">
        <f t="shared" si="14"/>
        <v>41117</v>
      </c>
      <c r="I500" s="13" t="s">
        <v>458</v>
      </c>
      <c r="J500" s="10" t="s">
        <v>469</v>
      </c>
      <c r="K500" s="33" t="str">
        <f>VLOOKUP(B500,SAOM!B$2:H2041,4,0)</f>
        <v>Aceito</v>
      </c>
      <c r="L500" s="10" t="s">
        <v>456</v>
      </c>
      <c r="M500" s="33" t="str">
        <f>VLOOKUP(B500,SAOM!B$2:F2327,5,0)</f>
        <v>Lider</v>
      </c>
      <c r="N500" s="11" t="s">
        <v>3338</v>
      </c>
      <c r="O500" s="11" t="str">
        <f>VLOOKUP(N500,Coordenadas!B$2:C1347,2,0)</f>
        <v>SUL</v>
      </c>
      <c r="P500" s="11" t="str">
        <f>VLOOKUP(N500,Coordenadas!B$2:D1347,3,0)</f>
        <v>21º51'13''S</v>
      </c>
      <c r="Q500" s="11" t="str">
        <f>VLOOKUP(N500,Coordenadas!B$2:E1347,4,0)</f>
        <v>45º46'50''O</v>
      </c>
      <c r="R500" s="33">
        <v>4033</v>
      </c>
      <c r="S500" s="13">
        <v>41093</v>
      </c>
      <c r="T500" s="35" t="str">
        <f>VLOOKUP(B500,SAOM!B$2:M2041,9,0)</f>
        <v>Aline Neves Paiva</v>
      </c>
      <c r="U500" s="13" t="str">
        <f>VLOOKUP(B500,SAOM!B$2:N2041,10,0)</f>
        <v>Rua Fernando Teodoro Martins, 85</v>
      </c>
      <c r="V500" s="35" t="str">
        <f>VLOOKUP(B500,SAOM!B$2:P2041,12,0)</f>
        <v>35 3242-1133</v>
      </c>
      <c r="W500" s="60" t="str">
        <f>VLOOKUP(B500,SAOM!B$2:O2041,11,0)</f>
        <v>37496-000</v>
      </c>
      <c r="X500" s="33" t="str">
        <f>VLOOKUP(B500,SAOM!B$2:Q2041,13,0)</f>
        <v>00:20:0E:10:52:70</v>
      </c>
      <c r="Y500" s="13">
        <v>41093</v>
      </c>
      <c r="Z500" s="11" t="s">
        <v>1733</v>
      </c>
      <c r="AA500" s="14">
        <v>41093</v>
      </c>
      <c r="AB500" s="28">
        <f>VLOOKUP(C500,Relatorios!A$3:B1271,2,0)</f>
        <v>41183</v>
      </c>
      <c r="AC500" s="287">
        <f>VLOOKUP(D500,Faturamento!D$3:F1935,3,0)</f>
        <v>41124</v>
      </c>
      <c r="AD500" s="41"/>
      <c r="AE500" s="14" t="str">
        <f>VLOOKUP(B500,SAOM!B$2:T2041,16,0)</f>
        <v>-</v>
      </c>
      <c r="AF500" s="14">
        <f t="shared" si="15"/>
        <v>41183</v>
      </c>
      <c r="AG500" s="14" t="s">
        <v>4162</v>
      </c>
      <c r="AH500" s="14"/>
      <c r="AI500" s="47"/>
      <c r="AJ500" s="114"/>
      <c r="AK500" s="114"/>
      <c r="AL500" s="11" t="str">
        <f>VLOOKUP(B500,SAOM!B$2:U2158,20,0)</f>
        <v>Cabo curto.</v>
      </c>
      <c r="AM500" s="15" t="s">
        <v>4162</v>
      </c>
    </row>
    <row r="501" spans="1:39" s="15" customFormat="1" ht="15.75" customHeight="1">
      <c r="A501" s="39">
        <v>3581</v>
      </c>
      <c r="B501" s="31">
        <v>3581</v>
      </c>
      <c r="C501" s="31">
        <v>3581</v>
      </c>
      <c r="D501" s="33" t="str">
        <f>VLOOKUP(B501,SAOM!B$2:H2158,7,0)</f>
        <v>SES-PRIO-3581</v>
      </c>
      <c r="E501" s="13">
        <v>41057</v>
      </c>
      <c r="F501" s="13">
        <v>41102</v>
      </c>
      <c r="G501" s="13">
        <f>VLOOKUP(B501,SAOM!B$2:D2045,3,0)</f>
        <v>41102</v>
      </c>
      <c r="H501" s="13">
        <f t="shared" si="14"/>
        <v>41117</v>
      </c>
      <c r="I501" s="13" t="s">
        <v>458</v>
      </c>
      <c r="J501" s="10" t="s">
        <v>469</v>
      </c>
      <c r="K501" s="33" t="str">
        <f>VLOOKUP(B501,SAOM!B$2:H2042,4,0)</f>
        <v>Aceito</v>
      </c>
      <c r="L501" s="10" t="s">
        <v>456</v>
      </c>
      <c r="M501" s="33" t="str">
        <f>VLOOKUP(B501,SAOM!B$2:F2328,5,0)</f>
        <v>Lider</v>
      </c>
      <c r="N501" s="11" t="s">
        <v>3342</v>
      </c>
      <c r="O501" s="11" t="str">
        <f>VLOOKUP(N501,Coordenadas!B$2:C1348,2,0)</f>
        <v>NOROESTE</v>
      </c>
      <c r="P501" s="11" t="str">
        <f>VLOOKUP(N501,Coordenadas!B$2:D1348,3,0)</f>
        <v>18º24'57''S</v>
      </c>
      <c r="Q501" s="11" t="str">
        <f>VLOOKUP(N501,Coordenadas!B$2:E1348,4,0)</f>
        <v>46º25'17''O</v>
      </c>
      <c r="R501" s="33">
        <v>4033</v>
      </c>
      <c r="S501" s="13">
        <v>41135</v>
      </c>
      <c r="T501" s="35" t="str">
        <f>VLOOKUP(B501,SAOM!B$2:M2042,9,0)</f>
        <v>na Paula Queiroz</v>
      </c>
      <c r="U501" s="13" t="str">
        <f>VLOOKUP(B501,SAOM!B$2:N2042,10,0)</f>
        <v>Praça José Batista Marra, 375</v>
      </c>
      <c r="V501" s="35" t="str">
        <f>VLOOKUP(B501,SAOM!B$2:P2042,12,0)</f>
        <v>34 3811-2070</v>
      </c>
      <c r="W501" s="60" t="str">
        <f>VLOOKUP(B501,SAOM!B$2:O2042,11,0)</f>
        <v>38750-000</v>
      </c>
      <c r="X501" s="33" t="str">
        <f>VLOOKUP(B501,SAOM!B$2:Q2042,13,0)</f>
        <v>00:20:0E:10:4A:B9</v>
      </c>
      <c r="Y501" s="13">
        <v>41135</v>
      </c>
      <c r="Z501" s="11" t="s">
        <v>4973</v>
      </c>
      <c r="AA501" s="14">
        <v>41135</v>
      </c>
      <c r="AB501" s="28" t="str">
        <f>VLOOKUP(C501,Relatorios!A$3:B1272,2,0)</f>
        <v>Pendente</v>
      </c>
      <c r="AC501" s="287">
        <f>VLOOKUP(D501,Faturamento!D$3:F1936,3,0)</f>
        <v>41166</v>
      </c>
      <c r="AD501" s="41" t="s">
        <v>4253</v>
      </c>
      <c r="AE501" s="14" t="str">
        <f>VLOOKUP(B501,SAOM!B$2:T2042,16,0)</f>
        <v>-</v>
      </c>
      <c r="AF501" s="14">
        <f t="shared" si="15"/>
        <v>41225</v>
      </c>
      <c r="AG501" s="14" t="s">
        <v>4162</v>
      </c>
      <c r="AH501" s="14"/>
      <c r="AI501" s="47"/>
      <c r="AJ501" s="114"/>
      <c r="AK501" s="114"/>
      <c r="AL501" s="11" t="str">
        <f>VLOOKUP(B501,SAOM!B$2:U2159,20,0)</f>
        <v>Cabo curto.</v>
      </c>
      <c r="AM501" s="15" t="s">
        <v>4162</v>
      </c>
    </row>
    <row r="502" spans="1:39" s="15" customFormat="1" ht="15.75" customHeight="1">
      <c r="A502" s="39">
        <v>3583</v>
      </c>
      <c r="B502" s="31">
        <v>3583</v>
      </c>
      <c r="C502" s="31">
        <v>3583</v>
      </c>
      <c r="D502" s="33" t="str">
        <f>VLOOKUP(B502,SAOM!B$2:H2159,7,0)</f>
        <v>SES-RETO-3583</v>
      </c>
      <c r="E502" s="13">
        <v>41057</v>
      </c>
      <c r="F502" s="13">
        <v>41102</v>
      </c>
      <c r="G502" s="13">
        <f>VLOOKUP(B502,SAOM!B$2:D2046,3,0)</f>
        <v>41102</v>
      </c>
      <c r="H502" s="13">
        <f t="shared" si="14"/>
        <v>41117</v>
      </c>
      <c r="I502" s="13" t="s">
        <v>458</v>
      </c>
      <c r="J502" s="10" t="s">
        <v>469</v>
      </c>
      <c r="K502" s="33" t="str">
        <f>VLOOKUP(B502,SAOM!B$2:H2043,4,0)</f>
        <v>Aceito</v>
      </c>
      <c r="L502" s="10" t="s">
        <v>456</v>
      </c>
      <c r="M502" s="33" t="str">
        <f>VLOOKUP(B502,SAOM!B$2:F2329,5,0)</f>
        <v>Lider</v>
      </c>
      <c r="N502" s="11" t="s">
        <v>3345</v>
      </c>
      <c r="O502" s="11" t="str">
        <f>VLOOKUP(N502,Coordenadas!B$2:C1349,2,0)</f>
        <v>LESTE DO SUL</v>
      </c>
      <c r="P502" s="11" t="str">
        <f>VLOOKUP(N502,Coordenadas!B$2:D1349,3,0)</f>
        <v>20º14'49''S</v>
      </c>
      <c r="Q502" s="11" t="str">
        <f>VLOOKUP(N502,Coordenadas!B$2:E1349,4,0)</f>
        <v>41º58'55''O</v>
      </c>
      <c r="R502" s="33">
        <v>4033</v>
      </c>
      <c r="S502" s="13">
        <v>41110</v>
      </c>
      <c r="T502" s="35" t="str">
        <f>VLOOKUP(B502,SAOM!B$2:M2043,9,0)</f>
        <v>Marisia Muniz Alves de Aguiar</v>
      </c>
      <c r="U502" s="13" t="str">
        <f>VLOOKUP(B502,SAOM!B$2:N2043,10,0)</f>
        <v>Pedro Claudio Conrado, s/n</v>
      </c>
      <c r="V502" s="35" t="str">
        <f>VLOOKUP(B502,SAOM!B$2:P2043,12,0)</f>
        <v>33 3378-4133</v>
      </c>
      <c r="W502" s="60" t="str">
        <f>VLOOKUP(B502,SAOM!B$2:O2043,11,0)</f>
        <v>36920-000</v>
      </c>
      <c r="X502" s="33" t="str">
        <f>VLOOKUP(B502,SAOM!B$2:Q2043,13,0)</f>
        <v>00:20:0e:10:4f:73</v>
      </c>
      <c r="Y502" s="13">
        <v>41110</v>
      </c>
      <c r="Z502" s="40" t="s">
        <v>2397</v>
      </c>
      <c r="AA502" s="14">
        <v>41110</v>
      </c>
      <c r="AB502" s="28">
        <f>VLOOKUP(C502,Relatorios!A$3:B1273,2,0)</f>
        <v>41183</v>
      </c>
      <c r="AC502" s="287">
        <f>VLOOKUP(D502,Faturamento!D$3:F1937,3,0)</f>
        <v>41141</v>
      </c>
      <c r="AD502" s="41"/>
      <c r="AE502" s="14" t="str">
        <f>VLOOKUP(B502,SAOM!B$2:T2043,16,0)</f>
        <v>-</v>
      </c>
      <c r="AF502" s="14">
        <f t="shared" si="15"/>
        <v>41200</v>
      </c>
      <c r="AG502" s="14" t="s">
        <v>4162</v>
      </c>
      <c r="AH502" s="14"/>
      <c r="AI502" s="47"/>
      <c r="AJ502" s="114"/>
      <c r="AK502" s="114"/>
      <c r="AL502" s="11" t="str">
        <f>VLOOKUP(B502,SAOM!B$2:U2160,20,0)</f>
        <v>cabo muito curo para localidade</v>
      </c>
      <c r="AM502" s="15" t="s">
        <v>4162</v>
      </c>
    </row>
    <row r="503" spans="1:39" s="15" customFormat="1" ht="15.75" customHeight="1">
      <c r="A503" s="39">
        <v>3584</v>
      </c>
      <c r="B503" s="31">
        <v>3584</v>
      </c>
      <c r="C503" s="31">
        <v>3584</v>
      </c>
      <c r="D503" s="33" t="str">
        <f>VLOOKUP(B503,SAOM!B$2:H2160,7,0)</f>
        <v>SES-RICE-3584</v>
      </c>
      <c r="E503" s="13">
        <v>41057</v>
      </c>
      <c r="F503" s="13">
        <v>41102</v>
      </c>
      <c r="G503" s="13">
        <f>VLOOKUP(B503,SAOM!B$2:D2047,3,0)</f>
        <v>41102</v>
      </c>
      <c r="H503" s="13">
        <f t="shared" si="14"/>
        <v>41117</v>
      </c>
      <c r="I503" s="13" t="s">
        <v>458</v>
      </c>
      <c r="J503" s="10" t="s">
        <v>469</v>
      </c>
      <c r="K503" s="33" t="str">
        <f>VLOOKUP(B503,SAOM!B$2:H2044,4,0)</f>
        <v>Aceito</v>
      </c>
      <c r="L503" s="10" t="s">
        <v>623</v>
      </c>
      <c r="M503" s="33" t="str">
        <f>VLOOKUP(B503,SAOM!B$2:F2330,5,0)</f>
        <v>Vodanet</v>
      </c>
      <c r="N503" s="11" t="s">
        <v>3349</v>
      </c>
      <c r="O503" s="11" t="str">
        <f>VLOOKUP(N503,Coordenadas!B$2:C1350,2,0)</f>
        <v>LESTE DO SUL</v>
      </c>
      <c r="P503" s="11" t="str">
        <f>VLOOKUP(N503,Coordenadas!B$2:D1350,3,0)</f>
        <v>20º15'11''S</v>
      </c>
      <c r="Q503" s="11" t="str">
        <f>VLOOKUP(N503,Coordenadas!B$2:E1350,4,0)</f>
        <v>42º53'40''O</v>
      </c>
      <c r="R503" s="33">
        <v>4033</v>
      </c>
      <c r="S503" s="13">
        <v>41101</v>
      </c>
      <c r="T503" s="35" t="str">
        <f>VLOOKUP(B503,SAOM!B$2:M2044,9,0)</f>
        <v>Antônio Aureo</v>
      </c>
      <c r="U503" s="13" t="str">
        <f>VLOOKUP(B503,SAOM!B$2:N2044,10,0)</f>
        <v>Rua Coronel João José, 58</v>
      </c>
      <c r="V503" s="35" t="str">
        <f>VLOOKUP(B503,SAOM!B$2:P2044,12,0)</f>
        <v>31 3883-5288</v>
      </c>
      <c r="W503" s="60" t="str">
        <f>VLOOKUP(B503,SAOM!B$2:O2044,11,0)</f>
        <v>35442-000</v>
      </c>
      <c r="X503" s="33" t="str">
        <f>VLOOKUP(B503,SAOM!B$2:Q2044,13,0)</f>
        <v>00:20:0e:10:51:e2</v>
      </c>
      <c r="Y503" s="13">
        <v>41100</v>
      </c>
      <c r="Z503" s="11" t="s">
        <v>3786</v>
      </c>
      <c r="AA503" s="14">
        <v>41103</v>
      </c>
      <c r="AB503" s="28" t="e">
        <f>VLOOKUP(C503,Relatorios!A$3:B1274,2,0)</f>
        <v>#N/A</v>
      </c>
      <c r="AC503" s="287">
        <f>VLOOKUP(D503,Faturamento!D$3:F1938,3,0)</f>
        <v>41134</v>
      </c>
      <c r="AD503" s="41" t="s">
        <v>4992</v>
      </c>
      <c r="AE503" s="14" t="str">
        <f>VLOOKUP(B503,SAOM!B$2:T2044,16,0)</f>
        <v>-</v>
      </c>
      <c r="AF503" s="14">
        <f t="shared" si="15"/>
        <v>41193</v>
      </c>
      <c r="AG503" s="14" t="s">
        <v>4162</v>
      </c>
      <c r="AH503" s="14"/>
      <c r="AI503" s="47"/>
      <c r="AJ503" s="114"/>
      <c r="AK503" s="114"/>
      <c r="AL503" s="11" t="str">
        <f>VLOOKUP(B503,SAOM!B$2:U2161,20,0)</f>
        <v>localidade não possui computador</v>
      </c>
      <c r="AM503" s="15" t="s">
        <v>4162</v>
      </c>
    </row>
    <row r="504" spans="1:39" s="57" customFormat="1" ht="15.75" customHeight="1">
      <c r="A504" s="39">
        <v>3585</v>
      </c>
      <c r="B504" s="31">
        <v>3585</v>
      </c>
      <c r="C504" s="31">
        <v>3585</v>
      </c>
      <c r="D504" s="31" t="str">
        <f>VLOOKUP(B504,SAOM!B$2:H2161,7,0)</f>
        <v>SES-RITO-3585</v>
      </c>
      <c r="E504" s="24">
        <v>41057</v>
      </c>
      <c r="F504" s="24">
        <v>41296</v>
      </c>
      <c r="G504" s="24">
        <f>VLOOKUP(B504,SAOM!B$2:D2048,3,0)</f>
        <v>41296</v>
      </c>
      <c r="H504" s="24">
        <f t="shared" si="14"/>
        <v>41311</v>
      </c>
      <c r="I504" s="24">
        <v>41145</v>
      </c>
      <c r="J504" s="48" t="s">
        <v>469</v>
      </c>
      <c r="K504" s="31" t="str">
        <f>VLOOKUP(B504,SAOM!B$2:H2045,4,0)</f>
        <v>Aceito</v>
      </c>
      <c r="L504" s="48" t="s">
        <v>456</v>
      </c>
      <c r="M504" s="33" t="str">
        <f>VLOOKUP(B504,SAOM!B$2:F2331,5,0)</f>
        <v>Lider</v>
      </c>
      <c r="N504" s="40" t="s">
        <v>3351</v>
      </c>
      <c r="O504" s="40" t="str">
        <f>VLOOKUP(N504,Coordenadas!B$2:C1351,2,0)</f>
        <v>SUDESTE</v>
      </c>
      <c r="P504" s="40" t="str">
        <f>VLOOKUP(N504,Coordenadas!B$2:D1351,3,0)</f>
        <v>22º47'60''S</v>
      </c>
      <c r="Q504" s="40" t="str">
        <f>VLOOKUP(N504,Coordenadas!B$2:E1351,4,0)</f>
        <v>45º46'0''O</v>
      </c>
      <c r="R504" s="31">
        <v>4033</v>
      </c>
      <c r="S504" s="24" t="s">
        <v>458</v>
      </c>
      <c r="T504" s="54" t="str">
        <f>VLOOKUP(B504,SAOM!B$2:M2045,9,0)</f>
        <v>Elvira Cristina Figueiredo</v>
      </c>
      <c r="U504" s="24" t="str">
        <f>VLOOKUP(B504,SAOM!B$2:N2045,10,0)</f>
        <v>RUA COMENDADOR THEREZIANO, N° 70, Ao lado do psf em reforma. - Centro</v>
      </c>
      <c r="V504" s="54" t="str">
        <f>VLOOKUP(B504,SAOM!B$2:P2045,12,0)</f>
        <v>(32)3283-3875</v>
      </c>
      <c r="W504" s="175" t="str">
        <f>VLOOKUP(B504,SAOM!B$2:O2045,11,0)</f>
        <v>36130-000</v>
      </c>
      <c r="X504" s="31" t="str">
        <f>VLOOKUP(B504,SAOM!B$2:Q2045,13,0)</f>
        <v>00:20:0E:10:57:D0</v>
      </c>
      <c r="Y504" s="24">
        <v>41375</v>
      </c>
      <c r="Z504" s="40" t="s">
        <v>16487</v>
      </c>
      <c r="AA504" s="55">
        <v>41376</v>
      </c>
      <c r="AB504" s="56" t="e">
        <f>VLOOKUP(C504,Relatorios!A$3:B1275,2,0)</f>
        <v>#N/A</v>
      </c>
      <c r="AC504" s="287">
        <f>VLOOKUP(D504,Faturamento!D$3:F1939,3,0)</f>
        <v>41407</v>
      </c>
      <c r="AD504" s="45" t="s">
        <v>6036</v>
      </c>
      <c r="AE504" s="55"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55">
        <f t="shared" si="15"/>
        <v>41466</v>
      </c>
      <c r="AG504" s="55">
        <v>41352</v>
      </c>
      <c r="AH504" s="55">
        <v>41367</v>
      </c>
      <c r="AI504" s="181" t="s">
        <v>8609</v>
      </c>
      <c r="AJ504" s="115" t="s">
        <v>15963</v>
      </c>
      <c r="AK504" s="115" t="s">
        <v>16140</v>
      </c>
      <c r="AL504" s="40" t="str">
        <f>VLOOKUP(B504,SAOM!B$2:U2162,20,0)</f>
        <v>Vai deixar concetado no modem, tem computador.</v>
      </c>
      <c r="AM504" s="57" t="s">
        <v>4162</v>
      </c>
    </row>
    <row r="505" spans="1:39" s="15" customFormat="1" ht="15.75" customHeight="1">
      <c r="A505" s="39">
        <v>3586</v>
      </c>
      <c r="B505" s="31">
        <v>3586</v>
      </c>
      <c r="C505" s="31">
        <v>3586</v>
      </c>
      <c r="D505" s="33" t="str">
        <f>VLOOKUP(B505,SAOM!B$2:H2162,7,0)</f>
        <v>SES-SATO-3586</v>
      </c>
      <c r="E505" s="13">
        <v>41057</v>
      </c>
      <c r="F505" s="13">
        <v>41117</v>
      </c>
      <c r="G505" s="13">
        <f>VLOOKUP(B505,SAOM!B$2:D2049,3,0)</f>
        <v>41117</v>
      </c>
      <c r="H505" s="13">
        <f t="shared" si="14"/>
        <v>41132</v>
      </c>
      <c r="I505" s="13">
        <v>41073</v>
      </c>
      <c r="J505" s="10" t="s">
        <v>469</v>
      </c>
      <c r="K505" s="33" t="str">
        <f>VLOOKUP(B505,SAOM!B$2:H2046,4,0)</f>
        <v>Aceito</v>
      </c>
      <c r="L505" s="10" t="s">
        <v>456</v>
      </c>
      <c r="M505" s="33" t="str">
        <f>VLOOKUP(B505,SAOM!B$2:F2332,5,0)</f>
        <v>Lider</v>
      </c>
      <c r="N505" s="11" t="s">
        <v>3353</v>
      </c>
      <c r="O505" s="11" t="str">
        <f>VLOOKUP(N505,Coordenadas!B$2:C1352,2,0)</f>
        <v>TRIÂNGULO DO SUL</v>
      </c>
      <c r="P505" s="11" t="str">
        <f>VLOOKUP(N505,Coordenadas!B$2:D1352,3,0)</f>
        <v>19º51'30''S</v>
      </c>
      <c r="Q505" s="11" t="str">
        <f>VLOOKUP(N505,Coordenadas!B$2:E1352,4,0)</f>
        <v>47º27'9''O</v>
      </c>
      <c r="R505" s="33">
        <v>4033</v>
      </c>
      <c r="S505" s="13">
        <v>41130</v>
      </c>
      <c r="T505" s="35" t="str">
        <f>VLOOKUP(B505,SAOM!B$2:M2046,9,0)</f>
        <v>Marcel Morengui Sinicio</v>
      </c>
      <c r="U505" s="13" t="str">
        <f>VLOOKUP(B505,SAOM!B$2:N2046,10,0)</f>
        <v>RUA MAURÍCIO BONATI, 10 - Centro</v>
      </c>
      <c r="V505" s="35" t="str">
        <f>VLOOKUP(B505,SAOM!B$2:P2046,12,0)</f>
        <v>34 3351 3739</v>
      </c>
      <c r="W505" s="60" t="str">
        <f>VLOOKUP(B505,SAOM!B$2:O2046,11,0)</f>
        <v>38190-000</v>
      </c>
      <c r="X505" s="33" t="str">
        <f>VLOOKUP(B505,SAOM!B$2:Q2046,13,0)</f>
        <v>00:20:0e:10:4f:84</v>
      </c>
      <c r="Y505" s="13">
        <v>41130</v>
      </c>
      <c r="Z505" s="11" t="s">
        <v>4973</v>
      </c>
      <c r="AA505" s="14">
        <v>41131</v>
      </c>
      <c r="AB505" s="28">
        <f>VLOOKUP(C505,Relatorios!A$3:B1276,2,0)</f>
        <v>41183</v>
      </c>
      <c r="AC505" s="287">
        <f>VLOOKUP(D505,Faturamento!D$3:F1940,3,0)</f>
        <v>41162</v>
      </c>
      <c r="AD505" s="41" t="s">
        <v>4248</v>
      </c>
      <c r="AE505" s="14" t="str">
        <f>VLOOKUP(B505,SAOM!B$2:T2046,16,0)</f>
        <v>28/6 - Endereço corrigido.</v>
      </c>
      <c r="AF505" s="14">
        <f t="shared" si="15"/>
        <v>41221</v>
      </c>
      <c r="AG505" s="14">
        <v>41360</v>
      </c>
      <c r="AH505" s="14"/>
      <c r="AI505" s="181" t="s">
        <v>623</v>
      </c>
      <c r="AJ505" s="14" t="s">
        <v>16244</v>
      </c>
      <c r="AK505" s="114" t="s">
        <v>4162</v>
      </c>
      <c r="AL505" s="11" t="str">
        <f>VLOOKUP(B505,SAOM!B$2:U2163,20,0)</f>
        <v>Cabo de rede curto</v>
      </c>
      <c r="AM505" s="15" t="s">
        <v>4162</v>
      </c>
    </row>
    <row r="506" spans="1:39" s="15" customFormat="1" ht="15.75" customHeight="1">
      <c r="A506" s="39">
        <v>3592</v>
      </c>
      <c r="B506" s="31">
        <v>3592</v>
      </c>
      <c r="C506" s="31">
        <v>3592</v>
      </c>
      <c r="D506" s="33" t="str">
        <f>VLOOKUP(B506,SAOM!B$2:H2163,7,0)</f>
        <v>SES-SADO-3592</v>
      </c>
      <c r="E506" s="13">
        <v>41058</v>
      </c>
      <c r="F506" s="13">
        <v>41103</v>
      </c>
      <c r="G506" s="13">
        <f>VLOOKUP(B506,SAOM!B$2:D2050,3,0)</f>
        <v>41103</v>
      </c>
      <c r="H506" s="13">
        <f t="shared" si="14"/>
        <v>41118</v>
      </c>
      <c r="I506" s="13" t="s">
        <v>458</v>
      </c>
      <c r="J506" s="10" t="s">
        <v>469</v>
      </c>
      <c r="K506" s="33" t="str">
        <f>VLOOKUP(B506,SAOM!B$2:H2047,4,0)</f>
        <v>Aceito</v>
      </c>
      <c r="L506" s="10" t="s">
        <v>456</v>
      </c>
      <c r="M506" s="33" t="str">
        <f>VLOOKUP(B506,SAOM!B$2:F2333,5,0)</f>
        <v>Lider</v>
      </c>
      <c r="N506" s="11" t="s">
        <v>3356</v>
      </c>
      <c r="O506" s="11" t="str">
        <f>VLOOKUP(N506,Coordenadas!B$2:C1353,2,0)</f>
        <v>SUDESTE</v>
      </c>
      <c r="P506" s="11" t="str">
        <f>VLOOKUP(N506,Coordenadas!B$2:D1353,3,0)</f>
        <v>20º55'7''S</v>
      </c>
      <c r="Q506" s="11" t="str">
        <f>VLOOKUP(N506,Coordenadas!B$2:E1353,4,0)</f>
        <v>42º49'37''O</v>
      </c>
      <c r="R506" s="33">
        <v>4033</v>
      </c>
      <c r="S506" s="13">
        <v>41087</v>
      </c>
      <c r="T506" s="35" t="str">
        <f>VLOOKUP(B506,SAOM!B$2:M2047,9,0)</f>
        <v>Maria Nazaré Lacerda</v>
      </c>
      <c r="U506" s="13" t="str">
        <f>VLOOKUP(B506,SAOM!B$2:N2047,10,0)</f>
        <v>Rua 21 de Abril, 19 -Fundos</v>
      </c>
      <c r="V506" s="35" t="str">
        <f>VLOOKUP(B506,SAOM!B$2:P2047,12,0)</f>
        <v>32 3556-1165</v>
      </c>
      <c r="W506" s="60" t="str">
        <f>VLOOKUP(B506,SAOM!B$2:O2047,11,0)</f>
        <v>36530-000</v>
      </c>
      <c r="X506" s="33" t="str">
        <f>VLOOKUP(B506,SAOM!B$2:Q2047,13,0)</f>
        <v>00:20:0e:10:51:f1</v>
      </c>
      <c r="Y506" s="13">
        <v>41087</v>
      </c>
      <c r="Z506" s="11" t="s">
        <v>1733</v>
      </c>
      <c r="AA506" s="14">
        <v>41087</v>
      </c>
      <c r="AB506" s="28">
        <f>VLOOKUP(C506,Relatorios!A$3:B1277,2,0)</f>
        <v>41143</v>
      </c>
      <c r="AC506" s="287">
        <f>VLOOKUP(D506,Faturamento!D$3:F1941,3,0)</f>
        <v>41118</v>
      </c>
      <c r="AD506" s="41"/>
      <c r="AE506" s="14" t="str">
        <f>VLOOKUP(B506,SAOM!B$2:T2047,16,0)</f>
        <v>-</v>
      </c>
      <c r="AF506" s="14">
        <f t="shared" si="15"/>
        <v>41177</v>
      </c>
      <c r="AG506" s="14" t="s">
        <v>4162</v>
      </c>
      <c r="AH506" s="14"/>
      <c r="AI506" s="47"/>
      <c r="AJ506" s="114"/>
      <c r="AK506" s="114"/>
      <c r="AL506" s="11" t="str">
        <f>VLOOKUP(B506,SAOM!B$2:U2164,20,0)</f>
        <v>-</v>
      </c>
      <c r="AM506" s="15" t="s">
        <v>4162</v>
      </c>
    </row>
    <row r="507" spans="1:39" s="15" customFormat="1" ht="15.75" customHeight="1">
      <c r="A507" s="39">
        <v>3591</v>
      </c>
      <c r="B507" s="31">
        <v>3591</v>
      </c>
      <c r="C507" s="31">
        <v>3591</v>
      </c>
      <c r="D507" s="33" t="str">
        <f>VLOOKUP(B507,SAOM!B$2:H2164,7,0)</f>
        <v>SES-SARO-3591</v>
      </c>
      <c r="E507" s="13">
        <v>41058</v>
      </c>
      <c r="F507" s="13">
        <v>41103</v>
      </c>
      <c r="G507" s="13">
        <f>VLOOKUP(B507,SAOM!B$2:D2051,3,0)</f>
        <v>41103</v>
      </c>
      <c r="H507" s="13">
        <f t="shared" si="14"/>
        <v>41118</v>
      </c>
      <c r="I507" s="13" t="s">
        <v>458</v>
      </c>
      <c r="J507" s="10" t="s">
        <v>469</v>
      </c>
      <c r="K507" s="33" t="str">
        <f>VLOOKUP(B507,SAOM!B$2:H2048,4,0)</f>
        <v>Aceito</v>
      </c>
      <c r="L507" s="10" t="s">
        <v>456</v>
      </c>
      <c r="M507" s="33" t="str">
        <f>VLOOKUP(B507,SAOM!B$2:F2334,5,0)</f>
        <v>Lider</v>
      </c>
      <c r="N507" s="11" t="s">
        <v>3360</v>
      </c>
      <c r="O507" s="11" t="str">
        <f>VLOOKUP(N507,Coordenadas!B$2:C1354,2,0)</f>
        <v>NORTE DE MINAS</v>
      </c>
      <c r="P507" s="11" t="str">
        <f>VLOOKUP(N507,Coordenadas!B$2:D1354,3,0)</f>
        <v>15º20'21''S</v>
      </c>
      <c r="Q507" s="11" t="str">
        <f>VLOOKUP(N507,Coordenadas!B$2:E1354,4,0)</f>
        <v>42º37'25''O</v>
      </c>
      <c r="R507" s="33">
        <v>4033</v>
      </c>
      <c r="S507" s="13">
        <v>41087</v>
      </c>
      <c r="T507" s="35" t="str">
        <f>VLOOKUP(B507,SAOM!B$2:M2048,9,0)</f>
        <v>Paula Adriana Souza</v>
      </c>
      <c r="U507" s="13" t="str">
        <f>VLOOKUP(B507,SAOM!B$2:N2048,10,0)</f>
        <v>Praça Nazário Antunes, 28 - Bairro Centro</v>
      </c>
      <c r="V507" s="35" t="str">
        <f>VLOOKUP(B507,SAOM!B$2:P2048,12,0)</f>
        <v>38 3824-8193</v>
      </c>
      <c r="W507" s="60" t="str">
        <f>VLOOKUP(B507,SAOM!B$2:O2048,11,0)</f>
        <v>39538-000</v>
      </c>
      <c r="X507" s="33" t="str">
        <f>VLOOKUP(B507,SAOM!B$2:Q2048,13,0)</f>
        <v>00:20:0e:10:4c:9b</v>
      </c>
      <c r="Y507" s="13">
        <v>41087</v>
      </c>
      <c r="Z507" s="11" t="s">
        <v>4112</v>
      </c>
      <c r="AA507" s="14">
        <v>41087</v>
      </c>
      <c r="AB507" s="28">
        <f>VLOOKUP(C507,Relatorios!A$3:B1278,2,0)</f>
        <v>41143</v>
      </c>
      <c r="AC507" s="287">
        <f>VLOOKUP(D507,Faturamento!D$3:F1942,3,0)</f>
        <v>41118</v>
      </c>
      <c r="AD507" s="41"/>
      <c r="AE507" s="14" t="str">
        <f>VLOOKUP(B507,SAOM!B$2:T2048,16,0)</f>
        <v>-</v>
      </c>
      <c r="AF507" s="14">
        <f t="shared" si="15"/>
        <v>41177</v>
      </c>
      <c r="AG507" s="14" t="s">
        <v>4162</v>
      </c>
      <c r="AH507" s="14"/>
      <c r="AI507" s="47"/>
      <c r="AJ507" s="114"/>
      <c r="AK507" s="114"/>
      <c r="AL507" s="11" t="str">
        <f>VLOOKUP(B507,SAOM!B$2:U2165,20,0)</f>
        <v xml:space="preserve">Técnico não possuia cabo de rede </v>
      </c>
      <c r="AM507" s="15" t="s">
        <v>4162</v>
      </c>
    </row>
    <row r="508" spans="1:39" s="15" customFormat="1" ht="15.75" customHeight="1">
      <c r="A508" s="39">
        <v>3589</v>
      </c>
      <c r="B508" s="31">
        <v>3589</v>
      </c>
      <c r="C508" s="31">
        <v>3589</v>
      </c>
      <c r="D508" s="33" t="str">
        <f>VLOOKUP(B508,SAOM!B$2:H2165,7,0)</f>
        <v>SES-SARA-3589</v>
      </c>
      <c r="E508" s="13">
        <v>41058</v>
      </c>
      <c r="F508" s="13">
        <v>41103</v>
      </c>
      <c r="G508" s="13">
        <f>VLOOKUP(B508,SAOM!B$2:D2052,3,0)</f>
        <v>41103</v>
      </c>
      <c r="H508" s="13">
        <f t="shared" si="14"/>
        <v>41118</v>
      </c>
      <c r="I508" s="13" t="s">
        <v>458</v>
      </c>
      <c r="J508" s="10" t="s">
        <v>469</v>
      </c>
      <c r="K508" s="33" t="str">
        <f>VLOOKUP(B508,SAOM!B$2:H2049,4,0)</f>
        <v>Aceito</v>
      </c>
      <c r="L508" s="10" t="s">
        <v>623</v>
      </c>
      <c r="M508" s="33" t="str">
        <f>VLOOKUP(B508,SAOM!B$2:F2335,5,0)</f>
        <v>Vodanet</v>
      </c>
      <c r="N508" s="11" t="s">
        <v>3363</v>
      </c>
      <c r="O508" s="11" t="str">
        <f>VLOOKUP(N508,Coordenadas!B$2:C1355,2,0)</f>
        <v>CENTRO</v>
      </c>
      <c r="P508" s="11" t="str">
        <f>VLOOKUP(N508,Coordenadas!B$2:D1355,3,0)</f>
        <v>19º27'1''S</v>
      </c>
      <c r="Q508" s="11" t="str">
        <f>VLOOKUP(N508,Coordenadas!B$2:E1355,4,0)</f>
        <v>43º6'0''O</v>
      </c>
      <c r="R508" s="33">
        <v>4033</v>
      </c>
      <c r="S508" s="13">
        <v>41092</v>
      </c>
      <c r="T508" s="35" t="str">
        <f>VLOOKUP(B508,SAOM!B$2:M2049,9,0)</f>
        <v>Evangeline Silveira Lage Lott</v>
      </c>
      <c r="U508" s="13" t="str">
        <f>VLOOKUP(B508,SAOM!B$2:N2049,10,0)</f>
        <v>Avenida José Mariano Pires, 209</v>
      </c>
      <c r="V508" s="35" t="str">
        <f>VLOOKUP(B508,SAOM!B$2:P2049,12,0)</f>
        <v>31 3838-1340</v>
      </c>
      <c r="W508" s="60" t="str">
        <f>VLOOKUP(B508,SAOM!B$2:O2049,11,0)</f>
        <v>35910-000</v>
      </c>
      <c r="X508" s="33" t="str">
        <f>VLOOKUP(B508,SAOM!B$2:Q2049,13,0)</f>
        <v>00:20:0e:10:52:b6</v>
      </c>
      <c r="Y508" s="13">
        <v>41092</v>
      </c>
      <c r="Z508" s="11" t="s">
        <v>3786</v>
      </c>
      <c r="AA508" s="14">
        <v>41092</v>
      </c>
      <c r="AB508" s="28" t="e">
        <f>VLOOKUP(C508,Relatorios!A$3:B1279,2,0)</f>
        <v>#N/A</v>
      </c>
      <c r="AC508" s="287">
        <f>VLOOKUP(D508,Faturamento!D$3:F1943,3,0)</f>
        <v>41123</v>
      </c>
      <c r="AD508" s="41"/>
      <c r="AE508" s="14" t="str">
        <f>VLOOKUP(B508,SAOM!B$2:T2049,16,0)</f>
        <v>-</v>
      </c>
      <c r="AF508" s="14">
        <f t="shared" si="15"/>
        <v>41182</v>
      </c>
      <c r="AG508" s="14" t="s">
        <v>4162</v>
      </c>
      <c r="AH508" s="14"/>
      <c r="AI508" s="47"/>
      <c r="AJ508" s="114"/>
      <c r="AK508" s="114"/>
      <c r="AL508" s="11" t="str">
        <f>VLOOKUP(B508,SAOM!B$2:U2166,20,0)</f>
        <v>Conectado ao PC disponível na localidade.</v>
      </c>
      <c r="AM508" s="15" t="s">
        <v>4162</v>
      </c>
    </row>
    <row r="509" spans="1:39" s="57" customFormat="1" ht="15.75" customHeight="1">
      <c r="A509" s="39">
        <v>3689</v>
      </c>
      <c r="B509" s="31">
        <v>3689</v>
      </c>
      <c r="C509" s="31">
        <v>3689</v>
      </c>
      <c r="D509" s="33" t="str">
        <f>VLOOKUP(B509,SAOM!B$2:H2166,7,0)</f>
        <v>SES-TENI-3689</v>
      </c>
      <c r="E509" s="24">
        <v>41071</v>
      </c>
      <c r="F509" s="24">
        <v>41116</v>
      </c>
      <c r="G509" s="13">
        <f>VLOOKUP(B509,SAOM!B$2:D2053,3,0)</f>
        <v>41116</v>
      </c>
      <c r="H509" s="24">
        <f t="shared" si="14"/>
        <v>41131</v>
      </c>
      <c r="I509" s="24" t="s">
        <v>458</v>
      </c>
      <c r="J509" s="48" t="s">
        <v>469</v>
      </c>
      <c r="K509" s="33" t="str">
        <f>VLOOKUP(B509,SAOM!B$2:H2050,4,0)</f>
        <v>Aceito</v>
      </c>
      <c r="L509" s="10" t="s">
        <v>456</v>
      </c>
      <c r="M509" s="33" t="str">
        <f>VLOOKUP(B509,SAOM!B$2:F2336,5,0)</f>
        <v>Lider</v>
      </c>
      <c r="N509" s="40" t="s">
        <v>172</v>
      </c>
      <c r="O509" s="11" t="str">
        <f>VLOOKUP(N509,Coordenadas!B$2:C1356,2,0)</f>
        <v>NORDESTE</v>
      </c>
      <c r="P509" s="11" t="str">
        <f>VLOOKUP(N509,Coordenadas!B$2:D1356,3,0)</f>
        <v xml:space="preserve"> 17°51'13.38"S</v>
      </c>
      <c r="Q509" s="11" t="str">
        <f>VLOOKUP(N509,Coordenadas!B$2:E1356,4,0)</f>
        <v xml:space="preserve"> 41°30'54.30"O</v>
      </c>
      <c r="R509" s="31">
        <v>4033</v>
      </c>
      <c r="S509" s="24">
        <v>41101</v>
      </c>
      <c r="T509" s="35" t="str">
        <f>VLOOKUP(B509,SAOM!B$2:M2050,9,0)</f>
        <v>Michelle Elke</v>
      </c>
      <c r="U509" s="13" t="str">
        <f>VLOOKUP(B509,SAOM!B$2:N2050,10,0)</f>
        <v>Rua Joaquim Martins da Silva , n35 - Bairro Matinha</v>
      </c>
      <c r="V509" s="35" t="str">
        <f>VLOOKUP(B509,SAOM!B$2:P2050,12,0)</f>
        <v>(33) 3523-5334</v>
      </c>
      <c r="W509" s="60">
        <f>VLOOKUP(B509,SAOM!B$2:O2050,11,0)</f>
        <v>39800000</v>
      </c>
      <c r="X509" s="33" t="str">
        <f>VLOOKUP(B509,SAOM!B$2:Q2050,13,0)</f>
        <v>00:20:0e:10:52:ce</v>
      </c>
      <c r="Y509" s="24">
        <v>41101</v>
      </c>
      <c r="Z509" s="40" t="s">
        <v>4989</v>
      </c>
      <c r="AA509" s="55">
        <v>41137</v>
      </c>
      <c r="AB509" s="28">
        <f>VLOOKUP(C509,Relatorios!A$3:B1280,2,0)</f>
        <v>41183</v>
      </c>
      <c r="AC509" s="287">
        <f>VLOOKUP(D509,Faturamento!D$3:F1944,3,0)</f>
        <v>41168</v>
      </c>
      <c r="AD509" s="45" t="s">
        <v>5052</v>
      </c>
      <c r="AE509" s="14" t="str">
        <f>VLOOKUP(B509,SAOM!B$2:T2050,16,0)</f>
        <v xml:space="preserve">Cnes: 2211173 
PSF Matinha </v>
      </c>
      <c r="AF509" s="14">
        <f t="shared" si="15"/>
        <v>41227</v>
      </c>
      <c r="AG509" s="55" t="s">
        <v>4162</v>
      </c>
      <c r="AH509" s="55"/>
      <c r="AI509" s="181"/>
      <c r="AJ509" s="115"/>
      <c r="AK509" s="115"/>
      <c r="AL509" s="11" t="str">
        <f>VLOOKUP(B509,SAOM!B$2:U2167,20,0)</f>
        <v>técnico não possui o cabo</v>
      </c>
      <c r="AM509" s="57" t="s">
        <v>4162</v>
      </c>
    </row>
    <row r="510" spans="1:39" s="15" customFormat="1" ht="15.75" customHeight="1">
      <c r="A510" s="39">
        <v>3611</v>
      </c>
      <c r="B510" s="31">
        <v>3611</v>
      </c>
      <c r="C510" s="31">
        <v>3611</v>
      </c>
      <c r="D510" s="33" t="str">
        <f>VLOOKUP(B510,SAOM!B$2:H2167,7,0)</f>
        <v>SES-BANA-3611</v>
      </c>
      <c r="E510" s="13">
        <v>41057</v>
      </c>
      <c r="F510" s="13">
        <v>41143</v>
      </c>
      <c r="G510" s="13">
        <f>VLOOKUP(B510,SAOM!B$2:D2054,3,0)</f>
        <v>41143</v>
      </c>
      <c r="H510" s="13">
        <f t="shared" si="14"/>
        <v>41158</v>
      </c>
      <c r="I510" s="13" t="s">
        <v>458</v>
      </c>
      <c r="J510" s="10" t="s">
        <v>469</v>
      </c>
      <c r="K510" s="33" t="str">
        <f>VLOOKUP(B510,SAOM!B$2:H2051,4,0)</f>
        <v>Aceito</v>
      </c>
      <c r="L510" s="10" t="s">
        <v>456</v>
      </c>
      <c r="M510" s="33" t="str">
        <f>VLOOKUP(B510,SAOM!B$2:F2337,5,0)</f>
        <v>Lider</v>
      </c>
      <c r="N510" s="11" t="s">
        <v>3251</v>
      </c>
      <c r="O510" s="11" t="str">
        <f>VLOOKUP(N510,Coordenadas!B$2:C1357,2,0)</f>
        <v>CENTRO SUL</v>
      </c>
      <c r="P510" s="11" t="str">
        <f>VLOOKUP(N510,Coordenadas!B$2:D1357,3,0)</f>
        <v>21º13'38''S</v>
      </c>
      <c r="Q510" s="11" t="str">
        <f>VLOOKUP(N510,Coordenadas!B$2:E1357,4,0)</f>
        <v>43º46'27''O</v>
      </c>
      <c r="R510" s="33">
        <v>4033</v>
      </c>
      <c r="S510" s="13">
        <v>41109</v>
      </c>
      <c r="T510" s="35" t="str">
        <f>VLOOKUP(B510,SAOM!B$2:M2051,9,0)</f>
        <v>Fernanda Fernandes Vieira // Valnete de Olive</v>
      </c>
      <c r="U510" s="13" t="str">
        <f>VLOOKUP(B510,SAOM!B$2:N2051,10,0)</f>
        <v>Rua José Francisco Paes, 320</v>
      </c>
      <c r="V510" s="35" t="str">
        <f>VLOOKUP(B510,SAOM!B$2:P2051,12,0)</f>
        <v>32 3333-4121</v>
      </c>
      <c r="W510" s="60" t="str">
        <f>VLOOKUP(B510,SAOM!B$2:O2051,11,0)</f>
        <v>36205-276</v>
      </c>
      <c r="X510" s="33" t="str">
        <f>VLOOKUP(B510,SAOM!B$2:Q2051,13,0)</f>
        <v>00:20:0e:10:4b:1c</v>
      </c>
      <c r="Y510" s="13">
        <v>41109</v>
      </c>
      <c r="Z510" s="11" t="s">
        <v>1339</v>
      </c>
      <c r="AA510" s="14">
        <v>41117</v>
      </c>
      <c r="AB510" s="28">
        <f>VLOOKUP(C510,Relatorios!A$3:B1281,2,0)</f>
        <v>41254</v>
      </c>
      <c r="AC510" s="287">
        <f>VLOOKUP(D510,Faturamento!D$3:F1945,3,0)</f>
        <v>41148</v>
      </c>
      <c r="AD510" s="41" t="s">
        <v>5305</v>
      </c>
      <c r="AE510" s="14" t="str">
        <f>VLOOKUP(B510,SAOM!B$2:T2051,16,0)</f>
        <v>Não autorizou</v>
      </c>
      <c r="AF510" s="14">
        <f t="shared" si="15"/>
        <v>41207</v>
      </c>
      <c r="AG510" s="14" t="s">
        <v>4162</v>
      </c>
      <c r="AH510" s="14"/>
      <c r="AI510" s="47"/>
      <c r="AJ510" s="114"/>
      <c r="AK510" s="114"/>
      <c r="AL510" s="11" t="str">
        <f>VLOOKUP(B510,SAOM!B$2:U2168,20,0)</f>
        <v>Sem computador na localidade</v>
      </c>
      <c r="AM510" s="15" t="s">
        <v>4162</v>
      </c>
    </row>
    <row r="511" spans="1:39" s="15" customFormat="1" ht="15.75" customHeight="1">
      <c r="A511" s="39">
        <v>3582</v>
      </c>
      <c r="B511" s="31">
        <v>3582</v>
      </c>
      <c r="C511" s="31">
        <v>3582</v>
      </c>
      <c r="D511" s="33" t="str">
        <f>VLOOKUP(B511,SAOM!B$2:H2168,7,0)</f>
        <v>SES-QUTA-3582</v>
      </c>
      <c r="E511" s="13">
        <v>41057</v>
      </c>
      <c r="F511" s="13">
        <v>41102</v>
      </c>
      <c r="G511" s="13">
        <f>VLOOKUP(B511,SAOM!B$2:D2055,3,0)</f>
        <v>41102</v>
      </c>
      <c r="H511" s="13">
        <f t="shared" si="14"/>
        <v>41117</v>
      </c>
      <c r="I511" s="13" t="s">
        <v>458</v>
      </c>
      <c r="J511" s="10" t="s">
        <v>469</v>
      </c>
      <c r="K511" s="33" t="str">
        <f>VLOOKUP(B511,SAOM!B$2:H2052,4,0)</f>
        <v>Aceito</v>
      </c>
      <c r="L511" s="10" t="s">
        <v>456</v>
      </c>
      <c r="M511" s="33" t="str">
        <f>VLOOKUP(B511,SAOM!B$2:F2338,5,0)</f>
        <v>Lider</v>
      </c>
      <c r="N511" s="11" t="s">
        <v>3451</v>
      </c>
      <c r="O511" s="11" t="str">
        <f>VLOOKUP(N511,Coordenadas!B$2:C1358,2,0)</f>
        <v>CENTRO SUL</v>
      </c>
      <c r="P511" s="11" t="str">
        <f>VLOOKUP(N511,Coordenadas!B$2:D1358,3,0)</f>
        <v xml:space="preserve"> 20°44'7.62"S</v>
      </c>
      <c r="Q511" s="11" t="str">
        <f>VLOOKUP(N511,Coordenadas!B$2:E1358,4,0)</f>
        <v xml:space="preserve"> 43°52'36.08"O</v>
      </c>
      <c r="R511" s="33">
        <v>4033</v>
      </c>
      <c r="S511" s="13">
        <v>41108</v>
      </c>
      <c r="T511" s="35" t="str">
        <f>VLOOKUP(B511,SAOM!B$2:M2052,9,0)</f>
        <v>Daniela Gandra de Carvalho</v>
      </c>
      <c r="U511" s="13" t="str">
        <f>VLOOKUP(B511,SAOM!B$2:N2052,10,0)</f>
        <v>Rua Professor Eloy Lacerda, 141 - Centro</v>
      </c>
      <c r="V511" s="35" t="str">
        <f>VLOOKUP(B511,SAOM!B$2:P2052,12,0)</f>
        <v>31 3722-1210</v>
      </c>
      <c r="W511" s="60" t="str">
        <f>VLOOKUP(B511,SAOM!B$2:O2052,11,0)</f>
        <v>36424-000</v>
      </c>
      <c r="X511" s="33" t="str">
        <f>VLOOKUP(B511,SAOM!B$2:Q2052,13,0)</f>
        <v>00:20:0e:10:4f:2c</v>
      </c>
      <c r="Y511" s="13">
        <v>41107</v>
      </c>
      <c r="Z511" s="11" t="s">
        <v>5179</v>
      </c>
      <c r="AA511" s="14">
        <v>41109</v>
      </c>
      <c r="AB511" s="28">
        <f>VLOOKUP(C511,Relatorios!A$3:B1282,2,0)</f>
        <v>41183</v>
      </c>
      <c r="AC511" s="287">
        <f>VLOOKUP(D511,Faturamento!D$3:F1946,3,0)</f>
        <v>41140</v>
      </c>
      <c r="AD511" s="41"/>
      <c r="AE511" s="14" t="str">
        <f>VLOOKUP(B511,SAOM!B$2:T2052,16,0)</f>
        <v>-</v>
      </c>
      <c r="AF511" s="14">
        <f t="shared" si="15"/>
        <v>41199</v>
      </c>
      <c r="AG511" s="14" t="s">
        <v>4162</v>
      </c>
      <c r="AH511" s="14"/>
      <c r="AI511" s="47"/>
      <c r="AJ511" s="114"/>
      <c r="AK511" s="114"/>
      <c r="AL511" s="11" t="str">
        <f>VLOOKUP(B511,SAOM!B$2:U2169,20,0)</f>
        <v>cliente já possui outra conexão no computador da localidade</v>
      </c>
      <c r="AM511" s="15" t="s">
        <v>4162</v>
      </c>
    </row>
    <row r="512" spans="1:39" s="15" customFormat="1" ht="15.75" customHeight="1">
      <c r="A512" s="39">
        <v>3641</v>
      </c>
      <c r="B512" s="31">
        <v>3641</v>
      </c>
      <c r="C512" s="31">
        <v>3641</v>
      </c>
      <c r="D512" s="33" t="str">
        <f>VLOOKUP(B512,SAOM!B$2:H2169,7,0)</f>
        <v>SES-JAIA-3641</v>
      </c>
      <c r="E512" s="13">
        <v>41060</v>
      </c>
      <c r="F512" s="13">
        <v>41105</v>
      </c>
      <c r="G512" s="13">
        <f>VLOOKUP(B512,SAOM!B$2:D2056,3,0)</f>
        <v>41105</v>
      </c>
      <c r="H512" s="13">
        <f t="shared" si="14"/>
        <v>41120</v>
      </c>
      <c r="I512" s="13" t="s">
        <v>458</v>
      </c>
      <c r="J512" s="10" t="s">
        <v>469</v>
      </c>
      <c r="K512" s="33" t="str">
        <f>VLOOKUP(B512,SAOM!B$2:H2053,4,0)</f>
        <v>Aceito</v>
      </c>
      <c r="L512" s="10" t="s">
        <v>456</v>
      </c>
      <c r="M512" s="33" t="str">
        <f>VLOOKUP(B512,SAOM!B$2:F2339,5,0)</f>
        <v>Lider</v>
      </c>
      <c r="N512" s="11" t="s">
        <v>1340</v>
      </c>
      <c r="O512" s="11" t="str">
        <f>VLOOKUP(N512,Coordenadas!B$2:C1359,2,0)</f>
        <v>SUL</v>
      </c>
      <c r="P512" s="11" t="e">
        <f>VLOOKUP(N512,Coordenadas!B$2:D1359,3,0)</f>
        <v>#N/A</v>
      </c>
      <c r="Q512" s="11" t="e">
        <f>VLOOKUP(N512,Coordenadas!B$2:E1359,4,0)</f>
        <v>#N/A</v>
      </c>
      <c r="R512" s="33">
        <v>4033</v>
      </c>
      <c r="S512" s="13">
        <v>41136</v>
      </c>
      <c r="T512" s="35" t="str">
        <f>VLOOKUP(B512,SAOM!B$2:M2053,9,0)</f>
        <v>Fernando</v>
      </c>
      <c r="U512" s="13" t="str">
        <f>VLOOKUP(B512,SAOM!B$2:N2053,10,0)</f>
        <v xml:space="preserve">Avenida Marechal Deodoro da FOnseca, 546 - Almoxarifado </v>
      </c>
      <c r="V512" s="35" t="str">
        <f>VLOOKUP(B512,SAOM!B$2:P2053,12,0)</f>
        <v>(38)3629-4300</v>
      </c>
      <c r="W512" s="60" t="str">
        <f>VLOOKUP(B512,SAOM!B$2:O2053,11,0)</f>
        <v xml:space="preserve">	39480-000</v>
      </c>
      <c r="X512" s="33" t="str">
        <f>VLOOKUP(B512,SAOM!B$2:Q2053,13,0)</f>
        <v>00:20:0e:10:4c:5b</v>
      </c>
      <c r="Y512" s="13">
        <v>41136</v>
      </c>
      <c r="Z512" s="11" t="s">
        <v>5721</v>
      </c>
      <c r="AA512" s="14">
        <v>41137</v>
      </c>
      <c r="AB512" s="28" t="str">
        <f>VLOOKUP(C512,Relatorios!A$3:B1283,2,0)</f>
        <v>Pendente</v>
      </c>
      <c r="AC512" s="287">
        <f>VLOOKUP(D512,Faturamento!D$3:F1947,3,0)</f>
        <v>41168</v>
      </c>
      <c r="AD512" s="41"/>
      <c r="AE512" s="14" t="str">
        <f>VLOOKUP(B512,SAOM!B$2:T2053,16,0)</f>
        <v>-</v>
      </c>
      <c r="AF512" s="14">
        <f t="shared" si="15"/>
        <v>41227</v>
      </c>
      <c r="AG512" s="14" t="s">
        <v>4162</v>
      </c>
      <c r="AH512" s="14"/>
      <c r="AI512" s="47"/>
      <c r="AJ512" s="114"/>
      <c r="AK512" s="114"/>
      <c r="AL512" s="11" t="str">
        <f>VLOOKUP(B512,SAOM!B$2:U2170,20,0)</f>
        <v>cabo muito curto para localidade</v>
      </c>
      <c r="AM512" s="15" t="s">
        <v>4162</v>
      </c>
    </row>
    <row r="513" spans="1:39" s="15" customFormat="1" ht="15.75" customHeight="1">
      <c r="A513" s="39">
        <v>3560</v>
      </c>
      <c r="B513" s="31">
        <v>3560</v>
      </c>
      <c r="C513" s="31">
        <v>3560</v>
      </c>
      <c r="D513" s="33" t="str">
        <f>VLOOKUP(B513,SAOM!B$2:H2170,7,0)</f>
        <v>SES-JABA-3560</v>
      </c>
      <c r="E513" s="13">
        <v>41060</v>
      </c>
      <c r="F513" s="13">
        <v>41105</v>
      </c>
      <c r="G513" s="13">
        <f>VLOOKUP(B513,SAOM!B$2:D2057,3,0)</f>
        <v>41105</v>
      </c>
      <c r="H513" s="13">
        <f t="shared" si="14"/>
        <v>41120</v>
      </c>
      <c r="I513" s="13" t="s">
        <v>458</v>
      </c>
      <c r="J513" s="10" t="s">
        <v>469</v>
      </c>
      <c r="K513" s="33" t="str">
        <f>VLOOKUP(B513,SAOM!B$2:H2054,4,0)</f>
        <v>Aceito</v>
      </c>
      <c r="L513" s="10" t="s">
        <v>456</v>
      </c>
      <c r="M513" s="33" t="str">
        <f>VLOOKUP(B513,SAOM!B$2:F2340,5,0)</f>
        <v>Lider</v>
      </c>
      <c r="N513" s="11" t="s">
        <v>1683</v>
      </c>
      <c r="O513" s="11" t="str">
        <f>VLOOKUP(N513,Coordenadas!B$2:C1360,2,0)</f>
        <v>NORTE DE MINAS</v>
      </c>
      <c r="P513" s="11" t="str">
        <f>VLOOKUP(N513,Coordenadas!B$2:D1360,3,0)</f>
        <v xml:space="preserve"> 15°48'14.11"S</v>
      </c>
      <c r="Q513" s="11" t="str">
        <f>VLOOKUP(N513,Coordenadas!B$2:E1360,4,0)</f>
        <v xml:space="preserve"> 43°19'2.50"O</v>
      </c>
      <c r="R513" s="33">
        <v>4033</v>
      </c>
      <c r="S513" s="13">
        <v>41135</v>
      </c>
      <c r="T513" s="35" t="str">
        <f>VLOOKUP(B513,SAOM!B$2:M2054,9,0)</f>
        <v>Saulo/Daniel</v>
      </c>
      <c r="U513" s="13" t="str">
        <f>VLOOKUP(B513,SAOM!B$2:N2054,10,0)</f>
        <v xml:space="preserve">	Rua São João da Ponte, 409 - Escritorio Microrregional  - Centro</v>
      </c>
      <c r="V513" s="35" t="str">
        <f>VLOOKUP(B513,SAOM!B$2:P2054,12,0)</f>
        <v>(38) 3821-5475</v>
      </c>
      <c r="W513" s="60" t="str">
        <f>VLOOKUP(B513,SAOM!B$2:O2054,11,0)</f>
        <v>39440-000</v>
      </c>
      <c r="X513" s="33" t="str">
        <f>VLOOKUP(B513,SAOM!B$2:Q2054,13,0)</f>
        <v>00:20:0E:10:4C:E5</v>
      </c>
      <c r="Y513" s="13">
        <v>41135</v>
      </c>
      <c r="Z513" s="11" t="s">
        <v>5721</v>
      </c>
      <c r="AA513" s="14">
        <v>41135</v>
      </c>
      <c r="AB513" s="28" t="str">
        <f>VLOOKUP(C513,Relatorios!A$3:B1284,2,0)</f>
        <v>Pendente</v>
      </c>
      <c r="AC513" s="287">
        <f>VLOOKUP(D513,Faturamento!D$3:F1948,3,0)</f>
        <v>41166</v>
      </c>
      <c r="AD513" s="41"/>
      <c r="AE513" s="14" t="str">
        <f>VLOOKUP(B513,SAOM!B$2:T2054,16,0)</f>
        <v>-</v>
      </c>
      <c r="AF513" s="14">
        <f t="shared" si="15"/>
        <v>41225</v>
      </c>
      <c r="AG513" s="14">
        <v>41354</v>
      </c>
      <c r="AH513" s="14">
        <v>41354</v>
      </c>
      <c r="AI513" s="47" t="s">
        <v>8608</v>
      </c>
      <c r="AJ513" s="114" t="s">
        <v>15976</v>
      </c>
      <c r="AK513" s="114" t="s">
        <v>15977</v>
      </c>
      <c r="AL513" s="11" t="str">
        <f>VLOOKUP(B513,SAOM!B$2:U2171,20,0)</f>
        <v>Cabo curto.</v>
      </c>
      <c r="AM513" s="15" t="s">
        <v>4162</v>
      </c>
    </row>
    <row r="514" spans="1:39" s="15" customFormat="1" ht="15.75" customHeight="1">
      <c r="A514" s="39">
        <v>3767</v>
      </c>
      <c r="B514" s="31">
        <v>3767</v>
      </c>
      <c r="C514" s="31">
        <v>3767</v>
      </c>
      <c r="D514" s="33" t="str">
        <f>VLOOKUP(B514,SAOM!B$2:H2171,7,0)</f>
        <v>SES-JODE-3767</v>
      </c>
      <c r="E514" s="13">
        <v>41073</v>
      </c>
      <c r="F514" s="13">
        <v>41118</v>
      </c>
      <c r="G514" s="13">
        <f>VLOOKUP(B514,SAOM!B$2:D2058,3,0)</f>
        <v>41118</v>
      </c>
      <c r="H514" s="13">
        <f t="shared" si="14"/>
        <v>41133</v>
      </c>
      <c r="I514" s="13" t="s">
        <v>458</v>
      </c>
      <c r="J514" s="10" t="s">
        <v>469</v>
      </c>
      <c r="K514" s="33" t="str">
        <f>VLOOKUP(B514,SAOM!B$2:H2055,4,0)</f>
        <v>Aceito</v>
      </c>
      <c r="L514" s="10" t="s">
        <v>623</v>
      </c>
      <c r="M514" s="33" t="str">
        <f>VLOOKUP(B514,SAOM!B$2:F2341,5,0)</f>
        <v>Vodanet</v>
      </c>
      <c r="N514" s="11" t="s">
        <v>3502</v>
      </c>
      <c r="O514" s="11" t="str">
        <f>VLOOKUP(N514,Coordenadas!B$2:C1361,2,0)</f>
        <v>CENTRO</v>
      </c>
      <c r="P514" s="11" t="str">
        <f>VLOOKUP(N514,Coordenadas!B$2:D1361,3,0)</f>
        <v xml:space="preserve"> 19°48'33.58"S</v>
      </c>
      <c r="Q514" s="11" t="str">
        <f>VLOOKUP(N514,Coordenadas!B$2:E1361,4,0)</f>
        <v xml:space="preserve"> 43°10'25.87"O</v>
      </c>
      <c r="R514" s="33">
        <v>4033</v>
      </c>
      <c r="S514" s="13">
        <v>41102</v>
      </c>
      <c r="T514" s="35" t="str">
        <f>VLOOKUP(B514,SAOM!B$2:M2055,9,0)</f>
        <v>Simaia Leal Cota Rodrigues</v>
      </c>
      <c r="U514" s="13" t="str">
        <f>VLOOKUP(B514,SAOM!B$2:N2055,10,0)</f>
        <v>Rua Nova York , 597 -Bairro Novo Cruzeiro</v>
      </c>
      <c r="V514" s="35" t="str">
        <f>VLOOKUP(B514,SAOM!B$2:P2055,12,0)</f>
        <v>(31) 3852-4804</v>
      </c>
      <c r="W514" s="60">
        <f>VLOOKUP(B514,SAOM!B$2:O2055,11,0)</f>
        <v>35930112</v>
      </c>
      <c r="X514" s="33" t="str">
        <f>VLOOKUP(B514,SAOM!B$2:Q2055,13,0)</f>
        <v>00:20:0e:10:48:52</v>
      </c>
      <c r="Y514" s="13">
        <v>41102</v>
      </c>
      <c r="Z514" s="11" t="s">
        <v>3785</v>
      </c>
      <c r="AA514" s="14">
        <v>41103</v>
      </c>
      <c r="AB514" s="28">
        <f>VLOOKUP(C514,Relatorios!A$3:B1285,2,0)</f>
        <v>41271</v>
      </c>
      <c r="AC514" s="287">
        <f>VLOOKUP(D514,Faturamento!D$3:F1949,3,0)</f>
        <v>41134</v>
      </c>
      <c r="AD514" s="41"/>
      <c r="AE514" s="14" t="str">
        <f>VLOOKUP(B514,SAOM!B$2:T2055,16,0)</f>
        <v xml:space="preserve">Cnes: 2221780 
Centro de Saúde Novo Cruzeiro </v>
      </c>
      <c r="AF514" s="14">
        <f t="shared" si="15"/>
        <v>41193</v>
      </c>
      <c r="AG514" s="14" t="s">
        <v>4162</v>
      </c>
      <c r="AH514" s="14"/>
      <c r="AI514" s="47"/>
      <c r="AJ514" s="114"/>
      <c r="AK514" s="114"/>
      <c r="AL514" s="11" t="str">
        <f>VLOOKUP(B514,SAOM!B$2:U2172,20,0)</f>
        <v>computador da localidade está queimado</v>
      </c>
      <c r="AM514" s="15" t="s">
        <v>4162</v>
      </c>
    </row>
    <row r="515" spans="1:39" s="15" customFormat="1" ht="15.75" customHeight="1">
      <c r="A515" s="39">
        <v>3766</v>
      </c>
      <c r="B515" s="31">
        <v>3766</v>
      </c>
      <c r="C515" s="31">
        <v>3766</v>
      </c>
      <c r="D515" s="33" t="str">
        <f>VLOOKUP(B515,SAOM!B$2:H2172,7,0)</f>
        <v>SES-JODE-3766</v>
      </c>
      <c r="E515" s="13">
        <v>41073</v>
      </c>
      <c r="F515" s="13">
        <v>41118</v>
      </c>
      <c r="G515" s="13">
        <f>VLOOKUP(B515,SAOM!B$2:D2059,3,0)</f>
        <v>41118</v>
      </c>
      <c r="H515" s="13">
        <f t="shared" si="14"/>
        <v>41133</v>
      </c>
      <c r="I515" s="13" t="s">
        <v>458</v>
      </c>
      <c r="J515" s="10" t="s">
        <v>469</v>
      </c>
      <c r="K515" s="33" t="str">
        <f>VLOOKUP(B515,SAOM!B$2:H2056,4,0)</f>
        <v>Aceito</v>
      </c>
      <c r="L515" s="10" t="s">
        <v>623</v>
      </c>
      <c r="M515" s="33" t="str">
        <f>VLOOKUP(B515,SAOM!B$2:F2342,5,0)</f>
        <v>Vodanet</v>
      </c>
      <c r="N515" s="11" t="s">
        <v>3502</v>
      </c>
      <c r="O515" s="11" t="str">
        <f>VLOOKUP(N515,Coordenadas!B$2:C1362,2,0)</f>
        <v>CENTRO</v>
      </c>
      <c r="P515" s="11" t="str">
        <f>VLOOKUP(N515,Coordenadas!B$2:D1362,3,0)</f>
        <v xml:space="preserve"> 19°48'33.58"S</v>
      </c>
      <c r="Q515" s="11" t="str">
        <f>VLOOKUP(N515,Coordenadas!B$2:E1362,4,0)</f>
        <v xml:space="preserve"> 43°10'25.87"O</v>
      </c>
      <c r="R515" s="33">
        <v>4033</v>
      </c>
      <c r="S515" s="13">
        <v>41108</v>
      </c>
      <c r="T515" s="35" t="str">
        <f>VLOOKUP(B515,SAOM!B$2:M2056,9,0)</f>
        <v>Andrea Aparecida dos Reis</v>
      </c>
      <c r="U515" s="13" t="str">
        <f>VLOOKUP(B515,SAOM!B$2:N2056,10,0)</f>
        <v>Rua Um , n220 - Bairro Nova Esperança</v>
      </c>
      <c r="V515" s="35" t="str">
        <f>VLOOKUP(B515,SAOM!B$2:P2056,12,0)</f>
        <v>(31) 3852-2699</v>
      </c>
      <c r="W515" s="60">
        <f>VLOOKUP(B515,SAOM!B$2:O2056,11,0)</f>
        <v>35930160</v>
      </c>
      <c r="X515" s="33" t="str">
        <f>VLOOKUP(B515,SAOM!B$2:Q2056,13,0)</f>
        <v>00:20:0E:10:51:BF</v>
      </c>
      <c r="Y515" s="13">
        <v>41108</v>
      </c>
      <c r="Z515" s="11" t="s">
        <v>5143</v>
      </c>
      <c r="AA515" s="14">
        <v>41109</v>
      </c>
      <c r="AB515" s="28" t="e">
        <f>VLOOKUP(C515,Relatorios!A$3:B1286,2,0)</f>
        <v>#N/A</v>
      </c>
      <c r="AC515" s="287">
        <f>VLOOKUP(D515,Faturamento!D$3:F1950,3,0)</f>
        <v>41140</v>
      </c>
      <c r="AD515" s="41"/>
      <c r="AE515" s="14" t="str">
        <f>VLOOKUP(B515,SAOM!B$2:T2056,16,0)</f>
        <v xml:space="preserve">Cnes: 2171619 
Centro de Saúde Nova Esperança </v>
      </c>
      <c r="AF515" s="14">
        <f t="shared" si="15"/>
        <v>41199</v>
      </c>
      <c r="AG515" s="14" t="s">
        <v>4162</v>
      </c>
      <c r="AH515" s="14"/>
      <c r="AI515" s="47"/>
      <c r="AJ515" s="114"/>
      <c r="AK515" s="114"/>
      <c r="AL515" s="11" t="str">
        <f>VLOOKUP(B515,SAOM!B$2:U2173,20,0)</f>
        <v>computador da localidade esta em manutenção</v>
      </c>
      <c r="AM515" s="15" t="s">
        <v>4162</v>
      </c>
    </row>
    <row r="516" spans="1:39" s="15" customFormat="1" ht="15.75" customHeight="1">
      <c r="A516" s="39">
        <v>3763</v>
      </c>
      <c r="B516" s="31">
        <v>3763</v>
      </c>
      <c r="C516" s="31">
        <v>3763</v>
      </c>
      <c r="D516" s="33" t="str">
        <f>VLOOKUP(B516,SAOM!B$2:H2173,7,0)</f>
        <v>SES-JODE-3763</v>
      </c>
      <c r="E516" s="13">
        <v>41073</v>
      </c>
      <c r="F516" s="13">
        <v>41118</v>
      </c>
      <c r="G516" s="13">
        <f>VLOOKUP(B516,SAOM!B$2:D2060,3,0)</f>
        <v>41118</v>
      </c>
      <c r="H516" s="13">
        <f t="shared" si="14"/>
        <v>41133</v>
      </c>
      <c r="I516" s="13" t="s">
        <v>458</v>
      </c>
      <c r="J516" s="10" t="s">
        <v>469</v>
      </c>
      <c r="K516" s="33" t="str">
        <f>VLOOKUP(B516,SAOM!B$2:H2057,4,0)</f>
        <v>Aceito</v>
      </c>
      <c r="L516" s="10" t="s">
        <v>623</v>
      </c>
      <c r="M516" s="33" t="str">
        <f>VLOOKUP(B516,SAOM!B$2:F2343,5,0)</f>
        <v>Vodanet</v>
      </c>
      <c r="N516" s="11" t="s">
        <v>3502</v>
      </c>
      <c r="O516" s="11" t="str">
        <f>VLOOKUP(N516,Coordenadas!B$2:C1363,2,0)</f>
        <v>CENTRO</v>
      </c>
      <c r="P516" s="11" t="str">
        <f>VLOOKUP(N516,Coordenadas!B$2:D1363,3,0)</f>
        <v xml:space="preserve"> 19°48'33.58"S</v>
      </c>
      <c r="Q516" s="11" t="str">
        <f>VLOOKUP(N516,Coordenadas!B$2:E1363,4,0)</f>
        <v xml:space="preserve"> 43°10'25.87"O</v>
      </c>
      <c r="R516" s="33">
        <v>4033</v>
      </c>
      <c r="S516" s="13">
        <v>41103</v>
      </c>
      <c r="T516" s="35" t="str">
        <f>VLOOKUP(B516,SAOM!B$2:M2057,9,0)</f>
        <v>Alyne Ferreira dos Santos</v>
      </c>
      <c r="U516" s="13" t="str">
        <f>VLOOKUP(B516,SAOM!B$2:N2057,10,0)</f>
        <v>Rua Wilson de Souza , s/n - Bairro Laranjeiras</v>
      </c>
      <c r="V516" s="35" t="str">
        <f>VLOOKUP(B516,SAOM!B$2:P2057,12,0)</f>
        <v>(31) 3852-0175</v>
      </c>
      <c r="W516" s="60" t="str">
        <f>VLOOKUP(B516,SAOM!B$2:O2057,11,0)</f>
        <v>35930-390</v>
      </c>
      <c r="X516" s="33" t="str">
        <f>VLOOKUP(B516,SAOM!B$2:Q2057,13,0)</f>
        <v>00:20:0e:10:48:75</v>
      </c>
      <c r="Y516" s="13">
        <v>41103</v>
      </c>
      <c r="Z516" s="11" t="s">
        <v>3785</v>
      </c>
      <c r="AA516" s="14">
        <v>41103</v>
      </c>
      <c r="AB516" s="28">
        <f>VLOOKUP(C516,Relatorios!A$3:B1287,2,0)</f>
        <v>41271</v>
      </c>
      <c r="AC516" s="287">
        <f>VLOOKUP(D516,Faturamento!D$3:F1951,3,0)</f>
        <v>41134</v>
      </c>
      <c r="AD516" s="41"/>
      <c r="AE516" s="14" t="str">
        <f>VLOOKUP(B516,SAOM!B$2:T2057,16,0)</f>
        <v xml:space="preserve">Cnes:2199262 
Centro de Saúde Laranjeiras </v>
      </c>
      <c r="AF516" s="14">
        <f t="shared" si="15"/>
        <v>41193</v>
      </c>
      <c r="AG516" s="14" t="s">
        <v>4162</v>
      </c>
      <c r="AH516" s="14"/>
      <c r="AI516" s="47"/>
      <c r="AJ516" s="114"/>
      <c r="AK516" s="114"/>
      <c r="AL516" s="11" t="str">
        <f>VLOOKUP(B516,SAOM!B$2:U2174,20,0)</f>
        <v>-</v>
      </c>
      <c r="AM516" s="15" t="s">
        <v>4162</v>
      </c>
    </row>
    <row r="517" spans="1:39" s="57" customFormat="1" ht="15.75" customHeight="1">
      <c r="A517" s="39">
        <v>3764</v>
      </c>
      <c r="B517" s="31">
        <v>3764</v>
      </c>
      <c r="C517" s="31">
        <v>3764</v>
      </c>
      <c r="D517" s="31" t="str">
        <f>VLOOKUP(B517,SAOM!B$2:H2174,7,0)</f>
        <v>SES-JODE-3764</v>
      </c>
      <c r="E517" s="24">
        <v>41073</v>
      </c>
      <c r="F517" s="24">
        <v>41200</v>
      </c>
      <c r="G517" s="24">
        <f>VLOOKUP(B517,SAOM!B$2:D2061,3,0)</f>
        <v>41187</v>
      </c>
      <c r="H517" s="24">
        <f t="shared" ref="H517:H580" si="16">F517+15</f>
        <v>41215</v>
      </c>
      <c r="I517" s="24">
        <v>41079</v>
      </c>
      <c r="J517" s="48" t="s">
        <v>469</v>
      </c>
      <c r="K517" s="31" t="str">
        <f>VLOOKUP(B517,SAOM!B$2:H2058,4,0)</f>
        <v>Aceito</v>
      </c>
      <c r="L517" s="48" t="s">
        <v>456</v>
      </c>
      <c r="M517" s="33" t="str">
        <f>VLOOKUP(B517,SAOM!B$2:F2344,5,0)</f>
        <v>Lider</v>
      </c>
      <c r="N517" s="40" t="s">
        <v>3502</v>
      </c>
      <c r="O517" s="11" t="str">
        <f>VLOOKUP(N517,Coordenadas!B$2:C1364,2,0)</f>
        <v>CENTRO</v>
      </c>
      <c r="P517" s="11" t="str">
        <f>VLOOKUP(N517,Coordenadas!B$2:D1364,3,0)</f>
        <v xml:space="preserve"> 19°48'33.58"S</v>
      </c>
      <c r="Q517" s="11" t="str">
        <f>VLOOKUP(N517,Coordenadas!B$2:E1364,4,0)</f>
        <v xml:space="preserve"> 43°10'25.87"O</v>
      </c>
      <c r="R517" s="31">
        <v>4033</v>
      </c>
      <c r="S517" s="24">
        <v>41197</v>
      </c>
      <c r="T517" s="54" t="str">
        <f>VLOOKUP(B517,SAOM!B$2:M2058,9,0)</f>
        <v>Luci de Oliveira</v>
      </c>
      <c r="U517" s="24" t="str">
        <f>VLOOKUP(B517,SAOM!B$2:N2058,10,0)</f>
        <v>Rua Tiete, n748 - Bairro Centro Industrial</v>
      </c>
      <c r="V517" s="54" t="str">
        <f>VLOOKUP(B517,SAOM!B$2:P2058,12,0)</f>
        <v>(31) 3852-0013</v>
      </c>
      <c r="W517" s="175" t="str">
        <f>VLOOKUP(B517,SAOM!B$2:O2058,11,0)</f>
        <v>35930-462</v>
      </c>
      <c r="X517" s="31" t="str">
        <f>VLOOKUP(B517,SAOM!B$2:Q2058,13,0)</f>
        <v>00:20:0e:10:4c:f4</v>
      </c>
      <c r="Y517" s="24">
        <v>41201</v>
      </c>
      <c r="Z517" s="40" t="s">
        <v>4973</v>
      </c>
      <c r="AA517" s="55">
        <v>41205</v>
      </c>
      <c r="AB517" s="28">
        <f>VLOOKUP(C517,Relatorios!A$3:B1288,2,0)</f>
        <v>41254</v>
      </c>
      <c r="AC517" s="287">
        <f>VLOOKUP(D517,Faturamento!D$3:F1952,3,0)</f>
        <v>41236</v>
      </c>
      <c r="AD517" s="108" t="s">
        <v>904</v>
      </c>
      <c r="AE517" s="55"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55">
        <f t="shared" ref="AF517:AF580" si="17">AA517+90</f>
        <v>41295</v>
      </c>
      <c r="AG517" s="55" t="s">
        <v>4162</v>
      </c>
      <c r="AH517" s="55"/>
      <c r="AI517" s="181"/>
      <c r="AJ517" s="122"/>
      <c r="AK517" s="122"/>
      <c r="AL517" s="11" t="str">
        <f>VLOOKUP(B517,SAOM!B$2:U2175,20,0)</f>
        <v>Não possui cabo RJ45</v>
      </c>
      <c r="AM517" s="57" t="s">
        <v>4162</v>
      </c>
    </row>
    <row r="518" spans="1:39" s="57" customFormat="1" ht="15.75" customHeight="1">
      <c r="A518" s="39">
        <v>3762</v>
      </c>
      <c r="B518" s="31">
        <v>3762</v>
      </c>
      <c r="C518" s="31">
        <v>3762</v>
      </c>
      <c r="D518" s="33" t="str">
        <f>VLOOKUP(B518,SAOM!B$2:H2175,7,0)</f>
        <v>SES-JODE-3762</v>
      </c>
      <c r="E518" s="24">
        <v>41073</v>
      </c>
      <c r="F518" s="24">
        <v>41118</v>
      </c>
      <c r="G518" s="13">
        <f>VLOOKUP(B518,SAOM!B$2:D2062,3,0)</f>
        <v>41118</v>
      </c>
      <c r="H518" s="24">
        <f t="shared" si="16"/>
        <v>41133</v>
      </c>
      <c r="I518" s="24" t="s">
        <v>458</v>
      </c>
      <c r="J518" s="48" t="s">
        <v>469</v>
      </c>
      <c r="K518" s="33" t="str">
        <f>VLOOKUP(B518,SAOM!B$2:H2059,4,0)</f>
        <v>Aceito</v>
      </c>
      <c r="L518" s="48" t="s">
        <v>623</v>
      </c>
      <c r="M518" s="33" t="str">
        <f>VLOOKUP(B518,SAOM!B$2:F2345,5,0)</f>
        <v>Vodanet</v>
      </c>
      <c r="N518" s="40" t="s">
        <v>3502</v>
      </c>
      <c r="O518" s="11" t="str">
        <f>VLOOKUP(N518,Coordenadas!B$2:C1365,2,0)</f>
        <v>CENTRO</v>
      </c>
      <c r="P518" s="11" t="str">
        <f>VLOOKUP(N518,Coordenadas!B$2:D1365,3,0)</f>
        <v xml:space="preserve"> 19°48'33.58"S</v>
      </c>
      <c r="Q518" s="11" t="str">
        <f>VLOOKUP(N518,Coordenadas!B$2:E1365,4,0)</f>
        <v xml:space="preserve"> 43°10'25.87"O</v>
      </c>
      <c r="R518" s="31">
        <v>4033</v>
      </c>
      <c r="S518" s="24">
        <v>41109</v>
      </c>
      <c r="T518" s="35" t="str">
        <f>VLOOKUP(B518,SAOM!B$2:M2059,9,0)</f>
        <v>Karina Nardy Severino</v>
      </c>
      <c r="U518" s="13" t="str">
        <f>VLOOKUP(B518,SAOM!B$2:N2059,10,0)</f>
        <v>Rua Ipatinga, n624 -Bairro Industrial</v>
      </c>
      <c r="V518" s="35" t="str">
        <f>VLOOKUP(B518,SAOM!B$2:P2059,12,0)</f>
        <v>(31) 3851-8903</v>
      </c>
      <c r="W518" s="60">
        <f>VLOOKUP(B518,SAOM!B$2:O2059,11,0)</f>
        <v>35930125</v>
      </c>
      <c r="X518" s="33" t="str">
        <f>VLOOKUP(B518,SAOM!B$2:Q2059,13,0)</f>
        <v>00:20:0e:10:4f:a5</v>
      </c>
      <c r="Y518" s="24">
        <v>41109</v>
      </c>
      <c r="Z518" s="40" t="s">
        <v>5143</v>
      </c>
      <c r="AA518" s="55">
        <v>41114</v>
      </c>
      <c r="AB518" s="28" t="e">
        <f>VLOOKUP(C518,Relatorios!A$3:B1289,2,0)</f>
        <v>#N/A</v>
      </c>
      <c r="AC518" s="287">
        <f>VLOOKUP(D518,Faturamento!D$3:F1953,3,0)</f>
        <v>41145</v>
      </c>
      <c r="AD518" s="45" t="s">
        <v>5302</v>
      </c>
      <c r="AE518" s="14" t="str">
        <f>VLOOKUP(B518,SAOM!B$2:T2059,16,0)</f>
        <v xml:space="preserve">Cnes: 2170671 
Centro de Saúde Industrial </v>
      </c>
      <c r="AF518" s="14">
        <f t="shared" si="17"/>
        <v>41204</v>
      </c>
      <c r="AG518" s="55" t="s">
        <v>4162</v>
      </c>
      <c r="AH518" s="55"/>
      <c r="AI518" s="181"/>
      <c r="AJ518" s="115"/>
      <c r="AK518" s="115"/>
      <c r="AL518" s="11" t="str">
        <f>VLOOKUP(B518,SAOM!B$2:U2176,20,0)</f>
        <v>computador da localidade está em manutenção</v>
      </c>
      <c r="AM518" s="57" t="s">
        <v>4162</v>
      </c>
    </row>
    <row r="519" spans="1:39" s="57" customFormat="1" ht="15.75" customHeight="1">
      <c r="A519" s="39">
        <v>3761</v>
      </c>
      <c r="B519" s="31">
        <v>3761</v>
      </c>
      <c r="C519" s="31">
        <v>3761</v>
      </c>
      <c r="D519" s="33" t="str">
        <f>VLOOKUP(B519,SAOM!B$2:H2176,7,0)</f>
        <v>SES-JODE-3761</v>
      </c>
      <c r="E519" s="24">
        <v>41073</v>
      </c>
      <c r="F519" s="24">
        <v>41224</v>
      </c>
      <c r="G519" s="13">
        <f>VLOOKUP(B519,SAOM!B$2:D2063,3,0)</f>
        <v>41224</v>
      </c>
      <c r="H519" s="24">
        <f t="shared" si="16"/>
        <v>41239</v>
      </c>
      <c r="I519" s="24">
        <v>41103</v>
      </c>
      <c r="J519" s="10" t="s">
        <v>469</v>
      </c>
      <c r="K519" s="33" t="str">
        <f>VLOOKUP(B519,SAOM!B$2:H2060,4,0)</f>
        <v>Aceito</v>
      </c>
      <c r="L519" s="48" t="s">
        <v>623</v>
      </c>
      <c r="M519" s="33" t="str">
        <f>VLOOKUP(B519,SAOM!B$2:F2346,5,0)</f>
        <v>Vodanet</v>
      </c>
      <c r="N519" s="40" t="s">
        <v>3502</v>
      </c>
      <c r="O519" s="11" t="str">
        <f>VLOOKUP(N519,Coordenadas!B$2:C1366,2,0)</f>
        <v>CENTRO</v>
      </c>
      <c r="P519" s="11" t="str">
        <f>VLOOKUP(N519,Coordenadas!B$2:D1366,3,0)</f>
        <v xml:space="preserve"> 19°48'33.58"S</v>
      </c>
      <c r="Q519" s="11" t="str">
        <f>VLOOKUP(N519,Coordenadas!B$2:E1366,4,0)</f>
        <v xml:space="preserve"> 43°10'25.87"O</v>
      </c>
      <c r="R519" s="31">
        <v>4033</v>
      </c>
      <c r="S519" s="24">
        <v>41102</v>
      </c>
      <c r="T519" s="35" t="str">
        <f>VLOOKUP(B519,SAOM!B$2:M2060,9,0)</f>
        <v>Renata Caroline Bráulio de Moura</v>
      </c>
      <c r="U519" s="13" t="str">
        <f>VLOOKUP(B519,SAOM!B$2:N2060,10,0)</f>
        <v>Rua Dezessete , n28 - Bairro Vila Tanque</v>
      </c>
      <c r="V519" s="35" t="str">
        <f>VLOOKUP(B519,SAOM!B$2:P2060,12,0)</f>
        <v>(31) 3851-1672</v>
      </c>
      <c r="W519" s="60" t="str">
        <f>VLOOKUP(B519,SAOM!B$2:O2060,11,0)</f>
        <v>35930-409</v>
      </c>
      <c r="X519" s="33" t="str">
        <f>VLOOKUP(B519,SAOM!B$2:Q2060,13,0)</f>
        <v>00:20:0e:10:55:20</v>
      </c>
      <c r="Y519" s="24">
        <v>41250</v>
      </c>
      <c r="Z519" s="40" t="s">
        <v>5143</v>
      </c>
      <c r="AA519" s="55">
        <v>41250</v>
      </c>
      <c r="AB519" s="28">
        <f>VLOOKUP(C519,Relatorios!A$3:B1290,2,0)</f>
        <v>41271</v>
      </c>
      <c r="AC519" s="287">
        <f>VLOOKUP(D519,Faturamento!D$3:F1954,3,0)</f>
        <v>41281</v>
      </c>
      <c r="AD519" s="45" t="s">
        <v>4995</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55">
        <f t="shared" si="17"/>
        <v>41340</v>
      </c>
      <c r="AG519" s="55" t="s">
        <v>4162</v>
      </c>
      <c r="AH519" s="55"/>
      <c r="AI519" s="181"/>
      <c r="AJ519" s="115"/>
      <c r="AK519" s="115"/>
      <c r="AL519" s="11" t="str">
        <f>VLOOKUP(B519,SAOM!B$2:U2177,20,0)</f>
        <v>Não possui cabo RJ 45</v>
      </c>
      <c r="AM519" s="57" t="s">
        <v>4162</v>
      </c>
    </row>
    <row r="520" spans="1:39" s="57" customFormat="1" ht="15.75" customHeight="1">
      <c r="A520" s="39">
        <v>3757</v>
      </c>
      <c r="B520" s="31">
        <v>3757</v>
      </c>
      <c r="C520" s="31">
        <v>3757</v>
      </c>
      <c r="D520" s="33" t="str">
        <f>VLOOKUP(B520,SAOM!B$2:H2177,7,0)</f>
        <v>SES-GUES-3757</v>
      </c>
      <c r="E520" s="24">
        <v>41073</v>
      </c>
      <c r="F520" s="24">
        <v>41118</v>
      </c>
      <c r="G520" s="13">
        <f>VLOOKUP(B520,SAOM!B$2:D2064,3,0)</f>
        <v>41153</v>
      </c>
      <c r="H520" s="24">
        <f t="shared" si="16"/>
        <v>41133</v>
      </c>
      <c r="I520" s="24">
        <v>41086</v>
      </c>
      <c r="J520" s="48" t="s">
        <v>469</v>
      </c>
      <c r="K520" s="33" t="str">
        <f>VLOOKUP(B520,SAOM!B$2:H2061,4,0)</f>
        <v>Aceito</v>
      </c>
      <c r="L520" s="10" t="s">
        <v>456</v>
      </c>
      <c r="M520" s="33" t="str">
        <f>VLOOKUP(B520,SAOM!B$2:F2347,5,0)</f>
        <v>Lider</v>
      </c>
      <c r="N520" s="40" t="s">
        <v>3525</v>
      </c>
      <c r="O520" s="11" t="str">
        <f>VLOOKUP(N520,Coordenadas!B$2:C1367,2,0)</f>
        <v>CENTRO</v>
      </c>
      <c r="P520" s="11" t="str">
        <f>VLOOKUP(N520,Coordenadas!B$2:D1367,3,0)</f>
        <v xml:space="preserve"> 18°46'15.60"S</v>
      </c>
      <c r="Q520" s="11" t="str">
        <f>VLOOKUP(N520,Coordenadas!B$2:E1367,4,0)</f>
        <v xml:space="preserve"> 42°55'54.80"O</v>
      </c>
      <c r="R520" s="31">
        <v>4033</v>
      </c>
      <c r="S520" s="24">
        <v>41122</v>
      </c>
      <c r="T520" s="35" t="str">
        <f>VLOOKUP(B520,SAOM!B$2:M2061,9,0)</f>
        <v xml:space="preserve"> TAMARA MESQUITA ASSUNÇÃO</v>
      </c>
      <c r="U520" s="13" t="str">
        <f>VLOOKUP(B520,SAOM!B$2:N2061,10,0)</f>
        <v>RUA PRINCIPAL , n265 - Centro</v>
      </c>
      <c r="V520" s="35" t="str">
        <f>VLOOKUP(B520,SAOM!B$2:P2061,12,0)</f>
        <v>(33) 3221-9104</v>
      </c>
      <c r="W520" s="60">
        <f>VLOOKUP(B520,SAOM!B$2:O2061,11,0)</f>
        <v>39740000</v>
      </c>
      <c r="X520" s="33" t="str">
        <f>VLOOKUP(B520,SAOM!B$2:Q2061,13,0)</f>
        <v>00:20:0E:10:4F:71</v>
      </c>
      <c r="Y520" s="24">
        <v>41121</v>
      </c>
      <c r="Z520" s="11" t="s">
        <v>5381</v>
      </c>
      <c r="AA520" s="55">
        <v>41123</v>
      </c>
      <c r="AB520" s="28">
        <f>VLOOKUP(C520,Relatorios!A$3:B1291,2,0)</f>
        <v>41183</v>
      </c>
      <c r="AC520" s="287">
        <f>VLOOKUP(D520,Faturamento!D$3:F1955,3,0)</f>
        <v>41154</v>
      </c>
      <c r="AD520" s="45" t="s">
        <v>5714</v>
      </c>
      <c r="AE520" s="14" t="str">
        <f>VLOOKUP(B520,SAOM!B$2:T2061,16,0)</f>
        <v xml:space="preserve">26/6 - Ninguém atende
Cnes: 2169630 
UNIDADE DE SAÚDE DA FAMÍLIA CORRENTINHO </v>
      </c>
      <c r="AF520" s="14">
        <f t="shared" si="17"/>
        <v>41213</v>
      </c>
      <c r="AG520" s="55" t="s">
        <v>4162</v>
      </c>
      <c r="AH520" s="55"/>
      <c r="AI520" s="181"/>
      <c r="AJ520" s="115"/>
      <c r="AK520" s="115"/>
      <c r="AL520" s="11" t="str">
        <f>VLOOKUP(B520,SAOM!B$2:U2178,20,0)</f>
        <v>Não há computador disponível.</v>
      </c>
      <c r="AM520" s="57" t="s">
        <v>4162</v>
      </c>
    </row>
    <row r="521" spans="1:39" s="57" customFormat="1" ht="15.75" customHeight="1">
      <c r="A521" s="39">
        <v>3758</v>
      </c>
      <c r="B521" s="31">
        <v>3758</v>
      </c>
      <c r="C521" s="31">
        <v>3758</v>
      </c>
      <c r="D521" s="33" t="str">
        <f>VLOOKUP(B521,SAOM!B$2:H2178,7,0)</f>
        <v>SES-GUES-3758</v>
      </c>
      <c r="E521" s="24">
        <v>41073</v>
      </c>
      <c r="F521" s="24">
        <v>41118</v>
      </c>
      <c r="G521" s="13">
        <f>VLOOKUP(B521,SAOM!B$2:D2065,3,0)</f>
        <v>41181</v>
      </c>
      <c r="H521" s="24">
        <f t="shared" si="16"/>
        <v>41133</v>
      </c>
      <c r="I521" s="24">
        <v>41079</v>
      </c>
      <c r="J521" s="48" t="s">
        <v>469</v>
      </c>
      <c r="K521" s="33" t="str">
        <f>VLOOKUP(B521,SAOM!B$2:H2062,4,0)</f>
        <v>Aceito</v>
      </c>
      <c r="L521" s="10" t="s">
        <v>456</v>
      </c>
      <c r="M521" s="33" t="str">
        <f>VLOOKUP(B521,SAOM!B$2:F2348,5,0)</f>
        <v>Lider</v>
      </c>
      <c r="N521" s="40" t="s">
        <v>3525</v>
      </c>
      <c r="O521" s="11" t="str">
        <f>VLOOKUP(N521,Coordenadas!B$2:C1368,2,0)</f>
        <v>CENTRO</v>
      </c>
      <c r="P521" s="11" t="str">
        <f>VLOOKUP(N521,Coordenadas!B$2:D1368,3,0)</f>
        <v xml:space="preserve"> 18°46'15.60"S</v>
      </c>
      <c r="Q521" s="11" t="str">
        <f>VLOOKUP(N521,Coordenadas!B$2:E1368,4,0)</f>
        <v xml:space="preserve"> 42°55'54.80"O</v>
      </c>
      <c r="R521" s="31">
        <v>4033</v>
      </c>
      <c r="S521" s="24">
        <v>41120</v>
      </c>
      <c r="T521" s="35" t="str">
        <f>VLOOKUP(B521,SAOM!B$2:M2062,9,0)</f>
        <v xml:space="preserve"> ERLAINE ALVES VIDAL</v>
      </c>
      <c r="U521" s="13" t="str">
        <f>VLOOKUP(B521,SAOM!B$2:N2062,10,0)</f>
        <v>Rua Gabriel Lote, 732 - Pito</v>
      </c>
      <c r="V521" s="35" t="str">
        <f>VLOOKUP(B521,SAOM!B$2:P2062,12,0)</f>
        <v>(33) 342-1-2847</v>
      </c>
      <c r="W521" s="60" t="str">
        <f>VLOOKUP(B521,SAOM!B$2:O2062,11,0)</f>
        <v>39740-000</v>
      </c>
      <c r="X521" s="33" t="str">
        <f>VLOOKUP(B521,SAOM!B$2:Q2062,13,0)</f>
        <v>00:20:0E:10:54:f8</v>
      </c>
      <c r="Y521" s="24">
        <v>41121</v>
      </c>
      <c r="Z521" s="40" t="s">
        <v>5381</v>
      </c>
      <c r="AA521" s="14">
        <v>41144</v>
      </c>
      <c r="AB521" s="28">
        <f>VLOOKUP(C521,Relatorios!A$3:B1292,2,0)</f>
        <v>41183</v>
      </c>
      <c r="AC521" s="287">
        <f>VLOOKUP(D521,Faturamento!D$3:F1956,3,0)</f>
        <v>41175</v>
      </c>
      <c r="AD521" s="108" t="s">
        <v>5616</v>
      </c>
      <c r="AE521" s="14" t="str">
        <f>VLOOKUP(B521,SAOM!B$2:T2062,16,0)</f>
        <v>Cnes: 2169649 
UNIDADE DE SAÚDE DA FAMÍLIA PITO 
Endereço incorreto
 Endereço correto : rua g , centro 19/06/2012</v>
      </c>
      <c r="AF521" s="14">
        <f t="shared" si="17"/>
        <v>41234</v>
      </c>
      <c r="AG521" s="55" t="s">
        <v>4162</v>
      </c>
      <c r="AH521" s="55"/>
      <c r="AI521" s="181"/>
      <c r="AJ521" s="122"/>
      <c r="AK521" s="122"/>
      <c r="AL521" s="11" t="str">
        <f>VLOOKUP(B521,SAOM!B$2:U2179,20,0)</f>
        <v>Cabo curto.</v>
      </c>
      <c r="AM521" s="57" t="s">
        <v>4162</v>
      </c>
    </row>
    <row r="522" spans="1:39" s="57" customFormat="1" ht="15.75" customHeight="1">
      <c r="A522" s="39">
        <v>3756</v>
      </c>
      <c r="B522" s="31">
        <v>3756</v>
      </c>
      <c r="C522" s="31">
        <v>3756</v>
      </c>
      <c r="D522" s="33" t="str">
        <f>VLOOKUP(B522,SAOM!B$2:H2179,7,0)</f>
        <v>SES-GUES-3756</v>
      </c>
      <c r="E522" s="24">
        <v>41073</v>
      </c>
      <c r="F522" s="24">
        <v>41118</v>
      </c>
      <c r="G522" s="13">
        <f>VLOOKUP(B522,SAOM!B$2:D2066,3,0)</f>
        <v>41118</v>
      </c>
      <c r="H522" s="24">
        <f t="shared" si="16"/>
        <v>41133</v>
      </c>
      <c r="I522" s="24">
        <v>41086</v>
      </c>
      <c r="J522" s="48" t="s">
        <v>469</v>
      </c>
      <c r="K522" s="33" t="str">
        <f>VLOOKUP(B522,SAOM!B$2:H2063,4,0)</f>
        <v>Aceito</v>
      </c>
      <c r="L522" s="10" t="s">
        <v>456</v>
      </c>
      <c r="M522" s="33" t="str">
        <f>VLOOKUP(B522,SAOM!B$2:F2349,5,0)</f>
        <v>Lider</v>
      </c>
      <c r="N522" s="40" t="s">
        <v>3525</v>
      </c>
      <c r="O522" s="11" t="str">
        <f>VLOOKUP(N522,Coordenadas!B$2:C1369,2,0)</f>
        <v>CENTRO</v>
      </c>
      <c r="P522" s="11" t="str">
        <f>VLOOKUP(N522,Coordenadas!B$2:D1369,3,0)</f>
        <v xml:space="preserve"> 18°46'15.60"S</v>
      </c>
      <c r="Q522" s="11" t="str">
        <f>VLOOKUP(N522,Coordenadas!B$2:E1369,4,0)</f>
        <v xml:space="preserve"> 42°55'54.80"O</v>
      </c>
      <c r="R522" s="31">
        <v>4033</v>
      </c>
      <c r="S522" s="24">
        <v>41120</v>
      </c>
      <c r="T522" s="35" t="str">
        <f>VLOOKUP(B522,SAOM!B$2:M2063,9,0)</f>
        <v xml:space="preserve"> VIVIANE SIMÕES DE CARVALHO</v>
      </c>
      <c r="U522" s="13" t="str">
        <f>VLOOKUP(B522,SAOM!B$2:N2063,10,0)</f>
        <v>AV. GOVERNADOR MILTON CAMPOS , n24 - Bairro Vermelho</v>
      </c>
      <c r="V522" s="35" t="str">
        <f>VLOOKUP(B522,SAOM!B$2:P2063,12,0)</f>
        <v>(33) 3421-2847</v>
      </c>
      <c r="W522" s="60">
        <f>VLOOKUP(B522,SAOM!B$2:O2063,11,0)</f>
        <v>39740000</v>
      </c>
      <c r="X522" s="33" t="str">
        <f>VLOOKUP(B522,SAOM!B$2:Q2063,13,0)</f>
        <v>00:20:0E:10:4F:57</v>
      </c>
      <c r="Y522" s="24">
        <v>41120</v>
      </c>
      <c r="Z522" s="11" t="s">
        <v>5381</v>
      </c>
      <c r="AA522" s="55">
        <v>41120</v>
      </c>
      <c r="AB522" s="28">
        <f>VLOOKUP(C522,Relatorios!A$3:B1293,2,0)</f>
        <v>41183</v>
      </c>
      <c r="AC522" s="287">
        <f>VLOOKUP(D522,Faturamento!D$3:F1957,3,0)</f>
        <v>41151</v>
      </c>
      <c r="AD522" s="45" t="s">
        <v>5603</v>
      </c>
      <c r="AE522" s="14" t="str">
        <f>VLOOKUP(B522,SAOM!B$2:T2063,16,0)</f>
        <v xml:space="preserve">Cnes: 2218186 
PSF REGIONAL VI </v>
      </c>
      <c r="AF522" s="14">
        <f t="shared" si="17"/>
        <v>41210</v>
      </c>
      <c r="AG522" s="55" t="s">
        <v>4162</v>
      </c>
      <c r="AH522" s="55"/>
      <c r="AI522" s="181"/>
      <c r="AJ522" s="115"/>
      <c r="AK522" s="115"/>
      <c r="AL522" s="11" t="str">
        <f>VLOOKUP(B522,SAOM!B$2:U2180,20,0)</f>
        <v>Não há computador disponível na localidade.</v>
      </c>
      <c r="AM522" s="57" t="s">
        <v>4162</v>
      </c>
    </row>
    <row r="523" spans="1:39" s="57" customFormat="1" ht="15.75" customHeight="1">
      <c r="A523" s="39">
        <v>3755</v>
      </c>
      <c r="B523" s="31">
        <v>3755</v>
      </c>
      <c r="C523" s="31">
        <v>3755</v>
      </c>
      <c r="D523" s="33" t="str">
        <f>VLOOKUP(B523,SAOM!B$2:H2180,7,0)</f>
        <v>SES-GUES-3755</v>
      </c>
      <c r="E523" s="24">
        <v>41073</v>
      </c>
      <c r="F523" s="24">
        <v>41183</v>
      </c>
      <c r="G523" s="13">
        <f>VLOOKUP(B523,SAOM!B$2:D2067,3,0)</f>
        <v>41183</v>
      </c>
      <c r="H523" s="24">
        <f t="shared" si="16"/>
        <v>41198</v>
      </c>
      <c r="I523" s="24">
        <v>41079</v>
      </c>
      <c r="J523" s="48" t="s">
        <v>469</v>
      </c>
      <c r="K523" s="33" t="str">
        <f>VLOOKUP(B523,SAOM!B$2:H2064,4,0)</f>
        <v>Aceito</v>
      </c>
      <c r="L523" s="10" t="s">
        <v>456</v>
      </c>
      <c r="M523" s="33" t="str">
        <f>VLOOKUP(B523,SAOM!B$2:F2350,5,0)</f>
        <v>Lider</v>
      </c>
      <c r="N523" s="40" t="s">
        <v>3525</v>
      </c>
      <c r="O523" s="11" t="str">
        <f>VLOOKUP(N523,Coordenadas!B$2:C1370,2,0)</f>
        <v>CENTRO</v>
      </c>
      <c r="P523" s="11" t="str">
        <f>VLOOKUP(N523,Coordenadas!B$2:D1370,3,0)</f>
        <v xml:space="preserve"> 18°46'15.60"S</v>
      </c>
      <c r="Q523" s="11" t="str">
        <f>VLOOKUP(N523,Coordenadas!B$2:E1370,4,0)</f>
        <v xml:space="preserve"> 42°55'54.80"O</v>
      </c>
      <c r="R523" s="31">
        <v>4033</v>
      </c>
      <c r="S523" s="24">
        <v>41120</v>
      </c>
      <c r="T523" s="35" t="str">
        <f>VLOOKUP(B523,SAOM!B$2:M2064,9,0)</f>
        <v xml:space="preserve"> FLÁVIO CALVETE</v>
      </c>
      <c r="U523" s="13" t="str">
        <f>VLOOKUP(B523,SAOM!B$2:N2064,10,0)</f>
        <v>Rua DjalmaPrado, 73 - Bairro Miló</v>
      </c>
      <c r="V523" s="35" t="str">
        <f>VLOOKUP(B523,SAOM!B$2:P2064,12,0)</f>
        <v>(33) 3421-2847</v>
      </c>
      <c r="W523" s="60" t="str">
        <f>VLOOKUP(B523,SAOM!B$2:O2064,11,0)</f>
        <v>39740-000</v>
      </c>
      <c r="X523" s="33" t="str">
        <f>VLOOKUP(B523,SAOM!B$2:Q2064,13,0)</f>
        <v>00:20:0E:10:4A:94</v>
      </c>
      <c r="Y523" s="24">
        <v>41120</v>
      </c>
      <c r="Z523" s="40" t="s">
        <v>5381</v>
      </c>
      <c r="AA523" s="55">
        <v>41148</v>
      </c>
      <c r="AB523" s="28">
        <f>VLOOKUP(C523,Relatorios!A$3:B1294,2,0)</f>
        <v>41183</v>
      </c>
      <c r="AC523" s="287">
        <f>VLOOKUP(D523,Faturamento!D$3:F1958,3,0)</f>
        <v>41179</v>
      </c>
      <c r="AD523" s="108" t="s">
        <v>5618</v>
      </c>
      <c r="AE523" s="14" t="str">
        <f>VLOOKUP(B523,SAOM!B$2:T2064,16,0)</f>
        <v>Cnes: 2218178 
PSF REGIONAL VII A 
Endereço incorreto.(33) 34212616 ENDEREÇO correto  (rua primavera 428. colina verde) 19/06/2012</v>
      </c>
      <c r="AF523" s="14">
        <f t="shared" si="17"/>
        <v>41238</v>
      </c>
      <c r="AG523" s="55">
        <v>41201</v>
      </c>
      <c r="AH523" s="55">
        <v>41284</v>
      </c>
      <c r="AI523" s="181" t="s">
        <v>8610</v>
      </c>
      <c r="AJ523" s="11" t="s">
        <v>12168</v>
      </c>
      <c r="AK523" s="122" t="s">
        <v>13824</v>
      </c>
      <c r="AL523" s="11" t="str">
        <f>VLOOKUP(B523,SAOM!B$2:U2181,20,0)</f>
        <v>O computador disponível esta conectado a rede local.</v>
      </c>
      <c r="AM523" s="57" t="s">
        <v>4162</v>
      </c>
    </row>
    <row r="524" spans="1:39" s="57" customFormat="1" ht="15.75" customHeight="1">
      <c r="A524" s="39">
        <v>3759</v>
      </c>
      <c r="B524" s="31">
        <v>3759</v>
      </c>
      <c r="C524" s="31">
        <v>3759</v>
      </c>
      <c r="D524" s="33" t="str">
        <f>VLOOKUP(B524,SAOM!B$2:H2181,7,0)</f>
        <v>SES-GUES-3759</v>
      </c>
      <c r="E524" s="24">
        <v>41073</v>
      </c>
      <c r="F524" s="24">
        <v>41118</v>
      </c>
      <c r="G524" s="13">
        <f>VLOOKUP(B524,SAOM!B$2:D2068,3,0)</f>
        <v>41118</v>
      </c>
      <c r="H524" s="24">
        <f t="shared" si="16"/>
        <v>41133</v>
      </c>
      <c r="I524" s="24" t="s">
        <v>458</v>
      </c>
      <c r="J524" s="48" t="s">
        <v>469</v>
      </c>
      <c r="K524" s="33" t="str">
        <f>VLOOKUP(B524,SAOM!B$2:H2065,4,0)</f>
        <v>Aceito</v>
      </c>
      <c r="L524" s="10" t="s">
        <v>456</v>
      </c>
      <c r="M524" s="33" t="str">
        <f>VLOOKUP(B524,SAOM!B$2:F2351,5,0)</f>
        <v>Lider</v>
      </c>
      <c r="N524" s="40" t="s">
        <v>3525</v>
      </c>
      <c r="O524" s="11" t="str">
        <f>VLOOKUP(N524,Coordenadas!B$2:C1371,2,0)</f>
        <v>CENTRO</v>
      </c>
      <c r="P524" s="11" t="str">
        <f>VLOOKUP(N524,Coordenadas!B$2:D1371,3,0)</f>
        <v xml:space="preserve"> 18°46'15.60"S</v>
      </c>
      <c r="Q524" s="11" t="str">
        <f>VLOOKUP(N524,Coordenadas!B$2:E1371,4,0)</f>
        <v xml:space="preserve"> 42°55'54.80"O</v>
      </c>
      <c r="R524" s="31">
        <v>4033</v>
      </c>
      <c r="S524" s="24">
        <v>41117</v>
      </c>
      <c r="T524" s="35" t="str">
        <f>VLOOKUP(B524,SAOM!B$2:M2065,9,0)</f>
        <v>PRISCILLA PLEBIANA F.N. LACERDA</v>
      </c>
      <c r="U524" s="13" t="str">
        <f>VLOOKUP(B524,SAOM!B$2:N2065,10,0)</f>
        <v>RUA PIO FERREIRA , n24 - Bairro Agroder</v>
      </c>
      <c r="V524" s="35" t="str">
        <f>VLOOKUP(B524,SAOM!B$2:P2065,12,0)</f>
        <v>(33) 3421-2847</v>
      </c>
      <c r="W524" s="60">
        <f>VLOOKUP(B524,SAOM!B$2:O2065,11,0)</f>
        <v>39740000</v>
      </c>
      <c r="X524" s="33" t="str">
        <f>VLOOKUP(B524,SAOM!B$2:Q2065,13,0)</f>
        <v>00:20:0e:10:4a:8f</v>
      </c>
      <c r="Y524" s="24">
        <v>41120</v>
      </c>
      <c r="Z524" s="40" t="s">
        <v>5381</v>
      </c>
      <c r="AA524" s="55">
        <v>41148</v>
      </c>
      <c r="AB524" s="28">
        <f>VLOOKUP(C524,Relatorios!A$3:B1295,2,0)</f>
        <v>41183</v>
      </c>
      <c r="AC524" s="287">
        <f>VLOOKUP(D524,Faturamento!D$3:F1959,3,0)</f>
        <v>41179</v>
      </c>
      <c r="AD524" s="45" t="s">
        <v>5599</v>
      </c>
      <c r="AE524" s="14" t="str">
        <f>VLOOKUP(B524,SAOM!B$2:T2065,16,0)</f>
        <v xml:space="preserve">Cnes: 2218194 
PSF REGIONAL VII B </v>
      </c>
      <c r="AF524" s="14">
        <f t="shared" si="17"/>
        <v>41238</v>
      </c>
      <c r="AG524" s="55" t="s">
        <v>4162</v>
      </c>
      <c r="AH524" s="55"/>
      <c r="AI524" s="181"/>
      <c r="AJ524" s="115"/>
      <c r="AK524" s="115"/>
      <c r="AL524" s="11" t="str">
        <f>VLOOKUP(B524,SAOM!B$2:U2182,20,0)</f>
        <v>Localidade não possui computador</v>
      </c>
      <c r="AM524" s="57" t="s">
        <v>4162</v>
      </c>
    </row>
    <row r="525" spans="1:39" s="57" customFormat="1" ht="15.75" customHeight="1">
      <c r="A525" s="39">
        <v>3769</v>
      </c>
      <c r="B525" s="31">
        <v>3769</v>
      </c>
      <c r="C525" s="31">
        <v>3769</v>
      </c>
      <c r="D525" s="33" t="str">
        <f>VLOOKUP(B525,SAOM!B$2:H2182,7,0)</f>
        <v>SES-JODE-3769</v>
      </c>
      <c r="E525" s="24">
        <v>41073</v>
      </c>
      <c r="F525" s="24">
        <v>41118</v>
      </c>
      <c r="G525" s="24">
        <f>VLOOKUP(B525,SAOM!B$2:D2069,3,0)</f>
        <v>41118</v>
      </c>
      <c r="H525" s="24">
        <f t="shared" si="16"/>
        <v>41133</v>
      </c>
      <c r="I525" s="24" t="s">
        <v>458</v>
      </c>
      <c r="J525" s="48" t="s">
        <v>469</v>
      </c>
      <c r="K525" s="31" t="str">
        <f>VLOOKUP(B525,SAOM!B$2:H2066,4,0)</f>
        <v>Aceito</v>
      </c>
      <c r="L525" s="48" t="s">
        <v>623</v>
      </c>
      <c r="M525" s="33" t="str">
        <f>VLOOKUP(B525,SAOM!B$2:F2352,5,0)</f>
        <v>Vodanet</v>
      </c>
      <c r="N525" s="40" t="s">
        <v>3502</v>
      </c>
      <c r="O525" s="11" t="str">
        <f>VLOOKUP(N525,Coordenadas!B$2:C1372,2,0)</f>
        <v>CENTRO</v>
      </c>
      <c r="P525" s="11" t="str">
        <f>VLOOKUP(N525,Coordenadas!B$2:D1372,3,0)</f>
        <v xml:space="preserve"> 19°48'33.58"S</v>
      </c>
      <c r="Q525" s="11" t="str">
        <f>VLOOKUP(N525,Coordenadas!B$2:E1372,4,0)</f>
        <v xml:space="preserve"> 43°10'25.87"O</v>
      </c>
      <c r="R525" s="31">
        <v>4033</v>
      </c>
      <c r="S525" s="24">
        <v>41108</v>
      </c>
      <c r="T525" s="54" t="str">
        <f>VLOOKUP(B525,SAOM!B$2:M2066,9,0)</f>
        <v>Ana Maria Domingues</v>
      </c>
      <c r="U525" s="24" t="str">
        <f>VLOOKUP(B525,SAOM!B$2:N2066,10,0)</f>
        <v>Avenida Luzia Brandão Fraga de Souza , s/n - Bairro Loanda</v>
      </c>
      <c r="V525" s="54" t="str">
        <f>VLOOKUP(B525,SAOM!B$2:P2066,12,0)</f>
        <v>(31) 3852-1879</v>
      </c>
      <c r="W525" s="175">
        <f>VLOOKUP(B525,SAOM!B$2:O2066,11,0)</f>
        <v>35931023</v>
      </c>
      <c r="X525" s="31" t="str">
        <f>VLOOKUP(B525,SAOM!B$2:Q2066,13,0)</f>
        <v>00:20:0E:10:4C:FC</v>
      </c>
      <c r="Y525" s="24">
        <v>41108</v>
      </c>
      <c r="Z525" s="40" t="s">
        <v>3786</v>
      </c>
      <c r="AA525" s="55">
        <v>41109</v>
      </c>
      <c r="AB525" s="28" t="e">
        <f>VLOOKUP(C525,Relatorios!A$3:B1296,2,0)</f>
        <v>#N/A</v>
      </c>
      <c r="AC525" s="287">
        <f>VLOOKUP(D525,Faturamento!D$3:F1960,3,0)</f>
        <v>41140</v>
      </c>
      <c r="AD525" s="45"/>
      <c r="AE525" s="55" t="str">
        <f>VLOOKUP(B525,SAOM!B$2:T2066,16,0)</f>
        <v xml:space="preserve">Cnes: 2170620 
Centro Social Urbano </v>
      </c>
      <c r="AF525" s="55">
        <f t="shared" si="17"/>
        <v>41199</v>
      </c>
      <c r="AG525" s="55">
        <v>41253</v>
      </c>
      <c r="AH525" s="55">
        <v>41264</v>
      </c>
      <c r="AI525" s="181" t="s">
        <v>8609</v>
      </c>
      <c r="AJ525" s="115" t="s">
        <v>12171</v>
      </c>
      <c r="AK525" s="115" t="s">
        <v>13257</v>
      </c>
      <c r="AL525" s="11" t="str">
        <f>VLOOKUP(B525,SAOM!B$2:U2183,20,0)</f>
        <v>localidade não possui computador</v>
      </c>
      <c r="AM525" s="57" t="s">
        <v>4162</v>
      </c>
    </row>
    <row r="526" spans="1:39" s="57" customFormat="1" ht="15.75" customHeight="1">
      <c r="A526" s="39">
        <v>3667</v>
      </c>
      <c r="B526" s="31">
        <v>3667</v>
      </c>
      <c r="C526" s="31">
        <v>3667</v>
      </c>
      <c r="D526" s="31" t="str">
        <f>VLOOKUP(B526,SAOM!B$2:H2183,7,0)</f>
        <v>SES-MAIS-3667</v>
      </c>
      <c r="E526" s="24">
        <v>41071</v>
      </c>
      <c r="F526" s="24">
        <v>41153</v>
      </c>
      <c r="G526" s="24">
        <f>VLOOKUP(B526,SAOM!B$2:D2070,3,0)</f>
        <v>41153</v>
      </c>
      <c r="H526" s="24">
        <f t="shared" si="16"/>
        <v>41168</v>
      </c>
      <c r="I526" s="24">
        <v>41086</v>
      </c>
      <c r="J526" s="48" t="s">
        <v>469</v>
      </c>
      <c r="K526" s="31" t="str">
        <f>VLOOKUP(B526,SAOM!B$2:H2067,4,0)</f>
        <v>Aceito</v>
      </c>
      <c r="L526" s="48" t="s">
        <v>456</v>
      </c>
      <c r="M526" s="33" t="str">
        <f>VLOOKUP(B526,SAOM!B$2:F2353,5,0)</f>
        <v>Lider</v>
      </c>
      <c r="N526" s="40" t="s">
        <v>2572</v>
      </c>
      <c r="O526" s="40" t="str">
        <f>VLOOKUP(N526,Coordenadas!B$2:C1373,2,0)</f>
        <v>NORDESTE</v>
      </c>
      <c r="P526" s="40" t="str">
        <f>VLOOKUP(N526,Coordenadas!B$2:D1373,3,0)</f>
        <v xml:space="preserve"> 17° 4'23.77"S</v>
      </c>
      <c r="Q526" s="40" t="str">
        <f>VLOOKUP(N526,Coordenadas!B$2:E1373,4,0)</f>
        <v xml:space="preserve"> 40°42'41.34"O</v>
      </c>
      <c r="R526" s="31">
        <v>4033</v>
      </c>
      <c r="S526" s="24">
        <v>41129</v>
      </c>
      <c r="T526" s="54" t="str">
        <f>VLOOKUP(B526,SAOM!B$2:M2067,9,0)</f>
        <v>Sara Ferraz de Araújo</v>
      </c>
      <c r="U526" s="24" t="str">
        <f>VLOOKUP(B526,SAOM!B$2:N2067,10,0)</f>
        <v>AVENIDA MONTE PASCOAL , s/n - Centro</v>
      </c>
      <c r="V526" s="54" t="str">
        <f>VLOOKUP(B526,SAOM!B$2:P2067,12,0)</f>
        <v>(33) 3627-7150</v>
      </c>
      <c r="W526" s="175" t="str">
        <f>VLOOKUP(B526,SAOM!B$2:O2067,11,0)</f>
        <v>39873-000</v>
      </c>
      <c r="X526" s="31" t="str">
        <f>VLOOKUP(B526,SAOM!B$2:Q2067,13,0)</f>
        <v>00:20:0E:10:58:CE</v>
      </c>
      <c r="Y526" s="24">
        <v>41333</v>
      </c>
      <c r="Z526" s="40" t="s">
        <v>15547</v>
      </c>
      <c r="AA526" s="55">
        <v>41334</v>
      </c>
      <c r="AB526" s="56" t="e">
        <f>VLOOKUP(C526,Relatorios!A$3:B1297,2,0)</f>
        <v>#N/A</v>
      </c>
      <c r="AC526" s="287">
        <f>VLOOKUP(D526,Faturamento!D$3:F1961,3,0)</f>
        <v>41365</v>
      </c>
      <c r="AD526" s="72" t="s">
        <v>4137</v>
      </c>
      <c r="AE526" s="55" t="str">
        <f>VLOOKUP(B526,SAOM!B$2:T2067,16,0)</f>
        <v>NÃO RECEBE CHAMADA OU NÃO EXISTE
Cnes: 2185946 
secretariademachacalis@hotmail.com 
UNIDADE DE SAÚDE DA FAMÍLIA MONTE PASCOAL</v>
      </c>
      <c r="AF526" s="55">
        <f t="shared" si="17"/>
        <v>41424</v>
      </c>
      <c r="AG526" s="55">
        <v>41380</v>
      </c>
      <c r="AH526" s="55">
        <v>41404</v>
      </c>
      <c r="AI526" s="181" t="s">
        <v>16085</v>
      </c>
      <c r="AJ526" s="120" t="s">
        <v>9087</v>
      </c>
      <c r="AK526" s="120" t="s">
        <v>22098</v>
      </c>
      <c r="AL526" s="11" t="str">
        <f>VLOOKUP(B526,SAOM!B$2:U2184,20,0)</f>
        <v>Vai deixar conectado no modem.</v>
      </c>
      <c r="AM526" s="57" t="s">
        <v>4162</v>
      </c>
    </row>
    <row r="527" spans="1:39" s="15" customFormat="1" ht="15.75" customHeight="1">
      <c r="A527" s="39">
        <v>3660</v>
      </c>
      <c r="B527" s="31">
        <v>3660</v>
      </c>
      <c r="C527" s="31">
        <v>3660</v>
      </c>
      <c r="D527" s="33" t="str">
        <f>VLOOKUP(B527,SAOM!B$2:H2184,7,0)</f>
        <v>SES-JORO-3660</v>
      </c>
      <c r="E527" s="13">
        <v>41066</v>
      </c>
      <c r="F527" s="13">
        <v>41156</v>
      </c>
      <c r="G527" s="13">
        <f>VLOOKUP(B527,SAOM!B$2:D2071,3,0)</f>
        <v>41156</v>
      </c>
      <c r="H527" s="13">
        <f t="shared" si="16"/>
        <v>41171</v>
      </c>
      <c r="I527" s="13">
        <v>41079</v>
      </c>
      <c r="J527" s="10" t="s">
        <v>469</v>
      </c>
      <c r="K527" s="33" t="str">
        <f>VLOOKUP(B527,SAOM!B$2:H2068,4,0)</f>
        <v>Aceito</v>
      </c>
      <c r="L527" s="10" t="s">
        <v>456</v>
      </c>
      <c r="M527" s="33" t="str">
        <f>VLOOKUP(B527,SAOM!B$2:F2354,5,0)</f>
        <v>Lider</v>
      </c>
      <c r="N527" s="11" t="s">
        <v>3546</v>
      </c>
      <c r="O527" s="11" t="str">
        <f>VLOOKUP(N527,Coordenadas!B$2:C1374,2,0)</f>
        <v>NOROESTE</v>
      </c>
      <c r="P527" s="11" t="str">
        <f>VLOOKUP(N527,Coordenadas!B$2:D1374,3,0)</f>
        <v xml:space="preserve"> 17°44'44.59"S</v>
      </c>
      <c r="Q527" s="11" t="str">
        <f>VLOOKUP(N527,Coordenadas!B$2:E1374,4,0)</f>
        <v xml:space="preserve"> 46°10'42.96"O</v>
      </c>
      <c r="R527" s="33">
        <v>4033</v>
      </c>
      <c r="S527" s="13">
        <v>41128</v>
      </c>
      <c r="T527" s="35" t="str">
        <f>VLOOKUP(B527,SAOM!B$2:M2068,9,0)</f>
        <v>Luisa</v>
      </c>
      <c r="U527" s="13" t="str">
        <f>VLOOKUP(B527,SAOM!B$2:N2068,10,0)</f>
        <v>RUA VICENTE ANTONIO SOUZA , s/n - Bairro MANGABEIRAS</v>
      </c>
      <c r="V527" s="35" t="str">
        <f>VLOOKUP(B527,SAOM!B$2:P2068,12,0)</f>
        <v>(38) 3361-3543</v>
      </c>
      <c r="W527" s="60">
        <f>VLOOKUP(B527,SAOM!B$2:O2068,11,0)</f>
        <v>38770000</v>
      </c>
      <c r="X527" s="33" t="str">
        <f>VLOOKUP(B527,SAOM!B$2:Q2068,13,0)</f>
        <v>00:20:0e:10:4b:09</v>
      </c>
      <c r="Y527" s="13">
        <v>41156</v>
      </c>
      <c r="Z527" s="11" t="s">
        <v>6232</v>
      </c>
      <c r="AA527" s="14">
        <v>41156</v>
      </c>
      <c r="AB527" s="28">
        <f>VLOOKUP(C527,Relatorios!A$3:B1298,2,0)</f>
        <v>41254</v>
      </c>
      <c r="AC527" s="287">
        <f>VLOOKUP(D527,Faturamento!D$3:F1962,3,0)</f>
        <v>41187</v>
      </c>
      <c r="AD527" s="59" t="s">
        <v>5873</v>
      </c>
      <c r="AE527" s="14" t="str">
        <f>VLOOKUP(B527,SAOM!B$2:T2068,16,0)</f>
        <v xml:space="preserve">Cnes: 2101645 
PSF CENTRO DE ATENÇÃO DA CRIANÇA CAIC 
NÃO ESTA CIENTE Verificar o telefone 19/06/2012
</v>
      </c>
      <c r="AF527" s="14">
        <f t="shared" si="17"/>
        <v>41246</v>
      </c>
      <c r="AG527" s="14" t="s">
        <v>4162</v>
      </c>
      <c r="AH527" s="14"/>
      <c r="AI527" s="47"/>
      <c r="AJ527" s="121"/>
      <c r="AK527" s="121"/>
      <c r="AL527" s="11" t="str">
        <f>VLOOKUP(B527,SAOM!B$2:U2185,20,0)</f>
        <v>-</v>
      </c>
      <c r="AM527" s="15" t="s">
        <v>4162</v>
      </c>
    </row>
    <row r="528" spans="1:39" s="15" customFormat="1" ht="15.75" customHeight="1">
      <c r="A528" s="39">
        <v>3696</v>
      </c>
      <c r="B528" s="31">
        <v>3696</v>
      </c>
      <c r="C528" s="31">
        <v>3696</v>
      </c>
      <c r="D528" s="33" t="str">
        <f>VLOOKUP(B528,SAOM!B$2:H2185,7,0)</f>
        <v>-</v>
      </c>
      <c r="E528" s="13">
        <v>41071</v>
      </c>
      <c r="F528" s="13">
        <v>41438</v>
      </c>
      <c r="G528" s="13">
        <f>VLOOKUP(B528,SAOM!B$2:D2072,3,0)</f>
        <v>41438</v>
      </c>
      <c r="H528" s="13">
        <f t="shared" si="16"/>
        <v>41453</v>
      </c>
      <c r="I528" s="13">
        <v>41079</v>
      </c>
      <c r="J528" s="10" t="s">
        <v>12061</v>
      </c>
      <c r="K528" s="33" t="str">
        <f>VLOOKUP(B528,SAOM!B$2:H2069,4,0)</f>
        <v>A agendar</v>
      </c>
      <c r="L528" s="10" t="s">
        <v>456</v>
      </c>
      <c r="M528" s="33" t="str">
        <f>VLOOKUP(B528,SAOM!B$2:F2355,5,0)</f>
        <v>Lider</v>
      </c>
      <c r="N528" s="11" t="s">
        <v>172</v>
      </c>
      <c r="O528" s="11" t="str">
        <f>VLOOKUP(N528,Coordenadas!B$2:C1375,2,0)</f>
        <v>NORDESTE</v>
      </c>
      <c r="P528" s="11" t="str">
        <f>VLOOKUP(N528,Coordenadas!B$2:D1375,3,0)</f>
        <v xml:space="preserve"> 17°51'13.38"S</v>
      </c>
      <c r="Q528" s="11" t="str">
        <f>VLOOKUP(N528,Coordenadas!B$2:E1375,4,0)</f>
        <v xml:space="preserve"> 41°30'54.30"O</v>
      </c>
      <c r="R528" s="33">
        <v>4033</v>
      </c>
      <c r="S528" s="13">
        <v>41403</v>
      </c>
      <c r="T528" s="35" t="str">
        <f>VLOOKUP(B528,SAOM!B$2:M2069,9,0)</f>
        <v xml:space="preserve">Maria Nilza </v>
      </c>
      <c r="U528" s="13" t="str">
        <f>VLOOKUP(B528,SAOM!B$2:N2069,10,0)</f>
        <v>Rua Ermelino Martins Gabriel , n66 - Bairro Rio Pretinho</v>
      </c>
      <c r="V528" s="35" t="str">
        <f>VLOOKUP(B528,SAOM!B$2:P2069,12,0)</f>
        <v>(33) 3529-2328</v>
      </c>
      <c r="W528" s="60" t="str">
        <f>VLOOKUP(B528,SAOM!B$2:O2069,11,0)</f>
        <v>39800-000</v>
      </c>
      <c r="X528" s="33" t="str">
        <f>VLOOKUP(B528,SAOM!B$2:Q2069,13,0)</f>
        <v>-</v>
      </c>
      <c r="Y528" s="13"/>
      <c r="Z528" s="11"/>
      <c r="AA528" s="14"/>
      <c r="AB528" s="28" t="e">
        <f>VLOOKUP(C528,Relatorios!A$3:B1299,2,0)</f>
        <v>#N/A</v>
      </c>
      <c r="AC528" s="287" t="e">
        <f>VLOOKUP(D528,Faturamento!D$3:F1963,3,0)</f>
        <v>#N/A</v>
      </c>
      <c r="AD528" s="41" t="s">
        <v>3783</v>
      </c>
      <c r="AE528" s="14"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4">
        <f t="shared" si="17"/>
        <v>90</v>
      </c>
      <c r="AG528" s="14" t="s">
        <v>4162</v>
      </c>
      <c r="AH528" s="14"/>
      <c r="AI528" s="47"/>
      <c r="AJ528" s="114"/>
      <c r="AK528" s="114"/>
      <c r="AL528" s="11" t="str">
        <f>VLOOKUP(B528,SAOM!B$2:U2186,20,0)</f>
        <v>-</v>
      </c>
      <c r="AM528" s="15" t="s">
        <v>4162</v>
      </c>
    </row>
    <row r="529" spans="1:39" s="57" customFormat="1" ht="15.75" customHeight="1">
      <c r="A529" s="39">
        <v>3688</v>
      </c>
      <c r="B529" s="31">
        <v>3688</v>
      </c>
      <c r="C529" s="31">
        <v>3688</v>
      </c>
      <c r="D529" s="33" t="str">
        <f>VLOOKUP(B529,SAOM!B$2:H2186,7,0)</f>
        <v>SES-TENI-3688</v>
      </c>
      <c r="E529" s="24">
        <v>41071</v>
      </c>
      <c r="F529" s="24">
        <v>41116</v>
      </c>
      <c r="G529" s="13">
        <f>VLOOKUP(B529,SAOM!B$2:D2073,3,0)</f>
        <v>41116</v>
      </c>
      <c r="H529" s="24">
        <f t="shared" si="16"/>
        <v>41131</v>
      </c>
      <c r="I529" s="24" t="s">
        <v>458</v>
      </c>
      <c r="J529" s="48" t="s">
        <v>469</v>
      </c>
      <c r="K529" s="33" t="str">
        <f>VLOOKUP(B529,SAOM!B$2:H2070,4,0)</f>
        <v>Aceito</v>
      </c>
      <c r="L529" s="10" t="s">
        <v>456</v>
      </c>
      <c r="M529" s="33" t="str">
        <f>VLOOKUP(B529,SAOM!B$2:F2356,5,0)</f>
        <v>Lider</v>
      </c>
      <c r="N529" s="40" t="s">
        <v>172</v>
      </c>
      <c r="O529" s="11" t="str">
        <f>VLOOKUP(N529,Coordenadas!B$2:C1376,2,0)</f>
        <v>NORDESTE</v>
      </c>
      <c r="P529" s="11" t="str">
        <f>VLOOKUP(N529,Coordenadas!B$2:D1376,3,0)</f>
        <v xml:space="preserve"> 17°51'13.38"S</v>
      </c>
      <c r="Q529" s="11" t="str">
        <f>VLOOKUP(N529,Coordenadas!B$2:E1376,4,0)</f>
        <v xml:space="preserve"> 41°30'54.30"O</v>
      </c>
      <c r="R529" s="31">
        <v>4033</v>
      </c>
      <c r="S529" s="24">
        <v>41102</v>
      </c>
      <c r="T529" s="35" t="str">
        <f>VLOOKUP(B529,SAOM!B$2:M2070,9,0)</f>
        <v>Eduardo Barbosa</v>
      </c>
      <c r="U529" s="13" t="str">
        <f>VLOOKUP(B529,SAOM!B$2:N2070,10,0)</f>
        <v>Rua Carlos Langkammer, n165 - Bairro Manoel Pimenta</v>
      </c>
      <c r="V529" s="35" t="str">
        <f>VLOOKUP(B529,SAOM!B$2:P2070,12,0)</f>
        <v>(33) 3529-3036</v>
      </c>
      <c r="W529" s="60">
        <f>VLOOKUP(B529,SAOM!B$2:O2070,11,0)</f>
        <v>39800000</v>
      </c>
      <c r="X529" s="33" t="str">
        <f>VLOOKUP(B529,SAOM!B$2:Q2070,13,0)</f>
        <v>00:20:0e:10:51:c6</v>
      </c>
      <c r="Y529" s="24">
        <v>41102</v>
      </c>
      <c r="Z529" s="40" t="s">
        <v>4989</v>
      </c>
      <c r="AA529" s="55">
        <v>41138</v>
      </c>
      <c r="AB529" s="28">
        <f>VLOOKUP(C529,Relatorios!A$3:B1300,2,0)</f>
        <v>41183</v>
      </c>
      <c r="AC529" s="287">
        <f>VLOOKUP(D529,Faturamento!D$3:F1964,3,0)</f>
        <v>41169</v>
      </c>
      <c r="AD529" s="45" t="s">
        <v>5142</v>
      </c>
      <c r="AE529" s="14" t="str">
        <f>VLOOKUP(B529,SAOM!B$2:T2070,16,0)</f>
        <v xml:space="preserve">Cnes: 6696449 
PSF Manoel Pimenta </v>
      </c>
      <c r="AF529" s="14">
        <f t="shared" si="17"/>
        <v>41228</v>
      </c>
      <c r="AG529" s="55" t="s">
        <v>4162</v>
      </c>
      <c r="AH529" s="55"/>
      <c r="AI529" s="181"/>
      <c r="AJ529" s="115"/>
      <c r="AK529" s="115"/>
      <c r="AL529" s="11" t="str">
        <f>VLOOKUP(B529,SAOM!B$2:U2187,20,0)</f>
        <v>O técnico esta sem o cabo RJ45.</v>
      </c>
      <c r="AM529" s="57" t="s">
        <v>4162</v>
      </c>
    </row>
    <row r="530" spans="1:39" s="57" customFormat="1" ht="15.75" customHeight="1">
      <c r="A530" s="39">
        <v>3690</v>
      </c>
      <c r="B530" s="31">
        <v>3690</v>
      </c>
      <c r="C530" s="31">
        <v>3690</v>
      </c>
      <c r="D530" s="33" t="str">
        <f>VLOOKUP(B530,SAOM!B$2:H2187,7,0)</f>
        <v>SES-TENI-3690</v>
      </c>
      <c r="E530" s="24">
        <v>41071</v>
      </c>
      <c r="F530" s="24">
        <v>41171</v>
      </c>
      <c r="G530" s="13">
        <f>VLOOKUP(B530,SAOM!B$2:D2074,3,0)</f>
        <v>41171</v>
      </c>
      <c r="H530" s="24">
        <f t="shared" si="16"/>
        <v>41186</v>
      </c>
      <c r="I530" s="24">
        <v>41086</v>
      </c>
      <c r="J530" s="48" t="s">
        <v>469</v>
      </c>
      <c r="K530" s="33" t="str">
        <f>VLOOKUP(B530,SAOM!B$2:H2071,4,0)</f>
        <v>Aceito</v>
      </c>
      <c r="L530" s="10" t="s">
        <v>456</v>
      </c>
      <c r="M530" s="33" t="str">
        <f>VLOOKUP(B530,SAOM!B$2:F2357,5,0)</f>
        <v>Lider</v>
      </c>
      <c r="N530" s="40" t="s">
        <v>172</v>
      </c>
      <c r="O530" s="11" t="str">
        <f>VLOOKUP(N530,Coordenadas!B$2:C1377,2,0)</f>
        <v>NORDESTE</v>
      </c>
      <c r="P530" s="11" t="str">
        <f>VLOOKUP(N530,Coordenadas!B$2:D1377,3,0)</f>
        <v xml:space="preserve"> 17°51'13.38"S</v>
      </c>
      <c r="Q530" s="11" t="str">
        <f>VLOOKUP(N530,Coordenadas!B$2:E1377,4,0)</f>
        <v xml:space="preserve"> 41°30'54.30"O</v>
      </c>
      <c r="R530" s="31">
        <v>4033</v>
      </c>
      <c r="S530" s="24">
        <v>41169</v>
      </c>
      <c r="T530" s="35" t="str">
        <f>VLOOKUP(B530,SAOM!B$2:M2071,9,0)</f>
        <v>Patrícia Dohler</v>
      </c>
      <c r="U530" s="13" t="str">
        <f>VLOOKUP(B530,SAOM!B$2:N2071,10,0)</f>
        <v>Rua Gustavo Leonardo, n384 -  Bairro São Jacinto</v>
      </c>
      <c r="V530" s="35" t="str">
        <f>VLOOKUP(B530,SAOM!B$2:P2071,12,0)</f>
        <v>(33) 3521-1097</v>
      </c>
      <c r="W530" s="60" t="str">
        <f>VLOOKUP(B530,SAOM!B$2:O2071,11,0)</f>
        <v>39800-000</v>
      </c>
      <c r="X530" s="33" t="str">
        <f>VLOOKUP(B530,SAOM!B$2:Q2071,13,0)</f>
        <v>00:20:0E:10:54:D3</v>
      </c>
      <c r="Y530" s="24">
        <v>41207</v>
      </c>
      <c r="Z530" s="40" t="s">
        <v>7933</v>
      </c>
      <c r="AA530" s="55">
        <v>41207</v>
      </c>
      <c r="AB530" s="28" t="str">
        <f>VLOOKUP(C530,Relatorios!A$3:B1301,2,0)</f>
        <v>Pendente</v>
      </c>
      <c r="AC530" s="287">
        <f>VLOOKUP(D530,Faturamento!D$3:F1965,3,0)</f>
        <v>41238</v>
      </c>
      <c r="AD530" s="45" t="s">
        <v>6547</v>
      </c>
      <c r="AE530" s="14" t="str">
        <f>VLOOKUP(B530,SAOM!B$2:T2071,16,0)</f>
        <v xml:space="preserve">20/08/2012 11:38:23 - Ivan Santos - Resolvida. 
26/6 - Foram feitas varias tentativas sem sucesso. 
Cnes: 2220792 
PSF Monte Carlo/Serra Verde </v>
      </c>
      <c r="AF530" s="55">
        <f t="shared" si="17"/>
        <v>41297</v>
      </c>
      <c r="AG530" s="55" t="s">
        <v>4162</v>
      </c>
      <c r="AH530" s="55"/>
      <c r="AI530" s="181"/>
      <c r="AJ530" s="115"/>
      <c r="AK530" s="115"/>
      <c r="AL530" s="11" t="str">
        <f>VLOOKUP(B530,SAOM!B$2:U2188,20,0)</f>
        <v>-</v>
      </c>
      <c r="AM530" s="57" t="s">
        <v>4162</v>
      </c>
    </row>
    <row r="531" spans="1:39" s="15" customFormat="1" ht="15.75" customHeight="1">
      <c r="A531" s="39">
        <v>3681</v>
      </c>
      <c r="B531" s="31">
        <v>3681</v>
      </c>
      <c r="C531" s="31">
        <v>3681</v>
      </c>
      <c r="D531" s="33" t="str">
        <f>VLOOKUP(B531,SAOM!B$2:H2188,7,0)</f>
        <v>SES-TENI-3681</v>
      </c>
      <c r="E531" s="13">
        <v>41071</v>
      </c>
      <c r="F531" s="13">
        <v>41178</v>
      </c>
      <c r="G531" s="13">
        <f>VLOOKUP(B531,SAOM!B$2:D2075,3,0)</f>
        <v>41178</v>
      </c>
      <c r="H531" s="13">
        <f t="shared" si="16"/>
        <v>41193</v>
      </c>
      <c r="I531" s="13">
        <v>41079</v>
      </c>
      <c r="J531" s="10" t="s">
        <v>469</v>
      </c>
      <c r="K531" s="33" t="str">
        <f>VLOOKUP(B531,SAOM!B$2:H2072,4,0)</f>
        <v>Aceito</v>
      </c>
      <c r="L531" s="10" t="s">
        <v>456</v>
      </c>
      <c r="M531" s="33" t="str">
        <f>VLOOKUP(B531,SAOM!B$2:F2358,5,0)</f>
        <v>Lider</v>
      </c>
      <c r="N531" s="11" t="s">
        <v>172</v>
      </c>
      <c r="O531" s="11" t="str">
        <f>VLOOKUP(N531,Coordenadas!B$2:C1378,2,0)</f>
        <v>NORDESTE</v>
      </c>
      <c r="P531" s="11" t="str">
        <f>VLOOKUP(N531,Coordenadas!B$2:D1378,3,0)</f>
        <v xml:space="preserve"> 17°51'13.38"S</v>
      </c>
      <c r="Q531" s="11" t="str">
        <f>VLOOKUP(N531,Coordenadas!B$2:E1378,4,0)</f>
        <v xml:space="preserve"> 41°30'54.30"O</v>
      </c>
      <c r="R531" s="33">
        <v>4033</v>
      </c>
      <c r="S531" s="13">
        <v>41169</v>
      </c>
      <c r="T531" s="35" t="str">
        <f>VLOOKUP(B531,SAOM!B$2:M2072,9,0)</f>
        <v>Cintia</v>
      </c>
      <c r="U531" s="13" t="str">
        <f>VLOOKUP(B531,SAOM!B$2:N2072,10,0)</f>
        <v>Avenida Ayrton Senna , n281 - Bairro Funcionários</v>
      </c>
      <c r="V531" s="35" t="str">
        <f>VLOOKUP(B531,SAOM!B$2:P2072,12,0)</f>
        <v>(33) 3536 4116</v>
      </c>
      <c r="W531" s="60" t="str">
        <f>VLOOKUP(B531,SAOM!B$2:O2072,11,0)</f>
        <v>39800-000</v>
      </c>
      <c r="X531" s="33" t="str">
        <f>VLOOKUP(B531,SAOM!B$2:Q2072,13,0)</f>
        <v>00:20:0E:10:54:0D</v>
      </c>
      <c r="Y531" s="13">
        <v>41211</v>
      </c>
      <c r="Z531" s="11" t="s">
        <v>8103</v>
      </c>
      <c r="AA531" s="14">
        <v>41211</v>
      </c>
      <c r="AB531" s="28" t="str">
        <f>VLOOKUP(C531,Relatorios!A$3:B1302,2,0)</f>
        <v>Pendente</v>
      </c>
      <c r="AC531" s="287">
        <f>VLOOKUP(D531,Faturamento!D$3:F1966,3,0)</f>
        <v>41242</v>
      </c>
      <c r="AD531" s="51" t="s">
        <v>6551</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 t="shared" si="17"/>
        <v>41301</v>
      </c>
      <c r="AG531" s="14">
        <v>41285</v>
      </c>
      <c r="AH531" s="14">
        <v>41375</v>
      </c>
      <c r="AI531" s="47" t="s">
        <v>16085</v>
      </c>
      <c r="AJ531" s="114" t="s">
        <v>13834</v>
      </c>
      <c r="AK531" s="114" t="s">
        <v>16486</v>
      </c>
      <c r="AL531" s="11" t="str">
        <f>VLOOKUP(B531,SAOM!B$2:U2189,20,0)</f>
        <v>-</v>
      </c>
      <c r="AM531" s="15" t="s">
        <v>4162</v>
      </c>
    </row>
    <row r="532" spans="1:39" s="57" customFormat="1" ht="15.75" customHeight="1">
      <c r="A532" s="39">
        <v>3694</v>
      </c>
      <c r="B532" s="31">
        <v>3694</v>
      </c>
      <c r="C532" s="31">
        <v>3694</v>
      </c>
      <c r="D532" s="31" t="str">
        <f>VLOOKUP(B532,SAOM!B$2:H2189,7,0)</f>
        <v>SES-TENI-3694</v>
      </c>
      <c r="E532" s="24">
        <v>41071</v>
      </c>
      <c r="F532" s="24">
        <v>41178</v>
      </c>
      <c r="G532" s="24">
        <f>VLOOKUP(B532,SAOM!B$2:D2076,3,0)</f>
        <v>41178</v>
      </c>
      <c r="H532" s="24">
        <f t="shared" si="16"/>
        <v>41193</v>
      </c>
      <c r="I532" s="24">
        <v>41079</v>
      </c>
      <c r="J532" s="48" t="s">
        <v>469</v>
      </c>
      <c r="K532" s="31" t="str">
        <f>VLOOKUP(B532,SAOM!B$2:H2073,4,0)</f>
        <v>Aceito</v>
      </c>
      <c r="L532" s="48" t="s">
        <v>456</v>
      </c>
      <c r="M532" s="33" t="str">
        <f>VLOOKUP(B532,SAOM!B$2:F2359,5,0)</f>
        <v>Lider</v>
      </c>
      <c r="N532" s="40" t="s">
        <v>172</v>
      </c>
      <c r="O532" s="40" t="str">
        <f>VLOOKUP(N532,Coordenadas!B$2:C1379,2,0)</f>
        <v>NORDESTE</v>
      </c>
      <c r="P532" s="40" t="str">
        <f>VLOOKUP(N532,Coordenadas!B$2:D1379,3,0)</f>
        <v xml:space="preserve"> 17°51'13.38"S</v>
      </c>
      <c r="Q532" s="40" t="str">
        <f>VLOOKUP(N532,Coordenadas!B$2:E1379,4,0)</f>
        <v xml:space="preserve"> 41°30'54.30"O</v>
      </c>
      <c r="R532" s="31">
        <v>4033</v>
      </c>
      <c r="S532" s="24">
        <v>41169</v>
      </c>
      <c r="T532" s="54" t="str">
        <f>VLOOKUP(B532,SAOM!B$2:M2073,9,0)</f>
        <v>Marta  Camilo / Myrna Figueredo</v>
      </c>
      <c r="U532" s="24" t="str">
        <f>VLOOKUP(B532,SAOM!B$2:N2073,10,0)</f>
        <v>Avenida Bahia Minas , s/n - Zona Rural</v>
      </c>
      <c r="V532" s="54" t="str">
        <f>VLOOKUP(B532,SAOM!B$2:P2073,12,0)</f>
        <v>(33) 3529-2328</v>
      </c>
      <c r="W532" s="175" t="str">
        <f>VLOOKUP(B532,SAOM!B$2:O2073,11,0)</f>
        <v>39800-000</v>
      </c>
      <c r="X532" s="31" t="str">
        <f>VLOOKUP(B532,SAOM!B$2:Q2073,13,0)</f>
        <v>00:20:0e:10:59:5d</v>
      </c>
      <c r="Y532" s="24">
        <v>41331</v>
      </c>
      <c r="Z532" s="40" t="s">
        <v>5712</v>
      </c>
      <c r="AA532" s="55">
        <v>41332</v>
      </c>
      <c r="AB532" s="56">
        <v>41390</v>
      </c>
      <c r="AC532" s="287">
        <f>VLOOKUP(D532,Faturamento!D$3:F1967,3,0)</f>
        <v>41363</v>
      </c>
      <c r="AD532" s="45" t="s">
        <v>6552</v>
      </c>
      <c r="AE532" s="55" t="str">
        <f>VLOOKUP(B532,SAOM!B$2:T2073,16,0)</f>
        <v>20/08/2012 15:00:54
Ivan Santos
PSF Pedro Versiani não possui telefone, entrar em contato na Secretaria de Saude((33) 3529-2328 ). 
Cnes: 6520782 PSF Pedro Versiani 
Verificar o telefone nao corresponde. 19/06/2012</v>
      </c>
      <c r="AF532" s="55">
        <f t="shared" si="17"/>
        <v>41422</v>
      </c>
      <c r="AG532" s="55" t="s">
        <v>4162</v>
      </c>
      <c r="AH532" s="55"/>
      <c r="AI532" s="181"/>
      <c r="AJ532" s="115"/>
      <c r="AK532" s="115"/>
      <c r="AL532" s="11" t="str">
        <f>VLOOKUP(B532,SAOM!B$2:U2190,20,0)</f>
        <v>Não há terminal na sala.</v>
      </c>
      <c r="AM532" s="57" t="s">
        <v>4162</v>
      </c>
    </row>
    <row r="533" spans="1:39" s="57" customFormat="1" ht="15.75" customHeight="1">
      <c r="A533" s="39">
        <v>3728</v>
      </c>
      <c r="B533" s="31">
        <v>3728</v>
      </c>
      <c r="C533" s="31">
        <v>3728</v>
      </c>
      <c r="D533" s="33" t="str">
        <f>VLOOKUP(B533,SAOM!B$2:H2190,7,0)</f>
        <v>SES-NAUE-3728</v>
      </c>
      <c r="E533" s="24">
        <v>41072</v>
      </c>
      <c r="F533" s="24">
        <v>41117</v>
      </c>
      <c r="G533" s="13">
        <f>VLOOKUP(B533,SAOM!B$2:D2077,3,0)</f>
        <v>41117</v>
      </c>
      <c r="H533" s="24">
        <f t="shared" si="16"/>
        <v>41132</v>
      </c>
      <c r="I533" s="24" t="s">
        <v>458</v>
      </c>
      <c r="J533" s="48" t="s">
        <v>469</v>
      </c>
      <c r="K533" s="33" t="str">
        <f>VLOOKUP(B533,SAOM!B$2:H2074,4,0)</f>
        <v>Aceito</v>
      </c>
      <c r="L533" s="10" t="s">
        <v>456</v>
      </c>
      <c r="M533" s="33" t="str">
        <f>VLOOKUP(B533,SAOM!B$2:F2360,5,0)</f>
        <v>Lider</v>
      </c>
      <c r="N533" s="40" t="s">
        <v>3614</v>
      </c>
      <c r="O533" s="11" t="str">
        <f>VLOOKUP(N533,Coordenadas!B$2:C1380,2,0)</f>
        <v>NORDESTE</v>
      </c>
      <c r="P533" s="11" t="str">
        <f>VLOOKUP(N533,Coordenadas!B$2:D1380,3,0)</f>
        <v xml:space="preserve"> 17°49'8.47"S</v>
      </c>
      <c r="Q533" s="11" t="str">
        <f>VLOOKUP(N533,Coordenadas!B$2:E1380,4,0)</f>
        <v xml:space="preserve"> 40°20'30.93"O</v>
      </c>
      <c r="R533" s="31">
        <v>4033</v>
      </c>
      <c r="S533" s="24">
        <v>41116</v>
      </c>
      <c r="T533" s="35" t="str">
        <f>VLOOKUP(B533,SAOM!B$2:M2074,9,0)</f>
        <v>LÍVIA OLIVEIRA DE BARROS</v>
      </c>
      <c r="U533" s="13" t="str">
        <f>VLOOKUP(B533,SAOM!B$2:N2074,10,0)</f>
        <v>RUA CARIJÓS , n80 - Bairro Laticínio</v>
      </c>
      <c r="V533" s="35" t="str">
        <f>VLOOKUP(B533,SAOM!B$2:P2074,12,0)</f>
        <v>(33) 3621-2187</v>
      </c>
      <c r="W533" s="60">
        <f>VLOOKUP(B533,SAOM!B$2:O2074,11,0)</f>
        <v>39860000</v>
      </c>
      <c r="X533" s="33" t="str">
        <f>VLOOKUP(B533,SAOM!B$2:Q2074,13,0)</f>
        <v>00:20:0e:10:4f:4d</v>
      </c>
      <c r="Y533" s="24">
        <v>41116</v>
      </c>
      <c r="Z533" s="40" t="s">
        <v>2397</v>
      </c>
      <c r="AA533" s="55">
        <v>41120</v>
      </c>
      <c r="AB533" s="28">
        <f>VLOOKUP(C533,Relatorios!A$3:B1304,2,0)</f>
        <v>41183</v>
      </c>
      <c r="AC533" s="287">
        <f>VLOOKUP(D533,Faturamento!D$3:F1968,3,0)</f>
        <v>41151</v>
      </c>
      <c r="AD533" s="45" t="s">
        <v>5379</v>
      </c>
      <c r="AE533" s="14" t="str">
        <f>VLOOKUP(B533,SAOM!B$2:T2074,16,0)</f>
        <v xml:space="preserve">Cnes: 2210576 
UNIDADE DE SAÚDE FAMÍLIA LATICÍNIO </v>
      </c>
      <c r="AF533" s="14">
        <f t="shared" si="17"/>
        <v>41210</v>
      </c>
      <c r="AG533" s="55">
        <v>41360</v>
      </c>
      <c r="AH533" s="55"/>
      <c r="AI533" s="181" t="s">
        <v>16085</v>
      </c>
      <c r="AJ533" s="115" t="s">
        <v>16245</v>
      </c>
      <c r="AK533" s="115" t="s">
        <v>4162</v>
      </c>
      <c r="AL533" s="11" t="str">
        <f>VLOOKUP(B533,SAOM!B$2:U2191,20,0)</f>
        <v>localidade não possui computador</v>
      </c>
      <c r="AM533" s="57" t="s">
        <v>4162</v>
      </c>
    </row>
    <row r="534" spans="1:39" s="15" customFormat="1" ht="15.75" customHeight="1">
      <c r="A534" s="39">
        <v>3691</v>
      </c>
      <c r="B534" s="31">
        <v>3691</v>
      </c>
      <c r="C534" s="31">
        <v>3691</v>
      </c>
      <c r="D534" s="33" t="str">
        <f>VLOOKUP(B534,SAOM!B$2:H2191,7,0)</f>
        <v>SES-TENI-3691</v>
      </c>
      <c r="E534" s="13">
        <v>41071</v>
      </c>
      <c r="F534" s="13">
        <v>41116</v>
      </c>
      <c r="G534" s="13">
        <f>VLOOKUP(B534,SAOM!B$2:D2078,3,0)</f>
        <v>41116</v>
      </c>
      <c r="H534" s="13">
        <f t="shared" si="16"/>
        <v>41131</v>
      </c>
      <c r="I534" s="13" t="s">
        <v>458</v>
      </c>
      <c r="J534" s="10" t="s">
        <v>469</v>
      </c>
      <c r="K534" s="33" t="str">
        <f>VLOOKUP(B534,SAOM!B$2:H2075,4,0)</f>
        <v>Aceito</v>
      </c>
      <c r="L534" s="10" t="s">
        <v>456</v>
      </c>
      <c r="M534" s="33" t="str">
        <f>VLOOKUP(B534,SAOM!B$2:F2361,5,0)</f>
        <v>Lider</v>
      </c>
      <c r="N534" s="11" t="s">
        <v>172</v>
      </c>
      <c r="O534" s="11" t="str">
        <f>VLOOKUP(N534,Coordenadas!B$2:C1381,2,0)</f>
        <v>NORDESTE</v>
      </c>
      <c r="P534" s="11" t="str">
        <f>VLOOKUP(N534,Coordenadas!B$2:D1381,3,0)</f>
        <v xml:space="preserve"> 17°51'13.38"S</v>
      </c>
      <c r="Q534" s="11" t="str">
        <f>VLOOKUP(N534,Coordenadas!B$2:E1381,4,0)</f>
        <v xml:space="preserve"> 41°30'54.30"O</v>
      </c>
      <c r="R534" s="33">
        <v>4033</v>
      </c>
      <c r="S534" s="13">
        <v>41131</v>
      </c>
      <c r="T534" s="35" t="str">
        <f>VLOOKUP(B534,SAOM!B$2:M2075,9,0)</f>
        <v>Anne Grazielle</v>
      </c>
      <c r="U534" s="13" t="str">
        <f>VLOOKUP(B534,SAOM!B$2:N2075,10,0)</f>
        <v>BR 116 KM 289, s/n - Bairro Mucuri</v>
      </c>
      <c r="V534" s="35" t="str">
        <f>VLOOKUP(B534,SAOM!B$2:P2075,12,0)</f>
        <v>(33) 3528-1948</v>
      </c>
      <c r="W534" s="60">
        <f>VLOOKUP(B534,SAOM!B$2:O2075,11,0)</f>
        <v>39800000</v>
      </c>
      <c r="X534" s="33" t="str">
        <f>VLOOKUP(B534,SAOM!B$2:Q2075,13,0)</f>
        <v>00:20:0e:10:4f:50</v>
      </c>
      <c r="Y534" s="13">
        <v>41130</v>
      </c>
      <c r="Z534" s="11" t="s">
        <v>5395</v>
      </c>
      <c r="AA534" s="14">
        <v>41135</v>
      </c>
      <c r="AB534" s="28">
        <f>VLOOKUP(C534,Relatorios!A$3:B1305,2,0)</f>
        <v>41193</v>
      </c>
      <c r="AC534" s="287">
        <f>VLOOKUP(D534,Faturamento!D$3:F1969,3,0)</f>
        <v>41166</v>
      </c>
      <c r="AD534" s="41"/>
      <c r="AE534" s="14" t="str">
        <f>VLOOKUP(B534,SAOM!B$2:T2075,16,0)</f>
        <v xml:space="preserve">Cnes: 2705346 
PSF Mucuri </v>
      </c>
      <c r="AF534" s="14">
        <f t="shared" si="17"/>
        <v>41225</v>
      </c>
      <c r="AG534" s="14" t="s">
        <v>4162</v>
      </c>
      <c r="AH534" s="14"/>
      <c r="AI534" s="47"/>
      <c r="AJ534" s="114"/>
      <c r="AK534" s="114"/>
      <c r="AL534" s="11" t="str">
        <f>VLOOKUP(B534,SAOM!B$2:U2192,20,0)</f>
        <v>localidade sem computador</v>
      </c>
      <c r="AM534" s="15" t="s">
        <v>4162</v>
      </c>
    </row>
    <row r="535" spans="1:39" s="15" customFormat="1" ht="15.75" customHeight="1">
      <c r="A535" s="39">
        <v>3695</v>
      </c>
      <c r="B535" s="31">
        <v>3695</v>
      </c>
      <c r="C535" s="31">
        <v>3695</v>
      </c>
      <c r="D535" s="33" t="str">
        <f>VLOOKUP(B535,SAOM!B$2:H2192,7,0)</f>
        <v>SES-TENI-3695</v>
      </c>
      <c r="E535" s="13">
        <v>41071</v>
      </c>
      <c r="F535" s="13">
        <v>41179</v>
      </c>
      <c r="G535" s="13">
        <f>VLOOKUP(B535,SAOM!B$2:D2079,3,0)</f>
        <v>41179</v>
      </c>
      <c r="H535" s="13">
        <f t="shared" si="16"/>
        <v>41194</v>
      </c>
      <c r="I535" s="13">
        <v>41079</v>
      </c>
      <c r="J535" s="10" t="s">
        <v>469</v>
      </c>
      <c r="K535" s="33" t="str">
        <f>VLOOKUP(B535,SAOM!B$2:H2076,4,0)</f>
        <v>Aceito</v>
      </c>
      <c r="L535" s="10" t="s">
        <v>456</v>
      </c>
      <c r="M535" s="33" t="str">
        <f>VLOOKUP(B535,SAOM!B$2:F2362,5,0)</f>
        <v>Lider</v>
      </c>
      <c r="N535" s="11" t="s">
        <v>172</v>
      </c>
      <c r="O535" s="11" t="str">
        <f>VLOOKUP(N535,Coordenadas!B$2:C1382,2,0)</f>
        <v>NORDESTE</v>
      </c>
      <c r="P535" s="11" t="str">
        <f>VLOOKUP(N535,Coordenadas!B$2:D1382,3,0)</f>
        <v xml:space="preserve"> 17°51'13.38"S</v>
      </c>
      <c r="Q535" s="11" t="str">
        <f>VLOOKUP(N535,Coordenadas!B$2:E1382,4,0)</f>
        <v xml:space="preserve"> 41°30'54.30"O</v>
      </c>
      <c r="R535" s="33">
        <v>4033</v>
      </c>
      <c r="S535" s="13">
        <v>41169</v>
      </c>
      <c r="T535" s="35" t="str">
        <f>VLOOKUP(B535,SAOM!B$2:M2076,9,0)</f>
        <v>Regina Amador</v>
      </c>
      <c r="U535" s="13" t="str">
        <f>VLOOKUP(B535,SAOM!B$2:N2076,10,0)</f>
        <v>Rua Oscar Romero , n135 - Bairro Vila Esperança</v>
      </c>
      <c r="V535" s="35" t="str">
        <f>VLOOKUP(B535,SAOM!B$2:P2076,12,0)</f>
        <v>(33) 353-63471</v>
      </c>
      <c r="W535" s="60" t="str">
        <f>VLOOKUP(B535,SAOM!B$2:O2076,11,0)</f>
        <v>39800-000</v>
      </c>
      <c r="X535" s="33" t="str">
        <f>VLOOKUP(B535,SAOM!B$2:Q2076,13,0)</f>
        <v>00:20:0E:10:54:62</v>
      </c>
      <c r="Y535" s="13">
        <v>41208</v>
      </c>
      <c r="Z535" s="11" t="s">
        <v>9052</v>
      </c>
      <c r="AA535" s="14">
        <v>41211</v>
      </c>
      <c r="AB535" s="28">
        <f>VLOOKUP(C535,Relatorios!A$3:B1306,2,0)</f>
        <v>41254</v>
      </c>
      <c r="AC535" s="287">
        <f>VLOOKUP(D535,Faturamento!D$3:F1970,3,0)</f>
        <v>41242</v>
      </c>
      <c r="AD535" s="51" t="s">
        <v>6553</v>
      </c>
      <c r="AE535" s="14" t="str">
        <f>VLOOKUP(B535,SAOM!B$2:T2076,16,0)</f>
        <v>21/08/2012 13:35:52
Ivan Santos
Resolvida. 
Cnes: 5916992 
PSF Pindorama/Vila Esperança 
Cliente não está ciente 19/06/2012</v>
      </c>
      <c r="AF535" s="14">
        <f t="shared" si="17"/>
        <v>41301</v>
      </c>
      <c r="AG535" s="14" t="s">
        <v>4162</v>
      </c>
      <c r="AH535" s="14"/>
      <c r="AI535" s="47"/>
      <c r="AJ535" s="114"/>
      <c r="AK535" s="114"/>
      <c r="AL535" s="11" t="str">
        <f>VLOOKUP(B535,SAOM!B$2:U2193,20,0)</f>
        <v>-</v>
      </c>
      <c r="AM535" s="15" t="s">
        <v>4162</v>
      </c>
    </row>
    <row r="536" spans="1:39" s="15" customFormat="1" ht="15.75" customHeight="1">
      <c r="A536" s="39">
        <v>3721</v>
      </c>
      <c r="B536" s="31">
        <v>3721</v>
      </c>
      <c r="C536" s="31">
        <v>3721</v>
      </c>
      <c r="D536" s="33" t="str">
        <f>VLOOKUP(B536,SAOM!B$2:H2193,7,0)</f>
        <v>SES-ITRI-3721</v>
      </c>
      <c r="E536" s="13">
        <v>41072</v>
      </c>
      <c r="F536" s="13">
        <v>41117</v>
      </c>
      <c r="G536" s="13">
        <f>VLOOKUP(B536,SAOM!B$2:D2080,3,0)</f>
        <v>41117</v>
      </c>
      <c r="H536" s="13">
        <f t="shared" si="16"/>
        <v>41132</v>
      </c>
      <c r="I536" s="13" t="s">
        <v>458</v>
      </c>
      <c r="J536" s="10" t="s">
        <v>469</v>
      </c>
      <c r="K536" s="33" t="str">
        <f>VLOOKUP(B536,SAOM!B$2:H2077,4,0)</f>
        <v>Aceito</v>
      </c>
      <c r="L536" s="10" t="s">
        <v>456</v>
      </c>
      <c r="M536" s="33" t="str">
        <f>VLOOKUP(B536,SAOM!B$2:F2363,5,0)</f>
        <v>Lider</v>
      </c>
      <c r="N536" s="11" t="s">
        <v>3572</v>
      </c>
      <c r="O536" s="11" t="str">
        <f>VLOOKUP(N536,Coordenadas!B$2:C1383,2,0)</f>
        <v>NORDESTE</v>
      </c>
      <c r="P536" s="11" t="str">
        <f>VLOOKUP(N536,Coordenadas!B$2:D1383,3,0)</f>
        <v xml:space="preserve"> 18° 2'40.30"S</v>
      </c>
      <c r="Q536" s="11" t="str">
        <f>VLOOKUP(N536,Coordenadas!B$2:E1383,4,0)</f>
        <v xml:space="preserve"> 41°39'40.50"O</v>
      </c>
      <c r="R536" s="33">
        <v>4033</v>
      </c>
      <c r="S536" s="13">
        <v>41117</v>
      </c>
      <c r="T536" s="35" t="str">
        <f>VLOOKUP(B536,SAOM!B$2:M2077,9,0)</f>
        <v>Marliane P. de Morais</v>
      </c>
      <c r="U536" s="13" t="str">
        <f>VLOOKUP(B536,SAOM!B$2:N2077,10,0)</f>
        <v>RUA DOS INDIOS , n26 - Bairro VARZEA</v>
      </c>
      <c r="V536" s="35" t="str">
        <f>VLOOKUP(B536,SAOM!B$2:P2077,12,0)</f>
        <v>(33)84158564</v>
      </c>
      <c r="W536" s="60">
        <f>VLOOKUP(B536,SAOM!B$2:O2077,11,0)</f>
        <v>39830000</v>
      </c>
      <c r="X536" s="33" t="str">
        <f>VLOOKUP(B536,SAOM!B$2:Q2077,13,0)</f>
        <v>00:20:0e:10:4f:5d</v>
      </c>
      <c r="Y536" s="13">
        <v>41116</v>
      </c>
      <c r="Z536" s="11" t="s">
        <v>5395</v>
      </c>
      <c r="AA536" s="14">
        <v>41117</v>
      </c>
      <c r="AB536" s="28">
        <f>VLOOKUP(C536,Relatorios!A$3:B1307,2,0)</f>
        <v>41193</v>
      </c>
      <c r="AC536" s="287">
        <f>VLOOKUP(D536,Faturamento!D$3:F1971,3,0)</f>
        <v>41148</v>
      </c>
      <c r="AD536" s="41"/>
      <c r="AE536" s="14" t="str">
        <f>VLOOKUP(B536,SAOM!B$2:T2077,16,0)</f>
        <v xml:space="preserve">Cnes: 2211203 
PSF PARCERIA COM A VIDA </v>
      </c>
      <c r="AF536" s="14">
        <f t="shared" si="17"/>
        <v>41207</v>
      </c>
      <c r="AG536" s="14" t="s">
        <v>4162</v>
      </c>
      <c r="AH536" s="14"/>
      <c r="AI536" s="47"/>
      <c r="AJ536" s="114"/>
      <c r="AK536" s="114"/>
      <c r="AL536" s="11" t="str">
        <f>VLOOKUP(B536,SAOM!B$2:U2194,20,0)</f>
        <v>-</v>
      </c>
      <c r="AM536" s="15" t="s">
        <v>4162</v>
      </c>
    </row>
    <row r="537" spans="1:39" s="57" customFormat="1" ht="15.75" customHeight="1">
      <c r="A537" s="39">
        <v>3719</v>
      </c>
      <c r="B537" s="31">
        <v>3719</v>
      </c>
      <c r="C537" s="31">
        <v>3719</v>
      </c>
      <c r="D537" s="33" t="str">
        <f>VLOOKUP(B537,SAOM!B$2:H2194,7,0)</f>
        <v>SES-ITRI-3719</v>
      </c>
      <c r="E537" s="24">
        <v>41072</v>
      </c>
      <c r="F537" s="24">
        <v>41117</v>
      </c>
      <c r="G537" s="13">
        <f>VLOOKUP(B537,SAOM!B$2:D2081,3,0)</f>
        <v>41159</v>
      </c>
      <c r="H537" s="24">
        <f t="shared" si="16"/>
        <v>41132</v>
      </c>
      <c r="I537" s="24">
        <v>41079</v>
      </c>
      <c r="J537" s="48" t="s">
        <v>469</v>
      </c>
      <c r="K537" s="33" t="str">
        <f>VLOOKUP(B537,SAOM!B$2:H2078,4,0)</f>
        <v>Aceito</v>
      </c>
      <c r="L537" s="10" t="s">
        <v>456</v>
      </c>
      <c r="M537" s="33" t="str">
        <f>VLOOKUP(B537,SAOM!B$2:F2364,5,0)</f>
        <v>Lider</v>
      </c>
      <c r="N537" s="40" t="s">
        <v>3572</v>
      </c>
      <c r="O537" s="11" t="str">
        <f>VLOOKUP(N537,Coordenadas!B$2:C1384,2,0)</f>
        <v>NORDESTE</v>
      </c>
      <c r="P537" s="11" t="str">
        <f>VLOOKUP(N537,Coordenadas!B$2:D1384,3,0)</f>
        <v xml:space="preserve"> 18° 2'40.30"S</v>
      </c>
      <c r="Q537" s="11" t="str">
        <f>VLOOKUP(N537,Coordenadas!B$2:E1384,4,0)</f>
        <v xml:space="preserve"> 41°39'40.50"O</v>
      </c>
      <c r="R537" s="31">
        <v>4033</v>
      </c>
      <c r="S537" s="24">
        <v>41121</v>
      </c>
      <c r="T537" s="35" t="str">
        <f>VLOOKUP(B537,SAOM!B$2:M2078,9,0)</f>
        <v>Wesley Faria Alves</v>
      </c>
      <c r="U537" s="13" t="str">
        <f>VLOOKUP(B537,SAOM!B$2:N2078,10,0)</f>
        <v>RUA CAMILO A PEREIRA , s/n - Zona rural</v>
      </c>
      <c r="V537" s="35" t="str">
        <f>VLOOKUP(B537,SAOM!B$2:P2078,12,0)</f>
        <v>(33) 3511-1964</v>
      </c>
      <c r="W537" s="60" t="str">
        <f>VLOOKUP(B537,SAOM!B$2:O2078,11,0)</f>
        <v>39830-000</v>
      </c>
      <c r="X537" s="33" t="str">
        <f>VLOOKUP(B537,SAOM!B$2:Q2078,13,0)</f>
        <v>00:20:0E:10:4C:E6</v>
      </c>
      <c r="Y537" s="24">
        <v>41121</v>
      </c>
      <c r="Z537" s="11" t="s">
        <v>5395</v>
      </c>
      <c r="AA537" s="55">
        <v>41124</v>
      </c>
      <c r="AB537" s="28">
        <f>VLOOKUP(C537,Relatorios!A$3:B1308,2,0)</f>
        <v>41193</v>
      </c>
      <c r="AC537" s="287">
        <f>VLOOKUP(D537,Faturamento!D$3:F1972,3,0)</f>
        <v>41155</v>
      </c>
      <c r="AD537" s="45" t="s">
        <v>5711</v>
      </c>
      <c r="AE537" s="14" t="str">
        <f>VLOOKUP(B537,SAOM!B$2:T2078,16,0)</f>
        <v>Conseguiu contato
Cnes: 2209888  PSF SAÚDE PARA TODOS 
Verificar o telefone COM DEFEITO(SO OCUPADO) 19/06/2012</v>
      </c>
      <c r="AF537" s="14">
        <f t="shared" si="17"/>
        <v>41214</v>
      </c>
      <c r="AG537" s="55" t="s">
        <v>4162</v>
      </c>
      <c r="AH537" s="55"/>
      <c r="AI537" s="181"/>
      <c r="AJ537" s="115"/>
      <c r="AK537" s="115"/>
      <c r="AL537" s="11" t="str">
        <f>VLOOKUP(B537,SAOM!B$2:U2195,20,0)</f>
        <v>-</v>
      </c>
      <c r="AM537" s="57" t="s">
        <v>4162</v>
      </c>
    </row>
    <row r="538" spans="1:39" s="15" customFormat="1" ht="15.75" customHeight="1">
      <c r="A538" s="39">
        <v>3768</v>
      </c>
      <c r="B538" s="31">
        <v>3768</v>
      </c>
      <c r="C538" s="31">
        <v>3768</v>
      </c>
      <c r="D538" s="33" t="str">
        <f>VLOOKUP(B538,SAOM!B$2:H2195,7,0)</f>
        <v>SES-JODE-3768</v>
      </c>
      <c r="E538" s="13">
        <v>41073</v>
      </c>
      <c r="F538" s="13">
        <v>41118</v>
      </c>
      <c r="G538" s="13">
        <f>VLOOKUP(B538,SAOM!B$2:D2082,3,0)</f>
        <v>41118</v>
      </c>
      <c r="H538" s="13">
        <f t="shared" si="16"/>
        <v>41133</v>
      </c>
      <c r="I538" s="13" t="s">
        <v>458</v>
      </c>
      <c r="J538" s="10" t="s">
        <v>469</v>
      </c>
      <c r="K538" s="33" t="str">
        <f>VLOOKUP(B538,SAOM!B$2:H2079,4,0)</f>
        <v>Aceito</v>
      </c>
      <c r="L538" s="10" t="s">
        <v>623</v>
      </c>
      <c r="M538" s="33" t="str">
        <f>VLOOKUP(B538,SAOM!B$2:F2365,5,0)</f>
        <v>Vodanet</v>
      </c>
      <c r="N538" s="11" t="s">
        <v>3502</v>
      </c>
      <c r="O538" s="11" t="str">
        <f>VLOOKUP(N538,Coordenadas!B$2:C1385,2,0)</f>
        <v>CENTRO</v>
      </c>
      <c r="P538" s="11" t="str">
        <f>VLOOKUP(N538,Coordenadas!B$2:D1385,3,0)</f>
        <v xml:space="preserve"> 19°48'33.58"S</v>
      </c>
      <c r="Q538" s="11" t="str">
        <f>VLOOKUP(N538,Coordenadas!B$2:E1385,4,0)</f>
        <v xml:space="preserve"> 43°10'25.87"O</v>
      </c>
      <c r="R538" s="33">
        <v>4033</v>
      </c>
      <c r="S538" s="13">
        <v>41107</v>
      </c>
      <c r="T538" s="35" t="str">
        <f>VLOOKUP(B538,SAOM!B$2:M2079,9,0)</f>
        <v>Andrea Aparecida dos Reis</v>
      </c>
      <c r="U538" s="13" t="str">
        <f>VLOOKUP(B538,SAOM!B$2:N2079,10,0)</f>
        <v>Rua Luiz Gonzaga , s/n - Bairro Santo Hipólito</v>
      </c>
      <c r="V538" s="35" t="str">
        <f>VLOOKUP(B538,SAOM!B$2:P2079,12,0)</f>
        <v>(31)38525639</v>
      </c>
      <c r="W538" s="60" t="str">
        <f>VLOOKUP(B538,SAOM!B$2:O2079,11,0)</f>
        <v>35930-205</v>
      </c>
      <c r="X538" s="33" t="str">
        <f>VLOOKUP(B538,SAOM!B$2:Q2079,13,0)</f>
        <v>00:20:0E:10:4F:24</v>
      </c>
      <c r="Y538" s="13">
        <v>41107</v>
      </c>
      <c r="Z538" s="11" t="s">
        <v>3786</v>
      </c>
      <c r="AA538" s="14">
        <v>41108</v>
      </c>
      <c r="AB538" s="28" t="e">
        <f>VLOOKUP(C538,Relatorios!A$3:B1309,2,0)</f>
        <v>#N/A</v>
      </c>
      <c r="AC538" s="287">
        <f>VLOOKUP(D538,Faturamento!D$3:F1973,3,0)</f>
        <v>41139</v>
      </c>
      <c r="AD538" s="41"/>
      <c r="AE538" s="14" t="str">
        <f>VLOOKUP(B538,SAOM!B$2:T2079,16,0)</f>
        <v xml:space="preserve">Cnes: 2170639 
Centro de Saúde Santo Hipólito </v>
      </c>
      <c r="AF538" s="14">
        <f t="shared" si="17"/>
        <v>41198</v>
      </c>
      <c r="AG538" s="14" t="s">
        <v>4162</v>
      </c>
      <c r="AH538" s="14"/>
      <c r="AI538" s="47"/>
      <c r="AJ538" s="114"/>
      <c r="AK538" s="114"/>
      <c r="AL538" s="11" t="str">
        <f>VLOOKUP(B538,SAOM!B$2:U2196,20,0)</f>
        <v>Sem computador na localidade.</v>
      </c>
      <c r="AM538" s="15" t="s">
        <v>4162</v>
      </c>
    </row>
    <row r="539" spans="1:39" s="57" customFormat="1" ht="15.75" customHeight="1">
      <c r="A539" s="39">
        <v>3770</v>
      </c>
      <c r="B539" s="31">
        <v>3770</v>
      </c>
      <c r="C539" s="31">
        <v>3770</v>
      </c>
      <c r="D539" s="33" t="str">
        <f>VLOOKUP(B539,SAOM!B$2:H2196,7,0)</f>
        <v>SES-JODE-3770</v>
      </c>
      <c r="E539" s="24">
        <v>41073</v>
      </c>
      <c r="F539" s="24">
        <v>41118</v>
      </c>
      <c r="G539" s="24">
        <f>VLOOKUP(B539,SAOM!B$2:D2083,3,0)</f>
        <v>41118</v>
      </c>
      <c r="H539" s="24">
        <f t="shared" si="16"/>
        <v>41133</v>
      </c>
      <c r="I539" s="24" t="s">
        <v>458</v>
      </c>
      <c r="J539" s="48" t="s">
        <v>469</v>
      </c>
      <c r="K539" s="31" t="str">
        <f>VLOOKUP(B539,SAOM!B$2:H2080,4,0)</f>
        <v>Aceito</v>
      </c>
      <c r="L539" s="48" t="s">
        <v>623</v>
      </c>
      <c r="M539" s="33" t="str">
        <f>VLOOKUP(B539,SAOM!B$2:F2366,5,0)</f>
        <v>Vodanet</v>
      </c>
      <c r="N539" s="40" t="s">
        <v>3502</v>
      </c>
      <c r="O539" s="11" t="str">
        <f>VLOOKUP(N539,Coordenadas!B$2:C1386,2,0)</f>
        <v>CENTRO</v>
      </c>
      <c r="P539" s="11" t="str">
        <f>VLOOKUP(N539,Coordenadas!B$2:D1386,3,0)</f>
        <v xml:space="preserve"> 19°48'33.58"S</v>
      </c>
      <c r="Q539" s="11" t="str">
        <f>VLOOKUP(N539,Coordenadas!B$2:E1386,4,0)</f>
        <v xml:space="preserve"> 43°10'25.87"O</v>
      </c>
      <c r="R539" s="31">
        <v>4033</v>
      </c>
      <c r="S539" s="24">
        <v>41108</v>
      </c>
      <c r="T539" s="54" t="str">
        <f>VLOOKUP(B539,SAOM!B$2:M2080,9,0)</f>
        <v>Adriane Aparecida Fuscaldi</v>
      </c>
      <c r="U539" s="24" t="str">
        <f>VLOOKUP(B539,SAOM!B$2:N2080,10,0)</f>
        <v>Rua Duque de Caxias , s/n - Bairro Nª Srª da Conceição</v>
      </c>
      <c r="V539" s="54" t="str">
        <f>VLOOKUP(B539,SAOM!B$2:P2080,12,0)</f>
        <v>(31) 3852-6002</v>
      </c>
      <c r="W539" s="175">
        <f>VLOOKUP(B539,SAOM!B$2:O2080,11,0)</f>
        <v>35930198</v>
      </c>
      <c r="X539" s="31" t="str">
        <f>VLOOKUP(B539,SAOM!B$2:Q2080,13,0)</f>
        <v>00:20:0E:10:52:B8</v>
      </c>
      <c r="Y539" s="24">
        <v>41109</v>
      </c>
      <c r="Z539" s="40" t="s">
        <v>3786</v>
      </c>
      <c r="AA539" s="55">
        <v>41109</v>
      </c>
      <c r="AB539" s="28" t="e">
        <f>VLOOKUP(C539,Relatorios!A$3:B1310,2,0)</f>
        <v>#N/A</v>
      </c>
      <c r="AC539" s="287">
        <f>VLOOKUP(D539,Faturamento!D$3:F1974,3,0)</f>
        <v>41140</v>
      </c>
      <c r="AD539" s="45"/>
      <c r="AE539" s="55" t="str">
        <f>VLOOKUP(B539,SAOM!B$2:T2080,16,0)</f>
        <v xml:space="preserve">policlinica.pmjm@hotmail.com
Cnes: 5335841 
Unidade Básica de Saúde de Carneirinhos </v>
      </c>
      <c r="AF539" s="55">
        <f t="shared" si="17"/>
        <v>41199</v>
      </c>
      <c r="AG539" s="55">
        <v>41253</v>
      </c>
      <c r="AH539" s="55">
        <v>41262</v>
      </c>
      <c r="AI539" s="181" t="s">
        <v>8609</v>
      </c>
      <c r="AJ539" s="115" t="s">
        <v>12171</v>
      </c>
      <c r="AK539" s="115" t="s">
        <v>13270</v>
      </c>
      <c r="AL539" s="11" t="str">
        <f>VLOOKUP(B539,SAOM!B$2:U2197,20,0)</f>
        <v>Não há computador na localidade.</v>
      </c>
      <c r="AM539" s="57" t="s">
        <v>4162</v>
      </c>
    </row>
    <row r="540" spans="1:39" s="57" customFormat="1" ht="15.75" customHeight="1">
      <c r="A540" s="39">
        <v>3687</v>
      </c>
      <c r="B540" s="31">
        <v>3687</v>
      </c>
      <c r="C540" s="31">
        <v>3687</v>
      </c>
      <c r="D540" s="33" t="str">
        <f>VLOOKUP(B540,SAOM!B$2:H2197,7,0)</f>
        <v>SES-TENI-3687</v>
      </c>
      <c r="E540" s="24">
        <v>41071</v>
      </c>
      <c r="F540" s="24">
        <v>41116</v>
      </c>
      <c r="G540" s="13">
        <f>VLOOKUP(B540,SAOM!B$2:D2084,3,0)</f>
        <v>41116</v>
      </c>
      <c r="H540" s="24">
        <f t="shared" si="16"/>
        <v>41131</v>
      </c>
      <c r="I540" s="24" t="s">
        <v>458</v>
      </c>
      <c r="J540" s="48" t="s">
        <v>469</v>
      </c>
      <c r="K540" s="33" t="str">
        <f>VLOOKUP(B540,SAOM!B$2:H2081,4,0)</f>
        <v>Aceito</v>
      </c>
      <c r="L540" s="10" t="s">
        <v>456</v>
      </c>
      <c r="M540" s="33" t="str">
        <f>VLOOKUP(B540,SAOM!B$2:F2367,5,0)</f>
        <v>Lider</v>
      </c>
      <c r="N540" s="40" t="s">
        <v>172</v>
      </c>
      <c r="O540" s="11" t="str">
        <f>VLOOKUP(N540,Coordenadas!B$2:C1387,2,0)</f>
        <v>NORDESTE</v>
      </c>
      <c r="P540" s="11" t="str">
        <f>VLOOKUP(N540,Coordenadas!B$2:D1387,3,0)</f>
        <v xml:space="preserve"> 17°51'13.38"S</v>
      </c>
      <c r="Q540" s="11" t="str">
        <f>VLOOKUP(N540,Coordenadas!B$2:E1387,4,0)</f>
        <v xml:space="preserve"> 41°30'54.30"O</v>
      </c>
      <c r="R540" s="31">
        <v>4033</v>
      </c>
      <c r="S540" s="24">
        <v>41120</v>
      </c>
      <c r="T540" s="35" t="str">
        <f>VLOOKUP(B540,SAOM!B$2:M2081,9,0)</f>
        <v>Celsilvana Teixeira</v>
      </c>
      <c r="U540" s="13" t="str">
        <f>VLOOKUP(B540,SAOM!B$2:N2081,10,0)</f>
        <v>Rua Principal, n218/ BR 116 KM 289 - Zona Rural- Bairro Lajinha</v>
      </c>
      <c r="V540" s="35" t="str">
        <f>VLOOKUP(B540,SAOM!B$2:P2081,12,0)</f>
        <v>(33) 3528-5171</v>
      </c>
      <c r="W540" s="60">
        <f>VLOOKUP(B540,SAOM!B$2:O2081,11,0)</f>
        <v>39800000</v>
      </c>
      <c r="X540" s="33" t="str">
        <f>VLOOKUP(B540,SAOM!B$2:Q2081,13,0)</f>
        <v>00:20:0e:10:4f:90</v>
      </c>
      <c r="Y540" s="24">
        <v>41121</v>
      </c>
      <c r="Z540" s="11" t="s">
        <v>5395</v>
      </c>
      <c r="AA540" s="55">
        <v>41122</v>
      </c>
      <c r="AB540" s="28">
        <f>VLOOKUP(C540,Relatorios!A$3:B1311,2,0)</f>
        <v>41193</v>
      </c>
      <c r="AC540" s="287">
        <f>VLOOKUP(D540,Faturamento!D$3:F1975,3,0)</f>
        <v>41153</v>
      </c>
      <c r="AD540" s="45"/>
      <c r="AE540" s="14" t="str">
        <f>VLOOKUP(B540,SAOM!B$2:T2081,16,0)</f>
        <v xml:space="preserve">Cnes: 6521932 
PSF Lajinha </v>
      </c>
      <c r="AF540" s="14">
        <f t="shared" si="17"/>
        <v>41212</v>
      </c>
      <c r="AG540" s="55" t="s">
        <v>4162</v>
      </c>
      <c r="AH540" s="55"/>
      <c r="AI540" s="181"/>
      <c r="AJ540" s="115"/>
      <c r="AK540" s="115"/>
      <c r="AL540" s="11" t="str">
        <f>VLOOKUP(B540,SAOM!B$2:U2198,20,0)</f>
        <v>localidade não possui computador</v>
      </c>
      <c r="AM540" s="57" t="s">
        <v>4162</v>
      </c>
    </row>
    <row r="541" spans="1:39" s="57" customFormat="1" ht="15.75" customHeight="1">
      <c r="A541" s="39">
        <v>3697</v>
      </c>
      <c r="B541" s="31">
        <v>3697</v>
      </c>
      <c r="C541" s="31">
        <v>3697</v>
      </c>
      <c r="D541" s="33" t="str">
        <f>VLOOKUP(B541,SAOM!B$2:H2198,7,0)</f>
        <v>SES-TENI-3697</v>
      </c>
      <c r="E541" s="24">
        <v>41071</v>
      </c>
      <c r="F541" s="24">
        <v>41129</v>
      </c>
      <c r="G541" s="13">
        <f>VLOOKUP(B541,SAOM!B$2:D2085,3,0)</f>
        <v>41129</v>
      </c>
      <c r="H541" s="24">
        <f t="shared" si="16"/>
        <v>41144</v>
      </c>
      <c r="I541" s="24">
        <v>41079</v>
      </c>
      <c r="J541" s="48" t="s">
        <v>469</v>
      </c>
      <c r="K541" s="33" t="str">
        <f>VLOOKUP(B541,SAOM!B$2:H2082,4,0)</f>
        <v>Aceito</v>
      </c>
      <c r="L541" s="10" t="s">
        <v>456</v>
      </c>
      <c r="M541" s="33" t="str">
        <f>VLOOKUP(B541,SAOM!B$2:F2368,5,0)</f>
        <v>Lider</v>
      </c>
      <c r="N541" s="40" t="s">
        <v>172</v>
      </c>
      <c r="O541" s="11" t="str">
        <f>VLOOKUP(N541,Coordenadas!B$2:C1388,2,0)</f>
        <v>NORDESTE</v>
      </c>
      <c r="P541" s="11" t="str">
        <f>VLOOKUP(N541,Coordenadas!B$2:D1388,3,0)</f>
        <v xml:space="preserve"> 17°51'13.38"S</v>
      </c>
      <c r="Q541" s="11" t="str">
        <f>VLOOKUP(N541,Coordenadas!B$2:E1388,4,0)</f>
        <v xml:space="preserve"> 41°30'54.30"O</v>
      </c>
      <c r="R541" s="31">
        <v>4033</v>
      </c>
      <c r="S541" s="24">
        <v>41169</v>
      </c>
      <c r="T541" s="35" t="str">
        <f>VLOOKUP(B541,SAOM!B$2:M2082,9,0)</f>
        <v>Leandro Rodrigues</v>
      </c>
      <c r="U541" s="13" t="str">
        <f>VLOOKUP(B541,SAOM!B$2:N2082,10,0)</f>
        <v>Rua Dulce Benjamin N: 50 - Bairro São Cristóvão</v>
      </c>
      <c r="V541" s="35" t="str">
        <f>VLOOKUP(B541,SAOM!B$2:P2082,12,0)</f>
        <v>(33) 3529-2349</v>
      </c>
      <c r="W541" s="60">
        <f>VLOOKUP(B541,SAOM!B$2:O2082,11,0)</f>
        <v>39800000</v>
      </c>
      <c r="X541" s="33" t="str">
        <f>VLOOKUP(B541,SAOM!B$2:Q2082,13,0)</f>
        <v>00:20:0E:10:54:C1</v>
      </c>
      <c r="Y541" s="24">
        <v>41205</v>
      </c>
      <c r="Z541" s="40" t="s">
        <v>8103</v>
      </c>
      <c r="AA541" s="55">
        <v>41205</v>
      </c>
      <c r="AB541" s="28" t="str">
        <f>VLOOKUP(C541,Relatorios!A$3:B1312,2,0)</f>
        <v>Pendente</v>
      </c>
      <c r="AC541" s="287">
        <f>VLOOKUP(D541,Faturamento!D$3:F1976,3,0)</f>
        <v>41236</v>
      </c>
      <c r="AD541" s="45" t="s">
        <v>4254</v>
      </c>
      <c r="AE541" s="14" t="str">
        <f>VLOOKUP(B541,SAOM!B$2:T2082,16,0)</f>
        <v xml:space="preserve">
2/7 - Endereço corrigido.
Cnes:5873835 PSF São Cristóvão 
Em contato com o Sr. Carlos  (33) 3529-2349 , informou que o endereço correto e Rua Dulce Benjamin N: 50 - Bairro São Cristóvão. 19/06/2012</v>
      </c>
      <c r="AF541" s="55">
        <f t="shared" si="17"/>
        <v>41295</v>
      </c>
      <c r="AG541" s="55" t="s">
        <v>4162</v>
      </c>
      <c r="AH541" s="55"/>
      <c r="AI541" s="181"/>
      <c r="AJ541" s="115"/>
      <c r="AK541" s="115"/>
      <c r="AL541" s="11" t="str">
        <f>VLOOKUP(B541,SAOM!B$2:U2199,20,0)</f>
        <v>-</v>
      </c>
      <c r="AM541" s="57" t="s">
        <v>4162</v>
      </c>
    </row>
    <row r="542" spans="1:39" s="15" customFormat="1" ht="15.75" customHeight="1">
      <c r="A542" s="39">
        <v>3700</v>
      </c>
      <c r="B542" s="31">
        <v>3700</v>
      </c>
      <c r="C542" s="31">
        <v>3700</v>
      </c>
      <c r="D542" s="33" t="str">
        <f>VLOOKUP(B542,SAOM!B$2:H2199,7,0)</f>
        <v>-</v>
      </c>
      <c r="E542" s="13">
        <v>41071</v>
      </c>
      <c r="F542" s="13">
        <v>41440</v>
      </c>
      <c r="G542" s="13">
        <f>VLOOKUP(B542,SAOM!B$2:D2086,3,0)</f>
        <v>41440</v>
      </c>
      <c r="H542" s="13">
        <f t="shared" si="16"/>
        <v>41455</v>
      </c>
      <c r="I542" s="13">
        <v>41086</v>
      </c>
      <c r="J542" s="10" t="s">
        <v>12061</v>
      </c>
      <c r="K542" s="33" t="str">
        <f>VLOOKUP(B542,SAOM!B$2:H2083,4,0)</f>
        <v>A agendar</v>
      </c>
      <c r="L542" s="10" t="s">
        <v>456</v>
      </c>
      <c r="M542" s="33" t="str">
        <f>VLOOKUP(B542,SAOM!B$2:F2369,5,0)</f>
        <v>Lider</v>
      </c>
      <c r="N542" s="11" t="s">
        <v>172</v>
      </c>
      <c r="O542" s="11" t="str">
        <f>VLOOKUP(N542,Coordenadas!B$2:C1389,2,0)</f>
        <v>NORDESTE</v>
      </c>
      <c r="P542" s="11" t="str">
        <f>VLOOKUP(N542,Coordenadas!B$2:D1389,3,0)</f>
        <v xml:space="preserve"> 17°51'13.38"S</v>
      </c>
      <c r="Q542" s="11" t="str">
        <f>VLOOKUP(N542,Coordenadas!B$2:E1389,4,0)</f>
        <v xml:space="preserve"> 41°30'54.30"O</v>
      </c>
      <c r="R542" s="33">
        <v>4033</v>
      </c>
      <c r="S542" s="13">
        <v>41403</v>
      </c>
      <c r="T542" s="35" t="str">
        <f>VLOOKUP(B542,SAOM!B$2:M2083,9,0)</f>
        <v>Kátia Gualberto</v>
      </c>
      <c r="U542" s="13" t="str">
        <f>VLOOKUP(B542,SAOM!B$2:N2083,10,0)</f>
        <v>Córrego São Jerônimo , s/n - Zona Rural - Bairro São Jerônimo</v>
      </c>
      <c r="V542" s="35" t="str">
        <f>VLOOKUP(B542,SAOM!B$2:P2083,12,0)</f>
        <v>(33) 3529-2328</v>
      </c>
      <c r="W542" s="60" t="str">
        <f>VLOOKUP(B542,SAOM!B$2:O2083,11,0)</f>
        <v>39800-000</v>
      </c>
      <c r="X542" s="33" t="str">
        <f>VLOOKUP(B542,SAOM!B$2:Q2083,13,0)</f>
        <v>-</v>
      </c>
      <c r="Y542" s="13"/>
      <c r="Z542" s="11"/>
      <c r="AA542" s="14"/>
      <c r="AB542" s="28" t="e">
        <f>VLOOKUP(C542,Relatorios!A$3:B1313,2,0)</f>
        <v>#N/A</v>
      </c>
      <c r="AC542" s="287" t="e">
        <f>VLOOKUP(D542,Faturamento!D$3:F1977,3,0)</f>
        <v>#N/A</v>
      </c>
      <c r="AD542" s="41" t="s">
        <v>3784</v>
      </c>
      <c r="AE542" s="14"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4">
        <f t="shared" si="17"/>
        <v>90</v>
      </c>
      <c r="AG542" s="14" t="s">
        <v>4162</v>
      </c>
      <c r="AH542" s="14"/>
      <c r="AI542" s="47"/>
      <c r="AJ542" s="114"/>
      <c r="AK542" s="114"/>
      <c r="AL542" s="11" t="str">
        <f>VLOOKUP(B542,SAOM!B$2:U2200,20,0)</f>
        <v>-</v>
      </c>
      <c r="AM542" s="15" t="s">
        <v>4162</v>
      </c>
    </row>
    <row r="543" spans="1:39" s="15" customFormat="1" ht="15.75" customHeight="1">
      <c r="A543" s="39">
        <v>3703</v>
      </c>
      <c r="B543" s="31">
        <v>3703</v>
      </c>
      <c r="C543" s="31">
        <v>3703</v>
      </c>
      <c r="D543" s="33" t="str">
        <f>VLOOKUP(B543,SAOM!B$2:H2200,7,0)</f>
        <v>SES-TENI-3703</v>
      </c>
      <c r="E543" s="13">
        <v>41071</v>
      </c>
      <c r="F543" s="13">
        <v>41116</v>
      </c>
      <c r="G543" s="13">
        <f>VLOOKUP(B543,SAOM!B$2:D2087,3,0)</f>
        <v>41116</v>
      </c>
      <c r="H543" s="13">
        <f t="shared" si="16"/>
        <v>41131</v>
      </c>
      <c r="I543" s="13" t="s">
        <v>458</v>
      </c>
      <c r="J543" s="10" t="s">
        <v>469</v>
      </c>
      <c r="K543" s="33" t="str">
        <f>VLOOKUP(B543,SAOM!B$2:H2084,4,0)</f>
        <v>Aceito</v>
      </c>
      <c r="L543" s="10" t="s">
        <v>456</v>
      </c>
      <c r="M543" s="33" t="str">
        <f>VLOOKUP(B543,SAOM!B$2:F2370,5,0)</f>
        <v>Lider</v>
      </c>
      <c r="N543" s="11" t="s">
        <v>172</v>
      </c>
      <c r="O543" s="11" t="str">
        <f>VLOOKUP(N543,Coordenadas!B$2:C1390,2,0)</f>
        <v>NORDESTE</v>
      </c>
      <c r="P543" s="11" t="str">
        <f>VLOOKUP(N543,Coordenadas!B$2:D1390,3,0)</f>
        <v xml:space="preserve"> 17°51'13.38"S</v>
      </c>
      <c r="Q543" s="11" t="str">
        <f>VLOOKUP(N543,Coordenadas!B$2:E1390,4,0)</f>
        <v xml:space="preserve"> 41°30'54.30"O</v>
      </c>
      <c r="R543" s="33">
        <v>4033</v>
      </c>
      <c r="S543" s="13">
        <v>41110</v>
      </c>
      <c r="T543" s="35" t="str">
        <f>VLOOKUP(B543,SAOM!B$2:M2084,9,0)</f>
        <v>Edima Fonseca</v>
      </c>
      <c r="U543" s="13" t="str">
        <f>VLOOKUP(B543,SAOM!B$2:N2084,10,0)</f>
        <v>Rua Chafariz , n60 - Bairro Taquara</v>
      </c>
      <c r="V543" s="35" t="str">
        <f>VLOOKUP(B543,SAOM!B$2:P2084,12,0)</f>
        <v>(33) 3536-2787</v>
      </c>
      <c r="W543" s="60">
        <f>VLOOKUP(B543,SAOM!B$2:O2084,11,0)</f>
        <v>39800000</v>
      </c>
      <c r="X543" s="33" t="str">
        <f>VLOOKUP(B543,SAOM!B$2:Q2084,13,0)</f>
        <v>00:20:0E:10:4A:12</v>
      </c>
      <c r="Y543" s="13">
        <v>41110</v>
      </c>
      <c r="Z543" s="11" t="s">
        <v>1488</v>
      </c>
      <c r="AA543" s="14">
        <v>41110</v>
      </c>
      <c r="AB543" s="28">
        <f>VLOOKUP(C543,Relatorios!A$3:B1314,2,0)</f>
        <v>41183</v>
      </c>
      <c r="AC543" s="287">
        <f>VLOOKUP(D543,Faturamento!D$3:F1978,3,0)</f>
        <v>41141</v>
      </c>
      <c r="AD543" s="41"/>
      <c r="AE543" s="14" t="str">
        <f>VLOOKUP(B543,SAOM!B$2:T2084,16,0)</f>
        <v xml:space="preserve">Cnes: 2210177 
PSF Taquara </v>
      </c>
      <c r="AF543" s="14">
        <f t="shared" si="17"/>
        <v>41200</v>
      </c>
      <c r="AG543" s="14" t="s">
        <v>4162</v>
      </c>
      <c r="AH543" s="14"/>
      <c r="AI543" s="47"/>
      <c r="AJ543" s="114"/>
      <c r="AK543" s="114"/>
      <c r="AL543" s="11" t="str">
        <f>VLOOKUP(B543,SAOM!B$2:U2201,20,0)</f>
        <v>O técnico esta sem o cabo de rede.</v>
      </c>
      <c r="AM543" s="15" t="s">
        <v>4162</v>
      </c>
    </row>
    <row r="544" spans="1:39" s="199" customFormat="1" ht="15.75" customHeight="1">
      <c r="A544" s="39">
        <v>3705</v>
      </c>
      <c r="B544" s="191">
        <v>3705</v>
      </c>
      <c r="C544" s="31">
        <v>3705</v>
      </c>
      <c r="D544" s="191" t="str">
        <f>VLOOKUP(B544,SAOM!B$2:H2201,7,0)</f>
        <v>SES-TENI-3705</v>
      </c>
      <c r="E544" s="192">
        <v>41071</v>
      </c>
      <c r="F544" s="192">
        <v>41171</v>
      </c>
      <c r="G544" s="192">
        <f>VLOOKUP(B544,SAOM!B$2:D2088,3,0)</f>
        <v>41171</v>
      </c>
      <c r="H544" s="192">
        <f t="shared" si="16"/>
        <v>41186</v>
      </c>
      <c r="I544" s="192">
        <v>41086</v>
      </c>
      <c r="J544" s="10" t="s">
        <v>469</v>
      </c>
      <c r="K544" s="191" t="str">
        <f>VLOOKUP(B544,SAOM!B$2:H2085,4,0)</f>
        <v>Aceito</v>
      </c>
      <c r="L544" s="193" t="s">
        <v>456</v>
      </c>
      <c r="M544" s="33" t="str">
        <f>VLOOKUP(B544,SAOM!B$2:F2371,5,0)</f>
        <v>Lider</v>
      </c>
      <c r="N544" s="70" t="s">
        <v>172</v>
      </c>
      <c r="O544" s="70" t="str">
        <f>VLOOKUP(N544,Coordenadas!B$2:C1391,2,0)</f>
        <v>NORDESTE</v>
      </c>
      <c r="P544" s="70" t="str">
        <f>VLOOKUP(N544,Coordenadas!B$2:D1391,3,0)</f>
        <v xml:space="preserve"> 17°51'13.38"S</v>
      </c>
      <c r="Q544" s="70" t="str">
        <f>VLOOKUP(N544,Coordenadas!B$2:E1391,4,0)</f>
        <v xml:space="preserve"> 41°30'54.30"O</v>
      </c>
      <c r="R544" s="191">
        <v>4033</v>
      </c>
      <c r="S544" s="192">
        <v>41169</v>
      </c>
      <c r="T544" s="225" t="str">
        <f>VLOOKUP(B544,SAOM!B$2:M2085,9,0)</f>
        <v>Viviene Vieira</v>
      </c>
      <c r="U544" s="192" t="str">
        <f>VLOOKUP(B544,SAOM!B$2:N2085,10,0)</f>
        <v>Rua José Hermógenes, n51 - Zona Rural- Bairro Topázio</v>
      </c>
      <c r="V544" s="225" t="str">
        <f>VLOOKUP(B544,SAOM!B$2:P2085,12,0)</f>
        <v>(33)3528-2181 /3529-</v>
      </c>
      <c r="W544" s="226" t="str">
        <f>VLOOKUP(B544,SAOM!B$2:O2085,11,0)</f>
        <v>39800-000</v>
      </c>
      <c r="X544" s="191" t="str">
        <f>VLOOKUP(B544,SAOM!B$2:Q2085,13,0)</f>
        <v>00:20:0E:10:59:37</v>
      </c>
      <c r="Y544" s="192">
        <v>41326</v>
      </c>
      <c r="Z544" s="70" t="s">
        <v>6229</v>
      </c>
      <c r="AA544" s="194">
        <v>41333</v>
      </c>
      <c r="AB544" s="195">
        <f>VLOOKUP(C544,Relatorios!A$3:B1315,2,0)</f>
        <v>41337</v>
      </c>
      <c r="AC544" s="287">
        <f>VLOOKUP(D544,Faturamento!D$3:F1979,3,0)</f>
        <v>41364</v>
      </c>
      <c r="AD544" s="227" t="s">
        <v>15544</v>
      </c>
      <c r="AE544" s="194" t="str">
        <f>VLOOKUP(B544,SAOM!B$2:T2085,16,0)</f>
        <v xml:space="preserve">20/08/2012 15:08:22
Ivan Santos
Viviane confirmou o endereço. 
26/6 - Em contato com a Sra. Viviane (33) 3528-2181, informou que endereço correto e Rua Mario Campos N: 51- Distrito Topázio. 
Cnes: 2705338 
PSF Topázio </v>
      </c>
      <c r="AF544" s="194">
        <f t="shared" si="17"/>
        <v>41423</v>
      </c>
      <c r="AG544" s="194" t="s">
        <v>4162</v>
      </c>
      <c r="AH544" s="194"/>
      <c r="AI544" s="197"/>
      <c r="AJ544" s="198"/>
      <c r="AK544" s="198"/>
      <c r="AL544" s="11" t="str">
        <f>VLOOKUP(B544,SAOM!B$2:U2202,20,0)</f>
        <v>Não tem computador.</v>
      </c>
      <c r="AM544" s="199" t="s">
        <v>4162</v>
      </c>
    </row>
    <row r="545" spans="1:39" s="15" customFormat="1" ht="15.75" customHeight="1">
      <c r="A545" s="39">
        <v>3706</v>
      </c>
      <c r="B545" s="31">
        <v>3706</v>
      </c>
      <c r="C545" s="31">
        <v>3706</v>
      </c>
      <c r="D545" s="33" t="str">
        <f>VLOOKUP(B545,SAOM!B$2:H2202,7,0)</f>
        <v>-</v>
      </c>
      <c r="E545" s="13">
        <v>41071</v>
      </c>
      <c r="F545" s="13">
        <v>41116</v>
      </c>
      <c r="G545" s="13">
        <f>VLOOKUP(B545,SAOM!B$2:D2089,3,0)</f>
        <v>41116</v>
      </c>
      <c r="H545" s="13">
        <f t="shared" si="16"/>
        <v>41131</v>
      </c>
      <c r="I545" s="13">
        <v>41086</v>
      </c>
      <c r="J545" s="10" t="s">
        <v>1296</v>
      </c>
      <c r="K545" s="33" t="str">
        <f>VLOOKUP(B545,SAOM!B$2:H2086,4,0)</f>
        <v>Paralisado</v>
      </c>
      <c r="L545" s="10" t="s">
        <v>1296</v>
      </c>
      <c r="M545" s="33" t="str">
        <f>VLOOKUP(B545,SAOM!B$2:F2372,5,0)</f>
        <v>Lider</v>
      </c>
      <c r="N545" s="11" t="s">
        <v>172</v>
      </c>
      <c r="O545" s="11" t="str">
        <f>VLOOKUP(N545,Coordenadas!B$2:C1392,2,0)</f>
        <v>NORDESTE</v>
      </c>
      <c r="P545" s="11" t="str">
        <f>VLOOKUP(N545,Coordenadas!B$2:D1392,3,0)</f>
        <v xml:space="preserve"> 17°51'13.38"S</v>
      </c>
      <c r="Q545" s="11" t="str">
        <f>VLOOKUP(N545,Coordenadas!B$2:E1392,4,0)</f>
        <v xml:space="preserve"> 41°30'54.30"O</v>
      </c>
      <c r="R545" s="33">
        <v>4033</v>
      </c>
      <c r="S545" s="13" t="s">
        <v>1296</v>
      </c>
      <c r="T545" s="35" t="str">
        <f>VLOOKUP(B545,SAOM!B$2:M2086,9,0)</f>
        <v>Wanuza Duarte</v>
      </c>
      <c r="U545" s="13" t="str">
        <f>VLOOKUP(B545,SAOM!B$2:N2086,10,0)</f>
        <v>Avenida Tietê, 66 - Bairro Jardim São Paulo</v>
      </c>
      <c r="V545" s="35" t="str">
        <f>VLOOKUP(B545,SAOM!B$2:P2086,12,0)</f>
        <v>(33) 3529-2347</v>
      </c>
      <c r="W545" s="60" t="str">
        <f>VLOOKUP(B545,SAOM!B$2:O2086,11,0)</f>
        <v>39800-000</v>
      </c>
      <c r="X545" s="33" t="str">
        <f>VLOOKUP(B545,SAOM!B$2:Q2086,13,0)</f>
        <v>-</v>
      </c>
      <c r="Y545" s="13"/>
      <c r="Z545" s="11"/>
      <c r="AA545" s="14"/>
      <c r="AB545" s="28" t="e">
        <f>VLOOKUP(C545,Relatorios!A$3:B1316,2,0)</f>
        <v>#N/A</v>
      </c>
      <c r="AC545" s="287" t="e">
        <f>VLOOKUP(D545,Faturamento!D$3:F1980,3,0)</f>
        <v>#N/A</v>
      </c>
      <c r="AD545" s="41" t="s">
        <v>6335</v>
      </c>
      <c r="AE545" s="14" t="str">
        <f>VLOOKUP(B545,SAOM!B$2:T2086,16,0)</f>
        <v xml:space="preserve">26/06/2012 17:26:43 	Hernan Martins Alves 	OS identica a OS 3685. 
Cnes: 2210185 
PSF Vila Barreiros </v>
      </c>
      <c r="AF545" s="14">
        <f t="shared" si="17"/>
        <v>90</v>
      </c>
      <c r="AG545" s="14" t="s">
        <v>4162</v>
      </c>
      <c r="AH545" s="14"/>
      <c r="AI545" s="47"/>
      <c r="AJ545" s="114"/>
      <c r="AK545" s="114"/>
      <c r="AL545" s="11" t="str">
        <f>VLOOKUP(B545,SAOM!B$2:U2203,20,0)</f>
        <v>-</v>
      </c>
      <c r="AM545" s="15" t="s">
        <v>4162</v>
      </c>
    </row>
    <row r="546" spans="1:39" s="15" customFormat="1" ht="15.75" customHeight="1">
      <c r="A546" s="39">
        <v>3715</v>
      </c>
      <c r="B546" s="31">
        <v>3715</v>
      </c>
      <c r="C546" s="31">
        <v>3715</v>
      </c>
      <c r="D546" s="33" t="str">
        <f>VLOOKUP(B546,SAOM!B$2:H2203,7,0)</f>
        <v>SES-ITRI-3715</v>
      </c>
      <c r="E546" s="13">
        <v>41072</v>
      </c>
      <c r="F546" s="13">
        <v>41125</v>
      </c>
      <c r="G546" s="13">
        <f>VLOOKUP(B546,SAOM!B$2:D2090,3,0)</f>
        <v>41125</v>
      </c>
      <c r="H546" s="13">
        <f t="shared" si="16"/>
        <v>41140</v>
      </c>
      <c r="I546" s="13">
        <v>41086</v>
      </c>
      <c r="J546" s="10" t="s">
        <v>469</v>
      </c>
      <c r="K546" s="33" t="str">
        <f>VLOOKUP(B546,SAOM!B$2:H2087,4,0)</f>
        <v>Aceito</v>
      </c>
      <c r="L546" s="10" t="s">
        <v>456</v>
      </c>
      <c r="M546" s="33" t="str">
        <f>VLOOKUP(B546,SAOM!B$2:F2373,5,0)</f>
        <v>Lider</v>
      </c>
      <c r="N546" s="11" t="s">
        <v>3572</v>
      </c>
      <c r="O546" s="11" t="str">
        <f>VLOOKUP(N546,Coordenadas!B$2:C1393,2,0)</f>
        <v>NORDESTE</v>
      </c>
      <c r="P546" s="11" t="str">
        <f>VLOOKUP(N546,Coordenadas!B$2:D1393,3,0)</f>
        <v xml:space="preserve"> 18° 2'40.30"S</v>
      </c>
      <c r="Q546" s="11" t="str">
        <f>VLOOKUP(N546,Coordenadas!B$2:E1393,4,0)</f>
        <v xml:space="preserve"> 41°39'40.50"O</v>
      </c>
      <c r="R546" s="33">
        <v>4033</v>
      </c>
      <c r="S546" s="13">
        <v>41169</v>
      </c>
      <c r="T546" s="35" t="str">
        <f>VLOOKUP(B546,SAOM!B$2:M2087,9,0)</f>
        <v>Arley Soares C. Cruz</v>
      </c>
      <c r="U546" s="13" t="str">
        <f>VLOOKUP(B546,SAOM!B$2:N2087,10,0)</f>
        <v>AV. FREI ARCANGELO , 1329  - Bairro Centro</v>
      </c>
      <c r="V546" s="35" t="str">
        <f>VLOOKUP(B546,SAOM!B$2:P2087,12,0)</f>
        <v>(33) 3511-1799</v>
      </c>
      <c r="W546" s="60" t="str">
        <f>VLOOKUP(B546,SAOM!B$2:O2087,11,0)</f>
        <v>39830-000</v>
      </c>
      <c r="X546" s="33" t="str">
        <f>VLOOKUP(B546,SAOM!B$2:Q2087,13,0)</f>
        <v>00:20:0E:10:58:6A</v>
      </c>
      <c r="Y546" s="13">
        <v>41332</v>
      </c>
      <c r="Z546" s="50" t="s">
        <v>7278</v>
      </c>
      <c r="AA546" s="14">
        <v>41332</v>
      </c>
      <c r="AB546" s="28" t="e">
        <f>VLOOKUP(C546,Relatorios!A$3:B1317,2,0)</f>
        <v>#N/A</v>
      </c>
      <c r="AC546" s="287">
        <f>VLOOKUP(D546,Faturamento!D$3:F1981,3,0)</f>
        <v>41363</v>
      </c>
      <c r="AD546" s="41" t="s">
        <v>4972</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 t="shared" si="17"/>
        <v>41422</v>
      </c>
      <c r="AG546" s="14" t="s">
        <v>4162</v>
      </c>
      <c r="AH546" s="14"/>
      <c r="AI546" s="47"/>
      <c r="AJ546" s="114"/>
      <c r="AK546" s="114"/>
      <c r="AL546" s="11" t="str">
        <f>VLOOKUP(B546,SAOM!B$2:U2204,20,0)</f>
        <v>Não tem computador.</v>
      </c>
      <c r="AM546" s="15" t="s">
        <v>4162</v>
      </c>
    </row>
    <row r="547" spans="1:39" s="15" customFormat="1" ht="15.75" customHeight="1">
      <c r="A547" s="39">
        <v>3716</v>
      </c>
      <c r="B547" s="31">
        <v>3716</v>
      </c>
      <c r="C547" s="31">
        <v>3716</v>
      </c>
      <c r="D547" s="33" t="str">
        <f>VLOOKUP(B547,SAOM!B$2:H2204,7,0)</f>
        <v>-</v>
      </c>
      <c r="E547" s="13">
        <v>41072</v>
      </c>
      <c r="F547" s="13">
        <v>41117</v>
      </c>
      <c r="G547" s="13">
        <f>VLOOKUP(B547,SAOM!B$2:D2091,3,0)</f>
        <v>41117</v>
      </c>
      <c r="H547" s="13">
        <f t="shared" si="16"/>
        <v>41132</v>
      </c>
      <c r="I547" s="13">
        <v>41086</v>
      </c>
      <c r="J547" s="10" t="s">
        <v>700</v>
      </c>
      <c r="K547" s="33" t="str">
        <f>VLOOKUP(B547,SAOM!B$2:H2088,4,0)</f>
        <v>Paralisado</v>
      </c>
      <c r="L547" s="10" t="s">
        <v>456</v>
      </c>
      <c r="M547" s="33" t="str">
        <f>VLOOKUP(B547,SAOM!B$2:F2374,5,0)</f>
        <v>Lider</v>
      </c>
      <c r="N547" s="11" t="s">
        <v>3572</v>
      </c>
      <c r="O547" s="11" t="str">
        <f>VLOOKUP(N547,Coordenadas!B$2:C1394,2,0)</f>
        <v>NORDESTE</v>
      </c>
      <c r="P547" s="11" t="str">
        <f>VLOOKUP(N547,Coordenadas!B$2:D1394,3,0)</f>
        <v xml:space="preserve"> 18° 2'40.30"S</v>
      </c>
      <c r="Q547" s="11" t="str">
        <f>VLOOKUP(N547,Coordenadas!B$2:E1394,4,0)</f>
        <v xml:space="preserve"> 41°39'40.50"O</v>
      </c>
      <c r="R547" s="33">
        <v>4033</v>
      </c>
      <c r="S547" s="13" t="s">
        <v>458</v>
      </c>
      <c r="T547" s="35" t="str">
        <f>VLOOKUP(B547,SAOM!B$2:M2088,9,0)</f>
        <v>Maria Luiza M. Soares</v>
      </c>
      <c r="U547" s="13" t="str">
        <f>VLOOKUP(B547,SAOM!B$2:N2088,10,0)</f>
        <v>RUA XINGU , n1125 - Bairro V. BAIANA</v>
      </c>
      <c r="V547" s="35" t="str">
        <f>VLOOKUP(B547,SAOM!B$2:P2088,12,0)</f>
        <v>(33) 3511-1799</v>
      </c>
      <c r="W547" s="60">
        <f>VLOOKUP(B547,SAOM!B$2:O2088,11,0)</f>
        <v>39830000</v>
      </c>
      <c r="X547" s="33" t="str">
        <f>VLOOKUP(B547,SAOM!B$2:Q2088,13,0)</f>
        <v>-</v>
      </c>
      <c r="Y547" s="13"/>
      <c r="Z547" s="11"/>
      <c r="AA547" s="14"/>
      <c r="AB547" s="28" t="e">
        <f>VLOOKUP(C547,Relatorios!A$3:B1318,2,0)</f>
        <v>#N/A</v>
      </c>
      <c r="AC547" s="287" t="e">
        <f>VLOOKUP(D547,Faturamento!D$3:F1982,3,0)</f>
        <v>#N/A</v>
      </c>
      <c r="AD547" s="41" t="s">
        <v>4138</v>
      </c>
      <c r="AE547" s="14" t="str">
        <f>VLOOKUP(B547,SAOM!B$2:T2088,16,0)</f>
        <v xml:space="preserve">26/6 - Em contato com a Sra. Maria Luiza (33)8416-9892, informou que Posto de saúde está em reforma, à previsão da finalização da reforma no mês de Agosto.
Cnes: 2209802 
PSF VIDA E SAÚDE </v>
      </c>
      <c r="AF547" s="14">
        <f t="shared" si="17"/>
        <v>90</v>
      </c>
      <c r="AG547" s="14" t="s">
        <v>4162</v>
      </c>
      <c r="AH547" s="14"/>
      <c r="AI547" s="47"/>
      <c r="AJ547" s="114"/>
      <c r="AK547" s="114"/>
      <c r="AL547" s="11" t="str">
        <f>VLOOKUP(B547,SAOM!B$2:U2205,20,0)</f>
        <v>-</v>
      </c>
      <c r="AM547" s="15" t="s">
        <v>4162</v>
      </c>
    </row>
    <row r="548" spans="1:39" s="57" customFormat="1" ht="15.75" customHeight="1">
      <c r="A548" s="39">
        <v>3747</v>
      </c>
      <c r="B548" s="31">
        <v>3747</v>
      </c>
      <c r="C548" s="31">
        <v>3747</v>
      </c>
      <c r="D548" s="33" t="str">
        <f>VLOOKUP(B548,SAOM!B$2:H2205,7,0)</f>
        <v>SES-DOIM-3747</v>
      </c>
      <c r="E548" s="24">
        <v>41073</v>
      </c>
      <c r="F548" s="24">
        <v>41118</v>
      </c>
      <c r="G548" s="13">
        <f>VLOOKUP(B548,SAOM!B$2:D2092,3,0)</f>
        <v>41121</v>
      </c>
      <c r="H548" s="24">
        <f t="shared" si="16"/>
        <v>41133</v>
      </c>
      <c r="I548" s="24">
        <v>41086</v>
      </c>
      <c r="J548" s="48" t="s">
        <v>469</v>
      </c>
      <c r="K548" s="33" t="str">
        <f>VLOOKUP(B548,SAOM!B$2:H2089,4,0)</f>
        <v>Aceito</v>
      </c>
      <c r="L548" s="10" t="s">
        <v>456</v>
      </c>
      <c r="M548" s="33" t="str">
        <f>VLOOKUP(B548,SAOM!B$2:F2375,5,0)</f>
        <v>Lider</v>
      </c>
      <c r="N548" s="40" t="s">
        <v>4165</v>
      </c>
      <c r="O548" s="11" t="str">
        <f>VLOOKUP(N548,Coordenadas!B$2:C1395,2,0)</f>
        <v>CENTRO</v>
      </c>
      <c r="P548" s="11" t="str">
        <f>VLOOKUP(N548,Coordenadas!B$2:D1395,3,0)</f>
        <v xml:space="preserve"> 16°38'10.15"S</v>
      </c>
      <c r="Q548" s="11" t="str">
        <f>VLOOKUP(N548,Coordenadas!B$2:E1395,4,0)</f>
        <v xml:space="preserve"> 46°16'44.54"O</v>
      </c>
      <c r="R548" s="31">
        <v>4033</v>
      </c>
      <c r="S548" s="24">
        <v>41152</v>
      </c>
      <c r="T548" s="35" t="str">
        <f>VLOOKUP(B548,SAOM!B$2:M2089,9,0)</f>
        <v xml:space="preserve"> Cintia Aparecida Costa e Silva</v>
      </c>
      <c r="U548" s="13" t="str">
        <f>VLOOKUP(B548,SAOM!B$2:N2089,10,0)</f>
        <v>PRAÇA JOAQUIM PIRES DE OLIVEIRA MAIA , s/n</v>
      </c>
      <c r="V548" s="35" t="str">
        <f>VLOOKUP(B548,SAOM!B$2:P2089,12,0)</f>
        <v>(31) 3866-1307</v>
      </c>
      <c r="W548" s="60">
        <f>VLOOKUP(B548,SAOM!B$2:O2089,11,0)</f>
        <v>35865000</v>
      </c>
      <c r="X548" s="33" t="str">
        <f>VLOOKUP(B548,SAOM!B$2:Q2089,13,0)</f>
        <v>00:20:0E:10:53:C5</v>
      </c>
      <c r="Y548" s="24">
        <v>41241</v>
      </c>
      <c r="Z548" s="11" t="s">
        <v>5712</v>
      </c>
      <c r="AA548" s="55">
        <v>41255</v>
      </c>
      <c r="AB548" s="28" t="str">
        <f>VLOOKUP(C548,Relatorios!A$3:B1319,2,0)</f>
        <v>Pendente</v>
      </c>
      <c r="AC548" s="287">
        <f>VLOOKUP(D548,Faturamento!D$3:F1983,3,0)</f>
        <v>41286</v>
      </c>
      <c r="AD548" s="45" t="s">
        <v>9633</v>
      </c>
      <c r="AE548" s="14" t="str">
        <f>VLOOKUP(B548,SAOM!B$2:T2089,16,0)</f>
        <v xml:space="preserve">29/06/2012 16:07:06 	Marcos Gonzaga Milagres 	Inclusão de contato no Celular 
26/6 - Verificar telefone.
Cnes: 2168235
UNIDADE DE SAÚDE DA FAMÍLIA VIDA NOVA </v>
      </c>
      <c r="AF548" s="55">
        <f t="shared" si="17"/>
        <v>41345</v>
      </c>
      <c r="AG548" s="55" t="s">
        <v>4162</v>
      </c>
      <c r="AH548" s="55"/>
      <c r="AI548" s="181"/>
      <c r="AJ548" s="115"/>
      <c r="AK548" s="115"/>
      <c r="AL548" s="11" t="str">
        <f>VLOOKUP(B548,SAOM!B$2:U2206,20,0)</f>
        <v>Não vai deixar.</v>
      </c>
      <c r="AM548" s="57" t="s">
        <v>4162</v>
      </c>
    </row>
    <row r="549" spans="1:39" s="15" customFormat="1" ht="15.75" customHeight="1">
      <c r="A549" s="39">
        <v>3717</v>
      </c>
      <c r="B549" s="31">
        <v>3717</v>
      </c>
      <c r="C549" s="31">
        <v>3717</v>
      </c>
      <c r="D549" s="33" t="str">
        <f>VLOOKUP(B549,SAOM!B$2:H2206,7,0)</f>
        <v>SES-ITRI-3717</v>
      </c>
      <c r="E549" s="13">
        <v>41072</v>
      </c>
      <c r="F549" s="13">
        <v>41117</v>
      </c>
      <c r="G549" s="13">
        <f>VLOOKUP(B549,SAOM!B$2:D2093,3,0)</f>
        <v>41117</v>
      </c>
      <c r="H549" s="13">
        <f t="shared" si="16"/>
        <v>41132</v>
      </c>
      <c r="I549" s="13" t="s">
        <v>458</v>
      </c>
      <c r="J549" s="10" t="s">
        <v>469</v>
      </c>
      <c r="K549" s="33" t="str">
        <f>VLOOKUP(B549,SAOM!B$2:H2090,4,0)</f>
        <v>Aceito</v>
      </c>
      <c r="L549" s="10" t="s">
        <v>456</v>
      </c>
      <c r="M549" s="33" t="str">
        <f>VLOOKUP(B549,SAOM!B$2:F2376,5,0)</f>
        <v>Lider</v>
      </c>
      <c r="N549" s="11" t="s">
        <v>3572</v>
      </c>
      <c r="O549" s="11" t="str">
        <f>VLOOKUP(N549,Coordenadas!B$2:C1396,2,0)</f>
        <v>NORDESTE</v>
      </c>
      <c r="P549" s="11" t="str">
        <f>VLOOKUP(N549,Coordenadas!B$2:D1396,3,0)</f>
        <v xml:space="preserve"> 18° 2'40.30"S</v>
      </c>
      <c r="Q549" s="11" t="str">
        <f>VLOOKUP(N549,Coordenadas!B$2:E1396,4,0)</f>
        <v xml:space="preserve"> 41°39'40.50"O</v>
      </c>
      <c r="R549" s="33">
        <v>4033</v>
      </c>
      <c r="S549" s="13">
        <v>41122</v>
      </c>
      <c r="T549" s="35" t="str">
        <f>VLOOKUP(B549,SAOM!B$2:M2090,9,0)</f>
        <v>Rita de Cássia L. Oliveira</v>
      </c>
      <c r="U549" s="13" t="str">
        <f>VLOOKUP(B549,SAOM!B$2:N2090,10,0)</f>
        <v>DISTRITO DE GUARATAIA , n2750 - ZONA RURAL</v>
      </c>
      <c r="V549" s="35" t="str">
        <f>VLOOKUP(B549,SAOM!B$2:P2090,12,0)</f>
        <v>(33) 3511-1964</v>
      </c>
      <c r="W549" s="60">
        <f>VLOOKUP(B549,SAOM!B$2:O2090,11,0)</f>
        <v>39830000</v>
      </c>
      <c r="X549" s="33" t="str">
        <f>VLOOKUP(B549,SAOM!B$2:Q2090,13,0)</f>
        <v>00:20:0e:10:4F:69</v>
      </c>
      <c r="Y549" s="13">
        <v>41122</v>
      </c>
      <c r="Z549" s="11" t="s">
        <v>5395</v>
      </c>
      <c r="AA549" s="14">
        <v>41122</v>
      </c>
      <c r="AB549" s="28">
        <f>VLOOKUP(C549,Relatorios!A$3:B1320,2,0)</f>
        <v>41193</v>
      </c>
      <c r="AC549" s="287">
        <f>VLOOKUP(D549,Faturamento!D$3:F1984,3,0)</f>
        <v>41153</v>
      </c>
      <c r="AD549" s="41"/>
      <c r="AE549" s="14" t="str">
        <f>VLOOKUP(B549,SAOM!B$2:T2090,16,0)</f>
        <v xml:space="preserve">Cnes: 2209810
PSF VIVER COM SAÚDE 
</v>
      </c>
      <c r="AF549" s="14">
        <f t="shared" si="17"/>
        <v>41212</v>
      </c>
      <c r="AG549" s="14" t="s">
        <v>4162</v>
      </c>
      <c r="AH549" s="14"/>
      <c r="AI549" s="47"/>
      <c r="AJ549" s="114"/>
      <c r="AK549" s="114"/>
      <c r="AL549" s="11" t="str">
        <f>VLOOKUP(B549,SAOM!B$2:U2207,20,0)</f>
        <v>computador da localidade não possui entrada para cabo ethernet</v>
      </c>
      <c r="AM549" s="15" t="s">
        <v>4162</v>
      </c>
    </row>
    <row r="550" spans="1:39" s="15" customFormat="1" ht="15.75" customHeight="1">
      <c r="A550" s="39">
        <v>3720</v>
      </c>
      <c r="B550" s="31">
        <v>3720</v>
      </c>
      <c r="C550" s="31">
        <v>3720</v>
      </c>
      <c r="D550" s="33" t="str">
        <f>VLOOKUP(B550,SAOM!B$2:H2207,7,0)</f>
        <v>-</v>
      </c>
      <c r="E550" s="13">
        <v>41072</v>
      </c>
      <c r="F550" s="13">
        <v>41117</v>
      </c>
      <c r="G550" s="13">
        <f>VLOOKUP(B550,SAOM!B$2:D2094,3,0)</f>
        <v>41117</v>
      </c>
      <c r="H550" s="13">
        <f t="shared" si="16"/>
        <v>41132</v>
      </c>
      <c r="I550" s="13">
        <v>41129</v>
      </c>
      <c r="J550" s="10" t="s">
        <v>700</v>
      </c>
      <c r="K550" s="33" t="str">
        <f>VLOOKUP(B550,SAOM!B$2:H2091,4,0)</f>
        <v>Paralisado</v>
      </c>
      <c r="L550" s="10" t="s">
        <v>456</v>
      </c>
      <c r="M550" s="33" t="str">
        <f>VLOOKUP(B550,SAOM!B$2:F2377,5,0)</f>
        <v>Lider</v>
      </c>
      <c r="N550" s="11" t="s">
        <v>3572</v>
      </c>
      <c r="O550" s="11" t="str">
        <f>VLOOKUP(N550,Coordenadas!B$2:C1397,2,0)</f>
        <v>NORDESTE</v>
      </c>
      <c r="P550" s="11" t="str">
        <f>VLOOKUP(N550,Coordenadas!B$2:D1397,3,0)</f>
        <v xml:space="preserve"> 18° 2'40.30"S</v>
      </c>
      <c r="Q550" s="11" t="str">
        <f>VLOOKUP(N550,Coordenadas!B$2:E1397,4,0)</f>
        <v xml:space="preserve"> 41°39'40.50"O</v>
      </c>
      <c r="R550" s="33">
        <v>4033</v>
      </c>
      <c r="S550" s="13">
        <v>41143</v>
      </c>
      <c r="T550" s="35" t="str">
        <f>VLOOKUP(B550,SAOM!B$2:M2091,9,0)</f>
        <v>Ana Cássia Arcanjo</v>
      </c>
      <c r="U550" s="13" t="str">
        <f>VLOOKUP(B550,SAOM!B$2:N2091,10,0)</f>
        <v>RUA ARTHUR COSTA E SILVA , s/n - Centro</v>
      </c>
      <c r="V550" s="35" t="str">
        <f>VLOOKUP(B550,SAOM!B$2:P2091,12,0)</f>
        <v>(33) 3511-1964</v>
      </c>
      <c r="W550" s="60" t="str">
        <f>VLOOKUP(B550,SAOM!B$2:O2091,11,0)</f>
        <v>39830-000</v>
      </c>
      <c r="X550" s="33" t="str">
        <f>VLOOKUP(B550,SAOM!B$2:Q2091,13,0)</f>
        <v>-</v>
      </c>
      <c r="Y550" s="13"/>
      <c r="Z550" s="11"/>
      <c r="AA550" s="14"/>
      <c r="AB550" s="28" t="e">
        <f>VLOOKUP(C550,Relatorios!A$3:B1321,2,0)</f>
        <v>#N/A</v>
      </c>
      <c r="AC550" s="287" t="e">
        <f>VLOOKUP(D550,Faturamento!D$3:F1985,3,0)</f>
        <v>#N/A</v>
      </c>
      <c r="AD550" s="41" t="s">
        <v>5878</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 t="shared" si="17"/>
        <v>90</v>
      </c>
      <c r="AG550" s="14" t="s">
        <v>4162</v>
      </c>
      <c r="AH550" s="14"/>
      <c r="AI550" s="47"/>
      <c r="AJ550" s="114"/>
      <c r="AK550" s="114"/>
      <c r="AL550" s="11" t="str">
        <f>VLOOKUP(B550,SAOM!B$2:U2208,20,0)</f>
        <v>-</v>
      </c>
      <c r="AM550" s="15" t="s">
        <v>4162</v>
      </c>
    </row>
    <row r="551" spans="1:39" s="57" customFormat="1" ht="15.75" customHeight="1">
      <c r="A551" s="39">
        <v>3718</v>
      </c>
      <c r="B551" s="31">
        <v>3718</v>
      </c>
      <c r="C551" s="31">
        <v>3718</v>
      </c>
      <c r="D551" s="33" t="str">
        <f>VLOOKUP(B551,SAOM!B$2:H2208,7,0)</f>
        <v>SES-ITRI-3718</v>
      </c>
      <c r="E551" s="24">
        <v>41072</v>
      </c>
      <c r="F551" s="24">
        <v>41117</v>
      </c>
      <c r="G551" s="13">
        <f>VLOOKUP(B551,SAOM!B$2:D2095,3,0)</f>
        <v>41117</v>
      </c>
      <c r="H551" s="24">
        <f t="shared" si="16"/>
        <v>41132</v>
      </c>
      <c r="I551" s="24" t="s">
        <v>458</v>
      </c>
      <c r="J551" s="48" t="s">
        <v>469</v>
      </c>
      <c r="K551" s="33" t="str">
        <f>VLOOKUP(B551,SAOM!B$2:H2092,4,0)</f>
        <v>Aceito</v>
      </c>
      <c r="L551" s="48" t="s">
        <v>623</v>
      </c>
      <c r="M551" s="33" t="str">
        <f>VLOOKUP(B551,SAOM!B$2:F2378,5,0)</f>
        <v>Vodanet</v>
      </c>
      <c r="N551" s="40" t="s">
        <v>3572</v>
      </c>
      <c r="O551" s="11" t="str">
        <f>VLOOKUP(N551,Coordenadas!B$2:C1398,2,0)</f>
        <v>NORDESTE</v>
      </c>
      <c r="P551" s="11" t="str">
        <f>VLOOKUP(N551,Coordenadas!B$2:D1398,3,0)</f>
        <v xml:space="preserve"> 18° 2'40.30"S</v>
      </c>
      <c r="Q551" s="11" t="str">
        <f>VLOOKUP(N551,Coordenadas!B$2:E1398,4,0)</f>
        <v xml:space="preserve"> 41°39'40.50"O</v>
      </c>
      <c r="R551" s="31">
        <v>4033</v>
      </c>
      <c r="S551" s="24">
        <v>41170</v>
      </c>
      <c r="T551" s="35" t="str">
        <f>VLOOKUP(B551,SAOM!B$2:M2092,9,0)</f>
        <v>Janaína Oliveira Freitas</v>
      </c>
      <c r="U551" s="13" t="str">
        <f>VLOOKUP(B551,SAOM!B$2:N2092,10,0)</f>
        <v>RUA JOSE LOPES PINHEIRO FREI SERAFIM , n32 - Zona Rural</v>
      </c>
      <c r="V551" s="35" t="str">
        <f>VLOOKUP(B551,SAOM!B$2:P2092,12,0)</f>
        <v>(33)3511-1964</v>
      </c>
      <c r="W551" s="60" t="str">
        <f>VLOOKUP(B551,SAOM!B$2:O2092,11,0)</f>
        <v>39830-000</v>
      </c>
      <c r="X551" s="33" t="str">
        <f>VLOOKUP(B551,SAOM!B$2:Q2092,13,0)</f>
        <v>00:20:0e:10:4f:ae</v>
      </c>
      <c r="Y551" s="24">
        <v>41171</v>
      </c>
      <c r="Z551" s="40" t="s">
        <v>5143</v>
      </c>
      <c r="AA551" s="55">
        <v>41172</v>
      </c>
      <c r="AB551" s="28">
        <f>VLOOKUP(C551,Relatorios!A$3:B1322,2,0)</f>
        <v>41271</v>
      </c>
      <c r="AC551" s="287">
        <f>VLOOKUP(D551,Faturamento!D$3:F1986,3,0)</f>
        <v>41209</v>
      </c>
      <c r="AD551" s="45" t="s">
        <v>6565</v>
      </c>
      <c r="AE551" s="14" t="str">
        <f>VLOOKUP(B551,SAOM!B$2:T2092,16,0)</f>
        <v xml:space="preserve">Cnes: 2209845 
PSF PRIORIZANDO A SAÚDE 
</v>
      </c>
      <c r="AF551" s="14">
        <f t="shared" si="17"/>
        <v>41262</v>
      </c>
      <c r="AG551" s="55">
        <v>41360</v>
      </c>
      <c r="AH551" s="55">
        <v>41397</v>
      </c>
      <c r="AI551" s="181" t="s">
        <v>623</v>
      </c>
      <c r="AJ551" s="115" t="s">
        <v>9087</v>
      </c>
      <c r="AK551" s="115" t="s">
        <v>13712</v>
      </c>
      <c r="AL551" s="11" t="str">
        <f>VLOOKUP(B551,SAOM!B$2:U2209,20,0)</f>
        <v>Na localidade não possui computador</v>
      </c>
      <c r="AM551" s="57" t="s">
        <v>4162</v>
      </c>
    </row>
    <row r="552" spans="1:39" s="15" customFormat="1" ht="15.75" customHeight="1">
      <c r="A552" s="39">
        <v>3666</v>
      </c>
      <c r="B552" s="31">
        <v>3666</v>
      </c>
      <c r="C552" s="31">
        <v>3666</v>
      </c>
      <c r="D552" s="33" t="str">
        <f>VLOOKUP(B552,SAOM!B$2:H2209,7,0)</f>
        <v>SES-MAIS-3666</v>
      </c>
      <c r="E552" s="13">
        <v>41071</v>
      </c>
      <c r="F552" s="13">
        <v>41171</v>
      </c>
      <c r="G552" s="13">
        <f>VLOOKUP(B552,SAOM!B$2:D2096,3,0)</f>
        <v>41171</v>
      </c>
      <c r="H552" s="13">
        <f t="shared" si="16"/>
        <v>41186</v>
      </c>
      <c r="I552" s="13">
        <v>41086</v>
      </c>
      <c r="J552" s="10" t="s">
        <v>469</v>
      </c>
      <c r="K552" s="33" t="str">
        <f>VLOOKUP(B552,SAOM!B$2:H2093,4,0)</f>
        <v>Aceito</v>
      </c>
      <c r="L552" s="10" t="s">
        <v>456</v>
      </c>
      <c r="M552" s="33" t="str">
        <f>VLOOKUP(B552,SAOM!B$2:F2379,5,0)</f>
        <v>Lider</v>
      </c>
      <c r="N552" s="11" t="s">
        <v>2572</v>
      </c>
      <c r="O552" s="11" t="str">
        <f>VLOOKUP(N552,Coordenadas!B$2:C1399,2,0)</f>
        <v>NORDESTE</v>
      </c>
      <c r="P552" s="11" t="str">
        <f>VLOOKUP(N552,Coordenadas!B$2:D1399,3,0)</f>
        <v xml:space="preserve"> 17° 4'23.77"S</v>
      </c>
      <c r="Q552" s="11" t="str">
        <f>VLOOKUP(N552,Coordenadas!B$2:E1399,4,0)</f>
        <v xml:space="preserve"> 40°42'41.34"O</v>
      </c>
      <c r="R552" s="33">
        <v>4033</v>
      </c>
      <c r="S552" s="13" t="s">
        <v>458</v>
      </c>
      <c r="T552" s="35" t="str">
        <f>VLOOKUP(B552,SAOM!B$2:M2093,9,0)</f>
        <v>Ildefonso Ferraz de Oliveira</v>
      </c>
      <c r="U552" s="13" t="str">
        <f>VLOOKUP(B552,SAOM!B$2:N2093,10,0)</f>
        <v>RUA PRIMEIRO DE JANEIRO , n 264, Centro</v>
      </c>
      <c r="V552" s="35" t="str">
        <f>VLOOKUP(B552,SAOM!B$2:P2093,12,0)</f>
        <v>(33) 3627-1750 /8878</v>
      </c>
      <c r="W552" s="60" t="str">
        <f>VLOOKUP(B552,SAOM!B$2:O2093,11,0)</f>
        <v>39873-000</v>
      </c>
      <c r="X552" s="33" t="str">
        <f>VLOOKUP(B552,SAOM!B$2:Q2093,13,0)</f>
        <v>00:20:0E:10:58:A7</v>
      </c>
      <c r="Y552" s="13">
        <v>41333</v>
      </c>
      <c r="Z552" s="11" t="s">
        <v>7278</v>
      </c>
      <c r="AA552" s="14">
        <v>41333</v>
      </c>
      <c r="AB552" s="28" t="e">
        <f>VLOOKUP(C552,Relatorios!A$3:B1323,2,0)</f>
        <v>#N/A</v>
      </c>
      <c r="AC552" s="287">
        <f>VLOOKUP(D552,Faturamento!D$3:F1987,3,0)</f>
        <v>41364</v>
      </c>
      <c r="AD552" s="51" t="s">
        <v>6554</v>
      </c>
      <c r="AE552" s="14" t="str">
        <f>VLOOKUP(B552,SAOM!B$2:T2093,16,0)</f>
        <v xml:space="preserve">20/08/2012 11:44:00
Ivan Santos
Resolvida. 
Ao entrar em contato aguarde apos 3º toque. 
26/6 - Telefone errado 
Cnes: 2185938 
secretariademachacalis@hotmail.com 
CENTRO DE SAÚDE DE MACHACALIS </v>
      </c>
      <c r="AF552" s="14">
        <f t="shared" si="17"/>
        <v>41423</v>
      </c>
      <c r="AG552" s="14" t="s">
        <v>4162</v>
      </c>
      <c r="AH552" s="14"/>
      <c r="AI552" s="47"/>
      <c r="AJ552" s="114"/>
      <c r="AK552" s="114"/>
      <c r="AL552" s="11" t="str">
        <f>VLOOKUP(B552,SAOM!B$2:U2210,20,0)</f>
        <v>Não tem computador.</v>
      </c>
      <c r="AM552" s="15" t="s">
        <v>4162</v>
      </c>
    </row>
    <row r="553" spans="1:39" s="15" customFormat="1" ht="15.75" customHeight="1">
      <c r="A553" s="39">
        <v>3668</v>
      </c>
      <c r="B553" s="31">
        <v>3668</v>
      </c>
      <c r="C553" s="31">
        <v>3668</v>
      </c>
      <c r="D553" s="33" t="str">
        <f>VLOOKUP(B553,SAOM!B$2:H2210,7,0)</f>
        <v>SES-MAIS-3668</v>
      </c>
      <c r="E553" s="13">
        <v>41071</v>
      </c>
      <c r="F553" s="13">
        <v>41171</v>
      </c>
      <c r="G553" s="13">
        <f>VLOOKUP(B553,SAOM!B$2:D2097,3,0)</f>
        <v>41171</v>
      </c>
      <c r="H553" s="13">
        <f t="shared" si="16"/>
        <v>41186</v>
      </c>
      <c r="I553" s="13">
        <v>41086</v>
      </c>
      <c r="J553" s="10" t="s">
        <v>469</v>
      </c>
      <c r="K553" s="33" t="str">
        <f>VLOOKUP(B553,SAOM!B$2:H2094,4,0)</f>
        <v>Aceito</v>
      </c>
      <c r="L553" s="10" t="s">
        <v>456</v>
      </c>
      <c r="M553" s="33" t="str">
        <f>VLOOKUP(B553,SAOM!B$2:F2380,5,0)</f>
        <v>Lider</v>
      </c>
      <c r="N553" s="11" t="s">
        <v>2572</v>
      </c>
      <c r="O553" s="11" t="str">
        <f>VLOOKUP(N553,Coordenadas!B$2:C1400,2,0)</f>
        <v>NORDESTE</v>
      </c>
      <c r="P553" s="11" t="str">
        <f>VLOOKUP(N553,Coordenadas!B$2:D1400,3,0)</f>
        <v xml:space="preserve"> 17° 4'23.77"S</v>
      </c>
      <c r="Q553" s="11" t="str">
        <f>VLOOKUP(N553,Coordenadas!B$2:E1400,4,0)</f>
        <v xml:space="preserve"> 40°42'41.34"O</v>
      </c>
      <c r="R553" s="33">
        <v>4033</v>
      </c>
      <c r="S553" s="13">
        <v>41180</v>
      </c>
      <c r="T553" s="35" t="str">
        <f>VLOOKUP(B553,SAOM!B$2:M2094,9,0)</f>
        <v>Mariane Dantas Archanjo</v>
      </c>
      <c r="U553" s="13" t="str">
        <f>VLOOKUP(B553,SAOM!B$2:N2094,10,0)</f>
        <v>RUA PEDRO DIAS DO NASCIMENTO , s/n - Centro</v>
      </c>
      <c r="V553" s="35" t="str">
        <f>VLOOKUP(B553,SAOM!B$2:P2094,12,0)</f>
        <v>(33) 3627-1750</v>
      </c>
      <c r="W553" s="60" t="str">
        <f>VLOOKUP(B553,SAOM!B$2:O2094,11,0)</f>
        <v>39873-000</v>
      </c>
      <c r="X553" s="33" t="str">
        <f>VLOOKUP(B553,SAOM!B$2:Q2094,13,0)</f>
        <v>00:20:0e:10:4c:c5</v>
      </c>
      <c r="Y553" s="13">
        <v>41221</v>
      </c>
      <c r="Z553" s="11" t="s">
        <v>5721</v>
      </c>
      <c r="AA553" s="14">
        <v>41221</v>
      </c>
      <c r="AB553" s="28">
        <f>VLOOKUP(C553,Relatorios!A$3:B1324,2,0)</f>
        <v>41291</v>
      </c>
      <c r="AC553" s="287">
        <f>VLOOKUP(D553,Faturamento!D$3:F1988,3,0)</f>
        <v>41252</v>
      </c>
      <c r="AD553" s="51" t="s">
        <v>6555</v>
      </c>
      <c r="AE553" s="14" t="str">
        <f>VLOOKUP(B553,SAOM!B$2:T2094,16,0)</f>
        <v xml:space="preserve">20/08/2012 11:45:06
Ivan Santos
Resolvida. 
(33) 8828 - 2208 Cel. Adicionado. 
26/6 - Telefone errado 
Cnes: 6055036 
secretariademachacalis@hotmail.com 
UNIDADE PSF JUVÊNCIO ALVES SILVA </v>
      </c>
      <c r="AF553" s="14">
        <f t="shared" si="17"/>
        <v>41311</v>
      </c>
      <c r="AG553" s="14" t="s">
        <v>4162</v>
      </c>
      <c r="AH553" s="14"/>
      <c r="AI553" s="47"/>
      <c r="AJ553" s="114"/>
      <c r="AK553" s="114"/>
      <c r="AL553" s="11" t="str">
        <f>VLOOKUP(B553,SAOM!B$2:U2211,20,0)</f>
        <v>A localidade não possui computador</v>
      </c>
      <c r="AM553" s="15" t="s">
        <v>4162</v>
      </c>
    </row>
    <row r="554" spans="1:39" s="15" customFormat="1" ht="15.75" customHeight="1">
      <c r="A554" s="39">
        <v>3725</v>
      </c>
      <c r="B554" s="31">
        <v>3725</v>
      </c>
      <c r="C554" s="31">
        <v>3725</v>
      </c>
      <c r="D554" s="33" t="str">
        <f>VLOOKUP(B554,SAOM!B$2:H2211,7,0)</f>
        <v>-</v>
      </c>
      <c r="E554" s="13">
        <v>41072</v>
      </c>
      <c r="F554" s="13">
        <v>41491</v>
      </c>
      <c r="G554" s="13">
        <f>VLOOKUP(B554,SAOM!B$2:D2098,3,0)</f>
        <v>41491</v>
      </c>
      <c r="H554" s="13">
        <f t="shared" si="16"/>
        <v>41506</v>
      </c>
      <c r="I554" s="13">
        <v>41155</v>
      </c>
      <c r="J554" s="10" t="s">
        <v>12061</v>
      </c>
      <c r="K554" s="33" t="str">
        <f>VLOOKUP(B554,SAOM!B$2:H2095,4,0)</f>
        <v>A agendar</v>
      </c>
      <c r="L554" s="10" t="s">
        <v>456</v>
      </c>
      <c r="M554" s="33" t="str">
        <f>VLOOKUP(B554,SAOM!B$2:F2381,5,0)</f>
        <v>Lider</v>
      </c>
      <c r="N554" s="11" t="s">
        <v>3614</v>
      </c>
      <c r="O554" s="11" t="str">
        <f>VLOOKUP(N554,Coordenadas!B$2:C1401,2,0)</f>
        <v>NORDESTE</v>
      </c>
      <c r="P554" s="11" t="str">
        <f>VLOOKUP(N554,Coordenadas!B$2:D1401,3,0)</f>
        <v xml:space="preserve"> 17°49'8.47"S</v>
      </c>
      <c r="Q554" s="11" t="str">
        <f>VLOOKUP(N554,Coordenadas!B$2:E1401,4,0)</f>
        <v xml:space="preserve"> 40°20'30.93"O</v>
      </c>
      <c r="R554" s="33">
        <v>4033</v>
      </c>
      <c r="S554" s="13">
        <v>41403</v>
      </c>
      <c r="T554" s="35" t="str">
        <f>VLOOKUP(B554,SAOM!B$2:M2095,9,0)</f>
        <v>CRISTINA FERREIRA MACHADO</v>
      </c>
      <c r="U554" s="13" t="str">
        <f>VLOOKUP(B554,SAOM!B$2:N2095,10,0)</f>
        <v>Rua Pedra Azul, s/n.º - São Vicente de Paulo Próximo ao Lar dos Idosos-do outro lado da Rua</v>
      </c>
      <c r="V554" s="35" t="str">
        <f>VLOOKUP(B554,SAOM!B$2:P2095,12,0)</f>
        <v>(33) 3621-2187</v>
      </c>
      <c r="W554" s="60" t="str">
        <f>VLOOKUP(B554,SAOM!B$2:O2095,11,0)</f>
        <v>39860-000</v>
      </c>
      <c r="X554" s="33" t="str">
        <f>VLOOKUP(B554,SAOM!B$2:Q2095,13,0)</f>
        <v>-</v>
      </c>
      <c r="Y554" s="13"/>
      <c r="Z554" s="11"/>
      <c r="AA554" s="14"/>
      <c r="AB554" s="28" t="e">
        <f>VLOOKUP(C554,Relatorios!A$3:B1325,2,0)</f>
        <v>#N/A</v>
      </c>
      <c r="AC554" s="287" t="e">
        <f>VLOOKUP(D554,Faturamento!D$3:F1989,3,0)</f>
        <v>#N/A</v>
      </c>
      <c r="AD554" s="41" t="s">
        <v>4814</v>
      </c>
      <c r="AE554" s="14"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4">
        <f t="shared" si="17"/>
        <v>90</v>
      </c>
      <c r="AG554" s="14" t="s">
        <v>4162</v>
      </c>
      <c r="AH554" s="14"/>
      <c r="AI554" s="47"/>
      <c r="AJ554" s="114"/>
      <c r="AK554" s="114"/>
      <c r="AL554" s="11" t="str">
        <f>VLOOKUP(B554,SAOM!B$2:U2212,20,0)</f>
        <v>-</v>
      </c>
      <c r="AM554" s="15" t="s">
        <v>4162</v>
      </c>
    </row>
    <row r="555" spans="1:39" s="15" customFormat="1" ht="15.75" customHeight="1">
      <c r="A555" s="39">
        <v>3726</v>
      </c>
      <c r="B555" s="31">
        <v>3726</v>
      </c>
      <c r="C555" s="31">
        <v>3726</v>
      </c>
      <c r="D555" s="33" t="str">
        <f>VLOOKUP(B555,SAOM!B$2:H2212,7,0)</f>
        <v>SES-NAUE-3726</v>
      </c>
      <c r="E555" s="13">
        <v>41072</v>
      </c>
      <c r="F555" s="13">
        <v>41172</v>
      </c>
      <c r="G555" s="13">
        <f>VLOOKUP(B555,SAOM!B$2:D2099,3,0)</f>
        <v>41172</v>
      </c>
      <c r="H555" s="13">
        <f t="shared" si="16"/>
        <v>41187</v>
      </c>
      <c r="I555" s="13">
        <v>41086</v>
      </c>
      <c r="J555" s="10" t="s">
        <v>469</v>
      </c>
      <c r="K555" s="33" t="str">
        <f>VLOOKUP(B555,SAOM!B$2:H2096,4,0)</f>
        <v>Aceito</v>
      </c>
      <c r="L555" s="10" t="s">
        <v>456</v>
      </c>
      <c r="M555" s="33" t="str">
        <f>VLOOKUP(B555,SAOM!B$2:F2382,5,0)</f>
        <v>Lider</v>
      </c>
      <c r="N555" s="11" t="s">
        <v>3614</v>
      </c>
      <c r="O555" s="11" t="str">
        <f>VLOOKUP(N555,Coordenadas!B$2:C1402,2,0)</f>
        <v>NORDESTE</v>
      </c>
      <c r="P555" s="11" t="str">
        <f>VLOOKUP(N555,Coordenadas!B$2:D1402,3,0)</f>
        <v xml:space="preserve"> 17°49'8.47"S</v>
      </c>
      <c r="Q555" s="11" t="str">
        <f>VLOOKUP(N555,Coordenadas!B$2:E1402,4,0)</f>
        <v xml:space="preserve"> 40°20'30.93"O</v>
      </c>
      <c r="R555" s="33">
        <v>4033</v>
      </c>
      <c r="S555" s="13">
        <v>41163</v>
      </c>
      <c r="T555" s="35" t="str">
        <f>VLOOKUP(B555,SAOM!B$2:M2096,9,0)</f>
        <v>SABRINA GUEDES RAGONE</v>
      </c>
      <c r="U555" s="13" t="str">
        <f>VLOOKUP(B555,SAOM!B$2:N2096,10,0)</f>
        <v xml:space="preserve">Rua Carlos Gomes n.º 20 - Bairro Vila Nova </v>
      </c>
      <c r="V555" s="35" t="str">
        <f>VLOOKUP(B555,SAOM!B$2:P2096,12,0)</f>
        <v>(33) 3621-2187</v>
      </c>
      <c r="W555" s="60" t="str">
        <f>VLOOKUP(B555,SAOM!B$2:O2096,11,0)</f>
        <v>39860-000</v>
      </c>
      <c r="X555" s="33" t="str">
        <f>VLOOKUP(B555,SAOM!B$2:Q2096,13,0)</f>
        <v>00:20:0e:10:53:f8</v>
      </c>
      <c r="Y555" s="13">
        <v>41222</v>
      </c>
      <c r="Z555" s="11" t="s">
        <v>9262</v>
      </c>
      <c r="AA555" s="14">
        <v>41222</v>
      </c>
      <c r="AB555" s="28" t="str">
        <f>VLOOKUP(C555,Relatorios!A$3:B1326,2,0)</f>
        <v>Pendente</v>
      </c>
      <c r="AC555" s="287">
        <f>VLOOKUP(D555,Faturamento!D$3:F1990,3,0)</f>
        <v>41253</v>
      </c>
      <c r="AD555" s="51" t="s">
        <v>6556</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 t="shared" si="17"/>
        <v>41312</v>
      </c>
      <c r="AG555" s="14">
        <v>41327</v>
      </c>
      <c r="AH555" s="14"/>
      <c r="AI555" s="181" t="s">
        <v>623</v>
      </c>
      <c r="AJ555" s="228" t="s">
        <v>15665</v>
      </c>
      <c r="AK555" s="114" t="s">
        <v>4162</v>
      </c>
      <c r="AL555" s="11" t="str">
        <f>VLOOKUP(B555,SAOM!B$2:U2213,20,0)</f>
        <v>Está conectado ao modem</v>
      </c>
      <c r="AM555" s="15" t="s">
        <v>4162</v>
      </c>
    </row>
    <row r="556" spans="1:39" s="57" customFormat="1" ht="15.75" customHeight="1">
      <c r="A556" s="39">
        <v>3732</v>
      </c>
      <c r="B556" s="31">
        <v>3732</v>
      </c>
      <c r="C556" s="31">
        <v>3732</v>
      </c>
      <c r="D556" s="31" t="str">
        <f>VLOOKUP(B556,SAOM!B$2:H2213,7,0)</f>
        <v>SES-NAUE-3732</v>
      </c>
      <c r="E556" s="24">
        <v>41072</v>
      </c>
      <c r="F556" s="24">
        <v>41172</v>
      </c>
      <c r="G556" s="24">
        <f>VLOOKUP(B556,SAOM!B$2:D2100,3,0)</f>
        <v>41172</v>
      </c>
      <c r="H556" s="24">
        <f t="shared" si="16"/>
        <v>41187</v>
      </c>
      <c r="I556" s="24">
        <v>41086</v>
      </c>
      <c r="J556" s="48" t="s">
        <v>469</v>
      </c>
      <c r="K556" s="31" t="str">
        <f>VLOOKUP(B556,SAOM!B$2:H2097,4,0)</f>
        <v>Aceito</v>
      </c>
      <c r="L556" s="48" t="s">
        <v>456</v>
      </c>
      <c r="M556" s="33" t="str">
        <f>VLOOKUP(B556,SAOM!B$2:F2383,5,0)</f>
        <v>Lider</v>
      </c>
      <c r="N556" s="40" t="s">
        <v>3614</v>
      </c>
      <c r="O556" s="40" t="str">
        <f>VLOOKUP(N556,Coordenadas!B$2:C1403,2,0)</f>
        <v>NORDESTE</v>
      </c>
      <c r="P556" s="40" t="str">
        <f>VLOOKUP(N556,Coordenadas!B$2:D1403,3,0)</f>
        <v xml:space="preserve"> 17°49'8.47"S</v>
      </c>
      <c r="Q556" s="40" t="str">
        <f>VLOOKUP(N556,Coordenadas!B$2:E1403,4,0)</f>
        <v xml:space="preserve"> 40°20'30.93"O</v>
      </c>
      <c r="R556" s="31">
        <v>4033</v>
      </c>
      <c r="S556" s="24">
        <v>41197</v>
      </c>
      <c r="T556" s="54" t="str">
        <f>VLOOKUP(B556,SAOM!B$2:M2097,9,0)</f>
        <v>SÉRGIO ALVES REZENDE</v>
      </c>
      <c r="U556" s="24" t="str">
        <f>VLOOKUP(B556,SAOM!B$2:N2097,10,0)</f>
        <v>RUA PRINCIPAL , s/n - Centro</v>
      </c>
      <c r="V556" s="54" t="str">
        <f>VLOOKUP(B556,SAOM!B$2:P2097,12,0)</f>
        <v>(33) 3621-2187</v>
      </c>
      <c r="W556" s="175" t="str">
        <f>VLOOKUP(B556,SAOM!B$2:O2097,11,0)</f>
        <v>39860-000</v>
      </c>
      <c r="X556" s="31" t="str">
        <f>VLOOKUP(B556,SAOM!B$2:Q2097,13,0)</f>
        <v>00:20:0e:10:58:2b</v>
      </c>
      <c r="Y556" s="24">
        <v>41340</v>
      </c>
      <c r="Z556" s="40" t="s">
        <v>5712</v>
      </c>
      <c r="AA556" s="55">
        <v>41341</v>
      </c>
      <c r="AB556" s="56">
        <v>41390</v>
      </c>
      <c r="AC556" s="287">
        <f>VLOOKUP(D556,Faturamento!D$3:F1991,3,0)</f>
        <v>41372</v>
      </c>
      <c r="AD556" s="45" t="s">
        <v>4150</v>
      </c>
      <c r="AE556" s="55"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55">
        <f t="shared" si="17"/>
        <v>41431</v>
      </c>
      <c r="AG556" s="55" t="s">
        <v>4162</v>
      </c>
      <c r="AH556" s="55"/>
      <c r="AI556" s="181"/>
      <c r="AJ556" s="115"/>
      <c r="AK556" s="115"/>
      <c r="AL556" s="11" t="str">
        <f>VLOOKUP(B556,SAOM!B$2:U2214,20,0)</f>
        <v>Não possui computador.</v>
      </c>
      <c r="AM556" s="57" t="s">
        <v>4162</v>
      </c>
    </row>
    <row r="557" spans="1:39" s="57" customFormat="1" ht="15.75" customHeight="1">
      <c r="A557" s="39">
        <v>3727</v>
      </c>
      <c r="B557" s="31">
        <v>3727</v>
      </c>
      <c r="C557" s="31">
        <v>3727</v>
      </c>
      <c r="D557" s="33" t="str">
        <f>VLOOKUP(B557,SAOM!B$2:H2214,7,0)</f>
        <v>SES-NAUE-3727</v>
      </c>
      <c r="E557" s="24">
        <v>41072</v>
      </c>
      <c r="F557" s="24">
        <v>41182</v>
      </c>
      <c r="G557" s="13">
        <f>VLOOKUP(B557,SAOM!B$2:D2101,3,0)</f>
        <v>41182</v>
      </c>
      <c r="H557" s="24">
        <f t="shared" si="16"/>
        <v>41197</v>
      </c>
      <c r="I557" s="24">
        <v>41086</v>
      </c>
      <c r="J557" s="48" t="s">
        <v>469</v>
      </c>
      <c r="K557" s="33" t="str">
        <f>VLOOKUP(B557,SAOM!B$2:H2098,4,0)</f>
        <v>Aceito</v>
      </c>
      <c r="L557" s="10" t="s">
        <v>456</v>
      </c>
      <c r="M557" s="33" t="str">
        <f>VLOOKUP(B557,SAOM!B$2:F2384,5,0)</f>
        <v>Lider</v>
      </c>
      <c r="N557" s="40" t="s">
        <v>3614</v>
      </c>
      <c r="O557" s="11" t="str">
        <f>VLOOKUP(N557,Coordenadas!B$2:C1404,2,0)</f>
        <v>NORDESTE</v>
      </c>
      <c r="P557" s="11" t="str">
        <f>VLOOKUP(N557,Coordenadas!B$2:D1404,3,0)</f>
        <v xml:space="preserve"> 17°49'8.47"S</v>
      </c>
      <c r="Q557" s="11" t="str">
        <f>VLOOKUP(N557,Coordenadas!B$2:E1404,4,0)</f>
        <v xml:space="preserve"> 40°20'30.93"O</v>
      </c>
      <c r="R557" s="31">
        <v>4033</v>
      </c>
      <c r="S557" s="24">
        <v>41197</v>
      </c>
      <c r="T557" s="35" t="str">
        <f>VLOOKUP(B557,SAOM!B$2:M2098,9,0)</f>
        <v>Priscila / REJANE PIFANIO COUTO</v>
      </c>
      <c r="U557" s="13" t="str">
        <f>VLOOKUP(B557,SAOM!B$2:N2098,10,0)</f>
        <v>AV ANHAGUERA , n144 -Vila Esperança</v>
      </c>
      <c r="V557" s="35" t="str">
        <f>VLOOKUP(B557,SAOM!B$2:P2098,12,0)</f>
        <v>(33) 3621-2187</v>
      </c>
      <c r="W557" s="60" t="str">
        <f>VLOOKUP(B557,SAOM!B$2:O2098,11,0)</f>
        <v>39860-000</v>
      </c>
      <c r="X557" s="33" t="str">
        <f>VLOOKUP(B557,SAOM!B$2:Q2098,13,0)</f>
        <v>00:20:0E:10:53:3B</v>
      </c>
      <c r="Y557" s="24">
        <v>41220</v>
      </c>
      <c r="Z557" s="40" t="s">
        <v>8103</v>
      </c>
      <c r="AA557" s="55">
        <v>41221</v>
      </c>
      <c r="AB557" s="28" t="str">
        <f>VLOOKUP(C557,Relatorios!A$3:B1328,2,0)</f>
        <v>Pendente</v>
      </c>
      <c r="AC557" s="287">
        <f>VLOOKUP(D557,Faturamento!D$3:F1992,3,0)</f>
        <v>41252</v>
      </c>
      <c r="AD557" s="45" t="s">
        <v>4157</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55">
        <f t="shared" si="17"/>
        <v>41311</v>
      </c>
      <c r="AG557" s="55" t="s">
        <v>4162</v>
      </c>
      <c r="AH557" s="55"/>
      <c r="AI557" s="181"/>
      <c r="AJ557" s="115"/>
      <c r="AK557" s="115"/>
      <c r="AL557" s="11" t="str">
        <f>VLOOKUP(B557,SAOM!B$2:U2215,20,0)</f>
        <v>Vai deixar conectado no modem.</v>
      </c>
      <c r="AM557" s="57" t="s">
        <v>4162</v>
      </c>
    </row>
    <row r="558" spans="1:39" s="67" customFormat="1" ht="15.75" customHeight="1">
      <c r="A558" s="39">
        <v>786</v>
      </c>
      <c r="B558" s="31" t="s">
        <v>710</v>
      </c>
      <c r="C558" s="31">
        <v>2987</v>
      </c>
      <c r="D558" s="33" t="str">
        <f>VLOOKUP(B558,SAOM!B$2:H2215,7,0)</f>
        <v>SES-SAXO-0786</v>
      </c>
      <c r="E558" s="24">
        <v>40948</v>
      </c>
      <c r="F558" s="24">
        <v>41117</v>
      </c>
      <c r="G558" s="13">
        <f>VLOOKUP(B558,SAOM!B$2:D2102,3,0)</f>
        <v>41160</v>
      </c>
      <c r="H558" s="24">
        <f t="shared" si="16"/>
        <v>41132</v>
      </c>
      <c r="I558" s="24">
        <v>41114</v>
      </c>
      <c r="J558" s="10" t="s">
        <v>469</v>
      </c>
      <c r="K558" s="33" t="str">
        <f>VLOOKUP(B558,SAOM!B$2:H2099,4,0)</f>
        <v>Aceito</v>
      </c>
      <c r="L558" s="10" t="s">
        <v>456</v>
      </c>
      <c r="M558" s="33" t="str">
        <f>VLOOKUP(B558,SAOM!B$2:F2385,5,0)</f>
        <v>Lider</v>
      </c>
      <c r="N558" s="40" t="s">
        <v>711</v>
      </c>
      <c r="O558" s="11" t="str">
        <f>VLOOKUP(N558,Coordenadas!B$2:C1405,2,0)</f>
        <v>CENTRO</v>
      </c>
      <c r="P558" s="11" t="str">
        <f>VLOOKUP(N558,Coordenadas!B$2:D1405,3,0)</f>
        <v>19°49'41.05"S</v>
      </c>
      <c r="Q558" s="11" t="str">
        <f>VLOOKUP(N558,Coordenadas!B$2:E1405,4,0)</f>
        <v xml:space="preserve"> 43°22'55.14"O</v>
      </c>
      <c r="R558" s="31">
        <v>4033</v>
      </c>
      <c r="S558" s="24">
        <v>41156</v>
      </c>
      <c r="T558" s="35" t="str">
        <f>VLOOKUP(B558,SAOM!B$2:M2099,9,0)</f>
        <v>DEBORA CRISTINA COTA</v>
      </c>
      <c r="U558" s="13" t="str">
        <f>VLOOKUP(B558,SAOM!B$2:N2099,10,0)</f>
        <v>RUA JANUÁRIA, nº 112 - CENTRO</v>
      </c>
      <c r="V558" s="35" t="str">
        <f>VLOOKUP(B558,SAOM!B$2:P2099,12,0)</f>
        <v>(31) 3833-5561</v>
      </c>
      <c r="W558" s="60" t="str">
        <f>VLOOKUP(B558,SAOM!B$2:O2099,11,0)</f>
        <v>35935-000</v>
      </c>
      <c r="X558" s="33" t="str">
        <f>VLOOKUP(B558,SAOM!B$2:Q2099,13,0)</f>
        <v>00:20:0e:10:4a:81</v>
      </c>
      <c r="Y558" s="24">
        <v>41253</v>
      </c>
      <c r="Z558" s="40" t="s">
        <v>9436</v>
      </c>
      <c r="AA558" s="55">
        <v>41253</v>
      </c>
      <c r="AB558" s="28">
        <f>VLOOKUP(C558,Relatorios!A$3:B1329,2,0)</f>
        <v>41291</v>
      </c>
      <c r="AC558" s="287">
        <f>VLOOKUP(D558,Faturamento!D$3:F1993,3,0)</f>
        <v>41284</v>
      </c>
      <c r="AD558" s="45" t="s">
        <v>6577</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 t="shared" si="17"/>
        <v>41343</v>
      </c>
      <c r="AG558" s="55" t="s">
        <v>4162</v>
      </c>
      <c r="AH558" s="55"/>
      <c r="AI558" s="181"/>
      <c r="AJ558" s="115"/>
      <c r="AK558" s="115"/>
      <c r="AL558" s="11" t="str">
        <f>VLOOKUP(B558,SAOM!B$2:U2216,20,0)</f>
        <v>Não ha computador próximo.</v>
      </c>
      <c r="AM558" s="67" t="s">
        <v>4162</v>
      </c>
    </row>
    <row r="559" spans="1:39" s="57" customFormat="1" ht="15.75" customHeight="1">
      <c r="A559" s="39">
        <v>3729</v>
      </c>
      <c r="B559" s="31">
        <v>3729</v>
      </c>
      <c r="C559" s="31">
        <v>3729</v>
      </c>
      <c r="D559" s="33" t="str">
        <f>VLOOKUP(B559,SAOM!B$2:H2216,7,0)</f>
        <v>SES-NAUE-3729</v>
      </c>
      <c r="E559" s="24">
        <v>41072</v>
      </c>
      <c r="F559" s="24">
        <v>41117</v>
      </c>
      <c r="G559" s="13">
        <f>VLOOKUP(B559,SAOM!B$2:D2103,3,0)</f>
        <v>41117</v>
      </c>
      <c r="H559" s="24">
        <f t="shared" si="16"/>
        <v>41132</v>
      </c>
      <c r="I559" s="24" t="s">
        <v>458</v>
      </c>
      <c r="J559" s="48" t="s">
        <v>469</v>
      </c>
      <c r="K559" s="33" t="str">
        <f>VLOOKUP(B559,SAOM!B$2:H2100,4,0)</f>
        <v>Aceito</v>
      </c>
      <c r="L559" s="10" t="s">
        <v>456</v>
      </c>
      <c r="M559" s="33" t="str">
        <f>VLOOKUP(B559,SAOM!B$2:F2386,5,0)</f>
        <v>Lider</v>
      </c>
      <c r="N559" s="40" t="s">
        <v>3614</v>
      </c>
      <c r="O559" s="11" t="str">
        <f>VLOOKUP(N559,Coordenadas!B$2:C1406,2,0)</f>
        <v>NORDESTE</v>
      </c>
      <c r="P559" s="11" t="str">
        <f>VLOOKUP(N559,Coordenadas!B$2:D1406,3,0)</f>
        <v xml:space="preserve"> 17°49'8.47"S</v>
      </c>
      <c r="Q559" s="11" t="str">
        <f>VLOOKUP(N559,Coordenadas!B$2:E1406,4,0)</f>
        <v xml:space="preserve"> 40°20'30.93"O</v>
      </c>
      <c r="R559" s="31">
        <v>4033</v>
      </c>
      <c r="S559" s="24">
        <v>41116</v>
      </c>
      <c r="T559" s="35" t="str">
        <f>VLOOKUP(B559,SAOM!B$2:M2100,9,0)</f>
        <v>ANA CAROLINA FREITAS</v>
      </c>
      <c r="U559" s="13" t="str">
        <f>VLOOKUP(B559,SAOM!B$2:N2100,10,0)</f>
        <v>RUA DAS HORTÊNCIAS , n406 - Bairro ISADELFIA FERRAZ</v>
      </c>
      <c r="V559" s="35" t="str">
        <f>VLOOKUP(B559,SAOM!B$2:P2100,12,0)</f>
        <v>(33) 3621-2187</v>
      </c>
      <c r="W559" s="60">
        <f>VLOOKUP(B559,SAOM!B$2:O2100,11,0)</f>
        <v>39860000</v>
      </c>
      <c r="X559" s="33" t="str">
        <f>VLOOKUP(B559,SAOM!B$2:Q2100,13,0)</f>
        <v>00:20:0e:10:4d:0f</v>
      </c>
      <c r="Y559" s="24">
        <v>41116</v>
      </c>
      <c r="Z559" s="40" t="s">
        <v>2397</v>
      </c>
      <c r="AA559" s="55">
        <v>41124</v>
      </c>
      <c r="AB559" s="28" t="str">
        <f>VLOOKUP(C559,Relatorios!A$3:B1330,2,0)</f>
        <v>Pendente</v>
      </c>
      <c r="AC559" s="287">
        <f>VLOOKUP(D559,Faturamento!D$3:F1994,3,0)</f>
        <v>41155</v>
      </c>
      <c r="AD559" s="45" t="s">
        <v>5600</v>
      </c>
      <c r="AE559" s="14" t="str">
        <f>VLOOKUP(B559,SAOM!B$2:T2100,16,0)</f>
        <v xml:space="preserve">Cnes: 3340333 
UNIDADE DE SAÚDE UDR </v>
      </c>
      <c r="AF559" s="14">
        <f t="shared" si="17"/>
        <v>41214</v>
      </c>
      <c r="AG559" s="55" t="s">
        <v>4162</v>
      </c>
      <c r="AH559" s="55"/>
      <c r="AI559" s="181"/>
      <c r="AJ559" s="115"/>
      <c r="AK559" s="115"/>
      <c r="AL559" s="11" t="str">
        <f>VLOOKUP(B559,SAOM!B$2:U2217,20,0)</f>
        <v>localidade não possui computadores</v>
      </c>
      <c r="AM559" s="57" t="s">
        <v>4162</v>
      </c>
    </row>
    <row r="560" spans="1:39" s="15" customFormat="1" ht="15.75" customHeight="1">
      <c r="A560" s="39">
        <v>3730</v>
      </c>
      <c r="B560" s="31">
        <v>3730</v>
      </c>
      <c r="C560" s="31">
        <v>3730</v>
      </c>
      <c r="D560" s="33" t="str">
        <f>VLOOKUP(B560,SAOM!B$2:H2217,7,0)</f>
        <v>SES-NAUE-3730</v>
      </c>
      <c r="E560" s="13">
        <v>41072</v>
      </c>
      <c r="F560" s="13">
        <v>41117</v>
      </c>
      <c r="G560" s="13">
        <f>VLOOKUP(B560,SAOM!B$2:D2104,3,0)</f>
        <v>41117</v>
      </c>
      <c r="H560" s="13">
        <f t="shared" si="16"/>
        <v>41132</v>
      </c>
      <c r="I560" s="13" t="s">
        <v>458</v>
      </c>
      <c r="J560" s="10" t="s">
        <v>469</v>
      </c>
      <c r="K560" s="33" t="str">
        <f>VLOOKUP(B560,SAOM!B$2:H2101,4,0)</f>
        <v>Aceito</v>
      </c>
      <c r="L560" s="10" t="s">
        <v>623</v>
      </c>
      <c r="M560" s="33" t="str">
        <f>VLOOKUP(B560,SAOM!B$2:F2387,5,0)</f>
        <v>Vodanet</v>
      </c>
      <c r="N560" s="11" t="s">
        <v>3614</v>
      </c>
      <c r="O560" s="11" t="str">
        <f>VLOOKUP(N560,Coordenadas!B$2:C1407,2,0)</f>
        <v>NORDESTE</v>
      </c>
      <c r="P560" s="11" t="str">
        <f>VLOOKUP(N560,Coordenadas!B$2:D1407,3,0)</f>
        <v xml:space="preserve"> 17°49'8.47"S</v>
      </c>
      <c r="Q560" s="11" t="str">
        <f>VLOOKUP(N560,Coordenadas!B$2:E1407,4,0)</f>
        <v xml:space="preserve"> 40°20'30.93"O</v>
      </c>
      <c r="R560" s="33">
        <v>4033</v>
      </c>
      <c r="S560" s="13">
        <v>41172</v>
      </c>
      <c r="T560" s="35" t="str">
        <f>VLOOKUP(B560,SAOM!B$2:M2101,9,0)</f>
        <v>ANA PAULA BARRETO CARRERA</v>
      </c>
      <c r="U560" s="13" t="str">
        <f>VLOOKUP(B560,SAOM!B$2:N2101,10,0)</f>
        <v>CAMILO SAID , n321 - Bairro Sete de Setembro</v>
      </c>
      <c r="V560" s="35" t="str">
        <f>VLOOKUP(B560,SAOM!B$2:P2101,12,0)</f>
        <v>(33) 3621-2187</v>
      </c>
      <c r="W560" s="60" t="str">
        <f>VLOOKUP(B560,SAOM!B$2:O2101,11,0)</f>
        <v>39860-000</v>
      </c>
      <c r="X560" s="33" t="str">
        <f>VLOOKUP(B560,SAOM!B$2:Q2101,13,0)</f>
        <v>00:20:0e:10:4f:b0</v>
      </c>
      <c r="Y560" s="13">
        <v>41179</v>
      </c>
      <c r="Z560" s="11" t="s">
        <v>5143</v>
      </c>
      <c r="AA560" s="14">
        <v>41179</v>
      </c>
      <c r="AB560" s="28" t="e">
        <f>VLOOKUP(C560,Relatorios!A$3:B1331,2,0)</f>
        <v>#N/A</v>
      </c>
      <c r="AC560" s="287">
        <f>VLOOKUP(D560,Faturamento!D$3:F1995,3,0)</f>
        <v>41210</v>
      </c>
      <c r="AD560" s="41" t="s">
        <v>6565</v>
      </c>
      <c r="AE560" s="14" t="str">
        <f>VLOOKUP(B560,SAOM!B$2:T2101,16,0)</f>
        <v xml:space="preserve">Cnes: 6439659 
UNIDADE DE SAÚDE SETE DE SETEMBRO </v>
      </c>
      <c r="AF560" s="14">
        <f t="shared" si="17"/>
        <v>41269</v>
      </c>
      <c r="AG560" s="14">
        <v>41163</v>
      </c>
      <c r="AH560" s="14"/>
      <c r="AI560" s="47" t="s">
        <v>16085</v>
      </c>
      <c r="AJ560" s="114" t="s">
        <v>12171</v>
      </c>
      <c r="AK560" s="114"/>
      <c r="AL560" s="11" t="str">
        <f>VLOOKUP(B560,SAOM!B$2:U2218,20,0)</f>
        <v>Não possui cabo RJ45.</v>
      </c>
      <c r="AM560" s="15" t="s">
        <v>4162</v>
      </c>
    </row>
    <row r="561" spans="1:39" s="15" customFormat="1" ht="15.75" customHeight="1">
      <c r="A561" s="39">
        <v>3731</v>
      </c>
      <c r="B561" s="31">
        <v>3731</v>
      </c>
      <c r="C561" s="31">
        <v>3731</v>
      </c>
      <c r="D561" s="33" t="str">
        <f>VLOOKUP(B561,SAOM!B$2:H2218,7,0)</f>
        <v>-</v>
      </c>
      <c r="E561" s="13">
        <v>41072</v>
      </c>
      <c r="F561" s="13">
        <v>41173</v>
      </c>
      <c r="G561" s="13">
        <f>VLOOKUP(B561,SAOM!B$2:D2105,3,0)</f>
        <v>41173</v>
      </c>
      <c r="H561" s="13">
        <f t="shared" si="16"/>
        <v>41188</v>
      </c>
      <c r="I561" s="13">
        <v>41225</v>
      </c>
      <c r="J561" s="10" t="s">
        <v>700</v>
      </c>
      <c r="K561" s="33" t="str">
        <f>VLOOKUP(B561,SAOM!B$2:H2102,4,0)</f>
        <v>Paralisado</v>
      </c>
      <c r="L561" s="10" t="s">
        <v>456</v>
      </c>
      <c r="M561" s="33" t="str">
        <f>VLOOKUP(B561,SAOM!B$2:F2388,5,0)</f>
        <v>Lider</v>
      </c>
      <c r="N561" s="11" t="s">
        <v>3614</v>
      </c>
      <c r="O561" s="11" t="str">
        <f>VLOOKUP(N561,Coordenadas!B$2:C1408,2,0)</f>
        <v>NORDESTE</v>
      </c>
      <c r="P561" s="11" t="str">
        <f>VLOOKUP(N561,Coordenadas!B$2:D1408,3,0)</f>
        <v xml:space="preserve"> 17°49'8.47"S</v>
      </c>
      <c r="Q561" s="11" t="str">
        <f>VLOOKUP(N561,Coordenadas!B$2:E1408,4,0)</f>
        <v xml:space="preserve"> 40°20'30.93"O</v>
      </c>
      <c r="R561" s="33">
        <v>4033</v>
      </c>
      <c r="S561" s="13">
        <v>41197</v>
      </c>
      <c r="T561" s="35" t="str">
        <f>VLOOKUP(B561,SAOM!B$2:M2102,9,0)</f>
        <v>STELA REGINA LOURENÇO</v>
      </c>
      <c r="U561" s="13" t="str">
        <f>VLOOKUP(B561,SAOM!B$2:N2102,10,0)</f>
        <v>AV VANDERLEY CARVALHO , n406 - Bairro Espírito Santo</v>
      </c>
      <c r="V561" s="35" t="str">
        <f>VLOOKUP(B561,SAOM!B$2:P2102,12,0)</f>
        <v>(33) 3621-2187</v>
      </c>
      <c r="W561" s="60" t="str">
        <f>VLOOKUP(B561,SAOM!B$2:O2102,11,0)</f>
        <v>39860-000</v>
      </c>
      <c r="X561" s="33" t="str">
        <f>VLOOKUP(B561,SAOM!B$2:Q2102,13,0)</f>
        <v>-</v>
      </c>
      <c r="Y561" s="13"/>
      <c r="Z561" s="11"/>
      <c r="AA561" s="14"/>
      <c r="AB561" s="28" t="e">
        <f>VLOOKUP(C561,Relatorios!A$3:B1332,2,0)</f>
        <v>#N/A</v>
      </c>
      <c r="AC561" s="287" t="e">
        <f>VLOOKUP(D561,Faturamento!D$3:F1996,3,0)</f>
        <v>#N/A</v>
      </c>
      <c r="AD561" s="41" t="s">
        <v>4815</v>
      </c>
      <c r="AE561" s="14" t="str">
        <f>VLOOKUP(B561,SAOM!B$2:T2102,16,0)</f>
        <v>11/11/2012 06:24:52 	Hernan Martins Alves 	Localidade irá se mudar de endereço em dois meses para Rua Das Avencas, S/N Bairro Espírito Santo.   	Pendência Ativação
23/08/2012 15:07:01 	Ivan Santos 	Resolvida.  	Solicitação Corrigida
28/06/2012 -</v>
      </c>
      <c r="AF561" s="14">
        <f t="shared" si="17"/>
        <v>90</v>
      </c>
      <c r="AG561" s="14" t="s">
        <v>4162</v>
      </c>
      <c r="AH561" s="14"/>
      <c r="AI561" s="47"/>
      <c r="AJ561" s="114"/>
      <c r="AK561" s="114"/>
      <c r="AL561" s="11" t="str">
        <f>VLOOKUP(B561,SAOM!B$2:U2219,20,0)</f>
        <v>-</v>
      </c>
      <c r="AM561" s="15" t="s">
        <v>4162</v>
      </c>
    </row>
    <row r="562" spans="1:39" s="57" customFormat="1" ht="15.75" customHeight="1">
      <c r="A562" s="39">
        <v>3674</v>
      </c>
      <c r="B562" s="31">
        <v>3674</v>
      </c>
      <c r="C562" s="31">
        <v>3674</v>
      </c>
      <c r="D562" s="33" t="str">
        <f>VLOOKUP(B562,SAOM!B$2:H2219,7,0)</f>
        <v>SES-TENI-3674</v>
      </c>
      <c r="E562" s="24">
        <v>41071</v>
      </c>
      <c r="F562" s="24">
        <v>41116</v>
      </c>
      <c r="G562" s="13">
        <f>VLOOKUP(B562,SAOM!B$2:D2106,3,0)</f>
        <v>41116</v>
      </c>
      <c r="H562" s="24">
        <f t="shared" si="16"/>
        <v>41131</v>
      </c>
      <c r="I562" s="24" t="s">
        <v>458</v>
      </c>
      <c r="J562" s="48" t="s">
        <v>469</v>
      </c>
      <c r="K562" s="33" t="str">
        <f>VLOOKUP(B562,SAOM!B$2:H2103,4,0)</f>
        <v>Aceito</v>
      </c>
      <c r="L562" s="10" t="s">
        <v>456</v>
      </c>
      <c r="M562" s="33" t="str">
        <f>VLOOKUP(B562,SAOM!B$2:F2389,5,0)</f>
        <v>Lider</v>
      </c>
      <c r="N562" s="40" t="s">
        <v>172</v>
      </c>
      <c r="O562" s="11" t="str">
        <f>VLOOKUP(N562,Coordenadas!B$2:C1409,2,0)</f>
        <v>NORDESTE</v>
      </c>
      <c r="P562" s="11" t="str">
        <f>VLOOKUP(N562,Coordenadas!B$2:D1409,3,0)</f>
        <v xml:space="preserve"> 17°51'13.38"S</v>
      </c>
      <c r="Q562" s="11" t="str">
        <f>VLOOKUP(N562,Coordenadas!B$2:E1409,4,0)</f>
        <v xml:space="preserve"> 41°30'54.30"O</v>
      </c>
      <c r="R562" s="31">
        <v>4033</v>
      </c>
      <c r="S562" s="24">
        <v>41106</v>
      </c>
      <c r="T562" s="35" t="str">
        <f>VLOOKUP(B562,SAOM!B$2:M2103,9,0)</f>
        <v>Lucélia Barbosa</v>
      </c>
      <c r="U562" s="13" t="str">
        <f>VLOOKUP(B562,SAOM!B$2:N2103,10,0)</f>
        <v>Estrada da Penitenciária , s/n - Zona Rural - Bairro Alto São Jacinto</v>
      </c>
      <c r="V562" s="35" t="str">
        <f>VLOOKUP(B562,SAOM!B$2:P2103,12,0)</f>
        <v>(33) 3529-2328</v>
      </c>
      <c r="W562" s="60">
        <f>VLOOKUP(B562,SAOM!B$2:O2103,11,0)</f>
        <v>39800000</v>
      </c>
      <c r="X562" s="33" t="str">
        <f>VLOOKUP(B562,SAOM!B$2:Q2103,13,0)</f>
        <v>00:20:0e:10:4a:16</v>
      </c>
      <c r="Y562" s="24">
        <v>41106</v>
      </c>
      <c r="Z562" s="40" t="s">
        <v>1488</v>
      </c>
      <c r="AA562" s="55">
        <v>41113</v>
      </c>
      <c r="AB562" s="28">
        <f>VLOOKUP(C562,Relatorios!A$3:B1333,2,0)</f>
        <v>41183</v>
      </c>
      <c r="AC562" s="287">
        <f>VLOOKUP(D562,Faturamento!D$3:F1997,3,0)</f>
        <v>41144</v>
      </c>
      <c r="AD562" s="45" t="s">
        <v>5053</v>
      </c>
      <c r="AE562" s="14" t="str">
        <f>VLOOKUP(B562,SAOM!B$2:T2103,16,0)</f>
        <v xml:space="preserve">Cnes: 6023657 
PSF Alto São Jacinto </v>
      </c>
      <c r="AF562" s="14">
        <f t="shared" si="17"/>
        <v>41203</v>
      </c>
      <c r="AG562" s="55" t="s">
        <v>4162</v>
      </c>
      <c r="AH562" s="55"/>
      <c r="AI562" s="181"/>
      <c r="AJ562" s="115"/>
      <c r="AK562" s="115"/>
      <c r="AL562" s="11" t="str">
        <f>VLOOKUP(B562,SAOM!B$2:U2220,20,0)</f>
        <v>O técnico esta sem cabo disponível.</v>
      </c>
      <c r="AM562" s="57" t="s">
        <v>4162</v>
      </c>
    </row>
    <row r="563" spans="1:39" s="57" customFormat="1" ht="15.75" customHeight="1">
      <c r="A563" s="39">
        <v>3673</v>
      </c>
      <c r="B563" s="31">
        <v>3673</v>
      </c>
      <c r="C563" s="31">
        <v>3673</v>
      </c>
      <c r="D563" s="33" t="str">
        <f>VLOOKUP(B563,SAOM!B$2:H2220,7,0)</f>
        <v>SES-TENI-3673</v>
      </c>
      <c r="E563" s="24">
        <v>41071</v>
      </c>
      <c r="F563" s="24">
        <v>41116</v>
      </c>
      <c r="G563" s="13">
        <f>VLOOKUP(B563,SAOM!B$2:D2107,3,0)</f>
        <v>41116</v>
      </c>
      <c r="H563" s="24">
        <f t="shared" si="16"/>
        <v>41131</v>
      </c>
      <c r="I563" s="24" t="s">
        <v>458</v>
      </c>
      <c r="J563" s="48" t="s">
        <v>469</v>
      </c>
      <c r="K563" s="33" t="str">
        <f>VLOOKUP(B563,SAOM!B$2:H2104,4,0)</f>
        <v>Aceito</v>
      </c>
      <c r="L563" s="10" t="s">
        <v>456</v>
      </c>
      <c r="M563" s="33" t="str">
        <f>VLOOKUP(B563,SAOM!B$2:F2390,5,0)</f>
        <v>Lider</v>
      </c>
      <c r="N563" s="40" t="s">
        <v>172</v>
      </c>
      <c r="O563" s="11" t="str">
        <f>VLOOKUP(N563,Coordenadas!B$2:C1410,2,0)</f>
        <v>NORDESTE</v>
      </c>
      <c r="P563" s="11" t="str">
        <f>VLOOKUP(N563,Coordenadas!B$2:D1410,3,0)</f>
        <v xml:space="preserve"> 17°51'13.38"S</v>
      </c>
      <c r="Q563" s="11" t="str">
        <f>VLOOKUP(N563,Coordenadas!B$2:E1410,4,0)</f>
        <v xml:space="preserve"> 41°30'54.30"O</v>
      </c>
      <c r="R563" s="31">
        <v>4033</v>
      </c>
      <c r="S563" s="24">
        <v>41108</v>
      </c>
      <c r="T563" s="35" t="str">
        <f>VLOOKUP(B563,SAOM!B$2:M2104,9,0)</f>
        <v>Pablo Cordeiro da Silva</v>
      </c>
      <c r="U563" s="13" t="str">
        <f>VLOOKUP(B563,SAOM!B$2:N2104,10,0)</f>
        <v>Rua Conselheiro Mayrink , n115 - Bairro  Altino Barbosa</v>
      </c>
      <c r="V563" s="35" t="str">
        <f>VLOOKUP(B563,SAOM!B$2:P2104,12,0)</f>
        <v>(33) 3529-2338</v>
      </c>
      <c r="W563" s="60">
        <f>VLOOKUP(B563,SAOM!B$2:O2104,11,0)</f>
        <v>39800000</v>
      </c>
      <c r="X563" s="33" t="str">
        <f>VLOOKUP(B563,SAOM!B$2:Q2104,13,0)</f>
        <v>00:20:0e:10:48:db</v>
      </c>
      <c r="Y563" s="24">
        <v>41108</v>
      </c>
      <c r="Z563" s="40" t="s">
        <v>1488</v>
      </c>
      <c r="AA563" s="55">
        <v>41115</v>
      </c>
      <c r="AB563" s="28">
        <f>VLOOKUP(C563,Relatorios!A$3:B1334,2,0)</f>
        <v>41183</v>
      </c>
      <c r="AC563" s="287">
        <f>VLOOKUP(D563,Faturamento!D$3:F1998,3,0)</f>
        <v>41146</v>
      </c>
      <c r="AD563" s="45" t="s">
        <v>5153</v>
      </c>
      <c r="AE563" s="14" t="str">
        <f>VLOOKUP(B563,SAOM!B$2:T2104,16,0)</f>
        <v xml:space="preserve">Cnes: 2210304 
PSF Altino Barbosa </v>
      </c>
      <c r="AF563" s="14">
        <f t="shared" si="17"/>
        <v>41205</v>
      </c>
      <c r="AG563" s="55" t="s">
        <v>4162</v>
      </c>
      <c r="AH563" s="55"/>
      <c r="AI563" s="181"/>
      <c r="AJ563" s="115"/>
      <c r="AK563" s="115"/>
      <c r="AL563" s="11" t="str">
        <f>VLOOKUP(B563,SAOM!B$2:U2221,20,0)</f>
        <v>Técnico não possui cabo de rede</v>
      </c>
      <c r="AM563" s="57" t="s">
        <v>4162</v>
      </c>
    </row>
    <row r="564" spans="1:39" s="57" customFormat="1" ht="15.75" customHeight="1">
      <c r="A564" s="39">
        <v>3671</v>
      </c>
      <c r="B564" s="31">
        <v>3671</v>
      </c>
      <c r="C564" s="31">
        <v>3671</v>
      </c>
      <c r="D564" s="33" t="str">
        <f>VLOOKUP(B564,SAOM!B$2:H2221,7,0)</f>
        <v>SES-FRIS-3671</v>
      </c>
      <c r="E564" s="24">
        <v>41071</v>
      </c>
      <c r="F564" s="24">
        <v>41116</v>
      </c>
      <c r="G564" s="13">
        <f>VLOOKUP(B564,SAOM!B$2:D2108,3,0)</f>
        <v>41116</v>
      </c>
      <c r="H564" s="24">
        <f t="shared" si="16"/>
        <v>41131</v>
      </c>
      <c r="I564" s="24">
        <v>41134</v>
      </c>
      <c r="J564" s="48" t="s">
        <v>469</v>
      </c>
      <c r="K564" s="33" t="str">
        <f>VLOOKUP(B564,SAOM!B$2:H2105,4,0)</f>
        <v>Aceito</v>
      </c>
      <c r="L564" s="48" t="s">
        <v>623</v>
      </c>
      <c r="M564" s="33" t="str">
        <f>VLOOKUP(B564,SAOM!B$2:F2391,5,0)</f>
        <v>Vodanet</v>
      </c>
      <c r="N564" s="40" t="s">
        <v>3615</v>
      </c>
      <c r="O564" s="11" t="str">
        <f>VLOOKUP(N564,Coordenadas!B$2:C1411,2,0)</f>
        <v>NORDESTE</v>
      </c>
      <c r="P564" s="11" t="str">
        <f>VLOOKUP(N564,Coordenadas!B$2:D1411,3,0)</f>
        <v xml:space="preserve"> 17°57'28.32"S</v>
      </c>
      <c r="Q564" s="11" t="str">
        <f>VLOOKUP(N564,Coordenadas!B$2:E1411,4,0)</f>
        <v xml:space="preserve"> 42° 0'28.61"O</v>
      </c>
      <c r="R564" s="31">
        <v>4033</v>
      </c>
      <c r="S564" s="24">
        <v>41234</v>
      </c>
      <c r="T564" s="35" t="str">
        <f>VLOOKUP(B564,SAOM!B$2:M2105,9,0)</f>
        <v>Maria Aparecida Celestino dos Santos</v>
      </c>
      <c r="U564" s="13" t="str">
        <f>VLOOKUP(B564,SAOM!B$2:N2105,10,0)</f>
        <v>AV PRESIDENTE KENEDY , n156 -Centro</v>
      </c>
      <c r="V564" s="35">
        <f>VLOOKUP(B564,SAOM!B$2:P2105,12,0)</f>
        <v>3388312297</v>
      </c>
      <c r="W564" s="60" t="str">
        <f>VLOOKUP(B564,SAOM!B$2:O2105,11,0)</f>
        <v>39695-000</v>
      </c>
      <c r="X564" s="33" t="str">
        <f>VLOOKUP(B564,SAOM!B$2:Q2105,13,0)</f>
        <v>00:20:0e:10:4a:71</v>
      </c>
      <c r="Y564" s="24">
        <v>41234</v>
      </c>
      <c r="Z564" s="40" t="s">
        <v>3785</v>
      </c>
      <c r="AA564" s="55">
        <v>41235</v>
      </c>
      <c r="AB564" s="28">
        <f>VLOOKUP(C564,Relatorios!A$3:B1335,2,0)</f>
        <v>41271</v>
      </c>
      <c r="AC564" s="287">
        <f>VLOOKUP(D564,Faturamento!D$3:F1999,3,0)</f>
        <v>41266</v>
      </c>
      <c r="AD564" s="45" t="s">
        <v>6705</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55">
        <f t="shared" si="17"/>
        <v>41325</v>
      </c>
      <c r="AG564" s="55" t="s">
        <v>4162</v>
      </c>
      <c r="AH564" s="55"/>
      <c r="AI564" s="181"/>
      <c r="AJ564" s="115"/>
      <c r="AK564" s="115"/>
      <c r="AL564" s="11" t="str">
        <f>VLOOKUP(B564,SAOM!B$2:U2222,20,0)</f>
        <v>Conectado ao modem</v>
      </c>
      <c r="AM564" s="57" t="s">
        <v>4162</v>
      </c>
    </row>
    <row r="565" spans="1:39" s="57" customFormat="1" ht="15.75" customHeight="1">
      <c r="A565" s="39">
        <v>3670</v>
      </c>
      <c r="B565" s="31">
        <v>3670</v>
      </c>
      <c r="C565" s="31">
        <v>3670</v>
      </c>
      <c r="D565" s="33" t="str">
        <f>VLOOKUP(B565,SAOM!B$2:H2222,7,0)</f>
        <v>SES-ANIA-3670</v>
      </c>
      <c r="E565" s="24">
        <v>41071</v>
      </c>
      <c r="F565" s="24">
        <v>41116</v>
      </c>
      <c r="G565" s="13">
        <f>VLOOKUP(B565,SAOM!B$2:D2109,3,0)</f>
        <v>41116</v>
      </c>
      <c r="H565" s="24">
        <f t="shared" si="16"/>
        <v>41131</v>
      </c>
      <c r="I565" s="24" t="s">
        <v>458</v>
      </c>
      <c r="J565" s="48" t="s">
        <v>469</v>
      </c>
      <c r="K565" s="33" t="str">
        <f>VLOOKUP(B565,SAOM!B$2:H2106,4,0)</f>
        <v>Aceito</v>
      </c>
      <c r="L565" s="48" t="s">
        <v>623</v>
      </c>
      <c r="M565" s="33" t="str">
        <f>VLOOKUP(B565,SAOM!B$2:F2392,5,0)</f>
        <v>Vodanet</v>
      </c>
      <c r="N565" s="40" t="s">
        <v>1885</v>
      </c>
      <c r="O565" s="11" t="str">
        <f>VLOOKUP(N565,Coordenadas!B$2:C1412,2,0)</f>
        <v>NORDESTE</v>
      </c>
      <c r="P565" s="11" t="str">
        <f>VLOOKUP(N565,Coordenadas!B$2:D1412,3,0)</f>
        <v xml:space="preserve"> 17°43'48.23"S</v>
      </c>
      <c r="Q565" s="11" t="str">
        <f>VLOOKUP(N565,Coordenadas!B$2:E1412,4,0)</f>
        <v xml:space="preserve"> 42°15'7.34"O</v>
      </c>
      <c r="R565" s="31">
        <v>4033</v>
      </c>
      <c r="S565" s="24">
        <v>41134</v>
      </c>
      <c r="T565" s="35" t="str">
        <f>VLOOKUP(B565,SAOM!B$2:M2106,9,0)</f>
        <v>MARILZA CAMARGOS DOS SANTOS</v>
      </c>
      <c r="U565" s="13" t="str">
        <f>VLOOKUP(B565,SAOM!B$2:N2106,10,0)</f>
        <v>CÓRREGO SÃO BENEDITO , s/n - Zona Rural</v>
      </c>
      <c r="V565" s="35" t="str">
        <f>VLOOKUP(B565,SAOM!B$2:P2106,12,0)</f>
        <v>33 3516-9003</v>
      </c>
      <c r="W565" s="60" t="str">
        <f>VLOOKUP(B565,SAOM!B$2:O2106,11,0)</f>
        <v>39685-000</v>
      </c>
      <c r="X565" s="33" t="str">
        <f>VLOOKUP(B565,SAOM!B$2:Q2106,13,0)</f>
        <v>00:20:0E:10:4A:CF</v>
      </c>
      <c r="Y565" s="24">
        <v>41172</v>
      </c>
      <c r="Z565" s="40" t="s">
        <v>3802</v>
      </c>
      <c r="AA565" s="55">
        <v>41172</v>
      </c>
      <c r="AB565" s="28">
        <f>VLOOKUP(C565,Relatorios!A$3:B1336,2,0)</f>
        <v>41271</v>
      </c>
      <c r="AC565" s="287">
        <f>VLOOKUP(D565,Faturamento!D$3:F2000,3,0)</f>
        <v>41203</v>
      </c>
      <c r="AD565" s="45" t="s">
        <v>6563</v>
      </c>
      <c r="AE565" s="14" t="str">
        <f>VLOOKUP(B565,SAOM!B$2:T2106,16,0)</f>
        <v xml:space="preserve">Cnes: 6433200 
UNIDADE BÁSICA DE SAÚDE SÃO BENEDITO </v>
      </c>
      <c r="AF565" s="14">
        <f t="shared" si="17"/>
        <v>41262</v>
      </c>
      <c r="AG565" s="55" t="s">
        <v>4162</v>
      </c>
      <c r="AH565" s="55"/>
      <c r="AI565" s="181"/>
      <c r="AJ565" s="115"/>
      <c r="AK565" s="115"/>
      <c r="AL565" s="11" t="str">
        <f>VLOOKUP(B565,SAOM!B$2:U2223,20,0)</f>
        <v>Localidade não possui computador.</v>
      </c>
      <c r="AM565" s="57" t="s">
        <v>4162</v>
      </c>
    </row>
    <row r="566" spans="1:39" s="15" customFormat="1" ht="15.75" customHeight="1">
      <c r="A566" s="39">
        <v>3685</v>
      </c>
      <c r="B566" s="31">
        <v>3685</v>
      </c>
      <c r="C566" s="31">
        <v>3685</v>
      </c>
      <c r="D566" s="33" t="str">
        <f>VLOOKUP(B566,SAOM!B$2:H2223,7,0)</f>
        <v>SES-TENI-3685</v>
      </c>
      <c r="E566" s="13">
        <v>41071</v>
      </c>
      <c r="F566" s="13">
        <v>41116</v>
      </c>
      <c r="G566" s="13">
        <f>VLOOKUP(B566,SAOM!B$2:D2110,3,0)</f>
        <v>41116</v>
      </c>
      <c r="H566" s="13">
        <f t="shared" si="16"/>
        <v>41131</v>
      </c>
      <c r="I566" s="13">
        <v>41086</v>
      </c>
      <c r="J566" s="10" t="s">
        <v>469</v>
      </c>
      <c r="K566" s="33" t="str">
        <f>VLOOKUP(B566,SAOM!B$2:H2107,4,0)</f>
        <v>Aceito</v>
      </c>
      <c r="L566" s="10" t="s">
        <v>456</v>
      </c>
      <c r="M566" s="33" t="str">
        <f>VLOOKUP(B566,SAOM!B$2:F2393,5,0)</f>
        <v>Lider</v>
      </c>
      <c r="N566" s="11" t="s">
        <v>172</v>
      </c>
      <c r="O566" s="11" t="str">
        <f>VLOOKUP(N566,Coordenadas!B$2:C1413,2,0)</f>
        <v>NORDESTE</v>
      </c>
      <c r="P566" s="11" t="str">
        <f>VLOOKUP(N566,Coordenadas!B$2:D1413,3,0)</f>
        <v xml:space="preserve"> 17°51'13.38"S</v>
      </c>
      <c r="Q566" s="11" t="str">
        <f>VLOOKUP(N566,Coordenadas!B$2:E1413,4,0)</f>
        <v xml:space="preserve"> 41°30'54.30"O</v>
      </c>
      <c r="R566" s="33">
        <v>4033</v>
      </c>
      <c r="S566" s="13">
        <v>41131</v>
      </c>
      <c r="T566" s="35" t="str">
        <f>VLOOKUP(B566,SAOM!B$2:M2107,9,0)</f>
        <v>Rísia Rodrigues Martins</v>
      </c>
      <c r="U566" s="13" t="str">
        <f>VLOOKUP(B566,SAOM!B$2:N2107,10,0)</f>
        <v>Avenida Tietê , n66 -Bairro Jardim São Paulo</v>
      </c>
      <c r="V566" s="35" t="str">
        <f>VLOOKUP(B566,SAOM!B$2:P2107,12,0)</f>
        <v>(33) 3529-2347</v>
      </c>
      <c r="W566" s="60">
        <f>VLOOKUP(B566,SAOM!B$2:O2107,11,0)</f>
        <v>39800000</v>
      </c>
      <c r="X566" s="33" t="str">
        <f>VLOOKUP(B566,SAOM!B$2:Q2107,13,0)</f>
        <v>00:20:0E:10:4C:E9</v>
      </c>
      <c r="Y566" s="13">
        <v>41131</v>
      </c>
      <c r="Z566" s="11" t="s">
        <v>5617</v>
      </c>
      <c r="AA566" s="14">
        <v>41131</v>
      </c>
      <c r="AB566" s="28">
        <f>VLOOKUP(C566,Relatorios!A$3:B1337,2,0)</f>
        <v>41193</v>
      </c>
      <c r="AC566" s="287">
        <f>VLOOKUP(D566,Faturamento!D$3:F2001,3,0)</f>
        <v>41162</v>
      </c>
      <c r="AD566" s="41" t="s">
        <v>4255</v>
      </c>
      <c r="AE566" s="14" t="str">
        <f>VLOOKUP(B566,SAOM!B$2:T2107,16,0)</f>
        <v xml:space="preserve">Cnes: 6696430 
PSF Jardim São Paulo </v>
      </c>
      <c r="AF566" s="14">
        <f t="shared" si="17"/>
        <v>41221</v>
      </c>
      <c r="AG566" s="14" t="s">
        <v>4162</v>
      </c>
      <c r="AH566" s="14"/>
      <c r="AI566" s="47"/>
      <c r="AJ566" s="114"/>
      <c r="AK566" s="114"/>
      <c r="AL566" s="11" t="str">
        <f>VLOOKUP(B566,SAOM!B$2:U2224,20,0)</f>
        <v>Conectado ao PC do cliente.</v>
      </c>
      <c r="AM566" s="15" t="s">
        <v>4162</v>
      </c>
    </row>
    <row r="567" spans="1:39" s="57" customFormat="1" ht="15.75" customHeight="1">
      <c r="A567" s="39">
        <v>3678</v>
      </c>
      <c r="B567" s="31">
        <v>3678</v>
      </c>
      <c r="C567" s="31">
        <v>3678</v>
      </c>
      <c r="D567" s="31" t="str">
        <f>VLOOKUP(B567,SAOM!B$2:H2224,7,0)</f>
        <v>SES-TENI-3678</v>
      </c>
      <c r="E567" s="24">
        <v>41071</v>
      </c>
      <c r="F567" s="24">
        <v>41116</v>
      </c>
      <c r="G567" s="24">
        <f>VLOOKUP(B567,SAOM!B$2:D2111,3,0)</f>
        <v>41186</v>
      </c>
      <c r="H567" s="24">
        <f t="shared" si="16"/>
        <v>41131</v>
      </c>
      <c r="I567" s="24">
        <v>41086</v>
      </c>
      <c r="J567" s="48" t="s">
        <v>469</v>
      </c>
      <c r="K567" s="31" t="str">
        <f>VLOOKUP(B567,SAOM!B$2:H2108,4,0)</f>
        <v>Aceito</v>
      </c>
      <c r="L567" s="48" t="s">
        <v>456</v>
      </c>
      <c r="M567" s="33" t="str">
        <f>VLOOKUP(B567,SAOM!B$2:F2394,5,0)</f>
        <v>Lider</v>
      </c>
      <c r="N567" s="40" t="s">
        <v>172</v>
      </c>
      <c r="O567" s="40" t="str">
        <f>VLOOKUP(N567,Coordenadas!B$2:C1414,2,0)</f>
        <v>NORDESTE</v>
      </c>
      <c r="P567" s="40" t="str">
        <f>VLOOKUP(N567,Coordenadas!B$2:D1414,3,0)</f>
        <v xml:space="preserve"> 17°51'13.38"S</v>
      </c>
      <c r="Q567" s="40" t="str">
        <f>VLOOKUP(N567,Coordenadas!B$2:E1414,4,0)</f>
        <v xml:space="preserve"> 41°30'54.30"O</v>
      </c>
      <c r="R567" s="31">
        <v>4033</v>
      </c>
      <c r="S567" s="24" t="s">
        <v>458</v>
      </c>
      <c r="T567" s="54" t="str">
        <f>VLOOKUP(B567,SAOM!B$2:M2108,9,0)</f>
        <v>Polyana Castro</v>
      </c>
      <c r="U567" s="24" t="str">
        <f>VLOOKUP(B567,SAOM!B$2:N2108,10,0)</f>
        <v>Rua Principal, Correio Central , s/n - Zona Rural -Bairro Cedro</v>
      </c>
      <c r="V567" s="54" t="str">
        <f>VLOOKUP(B567,SAOM!B$2:P2108,12,0)</f>
        <v>(33)3529- 2328/9974-</v>
      </c>
      <c r="W567" s="175" t="str">
        <f>VLOOKUP(B567,SAOM!B$2:O2108,11,0)</f>
        <v>39800-000</v>
      </c>
      <c r="X567" s="31" t="str">
        <f>VLOOKUP(B567,SAOM!B$2:Q2108,13,0)</f>
        <v>00:20:0e:10:58:9b</v>
      </c>
      <c r="Y567" s="24">
        <v>41332</v>
      </c>
      <c r="Z567" s="40" t="s">
        <v>6949</v>
      </c>
      <c r="AA567" s="14">
        <v>41332</v>
      </c>
      <c r="AB567" s="56">
        <v>41390</v>
      </c>
      <c r="AC567" s="287">
        <f>VLOOKUP(D567,Faturamento!D$3:F2002,3,0)</f>
        <v>41363</v>
      </c>
      <c r="AD567" s="45" t="s">
        <v>4158</v>
      </c>
      <c r="AE567" s="55" t="str">
        <f>VLOOKUP(B567,SAOM!B$2:T2108,16,0)</f>
        <v>19/12/2012 15:06:20 	Ivan Santos 	Para Agendar entrar em contato com Nair Guedes Auxiliar administrativo do psf cedro
33-8872-1481/33-9974-3828   	Pendência Ativação Resolvida
04/09/2012 14:04:52 	Ivan Santos 	Resolvida.  	Pendência Ativação Resol</v>
      </c>
      <c r="AF567" s="55">
        <f t="shared" si="17"/>
        <v>41422</v>
      </c>
      <c r="AG567" s="55" t="s">
        <v>4162</v>
      </c>
      <c r="AH567" s="55"/>
      <c r="AI567" s="181"/>
      <c r="AJ567" s="115"/>
      <c r="AK567" s="115"/>
      <c r="AL567" s="11" t="str">
        <f>VLOOKUP(B567,SAOM!B$2:U2225,20,0)</f>
        <v>Não há terminal próximo.</v>
      </c>
      <c r="AM567" s="57" t="s">
        <v>4162</v>
      </c>
    </row>
    <row r="568" spans="1:39" s="15" customFormat="1" ht="15.75" customHeight="1">
      <c r="A568" s="39">
        <v>3661</v>
      </c>
      <c r="B568" s="31">
        <v>3661</v>
      </c>
      <c r="C568" s="31">
        <v>3661</v>
      </c>
      <c r="D568" s="33" t="str">
        <f>VLOOKUP(B568,SAOM!B$2:H2225,7,0)</f>
        <v>SES-JORO-3661</v>
      </c>
      <c r="E568" s="13">
        <v>41066</v>
      </c>
      <c r="F568" s="13">
        <v>41111</v>
      </c>
      <c r="G568" s="13">
        <f>VLOOKUP(B568,SAOM!B$2:D2112,3,0)</f>
        <v>41111</v>
      </c>
      <c r="H568" s="13">
        <f t="shared" si="16"/>
        <v>41126</v>
      </c>
      <c r="I568" s="13" t="s">
        <v>458</v>
      </c>
      <c r="J568" s="10" t="s">
        <v>469</v>
      </c>
      <c r="K568" s="33" t="str">
        <f>VLOOKUP(B568,SAOM!B$2:H2109,4,0)</f>
        <v>Aceito</v>
      </c>
      <c r="L568" s="10" t="s">
        <v>456</v>
      </c>
      <c r="M568" s="33" t="str">
        <f>VLOOKUP(B568,SAOM!B$2:F2395,5,0)</f>
        <v>Lider</v>
      </c>
      <c r="N568" s="11" t="s">
        <v>3546</v>
      </c>
      <c r="O568" s="11" t="str">
        <f>VLOOKUP(N568,Coordenadas!B$2:C1415,2,0)</f>
        <v>NOROESTE</v>
      </c>
      <c r="P568" s="11" t="str">
        <f>VLOOKUP(N568,Coordenadas!B$2:D1415,3,0)</f>
        <v xml:space="preserve"> 17°44'44.59"S</v>
      </c>
      <c r="Q568" s="11" t="str">
        <f>VLOOKUP(N568,Coordenadas!B$2:E1415,4,0)</f>
        <v xml:space="preserve"> 46°10'42.96"O</v>
      </c>
      <c r="R568" s="33">
        <v>4033</v>
      </c>
      <c r="S568" s="13">
        <v>41151</v>
      </c>
      <c r="T568" s="35" t="str">
        <f>VLOOKUP(B568,SAOM!B$2:M2109,9,0)</f>
        <v>Cristiane</v>
      </c>
      <c r="U568" s="13" t="str">
        <f>VLOOKUP(B568,SAOM!B$2:N2109,10,0)</f>
        <v>RUA ALOÍSIO NOGUEIRA JUNIOR , n45 - Bairro Santa Cruz</v>
      </c>
      <c r="V568" s="35" t="str">
        <f>VLOOKUP(B568,SAOM!B$2:P2109,12,0)</f>
        <v>(38) 3561-1850</v>
      </c>
      <c r="W568" s="60">
        <f>VLOOKUP(B568,SAOM!B$2:O2109,11,0)</f>
        <v>38770000</v>
      </c>
      <c r="X568" s="33" t="str">
        <f>VLOOKUP(B568,SAOM!B$2:Q2109,13,0)</f>
        <v>00:20:0E:10:4A:C4</v>
      </c>
      <c r="Y568" s="13">
        <v>41128</v>
      </c>
      <c r="Z568" s="68" t="s">
        <v>5871</v>
      </c>
      <c r="AA568" s="14">
        <v>41152</v>
      </c>
      <c r="AB568" s="28">
        <f>VLOOKUP(C568,Relatorios!A$3:B1339,2,0)</f>
        <v>41254</v>
      </c>
      <c r="AC568" s="287">
        <f>VLOOKUP(D568,Faturamento!D$3:F2003,3,0)</f>
        <v>41183</v>
      </c>
      <c r="AD568" s="41" t="s">
        <v>6710</v>
      </c>
      <c r="AE568" s="14" t="str">
        <f>VLOOKUP(B568,SAOM!B$2:T2109,16,0)</f>
        <v xml:space="preserve">Cnes: 3048640 
CENTRO SAÚDE MANOEL LOPES CANÇADO-PSF IV 
</v>
      </c>
      <c r="AF568" s="14">
        <f t="shared" si="17"/>
        <v>41242</v>
      </c>
      <c r="AG568" s="14" t="s">
        <v>4162</v>
      </c>
      <c r="AH568" s="14"/>
      <c r="AI568" s="47"/>
      <c r="AJ568" s="114"/>
      <c r="AK568" s="114"/>
      <c r="AL568" s="11" t="str">
        <f>VLOOKUP(B568,SAOM!B$2:U2226,20,0)</f>
        <v>Técnico não possui o cabo.</v>
      </c>
      <c r="AM568" s="15" t="s">
        <v>4162</v>
      </c>
    </row>
    <row r="569" spans="1:39" s="15" customFormat="1" ht="15.75" customHeight="1">
      <c r="A569" s="39">
        <v>3682</v>
      </c>
      <c r="B569" s="31">
        <v>3682</v>
      </c>
      <c r="C569" s="31">
        <v>3682</v>
      </c>
      <c r="D569" s="33" t="str">
        <f>VLOOKUP(B569,SAOM!B$2:H2226,7,0)</f>
        <v>SES-TENI-3682</v>
      </c>
      <c r="E569" s="13">
        <v>41071</v>
      </c>
      <c r="F569" s="13">
        <v>41116</v>
      </c>
      <c r="G569" s="13">
        <f>VLOOKUP(B569,SAOM!B$2:D2113,3,0)</f>
        <v>41186</v>
      </c>
      <c r="H569" s="13">
        <f t="shared" si="16"/>
        <v>41131</v>
      </c>
      <c r="I569" s="13">
        <v>41086</v>
      </c>
      <c r="J569" s="10" t="s">
        <v>469</v>
      </c>
      <c r="K569" s="33" t="str">
        <f>VLOOKUP(B569,SAOM!B$2:H2110,4,0)</f>
        <v>Aceito</v>
      </c>
      <c r="L569" s="10" t="s">
        <v>456</v>
      </c>
      <c r="M569" s="33" t="str">
        <f>VLOOKUP(B569,SAOM!B$2:F2396,5,0)</f>
        <v>Lider</v>
      </c>
      <c r="N569" s="11" t="s">
        <v>172</v>
      </c>
      <c r="O569" s="11" t="str">
        <f>VLOOKUP(N569,Coordenadas!B$2:C1416,2,0)</f>
        <v>NORDESTE</v>
      </c>
      <c r="P569" s="11" t="str">
        <f>VLOOKUP(N569,Coordenadas!B$2:D1416,3,0)</f>
        <v xml:space="preserve"> 17°51'13.38"S</v>
      </c>
      <c r="Q569" s="11" t="str">
        <f>VLOOKUP(N569,Coordenadas!B$2:E1416,4,0)</f>
        <v xml:space="preserve"> 41°30'54.30"O</v>
      </c>
      <c r="R569" s="33">
        <v>4033</v>
      </c>
      <c r="S569" s="13" t="s">
        <v>458</v>
      </c>
      <c r="T569" s="35" t="str">
        <f>VLOOKUP(B569,SAOM!B$2:M2110,9,0)</f>
        <v>Tatiane Lima</v>
      </c>
      <c r="U569" s="13" t="str">
        <f>VLOOKUP(B569,SAOM!B$2:N2110,10,0)</f>
        <v>Rua Benedito Oliveira, n121 - Bairro Grão Pará</v>
      </c>
      <c r="V569" s="35" t="str">
        <f>VLOOKUP(B569,SAOM!B$2:P2110,12,0)</f>
        <v>(33) 3523-6838</v>
      </c>
      <c r="W569" s="60" t="str">
        <f>VLOOKUP(B569,SAOM!B$2:O2110,11,0)</f>
        <v>39800-000</v>
      </c>
      <c r="X569" s="33" t="str">
        <f>VLOOKUP(B569,SAOM!B$2:Q2110,13,0)</f>
        <v>00:20:0E:10:5C:66</v>
      </c>
      <c r="Y569" s="13">
        <v>41403</v>
      </c>
      <c r="Z569" s="11" t="s">
        <v>4973</v>
      </c>
      <c r="AA569" s="14">
        <v>41403</v>
      </c>
      <c r="AB569" s="28" t="e">
        <f>VLOOKUP(C569,Relatorios!A$3:B1340,2,0)</f>
        <v>#N/A</v>
      </c>
      <c r="AC569" s="287" t="e">
        <f>VLOOKUP(D569,Faturamento!D$3:F2004,3,0)</f>
        <v>#N/A</v>
      </c>
      <c r="AD569" s="41" t="s">
        <v>4159</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 t="shared" si="17"/>
        <v>41493</v>
      </c>
      <c r="AG569" s="14" t="s">
        <v>4162</v>
      </c>
      <c r="AH569" s="14"/>
      <c r="AI569" s="47"/>
      <c r="AJ569" s="114"/>
      <c r="AK569" s="114"/>
      <c r="AL569" s="11" t="str">
        <f>VLOOKUP(B569,SAOM!B$2:U2227,20,0)</f>
        <v>Não vai deixar, não tem computador</v>
      </c>
      <c r="AM569" s="15" t="s">
        <v>4162</v>
      </c>
    </row>
    <row r="570" spans="1:39" s="15" customFormat="1" ht="15.75" customHeight="1">
      <c r="A570" s="39">
        <v>3679</v>
      </c>
      <c r="B570" s="31">
        <v>3679</v>
      </c>
      <c r="C570" s="31">
        <v>3679</v>
      </c>
      <c r="D570" s="33" t="str">
        <f>VLOOKUP(B570,SAOM!B$2:H2227,7,0)</f>
        <v>SES-TENI-3679</v>
      </c>
      <c r="E570" s="13">
        <v>41071</v>
      </c>
      <c r="F570" s="13">
        <v>41116</v>
      </c>
      <c r="G570" s="13">
        <f>VLOOKUP(B570,SAOM!B$2:D2114,3,0)</f>
        <v>41116</v>
      </c>
      <c r="H570" s="13">
        <f t="shared" si="16"/>
        <v>41131</v>
      </c>
      <c r="I570" s="13" t="s">
        <v>458</v>
      </c>
      <c r="J570" s="10" t="s">
        <v>469</v>
      </c>
      <c r="K570" s="33" t="str">
        <f>VLOOKUP(B570,SAOM!B$2:H2111,4,0)</f>
        <v>Aceito</v>
      </c>
      <c r="L570" s="10" t="s">
        <v>456</v>
      </c>
      <c r="M570" s="33" t="str">
        <f>VLOOKUP(B570,SAOM!B$2:F2397,5,0)</f>
        <v>Lider</v>
      </c>
      <c r="N570" s="11" t="s">
        <v>172</v>
      </c>
      <c r="O570" s="11" t="str">
        <f>VLOOKUP(N570,Coordenadas!B$2:C1417,2,0)</f>
        <v>NORDESTE</v>
      </c>
      <c r="P570" s="11" t="str">
        <f>VLOOKUP(N570,Coordenadas!B$2:D1417,3,0)</f>
        <v xml:space="preserve"> 17°51'13.38"S</v>
      </c>
      <c r="Q570" s="11" t="str">
        <f>VLOOKUP(N570,Coordenadas!B$2:E1417,4,0)</f>
        <v xml:space="preserve"> 41°30'54.30"O</v>
      </c>
      <c r="R570" s="33">
        <v>4033</v>
      </c>
      <c r="S570" s="13">
        <v>41124</v>
      </c>
      <c r="T570" s="35" t="str">
        <f>VLOOKUP(B570,SAOM!B$2:M2111,9,0)</f>
        <v>Rossana Mollendorf</v>
      </c>
      <c r="U570" s="13" t="str">
        <f>VLOOKUP(B570,SAOM!B$2:N2111,10,0)</f>
        <v>Rua João Dantas , n181 -Bairro Alto da Copasa</v>
      </c>
      <c r="V570" s="35" t="str">
        <f>VLOOKUP(B570,SAOM!B$2:P2111,12,0)</f>
        <v>(33) 3529-2987</v>
      </c>
      <c r="W570" s="60">
        <f>VLOOKUP(B570,SAOM!B$2:O2111,11,0)</f>
        <v>39800000</v>
      </c>
      <c r="X570" s="33" t="str">
        <f>VLOOKUP(B570,SAOM!B$2:Q2111,13,0)</f>
        <v>00:20:0E:10:4F:7F</v>
      </c>
      <c r="Y570" s="13">
        <v>41124</v>
      </c>
      <c r="Z570" s="11" t="s">
        <v>5732</v>
      </c>
      <c r="AA570" s="14">
        <v>41124</v>
      </c>
      <c r="AB570" s="28" t="str">
        <f>VLOOKUP(C570,Relatorios!A$3:B1341,2,0)</f>
        <v>Pendente</v>
      </c>
      <c r="AC570" s="287">
        <f>VLOOKUP(D570,Faturamento!D$3:F2005,3,0)</f>
        <v>41155</v>
      </c>
      <c r="AD570" s="41"/>
      <c r="AE570" s="14" t="str">
        <f>VLOOKUP(B570,SAOM!B$2:T2111,16,0)</f>
        <v xml:space="preserve">Cnes: 5873827 
PSF Cidade Alta </v>
      </c>
      <c r="AF570" s="14">
        <f t="shared" si="17"/>
        <v>41214</v>
      </c>
      <c r="AG570" s="14" t="s">
        <v>4162</v>
      </c>
      <c r="AH570" s="14"/>
      <c r="AI570" s="47"/>
      <c r="AJ570" s="114"/>
      <c r="AK570" s="114"/>
      <c r="AL570" s="11" t="str">
        <f>VLOOKUP(B570,SAOM!B$2:U2228,20,0)</f>
        <v>Não há computador disponível.</v>
      </c>
      <c r="AM570" s="15" t="s">
        <v>4162</v>
      </c>
    </row>
    <row r="571" spans="1:39" s="57" customFormat="1" ht="15.75" customHeight="1">
      <c r="A571" s="39">
        <v>3677</v>
      </c>
      <c r="B571" s="31">
        <v>3677</v>
      </c>
      <c r="C571" s="31">
        <v>3677</v>
      </c>
      <c r="D571" s="33" t="str">
        <f>VLOOKUP(B571,SAOM!B$2:H2228,7,0)</f>
        <v>SES-TENI-3677</v>
      </c>
      <c r="E571" s="24">
        <v>41071</v>
      </c>
      <c r="F571" s="24">
        <v>41116</v>
      </c>
      <c r="G571" s="13">
        <f>VLOOKUP(B571,SAOM!B$2:D2115,3,0)</f>
        <v>41116</v>
      </c>
      <c r="H571" s="24">
        <f t="shared" si="16"/>
        <v>41131</v>
      </c>
      <c r="I571" s="24">
        <v>41121</v>
      </c>
      <c r="J571" s="48" t="s">
        <v>469</v>
      </c>
      <c r="K571" s="33" t="str">
        <f>VLOOKUP(B571,SAOM!B$2:H2112,4,0)</f>
        <v>Aceito</v>
      </c>
      <c r="L571" s="10" t="s">
        <v>456</v>
      </c>
      <c r="M571" s="33" t="str">
        <f>VLOOKUP(B571,SAOM!B$2:F2398,5,0)</f>
        <v>Lider</v>
      </c>
      <c r="N571" s="40" t="s">
        <v>172</v>
      </c>
      <c r="O571" s="11" t="str">
        <f>VLOOKUP(N571,Coordenadas!B$2:C1418,2,0)</f>
        <v>NORDESTE</v>
      </c>
      <c r="P571" s="11" t="str">
        <f>VLOOKUP(N571,Coordenadas!B$2:D1418,3,0)</f>
        <v xml:space="preserve"> 17°51'13.38"S</v>
      </c>
      <c r="Q571" s="11" t="str">
        <f>VLOOKUP(N571,Coordenadas!B$2:E1418,4,0)</f>
        <v xml:space="preserve"> 41°30'54.30"O</v>
      </c>
      <c r="R571" s="31">
        <v>4033</v>
      </c>
      <c r="S571" s="24">
        <v>41129</v>
      </c>
      <c r="T571" s="35" t="str">
        <f>VLOOKUP(B571,SAOM!B$2:M2112,9,0)</f>
        <v>Tatyane Lima Ramos</v>
      </c>
      <c r="U571" s="13" t="str">
        <f>VLOOKUP(B571,SAOM!B$2:N2112,10,0)</f>
        <v>Rua Domingos Alves Santana, n200,-Bairro Vila São João</v>
      </c>
      <c r="V571" s="35" t="str">
        <f>VLOOKUP(B571,SAOM!B$2:P2112,12,0)</f>
        <v>(33) 3529-2347</v>
      </c>
      <c r="W571" s="60" t="str">
        <f>VLOOKUP(B571,SAOM!B$2:O2112,11,0)</f>
        <v>39800-000</v>
      </c>
      <c r="X571" s="33" t="str">
        <f>VLOOKUP(B571,SAOM!B$2:Q2112,13,0)</f>
        <v>00:20:0e:10:4f:7b</v>
      </c>
      <c r="Y571" s="24">
        <v>41131</v>
      </c>
      <c r="Z571" s="40" t="s">
        <v>5395</v>
      </c>
      <c r="AA571" s="55">
        <v>41152</v>
      </c>
      <c r="AB571" s="28">
        <f>VLOOKUP(C571,Relatorios!A$3:B1342,2,0)</f>
        <v>41193</v>
      </c>
      <c r="AC571" s="287">
        <f>VLOOKUP(D571,Faturamento!D$3:F2006,3,0)</f>
        <v>41183</v>
      </c>
      <c r="AD571" s="208" t="s">
        <v>6027</v>
      </c>
      <c r="AE571" s="14" t="str">
        <f>VLOOKUP(B571,SAOM!B$2:T2112,16,0)</f>
        <v xml:space="preserve">Cnes: 6696422 
PSF Castro Pires </v>
      </c>
      <c r="AF571" s="14">
        <f t="shared" si="17"/>
        <v>41242</v>
      </c>
      <c r="AG571" s="55" t="s">
        <v>4162</v>
      </c>
      <c r="AH571" s="55"/>
      <c r="AI571" s="181"/>
      <c r="AJ571" s="115"/>
      <c r="AK571" s="115"/>
      <c r="AL571" s="11" t="str">
        <f>VLOOKUP(B571,SAOM!B$2:U2229,20,0)</f>
        <v>-</v>
      </c>
      <c r="AM571" s="57" t="s">
        <v>4162</v>
      </c>
    </row>
    <row r="572" spans="1:39" s="57" customFormat="1" ht="15.75" customHeight="1">
      <c r="A572" s="39">
        <v>3680</v>
      </c>
      <c r="B572" s="31">
        <v>3680</v>
      </c>
      <c r="C572" s="31">
        <v>3680</v>
      </c>
      <c r="D572" s="33" t="str">
        <f>VLOOKUP(B572,SAOM!B$2:H2229,7,0)</f>
        <v>SES-TENI-3680</v>
      </c>
      <c r="E572" s="24">
        <v>41071</v>
      </c>
      <c r="F572" s="24">
        <v>41116</v>
      </c>
      <c r="G572" s="13">
        <f>VLOOKUP(B572,SAOM!B$2:D2116,3,0)</f>
        <v>41116</v>
      </c>
      <c r="H572" s="24">
        <f t="shared" si="16"/>
        <v>41131</v>
      </c>
      <c r="I572" s="24" t="s">
        <v>458</v>
      </c>
      <c r="J572" s="48" t="s">
        <v>469</v>
      </c>
      <c r="K572" s="33" t="str">
        <f>VLOOKUP(B572,SAOM!B$2:H2113,4,0)</f>
        <v>Aceito</v>
      </c>
      <c r="L572" s="10" t="s">
        <v>456</v>
      </c>
      <c r="M572" s="33" t="str">
        <f>VLOOKUP(B572,SAOM!B$2:F2399,5,0)</f>
        <v>Lider</v>
      </c>
      <c r="N572" s="40" t="s">
        <v>172</v>
      </c>
      <c r="O572" s="11" t="str">
        <f>VLOOKUP(N572,Coordenadas!B$2:C1419,2,0)</f>
        <v>NORDESTE</v>
      </c>
      <c r="P572" s="11" t="str">
        <f>VLOOKUP(N572,Coordenadas!B$2:D1419,3,0)</f>
        <v xml:space="preserve"> 17°51'13.38"S</v>
      </c>
      <c r="Q572" s="11" t="str">
        <f>VLOOKUP(N572,Coordenadas!B$2:E1419,4,0)</f>
        <v xml:space="preserve"> 41°30'54.30"O</v>
      </c>
      <c r="R572" s="31">
        <v>4033</v>
      </c>
      <c r="S572" s="24">
        <v>41123</v>
      </c>
      <c r="T572" s="35" t="str">
        <f>VLOOKUP(B572,SAOM!B$2:M2113,9,0)</f>
        <v>Edileusa Andrade</v>
      </c>
      <c r="U572" s="13" t="str">
        <f>VLOOKUP(B572,SAOM!B$2:N2113,10,0)</f>
        <v>Rua Cabo Ramiro Ferreira , n40 - Bairro Vila Verônica</v>
      </c>
      <c r="V572" s="35" t="str">
        <f>VLOOKUP(B572,SAOM!B$2:P2113,12,0)</f>
        <v>(33) 3529-2336</v>
      </c>
      <c r="W572" s="60">
        <f>VLOOKUP(B572,SAOM!B$2:O2113,11,0)</f>
        <v>39800000</v>
      </c>
      <c r="X572" s="33" t="str">
        <f>VLOOKUP(B572,SAOM!B$2:Q2113,13,0)</f>
        <v>00:20:0e:10:4f:4f</v>
      </c>
      <c r="Y572" s="24">
        <v>41123</v>
      </c>
      <c r="Z572" s="40" t="s">
        <v>5729</v>
      </c>
      <c r="AA572" s="55">
        <v>41137</v>
      </c>
      <c r="AB572" s="28">
        <f>VLOOKUP(C572,Relatorios!A$3:B1343,2,0)</f>
        <v>41193</v>
      </c>
      <c r="AC572" s="287">
        <f>VLOOKUP(D572,Faturamento!D$3:F2007,3,0)</f>
        <v>41168</v>
      </c>
      <c r="AD572" s="45" t="s">
        <v>5730</v>
      </c>
      <c r="AE572" s="14" t="str">
        <f>VLOOKUP(B572,SAOM!B$2:T2113,16,0)</f>
        <v xml:space="preserve">Cnes: 6696457 
PSF Filadélfia </v>
      </c>
      <c r="AF572" s="14">
        <f t="shared" si="17"/>
        <v>41227</v>
      </c>
      <c r="AG572" s="55" t="s">
        <v>4162</v>
      </c>
      <c r="AH572" s="55"/>
      <c r="AI572" s="181"/>
      <c r="AJ572" s="115"/>
      <c r="AK572" s="115"/>
      <c r="AL572" s="11" t="str">
        <f>VLOOKUP(B572,SAOM!B$2:U2230,20,0)</f>
        <v>Localidade não possui computador</v>
      </c>
      <c r="AM572" s="57" t="s">
        <v>4162</v>
      </c>
    </row>
    <row r="573" spans="1:39" s="57" customFormat="1" ht="15.75" customHeight="1">
      <c r="A573" s="39">
        <v>3676</v>
      </c>
      <c r="B573" s="31">
        <v>3676</v>
      </c>
      <c r="C573" s="31">
        <v>3676</v>
      </c>
      <c r="D573" s="33" t="str">
        <f>VLOOKUP(B573,SAOM!B$2:H2230,7,0)</f>
        <v>SES-TENI-3676</v>
      </c>
      <c r="E573" s="24">
        <v>41071</v>
      </c>
      <c r="F573" s="24">
        <v>41178</v>
      </c>
      <c r="G573" s="13">
        <f>VLOOKUP(B573,SAOM!B$2:D2117,3,0)</f>
        <v>41178</v>
      </c>
      <c r="H573" s="24">
        <f t="shared" si="16"/>
        <v>41193</v>
      </c>
      <c r="I573" s="24">
        <v>41086</v>
      </c>
      <c r="J573" s="48" t="s">
        <v>469</v>
      </c>
      <c r="K573" s="33" t="str">
        <f>VLOOKUP(B573,SAOM!B$2:H2114,4,0)</f>
        <v>Aceito</v>
      </c>
      <c r="L573" s="10" t="s">
        <v>456</v>
      </c>
      <c r="M573" s="33" t="str">
        <f>VLOOKUP(B573,SAOM!B$2:F2400,5,0)</f>
        <v>Lider</v>
      </c>
      <c r="N573" s="40" t="s">
        <v>172</v>
      </c>
      <c r="O573" s="11" t="str">
        <f>VLOOKUP(N573,Coordenadas!B$2:C1420,2,0)</f>
        <v>NORDESTE</v>
      </c>
      <c r="P573" s="11" t="str">
        <f>VLOOKUP(N573,Coordenadas!B$2:D1420,3,0)</f>
        <v xml:space="preserve"> 17°51'13.38"S</v>
      </c>
      <c r="Q573" s="11" t="str">
        <f>VLOOKUP(N573,Coordenadas!B$2:E1420,4,0)</f>
        <v xml:space="preserve"> 41°30'54.30"O</v>
      </c>
      <c r="R573" s="31">
        <v>4033</v>
      </c>
      <c r="S573" s="24">
        <v>41186</v>
      </c>
      <c r="T573" s="35" t="str">
        <f>VLOOKUP(B573,SAOM!B$2:M2114,9,0)</f>
        <v>Andressa Leal</v>
      </c>
      <c r="U573" s="13" t="str">
        <f>VLOOKUP(B573,SAOM!B$2:N2114,10,0)</f>
        <v>Rua Estados Unidos, n100 - Bairro Vila Betel</v>
      </c>
      <c r="V573" s="35" t="str">
        <f>VLOOKUP(B573,SAOM!B$2:P2114,12,0)</f>
        <v>(33) 3536-2480</v>
      </c>
      <c r="W573" s="60" t="str">
        <f>VLOOKUP(B573,SAOM!B$2:O2114,11,0)</f>
        <v>39800-000</v>
      </c>
      <c r="X573" s="33" t="str">
        <f>VLOOKUP(B573,SAOM!B$2:Q2114,13,0)</f>
        <v>00:20:0E:10:4A:DC</v>
      </c>
      <c r="Y573" s="24">
        <v>41206</v>
      </c>
      <c r="Z573" s="40" t="s">
        <v>7933</v>
      </c>
      <c r="AA573" s="55">
        <v>41206</v>
      </c>
      <c r="AB573" s="28" t="str">
        <f>VLOOKUP(C573,Relatorios!A$3:B1344,2,0)</f>
        <v>Pendente</v>
      </c>
      <c r="AC573" s="287">
        <f>VLOOKUP(D573,Faturamento!D$3:F2008,3,0)</f>
        <v>41237</v>
      </c>
      <c r="AD573" s="45" t="s">
        <v>4160</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55">
        <f t="shared" si="17"/>
        <v>41296</v>
      </c>
      <c r="AG573" s="55" t="s">
        <v>4162</v>
      </c>
      <c r="AH573" s="55"/>
      <c r="AI573" s="181"/>
      <c r="AJ573" s="115"/>
      <c r="AK573" s="115"/>
      <c r="AL573" s="11" t="str">
        <f>VLOOKUP(B573,SAOM!B$2:U2231,20,0)</f>
        <v>-</v>
      </c>
      <c r="AM573" s="57" t="s">
        <v>4162</v>
      </c>
    </row>
    <row r="574" spans="1:39" s="57" customFormat="1" ht="15.75" customHeight="1">
      <c r="A574" s="39">
        <v>3752</v>
      </c>
      <c r="B574" s="31">
        <v>3752</v>
      </c>
      <c r="C574" s="31">
        <v>3752</v>
      </c>
      <c r="D574" s="33" t="str">
        <f>VLOOKUP(B574,SAOM!B$2:H2231,7,0)</f>
        <v>SES-GUES-3752</v>
      </c>
      <c r="E574" s="24">
        <v>41073</v>
      </c>
      <c r="F574" s="24">
        <v>41174</v>
      </c>
      <c r="G574" s="13">
        <f>VLOOKUP(B574,SAOM!B$2:D2118,3,0)</f>
        <v>41174</v>
      </c>
      <c r="H574" s="24">
        <f t="shared" si="16"/>
        <v>41189</v>
      </c>
      <c r="I574" s="24">
        <v>41086</v>
      </c>
      <c r="J574" s="48" t="s">
        <v>469</v>
      </c>
      <c r="K574" s="33" t="str">
        <f>VLOOKUP(B574,SAOM!B$2:H2115,4,0)</f>
        <v>Aceito</v>
      </c>
      <c r="L574" s="10" t="s">
        <v>456</v>
      </c>
      <c r="M574" s="33" t="str">
        <f>VLOOKUP(B574,SAOM!B$2:F2401,5,0)</f>
        <v>Lider</v>
      </c>
      <c r="N574" s="40" t="s">
        <v>3525</v>
      </c>
      <c r="O574" s="11" t="str">
        <f>VLOOKUP(N574,Coordenadas!B$2:C1421,2,0)</f>
        <v>CENTRO</v>
      </c>
      <c r="P574" s="11" t="str">
        <f>VLOOKUP(N574,Coordenadas!B$2:D1421,3,0)</f>
        <v xml:space="preserve"> 18°46'15.60"S</v>
      </c>
      <c r="Q574" s="11" t="str">
        <f>VLOOKUP(N574,Coordenadas!B$2:E1421,4,0)</f>
        <v xml:space="preserve"> 42°55'54.80"O</v>
      </c>
      <c r="R574" s="31">
        <v>4033</v>
      </c>
      <c r="S574" s="24">
        <v>41243</v>
      </c>
      <c r="T574" s="35" t="str">
        <f>VLOOKUP(B574,SAOM!B$2:M2115,9,0)</f>
        <v>Francisca</v>
      </c>
      <c r="U574" s="13" t="str">
        <f>VLOOKUP(B574,SAOM!B$2:N2115,10,0)</f>
        <v>RUA JOSÉ INÊS DE SOUZA , n76 - Centro</v>
      </c>
      <c r="V574" s="35" t="str">
        <f>VLOOKUP(B574,SAOM!B$2:P2115,12,0)</f>
        <v>33 34221001</v>
      </c>
      <c r="W574" s="60" t="str">
        <f>VLOOKUP(B574,SAOM!B$2:O2115,11,0)</f>
        <v>39740-000</v>
      </c>
      <c r="X574" s="33" t="str">
        <f>VLOOKUP(B574,SAOM!B$2:Q2115,13,0)</f>
        <v>00:20:0e:10:4a:8a</v>
      </c>
      <c r="Y574" s="24">
        <v>41254</v>
      </c>
      <c r="Z574" s="11" t="s">
        <v>5712</v>
      </c>
      <c r="AA574" s="55">
        <v>41254</v>
      </c>
      <c r="AB574" s="28" t="str">
        <f>VLOOKUP(C574,Relatorios!A$3:B1345,2,0)</f>
        <v>Pendente</v>
      </c>
      <c r="AC574" s="287">
        <f>VLOOKUP(D574,Faturamento!D$3:F2009,3,0)</f>
        <v>41285</v>
      </c>
      <c r="AD574" s="174" t="s">
        <v>6557</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55">
        <f t="shared" si="17"/>
        <v>41344</v>
      </c>
      <c r="AG574" s="55">
        <v>41327</v>
      </c>
      <c r="AH574" s="55">
        <v>41339</v>
      </c>
      <c r="AI574" s="181" t="s">
        <v>8608</v>
      </c>
      <c r="AJ574" s="14" t="s">
        <v>15666</v>
      </c>
      <c r="AK574" s="115" t="s">
        <v>15739</v>
      </c>
      <c r="AL574" s="11" t="str">
        <f>VLOOKUP(B574,SAOM!B$2:U2232,20,0)</f>
        <v>conectado ao modem</v>
      </c>
      <c r="AM574" s="57" t="s">
        <v>4162</v>
      </c>
    </row>
    <row r="575" spans="1:39" s="57" customFormat="1" ht="15.75" customHeight="1">
      <c r="A575" s="39">
        <v>3753</v>
      </c>
      <c r="B575" s="31">
        <v>3753</v>
      </c>
      <c r="C575" s="31">
        <v>3753</v>
      </c>
      <c r="D575" s="33" t="str">
        <f>VLOOKUP(B575,SAOM!B$2:H2232,7,0)</f>
        <v>SES-GUES-3753</v>
      </c>
      <c r="E575" s="24">
        <v>41073</v>
      </c>
      <c r="F575" s="24">
        <v>41174</v>
      </c>
      <c r="G575" s="13">
        <f>VLOOKUP(B575,SAOM!B$2:D2119,3,0)</f>
        <v>41174</v>
      </c>
      <c r="H575" s="24">
        <f t="shared" si="16"/>
        <v>41189</v>
      </c>
      <c r="I575" s="24">
        <v>41086</v>
      </c>
      <c r="J575" s="48" t="s">
        <v>469</v>
      </c>
      <c r="K575" s="33" t="str">
        <f>VLOOKUP(B575,SAOM!B$2:H2116,4,0)</f>
        <v>Aceito</v>
      </c>
      <c r="L575" s="10" t="s">
        <v>456</v>
      </c>
      <c r="M575" s="33" t="str">
        <f>VLOOKUP(B575,SAOM!B$2:F2402,5,0)</f>
        <v>Lider</v>
      </c>
      <c r="N575" s="40" t="s">
        <v>3525</v>
      </c>
      <c r="O575" s="11" t="str">
        <f>VLOOKUP(N575,Coordenadas!B$2:C1422,2,0)</f>
        <v>CENTRO</v>
      </c>
      <c r="P575" s="11" t="str">
        <f>VLOOKUP(N575,Coordenadas!B$2:D1422,3,0)</f>
        <v xml:space="preserve"> 18°46'15.60"S</v>
      </c>
      <c r="Q575" s="11" t="str">
        <f>VLOOKUP(N575,Coordenadas!B$2:E1422,4,0)</f>
        <v xml:space="preserve"> 42°55'54.80"O</v>
      </c>
      <c r="R575" s="31">
        <v>4033</v>
      </c>
      <c r="S575" s="24">
        <v>41242</v>
      </c>
      <c r="T575" s="35" t="str">
        <f>VLOOKUP(B575,SAOM!B$2:M2116,9,0)</f>
        <v xml:space="preserve"> GUILHERME MESQUITA DE PINHO</v>
      </c>
      <c r="U575" s="13" t="str">
        <f>VLOOKUP(B575,SAOM!B$2:N2116,10,0)</f>
        <v>Praça Isautina, 101 - Bairro ALVORADA</v>
      </c>
      <c r="V575" s="35" t="str">
        <f>VLOOKUP(B575,SAOM!B$2:P2116,12,0)</f>
        <v>33 3421 7245</v>
      </c>
      <c r="W575" s="60" t="str">
        <f>VLOOKUP(B575,SAOM!B$2:O2116,11,0)</f>
        <v>39740-000</v>
      </c>
      <c r="X575" s="33" t="str">
        <f>VLOOKUP(B575,SAOM!B$2:Q2116,13,0)</f>
        <v>00:20:0E:10:52:8B</v>
      </c>
      <c r="Y575" s="24">
        <v>41243</v>
      </c>
      <c r="Z575" s="40" t="s">
        <v>5712</v>
      </c>
      <c r="AA575" s="55">
        <v>41243</v>
      </c>
      <c r="AB575" s="28" t="str">
        <f>VLOOKUP(C575,Relatorios!A$3:B1346,2,0)</f>
        <v>Pendente</v>
      </c>
      <c r="AC575" s="287">
        <f>VLOOKUP(D575,Faturamento!D$3:F2010,3,0)</f>
        <v>41274</v>
      </c>
      <c r="AD575" s="174" t="s">
        <v>6558</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55">
        <f t="shared" si="17"/>
        <v>41333</v>
      </c>
      <c r="AG575" s="55" t="s">
        <v>4162</v>
      </c>
      <c r="AH575" s="55"/>
      <c r="AI575" s="181"/>
      <c r="AJ575" s="115"/>
      <c r="AK575" s="115"/>
      <c r="AL575" s="11" t="str">
        <f>VLOOKUP(B575,SAOM!B$2:U2233,20,0)</f>
        <v>A distância entre o modem e o PC é maior que o comprimento do cabo.</v>
      </c>
      <c r="AM575" s="57" t="s">
        <v>4162</v>
      </c>
    </row>
    <row r="576" spans="1:39" s="15" customFormat="1" ht="15.75" customHeight="1">
      <c r="A576" s="39">
        <v>3751</v>
      </c>
      <c r="B576" s="31">
        <v>3751</v>
      </c>
      <c r="C576" s="31">
        <v>3751</v>
      </c>
      <c r="D576" s="33" t="str">
        <f>VLOOKUP(B576,SAOM!B$2:H2233,7,0)</f>
        <v>SES-GUES-3751</v>
      </c>
      <c r="E576" s="13">
        <v>41073</v>
      </c>
      <c r="F576" s="13">
        <v>41183</v>
      </c>
      <c r="G576" s="13">
        <f>VLOOKUP(B576,SAOM!B$2:D2120,3,0)</f>
        <v>41183</v>
      </c>
      <c r="H576" s="13">
        <f t="shared" si="16"/>
        <v>41198</v>
      </c>
      <c r="I576" s="13">
        <v>41086</v>
      </c>
      <c r="J576" s="10" t="s">
        <v>469</v>
      </c>
      <c r="K576" s="33" t="str">
        <f>VLOOKUP(B576,SAOM!B$2:H2117,4,0)</f>
        <v>Aceito</v>
      </c>
      <c r="L576" s="10" t="s">
        <v>456</v>
      </c>
      <c r="M576" s="33" t="str">
        <f>VLOOKUP(B576,SAOM!B$2:F2403,5,0)</f>
        <v>Lider</v>
      </c>
      <c r="N576" s="11" t="s">
        <v>3525</v>
      </c>
      <c r="O576" s="11" t="str">
        <f>VLOOKUP(N576,Coordenadas!B$2:C1423,2,0)</f>
        <v>CENTRO</v>
      </c>
      <c r="P576" s="11" t="str">
        <f>VLOOKUP(N576,Coordenadas!B$2:D1423,3,0)</f>
        <v xml:space="preserve"> 18°46'15.60"S</v>
      </c>
      <c r="Q576" s="11" t="str">
        <f>VLOOKUP(N576,Coordenadas!B$2:E1423,4,0)</f>
        <v xml:space="preserve"> 42°55'54.80"O</v>
      </c>
      <c r="R576" s="33">
        <v>4033</v>
      </c>
      <c r="S576" s="13">
        <v>41204</v>
      </c>
      <c r="T576" s="35" t="str">
        <f>VLOOKUP(B576,SAOM!B$2:M2117,9,0)</f>
        <v>LUCIANA M° DA COSTA TRAVASSOS</v>
      </c>
      <c r="U576" s="13" t="str">
        <f>VLOOKUP(B576,SAOM!B$2:N2117,10,0)</f>
        <v>Rua das Palmeiras,49 - Colina verde</v>
      </c>
      <c r="V576" s="35" t="str">
        <f>VLOOKUP(B576,SAOM!B$2:P2117,12,0)</f>
        <v xml:space="preserve">(33) 3421-2847 / 33 </v>
      </c>
      <c r="W576" s="60" t="str">
        <f>VLOOKUP(B576,SAOM!B$2:O2117,11,0)</f>
        <v>39740-000</v>
      </c>
      <c r="X576" s="33" t="str">
        <f>VLOOKUP(B576,SAOM!B$2:Q2117,13,0)</f>
        <v>00:20:0e:10:4f:9e</v>
      </c>
      <c r="Y576" s="13">
        <v>41257</v>
      </c>
      <c r="Z576" s="11" t="s">
        <v>5712</v>
      </c>
      <c r="AA576" s="14">
        <v>41257</v>
      </c>
      <c r="AB576" s="28" t="str">
        <f>VLOOKUP(C576,Relatorios!A$3:B1347,2,0)</f>
        <v>Pendente</v>
      </c>
      <c r="AC576" s="287">
        <f>VLOOKUP(D576,Faturamento!D$3:F2011,3,0)</f>
        <v>41288</v>
      </c>
      <c r="AD576" s="41" t="s">
        <v>4161</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 t="shared" si="17"/>
        <v>41347</v>
      </c>
      <c r="AG576" s="14" t="s">
        <v>4162</v>
      </c>
      <c r="AH576" s="14"/>
      <c r="AI576" s="47"/>
      <c r="AJ576" s="114"/>
      <c r="AK576" s="114"/>
      <c r="AL576" s="11" t="str">
        <f>VLOOKUP(B576,SAOM!B$2:U2234,20,0)</f>
        <v>-</v>
      </c>
      <c r="AM576" s="15" t="s">
        <v>4162</v>
      </c>
    </row>
    <row r="577" spans="1:39" s="57" customFormat="1" ht="15.75" customHeight="1">
      <c r="A577" s="39">
        <v>3749</v>
      </c>
      <c r="B577" s="31">
        <v>3749</v>
      </c>
      <c r="C577" s="31">
        <v>3749</v>
      </c>
      <c r="D577" s="33" t="str">
        <f>VLOOKUP(B577,SAOM!B$2:H2234,7,0)</f>
        <v>SES-DOES-3749</v>
      </c>
      <c r="E577" s="24">
        <v>41073</v>
      </c>
      <c r="F577" s="24">
        <v>41118</v>
      </c>
      <c r="G577" s="13">
        <f>VLOOKUP(B577,SAOM!B$2:D2121,3,0)</f>
        <v>41118</v>
      </c>
      <c r="H577" s="24">
        <f t="shared" si="16"/>
        <v>41133</v>
      </c>
      <c r="I577" s="24" t="s">
        <v>458</v>
      </c>
      <c r="J577" s="48" t="s">
        <v>469</v>
      </c>
      <c r="K577" s="33" t="str">
        <f>VLOOKUP(B577,SAOM!B$2:H2118,4,0)</f>
        <v>Aceito</v>
      </c>
      <c r="L577" s="10" t="s">
        <v>456</v>
      </c>
      <c r="M577" s="33" t="str">
        <f>VLOOKUP(B577,SAOM!B$2:F2404,5,0)</f>
        <v>Lider</v>
      </c>
      <c r="N577" s="40" t="s">
        <v>3616</v>
      </c>
      <c r="O577" s="11" t="str">
        <f>VLOOKUP(N577,Coordenadas!B$2:C1424,2,0)</f>
        <v>CENTRO</v>
      </c>
      <c r="P577" s="11" t="str">
        <f>VLOOKUP(N577,Coordenadas!B$2:D1424,3,0)</f>
        <v xml:space="preserve"> 19° 2'26.97"S</v>
      </c>
      <c r="Q577" s="11" t="str">
        <f>VLOOKUP(N577,Coordenadas!B$2:E1424,4,0)</f>
        <v xml:space="preserve"> 42°55'27.30"O</v>
      </c>
      <c r="R577" s="31">
        <v>4033</v>
      </c>
      <c r="S577" s="24">
        <v>41117</v>
      </c>
      <c r="T577" s="35" t="str">
        <f>VLOOKUP(B577,SAOM!B$2:M2118,9,0)</f>
        <v>Janete Amora</v>
      </c>
      <c r="U577" s="13" t="str">
        <f>VLOOKUP(B577,SAOM!B$2:N2118,10,0)</f>
        <v>RUA DO ROSÁRIO , n315 - Centro</v>
      </c>
      <c r="V577" s="35" t="str">
        <f>VLOOKUP(B577,SAOM!B$2:P2118,12,0)</f>
        <v>(33) 3426-1379</v>
      </c>
      <c r="W577" s="60">
        <f>VLOOKUP(B577,SAOM!B$2:O2118,11,0)</f>
        <v>35894000</v>
      </c>
      <c r="X577" s="33" t="str">
        <f>VLOOKUP(B577,SAOM!B$2:Q2118,13,0)</f>
        <v>00:20:0e:10:4a:75</v>
      </c>
      <c r="Y577" s="24">
        <v>41117</v>
      </c>
      <c r="Z577" s="40" t="s">
        <v>5381</v>
      </c>
      <c r="AA577" s="55">
        <v>41141</v>
      </c>
      <c r="AB577" s="28">
        <f>VLOOKUP(C577,Relatorios!A$3:B1348,2,0)</f>
        <v>41183</v>
      </c>
      <c r="AC577" s="287">
        <f>VLOOKUP(D577,Faturamento!D$3:F2012,3,0)</f>
        <v>41172</v>
      </c>
      <c r="AD577" s="45" t="s">
        <v>5438</v>
      </c>
      <c r="AE577" s="14" t="str">
        <f>VLOOKUP(B577,SAOM!B$2:T2118,16,0)</f>
        <v xml:space="preserve">Cnes: 2169878 
CENTRO DE SAÚDE DE DORES DE GUANHÃES 
</v>
      </c>
      <c r="AF577" s="14">
        <f t="shared" si="17"/>
        <v>41231</v>
      </c>
      <c r="AG577" s="55" t="s">
        <v>4162</v>
      </c>
      <c r="AH577" s="55"/>
      <c r="AI577" s="181"/>
      <c r="AJ577" s="115"/>
      <c r="AK577" s="115"/>
      <c r="AL577" s="11" t="str">
        <f>VLOOKUP(B577,SAOM!B$2:U2235,20,0)</f>
        <v>Localidade não possui computador.</v>
      </c>
      <c r="AM577" s="57" t="s">
        <v>4162</v>
      </c>
    </row>
    <row r="578" spans="1:39" s="15" customFormat="1" ht="15.75" customHeight="1">
      <c r="A578" s="39">
        <v>3735</v>
      </c>
      <c r="B578" s="31">
        <v>3735</v>
      </c>
      <c r="C578" s="31">
        <v>3735</v>
      </c>
      <c r="D578" s="33" t="str">
        <f>VLOOKUP(B578,SAOM!B$2:H2235,7,0)</f>
        <v>SES-BAIS-3735</v>
      </c>
      <c r="E578" s="13">
        <v>41073</v>
      </c>
      <c r="F578" s="13">
        <v>41118</v>
      </c>
      <c r="G578" s="13">
        <f>VLOOKUP(B578,SAOM!B$2:D2122,3,0)</f>
        <v>41118</v>
      </c>
      <c r="H578" s="13">
        <f t="shared" si="16"/>
        <v>41133</v>
      </c>
      <c r="I578" s="13" t="s">
        <v>458</v>
      </c>
      <c r="J578" s="10" t="s">
        <v>469</v>
      </c>
      <c r="K578" s="33" t="str">
        <f>VLOOKUP(B578,SAOM!B$2:H2119,4,0)</f>
        <v>Aceito</v>
      </c>
      <c r="L578" s="10" t="s">
        <v>456</v>
      </c>
      <c r="M578" s="33" t="str">
        <f>VLOOKUP(B578,SAOM!B$2:F2405,5,0)</f>
        <v>Lider</v>
      </c>
      <c r="N578" s="11" t="s">
        <v>2148</v>
      </c>
      <c r="O578" s="11" t="str">
        <f>VLOOKUP(N578,Coordenadas!B$2:C1425,2,0)</f>
        <v>CENTRO</v>
      </c>
      <c r="P578" s="11" t="str">
        <f>VLOOKUP(N578,Coordenadas!B$2:D1425,3,0)</f>
        <v xml:space="preserve"> 19°56'29.46"S</v>
      </c>
      <c r="Q578" s="11" t="str">
        <f>VLOOKUP(N578,Coordenadas!B$2:E1425,4,0)</f>
        <v xml:space="preserve"> 43°28'30.17"O</v>
      </c>
      <c r="R578" s="33">
        <v>4033</v>
      </c>
      <c r="S578" s="13">
        <v>41103</v>
      </c>
      <c r="T578" s="35" t="str">
        <f>VLOOKUP(B578,SAOM!B$2:M2119,9,0)</f>
        <v>Audrin Lorentz Silva</v>
      </c>
      <c r="U578" s="13" t="str">
        <f>VLOOKUP(B578,SAOM!B$2:N2119,10,0)</f>
        <v>RUA JOÃO SAMUEL DE CARVALHO , n231-Bairro Garcia</v>
      </c>
      <c r="V578" s="35" t="str">
        <f>VLOOKUP(B578,SAOM!B$2:P2119,12,0)</f>
        <v>(31) 3837-1106</v>
      </c>
      <c r="W578" s="60" t="str">
        <f>VLOOKUP(B578,SAOM!B$2:O2119,11,0)</f>
        <v>35970-000</v>
      </c>
      <c r="X578" s="33" t="str">
        <f>VLOOKUP(B578,SAOM!B$2:Q2119,13,0)</f>
        <v>00:20:0e:10:49:e7</v>
      </c>
      <c r="Y578" s="13">
        <v>41103</v>
      </c>
      <c r="Z578" s="11" t="s">
        <v>5352</v>
      </c>
      <c r="AA578" s="14">
        <v>41103</v>
      </c>
      <c r="AB578" s="28">
        <f>VLOOKUP(C578,Relatorios!A$3:B1349,2,0)</f>
        <v>41183</v>
      </c>
      <c r="AC578" s="287">
        <f>VLOOKUP(D578,Faturamento!D$3:F2013,3,0)</f>
        <v>41134</v>
      </c>
      <c r="AD578" s="41"/>
      <c r="AE578" s="14" t="str">
        <f>VLOOKUP(B578,SAOM!B$2:T2119,16,0)</f>
        <v xml:space="preserve">Cnes: 5561574 
PSF GEROLIVA DIAS DUARTE 
</v>
      </c>
      <c r="AF578" s="14">
        <f t="shared" si="17"/>
        <v>41193</v>
      </c>
      <c r="AG578" s="14" t="s">
        <v>4162</v>
      </c>
      <c r="AH578" s="14"/>
      <c r="AI578" s="47"/>
      <c r="AJ578" s="114"/>
      <c r="AK578" s="114"/>
      <c r="AL578" s="11" t="str">
        <f>VLOOKUP(B578,SAOM!B$2:U2236,20,0)</f>
        <v>-</v>
      </c>
      <c r="AM578" s="15" t="s">
        <v>4162</v>
      </c>
    </row>
    <row r="579" spans="1:39" s="15" customFormat="1" ht="15.75" customHeight="1">
      <c r="A579" s="39">
        <v>3742</v>
      </c>
      <c r="B579" s="31">
        <v>3742</v>
      </c>
      <c r="C579" s="31">
        <v>3742</v>
      </c>
      <c r="D579" s="33" t="str">
        <f>VLOOKUP(B579,SAOM!B$2:H2236,7,0)</f>
        <v>SES-BAIS-3742</v>
      </c>
      <c r="E579" s="13">
        <v>41073</v>
      </c>
      <c r="F579" s="13">
        <v>41139</v>
      </c>
      <c r="G579" s="13">
        <f>VLOOKUP(B579,SAOM!B$2:D2123,3,0)</f>
        <v>41140</v>
      </c>
      <c r="H579" s="13">
        <f t="shared" si="16"/>
        <v>41154</v>
      </c>
      <c r="I579" s="13">
        <v>41086</v>
      </c>
      <c r="J579" s="10" t="s">
        <v>469</v>
      </c>
      <c r="K579" s="33" t="str">
        <f>VLOOKUP(B579,SAOM!B$2:H2120,4,0)</f>
        <v>Aceito</v>
      </c>
      <c r="L579" s="10" t="s">
        <v>456</v>
      </c>
      <c r="M579" s="33" t="str">
        <f>VLOOKUP(B579,SAOM!B$2:F2406,5,0)</f>
        <v>Lider</v>
      </c>
      <c r="N579" s="11" t="s">
        <v>2148</v>
      </c>
      <c r="O579" s="11" t="str">
        <f>VLOOKUP(N579,Coordenadas!B$2:C1426,2,0)</f>
        <v>CENTRO</v>
      </c>
      <c r="P579" s="11" t="str">
        <f>VLOOKUP(N579,Coordenadas!B$2:D1426,3,0)</f>
        <v xml:space="preserve"> 19°56'29.46"S</v>
      </c>
      <c r="Q579" s="11" t="str">
        <f>VLOOKUP(N579,Coordenadas!B$2:E1426,4,0)</f>
        <v xml:space="preserve"> 43°28'30.17"O</v>
      </c>
      <c r="R579" s="33">
        <v>4033</v>
      </c>
      <c r="S579" s="13">
        <v>41162</v>
      </c>
      <c r="T579" s="35" t="str">
        <f>VLOOKUP(B579,SAOM!B$2:M2120,9,0)</f>
        <v>Carla Renata de Oliveira</v>
      </c>
      <c r="U579" s="13" t="str">
        <f>VLOOKUP(B579,SAOM!B$2:N2120,10,0)</f>
        <v>RUA DR. MOURA MONTEIRO, n225 -Bairro Vila Regina</v>
      </c>
      <c r="V579" s="35" t="str">
        <f>VLOOKUP(B579,SAOM!B$2:P2120,12,0)</f>
        <v>(31) 3837-2616</v>
      </c>
      <c r="W579" s="60">
        <f>VLOOKUP(B579,SAOM!B$2:O2120,11,0)</f>
        <v>35970000</v>
      </c>
      <c r="X579" s="33" t="str">
        <f>VLOOKUP(B579,SAOM!B$2:Q2120,13,0)</f>
        <v>00:20:0E:10:4A:7A</v>
      </c>
      <c r="Y579" s="13">
        <v>41158</v>
      </c>
      <c r="Z579" s="11" t="s">
        <v>4973</v>
      </c>
      <c r="AA579" s="14">
        <v>41158</v>
      </c>
      <c r="AB579" s="28">
        <f>VLOOKUP(C579,Relatorios!A$3:B1350,2,0)</f>
        <v>41193</v>
      </c>
      <c r="AC579" s="287">
        <f>VLOOKUP(D579,Faturamento!D$3:F2014,3,0)</f>
        <v>41193</v>
      </c>
      <c r="AD579" s="51" t="s">
        <v>5293</v>
      </c>
      <c r="AE579" s="14" t="str">
        <f>VLOOKUP(B579,SAOM!B$2:T2120,16,0)</f>
        <v xml:space="preserve">Cnes: 3578097 
PSF DR. LINNEU DE OLIVEIRA LARA 
</v>
      </c>
      <c r="AF579" s="14">
        <f t="shared" si="17"/>
        <v>41248</v>
      </c>
      <c r="AG579" s="14" t="s">
        <v>4162</v>
      </c>
      <c r="AH579" s="14"/>
      <c r="AI579" s="47"/>
      <c r="AJ579" s="114"/>
      <c r="AK579" s="187"/>
      <c r="AL579" s="11" t="str">
        <f>VLOOKUP(B579,SAOM!B$2:U2237,20,0)</f>
        <v xml:space="preserve">Sim. </v>
      </c>
      <c r="AM579" s="15" t="s">
        <v>4162</v>
      </c>
    </row>
    <row r="580" spans="1:39" s="15" customFormat="1" ht="15.75" customHeight="1">
      <c r="A580" s="39">
        <v>3724</v>
      </c>
      <c r="B580" s="31">
        <v>3724</v>
      </c>
      <c r="C580" s="31">
        <v>3724</v>
      </c>
      <c r="D580" s="33" t="str">
        <f>VLOOKUP(B580,SAOM!B$2:H2237,7,0)</f>
        <v>-</v>
      </c>
      <c r="E580" s="13">
        <v>41072</v>
      </c>
      <c r="F580" s="13">
        <v>41432</v>
      </c>
      <c r="G580" s="13">
        <f>VLOOKUP(B580,SAOM!B$2:D2124,3,0)</f>
        <v>41432</v>
      </c>
      <c r="H580" s="13">
        <f t="shared" si="16"/>
        <v>41447</v>
      </c>
      <c r="I580" s="13">
        <v>41156</v>
      </c>
      <c r="J580" s="10" t="s">
        <v>12061</v>
      </c>
      <c r="K580" s="33" t="str">
        <f>VLOOKUP(B580,SAOM!B$2:H2121,4,0)</f>
        <v>A agendar</v>
      </c>
      <c r="L580" s="10" t="s">
        <v>456</v>
      </c>
      <c r="M580" s="33" t="str">
        <f>VLOOKUP(B580,SAOM!B$2:F2407,5,0)</f>
        <v>Lider</v>
      </c>
      <c r="N580" s="11" t="s">
        <v>3614</v>
      </c>
      <c r="O580" s="11" t="str">
        <f>VLOOKUP(N580,Coordenadas!B$2:C1427,2,0)</f>
        <v>NORDESTE</v>
      </c>
      <c r="P580" s="11" t="str">
        <f>VLOOKUP(N580,Coordenadas!B$2:D1427,3,0)</f>
        <v xml:space="preserve"> 17°49'8.47"S</v>
      </c>
      <c r="Q580" s="11" t="str">
        <f>VLOOKUP(N580,Coordenadas!B$2:E1427,4,0)</f>
        <v xml:space="preserve"> 40°20'30.93"O</v>
      </c>
      <c r="R580" s="33">
        <v>4033</v>
      </c>
      <c r="S580" s="13">
        <v>41403</v>
      </c>
      <c r="T580" s="35" t="str">
        <f>VLOOKUP(B580,SAOM!B$2:M2121,9,0)</f>
        <v>CAROLINE RAGONE ABRANTES</v>
      </c>
      <c r="U580" s="13" t="str">
        <f>VLOOKUP(B580,SAOM!B$2:N2121,10,0)</f>
        <v xml:space="preserve">RUA TUPINAMBÁS , n221-NOSSA SRA DE FÁTIMA 2 casas abaixo do número antigo (221) </v>
      </c>
      <c r="V580" s="35" t="str">
        <f>VLOOKUP(B580,SAOM!B$2:P2121,12,0)</f>
        <v>(33) 3621-2187</v>
      </c>
      <c r="W580" s="60" t="str">
        <f>VLOOKUP(B580,SAOM!B$2:O2121,11,0)</f>
        <v>39860-000</v>
      </c>
      <c r="X580" s="33" t="str">
        <f>VLOOKUP(B580,SAOM!B$2:Q2121,13,0)</f>
        <v>-</v>
      </c>
      <c r="Y580" s="13"/>
      <c r="Z580" s="11"/>
      <c r="AA580" s="14"/>
      <c r="AB580" s="28" t="e">
        <f>VLOOKUP(C580,Relatorios!A$3:B1351,2,0)</f>
        <v>#N/A</v>
      </c>
      <c r="AC580" s="287" t="e">
        <f>VLOOKUP(D580,Faturamento!D$3:F2015,3,0)</f>
        <v>#N/A</v>
      </c>
      <c r="AD580" s="41" t="s">
        <v>4151</v>
      </c>
      <c r="AE580" s="14"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4">
        <f t="shared" si="17"/>
        <v>90</v>
      </c>
      <c r="AG580" s="14" t="s">
        <v>4162</v>
      </c>
      <c r="AH580" s="14"/>
      <c r="AI580" s="47"/>
      <c r="AJ580" s="114"/>
      <c r="AK580" s="114"/>
      <c r="AL580" s="11" t="str">
        <f>VLOOKUP(B580,SAOM!B$2:U2238,20,0)</f>
        <v>-</v>
      </c>
      <c r="AM580" s="15" t="s">
        <v>4162</v>
      </c>
    </row>
    <row r="581" spans="1:39" s="15" customFormat="1" ht="15.75" customHeight="1">
      <c r="A581" s="39">
        <v>3750</v>
      </c>
      <c r="B581" s="31">
        <v>3750</v>
      </c>
      <c r="C581" s="31">
        <v>3750</v>
      </c>
      <c r="D581" s="33" t="str">
        <f>VLOOKUP(B581,SAOM!B$2:H2238,7,0)</f>
        <v>SES-FEOS-3750</v>
      </c>
      <c r="E581" s="13">
        <v>41073</v>
      </c>
      <c r="F581" s="13">
        <v>41118</v>
      </c>
      <c r="G581" s="13">
        <f>VLOOKUP(B581,SAOM!B$2:D2125,3,0)</f>
        <v>41118</v>
      </c>
      <c r="H581" s="13">
        <f t="shared" ref="H581:H644" si="18">F581+15</f>
        <v>41133</v>
      </c>
      <c r="I581" s="13" t="s">
        <v>458</v>
      </c>
      <c r="J581" s="10" t="s">
        <v>469</v>
      </c>
      <c r="K581" s="33" t="str">
        <f>VLOOKUP(B581,SAOM!B$2:H2122,4,0)</f>
        <v>Aceito</v>
      </c>
      <c r="L581" s="10" t="s">
        <v>456</v>
      </c>
      <c r="M581" s="33" t="str">
        <f>VLOOKUP(B581,SAOM!B$2:F2408,5,0)</f>
        <v>Lider</v>
      </c>
      <c r="N581" s="11" t="s">
        <v>3617</v>
      </c>
      <c r="O581" s="11" t="str">
        <f>VLOOKUP(N581,Coordenadas!B$2:C1428,2,0)</f>
        <v>CENTRO</v>
      </c>
      <c r="P581" s="11" t="str">
        <f>VLOOKUP(N581,Coordenadas!B$2:D1428,3,0)</f>
        <v xml:space="preserve"> 19°13'55.61"S</v>
      </c>
      <c r="Q581" s="11" t="str">
        <f>VLOOKUP(N581,Coordenadas!B$2:E1428,4,0)</f>
        <v xml:space="preserve"> 43° 1'4.35"O</v>
      </c>
      <c r="R581" s="33">
        <v>4033</v>
      </c>
      <c r="S581" s="13">
        <v>41135</v>
      </c>
      <c r="T581" s="35" t="str">
        <f>VLOOKUP(B581,SAOM!B$2:M2122,9,0)</f>
        <v>Ingrid Procópio Alves</v>
      </c>
      <c r="U581" s="13" t="str">
        <f>VLOOKUP(B581,SAOM!B$2:N2122,10,0)</f>
        <v>RUA AMIR SOARES DE CARVALHO , n215-Bairro SANTA LUZIA</v>
      </c>
      <c r="V581" s="35" t="str">
        <f>VLOOKUP(B581,SAOM!B$2:P2122,12,0)</f>
        <v>(31) 3863-1512</v>
      </c>
      <c r="W581" s="60">
        <f>VLOOKUP(B581,SAOM!B$2:O2122,11,0)</f>
        <v>35800000</v>
      </c>
      <c r="X581" s="33" t="str">
        <f>VLOOKUP(B581,SAOM!B$2:Q2122,13,0)</f>
        <v>00:20:0e:10:4c:43</v>
      </c>
      <c r="Y581" s="13">
        <v>41135</v>
      </c>
      <c r="Z581" s="11" t="s">
        <v>6248</v>
      </c>
      <c r="AA581" s="14">
        <v>41137</v>
      </c>
      <c r="AB581" s="28">
        <f>VLOOKUP(C581,Relatorios!A$3:B1352,2,0)</f>
        <v>41254</v>
      </c>
      <c r="AC581" s="287">
        <f>VLOOKUP(D581,Faturamento!D$3:F2016,3,0)</f>
        <v>41168</v>
      </c>
      <c r="AD581" s="41"/>
      <c r="AE581" s="14" t="str">
        <f>VLOOKUP(B581,SAOM!B$2:T2122,16,0)</f>
        <v xml:space="preserve">Cnes: 2170299 
DEPARTAMENTO DE ASSISTÊNCIA SOCIAL </v>
      </c>
      <c r="AF581" s="14">
        <f t="shared" ref="AF581:AF644" si="19">AA581+90</f>
        <v>41227</v>
      </c>
      <c r="AG581" s="14" t="s">
        <v>4162</v>
      </c>
      <c r="AH581" s="14"/>
      <c r="AI581" s="47"/>
      <c r="AJ581" s="114"/>
      <c r="AK581" s="114"/>
      <c r="AL581" s="11" t="str">
        <f>VLOOKUP(B581,SAOM!B$2:U2239,20,0)</f>
        <v>técnico não possui cabo para deixar na localidade</v>
      </c>
      <c r="AM581" s="15" t="s">
        <v>4162</v>
      </c>
    </row>
    <row r="582" spans="1:39" s="15" customFormat="1" ht="15.75" customHeight="1">
      <c r="A582" s="39">
        <v>3743</v>
      </c>
      <c r="B582" s="31">
        <v>3743</v>
      </c>
      <c r="C582" s="31">
        <v>3743</v>
      </c>
      <c r="D582" s="33" t="str">
        <f>VLOOKUP(B582,SAOM!B$2:H2239,7,0)</f>
        <v>-</v>
      </c>
      <c r="E582" s="13">
        <v>41073</v>
      </c>
      <c r="F582" s="13">
        <v>41174</v>
      </c>
      <c r="G582" s="13">
        <f>VLOOKUP(B582,SAOM!B$2:D2126,3,0)</f>
        <v>41174</v>
      </c>
      <c r="H582" s="13">
        <f t="shared" si="18"/>
        <v>41189</v>
      </c>
      <c r="I582" s="13">
        <v>41162</v>
      </c>
      <c r="J582" s="10" t="s">
        <v>700</v>
      </c>
      <c r="K582" s="33" t="str">
        <f>VLOOKUP(B582,SAOM!B$2:H2123,4,0)</f>
        <v>Paralisado</v>
      </c>
      <c r="L582" s="10" t="s">
        <v>456</v>
      </c>
      <c r="M582" s="33" t="str">
        <f>VLOOKUP(B582,SAOM!B$2:F2409,5,0)</f>
        <v>Lider</v>
      </c>
      <c r="N582" s="11" t="s">
        <v>178</v>
      </c>
      <c r="O582" s="11" t="str">
        <f>VLOOKUP(N582,Coordenadas!B$2:C1429,2,0)</f>
        <v>CENTRO</v>
      </c>
      <c r="P582" s="11" t="str">
        <f>VLOOKUP(N582,Coordenadas!B$2:D1429,3,0)</f>
        <v xml:space="preserve"> 19°49'46.31"S</v>
      </c>
      <c r="Q582" s="11" t="str">
        <f>VLOOKUP(N582,Coordenadas!B$2:E1429,4,0)</f>
        <v xml:space="preserve"> 43° 5'27.73"O</v>
      </c>
      <c r="R582" s="33">
        <v>4033</v>
      </c>
      <c r="S582" s="13" t="s">
        <v>458</v>
      </c>
      <c r="T582" s="35" t="str">
        <f>VLOOKUP(B582,SAOM!B$2:M2123,9,0)</f>
        <v>DENISE GOMES</v>
      </c>
      <c r="U582" s="13" t="str">
        <f>VLOOKUP(B582,SAOM!B$2:N2123,10,0)</f>
        <v>RUA PIO XII , s/n - Bairro Bandeirantes</v>
      </c>
      <c r="V582" s="35" t="str">
        <f>VLOOKUP(B582,SAOM!B$2:P2123,12,0)</f>
        <v>(31) 3853-1340</v>
      </c>
      <c r="W582" s="60" t="str">
        <f>VLOOKUP(B582,SAOM!B$2:O2123,11,0)</f>
        <v>35938-000</v>
      </c>
      <c r="X582" s="33" t="str">
        <f>VLOOKUP(B582,SAOM!B$2:Q2123,13,0)</f>
        <v>-</v>
      </c>
      <c r="Y582" s="13"/>
      <c r="Z582" s="11"/>
      <c r="AA582" s="14"/>
      <c r="AB582" s="28" t="e">
        <f>VLOOKUP(C582,Relatorios!A$3:B1353,2,0)</f>
        <v>#N/A</v>
      </c>
      <c r="AC582" s="287" t="e">
        <f>VLOOKUP(D582,Faturamento!D$3:F2017,3,0)</f>
        <v>#N/A</v>
      </c>
      <c r="AD582" s="51" t="s">
        <v>6559</v>
      </c>
      <c r="AE582" s="14" t="str">
        <f>VLOOKUP(B582,SAOM!B$2:T2123,16,0)</f>
        <v>10/09/2012 16:01:49 	Hernan Martins Alves 	Posto esta em reforma e a unidade esta atendendo em outro endereço.   	Pendência Ativação
21/08/2012 10:32:09
Ivan Santos
Cel adicionado. 
26/06/2012 17:37:56 	Hernan Martins Alves 	Foram feitas varias te</v>
      </c>
      <c r="AF582" s="14">
        <f t="shared" si="19"/>
        <v>90</v>
      </c>
      <c r="AG582" s="14" t="s">
        <v>4162</v>
      </c>
      <c r="AH582" s="14"/>
      <c r="AI582" s="47"/>
      <c r="AJ582" s="114"/>
      <c r="AK582" s="114"/>
      <c r="AL582" s="11" t="str">
        <f>VLOOKUP(B582,SAOM!B$2:U2240,20,0)</f>
        <v>-</v>
      </c>
      <c r="AM582" s="15" t="s">
        <v>4162</v>
      </c>
    </row>
    <row r="583" spans="1:39" s="15" customFormat="1" ht="15.75" customHeight="1">
      <c r="A583" s="39">
        <v>3740</v>
      </c>
      <c r="B583" s="31">
        <v>3740</v>
      </c>
      <c r="C583" s="31">
        <v>3740</v>
      </c>
      <c r="D583" s="33" t="str">
        <f>VLOOKUP(B583,SAOM!B$2:H2240,7,0)</f>
        <v>SES-BAIS-3740</v>
      </c>
      <c r="E583" s="13">
        <v>41073</v>
      </c>
      <c r="F583" s="13">
        <v>41118</v>
      </c>
      <c r="G583" s="13">
        <f>VLOOKUP(B583,SAOM!B$2:D2127,3,0)</f>
        <v>41118</v>
      </c>
      <c r="H583" s="13">
        <f t="shared" si="18"/>
        <v>41133</v>
      </c>
      <c r="I583" s="13" t="s">
        <v>458</v>
      </c>
      <c r="J583" s="10" t="s">
        <v>469</v>
      </c>
      <c r="K583" s="33" t="str">
        <f>VLOOKUP(B583,SAOM!B$2:H2124,4,0)</f>
        <v>Aceito</v>
      </c>
      <c r="L583" s="10" t="s">
        <v>456</v>
      </c>
      <c r="M583" s="33" t="str">
        <f>VLOOKUP(B583,SAOM!B$2:F2410,5,0)</f>
        <v>Lider</v>
      </c>
      <c r="N583" s="11" t="s">
        <v>2148</v>
      </c>
      <c r="O583" s="11" t="str">
        <f>VLOOKUP(N583,Coordenadas!B$2:C1430,2,0)</f>
        <v>CENTRO</v>
      </c>
      <c r="P583" s="11" t="str">
        <f>VLOOKUP(N583,Coordenadas!B$2:D1430,3,0)</f>
        <v xml:space="preserve"> 19°56'29.46"S</v>
      </c>
      <c r="Q583" s="11" t="str">
        <f>VLOOKUP(N583,Coordenadas!B$2:E1430,4,0)</f>
        <v xml:space="preserve"> 43°28'30.17"O</v>
      </c>
      <c r="R583" s="33">
        <v>4033</v>
      </c>
      <c r="S583" s="13">
        <v>41103</v>
      </c>
      <c r="T583" s="35" t="str">
        <f>VLOOKUP(B583,SAOM!B$2:M2124,9,0)</f>
        <v xml:space="preserve"> Flávia Cristina Ramalho</v>
      </c>
      <c r="U583" s="13" t="str">
        <f>VLOOKUP(B583,SAOM!B$2:N2124,10,0)</f>
        <v>RUA LEONEL MARQUES , s/n -Bairro  NOSSA SRA DAS DORES</v>
      </c>
      <c r="V583" s="35" t="str">
        <f>VLOOKUP(B583,SAOM!B$2:P2124,12,0)</f>
        <v>(31) 3837-3463</v>
      </c>
      <c r="W583" s="60" t="str">
        <f>VLOOKUP(B583,SAOM!B$2:O2124,11,0)</f>
        <v>35970-000</v>
      </c>
      <c r="X583" s="33" t="str">
        <f>VLOOKUP(B583,SAOM!B$2:Q2124,13,0)</f>
        <v>00:20:0e:10:48:87</v>
      </c>
      <c r="Y583" s="13">
        <v>41103</v>
      </c>
      <c r="Z583" s="11" t="s">
        <v>5042</v>
      </c>
      <c r="AA583" s="14">
        <v>41103</v>
      </c>
      <c r="AB583" s="28">
        <f>VLOOKUP(C583,Relatorios!A$3:B1354,2,0)</f>
        <v>41299</v>
      </c>
      <c r="AC583" s="287">
        <f>VLOOKUP(D583,Faturamento!D$3:F2018,3,0)</f>
        <v>41134</v>
      </c>
      <c r="AD583" s="41"/>
      <c r="AE583" s="14" t="str">
        <f>VLOOKUP(B583,SAOM!B$2:T2124,16,0)</f>
        <v xml:space="preserve">Cnes: 2170124 
POSTO DE SAÚDE MONSENHOR GERARDO MAGELA PSF 
</v>
      </c>
      <c r="AF583" s="14">
        <f t="shared" si="19"/>
        <v>41193</v>
      </c>
      <c r="AG583" s="14">
        <v>41198</v>
      </c>
      <c r="AH583" s="14">
        <v>41199</v>
      </c>
      <c r="AI583" s="47" t="s">
        <v>8610</v>
      </c>
      <c r="AJ583" s="190" t="s">
        <v>8647</v>
      </c>
      <c r="AK583" s="190" t="s">
        <v>8670</v>
      </c>
      <c r="AL583" s="11" t="str">
        <f>VLOOKUP(B583,SAOM!B$2:U2241,20,0)</f>
        <v>-</v>
      </c>
      <c r="AM583" s="15" t="s">
        <v>4162</v>
      </c>
    </row>
    <row r="584" spans="1:39" s="15" customFormat="1" ht="15.75" customHeight="1">
      <c r="A584" s="39">
        <v>3723</v>
      </c>
      <c r="B584" s="31">
        <v>3723</v>
      </c>
      <c r="C584" s="31">
        <v>3723</v>
      </c>
      <c r="D584" s="33" t="str">
        <f>VLOOKUP(B584,SAOM!B$2:H2241,7,0)</f>
        <v>SES-NAUE-3723</v>
      </c>
      <c r="E584" s="13">
        <v>41072</v>
      </c>
      <c r="F584" s="13">
        <v>41117</v>
      </c>
      <c r="G584" s="13">
        <f>VLOOKUP(B584,SAOM!B$2:D2128,3,0)</f>
        <v>41182</v>
      </c>
      <c r="H584" s="13">
        <f t="shared" si="18"/>
        <v>41132</v>
      </c>
      <c r="I584" s="13">
        <v>41086</v>
      </c>
      <c r="J584" s="10" t="s">
        <v>469</v>
      </c>
      <c r="K584" s="33" t="str">
        <f>VLOOKUP(B584,SAOM!B$2:H2125,4,0)</f>
        <v>Aceito</v>
      </c>
      <c r="L584" s="10" t="s">
        <v>456</v>
      </c>
      <c r="M584" s="33" t="str">
        <f>VLOOKUP(B584,SAOM!B$2:F2411,5,0)</f>
        <v>Lider</v>
      </c>
      <c r="N584" s="11" t="s">
        <v>3614</v>
      </c>
      <c r="O584" s="11" t="str">
        <f>VLOOKUP(N584,Coordenadas!B$2:C1431,2,0)</f>
        <v>NORDESTE</v>
      </c>
      <c r="P584" s="11" t="str">
        <f>VLOOKUP(N584,Coordenadas!B$2:D1431,3,0)</f>
        <v xml:space="preserve"> 17°49'8.47"S</v>
      </c>
      <c r="Q584" s="11" t="str">
        <f>VLOOKUP(N584,Coordenadas!B$2:E1431,4,0)</f>
        <v xml:space="preserve"> 40°20'30.93"O</v>
      </c>
      <c r="R584" s="33">
        <v>4033</v>
      </c>
      <c r="S584" s="13">
        <v>41197</v>
      </c>
      <c r="T584" s="35" t="str">
        <f>VLOOKUP(B584,SAOM!B$2:M2125,9,0)</f>
        <v>KARLA ANTUNES CORTES</v>
      </c>
      <c r="U584" s="13" t="str">
        <f>VLOOKUP(B584,SAOM!B$2:N2125,10,0)</f>
        <v>Avenida Mucuri, 499 - Laticinios</v>
      </c>
      <c r="V584" s="35" t="str">
        <f>VLOOKUP(B584,SAOM!B$2:P2125,12,0)</f>
        <v xml:space="preserve">(33) 3621-2187 / 33 </v>
      </c>
      <c r="W584" s="60" t="str">
        <f>VLOOKUP(B584,SAOM!B$2:O2125,11,0)</f>
        <v>39860-000</v>
      </c>
      <c r="X584" s="33" t="str">
        <f>VLOOKUP(B584,SAOM!B$2:Q2125,13,0)</f>
        <v>00:20:0E:10:53:5D</v>
      </c>
      <c r="Y584" s="13">
        <v>41221</v>
      </c>
      <c r="Z584" s="11" t="s">
        <v>7933</v>
      </c>
      <c r="AA584" s="14">
        <v>41221</v>
      </c>
      <c r="AB584" s="28" t="str">
        <f>VLOOKUP(C584,Relatorios!A$3:B1355,2,0)</f>
        <v>Pendente</v>
      </c>
      <c r="AC584" s="287">
        <f>VLOOKUP(D584,Faturamento!D$3:F2019,3,0)</f>
        <v>41252</v>
      </c>
      <c r="AD584" s="41" t="s">
        <v>4153</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 t="shared" si="19"/>
        <v>41311</v>
      </c>
      <c r="AG584" s="14" t="s">
        <v>4162</v>
      </c>
      <c r="AH584" s="14"/>
      <c r="AI584" s="47"/>
      <c r="AJ584" s="114"/>
      <c r="AK584" s="188"/>
      <c r="AL584" s="11" t="str">
        <f>VLOOKUP(B584,SAOM!B$2:U2242,20,0)</f>
        <v>Junto ao modem.</v>
      </c>
      <c r="AM584" s="15" t="s">
        <v>4162</v>
      </c>
    </row>
    <row r="585" spans="1:39" s="15" customFormat="1" ht="15.75" customHeight="1">
      <c r="A585" s="39">
        <v>3734</v>
      </c>
      <c r="B585" s="31">
        <v>3734</v>
      </c>
      <c r="C585" s="31">
        <v>3734</v>
      </c>
      <c r="D585" s="33" t="str">
        <f>VLOOKUP(B585,SAOM!B$2:H2242,7,0)</f>
        <v>SES-BAIS-3734</v>
      </c>
      <c r="E585" s="13">
        <v>41073</v>
      </c>
      <c r="F585" s="13">
        <v>41202</v>
      </c>
      <c r="G585" s="13">
        <f>VLOOKUP(B585,SAOM!B$2:D2129,3,0)</f>
        <v>41211</v>
      </c>
      <c r="H585" s="13">
        <f t="shared" si="18"/>
        <v>41217</v>
      </c>
      <c r="I585" s="13">
        <v>41086</v>
      </c>
      <c r="J585" s="10" t="s">
        <v>469</v>
      </c>
      <c r="K585" s="33" t="str">
        <f>VLOOKUP(B585,SAOM!B$2:H2126,4,0)</f>
        <v>Aceito</v>
      </c>
      <c r="L585" s="10" t="s">
        <v>456</v>
      </c>
      <c r="M585" s="33" t="str">
        <f>VLOOKUP(B585,SAOM!B$2:F2412,5,0)</f>
        <v>Lider</v>
      </c>
      <c r="N585" s="11" t="s">
        <v>2148</v>
      </c>
      <c r="O585" s="11" t="str">
        <f>VLOOKUP(N585,Coordenadas!B$2:C1432,2,0)</f>
        <v>CENTRO</v>
      </c>
      <c r="P585" s="11" t="str">
        <f>VLOOKUP(N585,Coordenadas!B$2:D1432,3,0)</f>
        <v xml:space="preserve"> 19°56'29.46"S</v>
      </c>
      <c r="Q585" s="11" t="str">
        <f>VLOOKUP(N585,Coordenadas!B$2:E1432,4,0)</f>
        <v xml:space="preserve"> 43°28'30.17"O</v>
      </c>
      <c r="R585" s="33">
        <v>4033</v>
      </c>
      <c r="S585" s="13">
        <v>41232</v>
      </c>
      <c r="T585" s="35" t="str">
        <f>VLOOKUP(B585,SAOM!B$2:M2126,9,0)</f>
        <v>Tatiana Barcia Tolentino</v>
      </c>
      <c r="U585" s="13" t="str">
        <f>VLOOKUP(B585,SAOM!B$2:N2126,10,0)</f>
        <v>RUA ALFERES JOAQUIM EGÍDIO, n85 - Bairro SAGRADA FAMÍLIA</v>
      </c>
      <c r="V585" s="35" t="str">
        <f>VLOOKUP(B585,SAOM!B$2:P2126,12,0)</f>
        <v>(31) 3837-2363</v>
      </c>
      <c r="W585" s="60" t="str">
        <f>VLOOKUP(B585,SAOM!B$2:O2126,11,0)</f>
        <v>35970-000</v>
      </c>
      <c r="X585" s="33" t="str">
        <f>VLOOKUP(B585,SAOM!B$2:Q2126,13,0)</f>
        <v>00:20:0e:10:54:f3</v>
      </c>
      <c r="Y585" s="13">
        <v>41255</v>
      </c>
      <c r="Z585" s="11" t="s">
        <v>7530</v>
      </c>
      <c r="AA585" s="14">
        <v>41255</v>
      </c>
      <c r="AB585" s="28">
        <f>VLOOKUP(C585,Relatorios!A$3:B1356,2,0)</f>
        <v>41277</v>
      </c>
      <c r="AC585" s="287">
        <f>VLOOKUP(D585,Faturamento!D$3:F2020,3,0)</f>
        <v>41286</v>
      </c>
      <c r="AD585" s="41" t="s">
        <v>4154</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 t="shared" si="19"/>
        <v>41345</v>
      </c>
      <c r="AG585" s="14" t="s">
        <v>4162</v>
      </c>
      <c r="AH585" s="14"/>
      <c r="AI585" s="47"/>
      <c r="AJ585" s="114"/>
      <c r="AK585" s="114"/>
      <c r="AL585" s="11" t="str">
        <f>VLOOKUP(B585,SAOM!B$2:U2243,20,0)</f>
        <v>No modem.</v>
      </c>
      <c r="AM585" s="15" t="s">
        <v>4162</v>
      </c>
    </row>
    <row r="586" spans="1:39" s="57" customFormat="1" ht="15.75" customHeight="1">
      <c r="A586" s="39">
        <v>3739</v>
      </c>
      <c r="B586" s="31">
        <v>3739</v>
      </c>
      <c r="C586" s="31">
        <v>3739</v>
      </c>
      <c r="D586" s="33" t="str">
        <f>VLOOKUP(B586,SAOM!B$2:H2243,7,0)</f>
        <v>SES-BAIS-3739</v>
      </c>
      <c r="E586" s="24">
        <v>41073</v>
      </c>
      <c r="F586" s="24">
        <v>41182</v>
      </c>
      <c r="G586" s="13">
        <f>VLOOKUP(B586,SAOM!B$2:D2130,3,0)</f>
        <v>41182</v>
      </c>
      <c r="H586" s="24">
        <f t="shared" si="18"/>
        <v>41197</v>
      </c>
      <c r="I586" s="24">
        <v>41086</v>
      </c>
      <c r="J586" s="48" t="s">
        <v>469</v>
      </c>
      <c r="K586" s="33" t="str">
        <f>VLOOKUP(B586,SAOM!B$2:H2127,4,0)</f>
        <v>Aceito</v>
      </c>
      <c r="L586" s="10" t="s">
        <v>456</v>
      </c>
      <c r="M586" s="33" t="str">
        <f>VLOOKUP(B586,SAOM!B$2:F2413,5,0)</f>
        <v>Lider</v>
      </c>
      <c r="N586" s="40" t="s">
        <v>2148</v>
      </c>
      <c r="O586" s="11" t="str">
        <f>VLOOKUP(N586,Coordenadas!B$2:C1433,2,0)</f>
        <v>CENTRO</v>
      </c>
      <c r="P586" s="11" t="str">
        <f>VLOOKUP(N586,Coordenadas!B$2:D1433,3,0)</f>
        <v xml:space="preserve"> 19°56'29.46"S</v>
      </c>
      <c r="Q586" s="11" t="str">
        <f>VLOOKUP(N586,Coordenadas!B$2:E1433,4,0)</f>
        <v xml:space="preserve"> 43°28'30.17"O</v>
      </c>
      <c r="R586" s="31">
        <v>4033</v>
      </c>
      <c r="S586" s="24">
        <v>41163</v>
      </c>
      <c r="T586" s="35" t="str">
        <f>VLOOKUP(B586,SAOM!B$2:M2127,9,0)</f>
        <v>Luciene Oliveira da Silva</v>
      </c>
      <c r="U586" s="13" t="str">
        <f>VLOOKUP(B586,SAOM!B$2:N2127,10,0)</f>
        <v>RUA TANCREDO NEVES , n 376 - Bairro LEAO XIII</v>
      </c>
      <c r="V586" s="35" t="str">
        <f>VLOOKUP(B586,SAOM!B$2:P2127,12,0)</f>
        <v>(31) 3837-1868</v>
      </c>
      <c r="W586" s="60" t="str">
        <f>VLOOKUP(B586,SAOM!B$2:O2127,11,0)</f>
        <v>35970-000</v>
      </c>
      <c r="X586" s="33" t="str">
        <f>VLOOKUP(B586,SAOM!B$2:Q2127,13,0)</f>
        <v>00:20:0e:10:4c:24</v>
      </c>
      <c r="Y586" s="24">
        <v>41164</v>
      </c>
      <c r="Z586" s="40" t="s">
        <v>4973</v>
      </c>
      <c r="AA586" s="55">
        <v>41165</v>
      </c>
      <c r="AB586" s="28">
        <f>VLOOKUP(C586,Relatorios!A$3:B1357,2,0)</f>
        <v>41193</v>
      </c>
      <c r="AC586" s="287">
        <f>VLOOKUP(D586,Faturamento!D$3:F2021,3,0)</f>
        <v>41196</v>
      </c>
      <c r="AD586" s="45" t="s">
        <v>4155</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 t="shared" si="19"/>
        <v>41255</v>
      </c>
      <c r="AG586" s="55" t="s">
        <v>4162</v>
      </c>
      <c r="AH586" s="55"/>
      <c r="AI586" s="181"/>
      <c r="AJ586" s="115"/>
      <c r="AK586" s="115"/>
      <c r="AL586" s="11" t="str">
        <f>VLOOKUP(B586,SAOM!B$2:U2244,20,0)</f>
        <v>-</v>
      </c>
      <c r="AM586" s="57" t="s">
        <v>4162</v>
      </c>
    </row>
    <row r="587" spans="1:39" s="15" customFormat="1" ht="15.75" customHeight="1">
      <c r="A587" s="39">
        <v>3738</v>
      </c>
      <c r="B587" s="31">
        <v>3738</v>
      </c>
      <c r="C587" s="31">
        <v>3738</v>
      </c>
      <c r="D587" s="33" t="str">
        <f>VLOOKUP(B587,SAOM!B$2:H2244,7,0)</f>
        <v>SES-BAIS-3738</v>
      </c>
      <c r="E587" s="13">
        <v>41073</v>
      </c>
      <c r="F587" s="13">
        <v>41118</v>
      </c>
      <c r="G587" s="13">
        <f>VLOOKUP(B587,SAOM!B$2:D2131,3,0)</f>
        <v>41118</v>
      </c>
      <c r="H587" s="13">
        <f t="shared" si="18"/>
        <v>41133</v>
      </c>
      <c r="I587" s="13" t="s">
        <v>458</v>
      </c>
      <c r="J587" s="10" t="s">
        <v>469</v>
      </c>
      <c r="K587" s="33" t="str">
        <f>VLOOKUP(B587,SAOM!B$2:H2128,4,0)</f>
        <v>Aceito</v>
      </c>
      <c r="L587" s="10" t="s">
        <v>456</v>
      </c>
      <c r="M587" s="33" t="str">
        <f>VLOOKUP(B587,SAOM!B$2:F2414,5,0)</f>
        <v>Lider</v>
      </c>
      <c r="N587" s="11" t="s">
        <v>2148</v>
      </c>
      <c r="O587" s="11" t="str">
        <f>VLOOKUP(N587,Coordenadas!B$2:C1434,2,0)</f>
        <v>CENTRO</v>
      </c>
      <c r="P587" s="11" t="str">
        <f>VLOOKUP(N587,Coordenadas!B$2:D1434,3,0)</f>
        <v xml:space="preserve"> 19°56'29.46"S</v>
      </c>
      <c r="Q587" s="11" t="str">
        <f>VLOOKUP(N587,Coordenadas!B$2:E1434,4,0)</f>
        <v xml:space="preserve"> 43°28'30.17"O</v>
      </c>
      <c r="R587" s="33">
        <v>4033</v>
      </c>
      <c r="S587" s="13">
        <v>41101</v>
      </c>
      <c r="T587" s="35" t="str">
        <f>VLOOKUP(B587,SAOM!B$2:M2128,9,0)</f>
        <v>Luisa Helena de Pinho Barroso</v>
      </c>
      <c r="U587" s="13" t="str">
        <f>VLOOKUP(B587,SAOM!B$2:N2128,10,0)</f>
        <v>RUA CONCEIÇÃO CALDEIRA , s/n - Bairro Progresso</v>
      </c>
      <c r="V587" s="35" t="str">
        <f>VLOOKUP(B587,SAOM!B$2:P2128,12,0)</f>
        <v>(31) 3837-6289</v>
      </c>
      <c r="W587" s="60" t="str">
        <f>VLOOKUP(B587,SAOM!B$2:O2128,11,0)</f>
        <v>35970-000</v>
      </c>
      <c r="X587" s="33" t="str">
        <f>VLOOKUP(B587,SAOM!B$2:Q2128,13,0)</f>
        <v>00:20:0e:10:4a:1b</v>
      </c>
      <c r="Y587" s="13">
        <v>41101</v>
      </c>
      <c r="Z587" s="11" t="s">
        <v>1339</v>
      </c>
      <c r="AA587" s="14">
        <v>41107</v>
      </c>
      <c r="AB587" s="28">
        <f>VLOOKUP(C587,Relatorios!A$3:B1358,2,0)</f>
        <v>41183</v>
      </c>
      <c r="AC587" s="287">
        <f>VLOOKUP(D587,Faturamento!D$3:F2022,3,0)</f>
        <v>41138</v>
      </c>
      <c r="AD587" s="41"/>
      <c r="AE587" s="14" t="str">
        <f>VLOOKUP(B587,SAOM!B$2:T2128,16,0)</f>
        <v xml:space="preserve">Cnes:2170108 
CENTRO DE SAÚDE DR HELVIO MOREIRA DOS SANTOS 
</v>
      </c>
      <c r="AF587" s="14">
        <f t="shared" si="19"/>
        <v>41197</v>
      </c>
      <c r="AG587" s="14" t="s">
        <v>4162</v>
      </c>
      <c r="AH587" s="14"/>
      <c r="AI587" s="47"/>
      <c r="AJ587" s="114"/>
      <c r="AK587" s="114"/>
      <c r="AL587" s="11" t="str">
        <f>VLOOKUP(B587,SAOM!B$2:U2245,20,0)</f>
        <v>localidade ainda não possui computador</v>
      </c>
      <c r="AM587" s="15" t="s">
        <v>4162</v>
      </c>
    </row>
    <row r="588" spans="1:39" s="15" customFormat="1" ht="15.75" customHeight="1">
      <c r="A588" s="39">
        <v>3737</v>
      </c>
      <c r="B588" s="31">
        <v>3737</v>
      </c>
      <c r="C588" s="31">
        <v>3737</v>
      </c>
      <c r="D588" s="33" t="str">
        <f>VLOOKUP(B588,SAOM!B$2:H2245,7,0)</f>
        <v>SES-BAIS-3737</v>
      </c>
      <c r="E588" s="13">
        <v>41073</v>
      </c>
      <c r="F588" s="13">
        <v>41132</v>
      </c>
      <c r="G588" s="13">
        <f>VLOOKUP(B588,SAOM!B$2:D2132,3,0)</f>
        <v>41132</v>
      </c>
      <c r="H588" s="13">
        <f t="shared" si="18"/>
        <v>41147</v>
      </c>
      <c r="I588" s="13" t="s">
        <v>458</v>
      </c>
      <c r="J588" s="10" t="s">
        <v>469</v>
      </c>
      <c r="K588" s="33" t="str">
        <f>VLOOKUP(B588,SAOM!B$2:H2129,4,0)</f>
        <v>Aceito</v>
      </c>
      <c r="L588" s="10" t="s">
        <v>456</v>
      </c>
      <c r="M588" s="33" t="str">
        <f>VLOOKUP(B588,SAOM!B$2:F2415,5,0)</f>
        <v>Lider</v>
      </c>
      <c r="N588" s="11" t="s">
        <v>2148</v>
      </c>
      <c r="O588" s="11" t="str">
        <f>VLOOKUP(N588,Coordenadas!B$2:C1435,2,0)</f>
        <v>CENTRO</v>
      </c>
      <c r="P588" s="11" t="str">
        <f>VLOOKUP(N588,Coordenadas!B$2:D1435,3,0)</f>
        <v xml:space="preserve"> 19°56'29.46"S</v>
      </c>
      <c r="Q588" s="11" t="str">
        <f>VLOOKUP(N588,Coordenadas!B$2:E1435,4,0)</f>
        <v xml:space="preserve"> 43°28'30.17"O</v>
      </c>
      <c r="R588" s="33">
        <v>4033</v>
      </c>
      <c r="S588" s="13">
        <v>41102</v>
      </c>
      <c r="T588" s="35" t="str">
        <f>VLOOKUP(B588,SAOM!B$2:M2129,9,0)</f>
        <v xml:space="preserve"> Tânia Valeriano da Silva Diniz</v>
      </c>
      <c r="U588" s="13" t="str">
        <f>VLOOKUP(B588,SAOM!B$2:N2129,10,0)</f>
        <v>RUA DESEMBARGADOR MOREIRA SANTOS, n 82 - Bairro SÃO BENEDITO</v>
      </c>
      <c r="V588" s="35" t="str">
        <f>VLOOKUP(B588,SAOM!B$2:P2129,12,0)</f>
        <v>(31) 3837-3266</v>
      </c>
      <c r="W588" s="60" t="str">
        <f>VLOOKUP(B588,SAOM!B$2:O2129,11,0)</f>
        <v>35970-000</v>
      </c>
      <c r="X588" s="33" t="str">
        <f>VLOOKUP(B588,SAOM!B$2:Q2129,13,0)</f>
        <v>00:20:0e:10:52:b5</v>
      </c>
      <c r="Y588" s="13">
        <v>41101</v>
      </c>
      <c r="Z588" s="11" t="s">
        <v>5042</v>
      </c>
      <c r="AA588" s="14">
        <v>41107</v>
      </c>
      <c r="AB588" s="28">
        <f>VLOOKUP(C588,Relatorios!A$3:B1359,2,0)</f>
        <v>41183</v>
      </c>
      <c r="AC588" s="287">
        <f>VLOOKUP(D588,Faturamento!D$3:F2023,3,0)</f>
        <v>41138</v>
      </c>
      <c r="AD588" s="41" t="s">
        <v>4164</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 t="shared" si="19"/>
        <v>41197</v>
      </c>
      <c r="AG588" s="14">
        <v>41283</v>
      </c>
      <c r="AH588" s="14"/>
      <c r="AI588" s="181" t="s">
        <v>623</v>
      </c>
      <c r="AJ588" s="114" t="s">
        <v>13752</v>
      </c>
      <c r="AK588" s="114"/>
      <c r="AL588" s="11" t="str">
        <f>VLOOKUP(B588,SAOM!B$2:U2246,20,0)</f>
        <v>computador da localidade não está funcionando</v>
      </c>
      <c r="AM588" s="15" t="s">
        <v>4162</v>
      </c>
    </row>
    <row r="589" spans="1:39" s="57" customFormat="1" ht="15.75" customHeight="1">
      <c r="A589" s="39">
        <v>3736</v>
      </c>
      <c r="B589" s="31">
        <v>3736</v>
      </c>
      <c r="C589" s="31">
        <v>3736</v>
      </c>
      <c r="D589" s="33" t="str">
        <f>VLOOKUP(B589,SAOM!B$2:H2246,7,0)</f>
        <v>SES-BAIS-3736</v>
      </c>
      <c r="E589" s="24">
        <v>41073</v>
      </c>
      <c r="F589" s="24">
        <v>41182</v>
      </c>
      <c r="G589" s="13">
        <f>VLOOKUP(B589,SAOM!B$2:D2133,3,0)</f>
        <v>41182</v>
      </c>
      <c r="H589" s="24">
        <f t="shared" si="18"/>
        <v>41197</v>
      </c>
      <c r="I589" s="24">
        <v>41086</v>
      </c>
      <c r="J589" s="48" t="s">
        <v>469</v>
      </c>
      <c r="K589" s="33" t="str">
        <f>VLOOKUP(B589,SAOM!B$2:H2130,4,0)</f>
        <v>Aceito</v>
      </c>
      <c r="L589" s="10" t="s">
        <v>456</v>
      </c>
      <c r="M589" s="33" t="str">
        <f>VLOOKUP(B589,SAOM!B$2:F2416,5,0)</f>
        <v>Lider</v>
      </c>
      <c r="N589" s="40" t="s">
        <v>2148</v>
      </c>
      <c r="O589" s="11" t="str">
        <f>VLOOKUP(N589,Coordenadas!B$2:C1436,2,0)</f>
        <v>CENTRO</v>
      </c>
      <c r="P589" s="11" t="str">
        <f>VLOOKUP(N589,Coordenadas!B$2:D1436,3,0)</f>
        <v xml:space="preserve"> 19°56'29.46"S</v>
      </c>
      <c r="Q589" s="11" t="str">
        <f>VLOOKUP(N589,Coordenadas!B$2:E1436,4,0)</f>
        <v xml:space="preserve"> 43°28'30.17"O</v>
      </c>
      <c r="R589" s="31">
        <v>4033</v>
      </c>
      <c r="S589" s="24">
        <v>41162</v>
      </c>
      <c r="T589" s="35" t="str">
        <f>VLOOKUP(B589,SAOM!B$2:M2130,9,0)</f>
        <v>Mirlei Conceição de Souza</v>
      </c>
      <c r="U589" s="13" t="str">
        <f>VLOOKUP(B589,SAOM!B$2:N2130,10,0)</f>
        <v>Rua Seleciano Luiz Lopes, 74 - CAPIM CHEIROSO, s/n  -ZONA RURAL</v>
      </c>
      <c r="V589" s="35" t="str">
        <f>VLOOKUP(B589,SAOM!B$2:P2130,12,0)</f>
        <v>(31) 3837-1402</v>
      </c>
      <c r="W589" s="60" t="str">
        <f>VLOOKUP(B589,SAOM!B$2:O2130,11,0)</f>
        <v>35970-000</v>
      </c>
      <c r="X589" s="33" t="str">
        <f>VLOOKUP(B589,SAOM!B$2:Q2130,13,0)</f>
        <v>00:20:0e:10:4c:69</v>
      </c>
      <c r="Y589" s="24">
        <v>41163</v>
      </c>
      <c r="Z589" s="40" t="s">
        <v>4973</v>
      </c>
      <c r="AA589" s="55">
        <v>41164</v>
      </c>
      <c r="AB589" s="28">
        <f>VLOOKUP(C589,Relatorios!A$3:B1360,2,0)</f>
        <v>41193</v>
      </c>
      <c r="AC589" s="287">
        <f>VLOOKUP(D589,Faturamento!D$3:F2024,3,0)</f>
        <v>41195</v>
      </c>
      <c r="AD589" s="45" t="s">
        <v>4156</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 t="shared" si="19"/>
        <v>41254</v>
      </c>
      <c r="AG589" s="55" t="s">
        <v>4162</v>
      </c>
      <c r="AH589" s="55"/>
      <c r="AI589" s="181"/>
      <c r="AJ589" s="115"/>
      <c r="AK589" s="115"/>
      <c r="AL589" s="11" t="str">
        <f>VLOOKUP(B589,SAOM!B$2:U2247,20,0)</f>
        <v>-</v>
      </c>
      <c r="AM589" s="57" t="s">
        <v>4162</v>
      </c>
    </row>
    <row r="590" spans="1:39" s="15" customFormat="1" ht="15.75" customHeight="1">
      <c r="A590" s="39">
        <v>3733</v>
      </c>
      <c r="B590" s="31">
        <v>3733</v>
      </c>
      <c r="C590" s="31">
        <v>3733</v>
      </c>
      <c r="D590" s="33" t="str">
        <f>VLOOKUP(B590,SAOM!B$2:H2247,7,0)</f>
        <v>SES-BAIS-3733</v>
      </c>
      <c r="E590" s="13">
        <v>41073</v>
      </c>
      <c r="F590" s="13">
        <v>41118</v>
      </c>
      <c r="G590" s="13">
        <f>VLOOKUP(B590,SAOM!B$2:D2134,3,0)</f>
        <v>41118</v>
      </c>
      <c r="H590" s="13">
        <f t="shared" si="18"/>
        <v>41133</v>
      </c>
      <c r="I590" s="13" t="s">
        <v>458</v>
      </c>
      <c r="J590" s="10" t="s">
        <v>469</v>
      </c>
      <c r="K590" s="33" t="str">
        <f>VLOOKUP(B590,SAOM!B$2:H2131,4,0)</f>
        <v>Aceito</v>
      </c>
      <c r="L590" s="10" t="s">
        <v>456</v>
      </c>
      <c r="M590" s="33" t="str">
        <f>VLOOKUP(B590,SAOM!B$2:F2417,5,0)</f>
        <v>Lider</v>
      </c>
      <c r="N590" s="11" t="s">
        <v>2148</v>
      </c>
      <c r="O590" s="11" t="str">
        <f>VLOOKUP(N590,Coordenadas!B$2:C1437,2,0)</f>
        <v>CENTRO</v>
      </c>
      <c r="P590" s="11" t="str">
        <f>VLOOKUP(N590,Coordenadas!B$2:D1437,3,0)</f>
        <v xml:space="preserve"> 19°56'29.46"S</v>
      </c>
      <c r="Q590" s="11" t="str">
        <f>VLOOKUP(N590,Coordenadas!B$2:E1437,4,0)</f>
        <v xml:space="preserve"> 43°28'30.17"O</v>
      </c>
      <c r="R590" s="33">
        <v>4033</v>
      </c>
      <c r="S590" s="13">
        <v>41107</v>
      </c>
      <c r="T590" s="35" t="str">
        <f>VLOOKUP(B590,SAOM!B$2:M2131,9,0)</f>
        <v>Christiane Keiko Turuda</v>
      </c>
      <c r="U590" s="13" t="str">
        <f>VLOOKUP(B590,SAOM!B$2:N2131,10,0)</f>
        <v>RUA TEREZINHA PERES , n103 - BAIRRO SÃO JOÃO BATISTA</v>
      </c>
      <c r="V590" s="35" t="str">
        <f>VLOOKUP(B590,SAOM!B$2:P2131,12,0)</f>
        <v>(31) 38373326</v>
      </c>
      <c r="W590" s="60" t="str">
        <f>VLOOKUP(B590,SAOM!B$2:O2131,11,0)</f>
        <v>35970-000</v>
      </c>
      <c r="X590" s="33" t="str">
        <f>VLOOKUP(B590,SAOM!B$2:Q2131,13,0)</f>
        <v>00:20:0e:10:52:53</v>
      </c>
      <c r="Y590" s="13">
        <v>41107</v>
      </c>
      <c r="Z590" s="11" t="s">
        <v>4973</v>
      </c>
      <c r="AA590" s="14">
        <v>41107</v>
      </c>
      <c r="AB590" s="28">
        <f>VLOOKUP(C590,Relatorios!A$3:B1361,2,0)</f>
        <v>41183</v>
      </c>
      <c r="AC590" s="287">
        <f>VLOOKUP(D590,Faturamento!D$3:F2025,3,0)</f>
        <v>41138</v>
      </c>
      <c r="AD590" s="41" t="s">
        <v>5152</v>
      </c>
      <c r="AE590" s="14" t="str">
        <f>VLOOKUP(B590,SAOM!B$2:T2131,16,0)</f>
        <v xml:space="preserve">Cnes: 5061768 
PSF VEREADOR JOSÉ DA ANUNCIAÇÃO 
</v>
      </c>
      <c r="AF590" s="14">
        <f t="shared" si="19"/>
        <v>41197</v>
      </c>
      <c r="AG590" s="14" t="s">
        <v>4162</v>
      </c>
      <c r="AH590" s="14"/>
      <c r="AI590" s="47"/>
      <c r="AJ590" s="114"/>
      <c r="AK590" s="114"/>
      <c r="AL590" s="11" t="str">
        <f>VLOOKUP(B590,SAOM!B$2:U2248,20,0)</f>
        <v>-</v>
      </c>
      <c r="AM590" s="15" t="s">
        <v>4162</v>
      </c>
    </row>
    <row r="591" spans="1:39" s="15" customFormat="1" ht="15.75" customHeight="1">
      <c r="A591" s="39">
        <v>3658</v>
      </c>
      <c r="B591" s="31">
        <v>3658</v>
      </c>
      <c r="C591" s="31">
        <v>3658</v>
      </c>
      <c r="D591" s="33" t="str">
        <f>VLOOKUP(B591,SAOM!B$2:H2248,7,0)</f>
        <v>SES-JORO-3658</v>
      </c>
      <c r="E591" s="13">
        <v>41066</v>
      </c>
      <c r="F591" s="13">
        <v>41175</v>
      </c>
      <c r="G591" s="13">
        <f>VLOOKUP(B591,SAOM!B$2:D2135,3,0)</f>
        <v>41175</v>
      </c>
      <c r="H591" s="13">
        <f t="shared" si="18"/>
        <v>41190</v>
      </c>
      <c r="I591" s="13">
        <v>41086</v>
      </c>
      <c r="J591" s="10" t="s">
        <v>469</v>
      </c>
      <c r="K591" s="33" t="str">
        <f>VLOOKUP(B591,SAOM!B$2:H2132,4,0)</f>
        <v>Aceito</v>
      </c>
      <c r="L591" s="10" t="s">
        <v>456</v>
      </c>
      <c r="M591" s="33" t="str">
        <f>VLOOKUP(B591,SAOM!B$2:F2418,5,0)</f>
        <v>Lider</v>
      </c>
      <c r="N591" s="11" t="s">
        <v>3546</v>
      </c>
      <c r="O591" s="11" t="str">
        <f>VLOOKUP(N591,Coordenadas!B$2:C1438,2,0)</f>
        <v>NOROESTE</v>
      </c>
      <c r="P591" s="11" t="str">
        <f>VLOOKUP(N591,Coordenadas!B$2:D1438,3,0)</f>
        <v xml:space="preserve"> 17°44'44.59"S</v>
      </c>
      <c r="Q591" s="11" t="str">
        <f>VLOOKUP(N591,Coordenadas!B$2:E1438,4,0)</f>
        <v xml:space="preserve"> 46°10'42.96"O</v>
      </c>
      <c r="R591" s="33">
        <v>4033</v>
      </c>
      <c r="S591" s="13">
        <v>41204</v>
      </c>
      <c r="T591" s="35" t="str">
        <f>VLOOKUP(B591,SAOM!B$2:M2132,9,0)</f>
        <v>Mariza</v>
      </c>
      <c r="U591" s="13" t="str">
        <f>VLOOKUP(B591,SAOM!B$2:N2132,10,0)</f>
        <v>RUA MARIA JOSE BORGES , n242-BAIRRO JARDIM CENTRAL</v>
      </c>
      <c r="V591" s="35" t="str">
        <f>VLOOKUP(B591,SAOM!B$2:P2132,12,0)</f>
        <v>38 3561 5472</v>
      </c>
      <c r="W591" s="60" t="str">
        <f>VLOOKUP(B591,SAOM!B$2:O2132,11,0)</f>
        <v>38770-000</v>
      </c>
      <c r="X591" s="33" t="str">
        <f>VLOOKUP(B591,SAOM!B$2:Q2132,13,0)</f>
        <v>00:20:0e:10:52:dc</v>
      </c>
      <c r="Y591" s="13">
        <v>41263</v>
      </c>
      <c r="Z591" s="11" t="s">
        <v>9340</v>
      </c>
      <c r="AA591" s="14">
        <v>41263</v>
      </c>
      <c r="AB591" s="28">
        <f>VLOOKUP(C591,Relatorios!A$3:B1362,2,0)</f>
        <v>41299</v>
      </c>
      <c r="AC591" s="287">
        <f>VLOOKUP(D591,Faturamento!D$3:F2026,3,0)</f>
        <v>41294</v>
      </c>
      <c r="AD591" s="41" t="s">
        <v>4152</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 t="shared" si="19"/>
        <v>41353</v>
      </c>
      <c r="AG591" s="14" t="s">
        <v>4162</v>
      </c>
      <c r="AH591" s="14"/>
      <c r="AI591" s="47"/>
      <c r="AJ591" s="114"/>
      <c r="AK591" s="114"/>
      <c r="AL591" s="11" t="str">
        <f>VLOOKUP(B591,SAOM!B$2:U2249,20,0)</f>
        <v>No modem.</v>
      </c>
      <c r="AM591" s="15" t="s">
        <v>4162</v>
      </c>
    </row>
    <row r="592" spans="1:39" s="15" customFormat="1" ht="15.75" customHeight="1">
      <c r="A592" s="39">
        <v>3659</v>
      </c>
      <c r="B592" s="31">
        <v>3659</v>
      </c>
      <c r="C592" s="31">
        <v>3659</v>
      </c>
      <c r="D592" s="33" t="str">
        <f>VLOOKUP(B592,SAOM!B$2:H2249,7,0)</f>
        <v>SES-JORO-3659</v>
      </c>
      <c r="E592" s="13">
        <v>41066</v>
      </c>
      <c r="F592" s="13">
        <v>41111</v>
      </c>
      <c r="G592" s="13">
        <f>VLOOKUP(B592,SAOM!B$2:D2136,3,0)</f>
        <v>41111</v>
      </c>
      <c r="H592" s="13">
        <f t="shared" si="18"/>
        <v>41126</v>
      </c>
      <c r="I592" s="13" t="s">
        <v>458</v>
      </c>
      <c r="J592" s="10" t="s">
        <v>469</v>
      </c>
      <c r="K592" s="33" t="str">
        <f>VLOOKUP(B592,SAOM!B$2:H2133,4,0)</f>
        <v>Aceito</v>
      </c>
      <c r="L592" s="10" t="s">
        <v>456</v>
      </c>
      <c r="M592" s="33" t="str">
        <f>VLOOKUP(B592,SAOM!B$2:F2419,5,0)</f>
        <v>Lider</v>
      </c>
      <c r="N592" s="11" t="s">
        <v>3546</v>
      </c>
      <c r="O592" s="11" t="str">
        <f>VLOOKUP(N592,Coordenadas!B$2:C1439,2,0)</f>
        <v>NOROESTE</v>
      </c>
      <c r="P592" s="11" t="str">
        <f>VLOOKUP(N592,Coordenadas!B$2:D1439,3,0)</f>
        <v xml:space="preserve"> 17°44'44.59"S</v>
      </c>
      <c r="Q592" s="11" t="str">
        <f>VLOOKUP(N592,Coordenadas!B$2:E1439,4,0)</f>
        <v xml:space="preserve"> 46°10'42.96"O</v>
      </c>
      <c r="R592" s="33">
        <v>4033</v>
      </c>
      <c r="S592" s="13">
        <v>41115</v>
      </c>
      <c r="T592" s="35" t="str">
        <f>VLOOKUP(B592,SAOM!B$2:M2133,9,0)</f>
        <v>Cássia</v>
      </c>
      <c r="U592" s="13" t="str">
        <f>VLOOKUP(B592,SAOM!B$2:N2133,10,0)</f>
        <v>AV. ORÁCIO DORNELES , n730 - BAIRRO ALVORADA</v>
      </c>
      <c r="V592" s="35" t="str">
        <f>VLOOKUP(B592,SAOM!B$2:P2133,12,0)</f>
        <v>(38) 3561-6648</v>
      </c>
      <c r="W592" s="60">
        <f>VLOOKUP(B592,SAOM!B$2:O2133,11,0)</f>
        <v>38770000</v>
      </c>
      <c r="X592" s="33" t="str">
        <f>VLOOKUP(B592,SAOM!B$2:Q2133,13,0)</f>
        <v>00:20:0e:10:4f:65</v>
      </c>
      <c r="Y592" s="13">
        <v>41116</v>
      </c>
      <c r="Z592" s="11" t="s">
        <v>5147</v>
      </c>
      <c r="AA592" s="14">
        <v>41120</v>
      </c>
      <c r="AB592" s="28">
        <f>VLOOKUP(C592,Relatorios!A$3:B1363,2,0)</f>
        <v>41254</v>
      </c>
      <c r="AC592" s="287">
        <f>VLOOKUP(D592,Faturamento!D$3:F2027,3,0)</f>
        <v>41151</v>
      </c>
      <c r="AD592" s="41"/>
      <c r="AE592" s="14" t="str">
        <f>VLOOKUP(B592,SAOM!B$2:T2133,16,0)</f>
        <v xml:space="preserve">Cnes: 2112558 
PSF PREFEITO JOSE SILVEIRA 
</v>
      </c>
      <c r="AF592" s="14">
        <f t="shared" si="19"/>
        <v>41210</v>
      </c>
      <c r="AG592" s="14" t="s">
        <v>4162</v>
      </c>
      <c r="AH592" s="14"/>
      <c r="AI592" s="47"/>
      <c r="AJ592" s="114"/>
      <c r="AK592" s="114"/>
      <c r="AL592" s="11" t="str">
        <f>VLOOKUP(B592,SAOM!B$2:U2250,20,0)</f>
        <v>Cabo de rede com tamanho insuficiente para conexão</v>
      </c>
      <c r="AM592" s="15" t="s">
        <v>4162</v>
      </c>
    </row>
    <row r="593" spans="1:39" s="15" customFormat="1" ht="15.75" customHeight="1">
      <c r="A593" s="39">
        <v>3652</v>
      </c>
      <c r="B593" s="31">
        <v>3652</v>
      </c>
      <c r="C593" s="31">
        <v>3652</v>
      </c>
      <c r="D593" s="33" t="str">
        <f>VLOOKUP(B593,SAOM!B$2:H2250,7,0)</f>
        <v>SES-GUOR-3652</v>
      </c>
      <c r="E593" s="13">
        <v>41066</v>
      </c>
      <c r="F593" s="13">
        <v>41111</v>
      </c>
      <c r="G593" s="13">
        <f>VLOOKUP(B593,SAOM!B$2:D2137,3,0)</f>
        <v>41111</v>
      </c>
      <c r="H593" s="13">
        <f t="shared" si="18"/>
        <v>41126</v>
      </c>
      <c r="I593" s="13" t="s">
        <v>458</v>
      </c>
      <c r="J593" s="10" t="s">
        <v>469</v>
      </c>
      <c r="K593" s="33" t="str">
        <f>VLOOKUP(B593,SAOM!B$2:H2134,4,0)</f>
        <v>Aceito</v>
      </c>
      <c r="L593" s="10" t="s">
        <v>456</v>
      </c>
      <c r="M593" s="33" t="str">
        <f>VLOOKUP(B593,SAOM!B$2:F2420,5,0)</f>
        <v>Lider</v>
      </c>
      <c r="N593" s="11" t="s">
        <v>2431</v>
      </c>
      <c r="O593" s="11" t="str">
        <f>VLOOKUP(N593,Coordenadas!B$2:C1440,2,0)</f>
        <v>NOROESTE</v>
      </c>
      <c r="P593" s="11" t="str">
        <f>VLOOKUP(N593,Coordenadas!B$2:D1440,3,0)</f>
        <v xml:space="preserve"> 17°45'16.53"S</v>
      </c>
      <c r="Q593" s="11" t="str">
        <f>VLOOKUP(N593,Coordenadas!B$2:E1440,4,0)</f>
        <v xml:space="preserve"> 47° 6'10.35"O</v>
      </c>
      <c r="R593" s="33">
        <v>4033</v>
      </c>
      <c r="S593" s="13">
        <v>41116</v>
      </c>
      <c r="T593" s="35" t="str">
        <f>VLOOKUP(B593,SAOM!B$2:M2134,9,0)</f>
        <v>Sara Gloria Silva</v>
      </c>
      <c r="U593" s="13" t="str">
        <f>VLOOKUP(B593,SAOM!B$2:N2134,10,0)</f>
        <v>RUA GOVERNADOR VALADARES, n955 - BAIRRO JK</v>
      </c>
      <c r="V593" s="35" t="str">
        <f>VLOOKUP(B593,SAOM!B$2:P2134,12,0)</f>
        <v>(38) 36731235</v>
      </c>
      <c r="W593" s="60">
        <f>VLOOKUP(B593,SAOM!B$2:O2134,11,0)</f>
        <v>38570000</v>
      </c>
      <c r="X593" s="33" t="str">
        <f>VLOOKUP(B593,SAOM!B$2:Q2134,13,0)</f>
        <v>00:20:0e:10:4c:8c</v>
      </c>
      <c r="Y593" s="13">
        <v>41116</v>
      </c>
      <c r="Z593" s="11" t="s">
        <v>2418</v>
      </c>
      <c r="AA593" s="14">
        <v>41120</v>
      </c>
      <c r="AB593" s="28">
        <f>VLOOKUP(C593,Relatorios!A$3:B1364,2,0)</f>
        <v>41183</v>
      </c>
      <c r="AC593" s="287">
        <f>VLOOKUP(D593,Faturamento!D$3:F2028,3,0)</f>
        <v>41151</v>
      </c>
      <c r="AD593" s="41"/>
      <c r="AE593" s="14" t="str">
        <f>VLOOKUP(B593,SAOM!B$2:T2134,16,0)</f>
        <v xml:space="preserve">Cnes: 2118084 
PRO SAÚDE DA FAMÍLIA DE GUARDA MOR </v>
      </c>
      <c r="AF593" s="14">
        <f t="shared" si="19"/>
        <v>41210</v>
      </c>
      <c r="AG593" s="14" t="s">
        <v>4162</v>
      </c>
      <c r="AH593" s="14"/>
      <c r="AI593" s="47"/>
      <c r="AJ593" s="114"/>
      <c r="AK593" s="114"/>
      <c r="AL593" s="11" t="str">
        <f>VLOOKUP(B593,SAOM!B$2:U2251,20,0)</f>
        <v>-</v>
      </c>
      <c r="AM593" s="15" t="s">
        <v>4162</v>
      </c>
    </row>
    <row r="594" spans="1:39" s="15" customFormat="1" ht="15.75" customHeight="1">
      <c r="A594" s="39">
        <v>3655</v>
      </c>
      <c r="B594" s="31">
        <v>3655</v>
      </c>
      <c r="C594" s="31">
        <v>3655</v>
      </c>
      <c r="D594" s="33" t="str">
        <f>VLOOKUP(B594,SAOM!B$2:H2251,7,0)</f>
        <v>SES-LAAR-3655</v>
      </c>
      <c r="E594" s="13">
        <v>41066</v>
      </c>
      <c r="F594" s="13">
        <v>41111</v>
      </c>
      <c r="G594" s="13">
        <f>VLOOKUP(B594,SAOM!B$2:D2138,3,0)</f>
        <v>41111</v>
      </c>
      <c r="H594" s="13">
        <f t="shared" si="18"/>
        <v>41126</v>
      </c>
      <c r="I594" s="13" t="s">
        <v>458</v>
      </c>
      <c r="J594" s="10" t="s">
        <v>469</v>
      </c>
      <c r="K594" s="33" t="str">
        <f>VLOOKUP(B594,SAOM!B$2:H2135,4,0)</f>
        <v>Aceito</v>
      </c>
      <c r="L594" s="10" t="s">
        <v>456</v>
      </c>
      <c r="M594" s="33" t="str">
        <f>VLOOKUP(B594,SAOM!B$2:F2421,5,0)</f>
        <v>Lider</v>
      </c>
      <c r="N594" s="11" t="s">
        <v>2530</v>
      </c>
      <c r="O594" s="11" t="str">
        <f>VLOOKUP(N594,Coordenadas!B$2:C1441,2,0)</f>
        <v>NOROESTE</v>
      </c>
      <c r="P594" s="11" t="str">
        <f>VLOOKUP(N594,Coordenadas!B$2:D1441,3,0)</f>
        <v xml:space="preserve"> 18° 8'27.16"S</v>
      </c>
      <c r="Q594" s="11" t="str">
        <f>VLOOKUP(N594,Coordenadas!B$2:E1441,4,0)</f>
        <v xml:space="preserve"> 46°48'43.18"O</v>
      </c>
      <c r="R594" s="33">
        <v>4033</v>
      </c>
      <c r="S594" s="13">
        <v>41137</v>
      </c>
      <c r="T594" s="35" t="str">
        <f>VLOOKUP(B594,SAOM!B$2:M2135,9,0)</f>
        <v>MARIELLY PERES MATEUS / Gizelda</v>
      </c>
      <c r="U594" s="13" t="str">
        <f>VLOOKUP(B594,SAOM!B$2:N2135,10,0)</f>
        <v>JOSE DE DEUS GODINHO , n38 - CENTRO</v>
      </c>
      <c r="V594" s="35" t="str">
        <f>VLOOKUP(B594,SAOM!B$2:P2135,12,0)</f>
        <v>34 3812-1306</v>
      </c>
      <c r="W594" s="60" t="str">
        <f>VLOOKUP(B594,SAOM!B$2:O2135,11,0)</f>
        <v>38785-000</v>
      </c>
      <c r="X594" s="33" t="str">
        <f>VLOOKUP(B594,SAOM!B$2:Q2135,13,0)</f>
        <v>00:20:0e:10:4a:7e</v>
      </c>
      <c r="Y594" s="13">
        <v>41137</v>
      </c>
      <c r="Z594" s="11" t="s">
        <v>4973</v>
      </c>
      <c r="AA594" s="14">
        <v>41137</v>
      </c>
      <c r="AB594" s="28">
        <f>VLOOKUP(C594,Relatorios!A$3:B1365,2,0)</f>
        <v>41291</v>
      </c>
      <c r="AC594" s="287">
        <f>VLOOKUP(D594,Faturamento!D$3:F2029,3,0)</f>
        <v>41168</v>
      </c>
      <c r="AD594" s="41"/>
      <c r="AE594" s="14" t="str">
        <f>VLOOKUP(B594,SAOM!B$2:T2135,16,0)</f>
        <v xml:space="preserve">Cnes: 2118033 
PROGRAMA DE SAÚDE DA FAMÍLIA DE LAGAMAR </v>
      </c>
      <c r="AF594" s="14">
        <f t="shared" si="19"/>
        <v>41227</v>
      </c>
      <c r="AG594" s="14">
        <v>41323</v>
      </c>
      <c r="AH594" s="14" t="s">
        <v>15476</v>
      </c>
      <c r="AI594" s="181" t="s">
        <v>623</v>
      </c>
      <c r="AJ594" s="114" t="s">
        <v>15477</v>
      </c>
      <c r="AK594" s="114" t="s">
        <v>4162</v>
      </c>
      <c r="AL594" s="11" t="str">
        <f>VLOOKUP(B594,SAOM!B$2:U2252,20,0)</f>
        <v>Cabo de rede curto</v>
      </c>
      <c r="AM594" s="15" t="s">
        <v>4162</v>
      </c>
    </row>
    <row r="595" spans="1:39" s="15" customFormat="1" ht="15.75" customHeight="1">
      <c r="A595" s="39">
        <v>3654</v>
      </c>
      <c r="B595" s="31">
        <v>3654</v>
      </c>
      <c r="C595" s="31">
        <v>3654</v>
      </c>
      <c r="D595" s="33" t="str">
        <f>VLOOKUP(B595,SAOM!B$2:H2252,7,0)</f>
        <v>SES-LAAR-3654</v>
      </c>
      <c r="E595" s="13">
        <v>41066</v>
      </c>
      <c r="F595" s="13">
        <v>41111</v>
      </c>
      <c r="G595" s="13">
        <f>VLOOKUP(B595,SAOM!B$2:D2139,3,0)</f>
        <v>41111</v>
      </c>
      <c r="H595" s="13">
        <f t="shared" si="18"/>
        <v>41126</v>
      </c>
      <c r="I595" s="13" t="s">
        <v>458</v>
      </c>
      <c r="J595" s="10" t="s">
        <v>469</v>
      </c>
      <c r="K595" s="33" t="str">
        <f>VLOOKUP(B595,SAOM!B$2:H2136,4,0)</f>
        <v>Aceito</v>
      </c>
      <c r="L595" s="10" t="s">
        <v>456</v>
      </c>
      <c r="M595" s="33" t="str">
        <f>VLOOKUP(B595,SAOM!B$2:F2422,5,0)</f>
        <v>Lider</v>
      </c>
      <c r="N595" s="11" t="s">
        <v>2530</v>
      </c>
      <c r="O595" s="11" t="str">
        <f>VLOOKUP(N595,Coordenadas!B$2:C1442,2,0)</f>
        <v>NOROESTE</v>
      </c>
      <c r="P595" s="11" t="str">
        <f>VLOOKUP(N595,Coordenadas!B$2:D1442,3,0)</f>
        <v xml:space="preserve"> 18° 8'27.16"S</v>
      </c>
      <c r="Q595" s="11" t="str">
        <f>VLOOKUP(N595,Coordenadas!B$2:E1442,4,0)</f>
        <v xml:space="preserve"> 46°48'43.18"O</v>
      </c>
      <c r="R595" s="33">
        <v>4033</v>
      </c>
      <c r="S595" s="13">
        <v>41136</v>
      </c>
      <c r="T595" s="35" t="str">
        <f>VLOOKUP(B595,SAOM!B$2:M2136,9,0)</f>
        <v>THAYS MARIA OLIVEIRA</v>
      </c>
      <c r="U595" s="13" t="str">
        <f>VLOOKUP(B595,SAOM!B$2:N2136,10,0)</f>
        <v>RUA JOSE CORREA , n 61-CENTRO / ZONA RURAL</v>
      </c>
      <c r="V595" s="35" t="str">
        <f>VLOOKUP(B595,SAOM!B$2:P2136,12,0)</f>
        <v>34 3812-5150</v>
      </c>
      <c r="W595" s="60">
        <f>VLOOKUP(B595,SAOM!B$2:O2136,11,0)</f>
        <v>38785000</v>
      </c>
      <c r="X595" s="33" t="str">
        <f>VLOOKUP(B595,SAOM!B$2:Q2136,13,0)</f>
        <v>00:20:0e:10:4c:53</v>
      </c>
      <c r="Y595" s="13">
        <v>41136</v>
      </c>
      <c r="Z595" s="11" t="s">
        <v>4973</v>
      </c>
      <c r="AA595" s="14">
        <v>41137</v>
      </c>
      <c r="AB595" s="28">
        <f>VLOOKUP(C595,Relatorios!A$3:B1366,2,0)</f>
        <v>41291</v>
      </c>
      <c r="AC595" s="287">
        <f>VLOOKUP(D595,Faturamento!D$3:F2030,3,0)</f>
        <v>41168</v>
      </c>
      <c r="AD595" s="41"/>
      <c r="AE595" s="14" t="str">
        <f>VLOOKUP(B595,SAOM!B$2:T2136,16,0)</f>
        <v xml:space="preserve">Cnes: 2118025 
CENTRO DE SAÚDE DE SÃO BRÁS DE MINAS PSF DANT DOS SANTOS 
</v>
      </c>
      <c r="AF595" s="14">
        <f t="shared" si="19"/>
        <v>41227</v>
      </c>
      <c r="AG595" s="14" t="s">
        <v>4162</v>
      </c>
      <c r="AH595" s="14"/>
      <c r="AI595" s="47"/>
      <c r="AJ595" s="114"/>
      <c r="AK595" s="114"/>
      <c r="AL595" s="11" t="str">
        <f>VLOOKUP(B595,SAOM!B$2:U2253,20,0)</f>
        <v>cabo muito curto para localidade</v>
      </c>
      <c r="AM595" s="15" t="s">
        <v>4162</v>
      </c>
    </row>
    <row r="596" spans="1:39" s="15" customFormat="1" ht="15.75" customHeight="1">
      <c r="A596" s="39">
        <v>3653</v>
      </c>
      <c r="B596" s="31">
        <v>3653</v>
      </c>
      <c r="C596" s="31">
        <v>3653</v>
      </c>
      <c r="D596" s="33" t="str">
        <f>VLOOKUP(B596,SAOM!B$2:H2253,7,0)</f>
        <v>SES-LAAR-3653</v>
      </c>
      <c r="E596" s="13">
        <v>41066</v>
      </c>
      <c r="F596" s="13">
        <v>41111</v>
      </c>
      <c r="G596" s="13">
        <f>VLOOKUP(B596,SAOM!B$2:D2140,3,0)</f>
        <v>41111</v>
      </c>
      <c r="H596" s="13">
        <f t="shared" si="18"/>
        <v>41126</v>
      </c>
      <c r="I596" s="13" t="s">
        <v>458</v>
      </c>
      <c r="J596" s="10" t="s">
        <v>469</v>
      </c>
      <c r="K596" s="33" t="str">
        <f>VLOOKUP(B596,SAOM!B$2:H2137,4,0)</f>
        <v>Aceito</v>
      </c>
      <c r="L596" s="10" t="s">
        <v>456</v>
      </c>
      <c r="M596" s="33" t="str">
        <f>VLOOKUP(B596,SAOM!B$2:F2423,5,0)</f>
        <v>Lider</v>
      </c>
      <c r="N596" s="11" t="s">
        <v>2530</v>
      </c>
      <c r="O596" s="11" t="str">
        <f>VLOOKUP(N596,Coordenadas!B$2:C1443,2,0)</f>
        <v>NOROESTE</v>
      </c>
      <c r="P596" s="11" t="str">
        <f>VLOOKUP(N596,Coordenadas!B$2:D1443,3,0)</f>
        <v xml:space="preserve"> 18° 8'27.16"S</v>
      </c>
      <c r="Q596" s="11" t="str">
        <f>VLOOKUP(N596,Coordenadas!B$2:E1443,4,0)</f>
        <v xml:space="preserve"> 46°48'43.18"O</v>
      </c>
      <c r="R596" s="33">
        <v>4033</v>
      </c>
      <c r="S596" s="13">
        <v>41122</v>
      </c>
      <c r="T596" s="35" t="str">
        <f>VLOOKUP(B596,SAOM!B$2:M2137,9,0)</f>
        <v>ISAAC CALAZANS BORGES</v>
      </c>
      <c r="U596" s="13" t="str">
        <f>VLOOKUP(B596,SAOM!B$2:N2137,10,0)</f>
        <v>RUA ITUIUTABA , n64 - CENTRO</v>
      </c>
      <c r="V596" s="35" t="str">
        <f>VLOOKUP(B596,SAOM!B$2:P2137,12,0)</f>
        <v>34 3812-1255</v>
      </c>
      <c r="W596" s="60">
        <f>VLOOKUP(B596,SAOM!B$2:O2137,11,0)</f>
        <v>38785000</v>
      </c>
      <c r="X596" s="33" t="str">
        <f>VLOOKUP(B596,SAOM!B$2:Q2137,13,0)</f>
        <v>00:20:0E:10:4D:04</v>
      </c>
      <c r="Y596" s="13">
        <v>41122</v>
      </c>
      <c r="Z596" s="11" t="s">
        <v>5319</v>
      </c>
      <c r="AA596" s="14">
        <v>41122</v>
      </c>
      <c r="AB596" s="28">
        <f>VLOOKUP(C596,Relatorios!A$3:B1367,2,0)</f>
        <v>41183</v>
      </c>
      <c r="AC596" s="287">
        <f>VLOOKUP(D596,Faturamento!D$3:F2031,3,0)</f>
        <v>41153</v>
      </c>
      <c r="AD596" s="41"/>
      <c r="AE596" s="14" t="str">
        <f>VLOOKUP(B596,SAOM!B$2:T2137,16,0)</f>
        <v xml:space="preserve">Cnes: 2118041 
UNIDADE MISTA DE SAÚDE DE LAGAMAR </v>
      </c>
      <c r="AF596" s="14">
        <f t="shared" si="19"/>
        <v>41212</v>
      </c>
      <c r="AG596" s="14" t="s">
        <v>4162</v>
      </c>
      <c r="AH596" s="14"/>
      <c r="AI596" s="47"/>
      <c r="AJ596" s="114"/>
      <c r="AK596" s="114"/>
      <c r="AL596" s="11" t="str">
        <f>VLOOKUP(B596,SAOM!B$2:U2254,20,0)</f>
        <v>-</v>
      </c>
      <c r="AM596" s="15" t="s">
        <v>4162</v>
      </c>
    </row>
    <row r="597" spans="1:39" s="15" customFormat="1" ht="15.75" customHeight="1">
      <c r="A597" s="39">
        <v>3650</v>
      </c>
      <c r="B597" s="31">
        <v>3650</v>
      </c>
      <c r="C597" s="31">
        <v>3650</v>
      </c>
      <c r="D597" s="33" t="str">
        <f>VLOOKUP(B597,SAOM!B$2:H2254,7,0)</f>
        <v>SES-GUOR-3650</v>
      </c>
      <c r="E597" s="13">
        <v>41066</v>
      </c>
      <c r="F597" s="13">
        <v>41176</v>
      </c>
      <c r="G597" s="13">
        <f>VLOOKUP(B597,SAOM!B$2:D2141,3,0)</f>
        <v>41176</v>
      </c>
      <c r="H597" s="13">
        <f t="shared" si="18"/>
        <v>41191</v>
      </c>
      <c r="I597" s="13">
        <v>41086</v>
      </c>
      <c r="J597" s="10" t="s">
        <v>469</v>
      </c>
      <c r="K597" s="33" t="str">
        <f>VLOOKUP(B597,SAOM!B$2:H2138,4,0)</f>
        <v>Aceito</v>
      </c>
      <c r="L597" s="10" t="s">
        <v>456</v>
      </c>
      <c r="M597" s="33" t="str">
        <f>VLOOKUP(B597,SAOM!B$2:F2424,5,0)</f>
        <v>Lider</v>
      </c>
      <c r="N597" s="11" t="s">
        <v>2431</v>
      </c>
      <c r="O597" s="11" t="str">
        <f>VLOOKUP(N597,Coordenadas!B$2:C1444,2,0)</f>
        <v>NOROESTE</v>
      </c>
      <c r="P597" s="11" t="str">
        <f>VLOOKUP(N597,Coordenadas!B$2:D1444,3,0)</f>
        <v xml:space="preserve"> 17°45'16.53"S</v>
      </c>
      <c r="Q597" s="11" t="str">
        <f>VLOOKUP(N597,Coordenadas!B$2:E1444,4,0)</f>
        <v xml:space="preserve"> 47° 6'10.35"O</v>
      </c>
      <c r="R597" s="33">
        <v>4033</v>
      </c>
      <c r="S597" s="13">
        <v>41204</v>
      </c>
      <c r="T597" s="35" t="str">
        <f>VLOOKUP(B597,SAOM!B$2:M2138,9,0)</f>
        <v>Ilda Iozete Francisco Mirins Paiva</v>
      </c>
      <c r="U597" s="13" t="str">
        <f>VLOOKUP(B597,SAOM!B$2:N2138,10,0)</f>
        <v>RUA FREI CECÍLIO, n 1226 - Centro</v>
      </c>
      <c r="V597" s="35" t="str">
        <f>VLOOKUP(B597,SAOM!B$2:P2138,12,0)</f>
        <v xml:space="preserve">(38) 36731331 </v>
      </c>
      <c r="W597" s="60" t="str">
        <f>VLOOKUP(B597,SAOM!B$2:O2138,11,0)</f>
        <v>38570-000</v>
      </c>
      <c r="X597" s="33" t="str">
        <f>VLOOKUP(B597,SAOM!B$2:Q2138,13,0)</f>
        <v>00:20:0e:10:4a:c5</v>
      </c>
      <c r="Y597" s="13">
        <v>41263</v>
      </c>
      <c r="Z597" s="68" t="s">
        <v>9340</v>
      </c>
      <c r="AA597" s="14">
        <v>41263</v>
      </c>
      <c r="AB597" s="28">
        <f>VLOOKUP(C597,Relatorios!A$3:B1368,2,0)</f>
        <v>41299</v>
      </c>
      <c r="AC597" s="287">
        <f>VLOOKUP(D597,Faturamento!D$3:F2032,3,0)</f>
        <v>41294</v>
      </c>
      <c r="AD597" s="41" t="s">
        <v>4152</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 t="shared" si="19"/>
        <v>41353</v>
      </c>
      <c r="AG597" s="14" t="s">
        <v>4162</v>
      </c>
      <c r="AH597" s="14"/>
      <c r="AI597" s="47"/>
      <c r="AJ597" s="114"/>
      <c r="AK597" s="114"/>
      <c r="AL597" s="11" t="str">
        <f>VLOOKUP(B597,SAOM!B$2:U2255,20,0)</f>
        <v>No modem.</v>
      </c>
      <c r="AM597" s="15" t="s">
        <v>4162</v>
      </c>
    </row>
    <row r="598" spans="1:39" s="15" customFormat="1" ht="15.75" customHeight="1">
      <c r="A598" s="39">
        <v>3744</v>
      </c>
      <c r="B598" s="31">
        <v>3744</v>
      </c>
      <c r="C598" s="31">
        <v>3744</v>
      </c>
      <c r="D598" s="33" t="str">
        <f>VLOOKUP(B598,SAOM!B$2:H2255,7,0)</f>
        <v>SES-BEAS-3744</v>
      </c>
      <c r="E598" s="13">
        <v>41073</v>
      </c>
      <c r="F598" s="13">
        <f>E598+45</f>
        <v>41118</v>
      </c>
      <c r="G598" s="13">
        <f>VLOOKUP(B598,SAOM!B$2:D2142,3,0)</f>
        <v>41118</v>
      </c>
      <c r="H598" s="13">
        <f t="shared" si="18"/>
        <v>41133</v>
      </c>
      <c r="I598" s="13" t="s">
        <v>458</v>
      </c>
      <c r="J598" s="10" t="s">
        <v>469</v>
      </c>
      <c r="K598" s="33" t="str">
        <f>VLOOKUP(B598,SAOM!B$2:H2139,4,0)</f>
        <v>Aceito</v>
      </c>
      <c r="L598" s="10" t="s">
        <v>456</v>
      </c>
      <c r="M598" s="33" t="str">
        <f>VLOOKUP(B598,SAOM!B$2:F2425,5,0)</f>
        <v>Lider</v>
      </c>
      <c r="N598" s="11" t="s">
        <v>178</v>
      </c>
      <c r="O598" s="11" t="str">
        <f>VLOOKUP(N598,Coordenadas!B$2:C1445,2,0)</f>
        <v>CENTRO</v>
      </c>
      <c r="P598" s="11" t="str">
        <f>VLOOKUP(N598,Coordenadas!B$2:D1445,3,0)</f>
        <v xml:space="preserve"> 19°49'46.31"S</v>
      </c>
      <c r="Q598" s="11" t="str">
        <f>VLOOKUP(N598,Coordenadas!B$2:E1445,4,0)</f>
        <v xml:space="preserve"> 43° 5'27.73"O</v>
      </c>
      <c r="R598" s="33">
        <v>4033</v>
      </c>
      <c r="S598" s="13">
        <v>41116</v>
      </c>
      <c r="T598" s="35" t="str">
        <f>VLOOKUP(B598,SAOM!B$2:M2139,9,0)</f>
        <v>MARIA APARECIDA DA PENHA</v>
      </c>
      <c r="U598" s="13" t="str">
        <f>VLOOKUP(B598,SAOM!B$2:N2139,10,0)</f>
        <v>RUA MARISTELA BRAGA , s/n - Centro</v>
      </c>
      <c r="V598" s="35" t="str">
        <f>VLOOKUP(B598,SAOM!B$2:P2139,12,0)</f>
        <v>(31) 3853-1392</v>
      </c>
      <c r="W598" s="60" t="str">
        <f>VLOOKUP(B598,SAOM!B$2:O2139,11,0)</f>
        <v>35938-000</v>
      </c>
      <c r="X598" s="33" t="str">
        <f>VLOOKUP(B598,SAOM!B$2:Q2139,13,0)</f>
        <v>00:20:0E:10:4A:45</v>
      </c>
      <c r="Y598" s="13">
        <v>41116</v>
      </c>
      <c r="Z598" s="40" t="s">
        <v>5710</v>
      </c>
      <c r="AA598" s="14">
        <v>41117</v>
      </c>
      <c r="AB598" s="28">
        <f>VLOOKUP(C598,Relatorios!A$3:B1369,2,0)</f>
        <v>41183</v>
      </c>
      <c r="AC598" s="287">
        <f>VLOOKUP(D598,Faturamento!D$3:F2033,3,0)</f>
        <v>41148</v>
      </c>
      <c r="AD598" s="41"/>
      <c r="AE598" s="14" t="str">
        <f>VLOOKUP(B598,SAOM!B$2:T2139,16,0)</f>
        <v xml:space="preserve">Cnes: 2170051 
CENTRO DE SAÚDE AURÉLIO TEIXEIRA COTA 
</v>
      </c>
      <c r="AF598" s="14">
        <f t="shared" si="19"/>
        <v>41207</v>
      </c>
      <c r="AG598" s="14" t="s">
        <v>4162</v>
      </c>
      <c r="AH598" s="14"/>
      <c r="AI598" s="47"/>
      <c r="AJ598" s="114"/>
      <c r="AK598" s="114"/>
      <c r="AL598" s="11" t="str">
        <f>VLOOKUP(B598,SAOM!B$2:U2256,20,0)</f>
        <v>Localidade não tem computador</v>
      </c>
      <c r="AM598" s="15" t="s">
        <v>4162</v>
      </c>
    </row>
    <row r="599" spans="1:39" s="57" customFormat="1" ht="15.75" customHeight="1">
      <c r="A599" s="39">
        <v>3741</v>
      </c>
      <c r="B599" s="31">
        <v>3741</v>
      </c>
      <c r="C599" s="31">
        <v>3741</v>
      </c>
      <c r="D599" s="33" t="str">
        <f>VLOOKUP(B599,SAOM!B$2:H2256,7,0)</f>
        <v>SES-BAIS-3741</v>
      </c>
      <c r="E599" s="24">
        <v>41073</v>
      </c>
      <c r="F599" s="24">
        <f>E599+45</f>
        <v>41118</v>
      </c>
      <c r="G599" s="13">
        <f>VLOOKUP(B599,SAOM!B$2:D2143,3,0)</f>
        <v>41118</v>
      </c>
      <c r="H599" s="24">
        <f t="shared" si="18"/>
        <v>41133</v>
      </c>
      <c r="I599" s="24" t="s">
        <v>458</v>
      </c>
      <c r="J599" s="48" t="s">
        <v>469</v>
      </c>
      <c r="K599" s="33" t="str">
        <f>VLOOKUP(B599,SAOM!B$2:H2140,4,0)</f>
        <v>Aceito</v>
      </c>
      <c r="L599" s="10" t="s">
        <v>456</v>
      </c>
      <c r="M599" s="33" t="str">
        <f>VLOOKUP(B599,SAOM!B$2:F2426,5,0)</f>
        <v>Lider</v>
      </c>
      <c r="N599" s="40" t="s">
        <v>2148</v>
      </c>
      <c r="O599" s="11" t="str">
        <f>VLOOKUP(N599,Coordenadas!B$2:C1446,2,0)</f>
        <v>CENTRO</v>
      </c>
      <c r="P599" s="11" t="str">
        <f>VLOOKUP(N599,Coordenadas!B$2:D1446,3,0)</f>
        <v xml:space="preserve"> 19°56'29.46"S</v>
      </c>
      <c r="Q599" s="11" t="str">
        <f>VLOOKUP(N599,Coordenadas!B$2:E1446,4,0)</f>
        <v xml:space="preserve"> 43°28'30.17"O</v>
      </c>
      <c r="R599" s="31">
        <v>4033</v>
      </c>
      <c r="S599" s="24">
        <v>41103</v>
      </c>
      <c r="T599" s="35" t="str">
        <f>VLOOKUP(B599,SAOM!B$2:M2140,9,0)</f>
        <v>Renata Ferreira Azevedo</v>
      </c>
      <c r="U599" s="13" t="str">
        <f>VLOOKUP(B599,SAOM!B$2:N2140,10,0)</f>
        <v>RUA LUIZ AUGUSTO DIAS, n780 - Bairro Cocais</v>
      </c>
      <c r="V599" s="35" t="str">
        <f>VLOOKUP(B599,SAOM!B$2:P2140,12,0)</f>
        <v>(31) 3837-9347</v>
      </c>
      <c r="W599" s="60">
        <f>VLOOKUP(B599,SAOM!B$2:O2140,11,0)</f>
        <v>35970000</v>
      </c>
      <c r="X599" s="33" t="str">
        <f>VLOOKUP(B599,SAOM!B$2:Q2140,13,0)</f>
        <v>00:20:0E:10:52:D2</v>
      </c>
      <c r="Y599" s="24">
        <v>41103</v>
      </c>
      <c r="Z599" s="11" t="s">
        <v>1339</v>
      </c>
      <c r="AA599" s="55">
        <v>41115</v>
      </c>
      <c r="AB599" s="28">
        <f>VLOOKUP(C599,Relatorios!A$3:B1370,2,0)</f>
        <v>41183</v>
      </c>
      <c r="AC599" s="287">
        <f>VLOOKUP(D599,Faturamento!D$3:F2034,3,0)</f>
        <v>41146</v>
      </c>
      <c r="AD599" s="45" t="s">
        <v>4997</v>
      </c>
      <c r="AE599" s="14" t="str">
        <f>VLOOKUP(B599,SAOM!B$2:T2140,16,0)</f>
        <v xml:space="preserve">Cnes: 2218208 
PSF RAQUEL RAIMUNDA DUARTE 
</v>
      </c>
      <c r="AF599" s="14">
        <f t="shared" si="19"/>
        <v>41205</v>
      </c>
      <c r="AG599" s="55" t="s">
        <v>4162</v>
      </c>
      <c r="AH599" s="55"/>
      <c r="AI599" s="181"/>
      <c r="AJ599" s="115"/>
      <c r="AK599" s="115"/>
      <c r="AL599" s="11" t="str">
        <f>VLOOKUP(B599,SAOM!B$2:U2257,20,0)</f>
        <v>-</v>
      </c>
      <c r="AM599" s="57" t="s">
        <v>4162</v>
      </c>
    </row>
    <row r="600" spans="1:39" s="15" customFormat="1" ht="15.75" customHeight="1">
      <c r="A600" s="39">
        <v>3672</v>
      </c>
      <c r="B600" s="31">
        <v>3672</v>
      </c>
      <c r="C600" s="31">
        <v>3672</v>
      </c>
      <c r="D600" s="33" t="str">
        <f>VLOOKUP(B600,SAOM!B$2:H2257,7,0)</f>
        <v>SES-FRIS-3672</v>
      </c>
      <c r="E600" s="13">
        <v>41071</v>
      </c>
      <c r="F600" s="13">
        <v>41158</v>
      </c>
      <c r="G600" s="13">
        <f>VLOOKUP(B600,SAOM!B$2:D2144,3,0)</f>
        <v>41200</v>
      </c>
      <c r="H600" s="13">
        <f t="shared" si="18"/>
        <v>41173</v>
      </c>
      <c r="I600" s="13">
        <v>41102</v>
      </c>
      <c r="J600" s="10" t="s">
        <v>469</v>
      </c>
      <c r="K600" s="33" t="str">
        <f>VLOOKUP(B600,SAOM!B$2:H2141,4,0)</f>
        <v>Aceito</v>
      </c>
      <c r="L600" s="10" t="s">
        <v>456</v>
      </c>
      <c r="M600" s="33" t="str">
        <f>VLOOKUP(B600,SAOM!B$2:F2427,5,0)</f>
        <v>Lider</v>
      </c>
      <c r="N600" s="11" t="s">
        <v>3615</v>
      </c>
      <c r="O600" s="11" t="str">
        <f>VLOOKUP(N600,Coordenadas!B$2:C1447,2,0)</f>
        <v>NORDESTE</v>
      </c>
      <c r="P600" s="11" t="str">
        <f>VLOOKUP(N600,Coordenadas!B$2:D1447,3,0)</f>
        <v xml:space="preserve"> 17°57'28.32"S</v>
      </c>
      <c r="Q600" s="11" t="str">
        <f>VLOOKUP(N600,Coordenadas!B$2:E1447,4,0)</f>
        <v xml:space="preserve"> 42° 0'28.61"O</v>
      </c>
      <c r="R600" s="33">
        <v>4033</v>
      </c>
      <c r="S600" s="13">
        <v>41197</v>
      </c>
      <c r="T600" s="35" t="str">
        <f>VLOOKUP(B600,SAOM!B$2:M2141,9,0)</f>
        <v>Alexandro Gonçalves Gomes</v>
      </c>
      <c r="U600" s="13" t="str">
        <f>VLOOKUP(B600,SAOM!B$2:N2141,10,0)</f>
        <v>RUA DOMINGOS NASCIMENTO , s/n - Zona Rural</v>
      </c>
      <c r="V600" s="35" t="str">
        <f>VLOOKUP(B600,SAOM!B$2:P2141,12,0)</f>
        <v>33 3514-5025</v>
      </c>
      <c r="W600" s="60" t="str">
        <f>VLOOKUP(B600,SAOM!B$2:O2141,11,0)</f>
        <v>39695-000</v>
      </c>
      <c r="X600" s="33" t="str">
        <f>VLOOKUP(B600,SAOM!B$2:Q2141,13,0)</f>
        <v>00:20:0E:10:57:99</v>
      </c>
      <c r="Y600" s="13">
        <v>41383</v>
      </c>
      <c r="Z600" s="11" t="s">
        <v>7306</v>
      </c>
      <c r="AA600" s="14">
        <v>41383</v>
      </c>
      <c r="AB600" s="28" t="e">
        <f>VLOOKUP(C600,Relatorios!A$3:B1371,2,0)</f>
        <v>#N/A</v>
      </c>
      <c r="AC600" s="287">
        <f>VLOOKUP(D600,Faturamento!D$3:F2035,3,0)</f>
        <v>41414</v>
      </c>
      <c r="AD600" s="41" t="s">
        <v>4986</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 t="shared" si="19"/>
        <v>41473</v>
      </c>
      <c r="AG600" s="14" t="s">
        <v>4162</v>
      </c>
      <c r="AH600" s="14"/>
      <c r="AI600" s="47"/>
      <c r="AJ600" s="114"/>
      <c r="AK600" s="114"/>
      <c r="AL600" s="11" t="str">
        <f>VLOOKUP(B600,SAOM!B$2:U2258,20,0)</f>
        <v>Não vai deixar.</v>
      </c>
      <c r="AM600" s="15" t="s">
        <v>4162</v>
      </c>
    </row>
    <row r="601" spans="1:39" s="15" customFormat="1" ht="15.75" customHeight="1">
      <c r="A601" s="39">
        <v>3712</v>
      </c>
      <c r="B601" s="31">
        <v>3712</v>
      </c>
      <c r="C601" s="31">
        <v>3712</v>
      </c>
      <c r="D601" s="33" t="str">
        <f>VLOOKUP(B601,SAOM!B$2:H2258,7,0)</f>
        <v>SES-TENI-3712</v>
      </c>
      <c r="E601" s="13">
        <v>41071</v>
      </c>
      <c r="F601" s="13">
        <f t="shared" ref="F601:F621" si="20">E601+45</f>
        <v>41116</v>
      </c>
      <c r="G601" s="13">
        <f>VLOOKUP(B601,SAOM!B$2:D2145,3,0)</f>
        <v>41116</v>
      </c>
      <c r="H601" s="13">
        <f t="shared" si="18"/>
        <v>41131</v>
      </c>
      <c r="I601" s="13" t="s">
        <v>458</v>
      </c>
      <c r="J601" s="10" t="s">
        <v>469</v>
      </c>
      <c r="K601" s="33" t="str">
        <f>VLOOKUP(B601,SAOM!B$2:H2142,4,0)</f>
        <v>Aceito</v>
      </c>
      <c r="L601" s="10" t="s">
        <v>456</v>
      </c>
      <c r="M601" s="33" t="str">
        <f>VLOOKUP(B601,SAOM!B$2:F2428,5,0)</f>
        <v>Lider</v>
      </c>
      <c r="N601" s="11" t="s">
        <v>172</v>
      </c>
      <c r="O601" s="11" t="str">
        <f>VLOOKUP(N601,Coordenadas!B$2:C1448,2,0)</f>
        <v>NORDESTE</v>
      </c>
      <c r="P601" s="11" t="str">
        <f>VLOOKUP(N601,Coordenadas!B$2:D1448,3,0)</f>
        <v xml:space="preserve"> 17°51'13.38"S</v>
      </c>
      <c r="Q601" s="11" t="str">
        <f>VLOOKUP(N601,Coordenadas!B$2:E1448,4,0)</f>
        <v xml:space="preserve"> 41°30'54.30"O</v>
      </c>
      <c r="R601" s="33">
        <v>4033</v>
      </c>
      <c r="S601" s="13">
        <v>41124</v>
      </c>
      <c r="T601" s="35" t="str">
        <f>VLOOKUP(B601,SAOM!B$2:M2142,9,0)</f>
        <v>Andréia Maia</v>
      </c>
      <c r="U601" s="13" t="str">
        <f>VLOOKUP(B601,SAOM!B$2:N2142,10,0)</f>
        <v>Rua 12, s/n - Bairro São Jacinto</v>
      </c>
      <c r="V601" s="35" t="str">
        <f>VLOOKUP(B601,SAOM!B$2:P2142,12,0)</f>
        <v>(33) 35361219</v>
      </c>
      <c r="W601" s="60">
        <f>VLOOKUP(B601,SAOM!B$2:O2142,11,0)</f>
        <v>39800000</v>
      </c>
      <c r="X601" s="33" t="str">
        <f>VLOOKUP(B601,SAOM!B$2:Q2142,13,0)</f>
        <v>00:20:0E:10:4B:1B</v>
      </c>
      <c r="Y601" s="13">
        <v>41124</v>
      </c>
      <c r="Z601" s="11" t="s">
        <v>5872</v>
      </c>
      <c r="AA601" s="14">
        <v>41127</v>
      </c>
      <c r="AB601" s="28">
        <f>VLOOKUP(C601,Relatorios!A$3:B1372,2,0)</f>
        <v>41193</v>
      </c>
      <c r="AC601" s="287">
        <f>VLOOKUP(D601,Faturamento!D$3:F2036,3,0)</f>
        <v>41158</v>
      </c>
      <c r="AD601" s="41"/>
      <c r="AE601" s="14" t="str">
        <f>VLOOKUP(B601,SAOM!B$2:T2142,16,0)</f>
        <v xml:space="preserve">Cnes: 6697321 
UBR Nordeste </v>
      </c>
      <c r="AF601" s="14">
        <f t="shared" si="19"/>
        <v>41217</v>
      </c>
      <c r="AG601" s="14" t="s">
        <v>4162</v>
      </c>
      <c r="AH601" s="14"/>
      <c r="AI601" s="47"/>
      <c r="AJ601" s="114"/>
      <c r="AK601" s="114"/>
      <c r="AL601" s="11" t="str">
        <f>VLOOKUP(B601,SAOM!B$2:U2259,20,0)</f>
        <v>Cabo curto</v>
      </c>
      <c r="AM601" s="15" t="s">
        <v>4162</v>
      </c>
    </row>
    <row r="602" spans="1:39" s="15" customFormat="1" ht="15.75" customHeight="1">
      <c r="A602" s="39">
        <v>3782</v>
      </c>
      <c r="B602" s="31">
        <v>3782</v>
      </c>
      <c r="C602" s="31">
        <v>3782</v>
      </c>
      <c r="D602" s="33" t="str">
        <f>VLOOKUP(B602,SAOM!B$2:H2259,7,0)</f>
        <v>SES-MODA-3782</v>
      </c>
      <c r="E602" s="13">
        <v>41079</v>
      </c>
      <c r="F602" s="13">
        <f t="shared" si="20"/>
        <v>41124</v>
      </c>
      <c r="G602" s="13">
        <f>VLOOKUP(B602,SAOM!B$2:D2146,3,0)</f>
        <v>41124</v>
      </c>
      <c r="H602" s="13">
        <f t="shared" si="18"/>
        <v>41139</v>
      </c>
      <c r="I602" s="13" t="s">
        <v>458</v>
      </c>
      <c r="J602" s="10" t="s">
        <v>469</v>
      </c>
      <c r="K602" s="33" t="str">
        <f>VLOOKUP(B602,SAOM!B$2:H2143,4,0)</f>
        <v>Aceito</v>
      </c>
      <c r="L602" s="10" t="s">
        <v>456</v>
      </c>
      <c r="M602" s="33" t="str">
        <f>VLOOKUP(B602,SAOM!B$2:F2429,5,0)</f>
        <v>Lider</v>
      </c>
      <c r="N602" s="11" t="s">
        <v>3824</v>
      </c>
      <c r="O602" s="11" t="str">
        <f>VLOOKUP(N602,Coordenadas!B$2:C1449,2,0)</f>
        <v>CENTRO</v>
      </c>
      <c r="P602" s="11" t="str">
        <f>VLOOKUP(N602,Coordenadas!B$2:D1449,3,0)</f>
        <v xml:space="preserve"> 20°19'3.26"S</v>
      </c>
      <c r="Q602" s="11" t="str">
        <f>VLOOKUP(N602,Coordenadas!B$2:E1449,4,0)</f>
        <v xml:space="preserve"> 44° 1'45.02"O</v>
      </c>
      <c r="R602" s="33">
        <v>4033</v>
      </c>
      <c r="S602" s="13">
        <v>41106</v>
      </c>
      <c r="T602" s="35" t="str">
        <f>VLOOKUP(B602,SAOM!B$2:M2143,9,0)</f>
        <v>Vera Lúcia Carmo</v>
      </c>
      <c r="U602" s="13" t="str">
        <f>VLOOKUP(B602,SAOM!B$2:N2143,10,0)</f>
        <v>Avenida do Prateado, n224 - Centro</v>
      </c>
      <c r="V602" s="35" t="str">
        <f>VLOOKUP(B602,SAOM!B$2:P2143,12,0)</f>
        <v>(31) 3575-1260</v>
      </c>
      <c r="W602" s="60" t="str">
        <f>VLOOKUP(B602,SAOM!B$2:O2143,11,0)</f>
        <v>35470-000</v>
      </c>
      <c r="X602" s="33" t="str">
        <f>VLOOKUP(B602,SAOM!B$2:Q2143,13,0)</f>
        <v>00:20:0e:10:52:bb</v>
      </c>
      <c r="Y602" s="13">
        <v>41106</v>
      </c>
      <c r="Z602" s="40" t="s">
        <v>2397</v>
      </c>
      <c r="AA602" s="14">
        <v>41106</v>
      </c>
      <c r="AB602" s="28">
        <f>VLOOKUP(C602,Relatorios!A$3:B1373,2,0)</f>
        <v>41183</v>
      </c>
      <c r="AC602" s="287">
        <f>VLOOKUP(D602,Faturamento!D$3:F2037,3,0)</f>
        <v>41137</v>
      </c>
      <c r="AD602" s="41"/>
      <c r="AE602" s="14" t="str">
        <f>VLOOKUP(B602,SAOM!B$2:T2143,16,0)</f>
        <v>Fundação Municipal de Saúde - UBS com fornecimento de cartão sus</v>
      </c>
      <c r="AF602" s="14">
        <f t="shared" si="19"/>
        <v>41196</v>
      </c>
      <c r="AG602" s="14" t="s">
        <v>4162</v>
      </c>
      <c r="AH602" s="14"/>
      <c r="AI602" s="47"/>
      <c r="AJ602" s="114"/>
      <c r="AK602" s="114"/>
      <c r="AL602" s="11" t="str">
        <f>VLOOKUP(B602,SAOM!B$2:U2260,20,0)</f>
        <v>Cabo curto.</v>
      </c>
      <c r="AM602" s="15" t="s">
        <v>4162</v>
      </c>
    </row>
    <row r="603" spans="1:39" s="15" customFormat="1" ht="15.75" customHeight="1">
      <c r="A603" s="39">
        <v>3783</v>
      </c>
      <c r="B603" s="31">
        <v>3783</v>
      </c>
      <c r="C603" s="31">
        <v>3783</v>
      </c>
      <c r="D603" s="33" t="str">
        <f>VLOOKUP(B603,SAOM!B$2:H2260,7,0)</f>
        <v>-</v>
      </c>
      <c r="E603" s="13">
        <v>41079</v>
      </c>
      <c r="F603" s="13">
        <f t="shared" si="20"/>
        <v>41124</v>
      </c>
      <c r="G603" s="13">
        <f>VLOOKUP(B603,SAOM!B$2:D2147,3,0)</f>
        <v>41124</v>
      </c>
      <c r="H603" s="13">
        <f t="shared" si="18"/>
        <v>41139</v>
      </c>
      <c r="I603" s="13">
        <v>41102</v>
      </c>
      <c r="J603" s="10" t="s">
        <v>700</v>
      </c>
      <c r="K603" s="33" t="str">
        <f>VLOOKUP(B603,SAOM!B$2:H2144,4,0)</f>
        <v>Paralisado</v>
      </c>
      <c r="L603" s="10" t="s">
        <v>456</v>
      </c>
      <c r="M603" s="33" t="str">
        <f>VLOOKUP(B603,SAOM!B$2:F2430,5,0)</f>
        <v>Lider</v>
      </c>
      <c r="N603" s="11" t="s">
        <v>3824</v>
      </c>
      <c r="O603" s="11" t="str">
        <f>VLOOKUP(N603,Coordenadas!B$2:C1450,2,0)</f>
        <v>CENTRO</v>
      </c>
      <c r="P603" s="11" t="str">
        <f>VLOOKUP(N603,Coordenadas!B$2:D1450,3,0)</f>
        <v xml:space="preserve"> 20°19'3.26"S</v>
      </c>
      <c r="Q603" s="11" t="str">
        <f>VLOOKUP(N603,Coordenadas!B$2:E1450,4,0)</f>
        <v xml:space="preserve"> 44° 1'45.02"O</v>
      </c>
      <c r="R603" s="33">
        <v>4033</v>
      </c>
      <c r="S603" s="13" t="s">
        <v>458</v>
      </c>
      <c r="T603" s="35" t="str">
        <f>VLOOKUP(B603,SAOM!B$2:M2144,9,0)</f>
        <v>Márcia Adriana Goulart Santos</v>
      </c>
      <c r="U603" s="13" t="str">
        <f>VLOOKUP(B603,SAOM!B$2:N2144,10,0)</f>
        <v>Rua Augusta, 01 -Bairro Porto Alegre</v>
      </c>
      <c r="V603" s="35" t="str">
        <f>VLOOKUP(B603,SAOM!B$2:P2144,12,0)</f>
        <v>31-3575-1445</v>
      </c>
      <c r="W603" s="60" t="str">
        <f>VLOOKUP(B603,SAOM!B$2:O2144,11,0)</f>
        <v>35470-000</v>
      </c>
      <c r="X603" s="33" t="str">
        <f>VLOOKUP(B603,SAOM!B$2:Q2144,13,0)</f>
        <v>-</v>
      </c>
      <c r="Y603" s="13"/>
      <c r="Z603" s="11"/>
      <c r="AA603" s="14"/>
      <c r="AB603" s="28" t="e">
        <f>VLOOKUP(C603,Relatorios!A$3:B1374,2,0)</f>
        <v>#N/A</v>
      </c>
      <c r="AC603" s="287" t="e">
        <f>VLOOKUP(D603,Faturamento!D$3:F2038,3,0)</f>
        <v>#N/A</v>
      </c>
      <c r="AD603" s="41" t="s">
        <v>4987</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 t="shared" si="19"/>
        <v>90</v>
      </c>
      <c r="AG603" s="14" t="s">
        <v>4162</v>
      </c>
      <c r="AH603" s="14"/>
      <c r="AI603" s="47"/>
      <c r="AJ603" s="114"/>
      <c r="AK603" s="114"/>
      <c r="AL603" s="11" t="str">
        <f>VLOOKUP(B603,SAOM!B$2:U2261,20,0)</f>
        <v>-</v>
      </c>
      <c r="AM603" s="15" t="s">
        <v>4162</v>
      </c>
    </row>
    <row r="604" spans="1:39" s="15" customFormat="1" ht="15.75" customHeight="1">
      <c r="A604" s="39">
        <v>3784</v>
      </c>
      <c r="B604" s="31">
        <v>3784</v>
      </c>
      <c r="C604" s="31">
        <v>3784</v>
      </c>
      <c r="D604" s="33" t="str">
        <f>VLOOKUP(B604,SAOM!B$2:H2261,7,0)</f>
        <v>SES-MODA-3784</v>
      </c>
      <c r="E604" s="13">
        <v>41079</v>
      </c>
      <c r="F604" s="13">
        <f t="shared" si="20"/>
        <v>41124</v>
      </c>
      <c r="G604" s="13">
        <f>VLOOKUP(B604,SAOM!B$2:D2148,3,0)</f>
        <v>41124</v>
      </c>
      <c r="H604" s="13">
        <f t="shared" si="18"/>
        <v>41139</v>
      </c>
      <c r="I604" s="13">
        <v>41162</v>
      </c>
      <c r="J604" s="10" t="s">
        <v>700</v>
      </c>
      <c r="K604" s="33" t="str">
        <f>VLOOKUP(B604,SAOM!B$2:H2145,4,0)</f>
        <v>Paralisado</v>
      </c>
      <c r="L604" s="10" t="s">
        <v>456</v>
      </c>
      <c r="M604" s="33" t="str">
        <f>VLOOKUP(B604,SAOM!B$2:F2431,5,0)</f>
        <v>Lider</v>
      </c>
      <c r="N604" s="11" t="s">
        <v>3824</v>
      </c>
      <c r="O604" s="11" t="str">
        <f>VLOOKUP(N604,Coordenadas!B$2:C1451,2,0)</f>
        <v>CENTRO</v>
      </c>
      <c r="P604" s="11" t="str">
        <f>VLOOKUP(N604,Coordenadas!B$2:D1451,3,0)</f>
        <v xml:space="preserve"> 20°19'3.26"S</v>
      </c>
      <c r="Q604" s="11" t="str">
        <f>VLOOKUP(N604,Coordenadas!B$2:E1451,4,0)</f>
        <v xml:space="preserve"> 44° 1'45.02"O</v>
      </c>
      <c r="R604" s="33">
        <v>4033</v>
      </c>
      <c r="S604" s="13" t="s">
        <v>458</v>
      </c>
      <c r="T604" s="35" t="str">
        <f>VLOOKUP(B604,SAOM!B$2:M2145,9,0)</f>
        <v>Thaís Rodrigues Braga Moura</v>
      </c>
      <c r="U604" s="13" t="str">
        <f>VLOOKUP(B604,SAOM!B$2:N2145,10,0)</f>
        <v>Povoado Pedra Vermelha, 76 -Zona Rural</v>
      </c>
      <c r="V604" s="35" t="str">
        <f>VLOOKUP(B604,SAOM!B$2:P2145,12,0)</f>
        <v>31-8358-5216</v>
      </c>
      <c r="W604" s="60" t="str">
        <f>VLOOKUP(B604,SAOM!B$2:O2145,11,0)</f>
        <v>35470-000</v>
      </c>
      <c r="X604" s="33" t="str">
        <f>VLOOKUP(B604,SAOM!B$2:Q2145,13,0)</f>
        <v>-</v>
      </c>
      <c r="Y604" s="13"/>
      <c r="Z604" s="11"/>
      <c r="AA604" s="14"/>
      <c r="AB604" s="28" t="e">
        <f>VLOOKUP(C604,Relatorios!A$3:B1375,2,0)</f>
        <v>#N/A</v>
      </c>
      <c r="AC604" s="287" t="e">
        <f>VLOOKUP(D604,Faturamento!D$3:F2039,3,0)</f>
        <v>#N/A</v>
      </c>
      <c r="AD604" s="41"/>
      <c r="AE604" s="14" t="str">
        <f>VLOOKUP(B604,SAOM!B$2:T2145,16,0)</f>
        <v>10/09/2012 12:19:54 	Hernan Martins Alves 	Local em reforma o termino previsto esta para o inicio de Outubro mas pode ser prolongado para Novembro.  	Pendência Ativação
PSF Pedra Vermelha</v>
      </c>
      <c r="AF604" s="14">
        <f t="shared" si="19"/>
        <v>90</v>
      </c>
      <c r="AG604" s="14" t="s">
        <v>4162</v>
      </c>
      <c r="AH604" s="14"/>
      <c r="AI604" s="47"/>
      <c r="AJ604" s="114"/>
      <c r="AK604" s="114"/>
      <c r="AL604" s="11" t="str">
        <f>VLOOKUP(B604,SAOM!B$2:U2262,20,0)</f>
        <v>-</v>
      </c>
      <c r="AM604" s="15" t="s">
        <v>4162</v>
      </c>
    </row>
    <row r="605" spans="1:39" s="15" customFormat="1" ht="15.75" customHeight="1">
      <c r="A605" s="39">
        <v>3745</v>
      </c>
      <c r="B605" s="31">
        <v>3745</v>
      </c>
      <c r="C605" s="31">
        <v>3745</v>
      </c>
      <c r="D605" s="33" t="str">
        <f>VLOOKUP(B605,SAOM!B$2:H2262,7,0)</f>
        <v>SES-CAIA-3745</v>
      </c>
      <c r="E605" s="13">
        <v>41073</v>
      </c>
      <c r="F605" s="13">
        <f t="shared" si="20"/>
        <v>41118</v>
      </c>
      <c r="G605" s="13">
        <f>VLOOKUP(B605,SAOM!B$2:D2149,3,0)</f>
        <v>41118</v>
      </c>
      <c r="H605" s="13">
        <f t="shared" si="18"/>
        <v>41133</v>
      </c>
      <c r="I605" s="13" t="s">
        <v>458</v>
      </c>
      <c r="J605" s="10" t="s">
        <v>469</v>
      </c>
      <c r="K605" s="33" t="str">
        <f>VLOOKUP(B605,SAOM!B$2:H2146,4,0)</f>
        <v>Aceito</v>
      </c>
      <c r="L605" s="10" t="s">
        <v>456</v>
      </c>
      <c r="M605" s="33" t="str">
        <f>VLOOKUP(B605,SAOM!B$2:F2432,5,0)</f>
        <v>Lider</v>
      </c>
      <c r="N605" s="11" t="s">
        <v>4007</v>
      </c>
      <c r="O605" s="11" t="str">
        <f>VLOOKUP(N605,Coordenadas!B$2:C1452,2,0)</f>
        <v>CENTRO</v>
      </c>
      <c r="P605" s="11" t="str">
        <f>VLOOKUP(N605,Coordenadas!B$2:D1452,3,0)</f>
        <v xml:space="preserve"> 19° 4'55.27"S</v>
      </c>
      <c r="Q605" s="11" t="str">
        <f>VLOOKUP(N605,Coordenadas!B$2:E1452,4,0)</f>
        <v xml:space="preserve"> 43° 8'58.57"O</v>
      </c>
      <c r="R605" s="33">
        <v>4033</v>
      </c>
      <c r="S605" s="13">
        <v>41117</v>
      </c>
      <c r="T605" s="35" t="str">
        <f>VLOOKUP(B605,SAOM!B$2:M2146,9,0)</f>
        <v>José Andrade Campos</v>
      </c>
      <c r="U605" s="13" t="str">
        <f>VLOOKUP(B605,SAOM!B$2:N2146,10,0)</f>
        <v>RUA PADRE ANTÔNIO CARLOS VARGAS , n447 - Centro</v>
      </c>
      <c r="V605" s="35" t="str">
        <f>VLOOKUP(B605,SAOM!B$2:P2146,12,0)</f>
        <v>(31) 3864-1111</v>
      </c>
      <c r="W605" s="60">
        <f>VLOOKUP(B605,SAOM!B$2:O2146,11,0)</f>
        <v>35878000</v>
      </c>
      <c r="X605" s="33" t="str">
        <f>VLOOKUP(B605,SAOM!B$2:Q2146,13,0)</f>
        <v>00:20:0E:10:4A:AE</v>
      </c>
      <c r="Y605" s="13">
        <v>41116</v>
      </c>
      <c r="Z605" s="11" t="s">
        <v>5381</v>
      </c>
      <c r="AA605" s="14">
        <v>41116</v>
      </c>
      <c r="AB605" s="28">
        <f>VLOOKUP(C605,Relatorios!A$3:B1376,2,0)</f>
        <v>41183</v>
      </c>
      <c r="AC605" s="287">
        <f>VLOOKUP(D605,Faturamento!D$3:F2040,3,0)</f>
        <v>41147</v>
      </c>
      <c r="AD605" s="41"/>
      <c r="AE605" s="14" t="str">
        <f>VLOOKUP(B605,SAOM!B$2:T2146,16,0)</f>
        <v xml:space="preserve">Cnes: 2218410 
UNIDADE MUNICIPAL DE SAÚDE NOSSA SENHORA DO CARMO 
</v>
      </c>
      <c r="AF605" s="14">
        <f t="shared" si="19"/>
        <v>41206</v>
      </c>
      <c r="AG605" s="14" t="s">
        <v>4162</v>
      </c>
      <c r="AH605" s="14"/>
      <c r="AI605" s="47"/>
      <c r="AJ605" s="114"/>
      <c r="AK605" s="114"/>
      <c r="AL605" s="11" t="str">
        <f>VLOOKUP(B605,SAOM!B$2:U2263,20,0)</f>
        <v>O local não possui computador disponível na localidade.</v>
      </c>
      <c r="AM605" s="15" t="s">
        <v>4162</v>
      </c>
    </row>
    <row r="606" spans="1:39" s="57" customFormat="1" ht="15.75" customHeight="1">
      <c r="A606" s="39">
        <v>3662</v>
      </c>
      <c r="B606" s="31">
        <v>3662</v>
      </c>
      <c r="C606" s="31">
        <v>3662</v>
      </c>
      <c r="D606" s="33" t="str">
        <f>VLOOKUP(B606,SAOM!B$2:H2263,7,0)</f>
        <v>SES-CRZA-3662</v>
      </c>
      <c r="E606" s="24">
        <v>41066</v>
      </c>
      <c r="F606" s="24">
        <f t="shared" si="20"/>
        <v>41111</v>
      </c>
      <c r="G606" s="13">
        <f>VLOOKUP(B606,SAOM!B$2:D2150,3,0)</f>
        <v>41111</v>
      </c>
      <c r="H606" s="24">
        <f t="shared" si="18"/>
        <v>41126</v>
      </c>
      <c r="I606" s="24">
        <v>41102</v>
      </c>
      <c r="J606" s="48" t="s">
        <v>469</v>
      </c>
      <c r="K606" s="33" t="str">
        <f>VLOOKUP(B606,SAOM!B$2:H2147,4,0)</f>
        <v>Aceito</v>
      </c>
      <c r="L606" s="10" t="s">
        <v>456</v>
      </c>
      <c r="M606" s="33" t="str">
        <f>VLOOKUP(B606,SAOM!B$2:F2433,5,0)</f>
        <v>Lider</v>
      </c>
      <c r="N606" s="40" t="s">
        <v>4012</v>
      </c>
      <c r="O606" s="11" t="str">
        <f>VLOOKUP(N606,Coordenadas!B$2:C1453,2,0)</f>
        <v>NOROESTE</v>
      </c>
      <c r="P606" s="11" t="str">
        <f>VLOOKUP(N606,Coordenadas!B$2:D1453,3,0)</f>
        <v xml:space="preserve"> 18°56'44.22"S</v>
      </c>
      <c r="Q606" s="11" t="str">
        <f>VLOOKUP(N606,Coordenadas!B$2:E1453,4,0)</f>
        <v xml:space="preserve"> 46°40'23.67"O</v>
      </c>
      <c r="R606" s="31">
        <v>4033</v>
      </c>
      <c r="S606" s="24">
        <v>41141</v>
      </c>
      <c r="T606" s="35" t="str">
        <f>VLOOKUP(B606,SAOM!B$2:M2147,9,0)</f>
        <v>Bruna Shellie Siqueira Leite</v>
      </c>
      <c r="U606" s="13" t="str">
        <f>VLOOKUP(B606,SAOM!B$2:N2147,10,0)</f>
        <v>RUA 13 DE MAIO, n565 - Centro</v>
      </c>
      <c r="V606" s="35" t="str">
        <f>VLOOKUP(B606,SAOM!B$2:P2147,12,0)</f>
        <v>(34)3835-1465/1480</v>
      </c>
      <c r="W606" s="60" t="str">
        <f>VLOOKUP(B606,SAOM!B$2:O2147,11,0)</f>
        <v>38735-000</v>
      </c>
      <c r="X606" s="33" t="str">
        <f>VLOOKUP(B606,SAOM!B$2:Q2147,13,0)</f>
        <v>00:20:0e:10:4c:ae</v>
      </c>
      <c r="Y606" s="24">
        <v>41205</v>
      </c>
      <c r="Z606" s="40" t="s">
        <v>4670</v>
      </c>
      <c r="AA606" s="55">
        <v>41205</v>
      </c>
      <c r="AB606" s="28">
        <f>VLOOKUP(C606,Relatorios!A$3:B1377,2,0)</f>
        <v>41254</v>
      </c>
      <c r="AC606" s="287">
        <f>VLOOKUP(D606,Faturamento!D$3:F2041,3,0)</f>
        <v>41236</v>
      </c>
      <c r="AD606" s="45" t="s">
        <v>5598</v>
      </c>
      <c r="AE606" s="14" t="str">
        <f>VLOOKUP(B606,SAOM!B$2:T2147,16,0)</f>
        <v xml:space="preserve">Cnes: 2100959 
CENTRO DE SAÚDE MANOEL JOAQUIM PEREIRA /PSF PADRE GERALDO CORREA LOUREIRO CRUZEIRO DA FORTALEZA 
</v>
      </c>
      <c r="AF606" s="55">
        <f t="shared" si="19"/>
        <v>41295</v>
      </c>
      <c r="AG606" s="55" t="s">
        <v>4162</v>
      </c>
      <c r="AH606" s="55"/>
      <c r="AI606" s="181"/>
      <c r="AJ606" s="115"/>
      <c r="AK606" s="115"/>
      <c r="AL606" s="11" t="str">
        <f>VLOOKUP(B606,SAOM!B$2:U2264,20,0)</f>
        <v>Não possui</v>
      </c>
      <c r="AM606" s="57" t="s">
        <v>4162</v>
      </c>
    </row>
    <row r="607" spans="1:39" s="15" customFormat="1" ht="15.75" customHeight="1">
      <c r="A607" s="39">
        <v>3799</v>
      </c>
      <c r="B607" s="31">
        <v>3799</v>
      </c>
      <c r="C607" s="31">
        <v>3799</v>
      </c>
      <c r="D607" s="33" t="str">
        <f>VLOOKUP(B607,SAOM!B$2:H2264,7,0)</f>
        <v>SES-BEIM-3799</v>
      </c>
      <c r="E607" s="13">
        <v>41079</v>
      </c>
      <c r="F607" s="13">
        <f t="shared" si="20"/>
        <v>41124</v>
      </c>
      <c r="G607" s="13">
        <f>VLOOKUP(B607,SAOM!B$2:D2151,3,0)</f>
        <v>41124</v>
      </c>
      <c r="H607" s="13">
        <f t="shared" si="18"/>
        <v>41139</v>
      </c>
      <c r="I607" s="13" t="s">
        <v>458</v>
      </c>
      <c r="J607" s="10" t="s">
        <v>469</v>
      </c>
      <c r="K607" s="33" t="str">
        <f>VLOOKUP(B607,SAOM!B$2:H2148,4,0)</f>
        <v>Aceito</v>
      </c>
      <c r="L607" s="10" t="s">
        <v>623</v>
      </c>
      <c r="M607" s="33" t="str">
        <f>VLOOKUP(B607,SAOM!B$2:F2434,5,0)</f>
        <v>Vodanet</v>
      </c>
      <c r="N607" s="11" t="s">
        <v>4016</v>
      </c>
      <c r="O607" s="11" t="str">
        <f>VLOOKUP(N607,Coordenadas!B$2:C1454,2,0)</f>
        <v>CENTRO</v>
      </c>
      <c r="P607" s="11" t="str">
        <f>VLOOKUP(N607,Coordenadas!B$2:D1454,3,0)</f>
        <v xml:space="preserve"> 19°58'3.24"S</v>
      </c>
      <c r="Q607" s="11" t="str">
        <f>VLOOKUP(N607,Coordenadas!B$2:E1454,4,0)</f>
        <v xml:space="preserve"> 44°11'56.91"O</v>
      </c>
      <c r="R607" s="33">
        <v>4033</v>
      </c>
      <c r="S607" s="13">
        <v>41123</v>
      </c>
      <c r="T607" s="35" t="str">
        <f>VLOOKUP(B607,SAOM!B$2:M2148,9,0)</f>
        <v>Luana</v>
      </c>
      <c r="U607" s="13" t="str">
        <f>VLOOKUP(B607,SAOM!B$2:N2148,10,0)</f>
        <v>Rua Santa Maria,81 - Bairro Nova Baden</v>
      </c>
      <c r="V607" s="35" t="str">
        <f>VLOOKUP(B607,SAOM!B$2:P2148,12,0)</f>
        <v>(31) 3597-6102</v>
      </c>
      <c r="W607" s="60" t="str">
        <f>VLOOKUP(B607,SAOM!B$2:O2148,11,0)</f>
        <v>32676-226</v>
      </c>
      <c r="X607" s="33" t="str">
        <f>VLOOKUP(B607,SAOM!B$2:Q2148,13,0)</f>
        <v>00:20:0e:10:4a:8c</v>
      </c>
      <c r="Y607" s="13">
        <v>41123</v>
      </c>
      <c r="Z607" s="11" t="s">
        <v>3785</v>
      </c>
      <c r="AA607" s="14">
        <v>41124</v>
      </c>
      <c r="AB607" s="28">
        <f>VLOOKUP(C607,Relatorios!A$3:B1378,2,0)</f>
        <v>41271</v>
      </c>
      <c r="AC607" s="287">
        <f>VLOOKUP(D607,Faturamento!D$3:F2042,3,0)</f>
        <v>41155</v>
      </c>
      <c r="AD607" s="41"/>
      <c r="AE607" s="14" t="str">
        <f>VLOOKUP(B607,SAOM!B$2:T2148,16,0)</f>
        <v xml:space="preserve">UBS Nova Baden </v>
      </c>
      <c r="AF607" s="14">
        <f t="shared" si="19"/>
        <v>41214</v>
      </c>
      <c r="AG607" s="14" t="s">
        <v>4162</v>
      </c>
      <c r="AH607" s="14"/>
      <c r="AI607" s="47"/>
      <c r="AJ607" s="114"/>
      <c r="AK607" s="114"/>
      <c r="AL607" s="11" t="str">
        <f>VLOOKUP(B607,SAOM!B$2:U2265,20,0)</f>
        <v>técnico não possui cabo</v>
      </c>
      <c r="AM607" s="15" t="s">
        <v>4162</v>
      </c>
    </row>
    <row r="608" spans="1:39" s="15" customFormat="1" ht="15.75" customHeight="1">
      <c r="A608" s="39">
        <v>3797</v>
      </c>
      <c r="B608" s="31">
        <v>3797</v>
      </c>
      <c r="C608" s="31">
        <v>3797</v>
      </c>
      <c r="D608" s="33" t="str">
        <f>VLOOKUP(B608,SAOM!B$2:H2265,7,0)</f>
        <v>SES-BEIM-3797</v>
      </c>
      <c r="E608" s="13">
        <v>41079</v>
      </c>
      <c r="F608" s="13">
        <f t="shared" si="20"/>
        <v>41124</v>
      </c>
      <c r="G608" s="13">
        <f>VLOOKUP(B608,SAOM!B$2:D2152,3,0)</f>
        <v>41124</v>
      </c>
      <c r="H608" s="13">
        <f t="shared" si="18"/>
        <v>41139</v>
      </c>
      <c r="I608" s="13" t="s">
        <v>458</v>
      </c>
      <c r="J608" s="10" t="s">
        <v>469</v>
      </c>
      <c r="K608" s="33" t="str">
        <f>VLOOKUP(B608,SAOM!B$2:H2149,4,0)</f>
        <v>Aceito</v>
      </c>
      <c r="L608" s="10" t="s">
        <v>623</v>
      </c>
      <c r="M608" s="33" t="str">
        <f>VLOOKUP(B608,SAOM!B$2:F2435,5,0)</f>
        <v>Vodanet</v>
      </c>
      <c r="N608" s="11" t="s">
        <v>4016</v>
      </c>
      <c r="O608" s="11" t="str">
        <f>VLOOKUP(N608,Coordenadas!B$2:C1455,2,0)</f>
        <v>CENTRO</v>
      </c>
      <c r="P608" s="11" t="str">
        <f>VLOOKUP(N608,Coordenadas!B$2:D1455,3,0)</f>
        <v xml:space="preserve"> 19°58'3.24"S</v>
      </c>
      <c r="Q608" s="11" t="str">
        <f>VLOOKUP(N608,Coordenadas!B$2:E1455,4,0)</f>
        <v xml:space="preserve"> 44°11'56.91"O</v>
      </c>
      <c r="R608" s="33">
        <v>4033</v>
      </c>
      <c r="S608" s="13">
        <v>41122</v>
      </c>
      <c r="T608" s="35" t="str">
        <f>VLOOKUP(B608,SAOM!B$2:M2149,9,0)</f>
        <v>Cidia Gonçalves</v>
      </c>
      <c r="U608" s="13" t="str">
        <f>VLOOKUP(B608,SAOM!B$2:N2149,10,0)</f>
        <v>Av. Sanitaria,300 - Bairro Jardim Perla</v>
      </c>
      <c r="V608" s="35" t="str">
        <f>VLOOKUP(B608,SAOM!B$2:P2149,12,0)</f>
        <v>(31) 3597-3232</v>
      </c>
      <c r="W608" s="60" t="str">
        <f>VLOOKUP(B608,SAOM!B$2:O2149,11,0)</f>
        <v>32677-518</v>
      </c>
      <c r="X608" s="33" t="str">
        <f>VLOOKUP(B608,SAOM!B$2:Q2149,13,0)</f>
        <v>00:20:0E:10:4A:DA</v>
      </c>
      <c r="Y608" s="13">
        <v>41122</v>
      </c>
      <c r="Z608" s="11" t="s">
        <v>3785</v>
      </c>
      <c r="AA608" s="14">
        <v>41122</v>
      </c>
      <c r="AB608" s="28">
        <f>VLOOKUP(C608,Relatorios!A$3:B1379,2,0)</f>
        <v>41271</v>
      </c>
      <c r="AC608" s="287">
        <f>VLOOKUP(D608,Faturamento!D$3:F2043,3,0)</f>
        <v>41153</v>
      </c>
      <c r="AD608" s="41"/>
      <c r="AE608" s="14" t="str">
        <f>VLOOKUP(B608,SAOM!B$2:T2149,16,0)</f>
        <v xml:space="preserve">UBS Imbiruçu </v>
      </c>
      <c r="AF608" s="14">
        <f t="shared" si="19"/>
        <v>41212</v>
      </c>
      <c r="AG608" s="14" t="s">
        <v>4162</v>
      </c>
      <c r="AH608" s="14"/>
      <c r="AI608" s="47"/>
      <c r="AJ608" s="114"/>
      <c r="AK608" s="114"/>
      <c r="AL608" s="11" t="str">
        <f>VLOOKUP(B608,SAOM!B$2:U2266,20,0)</f>
        <v>Não Tem</v>
      </c>
      <c r="AM608" s="15" t="s">
        <v>4162</v>
      </c>
    </row>
    <row r="609" spans="1:43" s="15" customFormat="1" ht="15.75" customHeight="1">
      <c r="A609" s="39">
        <v>3795</v>
      </c>
      <c r="B609" s="31">
        <v>3795</v>
      </c>
      <c r="C609" s="31">
        <v>3795</v>
      </c>
      <c r="D609" s="33" t="str">
        <f>VLOOKUP(B609,SAOM!B$2:H2266,7,0)</f>
        <v>SES-BEIM-3795</v>
      </c>
      <c r="E609" s="13">
        <v>41079</v>
      </c>
      <c r="F609" s="13">
        <f t="shared" si="20"/>
        <v>41124</v>
      </c>
      <c r="G609" s="13">
        <f>VLOOKUP(B609,SAOM!B$2:D2153,3,0)</f>
        <v>41124</v>
      </c>
      <c r="H609" s="13">
        <f t="shared" si="18"/>
        <v>41139</v>
      </c>
      <c r="I609" s="13" t="s">
        <v>458</v>
      </c>
      <c r="J609" s="10" t="s">
        <v>469</v>
      </c>
      <c r="K609" s="33" t="str">
        <f>VLOOKUP(B609,SAOM!B$2:H2150,4,0)</f>
        <v>Aceito</v>
      </c>
      <c r="L609" s="10" t="s">
        <v>623</v>
      </c>
      <c r="M609" s="33" t="str">
        <f>VLOOKUP(B609,SAOM!B$2:F2436,5,0)</f>
        <v>Vodanet</v>
      </c>
      <c r="N609" s="11" t="s">
        <v>4016</v>
      </c>
      <c r="O609" s="11" t="str">
        <f>VLOOKUP(N609,Coordenadas!B$2:C1456,2,0)</f>
        <v>CENTRO</v>
      </c>
      <c r="P609" s="11" t="str">
        <f>VLOOKUP(N609,Coordenadas!B$2:D1456,3,0)</f>
        <v xml:space="preserve"> 19°58'3.24"S</v>
      </c>
      <c r="Q609" s="11" t="str">
        <f>VLOOKUP(N609,Coordenadas!B$2:E1456,4,0)</f>
        <v xml:space="preserve"> 44°11'56.91"O</v>
      </c>
      <c r="R609" s="33">
        <v>4033</v>
      </c>
      <c r="S609" s="13">
        <v>41121</v>
      </c>
      <c r="T609" s="35" t="str">
        <f>VLOOKUP(B609,SAOM!B$2:M2150,9,0)</f>
        <v>Noranei Delma de Aaraujo</v>
      </c>
      <c r="U609" s="13" t="str">
        <f>VLOOKUP(B609,SAOM!B$2:N2150,10,0)</f>
        <v>Av. Nova YorK ,341 - Bairro Capelinha</v>
      </c>
      <c r="V609" s="35" t="str">
        <f>VLOOKUP(B609,SAOM!B$2:P2150,12,0)</f>
        <v>(31) 8644-2626</v>
      </c>
      <c r="W609" s="60" t="str">
        <f>VLOOKUP(B609,SAOM!B$2:O2150,11,0)</f>
        <v>32678-325</v>
      </c>
      <c r="X609" s="33" t="str">
        <f>VLOOKUP(B609,SAOM!B$2:Q2150,13,0)</f>
        <v>00:20:0e:10:4c:2f</v>
      </c>
      <c r="Y609" s="13">
        <v>41121</v>
      </c>
      <c r="Z609" s="11" t="s">
        <v>3785</v>
      </c>
      <c r="AA609" s="14">
        <v>41121</v>
      </c>
      <c r="AB609" s="28">
        <f>VLOOKUP(C609,Relatorios!A$3:B1380,2,0)</f>
        <v>41271</v>
      </c>
      <c r="AC609" s="287">
        <f>VLOOKUP(D609,Faturamento!D$3:F2044,3,0)</f>
        <v>41152</v>
      </c>
      <c r="AD609" s="41"/>
      <c r="AE609" s="14" t="str">
        <f>VLOOKUP(B609,SAOM!B$2:T2150,16,0)</f>
        <v xml:space="preserve">UBS Capelinha/CAIC </v>
      </c>
      <c r="AF609" s="14">
        <f t="shared" si="19"/>
        <v>41211</v>
      </c>
      <c r="AG609" s="55">
        <v>41332</v>
      </c>
      <c r="AH609" s="55">
        <v>41333</v>
      </c>
      <c r="AI609" s="181" t="s">
        <v>8610</v>
      </c>
      <c r="AJ609" s="115" t="s">
        <v>15480</v>
      </c>
      <c r="AK609" s="114" t="s">
        <v>15548</v>
      </c>
      <c r="AL609" s="11" t="str">
        <f>VLOOKUP(B609,SAOM!B$2:U2267,20,0)</f>
        <v>Não tem</v>
      </c>
      <c r="AM609" s="15" t="s">
        <v>4162</v>
      </c>
    </row>
    <row r="610" spans="1:43" s="57" customFormat="1" ht="15.75" customHeight="1">
      <c r="A610" s="39">
        <v>3793</v>
      </c>
      <c r="B610" s="31">
        <v>3793</v>
      </c>
      <c r="C610" s="31">
        <v>3793</v>
      </c>
      <c r="D610" s="33" t="str">
        <f>VLOOKUP(B610,SAOM!B$2:H2267,7,0)</f>
        <v>SES-BEIM-3793</v>
      </c>
      <c r="E610" s="24">
        <v>41079</v>
      </c>
      <c r="F610" s="24">
        <f t="shared" si="20"/>
        <v>41124</v>
      </c>
      <c r="G610" s="13">
        <f>VLOOKUP(B610,SAOM!B$2:D2154,3,0)</f>
        <v>41124</v>
      </c>
      <c r="H610" s="24">
        <f t="shared" si="18"/>
        <v>41139</v>
      </c>
      <c r="I610" s="24" t="s">
        <v>458</v>
      </c>
      <c r="J610" s="48" t="s">
        <v>469</v>
      </c>
      <c r="K610" s="33" t="str">
        <f>VLOOKUP(B610,SAOM!B$2:H2151,4,0)</f>
        <v>Aceito</v>
      </c>
      <c r="L610" s="48" t="s">
        <v>623</v>
      </c>
      <c r="M610" s="33" t="str">
        <f>VLOOKUP(B610,SAOM!B$2:F2437,5,0)</f>
        <v>Vodanet</v>
      </c>
      <c r="N610" s="40" t="s">
        <v>4016</v>
      </c>
      <c r="O610" s="11" t="str">
        <f>VLOOKUP(N610,Coordenadas!B$2:C1457,2,0)</f>
        <v>CENTRO</v>
      </c>
      <c r="P610" s="11" t="str">
        <f>VLOOKUP(N610,Coordenadas!B$2:D1457,3,0)</f>
        <v xml:space="preserve"> 19°58'3.24"S</v>
      </c>
      <c r="Q610" s="11" t="str">
        <f>VLOOKUP(N610,Coordenadas!B$2:E1457,4,0)</f>
        <v xml:space="preserve"> 44°11'56.91"O</v>
      </c>
      <c r="R610" s="31">
        <v>4033</v>
      </c>
      <c r="S610" s="24">
        <v>41114</v>
      </c>
      <c r="T610" s="35" t="str">
        <f>VLOOKUP(B610,SAOM!B$2:M2151,9,0)</f>
        <v>Daniela Gandra de Carvalho</v>
      </c>
      <c r="U610" s="13" t="str">
        <f>VLOOKUP(B610,SAOM!B$2:N2151,10,0)</f>
        <v>Rua Ericeira,890 - Bairro Jardim das Alterosas</v>
      </c>
      <c r="V610" s="35" t="str">
        <f>VLOOKUP(B610,SAOM!B$2:P2151,12,0)</f>
        <v>(31) 3594-6432</v>
      </c>
      <c r="W610" s="60" t="str">
        <f>VLOOKUP(B610,SAOM!B$2:O2151,11,0)</f>
        <v>32670-704</v>
      </c>
      <c r="X610" s="33" t="str">
        <f>VLOOKUP(B610,SAOM!B$2:Q2151,13,0)</f>
        <v>00:20:0e:10:4f:7d</v>
      </c>
      <c r="Y610" s="24">
        <v>41114</v>
      </c>
      <c r="Z610" s="40" t="s">
        <v>5143</v>
      </c>
      <c r="AA610" s="55">
        <v>41114</v>
      </c>
      <c r="AB610" s="28">
        <f>VLOOKUP(C610,Relatorios!A$3:B1381,2,0)</f>
        <v>41135</v>
      </c>
      <c r="AC610" s="287">
        <f>VLOOKUP(D610,Faturamento!D$3:F2045,3,0)</f>
        <v>41145</v>
      </c>
      <c r="AD610" s="45"/>
      <c r="AE610" s="14" t="str">
        <f>VLOOKUP(B610,SAOM!B$2:T2151,16,0)</f>
        <v xml:space="preserve">UBS Alterosas II </v>
      </c>
      <c r="AF610" s="14">
        <f t="shared" si="19"/>
        <v>41204</v>
      </c>
      <c r="AG610" s="55">
        <v>41332</v>
      </c>
      <c r="AH610" s="55">
        <v>41333</v>
      </c>
      <c r="AI610" s="181" t="s">
        <v>8610</v>
      </c>
      <c r="AJ610" s="115" t="s">
        <v>15480</v>
      </c>
      <c r="AK610" s="115" t="s">
        <v>15549</v>
      </c>
      <c r="AL610" s="11" t="str">
        <f>VLOOKUP(B610,SAOM!B$2:U2268,20,0)</f>
        <v>Técnico sem cabo de rede</v>
      </c>
      <c r="AM610" s="57" t="s">
        <v>4162</v>
      </c>
    </row>
    <row r="611" spans="1:43" s="15" customFormat="1" ht="15.75" customHeight="1">
      <c r="A611" s="39">
        <v>3791</v>
      </c>
      <c r="B611" s="31">
        <v>3791</v>
      </c>
      <c r="C611" s="31">
        <v>3791</v>
      </c>
      <c r="D611" s="33" t="str">
        <f>VLOOKUP(B611,SAOM!B$2:H2268,7,0)</f>
        <v>SES-BEIM-3791</v>
      </c>
      <c r="E611" s="13">
        <v>41079</v>
      </c>
      <c r="F611" s="13">
        <f t="shared" si="20"/>
        <v>41124</v>
      </c>
      <c r="G611" s="13">
        <f>VLOOKUP(B611,SAOM!B$2:D2155,3,0)</f>
        <v>41124</v>
      </c>
      <c r="H611" s="13">
        <f t="shared" si="18"/>
        <v>41139</v>
      </c>
      <c r="I611" s="13" t="s">
        <v>458</v>
      </c>
      <c r="J611" s="10" t="s">
        <v>469</v>
      </c>
      <c r="K611" s="33" t="str">
        <f>VLOOKUP(B611,SAOM!B$2:H2152,4,0)</f>
        <v>Aceito</v>
      </c>
      <c r="L611" s="10" t="s">
        <v>623</v>
      </c>
      <c r="M611" s="33" t="str">
        <f>VLOOKUP(B611,SAOM!B$2:F2438,5,0)</f>
        <v>Vodanet</v>
      </c>
      <c r="N611" s="11" t="s">
        <v>4016</v>
      </c>
      <c r="O611" s="11" t="str">
        <f>VLOOKUP(N611,Coordenadas!B$2:C1458,2,0)</f>
        <v>CENTRO</v>
      </c>
      <c r="P611" s="11" t="str">
        <f>VLOOKUP(N611,Coordenadas!B$2:D1458,3,0)</f>
        <v xml:space="preserve"> 19°58'3.24"S</v>
      </c>
      <c r="Q611" s="11" t="str">
        <f>VLOOKUP(N611,Coordenadas!B$2:E1458,4,0)</f>
        <v xml:space="preserve"> 44°11'56.91"O</v>
      </c>
      <c r="R611" s="33">
        <v>4033</v>
      </c>
      <c r="S611" s="13">
        <v>41116</v>
      </c>
      <c r="T611" s="35" t="str">
        <f>VLOOKUP(B611,SAOM!B$2:M2152,9,0)</f>
        <v>Ana Flávia</v>
      </c>
      <c r="U611" s="13" t="str">
        <f>VLOOKUP(B611,SAOM!B$2:N2152,10,0)</f>
        <v>Av. Manducaia,272 - Bairro Dom Bosco</v>
      </c>
      <c r="V611" s="35" t="str">
        <f>VLOOKUP(B611,SAOM!B$2:P2152,12,0)</f>
        <v>(31) 3592-1952</v>
      </c>
      <c r="W611" s="60" t="str">
        <f>VLOOKUP(B611,SAOM!B$2:O2152,11,0)</f>
        <v>32670-512</v>
      </c>
      <c r="X611" s="33" t="str">
        <f>VLOOKUP(B611,SAOM!B$2:Q2152,13,0)</f>
        <v>00:20:0E:10:4A:68</v>
      </c>
      <c r="Y611" s="13">
        <v>41116</v>
      </c>
      <c r="Z611" s="11" t="s">
        <v>3786</v>
      </c>
      <c r="AA611" s="14">
        <v>41116</v>
      </c>
      <c r="AB611" s="28" t="e">
        <f>VLOOKUP(C611,Relatorios!A$3:B1382,2,0)</f>
        <v>#N/A</v>
      </c>
      <c r="AC611" s="287">
        <f>VLOOKUP(D611,Faturamento!D$3:F2046,3,0)</f>
        <v>41147</v>
      </c>
      <c r="AD611" s="41"/>
      <c r="AE611" s="14" t="str">
        <f>VLOOKUP(B611,SAOM!B$2:T2152,16,0)</f>
        <v xml:space="preserve">UBS Dom Bosco </v>
      </c>
      <c r="AF611" s="14">
        <f t="shared" si="19"/>
        <v>41206</v>
      </c>
      <c r="AG611" s="14">
        <v>41397</v>
      </c>
      <c r="AH611" s="14">
        <v>41404</v>
      </c>
      <c r="AI611" s="181" t="s">
        <v>8608</v>
      </c>
      <c r="AJ611" s="114" t="s">
        <v>18012</v>
      </c>
      <c r="AK611" s="114" t="s">
        <v>22099</v>
      </c>
      <c r="AL611" s="11" t="str">
        <f>VLOOKUP(B611,SAOM!B$2:U2269,20,0)</f>
        <v>O cabo RJ45 é curto para a distância entre o modem e o PC disponível na localidade.</v>
      </c>
      <c r="AM611" s="15" t="s">
        <v>4162</v>
      </c>
    </row>
    <row r="612" spans="1:43" s="15" customFormat="1" ht="15.75" customHeight="1">
      <c r="A612" s="39">
        <v>3789</v>
      </c>
      <c r="B612" s="31">
        <v>3789</v>
      </c>
      <c r="C612" s="31">
        <v>3789</v>
      </c>
      <c r="D612" s="33" t="str">
        <f>VLOOKUP(B612,SAOM!B$2:H2269,7,0)</f>
        <v>SES-BEIM-3789</v>
      </c>
      <c r="E612" s="13">
        <v>41079</v>
      </c>
      <c r="F612" s="13">
        <f t="shared" si="20"/>
        <v>41124</v>
      </c>
      <c r="G612" s="13">
        <f>VLOOKUP(B612,SAOM!B$2:D2156,3,0)</f>
        <v>41124</v>
      </c>
      <c r="H612" s="13">
        <f t="shared" si="18"/>
        <v>41139</v>
      </c>
      <c r="I612" s="13" t="s">
        <v>458</v>
      </c>
      <c r="J612" s="10" t="s">
        <v>469</v>
      </c>
      <c r="K612" s="33" t="str">
        <f>VLOOKUP(B612,SAOM!B$2:H2153,4,0)</f>
        <v>Aceito</v>
      </c>
      <c r="L612" s="10" t="s">
        <v>623</v>
      </c>
      <c r="M612" s="33" t="str">
        <f>VLOOKUP(B612,SAOM!B$2:F2439,5,0)</f>
        <v>Vodanet</v>
      </c>
      <c r="N612" s="11" t="s">
        <v>4016</v>
      </c>
      <c r="O612" s="11" t="str">
        <f>VLOOKUP(N612,Coordenadas!B$2:C1459,2,0)</f>
        <v>CENTRO</v>
      </c>
      <c r="P612" s="11" t="str">
        <f>VLOOKUP(N612,Coordenadas!B$2:D1459,3,0)</f>
        <v xml:space="preserve"> 19°58'3.24"S</v>
      </c>
      <c r="Q612" s="11" t="str">
        <f>VLOOKUP(N612,Coordenadas!B$2:E1459,4,0)</f>
        <v xml:space="preserve"> 44°11'56.91"O</v>
      </c>
      <c r="R612" s="33">
        <v>4033</v>
      </c>
      <c r="S612" s="13">
        <v>41117</v>
      </c>
      <c r="T612" s="35" t="str">
        <f>VLOOKUP(B612,SAOM!B$2:M2153,9,0)</f>
        <v>Maria Aparecida</v>
      </c>
      <c r="U612" s="13" t="str">
        <f>VLOOKUP(B612,SAOM!B$2:N2153,10,0)</f>
        <v>Rua Treze,220 - Bairro Conj. Olimpia Bueno Franco</v>
      </c>
      <c r="V612" s="35" t="str">
        <f>VLOOKUP(B612,SAOM!B$2:P2153,12,0)</f>
        <v>(31) 3594-7076</v>
      </c>
      <c r="W612" s="60" t="str">
        <f>VLOOKUP(B612,SAOM!B$2:O2153,11,0)</f>
        <v>32671-788</v>
      </c>
      <c r="X612" s="33" t="str">
        <f>VLOOKUP(B612,SAOM!B$2:Q2153,13,0)</f>
        <v>00:20:0E:10:4A:6A</v>
      </c>
      <c r="Y612" s="13">
        <v>41117</v>
      </c>
      <c r="Z612" s="11" t="s">
        <v>3786</v>
      </c>
      <c r="AA612" s="14">
        <v>41117</v>
      </c>
      <c r="AB612" s="28" t="e">
        <f>VLOOKUP(C612,Relatorios!A$3:B1383,2,0)</f>
        <v>#N/A</v>
      </c>
      <c r="AC612" s="287">
        <f>VLOOKUP(D612,Faturamento!D$3:F2047,3,0)</f>
        <v>41148</v>
      </c>
      <c r="AD612" s="41"/>
      <c r="AE612" s="14" t="str">
        <f>VLOOKUP(B612,SAOM!B$2:T2153,16,0)</f>
        <v xml:space="preserve">UBS Bueno Franco </v>
      </c>
      <c r="AF612" s="14">
        <f t="shared" si="19"/>
        <v>41207</v>
      </c>
      <c r="AG612" s="14">
        <v>41193</v>
      </c>
      <c r="AH612" s="47" t="s">
        <v>458</v>
      </c>
      <c r="AI612" s="47" t="s">
        <v>8608</v>
      </c>
      <c r="AJ612" s="114" t="s">
        <v>8532</v>
      </c>
      <c r="AK612" s="114" t="s">
        <v>8709</v>
      </c>
      <c r="AL612" s="11" t="str">
        <f>VLOOKUP(B612,SAOM!B$2:U2270,20,0)</f>
        <v>Não há computador disponível na localidade.</v>
      </c>
      <c r="AM612" s="15" t="s">
        <v>4162</v>
      </c>
    </row>
    <row r="613" spans="1:43" s="15" customFormat="1" ht="15.75" customHeight="1">
      <c r="A613" s="39">
        <v>3788</v>
      </c>
      <c r="B613" s="31">
        <v>3788</v>
      </c>
      <c r="C613" s="31">
        <v>3788</v>
      </c>
      <c r="D613" s="33" t="str">
        <f>VLOOKUP(B613,SAOM!B$2:H2270,7,0)</f>
        <v>SES-BEIM-3788</v>
      </c>
      <c r="E613" s="13">
        <v>41079</v>
      </c>
      <c r="F613" s="13">
        <f t="shared" si="20"/>
        <v>41124</v>
      </c>
      <c r="G613" s="13">
        <f>VLOOKUP(B613,SAOM!B$2:D2157,3,0)</f>
        <v>41124</v>
      </c>
      <c r="H613" s="13">
        <f t="shared" si="18"/>
        <v>41139</v>
      </c>
      <c r="I613" s="13" t="s">
        <v>458</v>
      </c>
      <c r="J613" s="10" t="s">
        <v>469</v>
      </c>
      <c r="K613" s="33" t="str">
        <f>VLOOKUP(B613,SAOM!B$2:H2154,4,0)</f>
        <v>Aceito</v>
      </c>
      <c r="L613" s="10" t="s">
        <v>623</v>
      </c>
      <c r="M613" s="33" t="str">
        <f>VLOOKUP(B613,SAOM!B$2:F2440,5,0)</f>
        <v>Vodanet</v>
      </c>
      <c r="N613" s="11" t="s">
        <v>4016</v>
      </c>
      <c r="O613" s="11" t="str">
        <f>VLOOKUP(N613,Coordenadas!B$2:C1460,2,0)</f>
        <v>CENTRO</v>
      </c>
      <c r="P613" s="11" t="str">
        <f>VLOOKUP(N613,Coordenadas!B$2:D1460,3,0)</f>
        <v xml:space="preserve"> 19°58'3.24"S</v>
      </c>
      <c r="Q613" s="11" t="str">
        <f>VLOOKUP(N613,Coordenadas!B$2:E1460,4,0)</f>
        <v xml:space="preserve"> 44°11'56.91"O</v>
      </c>
      <c r="R613" s="33">
        <v>4033</v>
      </c>
      <c r="S613" s="13">
        <v>41122</v>
      </c>
      <c r="T613" s="35" t="str">
        <f>VLOOKUP(B613,SAOM!B$2:M2154,9,0)</f>
        <v>Rodnea</v>
      </c>
      <c r="U613" s="13" t="str">
        <f>VLOOKUP(B613,SAOM!B$2:N2154,10,0)</f>
        <v>Rua Pyrá,80 - Bairro Icaivera</v>
      </c>
      <c r="V613" s="35" t="str">
        <f>VLOOKUP(B613,SAOM!B$2:P2154,12,0)</f>
        <v>(31) 3594-7765</v>
      </c>
      <c r="W613" s="60" t="str">
        <f>VLOOKUP(B613,SAOM!B$2:O2154,11,0)</f>
        <v>32611-076</v>
      </c>
      <c r="X613" s="33" t="str">
        <f>VLOOKUP(B613,SAOM!B$2:Q2154,13,0)</f>
        <v>00:20:0e:10:4c:3d</v>
      </c>
      <c r="Y613" s="13">
        <v>41122</v>
      </c>
      <c r="Z613" s="11" t="s">
        <v>3786</v>
      </c>
      <c r="AA613" s="14">
        <v>41122</v>
      </c>
      <c r="AB613" s="28" t="e">
        <f>VLOOKUP(C613,Relatorios!A$3:B1384,2,0)</f>
        <v>#N/A</v>
      </c>
      <c r="AC613" s="287">
        <f>VLOOKUP(D613,Faturamento!D$3:F2048,3,0)</f>
        <v>41153</v>
      </c>
      <c r="AD613" s="41"/>
      <c r="AE613" s="14" t="str">
        <f>VLOOKUP(B613,SAOM!B$2:T2154,16,0)</f>
        <v xml:space="preserve">UBS Icaivera </v>
      </c>
      <c r="AF613" s="14">
        <f t="shared" si="19"/>
        <v>41212</v>
      </c>
      <c r="AG613" s="14">
        <v>41282</v>
      </c>
      <c r="AH613" s="14">
        <v>41369</v>
      </c>
      <c r="AI613" s="47" t="s">
        <v>8610</v>
      </c>
      <c r="AJ613" s="114" t="s">
        <v>8656</v>
      </c>
      <c r="AK613" s="114" t="s">
        <v>16141</v>
      </c>
      <c r="AL613" s="11" t="str">
        <f>VLOOKUP(B613,SAOM!B$2:U2271,20,0)</f>
        <v>localidade não possui computador</v>
      </c>
      <c r="AM613" s="14">
        <v>41239</v>
      </c>
      <c r="AN613" s="14">
        <v>41241</v>
      </c>
      <c r="AO613" s="47" t="s">
        <v>8609</v>
      </c>
      <c r="AP613" s="114" t="s">
        <v>8532</v>
      </c>
    </row>
    <row r="614" spans="1:43" s="15" customFormat="1" ht="15.75" customHeight="1">
      <c r="A614" s="39">
        <v>3787</v>
      </c>
      <c r="B614" s="31">
        <v>3787</v>
      </c>
      <c r="C614" s="31">
        <v>3787</v>
      </c>
      <c r="D614" s="33" t="str">
        <f>VLOOKUP(B614,SAOM!B$2:H2271,7,0)</f>
        <v>SES-BEIM-3787</v>
      </c>
      <c r="E614" s="13">
        <v>41079</v>
      </c>
      <c r="F614" s="13">
        <f t="shared" si="20"/>
        <v>41124</v>
      </c>
      <c r="G614" s="13">
        <f>VLOOKUP(B614,SAOM!B$2:D2158,3,0)</f>
        <v>41124</v>
      </c>
      <c r="H614" s="13">
        <f t="shared" si="18"/>
        <v>41139</v>
      </c>
      <c r="I614" s="13" t="s">
        <v>458</v>
      </c>
      <c r="J614" s="10" t="s">
        <v>469</v>
      </c>
      <c r="K614" s="33" t="str">
        <f>VLOOKUP(B614,SAOM!B$2:H2155,4,0)</f>
        <v>Aceito</v>
      </c>
      <c r="L614" s="10" t="s">
        <v>623</v>
      </c>
      <c r="M614" s="33" t="str">
        <f>VLOOKUP(B614,SAOM!B$2:F2441,5,0)</f>
        <v>Vodanet</v>
      </c>
      <c r="N614" s="11" t="s">
        <v>4016</v>
      </c>
      <c r="O614" s="11" t="str">
        <f>VLOOKUP(N614,Coordenadas!B$2:C1461,2,0)</f>
        <v>CENTRO</v>
      </c>
      <c r="P614" s="11" t="str">
        <f>VLOOKUP(N614,Coordenadas!B$2:D1461,3,0)</f>
        <v xml:space="preserve"> 19°58'3.24"S</v>
      </c>
      <c r="Q614" s="11" t="str">
        <f>VLOOKUP(N614,Coordenadas!B$2:E1461,4,0)</f>
        <v xml:space="preserve"> 44°11'56.91"O</v>
      </c>
      <c r="R614" s="33">
        <v>4033</v>
      </c>
      <c r="S614" s="13">
        <v>41122</v>
      </c>
      <c r="T614" s="35" t="str">
        <f>VLOOKUP(B614,SAOM!B$2:M2155,9,0)</f>
        <v>Elisangela</v>
      </c>
      <c r="U614" s="13" t="str">
        <f>VLOOKUP(B614,SAOM!B$2:N2155,10,0)</f>
        <v>Rua Opequira,274 - Parque do Cedro</v>
      </c>
      <c r="V614" s="35" t="str">
        <f>VLOOKUP(B614,SAOM!B$2:P2155,12,0)</f>
        <v>(31) 3596-2260</v>
      </c>
      <c r="W614" s="60" t="str">
        <f>VLOOKUP(B614,SAOM!B$2:O2155,11,0)</f>
        <v>32611-220</v>
      </c>
      <c r="X614" s="33" t="str">
        <f>VLOOKUP(B614,SAOM!B$2:Q2155,13,0)</f>
        <v>00:20:0e:10:4c:2e</v>
      </c>
      <c r="Y614" s="13">
        <v>41122</v>
      </c>
      <c r="Z614" s="11" t="s">
        <v>3786</v>
      </c>
      <c r="AA614" s="14">
        <v>41122</v>
      </c>
      <c r="AB614" s="28" t="e">
        <f>VLOOKUP(C614,Relatorios!A$3:B1385,2,0)</f>
        <v>#N/A</v>
      </c>
      <c r="AC614" s="287">
        <f>VLOOKUP(D614,Faturamento!D$3:F2049,3,0)</f>
        <v>41153</v>
      </c>
      <c r="AD614" s="41"/>
      <c r="AE614" s="14" t="str">
        <f>VLOOKUP(B614,SAOM!B$2:T2155,16,0)</f>
        <v xml:space="preserve">UBS Parque do Cedro </v>
      </c>
      <c r="AF614" s="14">
        <f t="shared" si="19"/>
        <v>41212</v>
      </c>
      <c r="AG614" s="14" t="s">
        <v>4162</v>
      </c>
      <c r="AH614" s="14"/>
      <c r="AI614" s="47"/>
      <c r="AJ614" s="114"/>
      <c r="AK614" s="114"/>
      <c r="AL614" s="11" t="str">
        <f>VLOOKUP(B614,SAOM!B$2:U2272,20,0)</f>
        <v>Não tem computador na localidade</v>
      </c>
      <c r="AM614" s="15" t="s">
        <v>4162</v>
      </c>
    </row>
    <row r="615" spans="1:43" s="15" customFormat="1" ht="15.75" customHeight="1">
      <c r="A615" s="39">
        <v>3786</v>
      </c>
      <c r="B615" s="31">
        <v>3786</v>
      </c>
      <c r="C615" s="31">
        <v>3786</v>
      </c>
      <c r="D615" s="33" t="str">
        <f>VLOOKUP(B615,SAOM!B$2:H2272,7,0)</f>
        <v>SES-BEIM-3786</v>
      </c>
      <c r="E615" s="13">
        <v>41079</v>
      </c>
      <c r="F615" s="13">
        <f t="shared" si="20"/>
        <v>41124</v>
      </c>
      <c r="G615" s="13">
        <f>VLOOKUP(B615,SAOM!B$2:D2159,3,0)</f>
        <v>41124</v>
      </c>
      <c r="H615" s="13">
        <f t="shared" si="18"/>
        <v>41139</v>
      </c>
      <c r="I615" s="13" t="s">
        <v>458</v>
      </c>
      <c r="J615" s="10" t="s">
        <v>469</v>
      </c>
      <c r="K615" s="33" t="str">
        <f>VLOOKUP(B615,SAOM!B$2:H2156,4,0)</f>
        <v>Aceito</v>
      </c>
      <c r="L615" s="10" t="s">
        <v>623</v>
      </c>
      <c r="M615" s="33" t="str">
        <f>VLOOKUP(B615,SAOM!B$2:F2442,5,0)</f>
        <v>Vodanet</v>
      </c>
      <c r="N615" s="11" t="s">
        <v>4016</v>
      </c>
      <c r="O615" s="11" t="str">
        <f>VLOOKUP(N615,Coordenadas!B$2:C1462,2,0)</f>
        <v>CENTRO</v>
      </c>
      <c r="P615" s="11" t="str">
        <f>VLOOKUP(N615,Coordenadas!B$2:D1462,3,0)</f>
        <v xml:space="preserve"> 19°58'3.24"S</v>
      </c>
      <c r="Q615" s="11" t="str">
        <f>VLOOKUP(N615,Coordenadas!B$2:E1462,4,0)</f>
        <v xml:space="preserve"> 44°11'56.91"O</v>
      </c>
      <c r="R615" s="33">
        <v>4033</v>
      </c>
      <c r="S615" s="13">
        <v>41110</v>
      </c>
      <c r="T615" s="35" t="str">
        <f>VLOOKUP(B615,SAOM!B$2:M2156,9,0)</f>
        <v>Cintia Aparecida Moreno</v>
      </c>
      <c r="U615" s="13" t="str">
        <f>VLOOKUP(B615,SAOM!B$2:N2156,10,0)</f>
        <v>Av. Campos de Ourique,520 - Jardim das Alterosas</v>
      </c>
      <c r="V615" s="35" t="str">
        <f>VLOOKUP(B615,SAOM!B$2:P2156,12,0)</f>
        <v>(31) 3592-6718</v>
      </c>
      <c r="W615" s="60" t="str">
        <f>VLOOKUP(B615,SAOM!B$2:O2156,11,0)</f>
        <v>32670-778</v>
      </c>
      <c r="X615" s="33" t="str">
        <f>VLOOKUP(B615,SAOM!B$2:Q2156,13,0)</f>
        <v>00:20:0E:10:53:20</v>
      </c>
      <c r="Y615" s="13">
        <v>41110</v>
      </c>
      <c r="Z615" s="70" t="s">
        <v>3785</v>
      </c>
      <c r="AA615" s="14">
        <v>41110</v>
      </c>
      <c r="AB615" s="28">
        <f>VLOOKUP(C615,Relatorios!A$3:B1386,2,0)</f>
        <v>41271</v>
      </c>
      <c r="AC615" s="287">
        <f>VLOOKUP(D615,Faturamento!D$3:F2050,3,0)</f>
        <v>41141</v>
      </c>
      <c r="AD615" s="41"/>
      <c r="AE615" s="14" t="str">
        <f>VLOOKUP(B615,SAOM!B$2:T2156,16,0)</f>
        <v xml:space="preserve">UAI Alterosas -Triagem URG/EMERG </v>
      </c>
      <c r="AF615" s="14">
        <f t="shared" si="19"/>
        <v>41200</v>
      </c>
      <c r="AG615" s="14">
        <v>41278</v>
      </c>
      <c r="AH615" s="14">
        <v>41281</v>
      </c>
      <c r="AI615" s="181" t="s">
        <v>623</v>
      </c>
      <c r="AJ615" s="114" t="s">
        <v>13760</v>
      </c>
      <c r="AK615" s="114" t="s">
        <v>13761</v>
      </c>
      <c r="AL615" s="11" t="str">
        <f>VLOOKUP(B615,SAOM!B$2:U2273,20,0)</f>
        <v>O computador disponível ja possui uma conexão.</v>
      </c>
      <c r="AM615" s="14">
        <v>41239</v>
      </c>
      <c r="AN615" s="14">
        <v>41241</v>
      </c>
      <c r="AO615" s="47" t="s">
        <v>8609</v>
      </c>
      <c r="AP615" s="114" t="s">
        <v>8532</v>
      </c>
      <c r="AQ615" s="114" t="s">
        <v>9631</v>
      </c>
    </row>
    <row r="616" spans="1:43" s="15" customFormat="1" ht="15.75" customHeight="1">
      <c r="A616" s="39">
        <v>3800</v>
      </c>
      <c r="B616" s="31">
        <v>3800</v>
      </c>
      <c r="C616" s="31">
        <v>3800</v>
      </c>
      <c r="D616" s="33" t="str">
        <f>VLOOKUP(B616,SAOM!B$2:H2273,7,0)</f>
        <v>SES-BEIM-3800</v>
      </c>
      <c r="E616" s="13">
        <v>41079</v>
      </c>
      <c r="F616" s="13">
        <f t="shared" si="20"/>
        <v>41124</v>
      </c>
      <c r="G616" s="13">
        <f>VLOOKUP(B616,SAOM!B$2:D2160,3,0)</f>
        <v>41124</v>
      </c>
      <c r="H616" s="13">
        <f t="shared" si="18"/>
        <v>41139</v>
      </c>
      <c r="I616" s="13" t="s">
        <v>458</v>
      </c>
      <c r="J616" s="10" t="s">
        <v>469</v>
      </c>
      <c r="K616" s="33" t="str">
        <f>VLOOKUP(B616,SAOM!B$2:H2157,4,0)</f>
        <v>Aceito</v>
      </c>
      <c r="L616" s="10" t="s">
        <v>623</v>
      </c>
      <c r="M616" s="33" t="str">
        <f>VLOOKUP(B616,SAOM!B$2:F2443,5,0)</f>
        <v>Vodanet</v>
      </c>
      <c r="N616" s="11" t="s">
        <v>4016</v>
      </c>
      <c r="O616" s="11" t="str">
        <f>VLOOKUP(N616,Coordenadas!B$2:C1463,2,0)</f>
        <v>CENTRO</v>
      </c>
      <c r="P616" s="11" t="str">
        <f>VLOOKUP(N616,Coordenadas!B$2:D1463,3,0)</f>
        <v xml:space="preserve"> 19°58'3.24"S</v>
      </c>
      <c r="Q616" s="11" t="str">
        <f>VLOOKUP(N616,Coordenadas!B$2:E1463,4,0)</f>
        <v xml:space="preserve"> 44°11'56.91"O</v>
      </c>
      <c r="R616" s="33">
        <v>4033</v>
      </c>
      <c r="S616" s="13">
        <v>41116</v>
      </c>
      <c r="T616" s="35" t="str">
        <f>VLOOKUP(B616,SAOM!B$2:M2157,9,0)</f>
        <v>Geralda Camilo</v>
      </c>
      <c r="U616" s="13" t="str">
        <f>VLOOKUP(B616,SAOM!B$2:N2157,10,0)</f>
        <v>Rua Rio Grande do Sul, 341 - Bairro Vila Universal</v>
      </c>
      <c r="V616" s="35" t="str">
        <f>VLOOKUP(B616,SAOM!B$2:P2157,12,0)</f>
        <v>(31) 3511-8528</v>
      </c>
      <c r="W616" s="60" t="str">
        <f>VLOOKUP(B616,SAOM!B$2:O2157,11,0)</f>
        <v>32678-028</v>
      </c>
      <c r="X616" s="33" t="str">
        <f>VLOOKUP(B616,SAOM!B$2:Q2157,13,0)</f>
        <v>00:20:0e:10:4a:82</v>
      </c>
      <c r="Y616" s="13">
        <v>41116</v>
      </c>
      <c r="Z616" s="11" t="s">
        <v>5143</v>
      </c>
      <c r="AA616" s="14">
        <v>41120</v>
      </c>
      <c r="AB616" s="28">
        <f>VLOOKUP(C616,Relatorios!A$3:B1387,2,0)</f>
        <v>41135</v>
      </c>
      <c r="AC616" s="287">
        <f>VLOOKUP(D616,Faturamento!D$3:F2051,3,0)</f>
        <v>41151</v>
      </c>
      <c r="AD616" s="41"/>
      <c r="AE616" s="14" t="str">
        <f>VLOOKUP(B616,SAOM!B$2:T2157,16,0)</f>
        <v xml:space="preserve">UBS Universal </v>
      </c>
      <c r="AF616" s="14">
        <f t="shared" si="19"/>
        <v>41210</v>
      </c>
      <c r="AG616" s="14" t="s">
        <v>4162</v>
      </c>
      <c r="AH616" s="14"/>
      <c r="AI616" s="47"/>
      <c r="AJ616" s="114"/>
      <c r="AK616" s="114"/>
      <c r="AL616" s="11" t="str">
        <f>VLOOKUP(B616,SAOM!B$2:U2274,20,0)</f>
        <v>Técnico não possui cabo de rede.</v>
      </c>
      <c r="AM616" s="15" t="s">
        <v>4162</v>
      </c>
    </row>
    <row r="617" spans="1:43" s="15" customFormat="1" ht="15.75" customHeight="1">
      <c r="A617" s="39">
        <v>3798</v>
      </c>
      <c r="B617" s="31">
        <v>3798</v>
      </c>
      <c r="C617" s="31">
        <v>3798</v>
      </c>
      <c r="D617" s="33" t="str">
        <f>VLOOKUP(B617,SAOM!B$2:H2274,7,0)</f>
        <v>SES-BEIM-3798</v>
      </c>
      <c r="E617" s="13">
        <v>41079</v>
      </c>
      <c r="F617" s="13">
        <f t="shared" si="20"/>
        <v>41124</v>
      </c>
      <c r="G617" s="13">
        <f>VLOOKUP(B617,SAOM!B$2:D2161,3,0)</f>
        <v>41124</v>
      </c>
      <c r="H617" s="13">
        <f t="shared" si="18"/>
        <v>41139</v>
      </c>
      <c r="I617" s="13" t="s">
        <v>458</v>
      </c>
      <c r="J617" s="10" t="s">
        <v>469</v>
      </c>
      <c r="K617" s="33" t="str">
        <f>VLOOKUP(B617,SAOM!B$2:H2158,4,0)</f>
        <v>Aceito</v>
      </c>
      <c r="L617" s="10" t="s">
        <v>623</v>
      </c>
      <c r="M617" s="33" t="str">
        <f>VLOOKUP(B617,SAOM!B$2:F2444,5,0)</f>
        <v>Vodanet</v>
      </c>
      <c r="N617" s="11" t="s">
        <v>4016</v>
      </c>
      <c r="O617" s="11" t="str">
        <f>VLOOKUP(N617,Coordenadas!B$2:C1464,2,0)</f>
        <v>CENTRO</v>
      </c>
      <c r="P617" s="11" t="str">
        <f>VLOOKUP(N617,Coordenadas!B$2:D1464,3,0)</f>
        <v xml:space="preserve"> 19°58'3.24"S</v>
      </c>
      <c r="Q617" s="11" t="str">
        <f>VLOOKUP(N617,Coordenadas!B$2:E1464,4,0)</f>
        <v xml:space="preserve"> 44°11'56.91"O</v>
      </c>
      <c r="R617" s="33">
        <v>4033</v>
      </c>
      <c r="S617" s="13">
        <v>41117</v>
      </c>
      <c r="T617" s="35" t="str">
        <f>VLOOKUP(B617,SAOM!B$2:M2158,9,0)</f>
        <v>Francisnander</v>
      </c>
      <c r="U617" s="13" t="str">
        <f>VLOOKUP(B617,SAOM!B$2:N2158,10,0)</f>
        <v>Praça da Bandeira,67 - Bairro Laranjeiras</v>
      </c>
      <c r="V617" s="35" t="str">
        <f>VLOOKUP(B617,SAOM!B$2:P2158,12,0)</f>
        <v>(31) 3592-1711</v>
      </c>
      <c r="W617" s="60" t="str">
        <f>VLOOKUP(B617,SAOM!B$2:O2158,11,0)</f>
        <v>32650-020</v>
      </c>
      <c r="X617" s="33" t="str">
        <f>VLOOKUP(B617,SAOM!B$2:Q2158,13,0)</f>
        <v>00:20:0e:10:4a:96</v>
      </c>
      <c r="Y617" s="13">
        <v>41117</v>
      </c>
      <c r="Z617" s="11" t="s">
        <v>5597</v>
      </c>
      <c r="AA617" s="14">
        <v>41117</v>
      </c>
      <c r="AB617" s="28">
        <f>VLOOKUP(C617,Relatorios!A$3:B1388,2,0)</f>
        <v>41271</v>
      </c>
      <c r="AC617" s="287">
        <f>VLOOKUP(D617,Faturamento!D$3:F2052,3,0)</f>
        <v>41148</v>
      </c>
      <c r="AD617" s="41"/>
      <c r="AE617" s="14" t="str">
        <f>VLOOKUP(B617,SAOM!B$2:T2158,16,0)</f>
        <v xml:space="preserve">UBS Laranjeiras </v>
      </c>
      <c r="AF617" s="14">
        <f t="shared" si="19"/>
        <v>41207</v>
      </c>
      <c r="AG617" s="14"/>
      <c r="AH617" s="14"/>
      <c r="AI617" s="47"/>
      <c r="AJ617" s="114"/>
      <c r="AK617" s="114"/>
      <c r="AL617" s="11" t="str">
        <f>VLOOKUP(B617,SAOM!B$2:U2275,20,0)</f>
        <v>Sem computador na localidade</v>
      </c>
      <c r="AM617" s="15" t="s">
        <v>4162</v>
      </c>
    </row>
    <row r="618" spans="1:43" s="15" customFormat="1" ht="15.75" customHeight="1">
      <c r="A618" s="39">
        <v>3796</v>
      </c>
      <c r="B618" s="31">
        <v>3796</v>
      </c>
      <c r="C618" s="31">
        <v>3796</v>
      </c>
      <c r="D618" s="33" t="str">
        <f>VLOOKUP(B618,SAOM!B$2:H2275,7,0)</f>
        <v>SES-BEIM-3796</v>
      </c>
      <c r="E618" s="13">
        <v>41079</v>
      </c>
      <c r="F618" s="13">
        <f t="shared" si="20"/>
        <v>41124</v>
      </c>
      <c r="G618" s="13">
        <f>VLOOKUP(B618,SAOM!B$2:D2162,3,0)</f>
        <v>41124</v>
      </c>
      <c r="H618" s="13">
        <f t="shared" si="18"/>
        <v>41139</v>
      </c>
      <c r="I618" s="13" t="s">
        <v>458</v>
      </c>
      <c r="J618" s="10" t="s">
        <v>469</v>
      </c>
      <c r="K618" s="33" t="str">
        <f>VLOOKUP(B618,SAOM!B$2:H2159,4,0)</f>
        <v>Aceito</v>
      </c>
      <c r="L618" s="10" t="s">
        <v>623</v>
      </c>
      <c r="M618" s="33" t="str">
        <f>VLOOKUP(B618,SAOM!B$2:F2445,5,0)</f>
        <v>Vodanet</v>
      </c>
      <c r="N618" s="11" t="s">
        <v>4016</v>
      </c>
      <c r="O618" s="11" t="str">
        <f>VLOOKUP(N618,Coordenadas!B$2:C1465,2,0)</f>
        <v>CENTRO</v>
      </c>
      <c r="P618" s="11" t="str">
        <f>VLOOKUP(N618,Coordenadas!B$2:D1465,3,0)</f>
        <v xml:space="preserve"> 19°58'3.24"S</v>
      </c>
      <c r="Q618" s="11" t="str">
        <f>VLOOKUP(N618,Coordenadas!B$2:E1465,4,0)</f>
        <v xml:space="preserve"> 44°11'56.91"O</v>
      </c>
      <c r="R618" s="33">
        <v>4033</v>
      </c>
      <c r="S618" s="13">
        <v>41117</v>
      </c>
      <c r="T618" s="35" t="str">
        <f>VLOOKUP(B618,SAOM!B$2:M2159,9,0)</f>
        <v>Eliana</v>
      </c>
      <c r="U618" s="13" t="str">
        <f>VLOOKUP(B618,SAOM!B$2:N2159,10,0)</f>
        <v>Rua São Lucas,96 - Bairro Vila Cristina</v>
      </c>
      <c r="V618" s="35" t="str">
        <f>VLOOKUP(B618,SAOM!B$2:P2159,12,0)</f>
        <v>(31) 3592-2336</v>
      </c>
      <c r="W618" s="60" t="str">
        <f>VLOOKUP(B618,SAOM!B$2:O2159,11,0)</f>
        <v>32675-818</v>
      </c>
      <c r="X618" s="33" t="str">
        <f>VLOOKUP(B618,SAOM!B$2:Q2159,13,0)</f>
        <v>00:20:0e:10:4a:73</v>
      </c>
      <c r="Y618" s="13">
        <v>41117</v>
      </c>
      <c r="Z618" s="11" t="s">
        <v>5143</v>
      </c>
      <c r="AA618" s="14">
        <v>41117</v>
      </c>
      <c r="AB618" s="28">
        <f>VLOOKUP(C618,Relatorios!A$3:B1389,2,0)</f>
        <v>41135</v>
      </c>
      <c r="AC618" s="287">
        <f>VLOOKUP(D618,Faturamento!D$3:F2053,3,0)</f>
        <v>41148</v>
      </c>
      <c r="AD618" s="41"/>
      <c r="AE618" s="14" t="str">
        <f>VLOOKUP(B618,SAOM!B$2:T2159,16,0)</f>
        <v xml:space="preserve">UBS Vila Cristina </v>
      </c>
      <c r="AF618" s="14">
        <f t="shared" si="19"/>
        <v>41207</v>
      </c>
      <c r="AG618" s="55">
        <v>41332</v>
      </c>
      <c r="AH618" s="55">
        <v>41333</v>
      </c>
      <c r="AI618" s="181" t="s">
        <v>8610</v>
      </c>
      <c r="AJ618" s="115" t="s">
        <v>15480</v>
      </c>
      <c r="AK618" s="114" t="s">
        <v>15655</v>
      </c>
      <c r="AL618" s="11" t="str">
        <f>VLOOKUP(B618,SAOM!B$2:U2276,20,0)</f>
        <v>Técnico sem cabo de rede</v>
      </c>
      <c r="AM618" s="14">
        <v>41185</v>
      </c>
      <c r="AN618" s="14">
        <v>41191</v>
      </c>
      <c r="AO618" s="47" t="s">
        <v>623</v>
      </c>
      <c r="AP618" s="114" t="s">
        <v>8648</v>
      </c>
      <c r="AQ618" s="114" t="s">
        <v>8671</v>
      </c>
    </row>
    <row r="619" spans="1:43" s="57" customFormat="1" ht="15.75" customHeight="1">
      <c r="A619" s="39">
        <v>3794</v>
      </c>
      <c r="B619" s="31">
        <v>3794</v>
      </c>
      <c r="C619" s="31">
        <v>3794</v>
      </c>
      <c r="D619" s="33" t="str">
        <f>VLOOKUP(B619,SAOM!B$2:H2276,7,0)</f>
        <v>SES-BEIM-3794</v>
      </c>
      <c r="E619" s="24">
        <v>41079</v>
      </c>
      <c r="F619" s="24">
        <f t="shared" si="20"/>
        <v>41124</v>
      </c>
      <c r="G619" s="13">
        <f>VLOOKUP(B619,SAOM!B$2:D2163,3,0)</f>
        <v>41124</v>
      </c>
      <c r="H619" s="24">
        <f t="shared" si="18"/>
        <v>41139</v>
      </c>
      <c r="I619" s="24" t="s">
        <v>458</v>
      </c>
      <c r="J619" s="48" t="s">
        <v>469</v>
      </c>
      <c r="K619" s="33" t="str">
        <f>VLOOKUP(B619,SAOM!B$2:H2160,4,0)</f>
        <v>Aceito</v>
      </c>
      <c r="L619" s="48" t="s">
        <v>623</v>
      </c>
      <c r="M619" s="33" t="str">
        <f>VLOOKUP(B619,SAOM!B$2:F2446,5,0)</f>
        <v>Vodanet</v>
      </c>
      <c r="N619" s="40" t="s">
        <v>4016</v>
      </c>
      <c r="O619" s="11" t="str">
        <f>VLOOKUP(N619,Coordenadas!B$2:C1466,2,0)</f>
        <v>CENTRO</v>
      </c>
      <c r="P619" s="11" t="str">
        <f>VLOOKUP(N619,Coordenadas!B$2:D1466,3,0)</f>
        <v xml:space="preserve"> 19°58'3.24"S</v>
      </c>
      <c r="Q619" s="11" t="str">
        <f>VLOOKUP(N619,Coordenadas!B$2:E1466,4,0)</f>
        <v xml:space="preserve"> 44°11'56.91"O</v>
      </c>
      <c r="R619" s="31">
        <v>4033</v>
      </c>
      <c r="S619" s="24">
        <v>41115</v>
      </c>
      <c r="T619" s="35" t="str">
        <f>VLOOKUP(B619,SAOM!B$2:M2160,9,0)</f>
        <v>Edilene</v>
      </c>
      <c r="U619" s="13" t="str">
        <f>VLOOKUP(B619,SAOM!B$2:N2160,10,0)</f>
        <v>Rua Rio Verde, 93 - Bairro Nossa Senhora de Fátima</v>
      </c>
      <c r="V619" s="35" t="str">
        <f>VLOOKUP(B619,SAOM!B$2:P2160,12,0)</f>
        <v>(31) 3596-6320</v>
      </c>
      <c r="W619" s="60" t="str">
        <f>VLOOKUP(B619,SAOM!B$2:O2160,11,0)</f>
        <v>32672-222</v>
      </c>
      <c r="X619" s="33" t="str">
        <f>VLOOKUP(B619,SAOM!B$2:Q2160,13,0)</f>
        <v>00:20:0e:10:4a:5f</v>
      </c>
      <c r="Y619" s="24">
        <v>41115</v>
      </c>
      <c r="Z619" s="40" t="s">
        <v>3785</v>
      </c>
      <c r="AA619" s="55">
        <v>41115</v>
      </c>
      <c r="AB619" s="28">
        <f>VLOOKUP(C619,Relatorios!A$3:B1390,2,0)</f>
        <v>41271</v>
      </c>
      <c r="AC619" s="287">
        <f>VLOOKUP(D619,Faturamento!D$3:F2054,3,0)</f>
        <v>41146</v>
      </c>
      <c r="AD619" s="45"/>
      <c r="AE619" s="14" t="str">
        <f>VLOOKUP(B619,SAOM!B$2:T2160,16,0)</f>
        <v xml:space="preserve">UBS Nossa Senhora de Fátima </v>
      </c>
      <c r="AF619" s="14">
        <f t="shared" si="19"/>
        <v>41205</v>
      </c>
      <c r="AG619" s="55" t="s">
        <v>4162</v>
      </c>
      <c r="AH619" s="55"/>
      <c r="AI619" s="181"/>
      <c r="AJ619" s="115"/>
      <c r="AK619" s="115"/>
      <c r="AL619" s="11" t="str">
        <f>VLOOKUP(B619,SAOM!B$2:U2277,20,0)</f>
        <v>Localidade não possui cabo de rede</v>
      </c>
      <c r="AM619" s="57" t="s">
        <v>4162</v>
      </c>
    </row>
    <row r="620" spans="1:43" s="15" customFormat="1" ht="15.75" customHeight="1">
      <c r="A620" s="39">
        <v>3792</v>
      </c>
      <c r="B620" s="31">
        <v>3792</v>
      </c>
      <c r="C620" s="31">
        <v>3792</v>
      </c>
      <c r="D620" s="33" t="str">
        <f>VLOOKUP(B620,SAOM!B$2:H2277,7,0)</f>
        <v>SES-BEIM-3792</v>
      </c>
      <c r="E620" s="13">
        <v>41079</v>
      </c>
      <c r="F620" s="13">
        <f t="shared" si="20"/>
        <v>41124</v>
      </c>
      <c r="G620" s="13">
        <f>VLOOKUP(B620,SAOM!B$2:D2164,3,0)</f>
        <v>41124</v>
      </c>
      <c r="H620" s="13">
        <f t="shared" si="18"/>
        <v>41139</v>
      </c>
      <c r="I620" s="13" t="s">
        <v>458</v>
      </c>
      <c r="J620" s="10" t="s">
        <v>469</v>
      </c>
      <c r="K620" s="33" t="str">
        <f>VLOOKUP(B620,SAOM!B$2:H2161,4,0)</f>
        <v>Aceito</v>
      </c>
      <c r="L620" s="10" t="s">
        <v>623</v>
      </c>
      <c r="M620" s="33" t="str">
        <f>VLOOKUP(B620,SAOM!B$2:F2447,5,0)</f>
        <v>Vodanet</v>
      </c>
      <c r="N620" s="11" t="s">
        <v>4016</v>
      </c>
      <c r="O620" s="11" t="str">
        <f>VLOOKUP(N620,Coordenadas!B$2:C1467,2,0)</f>
        <v>CENTRO</v>
      </c>
      <c r="P620" s="11" t="str">
        <f>VLOOKUP(N620,Coordenadas!B$2:D1467,3,0)</f>
        <v xml:space="preserve"> 19°58'3.24"S</v>
      </c>
      <c r="Q620" s="11" t="str">
        <f>VLOOKUP(N620,Coordenadas!B$2:E1467,4,0)</f>
        <v xml:space="preserve"> 44°11'56.91"O</v>
      </c>
      <c r="R620" s="33">
        <v>4033</v>
      </c>
      <c r="S620" s="13">
        <v>41116</v>
      </c>
      <c r="T620" s="35" t="str">
        <f>VLOOKUP(B620,SAOM!B$2:M2161,9,0)</f>
        <v>Márcia</v>
      </c>
      <c r="U620" s="13" t="str">
        <f>VLOOKUP(B620,SAOM!B$2:N2161,10,0)</f>
        <v>Av. Das Acacias, s/nª - Bairro Jardim das Alterosas</v>
      </c>
      <c r="V620" s="35" t="str">
        <f>VLOOKUP(B620,SAOM!B$2:P2161,12,0)</f>
        <v>(31) 3595-4309</v>
      </c>
      <c r="W620" s="60" t="str">
        <f>VLOOKUP(B620,SAOM!B$2:O2161,11,0)</f>
        <v>32671-062</v>
      </c>
      <c r="X620" s="33" t="str">
        <f>VLOOKUP(B620,SAOM!B$2:Q2161,13,0)</f>
        <v>00:20:0e:10:4f:31</v>
      </c>
      <c r="Y620" s="13">
        <v>41116</v>
      </c>
      <c r="Z620" s="11" t="s">
        <v>3785</v>
      </c>
      <c r="AA620" s="14">
        <v>41116</v>
      </c>
      <c r="AB620" s="28">
        <f>VLOOKUP(C620,Relatorios!A$3:B1391,2,0)</f>
        <v>41271</v>
      </c>
      <c r="AC620" s="287">
        <f>VLOOKUP(D620,Faturamento!D$3:F2055,3,0)</f>
        <v>41147</v>
      </c>
      <c r="AD620" s="41"/>
      <c r="AE620" s="14" t="str">
        <f>VLOOKUP(B620,SAOM!B$2:T2161,16,0)</f>
        <v xml:space="preserve">UBS Alterosas I </v>
      </c>
      <c r="AF620" s="14">
        <f t="shared" si="19"/>
        <v>41206</v>
      </c>
      <c r="AG620" s="14">
        <v>41376</v>
      </c>
      <c r="AH620" s="14">
        <v>41380</v>
      </c>
      <c r="AI620" s="47" t="s">
        <v>8610</v>
      </c>
      <c r="AJ620" s="114" t="s">
        <v>14256</v>
      </c>
      <c r="AK620" s="114" t="s">
        <v>17252</v>
      </c>
      <c r="AL620" s="11" t="str">
        <f>VLOOKUP(B620,SAOM!B$2:U2278,20,0)</f>
        <v>Não tem</v>
      </c>
      <c r="AM620" s="14">
        <v>41292</v>
      </c>
      <c r="AN620" s="14">
        <v>41332</v>
      </c>
      <c r="AO620" s="47" t="s">
        <v>8608</v>
      </c>
      <c r="AP620" s="114" t="s">
        <v>14256</v>
      </c>
      <c r="AQ620" s="114" t="s">
        <v>15543</v>
      </c>
    </row>
    <row r="621" spans="1:43" s="57" customFormat="1" ht="15.75" customHeight="1">
      <c r="A621" s="39">
        <v>3790</v>
      </c>
      <c r="B621" s="31">
        <v>3790</v>
      </c>
      <c r="C621" s="31">
        <v>3790</v>
      </c>
      <c r="D621" s="33" t="str">
        <f>VLOOKUP(B621,SAOM!B$2:H2278,7,0)</f>
        <v>SES-BEIM-3790</v>
      </c>
      <c r="E621" s="24">
        <v>41079</v>
      </c>
      <c r="F621" s="24">
        <f t="shared" si="20"/>
        <v>41124</v>
      </c>
      <c r="G621" s="24">
        <f>VLOOKUP(B621,SAOM!B$2:D2165,3,0)</f>
        <v>41124</v>
      </c>
      <c r="H621" s="24">
        <f t="shared" si="18"/>
        <v>41139</v>
      </c>
      <c r="I621" s="24" t="s">
        <v>458</v>
      </c>
      <c r="J621" s="48" t="s">
        <v>469</v>
      </c>
      <c r="K621" s="31" t="str">
        <f>VLOOKUP(B621,SAOM!B$2:H2162,4,0)</f>
        <v>Aceito</v>
      </c>
      <c r="L621" s="48" t="s">
        <v>623</v>
      </c>
      <c r="M621" s="33" t="str">
        <f>VLOOKUP(B621,SAOM!B$2:F2448,5,0)</f>
        <v>Vodanet</v>
      </c>
      <c r="N621" s="40" t="s">
        <v>4016</v>
      </c>
      <c r="O621" s="11" t="str">
        <f>VLOOKUP(N621,Coordenadas!B$2:C1468,2,0)</f>
        <v>CENTRO</v>
      </c>
      <c r="P621" s="11" t="str">
        <f>VLOOKUP(N621,Coordenadas!B$2:D1468,3,0)</f>
        <v xml:space="preserve"> 19°58'3.24"S</v>
      </c>
      <c r="Q621" s="11" t="str">
        <f>VLOOKUP(N621,Coordenadas!B$2:E1468,4,0)</f>
        <v xml:space="preserve"> 44°11'56.91"O</v>
      </c>
      <c r="R621" s="31">
        <v>4033</v>
      </c>
      <c r="S621" s="24">
        <v>41115</v>
      </c>
      <c r="T621" s="54" t="str">
        <f>VLOOKUP(B621,SAOM!B$2:M2162,9,0)</f>
        <v>Alcione</v>
      </c>
      <c r="U621" s="24" t="str">
        <f>VLOOKUP(B621,SAOM!B$2:N2162,10,0)</f>
        <v>Av. Belo Horizonte, 386 - Bairro Cruzeiro do Sul</v>
      </c>
      <c r="V621" s="54" t="str">
        <f>VLOOKUP(B621,SAOM!B$2:P2162,12,0)</f>
        <v>(31) 3595-2580</v>
      </c>
      <c r="W621" s="175" t="str">
        <f>VLOOKUP(B621,SAOM!B$2:O2162,11,0)</f>
        <v>32672-758</v>
      </c>
      <c r="X621" s="31" t="str">
        <f>VLOOKUP(B621,SAOM!B$2:Q2162,13,0)</f>
        <v>00:20:0E:10:4F:51</v>
      </c>
      <c r="Y621" s="24">
        <v>41115</v>
      </c>
      <c r="Z621" s="40" t="s">
        <v>3786</v>
      </c>
      <c r="AA621" s="55">
        <v>41116</v>
      </c>
      <c r="AB621" s="28" t="e">
        <f>VLOOKUP(C621,Relatorios!A$3:B1392,2,0)</f>
        <v>#N/A</v>
      </c>
      <c r="AC621" s="287">
        <f>VLOOKUP(D621,Faturamento!D$3:F2056,3,0)</f>
        <v>41147</v>
      </c>
      <c r="AD621" s="45"/>
      <c r="AE621" s="55" t="str">
        <f>VLOOKUP(B621,SAOM!B$2:T2162,16,0)</f>
        <v xml:space="preserve">UBS Cruzeiro do Sul </v>
      </c>
      <c r="AF621" s="55">
        <f t="shared" si="19"/>
        <v>41206</v>
      </c>
      <c r="AG621" s="55">
        <v>41253</v>
      </c>
      <c r="AH621" s="55">
        <v>41270</v>
      </c>
      <c r="AI621" s="181" t="s">
        <v>8610</v>
      </c>
      <c r="AJ621" s="115" t="s">
        <v>12171</v>
      </c>
      <c r="AK621" s="115" t="s">
        <v>13257</v>
      </c>
      <c r="AL621" s="11" t="str">
        <f>VLOOKUP(B621,SAOM!B$2:U2279,20,0)</f>
        <v>Conectado ao PC do cliente.</v>
      </c>
      <c r="AM621" s="57" t="s">
        <v>4162</v>
      </c>
    </row>
    <row r="622" spans="1:43" s="15" customFormat="1" ht="15.75" customHeight="1">
      <c r="A622" s="39">
        <v>3656</v>
      </c>
      <c r="B622" s="31">
        <v>3656</v>
      </c>
      <c r="C622" s="31">
        <v>3656</v>
      </c>
      <c r="D622" s="33" t="str">
        <f>VLOOKUP(B622,SAOM!B$2:H2279,7,0)</f>
        <v>SES-SERE-3656</v>
      </c>
      <c r="E622" s="13">
        <v>41066</v>
      </c>
      <c r="F622" s="13">
        <v>41151</v>
      </c>
      <c r="G622" s="13">
        <f>VLOOKUP(B622,SAOM!B$2:D2166,3,0)</f>
        <v>41151</v>
      </c>
      <c r="H622" s="13">
        <f t="shared" si="18"/>
        <v>41166</v>
      </c>
      <c r="I622" s="13">
        <v>41102</v>
      </c>
      <c r="J622" s="10" t="s">
        <v>469</v>
      </c>
      <c r="K622" s="33" t="str">
        <f>VLOOKUP(B622,SAOM!B$2:H2163,4,0)</f>
        <v>Aceito</v>
      </c>
      <c r="L622" s="10" t="s">
        <v>456</v>
      </c>
      <c r="M622" s="33" t="str">
        <f>VLOOKUP(B622,SAOM!B$2:F2449,5,0)</f>
        <v>Lider</v>
      </c>
      <c r="N622" s="11" t="s">
        <v>4082</v>
      </c>
      <c r="O622" s="11" t="str">
        <f>VLOOKUP(N622,Coordenadas!B$2:C1469,2,0)</f>
        <v>NOROESTE</v>
      </c>
      <c r="P622" s="11" t="str">
        <f>VLOOKUP(N622,Coordenadas!B$2:D1469,3,0)</f>
        <v xml:space="preserve"> 19° 5'49.75"S</v>
      </c>
      <c r="Q622" s="11" t="str">
        <f>VLOOKUP(N622,Coordenadas!B$2:E1469,4,0)</f>
        <v xml:space="preserve"> 46°40'25.41"O</v>
      </c>
      <c r="R622" s="33">
        <v>4033</v>
      </c>
      <c r="S622" s="13">
        <v>41169</v>
      </c>
      <c r="T622" s="35" t="str">
        <f>VLOOKUP(B622,SAOM!B$2:M2163,9,0)</f>
        <v>Não tem</v>
      </c>
      <c r="U622" s="13" t="str">
        <f>VLOOKUP(B622,SAOM!B$2:N2163,10,0)</f>
        <v>Avenida Brasil - N: 615 - Bairro da Nações</v>
      </c>
      <c r="V622" s="35" t="str">
        <f>VLOOKUP(B622,SAOM!B$2:P2163,12,0)</f>
        <v>34 3833-1696</v>
      </c>
      <c r="W622" s="60" t="str">
        <f>VLOOKUP(B622,SAOM!B$2:O2163,11,0)</f>
        <v>38760-000</v>
      </c>
      <c r="X622" s="33" t="str">
        <f>VLOOKUP(B622,SAOM!B$2:Q2163,13,0)</f>
        <v>00:20:0e:10:57:c8</v>
      </c>
      <c r="Y622" s="13">
        <v>41367</v>
      </c>
      <c r="Z622" s="11" t="s">
        <v>4973</v>
      </c>
      <c r="AA622" s="14">
        <v>41367</v>
      </c>
      <c r="AB622" s="28">
        <v>41390</v>
      </c>
      <c r="AC622" s="287">
        <f>VLOOKUP(D622,Faturamento!D$3:F2057,3,0)</f>
        <v>41398</v>
      </c>
      <c r="AD622" s="51" t="s">
        <v>6560</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 t="shared" si="19"/>
        <v>41457</v>
      </c>
      <c r="AG622" s="14" t="s">
        <v>4162</v>
      </c>
      <c r="AH622" s="14"/>
      <c r="AI622" s="47"/>
      <c r="AJ622" s="114"/>
      <c r="AK622" s="114"/>
      <c r="AL622" s="11" t="str">
        <f>VLOOKUP(B622,SAOM!B$2:U2280,20,0)</f>
        <v>Modem.</v>
      </c>
      <c r="AM622" s="15" t="s">
        <v>4162</v>
      </c>
    </row>
    <row r="623" spans="1:43" s="15" customFormat="1" ht="15.75" customHeight="1">
      <c r="A623" s="39">
        <v>3657</v>
      </c>
      <c r="B623" s="31">
        <v>3657</v>
      </c>
      <c r="C623" s="31">
        <v>3657</v>
      </c>
      <c r="D623" s="33" t="str">
        <f>VLOOKUP(B623,SAOM!B$2:H2280,7,0)</f>
        <v>SES-SERE-3657</v>
      </c>
      <c r="E623" s="13">
        <v>41066</v>
      </c>
      <c r="F623" s="13">
        <f t="shared" ref="F623:F647" si="21">E623+45</f>
        <v>41111</v>
      </c>
      <c r="G623" s="13">
        <f>VLOOKUP(B623,SAOM!B$2:D2167,3,0)</f>
        <v>41111</v>
      </c>
      <c r="H623" s="13">
        <f t="shared" si="18"/>
        <v>41126</v>
      </c>
      <c r="I623" s="13" t="s">
        <v>458</v>
      </c>
      <c r="J623" s="10" t="s">
        <v>469</v>
      </c>
      <c r="K623" s="33" t="str">
        <f>VLOOKUP(B623,SAOM!B$2:H2164,4,0)</f>
        <v>Aceito</v>
      </c>
      <c r="L623" s="10" t="s">
        <v>456</v>
      </c>
      <c r="M623" s="33" t="str">
        <f>VLOOKUP(B623,SAOM!B$2:F2450,5,0)</f>
        <v>Lider</v>
      </c>
      <c r="N623" s="11" t="s">
        <v>4082</v>
      </c>
      <c r="O623" s="11" t="str">
        <f>VLOOKUP(N623,Coordenadas!B$2:C1470,2,0)</f>
        <v>NOROESTE</v>
      </c>
      <c r="P623" s="11" t="str">
        <f>VLOOKUP(N623,Coordenadas!B$2:D1470,3,0)</f>
        <v xml:space="preserve"> 19° 5'49.75"S</v>
      </c>
      <c r="Q623" s="11" t="str">
        <f>VLOOKUP(N623,Coordenadas!B$2:E1470,4,0)</f>
        <v xml:space="preserve"> 46°40'25.41"O</v>
      </c>
      <c r="R623" s="33">
        <v>4033</v>
      </c>
      <c r="S623" s="13">
        <v>41121</v>
      </c>
      <c r="T623" s="35" t="str">
        <f>VLOOKUP(B623,SAOM!B$2:M2164,9,0)</f>
        <v>Não tem</v>
      </c>
      <c r="U623" s="13" t="str">
        <f>VLOOKUP(B623,SAOM!B$2:N2164,10,0)</f>
        <v>RUA PETUNIA , n 211 - Centro</v>
      </c>
      <c r="V623" s="35" t="str">
        <f>VLOOKUP(B623,SAOM!B$2:P2164,12,0)</f>
        <v>34 3833-1171</v>
      </c>
      <c r="W623" s="60">
        <f>VLOOKUP(B623,SAOM!B$2:O2164,11,0)</f>
        <v>38760000</v>
      </c>
      <c r="X623" s="33" t="str">
        <f>VLOOKUP(B623,SAOM!B$2:Q2164,13,0)</f>
        <v>00:20:0e:10:4f:8d</v>
      </c>
      <c r="Y623" s="13">
        <v>41121</v>
      </c>
      <c r="Z623" s="11" t="s">
        <v>5319</v>
      </c>
      <c r="AA623" s="14">
        <v>41121</v>
      </c>
      <c r="AB623" s="28">
        <f>VLOOKUP(C623,Relatorios!A$3:B1394,2,0)</f>
        <v>41183</v>
      </c>
      <c r="AC623" s="287">
        <f>VLOOKUP(D623,Faturamento!D$3:F2058,3,0)</f>
        <v>41152</v>
      </c>
      <c r="AD623" s="41"/>
      <c r="AE623" s="14" t="str">
        <f>VLOOKUP(B623,SAOM!B$2:T2164,16,0)</f>
        <v xml:space="preserve">Cnes:2220210 
CENTRO SAÚDE DR JOSÉ WANDERLEY 
</v>
      </c>
      <c r="AF623" s="14">
        <f t="shared" si="19"/>
        <v>41211</v>
      </c>
      <c r="AG623" s="14" t="s">
        <v>4162</v>
      </c>
      <c r="AH623" s="14"/>
      <c r="AI623" s="47"/>
      <c r="AJ623" s="114"/>
      <c r="AK623" s="114"/>
      <c r="AL623" s="11" t="str">
        <f>VLOOKUP(B623,SAOM!B$2:U2281,20,0)</f>
        <v>conectado ao computador do cliente</v>
      </c>
      <c r="AM623" s="15" t="s">
        <v>4162</v>
      </c>
    </row>
    <row r="624" spans="1:43" s="15" customFormat="1" ht="15.75" customHeight="1">
      <c r="A624" s="39">
        <v>3834</v>
      </c>
      <c r="B624" s="31">
        <v>3834</v>
      </c>
      <c r="C624" s="31">
        <v>3834</v>
      </c>
      <c r="D624" s="33" t="str">
        <f>VLOOKUP(B624,SAOM!B$2:H2281,7,0)</f>
        <v>SES-BEIM-3834</v>
      </c>
      <c r="E624" s="13">
        <v>41088</v>
      </c>
      <c r="F624" s="13">
        <f t="shared" si="21"/>
        <v>41133</v>
      </c>
      <c r="G624" s="13">
        <f>VLOOKUP(B624,SAOM!B$2:D2168,3,0)</f>
        <v>41133</v>
      </c>
      <c r="H624" s="13">
        <f t="shared" si="18"/>
        <v>41148</v>
      </c>
      <c r="I624" s="13" t="s">
        <v>458</v>
      </c>
      <c r="J624" s="10" t="s">
        <v>469</v>
      </c>
      <c r="K624" s="33" t="str">
        <f>VLOOKUP(B624,SAOM!B$2:H2165,4,0)</f>
        <v>Aceito</v>
      </c>
      <c r="L624" s="10" t="s">
        <v>623</v>
      </c>
      <c r="M624" s="33" t="str">
        <f>VLOOKUP(B624,SAOM!B$2:F2451,5,0)</f>
        <v>Vodanet</v>
      </c>
      <c r="N624" s="11" t="s">
        <v>4016</v>
      </c>
      <c r="O624" s="11" t="str">
        <f>VLOOKUP(N624,Coordenadas!B$2:C1471,2,0)</f>
        <v>CENTRO</v>
      </c>
      <c r="P624" s="11" t="str">
        <f>VLOOKUP(N624,Coordenadas!B$2:D1471,3,0)</f>
        <v xml:space="preserve"> 19°58'3.24"S</v>
      </c>
      <c r="Q624" s="11" t="str">
        <f>VLOOKUP(N624,Coordenadas!B$2:E1471,4,0)</f>
        <v xml:space="preserve"> 44°11'56.91"O</v>
      </c>
      <c r="R624" s="33">
        <v>4033</v>
      </c>
      <c r="S624" s="13">
        <v>41124</v>
      </c>
      <c r="T624" s="35" t="str">
        <f>VLOOKUP(B624,SAOM!B$2:M2165,9,0)</f>
        <v>Gilson</v>
      </c>
      <c r="U624" s="13" t="str">
        <f>VLOOKUP(B624,SAOM!B$2:N2165,10,0)</f>
        <v>Rua Veneza,16</v>
      </c>
      <c r="V624" s="35" t="str">
        <f>VLOOKUP(B624,SAOM!B$2:P2165,12,0)</f>
        <v>(31) 3530-6260</v>
      </c>
      <c r="W624" s="60" t="str">
        <f>VLOOKUP(B624,SAOM!B$2:O2165,11,0)</f>
        <v>32641-810</v>
      </c>
      <c r="X624" s="33" t="str">
        <f>VLOOKUP(B624,SAOM!B$2:Q2165,13,0)</f>
        <v>00:20:0E:10:4B:05</v>
      </c>
      <c r="Y624" s="13">
        <v>41124</v>
      </c>
      <c r="Z624" s="11" t="s">
        <v>3785</v>
      </c>
      <c r="AA624" s="14">
        <v>41124</v>
      </c>
      <c r="AB624" s="28">
        <f>VLOOKUP(C624,Relatorios!A$3:B1395,2,0)</f>
        <v>41272</v>
      </c>
      <c r="AC624" s="287">
        <f>VLOOKUP(D624,Faturamento!D$3:F2059,3,0)</f>
        <v>41155</v>
      </c>
      <c r="AD624" s="41"/>
      <c r="AE624" s="14" t="str">
        <f>VLOOKUP(B624,SAOM!B$2:T2165,16,0)</f>
        <v>-</v>
      </c>
      <c r="AF624" s="14">
        <f t="shared" si="19"/>
        <v>41214</v>
      </c>
      <c r="AG624" s="14" t="s">
        <v>4162</v>
      </c>
      <c r="AH624" s="14"/>
      <c r="AI624" s="47"/>
      <c r="AJ624" s="114"/>
      <c r="AK624" s="114"/>
      <c r="AL624" s="11" t="str">
        <f>VLOOKUP(B624,SAOM!B$2:U2282,20,0)</f>
        <v>-</v>
      </c>
      <c r="AM624" s="15" t="s">
        <v>4162</v>
      </c>
    </row>
    <row r="625" spans="1:43" s="15" customFormat="1" ht="15.75" customHeight="1">
      <c r="A625" s="39">
        <v>3835</v>
      </c>
      <c r="B625" s="31">
        <v>3835</v>
      </c>
      <c r="C625" s="31">
        <v>3835</v>
      </c>
      <c r="D625" s="33" t="str">
        <f>VLOOKUP(B625,SAOM!B$2:H2282,7,0)</f>
        <v>SES-BEIM-3835</v>
      </c>
      <c r="E625" s="13">
        <v>41088</v>
      </c>
      <c r="F625" s="13">
        <f t="shared" si="21"/>
        <v>41133</v>
      </c>
      <c r="G625" s="13">
        <f>VLOOKUP(B625,SAOM!B$2:D2169,3,0)</f>
        <v>41133</v>
      </c>
      <c r="H625" s="13">
        <f t="shared" si="18"/>
        <v>41148</v>
      </c>
      <c r="I625" s="13" t="s">
        <v>458</v>
      </c>
      <c r="J625" s="10" t="s">
        <v>469</v>
      </c>
      <c r="K625" s="33" t="str">
        <f>VLOOKUP(B625,SAOM!B$2:H2166,4,0)</f>
        <v>Aceito</v>
      </c>
      <c r="L625" s="10" t="s">
        <v>623</v>
      </c>
      <c r="M625" s="33" t="str">
        <f>VLOOKUP(B625,SAOM!B$2:F2452,5,0)</f>
        <v>Vodanet</v>
      </c>
      <c r="N625" s="11" t="s">
        <v>4016</v>
      </c>
      <c r="O625" s="11" t="str">
        <f>VLOOKUP(N625,Coordenadas!B$2:C1472,2,0)</f>
        <v>CENTRO</v>
      </c>
      <c r="P625" s="11" t="str">
        <f>VLOOKUP(N625,Coordenadas!B$2:D1472,3,0)</f>
        <v xml:space="preserve"> 19°58'3.24"S</v>
      </c>
      <c r="Q625" s="11" t="str">
        <f>VLOOKUP(N625,Coordenadas!B$2:E1472,4,0)</f>
        <v xml:space="preserve"> 44°11'56.91"O</v>
      </c>
      <c r="R625" s="33">
        <v>4033</v>
      </c>
      <c r="S625" s="13">
        <v>41122</v>
      </c>
      <c r="T625" s="35" t="str">
        <f>VLOOKUP(B625,SAOM!B$2:M2166,9,0)</f>
        <v>Agneia de Lourdes</v>
      </c>
      <c r="U625" s="13" t="str">
        <f>VLOOKUP(B625,SAOM!B$2:N2166,10,0)</f>
        <v>Rua Silva Lima,75</v>
      </c>
      <c r="V625" s="35" t="str">
        <f>VLOOKUP(B625,SAOM!B$2:P2166,12,0)</f>
        <v>(31) 3530-9181</v>
      </c>
      <c r="W625" s="60" t="str">
        <f>VLOOKUP(B625,SAOM!B$2:O2166,11,0)</f>
        <v>32628-118</v>
      </c>
      <c r="X625" s="33" t="str">
        <f>VLOOKUP(B625,SAOM!B$2:Q2166,13,0)</f>
        <v>00:20:0E:10:4F:80</v>
      </c>
      <c r="Y625" s="13">
        <v>41122</v>
      </c>
      <c r="Z625" s="11" t="s">
        <v>5731</v>
      </c>
      <c r="AA625" s="14">
        <v>41130</v>
      </c>
      <c r="AB625" s="28">
        <f>VLOOKUP(C625,Relatorios!A$3:B1396,2,0)</f>
        <v>41135</v>
      </c>
      <c r="AC625" s="287">
        <f>VLOOKUP(D625,Faturamento!D$3:F2060,3,0)</f>
        <v>41161</v>
      </c>
      <c r="AD625" s="41"/>
      <c r="AE625" s="14" t="str">
        <f>VLOOKUP(B625,SAOM!B$2:T2166,16,0)</f>
        <v>-</v>
      </c>
      <c r="AF625" s="14">
        <f t="shared" si="19"/>
        <v>41220</v>
      </c>
      <c r="AG625" s="14" t="s">
        <v>4162</v>
      </c>
      <c r="AH625" s="14"/>
      <c r="AI625" s="47"/>
      <c r="AJ625" s="114"/>
      <c r="AK625" s="114"/>
      <c r="AL625" s="11" t="str">
        <f>VLOOKUP(B625,SAOM!B$2:U2283,20,0)</f>
        <v>Não Tem</v>
      </c>
    </row>
    <row r="626" spans="1:43" s="57" customFormat="1" ht="15.75" customHeight="1">
      <c r="A626" s="39">
        <v>3836</v>
      </c>
      <c r="B626" s="31">
        <v>3836</v>
      </c>
      <c r="C626" s="31">
        <v>3836</v>
      </c>
      <c r="D626" s="33" t="str">
        <f>VLOOKUP(B626,SAOM!B$2:H2283,7,0)</f>
        <v>SES-BEIM-3836</v>
      </c>
      <c r="E626" s="24">
        <v>41088</v>
      </c>
      <c r="F626" s="24">
        <f t="shared" si="21"/>
        <v>41133</v>
      </c>
      <c r="G626" s="13">
        <f>VLOOKUP(B626,SAOM!B$2:D2170,3,0)</f>
        <v>41133</v>
      </c>
      <c r="H626" s="24">
        <f t="shared" si="18"/>
        <v>41148</v>
      </c>
      <c r="I626" s="24" t="s">
        <v>458</v>
      </c>
      <c r="J626" s="48" t="s">
        <v>469</v>
      </c>
      <c r="K626" s="33" t="str">
        <f>VLOOKUP(B626,SAOM!B$2:H2167,4,0)</f>
        <v>Aceito</v>
      </c>
      <c r="L626" s="48" t="s">
        <v>623</v>
      </c>
      <c r="M626" s="33" t="str">
        <f>VLOOKUP(B626,SAOM!B$2:F2453,5,0)</f>
        <v>Vodanet</v>
      </c>
      <c r="N626" s="40" t="s">
        <v>4016</v>
      </c>
      <c r="O626" s="11" t="str">
        <f>VLOOKUP(N626,Coordenadas!B$2:C1473,2,0)</f>
        <v>CENTRO</v>
      </c>
      <c r="P626" s="11" t="str">
        <f>VLOOKUP(N626,Coordenadas!B$2:D1473,3,0)</f>
        <v xml:space="preserve"> 19°58'3.24"S</v>
      </c>
      <c r="Q626" s="11" t="str">
        <f>VLOOKUP(N626,Coordenadas!B$2:E1473,4,0)</f>
        <v xml:space="preserve"> 44°11'56.91"O</v>
      </c>
      <c r="R626" s="31">
        <v>4033</v>
      </c>
      <c r="S626" s="24">
        <v>41121</v>
      </c>
      <c r="T626" s="35" t="str">
        <f>VLOOKUP(B626,SAOM!B$2:M2167,9,0)</f>
        <v>Sergio</v>
      </c>
      <c r="U626" s="13" t="str">
        <f>VLOOKUP(B626,SAOM!B$2:N2167,10,0)</f>
        <v>Rodovia MG060 Km3,188</v>
      </c>
      <c r="V626" s="35" t="str">
        <f>VLOOKUP(B626,SAOM!B$2:P2167,12,0)</f>
        <v>(31) 3596-2899</v>
      </c>
      <c r="W626" s="60" t="str">
        <f>VLOOKUP(B626,SAOM!B$2:O2167,11,0)</f>
        <v>32623-245</v>
      </c>
      <c r="X626" s="33" t="str">
        <f>VLOOKUP(B626,SAOM!B$2:Q2167,13,0)</f>
        <v>00:20:0e:10:4a:60</v>
      </c>
      <c r="Y626" s="24">
        <v>41121</v>
      </c>
      <c r="Z626" s="40" t="s">
        <v>5405</v>
      </c>
      <c r="AA626" s="55">
        <v>41122</v>
      </c>
      <c r="AB626" s="28">
        <f>VLOOKUP(C626,Relatorios!A$3:B1397,2,0)</f>
        <v>41135</v>
      </c>
      <c r="AC626" s="287">
        <f>VLOOKUP(D626,Faturamento!D$3:F2061,3,0)</f>
        <v>41153</v>
      </c>
      <c r="AD626" s="45"/>
      <c r="AE626" s="14" t="str">
        <f>VLOOKUP(B626,SAOM!B$2:T2167,16,0)</f>
        <v>-</v>
      </c>
      <c r="AF626" s="14">
        <f t="shared" si="19"/>
        <v>41212</v>
      </c>
      <c r="AG626" s="55" t="s">
        <v>4162</v>
      </c>
      <c r="AH626" s="55"/>
      <c r="AI626" s="181"/>
      <c r="AJ626" s="115"/>
      <c r="AK626" s="115"/>
      <c r="AL626" s="11" t="str">
        <f>VLOOKUP(B626,SAOM!B$2:U2284,20,0)</f>
        <v>Técnico não possui cabo de rede</v>
      </c>
    </row>
    <row r="627" spans="1:43" s="15" customFormat="1" ht="15.75" customHeight="1">
      <c r="A627" s="39">
        <v>3837</v>
      </c>
      <c r="B627" s="31">
        <v>3837</v>
      </c>
      <c r="C627" s="31">
        <v>3837</v>
      </c>
      <c r="D627" s="33" t="str">
        <f>VLOOKUP(B627,SAOM!B$2:H2284,7,0)</f>
        <v>SES-BEIM-3837</v>
      </c>
      <c r="E627" s="13">
        <v>41088</v>
      </c>
      <c r="F627" s="13">
        <f t="shared" si="21"/>
        <v>41133</v>
      </c>
      <c r="G627" s="13">
        <f>VLOOKUP(B627,SAOM!B$2:D2171,3,0)</f>
        <v>41133</v>
      </c>
      <c r="H627" s="13">
        <f t="shared" si="18"/>
        <v>41148</v>
      </c>
      <c r="I627" s="13" t="s">
        <v>458</v>
      </c>
      <c r="J627" s="10" t="s">
        <v>469</v>
      </c>
      <c r="K627" s="33" t="str">
        <f>VLOOKUP(B627,SAOM!B$2:H2168,4,0)</f>
        <v>Aceito</v>
      </c>
      <c r="L627" s="10" t="s">
        <v>623</v>
      </c>
      <c r="M627" s="33" t="str">
        <f>VLOOKUP(B627,SAOM!B$2:F2454,5,0)</f>
        <v>Vodanet</v>
      </c>
      <c r="N627" s="11" t="s">
        <v>4016</v>
      </c>
      <c r="O627" s="11" t="str">
        <f>VLOOKUP(N627,Coordenadas!B$2:C1474,2,0)</f>
        <v>CENTRO</v>
      </c>
      <c r="P627" s="11" t="str">
        <f>VLOOKUP(N627,Coordenadas!B$2:D1474,3,0)</f>
        <v xml:space="preserve"> 19°58'3.24"S</v>
      </c>
      <c r="Q627" s="11" t="str">
        <f>VLOOKUP(N627,Coordenadas!B$2:E1474,4,0)</f>
        <v xml:space="preserve"> 44°11'56.91"O</v>
      </c>
      <c r="R627" s="33">
        <v>4033</v>
      </c>
      <c r="S627" s="13">
        <v>41123</v>
      </c>
      <c r="T627" s="35" t="str">
        <f>VLOOKUP(B627,SAOM!B$2:M2168,9,0)</f>
        <v>Janainade Paula</v>
      </c>
      <c r="U627" s="13" t="str">
        <f>VLOOKUP(B627,SAOM!B$2:N2168,10,0)</f>
        <v>Rua Arlindo José dos Santos,160 - Bairro Novo Horizonte</v>
      </c>
      <c r="V627" s="35" t="str">
        <f>VLOOKUP(B627,SAOM!B$2:P2168,12,0)</f>
        <v>(31) 3593-8128</v>
      </c>
      <c r="W627" s="60" t="str">
        <f>VLOOKUP(B627,SAOM!B$2:O2168,11,0)</f>
        <v>32606-018</v>
      </c>
      <c r="X627" s="33" t="str">
        <f>VLOOKUP(B627,SAOM!B$2:Q2168,13,0)</f>
        <v>00:20:0e:10:4f:5a</v>
      </c>
      <c r="Y627" s="13">
        <v>41123</v>
      </c>
      <c r="Z627" s="11" t="s">
        <v>5357</v>
      </c>
      <c r="AA627" s="14">
        <v>41124</v>
      </c>
      <c r="AB627" s="28">
        <f>VLOOKUP(C627,Relatorios!A$3:B1398,2,0)</f>
        <v>41135</v>
      </c>
      <c r="AC627" s="287">
        <f>VLOOKUP(D627,Faturamento!D$3:F2062,3,0)</f>
        <v>41155</v>
      </c>
      <c r="AD627" s="41"/>
      <c r="AE627" s="14" t="str">
        <f>VLOOKUP(B627,SAOM!B$2:T2168,16,0)</f>
        <v>-</v>
      </c>
      <c r="AF627" s="14">
        <f t="shared" si="19"/>
        <v>41214</v>
      </c>
      <c r="AG627" s="14">
        <v>41398</v>
      </c>
      <c r="AH627" s="14">
        <v>41404</v>
      </c>
      <c r="AI627" s="181" t="s">
        <v>8608</v>
      </c>
      <c r="AJ627" s="114" t="s">
        <v>9087</v>
      </c>
      <c r="AK627" s="114" t="s">
        <v>22097</v>
      </c>
      <c r="AL627" s="11" t="str">
        <f>VLOOKUP(B627,SAOM!B$2:U2285,20,0)</f>
        <v>Técnico sem cabo de rede</v>
      </c>
      <c r="AM627" s="14">
        <v>41288</v>
      </c>
      <c r="AN627" s="14">
        <v>41311</v>
      </c>
      <c r="AO627" s="47" t="s">
        <v>8608</v>
      </c>
      <c r="AP627" s="114" t="s">
        <v>14241</v>
      </c>
      <c r="AQ627" s="114" t="s">
        <v>15370</v>
      </c>
    </row>
    <row r="628" spans="1:43" s="15" customFormat="1" ht="15.75" customHeight="1">
      <c r="A628" s="39">
        <v>3838</v>
      </c>
      <c r="B628" s="31">
        <v>3838</v>
      </c>
      <c r="C628" s="31">
        <v>3838</v>
      </c>
      <c r="D628" s="33" t="str">
        <f>VLOOKUP(B628,SAOM!B$2:H2285,7,0)</f>
        <v>SES-BEIM-3838</v>
      </c>
      <c r="E628" s="13">
        <v>41088</v>
      </c>
      <c r="F628" s="13">
        <f t="shared" si="21"/>
        <v>41133</v>
      </c>
      <c r="G628" s="13">
        <f>VLOOKUP(B628,SAOM!B$2:D2172,3,0)</f>
        <v>41133</v>
      </c>
      <c r="H628" s="13">
        <f t="shared" si="18"/>
        <v>41148</v>
      </c>
      <c r="I628" s="13" t="s">
        <v>458</v>
      </c>
      <c r="J628" s="10" t="s">
        <v>469</v>
      </c>
      <c r="K628" s="33" t="str">
        <f>VLOOKUP(B628,SAOM!B$2:H2169,4,0)</f>
        <v>Aceito</v>
      </c>
      <c r="L628" s="10" t="s">
        <v>623</v>
      </c>
      <c r="M628" s="33" t="str">
        <f>VLOOKUP(B628,SAOM!B$2:F2455,5,0)</f>
        <v>Vodanet</v>
      </c>
      <c r="N628" s="11" t="s">
        <v>4016</v>
      </c>
      <c r="O628" s="11" t="str">
        <f>VLOOKUP(N628,Coordenadas!B$2:C1475,2,0)</f>
        <v>CENTRO</v>
      </c>
      <c r="P628" s="11" t="str">
        <f>VLOOKUP(N628,Coordenadas!B$2:D1475,3,0)</f>
        <v xml:space="preserve"> 19°58'3.24"S</v>
      </c>
      <c r="Q628" s="11" t="str">
        <f>VLOOKUP(N628,Coordenadas!B$2:E1475,4,0)</f>
        <v xml:space="preserve"> 44°11'56.91"O</v>
      </c>
      <c r="R628" s="33">
        <v>4033</v>
      </c>
      <c r="S628" s="13">
        <v>41124</v>
      </c>
      <c r="T628" s="35" t="str">
        <f>VLOOKUP(B628,SAOM!B$2:M2169,9,0)</f>
        <v>Leandro Cesar</v>
      </c>
      <c r="U628" s="13" t="str">
        <f>VLOOKUP(B628,SAOM!B$2:N2169,10,0)</f>
        <v>Rua Divinópolis,153</v>
      </c>
      <c r="V628" s="35" t="str">
        <f>VLOOKUP(B628,SAOM!B$2:P2169,12,0)</f>
        <v>(31) 3532-8920</v>
      </c>
      <c r="W628" s="60" t="str">
        <f>VLOOKUP(B628,SAOM!B$2:O2169,11,0)</f>
        <v>32606-710</v>
      </c>
      <c r="X628" s="33" t="str">
        <f>VLOOKUP(B628,SAOM!B$2:Q2169,13,0)</f>
        <v>00:20:0e:10:4f:7c</v>
      </c>
      <c r="Y628" s="13">
        <v>41124</v>
      </c>
      <c r="Z628" s="11" t="s">
        <v>5257</v>
      </c>
      <c r="AA628" s="14">
        <v>41124</v>
      </c>
      <c r="AB628" s="28">
        <f>VLOOKUP(C628,Relatorios!A$3:B1399,2,0)</f>
        <v>41135</v>
      </c>
      <c r="AC628" s="287">
        <f>VLOOKUP(D628,Faturamento!D$3:F2063,3,0)</f>
        <v>41155</v>
      </c>
      <c r="AD628" s="41"/>
      <c r="AE628" s="14" t="str">
        <f>VLOOKUP(B628,SAOM!B$2:T2169,16,0)</f>
        <v>-</v>
      </c>
      <c r="AF628" s="14">
        <f t="shared" si="19"/>
        <v>41214</v>
      </c>
      <c r="AG628" s="14" t="s">
        <v>4162</v>
      </c>
      <c r="AH628" s="14"/>
      <c r="AI628" s="47"/>
      <c r="AJ628" s="114"/>
      <c r="AK628" s="114"/>
      <c r="AL628" s="11" t="str">
        <f>VLOOKUP(B628,SAOM!B$2:U2286,20,0)</f>
        <v>-</v>
      </c>
    </row>
    <row r="629" spans="1:43" s="15" customFormat="1" ht="15.75" customHeight="1">
      <c r="A629" s="39">
        <v>3829</v>
      </c>
      <c r="B629" s="31">
        <v>3829</v>
      </c>
      <c r="C629" s="31">
        <v>3829</v>
      </c>
      <c r="D629" s="33" t="str">
        <f>VLOOKUP(B629,SAOM!B$2:H2286,7,0)</f>
        <v>SES-BEIM-3829</v>
      </c>
      <c r="E629" s="13">
        <v>41088</v>
      </c>
      <c r="F629" s="13">
        <f t="shared" si="21"/>
        <v>41133</v>
      </c>
      <c r="G629" s="13">
        <f>VLOOKUP(B629,SAOM!B$2:D2173,3,0)</f>
        <v>41133</v>
      </c>
      <c r="H629" s="13">
        <f t="shared" si="18"/>
        <v>41148</v>
      </c>
      <c r="I629" s="13" t="s">
        <v>458</v>
      </c>
      <c r="J629" s="10" t="s">
        <v>469</v>
      </c>
      <c r="K629" s="33" t="str">
        <f>VLOOKUP(B629,SAOM!B$2:H2170,4,0)</f>
        <v>Aceito</v>
      </c>
      <c r="L629" s="10" t="s">
        <v>623</v>
      </c>
      <c r="M629" s="33" t="str">
        <f>VLOOKUP(B629,SAOM!B$2:F2456,5,0)</f>
        <v>Vodanet</v>
      </c>
      <c r="N629" s="11" t="s">
        <v>4016</v>
      </c>
      <c r="O629" s="11" t="str">
        <f>VLOOKUP(N629,Coordenadas!B$2:C1476,2,0)</f>
        <v>CENTRO</v>
      </c>
      <c r="P629" s="11" t="str">
        <f>VLOOKUP(N629,Coordenadas!B$2:D1476,3,0)</f>
        <v xml:space="preserve"> 19°58'3.24"S</v>
      </c>
      <c r="Q629" s="11" t="str">
        <f>VLOOKUP(N629,Coordenadas!B$2:E1476,4,0)</f>
        <v xml:space="preserve"> 44°11'56.91"O</v>
      </c>
      <c r="R629" s="33">
        <v>4033</v>
      </c>
      <c r="S629" s="13">
        <v>41138</v>
      </c>
      <c r="T629" s="35" t="str">
        <f>VLOOKUP(B629,SAOM!B$2:M2170,9,0)</f>
        <v>Emilia</v>
      </c>
      <c r="U629" s="13" t="str">
        <f>VLOOKUP(B629,SAOM!B$2:N2170,10,0)</f>
        <v>Av. Belo Horizonte, 154</v>
      </c>
      <c r="V629" s="35" t="str">
        <f>VLOOKUP(B629,SAOM!B$2:P2170,12,0)</f>
        <v>(31) 3597-8274</v>
      </c>
      <c r="W629" s="60" t="str">
        <f>VLOOKUP(B629,SAOM!B$2:O2170,11,0)</f>
        <v>32681-426</v>
      </c>
      <c r="X629" s="33" t="str">
        <f>VLOOKUP(B629,SAOM!B$2:Q2170,13,0)</f>
        <v>00:20:0e:10:4a:a8</v>
      </c>
      <c r="Y629" s="13">
        <v>41138</v>
      </c>
      <c r="Z629" s="11" t="s">
        <v>5143</v>
      </c>
      <c r="AA629" s="14">
        <v>41138</v>
      </c>
      <c r="AB629" s="28">
        <f>VLOOKUP(C629,Relatorios!A$3:B1400,2,0)</f>
        <v>41150</v>
      </c>
      <c r="AC629" s="287">
        <f>VLOOKUP(D629,Faturamento!D$3:F2064,3,0)</f>
        <v>41169</v>
      </c>
      <c r="AD629" s="41"/>
      <c r="AE629" s="14" t="str">
        <f>VLOOKUP(B629,SAOM!B$2:T2170,16,0)</f>
        <v>-</v>
      </c>
      <c r="AF629" s="14">
        <f t="shared" si="19"/>
        <v>41228</v>
      </c>
      <c r="AG629" s="14" t="s">
        <v>4162</v>
      </c>
      <c r="AH629" s="14"/>
      <c r="AI629" s="47"/>
      <c r="AJ629" s="114"/>
      <c r="AK629" s="114"/>
      <c r="AL629" s="11" t="str">
        <f>VLOOKUP(B629,SAOM!B$2:U2287,20,0)</f>
        <v>-</v>
      </c>
    </row>
    <row r="630" spans="1:43" s="15" customFormat="1" ht="15.75" customHeight="1">
      <c r="A630" s="39">
        <v>3825</v>
      </c>
      <c r="B630" s="31">
        <v>3825</v>
      </c>
      <c r="C630" s="31">
        <v>3825</v>
      </c>
      <c r="D630" s="33" t="str">
        <f>VLOOKUP(B630,SAOM!B$2:H2287,7,0)</f>
        <v>SES-BEIM-3825</v>
      </c>
      <c r="E630" s="13">
        <v>41088</v>
      </c>
      <c r="F630" s="13">
        <f t="shared" si="21"/>
        <v>41133</v>
      </c>
      <c r="G630" s="13">
        <f>VLOOKUP(B630,SAOM!B$2:D2174,3,0)</f>
        <v>41133</v>
      </c>
      <c r="H630" s="13">
        <f t="shared" si="18"/>
        <v>41148</v>
      </c>
      <c r="I630" s="13" t="s">
        <v>458</v>
      </c>
      <c r="J630" s="10" t="s">
        <v>469</v>
      </c>
      <c r="K630" s="33" t="str">
        <f>VLOOKUP(B630,SAOM!B$2:H2171,4,0)</f>
        <v>Aceito</v>
      </c>
      <c r="L630" s="10" t="s">
        <v>623</v>
      </c>
      <c r="M630" s="33" t="str">
        <f>VLOOKUP(B630,SAOM!B$2:F2457,5,0)</f>
        <v>Vodanet</v>
      </c>
      <c r="N630" s="11" t="s">
        <v>4016</v>
      </c>
      <c r="O630" s="11" t="str">
        <f>VLOOKUP(N630,Coordenadas!B$2:C1477,2,0)</f>
        <v>CENTRO</v>
      </c>
      <c r="P630" s="11" t="str">
        <f>VLOOKUP(N630,Coordenadas!B$2:D1477,3,0)</f>
        <v xml:space="preserve"> 19°58'3.24"S</v>
      </c>
      <c r="Q630" s="11" t="str">
        <f>VLOOKUP(N630,Coordenadas!B$2:E1477,4,0)</f>
        <v xml:space="preserve"> 44°11'56.91"O</v>
      </c>
      <c r="R630" s="33">
        <v>4033</v>
      </c>
      <c r="S630" s="13">
        <v>41142</v>
      </c>
      <c r="T630" s="35" t="str">
        <f>VLOOKUP(B630,SAOM!B$2:M2171,9,0)</f>
        <v>Alexsander</v>
      </c>
      <c r="U630" s="13" t="str">
        <f>VLOOKUP(B630,SAOM!B$2:N2171,10,0)</f>
        <v>Av. Bandeirantes,441</v>
      </c>
      <c r="V630" s="35" t="str">
        <f>VLOOKUP(B630,SAOM!B$2:P2171,12,0)</f>
        <v>(31) 3591-7410</v>
      </c>
      <c r="W630" s="60" t="str">
        <f>VLOOKUP(B630,SAOM!B$2:O2171,11,0)</f>
        <v>32670-295</v>
      </c>
      <c r="X630" s="33" t="str">
        <f>VLOOKUP(B630,SAOM!B$2:Q2171,13,0)</f>
        <v>00:20:0e:10:4a:c7</v>
      </c>
      <c r="Y630" s="13">
        <v>41145</v>
      </c>
      <c r="Z630" s="11" t="s">
        <v>5143</v>
      </c>
      <c r="AA630" s="14">
        <v>41145</v>
      </c>
      <c r="AB630" s="28" t="e">
        <f>VLOOKUP(C630,Relatorios!A$3:B1401,2,0)</f>
        <v>#N/A</v>
      </c>
      <c r="AC630" s="287">
        <f>VLOOKUP(D630,Faturamento!D$3:F2065,3,0)</f>
        <v>41176</v>
      </c>
      <c r="AD630" s="41"/>
      <c r="AE630" s="14" t="str">
        <f>VLOOKUP(B630,SAOM!B$2:T2171,16,0)</f>
        <v>-</v>
      </c>
      <c r="AF630" s="14">
        <f t="shared" si="19"/>
        <v>41235</v>
      </c>
      <c r="AG630" s="14" t="s">
        <v>4162</v>
      </c>
      <c r="AH630" s="14"/>
      <c r="AI630" s="47"/>
      <c r="AJ630" s="114"/>
      <c r="AK630" s="114"/>
      <c r="AL630" s="11" t="str">
        <f>VLOOKUP(B630,SAOM!B$2:U2288,20,0)</f>
        <v>-</v>
      </c>
    </row>
    <row r="631" spans="1:43" s="15" customFormat="1" ht="15.75" customHeight="1">
      <c r="A631" s="39">
        <v>3828</v>
      </c>
      <c r="B631" s="31">
        <v>3828</v>
      </c>
      <c r="C631" s="31">
        <v>3828</v>
      </c>
      <c r="D631" s="33" t="str">
        <f>VLOOKUP(B631,SAOM!B$2:H2288,7,0)</f>
        <v>SES-BEIM-3828</v>
      </c>
      <c r="E631" s="13">
        <v>41088</v>
      </c>
      <c r="F631" s="13">
        <f t="shared" si="21"/>
        <v>41133</v>
      </c>
      <c r="G631" s="13">
        <f>VLOOKUP(B631,SAOM!B$2:D2175,3,0)</f>
        <v>41133</v>
      </c>
      <c r="H631" s="13">
        <f t="shared" si="18"/>
        <v>41148</v>
      </c>
      <c r="I631" s="13" t="s">
        <v>458</v>
      </c>
      <c r="J631" s="10" t="s">
        <v>469</v>
      </c>
      <c r="K631" s="33" t="str">
        <f>VLOOKUP(B631,SAOM!B$2:H2172,4,0)</f>
        <v>Aceito</v>
      </c>
      <c r="L631" s="10" t="s">
        <v>623</v>
      </c>
      <c r="M631" s="33" t="str">
        <f>VLOOKUP(B631,SAOM!B$2:F2458,5,0)</f>
        <v>Vodanet</v>
      </c>
      <c r="N631" s="11" t="s">
        <v>4016</v>
      </c>
      <c r="O631" s="11" t="str">
        <f>VLOOKUP(N631,Coordenadas!B$2:C1478,2,0)</f>
        <v>CENTRO</v>
      </c>
      <c r="P631" s="11" t="str">
        <f>VLOOKUP(N631,Coordenadas!B$2:D1478,3,0)</f>
        <v xml:space="preserve"> 19°58'3.24"S</v>
      </c>
      <c r="Q631" s="11" t="str">
        <f>VLOOKUP(N631,Coordenadas!B$2:E1478,4,0)</f>
        <v xml:space="preserve"> 44°11'56.91"O</v>
      </c>
      <c r="R631" s="33">
        <v>4033</v>
      </c>
      <c r="S631" s="13">
        <v>41149</v>
      </c>
      <c r="T631" s="35" t="str">
        <f>VLOOKUP(B631,SAOM!B$2:M2172,9,0)</f>
        <v>Erlaine</v>
      </c>
      <c r="U631" s="13" t="str">
        <f>VLOOKUP(B631,SAOM!B$2:N2172,10,0)</f>
        <v>Rua Augusto Severo,254</v>
      </c>
      <c r="V631" s="35" t="str">
        <f>VLOOKUP(B631,SAOM!B$2:P2172,12,0)</f>
        <v>(31) 3591-3883</v>
      </c>
      <c r="W631" s="60" t="str">
        <f>VLOOKUP(B631,SAOM!B$2:O2172,11,0)</f>
        <v>32681-520</v>
      </c>
      <c r="X631" s="33" t="str">
        <f>VLOOKUP(B631,SAOM!B$2:Q2172,13,0)</f>
        <v>00:20:0e:10:49:c6</v>
      </c>
      <c r="Y631" s="13">
        <v>41149</v>
      </c>
      <c r="Z631" s="11" t="s">
        <v>5143</v>
      </c>
      <c r="AA631" s="14">
        <v>41162</v>
      </c>
      <c r="AB631" s="28">
        <f>VLOOKUP(C631,Relatorios!A$3:B1402,2,0)</f>
        <v>41271</v>
      </c>
      <c r="AC631" s="287">
        <f>VLOOKUP(D631,Faturamento!D$3:F2066,3,0)</f>
        <v>41193</v>
      </c>
      <c r="AD631" s="41"/>
      <c r="AE631" s="14" t="str">
        <f>VLOOKUP(B631,SAOM!B$2:T2172,16,0)</f>
        <v>-</v>
      </c>
      <c r="AF631" s="14">
        <f t="shared" si="19"/>
        <v>41252</v>
      </c>
      <c r="AG631" s="14">
        <v>41365</v>
      </c>
      <c r="AH631" s="14">
        <v>41367</v>
      </c>
      <c r="AI631" s="47" t="s">
        <v>8610</v>
      </c>
      <c r="AJ631" s="114" t="s">
        <v>15480</v>
      </c>
      <c r="AK631" s="114" t="s">
        <v>16139</v>
      </c>
      <c r="AL631" s="11" t="str">
        <f>VLOOKUP(B631,SAOM!B$2:U2289,20,0)</f>
        <v>Técnico não possui o cabo RJ45</v>
      </c>
    </row>
    <row r="632" spans="1:43" s="57" customFormat="1" ht="15.75" customHeight="1">
      <c r="A632" s="39">
        <v>3817</v>
      </c>
      <c r="B632" s="31">
        <v>3817</v>
      </c>
      <c r="C632" s="31">
        <v>3817</v>
      </c>
      <c r="D632" s="33" t="str">
        <f>VLOOKUP(B632,SAOM!B$2:H2289,7,0)</f>
        <v>SES-BEIM-3817</v>
      </c>
      <c r="E632" s="24">
        <v>41088</v>
      </c>
      <c r="F632" s="24">
        <f t="shared" si="21"/>
        <v>41133</v>
      </c>
      <c r="G632" s="24">
        <f>VLOOKUP(B632,SAOM!B$2:D2176,3,0)</f>
        <v>41133</v>
      </c>
      <c r="H632" s="24">
        <f t="shared" si="18"/>
        <v>41148</v>
      </c>
      <c r="I632" s="24" t="s">
        <v>458</v>
      </c>
      <c r="J632" s="48" t="s">
        <v>469</v>
      </c>
      <c r="K632" s="31" t="str">
        <f>VLOOKUP(B632,SAOM!B$2:H2173,4,0)</f>
        <v>Aceito</v>
      </c>
      <c r="L632" s="48" t="s">
        <v>623</v>
      </c>
      <c r="M632" s="33" t="str">
        <f>VLOOKUP(B632,SAOM!B$2:F2459,5,0)</f>
        <v>Vodanet</v>
      </c>
      <c r="N632" s="40" t="s">
        <v>4016</v>
      </c>
      <c r="O632" s="11" t="str">
        <f>VLOOKUP(N632,Coordenadas!B$2:C1479,2,0)</f>
        <v>CENTRO</v>
      </c>
      <c r="P632" s="11" t="str">
        <f>VLOOKUP(N632,Coordenadas!B$2:D1479,3,0)</f>
        <v xml:space="preserve"> 19°58'3.24"S</v>
      </c>
      <c r="Q632" s="11" t="str">
        <f>VLOOKUP(N632,Coordenadas!B$2:E1479,4,0)</f>
        <v xml:space="preserve"> 44°11'56.91"O</v>
      </c>
      <c r="R632" s="31">
        <v>4033</v>
      </c>
      <c r="S632" s="24">
        <v>41148</v>
      </c>
      <c r="T632" s="54" t="str">
        <f>VLOOKUP(B632,SAOM!B$2:M2173,9,0)</f>
        <v>Lercina</v>
      </c>
      <c r="U632" s="24" t="str">
        <f>VLOOKUP(B632,SAOM!B$2:N2173,10,0)</f>
        <v>Rua Peru,191</v>
      </c>
      <c r="V632" s="54" t="str">
        <f>VLOOKUP(B632,SAOM!B$2:P2173,12,0)</f>
        <v>(31) 3596-3332</v>
      </c>
      <c r="W632" s="175" t="str">
        <f>VLOOKUP(B632,SAOM!B$2:O2173,11,0)</f>
        <v>32668-126</v>
      </c>
      <c r="X632" s="31" t="str">
        <f>VLOOKUP(B632,SAOM!B$2:Q2173,13,0)</f>
        <v>00:20:0e:10:4c:62</v>
      </c>
      <c r="Y632" s="24">
        <v>41150</v>
      </c>
      <c r="Z632" s="40" t="s">
        <v>5143</v>
      </c>
      <c r="AA632" s="55">
        <v>41150</v>
      </c>
      <c r="AB632" s="28">
        <f>VLOOKUP(C632,Relatorios!A$3:B1403,2,0)</f>
        <v>41271</v>
      </c>
      <c r="AC632" s="287">
        <f>VLOOKUP(D632,Faturamento!D$3:F2067,3,0)</f>
        <v>41181</v>
      </c>
      <c r="AD632" s="45"/>
      <c r="AE632" s="55" t="str">
        <f>VLOOKUP(B632,SAOM!B$2:T2173,16,0)</f>
        <v>-</v>
      </c>
      <c r="AF632" s="55">
        <f t="shared" si="19"/>
        <v>41240</v>
      </c>
      <c r="AG632" s="55">
        <v>41331</v>
      </c>
      <c r="AH632" s="55">
        <v>41332</v>
      </c>
      <c r="AI632" s="181" t="s">
        <v>8608</v>
      </c>
      <c r="AJ632" s="40" t="s">
        <v>8648</v>
      </c>
      <c r="AK632" s="40" t="s">
        <v>15728</v>
      </c>
      <c r="AL632" s="11" t="str">
        <f>VLOOKUP(B632,SAOM!B$2:U2290,20,0)</f>
        <v>-</v>
      </c>
      <c r="AM632" s="55">
        <v>41253</v>
      </c>
      <c r="AN632" s="55">
        <v>41270</v>
      </c>
      <c r="AO632" s="181" t="s">
        <v>8610</v>
      </c>
      <c r="AP632" s="115" t="s">
        <v>12171</v>
      </c>
      <c r="AQ632" s="115" t="s">
        <v>13257</v>
      </c>
    </row>
    <row r="633" spans="1:43" s="57" customFormat="1" ht="15.75" customHeight="1">
      <c r="A633" s="39">
        <v>3831</v>
      </c>
      <c r="B633" s="31">
        <v>3831</v>
      </c>
      <c r="C633" s="31">
        <v>3831</v>
      </c>
      <c r="D633" s="33" t="str">
        <f>VLOOKUP(B633,SAOM!B$2:H2290,7,0)</f>
        <v>SES-BEIM-3831</v>
      </c>
      <c r="E633" s="24">
        <v>41088</v>
      </c>
      <c r="F633" s="24">
        <f t="shared" si="21"/>
        <v>41133</v>
      </c>
      <c r="G633" s="24">
        <f>VLOOKUP(B633,SAOM!B$2:D2177,3,0)</f>
        <v>41133</v>
      </c>
      <c r="H633" s="24">
        <f t="shared" si="18"/>
        <v>41148</v>
      </c>
      <c r="I633" s="24" t="s">
        <v>458</v>
      </c>
      <c r="J633" s="48" t="s">
        <v>469</v>
      </c>
      <c r="K633" s="31" t="str">
        <f>VLOOKUP(B633,SAOM!B$2:H2174,4,0)</f>
        <v>Aceito</v>
      </c>
      <c r="L633" s="48" t="s">
        <v>623</v>
      </c>
      <c r="M633" s="33" t="str">
        <f>VLOOKUP(B633,SAOM!B$2:F2460,5,0)</f>
        <v>Vodanet</v>
      </c>
      <c r="N633" s="40" t="s">
        <v>4016</v>
      </c>
      <c r="O633" s="11" t="str">
        <f>VLOOKUP(N633,Coordenadas!B$2:C1480,2,0)</f>
        <v>CENTRO</v>
      </c>
      <c r="P633" s="11" t="str">
        <f>VLOOKUP(N633,Coordenadas!B$2:D1480,3,0)</f>
        <v xml:space="preserve"> 19°58'3.24"S</v>
      </c>
      <c r="Q633" s="11" t="str">
        <f>VLOOKUP(N633,Coordenadas!B$2:E1480,4,0)</f>
        <v xml:space="preserve"> 44°11'56.91"O</v>
      </c>
      <c r="R633" s="31">
        <v>4033</v>
      </c>
      <c r="S633" s="24">
        <v>41150</v>
      </c>
      <c r="T633" s="54" t="str">
        <f>VLOOKUP(B633,SAOM!B$2:M2174,9,0)</f>
        <v>Jairo de Oliveira</v>
      </c>
      <c r="U633" s="24" t="str">
        <f>VLOOKUP(B633,SAOM!B$2:N2174,10,0)</f>
        <v>Rua Allan Kardec,05</v>
      </c>
      <c r="V633" s="54" t="str">
        <f>VLOOKUP(B633,SAOM!B$2:P2174,12,0)</f>
        <v>(31) 3596-1511</v>
      </c>
      <c r="W633" s="175" t="str">
        <f>VLOOKUP(B633,SAOM!B$2:O2174,11,0)</f>
        <v>32641-300</v>
      </c>
      <c r="X633" s="31" t="str">
        <f>VLOOKUP(B633,SAOM!B$2:Q2174,13,0)</f>
        <v>00:20:0e:10:4f:29</v>
      </c>
      <c r="Y633" s="24">
        <v>41150</v>
      </c>
      <c r="Z633" s="40" t="s">
        <v>5143</v>
      </c>
      <c r="AA633" s="55">
        <v>41150</v>
      </c>
      <c r="AB633" s="28">
        <f>VLOOKUP(C633,Relatorios!A$3:B1404,2,0)</f>
        <v>41271</v>
      </c>
      <c r="AC633" s="287">
        <f>VLOOKUP(D633,Faturamento!D$3:F2068,3,0)</f>
        <v>41181</v>
      </c>
      <c r="AD633" s="45"/>
      <c r="AE633" s="55" t="str">
        <f>VLOOKUP(B633,SAOM!B$2:T2174,16,0)</f>
        <v>-</v>
      </c>
      <c r="AF633" s="55">
        <f t="shared" si="19"/>
        <v>41240</v>
      </c>
      <c r="AG633" s="55">
        <v>41253</v>
      </c>
      <c r="AH633" s="55">
        <v>41277</v>
      </c>
      <c r="AI633" s="181" t="s">
        <v>8610</v>
      </c>
      <c r="AJ633" s="115" t="s">
        <v>12177</v>
      </c>
      <c r="AK633" s="115" t="s">
        <v>13257</v>
      </c>
      <c r="AL633" s="11" t="str">
        <f>VLOOKUP(B633,SAOM!B$2:U2291,20,0)</f>
        <v>-</v>
      </c>
    </row>
    <row r="634" spans="1:43" s="15" customFormat="1" ht="15.75" customHeight="1">
      <c r="A634" s="39">
        <v>3826</v>
      </c>
      <c r="B634" s="31">
        <v>3826</v>
      </c>
      <c r="C634" s="31">
        <v>3826</v>
      </c>
      <c r="D634" s="33" t="str">
        <f>VLOOKUP(B634,SAOM!B$2:H2291,7,0)</f>
        <v>SES-BEIM-3826</v>
      </c>
      <c r="E634" s="13">
        <v>41088</v>
      </c>
      <c r="F634" s="13">
        <f t="shared" si="21"/>
        <v>41133</v>
      </c>
      <c r="G634" s="13">
        <f>VLOOKUP(B634,SAOM!B$2:D2178,3,0)</f>
        <v>41133</v>
      </c>
      <c r="H634" s="13">
        <f t="shared" si="18"/>
        <v>41148</v>
      </c>
      <c r="I634" s="13" t="s">
        <v>458</v>
      </c>
      <c r="J634" s="10" t="s">
        <v>469</v>
      </c>
      <c r="K634" s="33" t="str">
        <f>VLOOKUP(B634,SAOM!B$2:H2175,4,0)</f>
        <v>Aceito</v>
      </c>
      <c r="L634" s="10" t="s">
        <v>623</v>
      </c>
      <c r="M634" s="33" t="str">
        <f>VLOOKUP(B634,SAOM!B$2:F2461,5,0)</f>
        <v>Vodanet</v>
      </c>
      <c r="N634" s="11" t="s">
        <v>4016</v>
      </c>
      <c r="O634" s="11" t="str">
        <f>VLOOKUP(N634,Coordenadas!B$2:C1481,2,0)</f>
        <v>CENTRO</v>
      </c>
      <c r="P634" s="11" t="str">
        <f>VLOOKUP(N634,Coordenadas!B$2:D1481,3,0)</f>
        <v xml:space="preserve"> 19°58'3.24"S</v>
      </c>
      <c r="Q634" s="11" t="str">
        <f>VLOOKUP(N634,Coordenadas!B$2:E1481,4,0)</f>
        <v xml:space="preserve"> 44°11'56.91"O</v>
      </c>
      <c r="R634" s="33">
        <v>4033</v>
      </c>
      <c r="S634" s="13" t="s">
        <v>458</v>
      </c>
      <c r="T634" s="35" t="str">
        <f>VLOOKUP(B634,SAOM!B$2:M2175,9,0)</f>
        <v>Rita Cristina</v>
      </c>
      <c r="U634" s="13" t="str">
        <f>VLOOKUP(B634,SAOM!B$2:N2175,10,0)</f>
        <v>Rua Dona Silvina,300</v>
      </c>
      <c r="V634" s="35" t="str">
        <f>VLOOKUP(B634,SAOM!B$2:P2175,12,0)</f>
        <v>(31) 3591-2566</v>
      </c>
      <c r="W634" s="60" t="str">
        <f>VLOOKUP(B634,SAOM!B$2:O2175,11,0)</f>
        <v>32687-050</v>
      </c>
      <c r="X634" s="33" t="str">
        <f>VLOOKUP(B634,SAOM!B$2:Q2175,13,0)</f>
        <v>00:20:0e:10:4a:2d</v>
      </c>
      <c r="Y634" s="13">
        <v>41141</v>
      </c>
      <c r="Z634" s="11" t="s">
        <v>3786</v>
      </c>
      <c r="AA634" s="14">
        <v>41151</v>
      </c>
      <c r="AB634" s="28" t="e">
        <f>VLOOKUP(C634,Relatorios!A$3:B1405,2,0)</f>
        <v>#N/A</v>
      </c>
      <c r="AC634" s="287">
        <f>VLOOKUP(D634,Faturamento!D$3:F2069,3,0)</f>
        <v>41182</v>
      </c>
      <c r="AD634" s="41"/>
      <c r="AE634" s="14" t="str">
        <f>VLOOKUP(B634,SAOM!B$2:T2175,16,0)</f>
        <v>-</v>
      </c>
      <c r="AF634" s="14">
        <f t="shared" si="19"/>
        <v>41241</v>
      </c>
      <c r="AG634" s="14">
        <v>41398</v>
      </c>
      <c r="AH634" s="14">
        <v>41404</v>
      </c>
      <c r="AI634" s="197" t="s">
        <v>8608</v>
      </c>
      <c r="AJ634" s="114" t="s">
        <v>18121</v>
      </c>
      <c r="AK634" s="114" t="s">
        <v>22100</v>
      </c>
      <c r="AL634" s="11" t="str">
        <f>VLOOKUP(B634,SAOM!B$2:U2292,20,0)</f>
        <v>Não há computador na localidade.</v>
      </c>
    </row>
    <row r="635" spans="1:43" s="15" customFormat="1" ht="15.75" customHeight="1">
      <c r="A635" s="39">
        <v>3827</v>
      </c>
      <c r="B635" s="31">
        <v>3827</v>
      </c>
      <c r="C635" s="31">
        <v>3827</v>
      </c>
      <c r="D635" s="33" t="str">
        <f>VLOOKUP(B635,SAOM!B$2:H2292,7,0)</f>
        <v>SES-BEIM-3827</v>
      </c>
      <c r="E635" s="13">
        <v>41088</v>
      </c>
      <c r="F635" s="13">
        <f t="shared" si="21"/>
        <v>41133</v>
      </c>
      <c r="G635" s="13">
        <f>VLOOKUP(B635,SAOM!B$2:D2179,3,0)</f>
        <v>41133</v>
      </c>
      <c r="H635" s="13">
        <f t="shared" si="18"/>
        <v>41148</v>
      </c>
      <c r="I635" s="13" t="s">
        <v>458</v>
      </c>
      <c r="J635" s="10" t="s">
        <v>469</v>
      </c>
      <c r="K635" s="33" t="str">
        <f>VLOOKUP(B635,SAOM!B$2:H2176,4,0)</f>
        <v>Aceito</v>
      </c>
      <c r="L635" s="10" t="s">
        <v>623</v>
      </c>
      <c r="M635" s="33" t="str">
        <f>VLOOKUP(B635,SAOM!B$2:F2462,5,0)</f>
        <v>Vodanet</v>
      </c>
      <c r="N635" s="11" t="s">
        <v>4016</v>
      </c>
      <c r="O635" s="11" t="str">
        <f>VLOOKUP(N635,Coordenadas!B$2:C1482,2,0)</f>
        <v>CENTRO</v>
      </c>
      <c r="P635" s="11" t="str">
        <f>VLOOKUP(N635,Coordenadas!B$2:D1482,3,0)</f>
        <v xml:space="preserve"> 19°58'3.24"S</v>
      </c>
      <c r="Q635" s="11" t="str">
        <f>VLOOKUP(N635,Coordenadas!B$2:E1482,4,0)</f>
        <v xml:space="preserve"> 44°11'56.91"O</v>
      </c>
      <c r="R635" s="33">
        <v>4033</v>
      </c>
      <c r="S635" s="13">
        <v>41127</v>
      </c>
      <c r="T635" s="35" t="str">
        <f>VLOOKUP(B635,SAOM!B$2:M2176,9,0)</f>
        <v>Flauzina Aparecida</v>
      </c>
      <c r="U635" s="13" t="str">
        <f>VLOOKUP(B635,SAOM!B$2:N2176,10,0)</f>
        <v>Rua Vitoria Regia,220 - Bairro Novo Amazonas</v>
      </c>
      <c r="V635" s="35" t="str">
        <f>VLOOKUP(B635,SAOM!B$2:P2176,12,0)</f>
        <v>(31) 3594-7292</v>
      </c>
      <c r="W635" s="60" t="str">
        <f>VLOOKUP(B635,SAOM!B$2:O2176,11,0)</f>
        <v>32685-014</v>
      </c>
      <c r="X635" s="33" t="str">
        <f>VLOOKUP(B635,SAOM!B$2:Q2176,13,0)</f>
        <v>00:20:0e:10:4c:65</v>
      </c>
      <c r="Y635" s="13">
        <v>41127</v>
      </c>
      <c r="Z635" s="11" t="s">
        <v>3786</v>
      </c>
      <c r="AA635" s="14">
        <v>41127</v>
      </c>
      <c r="AB635" s="28" t="e">
        <f>VLOOKUP(C635,Relatorios!A$3:B1406,2,0)</f>
        <v>#N/A</v>
      </c>
      <c r="AC635" s="287">
        <f>VLOOKUP(D635,Faturamento!D$3:F2070,3,0)</f>
        <v>41158</v>
      </c>
      <c r="AD635" s="41"/>
      <c r="AE635" s="14" t="str">
        <f>VLOOKUP(B635,SAOM!B$2:T2176,16,0)</f>
        <v>PSF em obra, sem previsao de normalização.</v>
      </c>
      <c r="AF635" s="14">
        <f t="shared" si="19"/>
        <v>41217</v>
      </c>
      <c r="AG635" s="14">
        <v>41327</v>
      </c>
      <c r="AH635" s="14">
        <v>41369</v>
      </c>
      <c r="AI635" s="47" t="s">
        <v>8610</v>
      </c>
      <c r="AJ635" s="14" t="s">
        <v>15667</v>
      </c>
      <c r="AK635" s="114" t="s">
        <v>18010</v>
      </c>
      <c r="AL635" s="11" t="str">
        <f>VLOOKUP(B635,SAOM!B$2:U2293,20,0)</f>
        <v>Sem computador na localidade</v>
      </c>
    </row>
    <row r="636" spans="1:43" s="15" customFormat="1" ht="15.75" customHeight="1">
      <c r="A636" s="39">
        <v>3819</v>
      </c>
      <c r="B636" s="31">
        <v>3819</v>
      </c>
      <c r="C636" s="31">
        <v>3819</v>
      </c>
      <c r="D636" s="33" t="str">
        <f>VLOOKUP(B636,SAOM!B$2:H2293,7,0)</f>
        <v>SES-BEIM-3819</v>
      </c>
      <c r="E636" s="13">
        <v>41088</v>
      </c>
      <c r="F636" s="13">
        <f t="shared" si="21"/>
        <v>41133</v>
      </c>
      <c r="G636" s="13">
        <f>VLOOKUP(B636,SAOM!B$2:D2180,3,0)</f>
        <v>41146</v>
      </c>
      <c r="H636" s="13">
        <f t="shared" si="18"/>
        <v>41148</v>
      </c>
      <c r="I636" s="13" t="s">
        <v>458</v>
      </c>
      <c r="J636" s="10" t="s">
        <v>469</v>
      </c>
      <c r="K636" s="33" t="str">
        <f>VLOOKUP(B636,SAOM!B$2:H2177,4,0)</f>
        <v>Aceito</v>
      </c>
      <c r="L636" s="10" t="s">
        <v>623</v>
      </c>
      <c r="M636" s="33" t="str">
        <f>VLOOKUP(B636,SAOM!B$2:F2463,5,0)</f>
        <v>Vodanet</v>
      </c>
      <c r="N636" s="11" t="s">
        <v>4016</v>
      </c>
      <c r="O636" s="11" t="str">
        <f>VLOOKUP(N636,Coordenadas!B$2:C1483,2,0)</f>
        <v>CENTRO</v>
      </c>
      <c r="P636" s="11" t="str">
        <f>VLOOKUP(N636,Coordenadas!B$2:D1483,3,0)</f>
        <v xml:space="preserve"> 19°58'3.24"S</v>
      </c>
      <c r="Q636" s="11" t="str">
        <f>VLOOKUP(N636,Coordenadas!B$2:E1483,4,0)</f>
        <v xml:space="preserve"> 44°11'56.91"O</v>
      </c>
      <c r="R636" s="33">
        <v>4033</v>
      </c>
      <c r="S636" s="13">
        <v>41146</v>
      </c>
      <c r="T636" s="35" t="str">
        <f>VLOOKUP(B636,SAOM!B$2:M2177,9,0)</f>
        <v>Carla Regina Carvalho</v>
      </c>
      <c r="U636" s="13" t="str">
        <f>VLOOKUP(B636,SAOM!B$2:N2177,10,0)</f>
        <v>Rua Jovelino Gregorio da Silva,225</v>
      </c>
      <c r="V636" s="35" t="str">
        <f>VLOOKUP(B636,SAOM!B$2:P2177,12,0)</f>
        <v>(31) 3532-6145</v>
      </c>
      <c r="W636" s="60" t="str">
        <f>VLOOKUP(B636,SAOM!B$2:O2177,11,0)</f>
        <v>32667-005</v>
      </c>
      <c r="X636" s="33" t="str">
        <f>VLOOKUP(B636,SAOM!B$2:Q2177,13,0)</f>
        <v>00:20:0E:10:4C:A8</v>
      </c>
      <c r="Y636" s="13">
        <v>41146</v>
      </c>
      <c r="Z636" s="11" t="s">
        <v>5143</v>
      </c>
      <c r="AA636" s="14">
        <v>41148</v>
      </c>
      <c r="AB636" s="28" t="e">
        <f>VLOOKUP(C636,Relatorios!A$3:B1407,2,0)</f>
        <v>#N/A</v>
      </c>
      <c r="AC636" s="287">
        <f>VLOOKUP(D636,Faturamento!D$3:F2071,3,0)</f>
        <v>41179</v>
      </c>
      <c r="AD636" s="41"/>
      <c r="AE636" s="14" t="str">
        <f>VLOOKUP(B636,SAOM!B$2:T2177,16,0)</f>
        <v>-</v>
      </c>
      <c r="AF636" s="14">
        <f t="shared" si="19"/>
        <v>41238</v>
      </c>
      <c r="AG636" s="14" t="s">
        <v>4162</v>
      </c>
      <c r="AH636" s="14"/>
      <c r="AI636" s="47"/>
      <c r="AJ636" s="114"/>
      <c r="AK636" s="114"/>
      <c r="AL636" s="11" t="str">
        <f>VLOOKUP(B636,SAOM!B$2:U2294,20,0)</f>
        <v>a localidade não possui computador</v>
      </c>
    </row>
    <row r="637" spans="1:43" s="15" customFormat="1" ht="15.75" customHeight="1">
      <c r="A637" s="39">
        <v>3816</v>
      </c>
      <c r="B637" s="31">
        <v>3816</v>
      </c>
      <c r="C637" s="31">
        <v>3816</v>
      </c>
      <c r="D637" s="33" t="str">
        <f>VLOOKUP(B637,SAOM!B$2:H2294,7,0)</f>
        <v>SES-BEIM-3816</v>
      </c>
      <c r="E637" s="13">
        <v>41088</v>
      </c>
      <c r="F637" s="13">
        <f t="shared" si="21"/>
        <v>41133</v>
      </c>
      <c r="G637" s="13">
        <f>VLOOKUP(B637,SAOM!B$2:D2181,3,0)</f>
        <v>41133</v>
      </c>
      <c r="H637" s="13">
        <f t="shared" si="18"/>
        <v>41148</v>
      </c>
      <c r="I637" s="13" t="s">
        <v>458</v>
      </c>
      <c r="J637" s="10" t="s">
        <v>469</v>
      </c>
      <c r="K637" s="33" t="str">
        <f>VLOOKUP(B637,SAOM!B$2:H2178,4,0)</f>
        <v>Aceito</v>
      </c>
      <c r="L637" s="10" t="s">
        <v>623</v>
      </c>
      <c r="M637" s="33" t="str">
        <f>VLOOKUP(B637,SAOM!B$2:F2464,5,0)</f>
        <v>Vodanet</v>
      </c>
      <c r="N637" s="11" t="s">
        <v>4016</v>
      </c>
      <c r="O637" s="11" t="str">
        <f>VLOOKUP(N637,Coordenadas!B$2:C1484,2,0)</f>
        <v>CENTRO</v>
      </c>
      <c r="P637" s="11" t="str">
        <f>VLOOKUP(N637,Coordenadas!B$2:D1484,3,0)</f>
        <v xml:space="preserve"> 19°58'3.24"S</v>
      </c>
      <c r="Q637" s="11" t="str">
        <f>VLOOKUP(N637,Coordenadas!B$2:E1484,4,0)</f>
        <v xml:space="preserve"> 44°11'56.91"O</v>
      </c>
      <c r="R637" s="33">
        <v>4033</v>
      </c>
      <c r="S637" s="13">
        <v>41131</v>
      </c>
      <c r="T637" s="35" t="str">
        <f>VLOOKUP(B637,SAOM!B$2:M2178,9,0)</f>
        <v>Agnaldo</v>
      </c>
      <c r="U637" s="13" t="str">
        <f>VLOOKUP(B637,SAOM!B$2:N2178,10,0)</f>
        <v>Rua Rio Japurá,310</v>
      </c>
      <c r="V637" s="35" t="str">
        <f>VLOOKUP(B637,SAOM!B$2:P2178,12,0)</f>
        <v>(31) 3592-2209</v>
      </c>
      <c r="W637" s="60" t="str">
        <f>VLOOKUP(B637,SAOM!B$2:O2178,11,0)</f>
        <v>32667-358</v>
      </c>
      <c r="X637" s="33" t="str">
        <f>VLOOKUP(B637,SAOM!B$2:Q2178,13,0)</f>
        <v>00:20:0e:10:4f:43</v>
      </c>
      <c r="Y637" s="13">
        <v>41134</v>
      </c>
      <c r="Z637" s="11" t="s">
        <v>3786</v>
      </c>
      <c r="AA637" s="14">
        <v>41134</v>
      </c>
      <c r="AB637" s="28" t="e">
        <f>VLOOKUP(C637,Relatorios!A$3:B1408,2,0)</f>
        <v>#N/A</v>
      </c>
      <c r="AC637" s="287">
        <f>VLOOKUP(D637,Faturamento!D$3:F2072,3,0)</f>
        <v>41165</v>
      </c>
      <c r="AD637" s="41"/>
      <c r="AE637" s="14" t="str">
        <f>VLOOKUP(B637,SAOM!B$2:T2178,16,0)</f>
        <v>-</v>
      </c>
      <c r="AF637" s="14">
        <f t="shared" si="19"/>
        <v>41224</v>
      </c>
      <c r="AG637" s="14" t="s">
        <v>4162</v>
      </c>
      <c r="AH637" s="14"/>
      <c r="AI637" s="47"/>
      <c r="AJ637" s="114"/>
      <c r="AK637" s="114"/>
      <c r="AL637" s="11" t="str">
        <f>VLOOKUP(B637,SAOM!B$2:U2295,20,0)</f>
        <v>-</v>
      </c>
    </row>
    <row r="638" spans="1:43" s="15" customFormat="1" ht="15.75" customHeight="1">
      <c r="A638" s="39">
        <v>3815</v>
      </c>
      <c r="B638" s="31">
        <v>3815</v>
      </c>
      <c r="C638" s="31">
        <v>3815</v>
      </c>
      <c r="D638" s="33" t="str">
        <f>VLOOKUP(B638,SAOM!B$2:H2295,7,0)</f>
        <v>SES-BEIM-3815</v>
      </c>
      <c r="E638" s="13">
        <v>41088</v>
      </c>
      <c r="F638" s="13">
        <f t="shared" si="21"/>
        <v>41133</v>
      </c>
      <c r="G638" s="13">
        <f>VLOOKUP(B638,SAOM!B$2:D2182,3,0)</f>
        <v>41133</v>
      </c>
      <c r="H638" s="13">
        <f t="shared" si="18"/>
        <v>41148</v>
      </c>
      <c r="I638" s="13" t="s">
        <v>458</v>
      </c>
      <c r="J638" s="10" t="s">
        <v>469</v>
      </c>
      <c r="K638" s="33" t="str">
        <f>VLOOKUP(B638,SAOM!B$2:H2179,4,0)</f>
        <v>Aceito</v>
      </c>
      <c r="L638" s="10" t="s">
        <v>623</v>
      </c>
      <c r="M638" s="33" t="str">
        <f>VLOOKUP(B638,SAOM!B$2:F2465,5,0)</f>
        <v>Vodanet</v>
      </c>
      <c r="N638" s="11" t="s">
        <v>4016</v>
      </c>
      <c r="O638" s="11" t="str">
        <f>VLOOKUP(N638,Coordenadas!B$2:C1485,2,0)</f>
        <v>CENTRO</v>
      </c>
      <c r="P638" s="11" t="str">
        <f>VLOOKUP(N638,Coordenadas!B$2:D1485,3,0)</f>
        <v xml:space="preserve"> 19°58'3.24"S</v>
      </c>
      <c r="Q638" s="11" t="str">
        <f>VLOOKUP(N638,Coordenadas!B$2:E1485,4,0)</f>
        <v xml:space="preserve"> 44°11'56.91"O</v>
      </c>
      <c r="R638" s="33">
        <v>4033</v>
      </c>
      <c r="S638" s="13">
        <v>41128</v>
      </c>
      <c r="T638" s="35" t="str">
        <f>VLOOKUP(B638,SAOM!B$2:M2179,9,0)</f>
        <v>Wison Ribeiro de Meireles</v>
      </c>
      <c r="U638" s="13" t="str">
        <f>VLOOKUP(B638,SAOM!B$2:N2179,10,0)</f>
        <v>Rua Rio Amazonas,3926 - Bairro Campos Elíseos</v>
      </c>
      <c r="V638" s="35" t="str">
        <f>VLOOKUP(B638,SAOM!B$2:P2179,12,0)</f>
        <v>(31) 3531-6187</v>
      </c>
      <c r="W638" s="60" t="str">
        <f>VLOOKUP(B638,SAOM!B$2:O2179,11,0)</f>
        <v>32661-820</v>
      </c>
      <c r="X638" s="33" t="str">
        <f>VLOOKUP(B638,SAOM!B$2:Q2179,13,0)</f>
        <v>00:20:0e:10:4c:47</v>
      </c>
      <c r="Y638" s="13">
        <v>41128</v>
      </c>
      <c r="Z638" s="11" t="s">
        <v>3786</v>
      </c>
      <c r="AA638" s="14">
        <v>41128</v>
      </c>
      <c r="AB638" s="28" t="e">
        <f>VLOOKUP(C638,Relatorios!A$3:B1409,2,0)</f>
        <v>#N/A</v>
      </c>
      <c r="AC638" s="287">
        <f>VLOOKUP(D638,Faturamento!D$3:F2073,3,0)</f>
        <v>41159</v>
      </c>
      <c r="AD638" s="41"/>
      <c r="AE638" s="14" t="str">
        <f>VLOOKUP(B638,SAOM!B$2:T2179,16,0)</f>
        <v>-</v>
      </c>
      <c r="AF638" s="14">
        <f t="shared" si="19"/>
        <v>41218</v>
      </c>
      <c r="AG638" s="14">
        <v>41333</v>
      </c>
      <c r="AH638" s="47">
        <v>41333</v>
      </c>
      <c r="AI638" s="47" t="s">
        <v>8610</v>
      </c>
      <c r="AJ638" s="114" t="s">
        <v>8648</v>
      </c>
      <c r="AK638" s="114" t="s">
        <v>15658</v>
      </c>
      <c r="AL638" s="11" t="str">
        <f>VLOOKUP(B638,SAOM!B$2:U2296,20,0)</f>
        <v>Conectado ao computador da localidade</v>
      </c>
    </row>
    <row r="639" spans="1:43" s="15" customFormat="1" ht="15.75" customHeight="1">
      <c r="A639" s="39">
        <v>3830</v>
      </c>
      <c r="B639" s="31">
        <v>3830</v>
      </c>
      <c r="C639" s="31">
        <v>3830</v>
      </c>
      <c r="D639" s="33" t="str">
        <f>VLOOKUP(B639,SAOM!B$2:H2296,7,0)</f>
        <v>SES-BEIM-3830</v>
      </c>
      <c r="E639" s="13">
        <v>41088</v>
      </c>
      <c r="F639" s="13">
        <f t="shared" si="21"/>
        <v>41133</v>
      </c>
      <c r="G639" s="13">
        <f>VLOOKUP(B639,SAOM!B$2:D2183,3,0)</f>
        <v>41133</v>
      </c>
      <c r="H639" s="13">
        <f t="shared" si="18"/>
        <v>41148</v>
      </c>
      <c r="I639" s="13" t="s">
        <v>458</v>
      </c>
      <c r="J639" s="10" t="s">
        <v>469</v>
      </c>
      <c r="K639" s="33" t="str">
        <f>VLOOKUP(B639,SAOM!B$2:H2180,4,0)</f>
        <v>Aceito</v>
      </c>
      <c r="L639" s="10" t="s">
        <v>623</v>
      </c>
      <c r="M639" s="33" t="str">
        <f>VLOOKUP(B639,SAOM!B$2:F2466,5,0)</f>
        <v>Vodanet</v>
      </c>
      <c r="N639" s="11" t="s">
        <v>4016</v>
      </c>
      <c r="O639" s="11" t="str">
        <f>VLOOKUP(N639,Coordenadas!B$2:C1486,2,0)</f>
        <v>CENTRO</v>
      </c>
      <c r="P639" s="11" t="str">
        <f>VLOOKUP(N639,Coordenadas!B$2:D1486,3,0)</f>
        <v xml:space="preserve"> 19°58'3.24"S</v>
      </c>
      <c r="Q639" s="11" t="str">
        <f>VLOOKUP(N639,Coordenadas!B$2:E1486,4,0)</f>
        <v xml:space="preserve"> 44°11'56.91"O</v>
      </c>
      <c r="R639" s="33">
        <v>4033</v>
      </c>
      <c r="S639" s="13">
        <v>41148</v>
      </c>
      <c r="T639" s="35" t="str">
        <f>VLOOKUP(B639,SAOM!B$2:M2180,9,0)</f>
        <v>Ilma Nicolau</v>
      </c>
      <c r="U639" s="13" t="str">
        <f>VLOOKUP(B639,SAOM!B$2:N2180,10,0)</f>
        <v>Av. Dr. Jose Mariano,833 - Citrolândia</v>
      </c>
      <c r="V639" s="35" t="str">
        <f>VLOOKUP(B639,SAOM!B$2:P2180,12,0)</f>
        <v>(31) 3530-6471</v>
      </c>
      <c r="W639" s="60" t="str">
        <f>VLOOKUP(B639,SAOM!B$2:O2180,11,0)</f>
        <v>32661-820</v>
      </c>
      <c r="X639" s="33" t="str">
        <f>VLOOKUP(B639,SAOM!B$2:Q2180,13,0)</f>
        <v>00:20:0e:10:4f:41</v>
      </c>
      <c r="Y639" s="13">
        <v>41149</v>
      </c>
      <c r="Z639" s="11" t="s">
        <v>3786</v>
      </c>
      <c r="AA639" s="14">
        <v>41149</v>
      </c>
      <c r="AB639" s="28" t="e">
        <f>VLOOKUP(C639,Relatorios!A$3:B1410,2,0)</f>
        <v>#N/A</v>
      </c>
      <c r="AC639" s="287">
        <f>VLOOKUP(D639,Faturamento!D$3:F2074,3,0)</f>
        <v>41180</v>
      </c>
      <c r="AD639" s="41"/>
      <c r="AE639" s="14" t="str">
        <f>VLOOKUP(B639,SAOM!B$2:T2180,16,0)</f>
        <v>PSF esta em obra sem previsao.</v>
      </c>
      <c r="AF639" s="14">
        <f t="shared" si="19"/>
        <v>41239</v>
      </c>
      <c r="AG639" s="14">
        <v>41365</v>
      </c>
      <c r="AH639" s="14">
        <v>41367</v>
      </c>
      <c r="AI639" s="47" t="s">
        <v>8610</v>
      </c>
      <c r="AJ639" s="114" t="s">
        <v>8648</v>
      </c>
      <c r="AK639" s="114" t="s">
        <v>16133</v>
      </c>
      <c r="AL639" s="11" t="str">
        <f>VLOOKUP(B639,SAOM!B$2:U2297,20,0)</f>
        <v>A localidade não possui computador</v>
      </c>
    </row>
    <row r="640" spans="1:43" s="15" customFormat="1" ht="15.75" customHeight="1">
      <c r="A640" s="39">
        <v>3824</v>
      </c>
      <c r="B640" s="31">
        <v>3824</v>
      </c>
      <c r="C640" s="31">
        <v>3824</v>
      </c>
      <c r="D640" s="33" t="str">
        <f>VLOOKUP(B640,SAOM!B$2:H2297,7,0)</f>
        <v>-</v>
      </c>
      <c r="E640" s="13">
        <v>41088</v>
      </c>
      <c r="F640" s="13">
        <f t="shared" si="21"/>
        <v>41133</v>
      </c>
      <c r="G640" s="13">
        <f>VLOOKUP(B640,SAOM!B$2:D2184,3,0)</f>
        <v>41148</v>
      </c>
      <c r="H640" s="13">
        <f t="shared" si="18"/>
        <v>41148</v>
      </c>
      <c r="I640" s="13" t="s">
        <v>458</v>
      </c>
      <c r="J640" s="10" t="s">
        <v>700</v>
      </c>
      <c r="K640" s="33" t="str">
        <f>VLOOKUP(B640,SAOM!B$2:H2181,4,0)</f>
        <v>Paralisado</v>
      </c>
      <c r="L640" s="10" t="s">
        <v>623</v>
      </c>
      <c r="M640" s="33" t="str">
        <f>VLOOKUP(B640,SAOM!B$2:F2467,5,0)</f>
        <v>Vodanet</v>
      </c>
      <c r="N640" s="11" t="s">
        <v>4016</v>
      </c>
      <c r="O640" s="11" t="str">
        <f>VLOOKUP(N640,Coordenadas!B$2:C1487,2,0)</f>
        <v>CENTRO</v>
      </c>
      <c r="P640" s="11" t="str">
        <f>VLOOKUP(N640,Coordenadas!B$2:D1487,3,0)</f>
        <v xml:space="preserve"> 19°58'3.24"S</v>
      </c>
      <c r="Q640" s="11" t="str">
        <f>VLOOKUP(N640,Coordenadas!B$2:E1487,4,0)</f>
        <v xml:space="preserve"> 44°11'56.91"O</v>
      </c>
      <c r="R640" s="33">
        <v>4033</v>
      </c>
      <c r="S640" s="13" t="s">
        <v>458</v>
      </c>
      <c r="T640" s="35" t="str">
        <f>VLOOKUP(B640,SAOM!B$2:M2181,9,0)</f>
        <v>Adriana</v>
      </c>
      <c r="U640" s="13" t="str">
        <f>VLOOKUP(B640,SAOM!B$2:N2181,10,0)</f>
        <v>Alameda das Macieiras,110 - Bandeirinhas</v>
      </c>
      <c r="V640" s="35" t="str">
        <f>VLOOKUP(B640,SAOM!B$2:P2181,12,0)</f>
        <v>(31) 3531-3614</v>
      </c>
      <c r="W640" s="60" t="str">
        <f>VLOOKUP(B640,SAOM!B$2:O2181,11,0)</f>
        <v>32661-820</v>
      </c>
      <c r="X640" s="33" t="str">
        <f>VLOOKUP(B640,SAOM!B$2:Q2181,13,0)</f>
        <v>-</v>
      </c>
      <c r="Y640" s="13"/>
      <c r="Z640" s="11"/>
      <c r="AA640" s="14"/>
      <c r="AB640" s="28" t="e">
        <f>VLOOKUP(C640,Relatorios!A$3:B1411,2,0)</f>
        <v>#N/A</v>
      </c>
      <c r="AC640" s="287" t="e">
        <f>VLOOKUP(D640,Faturamento!D$3:F2075,3,0)</f>
        <v>#N/A</v>
      </c>
      <c r="AD640" s="41" t="s">
        <v>6574</v>
      </c>
      <c r="AE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F640" s="14">
        <f t="shared" si="19"/>
        <v>90</v>
      </c>
      <c r="AG640" s="14" t="s">
        <v>4162</v>
      </c>
      <c r="AH640" s="14"/>
      <c r="AI640" s="47"/>
      <c r="AJ640" s="114"/>
      <c r="AK640" s="114"/>
      <c r="AL640" s="11" t="str">
        <f>VLOOKUP(B640,SAOM!B$2:U2298,20,0)</f>
        <v>-</v>
      </c>
    </row>
    <row r="641" spans="1:43" s="15" customFormat="1" ht="15.75" customHeight="1">
      <c r="A641" s="39">
        <v>3820</v>
      </c>
      <c r="B641" s="31">
        <v>3820</v>
      </c>
      <c r="C641" s="31">
        <v>3820</v>
      </c>
      <c r="D641" s="33" t="str">
        <f>VLOOKUP(B641,SAOM!B$2:H2298,7,0)</f>
        <v>SES-BEIM-3820</v>
      </c>
      <c r="E641" s="13">
        <v>41088</v>
      </c>
      <c r="F641" s="13">
        <f t="shared" si="21"/>
        <v>41133</v>
      </c>
      <c r="G641" s="13">
        <f>VLOOKUP(B641,SAOM!B$2:D2185,3,0)</f>
        <v>41133</v>
      </c>
      <c r="H641" s="13">
        <f t="shared" si="18"/>
        <v>41148</v>
      </c>
      <c r="I641" s="13" t="s">
        <v>458</v>
      </c>
      <c r="J641" s="10" t="s">
        <v>469</v>
      </c>
      <c r="K641" s="33" t="str">
        <f>VLOOKUP(B641,SAOM!B$2:H2182,4,0)</f>
        <v>Aceito</v>
      </c>
      <c r="L641" s="10" t="s">
        <v>623</v>
      </c>
      <c r="M641" s="33" t="str">
        <f>VLOOKUP(B641,SAOM!B$2:F2468,5,0)</f>
        <v>Vodanet</v>
      </c>
      <c r="N641" s="11" t="s">
        <v>4016</v>
      </c>
      <c r="O641" s="11" t="str">
        <f>VLOOKUP(N641,Coordenadas!B$2:C1488,2,0)</f>
        <v>CENTRO</v>
      </c>
      <c r="P641" s="11" t="str">
        <f>VLOOKUP(N641,Coordenadas!B$2:D1488,3,0)</f>
        <v xml:space="preserve"> 19°58'3.24"S</v>
      </c>
      <c r="Q641" s="11" t="str">
        <f>VLOOKUP(N641,Coordenadas!B$2:E1488,4,0)</f>
        <v xml:space="preserve"> 44°11'56.91"O</v>
      </c>
      <c r="R641" s="33">
        <v>4033</v>
      </c>
      <c r="S641" s="13">
        <v>41142</v>
      </c>
      <c r="T641" s="35" t="str">
        <f>VLOOKUP(B641,SAOM!B$2:M2182,9,0)</f>
        <v>Bárbara</v>
      </c>
      <c r="U641" s="13" t="str">
        <f>VLOOKUP(B641,SAOM!B$2:N2182,10,0)</f>
        <v>Rua São Salvador,146</v>
      </c>
      <c r="V641" s="35" t="str">
        <f>VLOOKUP(B641,SAOM!B$2:P2182,12,0)</f>
        <v>(31) 3531-2044</v>
      </c>
      <c r="W641" s="60" t="str">
        <f>VLOOKUP(B641,SAOM!B$2:O2182,11,0)</f>
        <v>10.146.119.1</v>
      </c>
      <c r="X641" s="33" t="str">
        <f>VLOOKUP(B641,SAOM!B$2:Q2182,13,0)</f>
        <v>00:20:0E:10:4C:40</v>
      </c>
      <c r="Y641" s="13">
        <v>41145</v>
      </c>
      <c r="Z641" s="11" t="s">
        <v>3785</v>
      </c>
      <c r="AA641" s="14">
        <v>41148</v>
      </c>
      <c r="AB641" s="28">
        <f>VLOOKUP(C641,Relatorios!A$3:B1412,2,0)</f>
        <v>41272</v>
      </c>
      <c r="AC641" s="287">
        <f>VLOOKUP(D641,Faturamento!D$3:F2076,3,0)</f>
        <v>41179</v>
      </c>
      <c r="AD641" s="41"/>
      <c r="AE641" s="14" t="str">
        <f>VLOOKUP(B641,SAOM!B$2:T2182,16,0)</f>
        <v>-</v>
      </c>
      <c r="AF641" s="14">
        <f t="shared" si="19"/>
        <v>41238</v>
      </c>
      <c r="AG641" s="14" t="s">
        <v>4162</v>
      </c>
      <c r="AH641" s="14"/>
      <c r="AI641" s="47"/>
      <c r="AJ641" s="114"/>
      <c r="AK641" s="114"/>
      <c r="AL641" s="11" t="str">
        <f>VLOOKUP(B641,SAOM!B$2:U2299,20,0)</f>
        <v>A localidade não possui computador</v>
      </c>
    </row>
    <row r="642" spans="1:43" s="15" customFormat="1" ht="15.75" customHeight="1">
      <c r="A642" s="39">
        <v>3823</v>
      </c>
      <c r="B642" s="31">
        <v>3823</v>
      </c>
      <c r="C642" s="31">
        <v>3823</v>
      </c>
      <c r="D642" s="33" t="str">
        <f>VLOOKUP(B642,SAOM!B$2:H2299,7,0)</f>
        <v>SES-BEIM-3823</v>
      </c>
      <c r="E642" s="13">
        <v>41088</v>
      </c>
      <c r="F642" s="13">
        <f t="shared" si="21"/>
        <v>41133</v>
      </c>
      <c r="G642" s="13">
        <f>VLOOKUP(B642,SAOM!B$2:D2186,3,0)</f>
        <v>41133</v>
      </c>
      <c r="H642" s="13">
        <f t="shared" si="18"/>
        <v>41148</v>
      </c>
      <c r="I642" s="13" t="s">
        <v>458</v>
      </c>
      <c r="J642" s="10" t="s">
        <v>469</v>
      </c>
      <c r="K642" s="33" t="str">
        <f>VLOOKUP(B642,SAOM!B$2:H2183,4,0)</f>
        <v>Aceito</v>
      </c>
      <c r="L642" s="10" t="s">
        <v>623</v>
      </c>
      <c r="M642" s="33" t="str">
        <f>VLOOKUP(B642,SAOM!B$2:F2469,5,0)</f>
        <v>Vodanet</v>
      </c>
      <c r="N642" s="11" t="s">
        <v>4016</v>
      </c>
      <c r="O642" s="11" t="str">
        <f>VLOOKUP(N642,Coordenadas!B$2:C1489,2,0)</f>
        <v>CENTRO</v>
      </c>
      <c r="P642" s="11" t="str">
        <f>VLOOKUP(N642,Coordenadas!B$2:D1489,3,0)</f>
        <v xml:space="preserve"> 19°58'3.24"S</v>
      </c>
      <c r="Q642" s="11" t="str">
        <f>VLOOKUP(N642,Coordenadas!B$2:E1489,4,0)</f>
        <v xml:space="preserve"> 44°11'56.91"O</v>
      </c>
      <c r="R642" s="33">
        <v>4033</v>
      </c>
      <c r="S642" s="13">
        <v>41150</v>
      </c>
      <c r="T642" s="35" t="str">
        <f>VLOOKUP(B642,SAOM!B$2:M2183,9,0)</f>
        <v>Rosa</v>
      </c>
      <c r="U642" s="13" t="str">
        <f>VLOOKUP(B642,SAOM!B$2:N2183,10,0)</f>
        <v>Rua Felipe dos Santos,370 - Centro</v>
      </c>
      <c r="V642" s="35" t="str">
        <f>VLOOKUP(B642,SAOM!B$2:P2183,12,0)</f>
        <v>(31) 3531-4327</v>
      </c>
      <c r="W642" s="60" t="str">
        <f>VLOOKUP(B642,SAOM!B$2:O2183,11,0)</f>
        <v>32602-384</v>
      </c>
      <c r="X642" s="33" t="str">
        <f>VLOOKUP(B642,SAOM!B$2:Q2183,13,0)</f>
        <v>00:20:0e:10:4a:90</v>
      </c>
      <c r="Y642" s="13">
        <v>41150</v>
      </c>
      <c r="Z642" s="11" t="s">
        <v>3785</v>
      </c>
      <c r="AA642" s="14">
        <v>41150</v>
      </c>
      <c r="AB642" s="28">
        <f>VLOOKUP(C642,Relatorios!A$3:B1413,2,0)</f>
        <v>41272</v>
      </c>
      <c r="AC642" s="287">
        <f>VLOOKUP(D642,Faturamento!D$3:F2077,3,0)</f>
        <v>41181</v>
      </c>
      <c r="AD642" s="41"/>
      <c r="AE642" s="14" t="str">
        <f>VLOOKUP(B642,SAOM!B$2:T2183,16,0)</f>
        <v>-</v>
      </c>
      <c r="AF642" s="14">
        <f t="shared" si="19"/>
        <v>41240</v>
      </c>
      <c r="AG642" s="14">
        <v>41399</v>
      </c>
      <c r="AH642" s="14">
        <v>41404</v>
      </c>
      <c r="AI642" s="181" t="s">
        <v>8608</v>
      </c>
      <c r="AJ642" s="114" t="s">
        <v>9087</v>
      </c>
      <c r="AK642" s="114" t="s">
        <v>17746</v>
      </c>
      <c r="AL642" s="11" t="str">
        <f>VLOOKUP(B642,SAOM!B$2:U2300,20,0)</f>
        <v>Não. Não tem computador no local.</v>
      </c>
      <c r="AM642" s="14">
        <v>41185</v>
      </c>
      <c r="AN642" s="14">
        <v>41191</v>
      </c>
      <c r="AO642" s="181" t="s">
        <v>623</v>
      </c>
      <c r="AP642" s="114" t="s">
        <v>8649</v>
      </c>
      <c r="AQ642" s="114" t="s">
        <v>8672</v>
      </c>
    </row>
    <row r="643" spans="1:43" s="15" customFormat="1" ht="15.75" customHeight="1">
      <c r="A643" s="39">
        <v>3821</v>
      </c>
      <c r="B643" s="31">
        <v>3821</v>
      </c>
      <c r="C643" s="31">
        <v>3821</v>
      </c>
      <c r="D643" s="33" t="str">
        <f>VLOOKUP(B643,SAOM!B$2:H2300,7,0)</f>
        <v>SES-BEIM-3821</v>
      </c>
      <c r="E643" s="13">
        <v>41088</v>
      </c>
      <c r="F643" s="13">
        <f t="shared" si="21"/>
        <v>41133</v>
      </c>
      <c r="G643" s="13">
        <f>VLOOKUP(B643,SAOM!B$2:D2187,3,0)</f>
        <v>41133</v>
      </c>
      <c r="H643" s="13">
        <f t="shared" si="18"/>
        <v>41148</v>
      </c>
      <c r="I643" s="13" t="s">
        <v>458</v>
      </c>
      <c r="J643" s="10" t="s">
        <v>469</v>
      </c>
      <c r="K643" s="33" t="str">
        <f>VLOOKUP(B643,SAOM!B$2:H2184,4,0)</f>
        <v>Aceito</v>
      </c>
      <c r="L643" s="10" t="s">
        <v>623</v>
      </c>
      <c r="M643" s="33" t="str">
        <f>VLOOKUP(B643,SAOM!B$2:F2470,5,0)</f>
        <v>Vodanet</v>
      </c>
      <c r="N643" s="11" t="s">
        <v>4016</v>
      </c>
      <c r="O643" s="11" t="str">
        <f>VLOOKUP(N643,Coordenadas!B$2:C1490,2,0)</f>
        <v>CENTRO</v>
      </c>
      <c r="P643" s="11" t="str">
        <f>VLOOKUP(N643,Coordenadas!B$2:D1490,3,0)</f>
        <v xml:space="preserve"> 19°58'3.24"S</v>
      </c>
      <c r="Q643" s="11" t="str">
        <f>VLOOKUP(N643,Coordenadas!B$2:E1490,4,0)</f>
        <v xml:space="preserve"> 44°11'56.91"O</v>
      </c>
      <c r="R643" s="33">
        <v>4033</v>
      </c>
      <c r="S643" s="13">
        <v>41131</v>
      </c>
      <c r="T643" s="35" t="str">
        <f>VLOOKUP(B643,SAOM!B$2:M2184,9,0)</f>
        <v>Adriana de Pauia</v>
      </c>
      <c r="U643" s="13" t="str">
        <f>VLOOKUP(B643,SAOM!B$2:N2184,10,0)</f>
        <v>Rua Sirius,321 - Cidade Verde</v>
      </c>
      <c r="V643" s="35" t="str">
        <f>VLOOKUP(B643,SAOM!B$2:P2184,12,0)</f>
        <v>(31) 3594-6240</v>
      </c>
      <c r="W643" s="60" t="str">
        <f>VLOOKUP(B643,SAOM!B$2:O2184,11,0)</f>
        <v>32602-384</v>
      </c>
      <c r="X643" s="33" t="str">
        <f>VLOOKUP(B643,SAOM!B$2:Q2184,13,0)</f>
        <v>00:20:0e:10:4a:e1</v>
      </c>
      <c r="Y643" s="13">
        <v>41131</v>
      </c>
      <c r="Z643" s="11" t="s">
        <v>3785</v>
      </c>
      <c r="AA643" s="14">
        <v>41134</v>
      </c>
      <c r="AB643" s="28">
        <f>VLOOKUP(C643,Relatorios!A$3:B1414,2,0)</f>
        <v>41272</v>
      </c>
      <c r="AC643" s="287">
        <f>VLOOKUP(D643,Faturamento!D$3:F2078,3,0)</f>
        <v>41165</v>
      </c>
      <c r="AD643" s="41"/>
      <c r="AE643" s="14" t="str">
        <f>VLOOKUP(B643,SAOM!B$2:T2184,16,0)</f>
        <v>-</v>
      </c>
      <c r="AF643" s="14">
        <f t="shared" si="19"/>
        <v>41224</v>
      </c>
      <c r="AG643" s="14" t="s">
        <v>4162</v>
      </c>
      <c r="AH643" s="14"/>
      <c r="AI643" s="47"/>
      <c r="AJ643" s="114"/>
      <c r="AK643" s="114"/>
      <c r="AL643" s="11" t="str">
        <f>VLOOKUP(B643,SAOM!B$2:U2301,20,0)</f>
        <v>-</v>
      </c>
    </row>
    <row r="644" spans="1:43" s="15" customFormat="1" ht="15.75" customHeight="1">
      <c r="A644" s="39">
        <v>3822</v>
      </c>
      <c r="B644" s="31">
        <v>3822</v>
      </c>
      <c r="C644" s="31">
        <v>3822</v>
      </c>
      <c r="D644" s="33" t="str">
        <f>VLOOKUP(B644,SAOM!B$2:H2301,7,0)</f>
        <v>SES-BEIM-3822</v>
      </c>
      <c r="E644" s="13">
        <v>41088</v>
      </c>
      <c r="F644" s="13">
        <f t="shared" si="21"/>
        <v>41133</v>
      </c>
      <c r="G644" s="13">
        <f>VLOOKUP(B644,SAOM!B$2:D2188,3,0)</f>
        <v>41133</v>
      </c>
      <c r="H644" s="13">
        <f t="shared" si="18"/>
        <v>41148</v>
      </c>
      <c r="I644" s="13" t="s">
        <v>458</v>
      </c>
      <c r="J644" s="10" t="s">
        <v>469</v>
      </c>
      <c r="K644" s="33" t="str">
        <f>VLOOKUP(B644,SAOM!B$2:H2185,4,0)</f>
        <v>Aceito</v>
      </c>
      <c r="L644" s="10" t="s">
        <v>623</v>
      </c>
      <c r="M644" s="33" t="str">
        <f>VLOOKUP(B644,SAOM!B$2:F2471,5,0)</f>
        <v>Vodanet</v>
      </c>
      <c r="N644" s="11" t="s">
        <v>4016</v>
      </c>
      <c r="O644" s="11" t="str">
        <f>VLOOKUP(N644,Coordenadas!B$2:C1491,2,0)</f>
        <v>CENTRO</v>
      </c>
      <c r="P644" s="11" t="str">
        <f>VLOOKUP(N644,Coordenadas!B$2:D1491,3,0)</f>
        <v xml:space="preserve"> 19°58'3.24"S</v>
      </c>
      <c r="Q644" s="11" t="str">
        <f>VLOOKUP(N644,Coordenadas!B$2:E1491,4,0)</f>
        <v xml:space="preserve"> 44°11'56.91"O</v>
      </c>
      <c r="R644" s="33">
        <v>4033</v>
      </c>
      <c r="S644" s="13">
        <v>41131</v>
      </c>
      <c r="T644" s="35" t="str">
        <f>VLOOKUP(B644,SAOM!B$2:M2185,9,0)</f>
        <v>Laura</v>
      </c>
      <c r="U644" s="13" t="str">
        <f>VLOOKUP(B644,SAOM!B$2:N2185,10,0)</f>
        <v>Rua Caldas da Rainha,69 - Bairro São João</v>
      </c>
      <c r="V644" s="35" t="str">
        <f>VLOOKUP(B644,SAOM!B$2:P2185,12,0)</f>
        <v>(31) 3592-2033</v>
      </c>
      <c r="W644" s="60" t="str">
        <f>VLOOKUP(B644,SAOM!B$2:O2185,11,0)</f>
        <v>32655-556</v>
      </c>
      <c r="X644" s="33" t="str">
        <f>VLOOKUP(B644,SAOM!B$2:Q2185,13,0)</f>
        <v>00:20:0e:10:4f:92</v>
      </c>
      <c r="Y644" s="13">
        <v>41131</v>
      </c>
      <c r="Z644" s="11" t="s">
        <v>5143</v>
      </c>
      <c r="AA644" s="14">
        <v>41134</v>
      </c>
      <c r="AB644" s="28">
        <f>VLOOKUP(C644,Relatorios!A$3:B1415,2,0)</f>
        <v>41135</v>
      </c>
      <c r="AC644" s="287">
        <f>VLOOKUP(D644,Faturamento!D$3:F2079,3,0)</f>
        <v>41165</v>
      </c>
      <c r="AD644" s="41"/>
      <c r="AE644" s="14" t="str">
        <f>VLOOKUP(B644,SAOM!B$2:T2185,16,0)</f>
        <v>-</v>
      </c>
      <c r="AF644" s="14">
        <f t="shared" si="19"/>
        <v>41224</v>
      </c>
      <c r="AG644" s="14" t="s">
        <v>4162</v>
      </c>
      <c r="AH644" s="14"/>
      <c r="AI644" s="47"/>
      <c r="AJ644" s="114"/>
      <c r="AK644" s="114"/>
      <c r="AL644" s="11" t="str">
        <f>VLOOKUP(B644,SAOM!B$2:U2302,20,0)</f>
        <v>Não Tem</v>
      </c>
    </row>
    <row r="645" spans="1:43" s="15" customFormat="1" ht="15.75" customHeight="1">
      <c r="A645" s="39">
        <v>3818</v>
      </c>
      <c r="B645" s="31">
        <v>3818</v>
      </c>
      <c r="C645" s="31">
        <v>3818</v>
      </c>
      <c r="D645" s="33" t="str">
        <f>VLOOKUP(B645,SAOM!B$2:H2302,7,0)</f>
        <v>SES-BEIM-3818</v>
      </c>
      <c r="E645" s="13">
        <v>41088</v>
      </c>
      <c r="F645" s="13">
        <f t="shared" si="21"/>
        <v>41133</v>
      </c>
      <c r="G645" s="13">
        <f>VLOOKUP(B645,SAOM!B$2:D2189,3,0)</f>
        <v>41133</v>
      </c>
      <c r="H645" s="13">
        <f t="shared" ref="H645:H708" si="22">F645+15</f>
        <v>41148</v>
      </c>
      <c r="I645" s="13" t="s">
        <v>458</v>
      </c>
      <c r="J645" s="10" t="s">
        <v>469</v>
      </c>
      <c r="K645" s="33" t="str">
        <f>VLOOKUP(B645,SAOM!B$2:H2186,4,0)</f>
        <v>Aceito</v>
      </c>
      <c r="L645" s="10" t="s">
        <v>623</v>
      </c>
      <c r="M645" s="33" t="str">
        <f>VLOOKUP(B645,SAOM!B$2:F2472,5,0)</f>
        <v>Vodanet</v>
      </c>
      <c r="N645" s="11" t="s">
        <v>4016</v>
      </c>
      <c r="O645" s="11" t="str">
        <f>VLOOKUP(N645,Coordenadas!B$2:C1492,2,0)</f>
        <v>CENTRO</v>
      </c>
      <c r="P645" s="11" t="str">
        <f>VLOOKUP(N645,Coordenadas!B$2:D1492,3,0)</f>
        <v xml:space="preserve"> 19°58'3.24"S</v>
      </c>
      <c r="Q645" s="11" t="str">
        <f>VLOOKUP(N645,Coordenadas!B$2:E1492,4,0)</f>
        <v xml:space="preserve"> 44°11'56.91"O</v>
      </c>
      <c r="R645" s="33">
        <v>4033</v>
      </c>
      <c r="S645" s="13">
        <v>41148</v>
      </c>
      <c r="T645" s="35" t="str">
        <f>VLOOKUP(B645,SAOM!B$2:M2186,9,0)</f>
        <v>Laura Maria Caldeira / FIDÉLIS ALMEIDA ARAÚJO</v>
      </c>
      <c r="U645" s="13" t="str">
        <f>VLOOKUP(B645,SAOM!B$2:N2186,10,0)</f>
        <v>Rua Joaquim Cezário Resende,55</v>
      </c>
      <c r="V645" s="35" t="str">
        <f>VLOOKUP(B645,SAOM!B$2:P2186,12,0)</f>
        <v>(31) 3592-5967</v>
      </c>
      <c r="W645" s="60" t="str">
        <f>VLOOKUP(B645,SAOM!B$2:O2186,11,0)</f>
        <v>32667-170</v>
      </c>
      <c r="X645" s="33" t="str">
        <f>VLOOKUP(B645,SAOM!B$2:Q2186,13,0)</f>
        <v>00:20:0e:10:4a:ca</v>
      </c>
      <c r="Y645" s="13">
        <v>41151</v>
      </c>
      <c r="Z645" s="11" t="s">
        <v>3785</v>
      </c>
      <c r="AA645" s="14">
        <v>41151</v>
      </c>
      <c r="AB645" s="28">
        <f>VLOOKUP(C645,Relatorios!A$3:B1416,2,0)</f>
        <v>41272</v>
      </c>
      <c r="AC645" s="287">
        <f>VLOOKUP(D645,Faturamento!D$3:F2080,3,0)</f>
        <v>41182</v>
      </c>
      <c r="AD645" s="41"/>
      <c r="AE645" s="14" t="str">
        <f>VLOOKUP(B645,SAOM!B$2:T2186,16,0)</f>
        <v xml:space="preserve">Outro numero pra contato (31)3577-7718 </v>
      </c>
      <c r="AF645" s="14">
        <f t="shared" ref="AF645:AF708" si="23">AA645+90</f>
        <v>41241</v>
      </c>
      <c r="AG645" s="14">
        <v>41333</v>
      </c>
      <c r="AH645" s="14">
        <v>41333</v>
      </c>
      <c r="AI645" s="47" t="s">
        <v>8610</v>
      </c>
      <c r="AJ645" s="114" t="s">
        <v>15480</v>
      </c>
      <c r="AK645" s="114" t="s">
        <v>15658</v>
      </c>
      <c r="AL645" s="11" t="str">
        <f>VLOOKUP(B645,SAOM!B$2:U2303,20,0)</f>
        <v>Não tem computador.</v>
      </c>
    </row>
    <row r="646" spans="1:43" s="15" customFormat="1" ht="15.75" customHeight="1">
      <c r="A646" s="39">
        <v>3814</v>
      </c>
      <c r="B646" s="31">
        <v>3814</v>
      </c>
      <c r="C646" s="31">
        <v>3814</v>
      </c>
      <c r="D646" s="33" t="str">
        <f>VLOOKUP(B646,SAOM!B$2:H2303,7,0)</f>
        <v>SES-BEIM-3814</v>
      </c>
      <c r="E646" s="13">
        <v>41088</v>
      </c>
      <c r="F646" s="13">
        <f t="shared" si="21"/>
        <v>41133</v>
      </c>
      <c r="G646" s="13">
        <f>VLOOKUP(B646,SAOM!B$2:D2190,3,0)</f>
        <v>41133</v>
      </c>
      <c r="H646" s="13">
        <f t="shared" si="22"/>
        <v>41148</v>
      </c>
      <c r="I646" s="13" t="s">
        <v>458</v>
      </c>
      <c r="J646" s="10" t="s">
        <v>469</v>
      </c>
      <c r="K646" s="33" t="str">
        <f>VLOOKUP(B646,SAOM!B$2:H2187,4,0)</f>
        <v>Aceito</v>
      </c>
      <c r="L646" s="10" t="s">
        <v>623</v>
      </c>
      <c r="M646" s="33" t="str">
        <f>VLOOKUP(B646,SAOM!B$2:F2473,5,0)</f>
        <v>Vodanet</v>
      </c>
      <c r="N646" s="11" t="s">
        <v>4016</v>
      </c>
      <c r="O646" s="11" t="str">
        <f>VLOOKUP(N646,Coordenadas!B$2:C1493,2,0)</f>
        <v>CENTRO</v>
      </c>
      <c r="P646" s="11" t="str">
        <f>VLOOKUP(N646,Coordenadas!B$2:D1493,3,0)</f>
        <v xml:space="preserve"> 19°58'3.24"S</v>
      </c>
      <c r="Q646" s="11" t="str">
        <f>VLOOKUP(N646,Coordenadas!B$2:E1493,4,0)</f>
        <v xml:space="preserve"> 44°11'56.91"O</v>
      </c>
      <c r="R646" s="33">
        <v>4033</v>
      </c>
      <c r="S646" s="13">
        <v>41148</v>
      </c>
      <c r="T646" s="35" t="str">
        <f>VLOOKUP(B646,SAOM!B$2:M2187,9,0)</f>
        <v>Wison Ribeiro de Meireles / FIDÉLIS ALMEIDA A</v>
      </c>
      <c r="U646" s="13" t="str">
        <f>VLOOKUP(B646,SAOM!B$2:N2187,10,0)</f>
        <v>Rua Lourença Maria de Jesus,61 - Bairro Guanabara</v>
      </c>
      <c r="V646" s="35" t="str">
        <f>VLOOKUP(B646,SAOM!B$2:P2187,12,0)</f>
        <v>(31) 3593-1970</v>
      </c>
      <c r="W646" s="60" t="str">
        <f>VLOOKUP(B646,SAOM!B$2:O2187,11,0)</f>
        <v>32667-034</v>
      </c>
      <c r="X646" s="33" t="str">
        <f>VLOOKUP(B646,SAOM!B$2:Q2187,13,0)</f>
        <v>00:20:0e:4C:AF</v>
      </c>
      <c r="Y646" s="13">
        <v>41148</v>
      </c>
      <c r="Z646" s="11" t="s">
        <v>3802</v>
      </c>
      <c r="AA646" s="14">
        <v>41151</v>
      </c>
      <c r="AB646" s="28">
        <f>VLOOKUP(C646,Relatorios!A$3:B1417,2,0)</f>
        <v>41271</v>
      </c>
      <c r="AC646" s="287">
        <f>VLOOKUP(D646,Faturamento!D$3:F2081,3,0)</f>
        <v>41182</v>
      </c>
      <c r="AD646" s="41" t="s">
        <v>6709</v>
      </c>
      <c r="AE646" s="14" t="str">
        <f>VLOOKUP(B646,SAOM!B$2:T2187,16,0)</f>
        <v>Unidade básica de saúde fechada , sem previsão de inauguração.</v>
      </c>
      <c r="AF646" s="14">
        <f t="shared" si="23"/>
        <v>41241</v>
      </c>
      <c r="AG646" s="14">
        <v>41332</v>
      </c>
      <c r="AH646" s="14">
        <v>41333</v>
      </c>
      <c r="AI646" s="47" t="s">
        <v>8610</v>
      </c>
      <c r="AJ646" s="114" t="s">
        <v>15480</v>
      </c>
      <c r="AK646" s="114" t="s">
        <v>15656</v>
      </c>
      <c r="AL646" s="11" t="str">
        <f>VLOOKUP(B646,SAOM!B$2:U2304,20,0)</f>
        <v>Não.</v>
      </c>
    </row>
    <row r="647" spans="1:43" s="15" customFormat="1" ht="15.75" customHeight="1">
      <c r="A647" s="39">
        <v>3867</v>
      </c>
      <c r="B647" s="31">
        <v>3867</v>
      </c>
      <c r="C647" s="31">
        <v>3867</v>
      </c>
      <c r="D647" s="33" t="str">
        <f>VLOOKUP(B647,SAOM!B$2:H2304,7,0)</f>
        <v>SES-BETE-3867</v>
      </c>
      <c r="E647" s="13">
        <v>41094</v>
      </c>
      <c r="F647" s="13">
        <f t="shared" si="21"/>
        <v>41139</v>
      </c>
      <c r="G647" s="13">
        <f>VLOOKUP(B647,SAOM!B$2:D2191,3,0)</f>
        <v>41139</v>
      </c>
      <c r="H647" s="13">
        <f t="shared" si="22"/>
        <v>41154</v>
      </c>
      <c r="I647" s="13" t="s">
        <v>458</v>
      </c>
      <c r="J647" s="10" t="s">
        <v>469</v>
      </c>
      <c r="K647" s="33" t="str">
        <f>VLOOKUP(B647,SAOM!B$2:H2188,4,0)</f>
        <v>Aceito</v>
      </c>
      <c r="L647" s="10" t="s">
        <v>623</v>
      </c>
      <c r="M647" s="33" t="str">
        <f>VLOOKUP(B647,SAOM!B$2:F2474,5,0)</f>
        <v>Vodanet</v>
      </c>
      <c r="N647" s="11" t="s">
        <v>1546</v>
      </c>
      <c r="O647" s="11" t="str">
        <f>VLOOKUP(N647,Coordenadas!B$2:C1494,2,0)</f>
        <v>CENTRO</v>
      </c>
      <c r="P647" s="11" t="str">
        <f>VLOOKUP(N647,Coordenadas!B$2:D1494,3,0)</f>
        <v xml:space="preserve"> 19°55'8.64"S</v>
      </c>
      <c r="Q647" s="11" t="str">
        <f>VLOOKUP(N647,Coordenadas!B$2:E1494,4,0)</f>
        <v xml:space="preserve"> 43°56'18.87"O</v>
      </c>
      <c r="R647" s="33">
        <v>4033</v>
      </c>
      <c r="S647" s="13">
        <v>41095</v>
      </c>
      <c r="T647" s="35" t="str">
        <f>VLOOKUP(B647,SAOM!B$2:M2188,9,0)</f>
        <v>MAROLINA BARROSO</v>
      </c>
      <c r="U647" s="13" t="str">
        <f>VLOOKUP(B647,SAOM!B$2:N2188,10,0)</f>
        <v xml:space="preserve">RUA CONCEIÇÃO VIDIGAL PAULUCCI, 150 </v>
      </c>
      <c r="V647" s="35" t="str">
        <f>VLOOKUP(B647,SAOM!B$2:P2188,12,0)</f>
        <v>3277-6072/ 6073</v>
      </c>
      <c r="W647" s="60" t="str">
        <f>VLOOKUP(B647,SAOM!B$2:O2188,11,0)</f>
        <v>31155-440</v>
      </c>
      <c r="X647" s="33" t="str">
        <f>VLOOKUP(B647,SAOM!B$2:Q2188,13,0)</f>
        <v>00:20:0E:10:52:71</v>
      </c>
      <c r="Y647" s="13">
        <v>41095</v>
      </c>
      <c r="Z647" s="11" t="s">
        <v>3785</v>
      </c>
      <c r="AA647" s="14">
        <v>41096</v>
      </c>
      <c r="AB647" s="28">
        <f>VLOOKUP(C647,Relatorios!A$3:B1418,2,0)</f>
        <v>41271</v>
      </c>
      <c r="AC647" s="287">
        <f>VLOOKUP(D647,Faturamento!D$3:F2082,3,0)</f>
        <v>41127</v>
      </c>
      <c r="AD647" s="41"/>
      <c r="AE647" s="14" t="str">
        <f>VLOOKUP(B647,SAOM!B$2:T2188,16,0)</f>
        <v>-</v>
      </c>
      <c r="AF647" s="14">
        <f t="shared" si="23"/>
        <v>41186</v>
      </c>
      <c r="AG647" s="14" t="s">
        <v>4162</v>
      </c>
      <c r="AH647" s="14"/>
      <c r="AI647" s="47"/>
      <c r="AJ647" s="114"/>
      <c r="AK647" s="114"/>
      <c r="AL647" s="11" t="str">
        <f>VLOOKUP(B647,SAOM!B$2:U2305,20,0)</f>
        <v>computador já possui cabo conectado a internet</v>
      </c>
    </row>
    <row r="648" spans="1:43" s="57" customFormat="1" ht="15.75" customHeight="1">
      <c r="A648" s="39">
        <v>3684</v>
      </c>
      <c r="B648" s="31">
        <v>3684</v>
      </c>
      <c r="C648" s="31">
        <v>3684</v>
      </c>
      <c r="D648" s="33" t="str">
        <f>VLOOKUP(B648,SAOM!B$2:H2305,7,0)</f>
        <v>SES-TENI-3684</v>
      </c>
      <c r="E648" s="24">
        <v>41095</v>
      </c>
      <c r="F648" s="24">
        <v>41210</v>
      </c>
      <c r="G648" s="13">
        <f>VLOOKUP(B648,SAOM!B$2:D2192,3,0)</f>
        <v>41210</v>
      </c>
      <c r="H648" s="24">
        <f t="shared" si="22"/>
        <v>41225</v>
      </c>
      <c r="I648" s="24">
        <v>41103</v>
      </c>
      <c r="J648" s="48" t="s">
        <v>469</v>
      </c>
      <c r="K648" s="33" t="str">
        <f>VLOOKUP(B648,SAOM!B$2:H2189,4,0)</f>
        <v>Aceito</v>
      </c>
      <c r="L648" s="10" t="s">
        <v>456</v>
      </c>
      <c r="M648" s="33" t="str">
        <f>VLOOKUP(B648,SAOM!B$2:F2475,5,0)</f>
        <v>Lider</v>
      </c>
      <c r="N648" s="40" t="s">
        <v>172</v>
      </c>
      <c r="O648" s="11" t="str">
        <f>VLOOKUP(N648,Coordenadas!B$2:C1495,2,0)</f>
        <v>NORDESTE</v>
      </c>
      <c r="P648" s="11" t="str">
        <f>VLOOKUP(N648,Coordenadas!B$2:D1495,3,0)</f>
        <v xml:space="preserve"> 17°51'13.38"S</v>
      </c>
      <c r="Q648" s="11" t="str">
        <f>VLOOKUP(N648,Coordenadas!B$2:E1495,4,0)</f>
        <v xml:space="preserve"> 41°30'54.30"O</v>
      </c>
      <c r="R648" s="31">
        <v>4033</v>
      </c>
      <c r="S648" s="24">
        <v>41204</v>
      </c>
      <c r="T648" s="35" t="str">
        <f>VLOOKUP(B648,SAOM!B$2:M2189,9,0)</f>
        <v>Leandro</v>
      </c>
      <c r="U648" s="13" t="str">
        <f>VLOOKUP(B648,SAOM!B$2:N2189,10,0)</f>
        <v>Rua Concordia, 1060 - Palmeiras</v>
      </c>
      <c r="V648" s="35" t="str">
        <f>VLOOKUP(B648,SAOM!B$2:P2189,12,0)</f>
        <v>(33) 3529-2337</v>
      </c>
      <c r="W648" s="60" t="str">
        <f>VLOOKUP(B648,SAOM!B$2:O2189,11,0)</f>
        <v>39800-000</v>
      </c>
      <c r="X648" s="33" t="str">
        <f>VLOOKUP(B648,SAOM!B$2:Q2189,13,0)</f>
        <v>00:20:0E:10:53:70</v>
      </c>
      <c r="Y648" s="24">
        <v>41208</v>
      </c>
      <c r="Z648" s="40" t="s">
        <v>8103</v>
      </c>
      <c r="AA648" s="55">
        <v>41208</v>
      </c>
      <c r="AB648" s="28" t="str">
        <f>VLOOKUP(C648,Relatorios!A$3:B1419,2,0)</f>
        <v>Pronto pra ser entregue</v>
      </c>
      <c r="AC648" s="287">
        <f>VLOOKUP(D648,Faturamento!D$3:F2083,3,0)</f>
        <v>41239</v>
      </c>
      <c r="AD648" s="45" t="s">
        <v>5197</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55">
        <f t="shared" si="23"/>
        <v>41298</v>
      </c>
      <c r="AG648" s="55"/>
      <c r="AH648" s="55"/>
      <c r="AI648" s="181"/>
      <c r="AJ648" s="115"/>
      <c r="AK648" s="115"/>
      <c r="AL648" s="11" t="str">
        <f>VLOOKUP(B648,SAOM!B$2:U2306,20,0)</f>
        <v>-</v>
      </c>
    </row>
    <row r="649" spans="1:43" s="57" customFormat="1" ht="15.75" customHeight="1">
      <c r="A649" s="39">
        <v>3683</v>
      </c>
      <c r="B649" s="31">
        <v>3683</v>
      </c>
      <c r="C649" s="31">
        <v>3683</v>
      </c>
      <c r="D649" s="33" t="str">
        <f>VLOOKUP(B649,SAOM!B$2:H2306,7,0)</f>
        <v xml:space="preserve">SES-TENI-3683 </v>
      </c>
      <c r="E649" s="24">
        <v>41095</v>
      </c>
      <c r="F649" s="24">
        <f t="shared" ref="F649:F656" si="24">E649+45</f>
        <v>41140</v>
      </c>
      <c r="G649" s="13">
        <f>VLOOKUP(B649,SAOM!B$2:D2193,3,0)</f>
        <v>41140</v>
      </c>
      <c r="H649" s="24">
        <f t="shared" si="22"/>
        <v>41155</v>
      </c>
      <c r="I649" s="24" t="s">
        <v>458</v>
      </c>
      <c r="J649" s="48" t="s">
        <v>469</v>
      </c>
      <c r="K649" s="33" t="str">
        <f>VLOOKUP(B649,SAOM!B$2:H2190,4,0)</f>
        <v>Aceito</v>
      </c>
      <c r="L649" s="10" t="s">
        <v>456</v>
      </c>
      <c r="M649" s="33" t="str">
        <f>VLOOKUP(B649,SAOM!B$2:F2476,5,0)</f>
        <v>Lider</v>
      </c>
      <c r="N649" s="40" t="s">
        <v>172</v>
      </c>
      <c r="O649" s="11" t="str">
        <f>VLOOKUP(N649,Coordenadas!B$2:C1496,2,0)</f>
        <v>NORDESTE</v>
      </c>
      <c r="P649" s="11" t="str">
        <f>VLOOKUP(N649,Coordenadas!B$2:D1496,3,0)</f>
        <v xml:space="preserve"> 17°51'13.38"S</v>
      </c>
      <c r="Q649" s="11" t="str">
        <f>VLOOKUP(N649,Coordenadas!B$2:E1496,4,0)</f>
        <v xml:space="preserve"> 41°30'54.30"O</v>
      </c>
      <c r="R649" s="31">
        <v>4033</v>
      </c>
      <c r="S649" s="24">
        <v>41207</v>
      </c>
      <c r="T649" s="35" t="str">
        <f>VLOOKUP(B649,SAOM!B$2:M2190,9,0)</f>
        <v>Marcela S. Nick</v>
      </c>
      <c r="U649" s="13" t="str">
        <f>VLOOKUP(B649,SAOM!B$2:N2190,10,0)</f>
        <v>Rua José Arregui , n39</v>
      </c>
      <c r="V649" s="35" t="str">
        <f>VLOOKUP(B649,SAOM!B$2:P2190,12,0)</f>
        <v>(33) 3536-2744</v>
      </c>
      <c r="W649" s="60">
        <f>VLOOKUP(B649,SAOM!B$2:O2190,11,0)</f>
        <v>39800000</v>
      </c>
      <c r="X649" s="33" t="str">
        <f>VLOOKUP(B649,SAOM!B$2:Q2190,13,0)</f>
        <v>00:20:0E:10:53:28</v>
      </c>
      <c r="Y649" s="24">
        <v>41207</v>
      </c>
      <c r="Z649" s="40" t="s">
        <v>7933</v>
      </c>
      <c r="AA649" s="55">
        <v>41207</v>
      </c>
      <c r="AB649" s="28" t="str">
        <f>VLOOKUP(C649,Relatorios!A$3:B1420,2,0)</f>
        <v>Pendente</v>
      </c>
      <c r="AC649" s="287">
        <f>VLOOKUP(D649,Faturamento!D$3:F2084,3,0)</f>
        <v>41238</v>
      </c>
      <c r="AD649" s="45"/>
      <c r="AE649" s="14" t="str">
        <f>VLOOKUP(B649,SAOM!B$2:T2190,16,0)</f>
        <v>-</v>
      </c>
      <c r="AF649" s="55">
        <f t="shared" si="23"/>
        <v>41297</v>
      </c>
      <c r="AG649" s="55" t="s">
        <v>4162</v>
      </c>
      <c r="AH649" s="55"/>
      <c r="AI649" s="181"/>
      <c r="AJ649" s="115"/>
      <c r="AK649" s="115"/>
      <c r="AL649" s="11" t="str">
        <f>VLOOKUP(B649,SAOM!B$2:U2307,20,0)</f>
        <v>-</v>
      </c>
    </row>
    <row r="650" spans="1:43" s="15" customFormat="1" ht="15.75" customHeight="1">
      <c r="A650" s="39">
        <v>3675</v>
      </c>
      <c r="B650" s="31">
        <v>3675</v>
      </c>
      <c r="C650" s="31">
        <v>3675</v>
      </c>
      <c r="D650" s="33" t="str">
        <f>VLOOKUP(B650,SAOM!B$2:H2307,7,0)</f>
        <v>SES-TENI-3675</v>
      </c>
      <c r="E650" s="13">
        <v>41095</v>
      </c>
      <c r="F650" s="13">
        <f t="shared" si="24"/>
        <v>41140</v>
      </c>
      <c r="G650" s="13">
        <f>VLOOKUP(B650,SAOM!B$2:D2194,3,0)</f>
        <v>41140</v>
      </c>
      <c r="H650" s="13">
        <f t="shared" si="22"/>
        <v>41155</v>
      </c>
      <c r="I650" s="13" t="s">
        <v>458</v>
      </c>
      <c r="J650" s="10" t="s">
        <v>469</v>
      </c>
      <c r="K650" s="33" t="str">
        <f>VLOOKUP(B650,SAOM!B$2:H2191,4,0)</f>
        <v>Aceito</v>
      </c>
      <c r="L650" s="10" t="s">
        <v>456</v>
      </c>
      <c r="M650" s="33" t="str">
        <f>VLOOKUP(B650,SAOM!B$2:F2477,5,0)</f>
        <v>Lider</v>
      </c>
      <c r="N650" s="11" t="s">
        <v>172</v>
      </c>
      <c r="O650" s="11" t="str">
        <f>VLOOKUP(N650,Coordenadas!B$2:C1497,2,0)</f>
        <v>NORDESTE</v>
      </c>
      <c r="P650" s="11" t="str">
        <f>VLOOKUP(N650,Coordenadas!B$2:D1497,3,0)</f>
        <v xml:space="preserve"> 17°51'13.38"S</v>
      </c>
      <c r="Q650" s="11" t="str">
        <f>VLOOKUP(N650,Coordenadas!B$2:E1497,4,0)</f>
        <v xml:space="preserve"> 41°30'54.30"O</v>
      </c>
      <c r="R650" s="33">
        <v>4033</v>
      </c>
      <c r="S650" s="13">
        <v>41169</v>
      </c>
      <c r="T650" s="35" t="str">
        <f>VLOOKUP(B650,SAOM!B$2:M2191,9,0)</f>
        <v>Daniele C. Dias</v>
      </c>
      <c r="U650" s="13" t="str">
        <f>VLOOKUP(B650,SAOM!B$2:N2191,10,0)</f>
        <v>Rua Rachid Handere , n519</v>
      </c>
      <c r="V650" s="35" t="str">
        <f>VLOOKUP(B650,SAOM!B$2:P2191,12,0)</f>
        <v>(33) 3521-1344</v>
      </c>
      <c r="W650" s="60">
        <f>VLOOKUP(B650,SAOM!B$2:O2191,11,0)</f>
        <v>39800000</v>
      </c>
      <c r="X650" s="33" t="str">
        <f>VLOOKUP(B650,SAOM!B$2:Q2191,13,0)</f>
        <v>00:20:0e:10:54:be</v>
      </c>
      <c r="Y650" s="13">
        <v>41213</v>
      </c>
      <c r="Z650" s="11" t="s">
        <v>8103</v>
      </c>
      <c r="AA650" s="14">
        <v>41213</v>
      </c>
      <c r="AB650" s="28">
        <f>VLOOKUP(C650,Relatorios!A$3:B1421,2,0)</f>
        <v>41254</v>
      </c>
      <c r="AC650" s="287">
        <f>VLOOKUP(D650,Faturamento!D$3:F2085,3,0)</f>
        <v>41243</v>
      </c>
      <c r="AD650" s="41"/>
      <c r="AE650" s="14" t="str">
        <f>VLOOKUP(B650,SAOM!B$2:T2191,16,0)</f>
        <v>-</v>
      </c>
      <c r="AF650" s="14">
        <f t="shared" si="23"/>
        <v>41303</v>
      </c>
      <c r="AG650" s="14" t="s">
        <v>4162</v>
      </c>
      <c r="AH650" s="14"/>
      <c r="AI650" s="47"/>
      <c r="AJ650" s="114"/>
      <c r="AK650" s="114"/>
      <c r="AL650" s="11" t="str">
        <f>VLOOKUP(B650,SAOM!B$2:U2308,20,0)</f>
        <v>Conectado ao modem</v>
      </c>
    </row>
    <row r="651" spans="1:43" s="15" customFormat="1" ht="15.75" customHeight="1">
      <c r="A651" s="39">
        <v>3847</v>
      </c>
      <c r="B651" s="31">
        <v>3847</v>
      </c>
      <c r="C651" s="31">
        <v>3847</v>
      </c>
      <c r="D651" s="33" t="str">
        <f>VLOOKUP(B651,SAOM!B$2:H2308,7,0)</f>
        <v>SES-ALTA-3847</v>
      </c>
      <c r="E651" s="13">
        <v>41095</v>
      </c>
      <c r="F651" s="13">
        <f t="shared" si="24"/>
        <v>41140</v>
      </c>
      <c r="G651" s="13">
        <f>VLOOKUP(B651,SAOM!B$2:D2195,3,0)</f>
        <v>41140</v>
      </c>
      <c r="H651" s="13">
        <f t="shared" si="22"/>
        <v>41155</v>
      </c>
      <c r="I651" s="13" t="s">
        <v>458</v>
      </c>
      <c r="J651" s="10" t="s">
        <v>469</v>
      </c>
      <c r="K651" s="33" t="str">
        <f>VLOOKUP(B651,SAOM!B$2:H2192,4,0)</f>
        <v>Aceito</v>
      </c>
      <c r="L651" s="10" t="s">
        <v>456</v>
      </c>
      <c r="M651" s="33" t="str">
        <f>VLOOKUP(B651,SAOM!B$2:F2478,5,0)</f>
        <v>Lider</v>
      </c>
      <c r="N651" s="11" t="s">
        <v>4825</v>
      </c>
      <c r="O651" s="11" t="str">
        <f>VLOOKUP(N651,Coordenadas!B$2:C1498,2,0)</f>
        <v>LESTE</v>
      </c>
      <c r="P651" s="11" t="str">
        <f>VLOOKUP(N651,Coordenadas!B$2:D1498,3,0)</f>
        <v xml:space="preserve"> 18°58'37.62"S</v>
      </c>
      <c r="Q651" s="11" t="str">
        <f>VLOOKUP(N651,Coordenadas!B$2:E1498,4,0)</f>
        <v xml:space="preserve"> 41°58'58.94"O</v>
      </c>
      <c r="R651" s="33">
        <v>4033</v>
      </c>
      <c r="S651" s="13">
        <v>41127</v>
      </c>
      <c r="T651" s="35" t="str">
        <f>VLOOKUP(B651,SAOM!B$2:M2192,9,0)</f>
        <v>Hianna dos Santos</v>
      </c>
      <c r="U651" s="13" t="str">
        <f>VLOOKUP(B651,SAOM!B$2:N2192,10,0)</f>
        <v>Avenida Magalhaes Pinto nº 130</v>
      </c>
      <c r="V651" s="35" t="str">
        <f>VLOOKUP(B651,SAOM!B$2:P2192,12,0)</f>
        <v>(33)3236-1025</v>
      </c>
      <c r="W651" s="60">
        <f>VLOOKUP(B651,SAOM!B$2:O2192,11,0)</f>
        <v>35138000</v>
      </c>
      <c r="X651" s="33" t="str">
        <f>VLOOKUP(B651,SAOM!B$2:Q2192,13,0)</f>
        <v>00:20:0e:10:4c:d0</v>
      </c>
      <c r="Y651" s="13">
        <v>41127</v>
      </c>
      <c r="Z651" s="11" t="s">
        <v>5031</v>
      </c>
      <c r="AA651" s="14">
        <v>41128</v>
      </c>
      <c r="AB651" s="28">
        <f>VLOOKUP(C651,Relatorios!A$3:B1422,2,0)</f>
        <v>41183</v>
      </c>
      <c r="AC651" s="287">
        <f>VLOOKUP(D651,Faturamento!D$3:F2086,3,0)</f>
        <v>41159</v>
      </c>
      <c r="AD651" s="41"/>
      <c r="AE651" s="14" t="str">
        <f>VLOOKUP(B651,SAOM!B$2:T2192,16,0)</f>
        <v>-</v>
      </c>
      <c r="AF651" s="14">
        <f t="shared" si="23"/>
        <v>41218</v>
      </c>
      <c r="AG651" s="14" t="s">
        <v>4162</v>
      </c>
      <c r="AH651" s="14"/>
      <c r="AI651" s="47"/>
      <c r="AJ651" s="114"/>
      <c r="AK651" s="114"/>
      <c r="AL651" s="11" t="str">
        <f>VLOOKUP(B651,SAOM!B$2:U2309,20,0)</f>
        <v>localidade ainda não possui computador</v>
      </c>
    </row>
    <row r="652" spans="1:43" s="15" customFormat="1" ht="15.75" customHeight="1">
      <c r="A652" s="39">
        <v>3849</v>
      </c>
      <c r="B652" s="31">
        <v>3849</v>
      </c>
      <c r="C652" s="31">
        <v>3849</v>
      </c>
      <c r="D652" s="33" t="str">
        <f>VLOOKUP(B652,SAOM!B$2:H2309,7,0)</f>
        <v>SES-ALTA-3849</v>
      </c>
      <c r="E652" s="13">
        <v>41095</v>
      </c>
      <c r="F652" s="13">
        <f t="shared" si="24"/>
        <v>41140</v>
      </c>
      <c r="G652" s="13">
        <f>VLOOKUP(B652,SAOM!B$2:D2196,3,0)</f>
        <v>41140</v>
      </c>
      <c r="H652" s="13">
        <f t="shared" si="22"/>
        <v>41155</v>
      </c>
      <c r="I652" s="13" t="s">
        <v>458</v>
      </c>
      <c r="J652" s="10" t="s">
        <v>469</v>
      </c>
      <c r="K652" s="33" t="str">
        <f>VLOOKUP(B652,SAOM!B$2:H2193,4,0)</f>
        <v>Aceito</v>
      </c>
      <c r="L652" s="10" t="s">
        <v>456</v>
      </c>
      <c r="M652" s="33" t="str">
        <f>VLOOKUP(B652,SAOM!B$2:F2479,5,0)</f>
        <v>Lider</v>
      </c>
      <c r="N652" s="11" t="s">
        <v>4825</v>
      </c>
      <c r="O652" s="11" t="str">
        <f>VLOOKUP(N652,Coordenadas!B$2:C1499,2,0)</f>
        <v>LESTE</v>
      </c>
      <c r="P652" s="11" t="str">
        <f>VLOOKUP(N652,Coordenadas!B$2:D1499,3,0)</f>
        <v xml:space="preserve"> 18°58'37.62"S</v>
      </c>
      <c r="Q652" s="11" t="str">
        <f>VLOOKUP(N652,Coordenadas!B$2:E1499,4,0)</f>
        <v xml:space="preserve"> 41°58'58.94"O</v>
      </c>
      <c r="R652" s="33">
        <v>4033</v>
      </c>
      <c r="S652" s="13">
        <v>41130</v>
      </c>
      <c r="T652" s="35" t="str">
        <f>VLOOKUP(B652,SAOM!B$2:M2193,9,0)</f>
        <v>Vacirlene Oliveira Silva Ribeiro</v>
      </c>
      <c r="U652" s="13" t="str">
        <f>VLOOKUP(B652,SAOM!B$2:N2193,10,0)</f>
        <v>Rua Altino Marques nº 168 - Bairro Era Nova</v>
      </c>
      <c r="V652" s="35" t="str">
        <f>VLOOKUP(B652,SAOM!B$2:P2193,12,0)</f>
        <v>(33)3236-1025</v>
      </c>
      <c r="W652" s="60" t="str">
        <f>VLOOKUP(B652,SAOM!B$2:O2193,11,0)</f>
        <v>35138-000</v>
      </c>
      <c r="X652" s="33" t="str">
        <f>VLOOKUP(B652,SAOM!B$2:Q2193,13,0)</f>
        <v>00:20:0E:10:4C:90</v>
      </c>
      <c r="Y652" s="13">
        <v>41130</v>
      </c>
      <c r="Z652" s="11" t="s">
        <v>2144</v>
      </c>
      <c r="AA652" s="14">
        <v>41130</v>
      </c>
      <c r="AB652" s="28">
        <f>VLOOKUP(C652,Relatorios!A$3:B1423,2,0)</f>
        <v>41183</v>
      </c>
      <c r="AC652" s="287">
        <f>VLOOKUP(D652,Faturamento!D$3:F2087,3,0)</f>
        <v>41161</v>
      </c>
      <c r="AD652" s="41"/>
      <c r="AE652" s="14" t="str">
        <f>VLOOKUP(B652,SAOM!B$2:T2193,16,0)</f>
        <v>-</v>
      </c>
      <c r="AF652" s="14">
        <f t="shared" si="23"/>
        <v>41220</v>
      </c>
      <c r="AG652" s="14">
        <v>41222</v>
      </c>
      <c r="AH652" s="14">
        <v>41304</v>
      </c>
      <c r="AI652" s="47" t="s">
        <v>8608</v>
      </c>
      <c r="AJ652" s="114" t="s">
        <v>14772</v>
      </c>
      <c r="AK652" s="114" t="s">
        <v>13257</v>
      </c>
      <c r="AL652" s="11" t="str">
        <f>VLOOKUP(B652,SAOM!B$2:U2310,20,0)</f>
        <v>Não há computador disponível.</v>
      </c>
    </row>
    <row r="653" spans="1:43" s="15" customFormat="1" ht="15.75" customHeight="1">
      <c r="A653" s="39">
        <v>3848</v>
      </c>
      <c r="B653" s="31">
        <v>3848</v>
      </c>
      <c r="C653" s="31">
        <v>3848</v>
      </c>
      <c r="D653" s="33" t="str">
        <f>VLOOKUP(B653,SAOM!B$2:H2310,7,0)</f>
        <v>SES-ALTA-3848</v>
      </c>
      <c r="E653" s="13">
        <v>41095</v>
      </c>
      <c r="F653" s="13">
        <f t="shared" si="24"/>
        <v>41140</v>
      </c>
      <c r="G653" s="13">
        <f>VLOOKUP(B653,SAOM!B$2:D2197,3,0)</f>
        <v>41140</v>
      </c>
      <c r="H653" s="13">
        <f t="shared" si="22"/>
        <v>41155</v>
      </c>
      <c r="I653" s="13" t="s">
        <v>458</v>
      </c>
      <c r="J653" s="10" t="s">
        <v>469</v>
      </c>
      <c r="K653" s="33" t="str">
        <f>VLOOKUP(B653,SAOM!B$2:H2194,4,0)</f>
        <v>Aceito</v>
      </c>
      <c r="L653" s="10" t="s">
        <v>456</v>
      </c>
      <c r="M653" s="33" t="str">
        <f>VLOOKUP(B653,SAOM!B$2:F2480,5,0)</f>
        <v>Lider</v>
      </c>
      <c r="N653" s="11" t="s">
        <v>4825</v>
      </c>
      <c r="O653" s="11" t="str">
        <f>VLOOKUP(N653,Coordenadas!B$2:C1500,2,0)</f>
        <v>LESTE</v>
      </c>
      <c r="P653" s="11" t="str">
        <f>VLOOKUP(N653,Coordenadas!B$2:D1500,3,0)</f>
        <v xml:space="preserve"> 18°58'37.62"S</v>
      </c>
      <c r="Q653" s="11" t="str">
        <f>VLOOKUP(N653,Coordenadas!B$2:E1500,4,0)</f>
        <v xml:space="preserve"> 41°58'58.94"O</v>
      </c>
      <c r="R653" s="33">
        <v>4033</v>
      </c>
      <c r="S653" s="13">
        <v>41128</v>
      </c>
      <c r="T653" s="35" t="str">
        <f>VLOOKUP(B653,SAOM!B$2:M2194,9,0)</f>
        <v>Flávia Flores da Silva</v>
      </c>
      <c r="U653" s="13" t="str">
        <f>VLOOKUP(B653,SAOM!B$2:N2194,10,0)</f>
        <v>Avenida Isidoro Nalon nº 290 - Bairro Vila Eugênio</v>
      </c>
      <c r="V653" s="35" t="str">
        <f>VLOOKUP(B653,SAOM!B$2:P2194,12,0)</f>
        <v>(33)3236-1025</v>
      </c>
      <c r="W653" s="60" t="str">
        <f>VLOOKUP(B653,SAOM!B$2:O2194,11,0)</f>
        <v>35138-000</v>
      </c>
      <c r="X653" s="33" t="str">
        <f>VLOOKUP(B653,SAOM!B$2:Q2194,13,0)</f>
        <v>00:20:0e:10:4a:ed</v>
      </c>
      <c r="Y653" s="13">
        <v>41128</v>
      </c>
      <c r="Z653" s="11" t="s">
        <v>2144</v>
      </c>
      <c r="AA653" s="14">
        <v>41128</v>
      </c>
      <c r="AB653" s="28">
        <f>VLOOKUP(C653,Relatorios!A$3:B1424,2,0)</f>
        <v>41183</v>
      </c>
      <c r="AC653" s="287">
        <f>VLOOKUP(D653,Faturamento!D$3:F2088,3,0)</f>
        <v>41159</v>
      </c>
      <c r="AD653" s="41"/>
      <c r="AE653" s="14" t="str">
        <f>VLOOKUP(B653,SAOM!B$2:T2194,16,0)</f>
        <v>-</v>
      </c>
      <c r="AF653" s="14">
        <f t="shared" si="23"/>
        <v>41218</v>
      </c>
      <c r="AG653" s="14" t="s">
        <v>4162</v>
      </c>
      <c r="AH653" s="14"/>
      <c r="AI653" s="47"/>
      <c r="AJ653" s="114"/>
      <c r="AK653" s="114"/>
      <c r="AL653" s="11" t="str">
        <f>VLOOKUP(B653,SAOM!B$2:U2311,20,0)</f>
        <v>Sem computador na localidade</v>
      </c>
    </row>
    <row r="654" spans="1:43" s="15" customFormat="1" ht="15.75" customHeight="1">
      <c r="A654" s="39">
        <v>3851</v>
      </c>
      <c r="B654" s="31">
        <v>3851</v>
      </c>
      <c r="C654" s="31">
        <v>3851</v>
      </c>
      <c r="D654" s="33" t="str">
        <f>VLOOKUP(B654,SAOM!B$2:H2311,7,0)</f>
        <v>-</v>
      </c>
      <c r="E654" s="13">
        <v>41095</v>
      </c>
      <c r="F654" s="13">
        <f t="shared" si="24"/>
        <v>41140</v>
      </c>
      <c r="G654" s="13">
        <f>VLOOKUP(B654,SAOM!B$2:D2198,3,0)</f>
        <v>41140</v>
      </c>
      <c r="H654" s="13">
        <f t="shared" si="22"/>
        <v>41155</v>
      </c>
      <c r="I654" s="13" t="s">
        <v>458</v>
      </c>
      <c r="J654" s="10" t="s">
        <v>1296</v>
      </c>
      <c r="K654" s="33" t="str">
        <f>VLOOKUP(B654,SAOM!B$2:H2195,4,0)</f>
        <v>Agendado</v>
      </c>
      <c r="L654" s="10" t="s">
        <v>1296</v>
      </c>
      <c r="M654" s="33" t="str">
        <f>VLOOKUP(B654,SAOM!B$2:F2481,5,0)</f>
        <v>Lider</v>
      </c>
      <c r="N654" s="11" t="s">
        <v>4825</v>
      </c>
      <c r="O654" s="11" t="str">
        <f>VLOOKUP(N654,Coordenadas!B$2:C1501,2,0)</f>
        <v>LESTE</v>
      </c>
      <c r="P654" s="11" t="str">
        <f>VLOOKUP(N654,Coordenadas!B$2:D1501,3,0)</f>
        <v xml:space="preserve"> 18°58'37.62"S</v>
      </c>
      <c r="Q654" s="11" t="str">
        <f>VLOOKUP(N654,Coordenadas!B$2:E1501,4,0)</f>
        <v xml:space="preserve"> 41°58'58.94"O</v>
      </c>
      <c r="R654" s="33">
        <v>4033</v>
      </c>
      <c r="S654" s="13" t="s">
        <v>1296</v>
      </c>
      <c r="T654" s="35" t="str">
        <f>VLOOKUP(B654,SAOM!B$2:M2195,9,0)</f>
        <v>PAULO HENRIQUE MOREIRA</v>
      </c>
      <c r="U654" s="13" t="str">
        <f>VLOOKUP(B654,SAOM!B$2:N2195,10,0)</f>
        <v xml:space="preserve">	RUA PADRE AVELINO PEREIRA, 06 </v>
      </c>
      <c r="V654" s="35" t="str">
        <f>VLOOKUP(B654,SAOM!B$2:P2195,12,0)</f>
        <v>32-3346-1256</v>
      </c>
      <c r="W654" s="60" t="str">
        <f>VLOOKUP(B654,SAOM!B$2:O2195,11,0)</f>
        <v>36220-000</v>
      </c>
      <c r="X654" s="33" t="str">
        <f>VLOOKUP(B654,SAOM!B$2:Q2195,13,0)</f>
        <v>-</v>
      </c>
      <c r="Y654" s="13"/>
      <c r="Z654" s="11"/>
      <c r="AA654" s="14"/>
      <c r="AB654" s="28" t="e">
        <f>VLOOKUP(C654,Relatorios!A$3:B1425,2,0)</f>
        <v>#N/A</v>
      </c>
      <c r="AC654" s="287" t="e">
        <f>VLOOKUP(D654,Faturamento!D$3:F2089,3,0)</f>
        <v>#N/A</v>
      </c>
      <c r="AD654" s="41" t="s">
        <v>5198</v>
      </c>
      <c r="AE654" s="14" t="str">
        <f>VLOOKUP(B654,SAOM!B$2:T2195,16,0)</f>
        <v>-</v>
      </c>
      <c r="AF654" s="14">
        <f t="shared" si="23"/>
        <v>90</v>
      </c>
      <c r="AG654" s="14" t="s">
        <v>4162</v>
      </c>
      <c r="AH654" s="14"/>
      <c r="AI654" s="47"/>
      <c r="AJ654" s="114"/>
      <c r="AK654" s="114"/>
      <c r="AL654" s="11" t="str">
        <f>VLOOKUP(B654,SAOM!B$2:U2312,20,0)</f>
        <v>-</v>
      </c>
    </row>
    <row r="655" spans="1:43" s="57" customFormat="1" ht="15.75" customHeight="1">
      <c r="A655" s="39">
        <v>3850</v>
      </c>
      <c r="B655" s="31">
        <v>3850</v>
      </c>
      <c r="C655" s="31">
        <v>3850</v>
      </c>
      <c r="D655" s="33" t="str">
        <f>VLOOKUP(B655,SAOM!B$2:H2312,7,0)</f>
        <v>SES-ANOS-3850</v>
      </c>
      <c r="E655" s="24">
        <v>41095</v>
      </c>
      <c r="F655" s="24">
        <f t="shared" si="24"/>
        <v>41140</v>
      </c>
      <c r="G655" s="13">
        <f>VLOOKUP(B655,SAOM!B$2:D2199,3,0)</f>
        <v>41143</v>
      </c>
      <c r="H655" s="24">
        <f t="shared" si="22"/>
        <v>41155</v>
      </c>
      <c r="I655" s="24">
        <v>41103</v>
      </c>
      <c r="J655" s="48" t="s">
        <v>469</v>
      </c>
      <c r="K655" s="33" t="str">
        <f>VLOOKUP(B655,SAOM!B$2:H2196,4,0)</f>
        <v>Aceito</v>
      </c>
      <c r="L655" s="10" t="s">
        <v>456</v>
      </c>
      <c r="M655" s="33" t="str">
        <f>VLOOKUP(B655,SAOM!B$2:F2482,5,0)</f>
        <v>Lider</v>
      </c>
      <c r="N655" s="40" t="s">
        <v>2136</v>
      </c>
      <c r="O655" s="11" t="str">
        <f>VLOOKUP(N655,Coordenadas!B$2:C1502,2,0)</f>
        <v>CENTRO SUL</v>
      </c>
      <c r="P655" s="11" t="str">
        <f>VLOOKUP(N655,Coordenadas!B$2:D1502,3,0)</f>
        <v xml:space="preserve"> 21°18'28.62"S</v>
      </c>
      <c r="Q655" s="11" t="str">
        <f>VLOOKUP(N655,Coordenadas!B$2:E1502,4,0)</f>
        <v xml:space="preserve"> 43°45'25.39"O</v>
      </c>
      <c r="R655" s="31">
        <v>4033</v>
      </c>
      <c r="S655" s="24">
        <v>41162</v>
      </c>
      <c r="T655" s="35" t="str">
        <f>VLOOKUP(B655,SAOM!B$2:M2196,9,0)</f>
        <v>PAULO HENRIQUE MOREIRA</v>
      </c>
      <c r="U655" s="13" t="str">
        <f>VLOOKUP(B655,SAOM!B$2:N2196,10,0)</f>
        <v>RUA EUCLIDES RIBEIRO, 46 - CENTRO</v>
      </c>
      <c r="V655" s="35" t="str">
        <f>VLOOKUP(B655,SAOM!B$2:P2196,12,0)</f>
        <v>32-3346-1256</v>
      </c>
      <c r="W655" s="60" t="str">
        <f>VLOOKUP(B655,SAOM!B$2:O2196,11,0)</f>
        <v>36220-000</v>
      </c>
      <c r="X655" s="33" t="str">
        <f>VLOOKUP(B655,SAOM!B$2:Q2196,13,0)</f>
        <v>00:20:0E:10:55:75</v>
      </c>
      <c r="Y655" s="24">
        <v>41221</v>
      </c>
      <c r="Z655" s="40" t="s">
        <v>6228</v>
      </c>
      <c r="AA655" s="55">
        <v>41222</v>
      </c>
      <c r="AB655" s="28">
        <f>VLOOKUP(C655,Relatorios!A$3:B1426,2,0)</f>
        <v>41277</v>
      </c>
      <c r="AC655" s="287">
        <f>VLOOKUP(D655,Faturamento!D$3:F2090,3,0)</f>
        <v>41253</v>
      </c>
      <c r="AD655" s="45" t="s">
        <v>5199</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55">
        <f t="shared" si="23"/>
        <v>41312</v>
      </c>
      <c r="AG655" s="55" t="s">
        <v>4162</v>
      </c>
      <c r="AH655" s="55"/>
      <c r="AI655" s="181"/>
      <c r="AJ655" s="115"/>
      <c r="AK655" s="115"/>
      <c r="AL655" s="11" t="str">
        <f>VLOOKUP(B655,SAOM!B$2:U2313,20,0)</f>
        <v>Vai deixar.</v>
      </c>
    </row>
    <row r="656" spans="1:43" s="15" customFormat="1" ht="15.75" customHeight="1">
      <c r="A656" s="39">
        <v>3852</v>
      </c>
      <c r="B656" s="31">
        <v>3852</v>
      </c>
      <c r="C656" s="31">
        <v>3852</v>
      </c>
      <c r="D656" s="33" t="str">
        <f>VLOOKUP(B656,SAOM!B$2:H2313,7,0)</f>
        <v>SES-ANOS-3852</v>
      </c>
      <c r="E656" s="13">
        <v>41094</v>
      </c>
      <c r="F656" s="13">
        <f t="shared" si="24"/>
        <v>41139</v>
      </c>
      <c r="G656" s="13">
        <f>VLOOKUP(B656,SAOM!B$2:D2200,3,0)</f>
        <v>41139</v>
      </c>
      <c r="H656" s="13">
        <f t="shared" si="22"/>
        <v>41154</v>
      </c>
      <c r="I656" s="13" t="s">
        <v>458</v>
      </c>
      <c r="J656" s="10" t="s">
        <v>469</v>
      </c>
      <c r="K656" s="33" t="str">
        <f>VLOOKUP(B656,SAOM!B$2:H2197,4,0)</f>
        <v>Aceito</v>
      </c>
      <c r="L656" s="10" t="s">
        <v>456</v>
      </c>
      <c r="M656" s="33" t="str">
        <f>VLOOKUP(B656,SAOM!B$2:F2483,5,0)</f>
        <v>Lider</v>
      </c>
      <c r="N656" s="11" t="s">
        <v>2136</v>
      </c>
      <c r="O656" s="11" t="str">
        <f>VLOOKUP(N656,Coordenadas!B$2:C1503,2,0)</f>
        <v>CENTRO SUL</v>
      </c>
      <c r="P656" s="11" t="str">
        <f>VLOOKUP(N656,Coordenadas!B$2:D1503,3,0)</f>
        <v xml:space="preserve"> 21°18'28.62"S</v>
      </c>
      <c r="Q656" s="11" t="str">
        <f>VLOOKUP(N656,Coordenadas!B$2:E1503,4,0)</f>
        <v xml:space="preserve"> 43°45'25.39"O</v>
      </c>
      <c r="R656" s="33">
        <v>4033</v>
      </c>
      <c r="S656" s="13">
        <v>41129</v>
      </c>
      <c r="T656" s="35" t="str">
        <f>VLOOKUP(B656,SAOM!B$2:M2197,9,0)</f>
        <v>PAULO HENRIQUE MOREIRA</v>
      </c>
      <c r="U656" s="13" t="str">
        <f>VLOOKUP(B656,SAOM!B$2:N2197,10,0)</f>
        <v>RUA EUCLIDES RIBEIRO, 99</v>
      </c>
      <c r="V656" s="35" t="str">
        <f>VLOOKUP(B656,SAOM!B$2:P2197,12,0)</f>
        <v>32-3346-1256</v>
      </c>
      <c r="W656" s="60" t="str">
        <f>VLOOKUP(B656,SAOM!B$2:O2197,11,0)</f>
        <v>36220-000</v>
      </c>
      <c r="X656" s="33" t="str">
        <f>VLOOKUP(B656,SAOM!B$2:Q2197,13,0)</f>
        <v>00:20:0e:10:4f:30</v>
      </c>
      <c r="Y656" s="13">
        <v>41129</v>
      </c>
      <c r="Z656" s="11" t="s">
        <v>628</v>
      </c>
      <c r="AA656" s="14">
        <v>41134</v>
      </c>
      <c r="AB656" s="28">
        <f>VLOOKUP(C656,Relatorios!A$3:B1427,2,0)</f>
        <v>41183</v>
      </c>
      <c r="AC656" s="287">
        <f>VLOOKUP(D656,Faturamento!D$3:F2091,3,0)</f>
        <v>41165</v>
      </c>
      <c r="AD656" s="41" t="s">
        <v>6028</v>
      </c>
      <c r="AE656" s="14" t="str">
        <f>VLOOKUP(B656,SAOM!B$2:T2197,16,0)</f>
        <v>-</v>
      </c>
      <c r="AF656" s="14">
        <f t="shared" si="23"/>
        <v>41224</v>
      </c>
      <c r="AG656" s="14" t="s">
        <v>4162</v>
      </c>
      <c r="AH656" s="14"/>
      <c r="AI656" s="47"/>
      <c r="AJ656" s="114"/>
      <c r="AK656" s="114"/>
      <c r="AL656" s="11" t="str">
        <f>VLOOKUP(B656,SAOM!B$2:U2314,20,0)</f>
        <v>-</v>
      </c>
    </row>
    <row r="657" spans="1:38" s="57" customFormat="1" ht="15.75" customHeight="1">
      <c r="A657" s="39">
        <v>3853</v>
      </c>
      <c r="B657" s="31">
        <v>3853</v>
      </c>
      <c r="C657" s="31">
        <v>3853</v>
      </c>
      <c r="D657" s="33" t="str">
        <f>VLOOKUP(B657,SAOM!B$2:H2314,7,0)</f>
        <v>SES-ANOS-3853</v>
      </c>
      <c r="E657" s="24">
        <v>41094</v>
      </c>
      <c r="F657" s="24">
        <v>41164</v>
      </c>
      <c r="G657" s="13">
        <f>VLOOKUP(B657,SAOM!B$2:D2201,3,0)</f>
        <v>41164</v>
      </c>
      <c r="H657" s="24">
        <f t="shared" si="22"/>
        <v>41179</v>
      </c>
      <c r="I657" s="24">
        <v>41130</v>
      </c>
      <c r="J657" s="48" t="s">
        <v>469</v>
      </c>
      <c r="K657" s="33" t="str">
        <f>VLOOKUP(B657,SAOM!B$2:H2198,4,0)</f>
        <v>Aceito</v>
      </c>
      <c r="L657" s="10" t="s">
        <v>456</v>
      </c>
      <c r="M657" s="33" t="str">
        <f>VLOOKUP(B657,SAOM!B$2:F2484,5,0)</f>
        <v>Lider</v>
      </c>
      <c r="N657" s="40" t="s">
        <v>2136</v>
      </c>
      <c r="O657" s="11" t="str">
        <f>VLOOKUP(N657,Coordenadas!B$2:C1504,2,0)</f>
        <v>CENTRO SUL</v>
      </c>
      <c r="P657" s="11" t="str">
        <f>VLOOKUP(N657,Coordenadas!B$2:D1504,3,0)</f>
        <v xml:space="preserve"> 21°18'28.62"S</v>
      </c>
      <c r="Q657" s="11" t="str">
        <f>VLOOKUP(N657,Coordenadas!B$2:E1504,4,0)</f>
        <v xml:space="preserve"> 43°45'25.39"O</v>
      </c>
      <c r="R657" s="31">
        <v>4033</v>
      </c>
      <c r="S657" s="24">
        <v>41130</v>
      </c>
      <c r="T657" s="35" t="str">
        <f>VLOOKUP(B657,SAOM!B$2:M2198,9,0)</f>
        <v>PAULO HENRIQUE MOREIRA</v>
      </c>
      <c r="U657" s="13" t="str">
        <f>VLOOKUP(B657,SAOM!B$2:N2198,10,0)</f>
        <v>Praça Santana,s/n  -  	DISTRITO DE SÃO SEBASTIÃO DE CAMPOLIDE</v>
      </c>
      <c r="V657" s="35" t="str">
        <f>VLOOKUP(B657,SAOM!B$2:P2198,12,0)</f>
        <v>32-33315782</v>
      </c>
      <c r="W657" s="60" t="str">
        <f>VLOOKUP(B657,SAOM!B$2:O2198,11,0)</f>
        <v>36220-000</v>
      </c>
      <c r="X657" s="33" t="str">
        <f>VLOOKUP(B657,SAOM!B$2:Q2198,13,0)</f>
        <v>00:20:0e:10:55:7a</v>
      </c>
      <c r="Y657" s="24">
        <v>41220</v>
      </c>
      <c r="Z657" s="40" t="s">
        <v>9090</v>
      </c>
      <c r="AA657" s="55">
        <v>41221</v>
      </c>
      <c r="AB657" s="28">
        <f>VLOOKUP(C657,Relatorios!A$3:B1428,2,0)</f>
        <v>41277</v>
      </c>
      <c r="AC657" s="287">
        <f>VLOOKUP(D657,Faturamento!D$3:F2092,3,0)</f>
        <v>41252</v>
      </c>
      <c r="AD657" s="45" t="s">
        <v>6021</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55">
        <f t="shared" si="23"/>
        <v>41311</v>
      </c>
      <c r="AG657" s="55" t="s">
        <v>4162</v>
      </c>
      <c r="AH657" s="55"/>
      <c r="AI657" s="181"/>
      <c r="AJ657" s="115"/>
      <c r="AK657" s="115"/>
      <c r="AL657" s="11" t="str">
        <f>VLOOKUP(B657,SAOM!B$2:U2315,20,0)</f>
        <v>Não possui</v>
      </c>
    </row>
    <row r="658" spans="1:38" s="57" customFormat="1" ht="15.75" customHeight="1">
      <c r="A658" s="39">
        <v>3856</v>
      </c>
      <c r="B658" s="31">
        <v>3856</v>
      </c>
      <c r="C658" s="31">
        <v>3856</v>
      </c>
      <c r="D658" s="33" t="str">
        <f>VLOOKUP(B658,SAOM!B$2:H2315,7,0)</f>
        <v>SES-ANOS-3856</v>
      </c>
      <c r="E658" s="24">
        <v>41094</v>
      </c>
      <c r="F658" s="24">
        <v>41258</v>
      </c>
      <c r="G658" s="13">
        <f>VLOOKUP(B658,SAOM!B$2:D2202,3,0)</f>
        <v>41257</v>
      </c>
      <c r="H658" s="24">
        <f t="shared" si="22"/>
        <v>41273</v>
      </c>
      <c r="I658" s="24">
        <v>41403</v>
      </c>
      <c r="J658" s="48" t="s">
        <v>14811</v>
      </c>
      <c r="K658" s="33" t="str">
        <f>VLOOKUP(B658,SAOM!B$2:H2199,4,0)</f>
        <v>Agendado</v>
      </c>
      <c r="L658" s="10" t="s">
        <v>456</v>
      </c>
      <c r="M658" s="33" t="str">
        <f>VLOOKUP(B658,SAOM!B$2:F2485,5,0)</f>
        <v>Lider</v>
      </c>
      <c r="N658" s="40" t="s">
        <v>2136</v>
      </c>
      <c r="O658" s="11" t="str">
        <f>VLOOKUP(N658,Coordenadas!B$2:C1505,2,0)</f>
        <v>CENTRO SUL</v>
      </c>
      <c r="P658" s="11" t="str">
        <f>VLOOKUP(N658,Coordenadas!B$2:D1505,3,0)</f>
        <v xml:space="preserve"> 21°18'28.62"S</v>
      </c>
      <c r="Q658" s="11" t="str">
        <f>VLOOKUP(N658,Coordenadas!B$2:E1505,4,0)</f>
        <v xml:space="preserve"> 43°45'25.39"O</v>
      </c>
      <c r="R658" s="31">
        <v>4033</v>
      </c>
      <c r="S658" s="24" t="s">
        <v>458</v>
      </c>
      <c r="T658" s="35" t="str">
        <f>VLOOKUP(B658,SAOM!B$2:M2199,9,0)</f>
        <v>PAULO HENRIQUE MOREIRA</v>
      </c>
      <c r="U658" s="13" t="str">
        <f>VLOOKUP(B658,SAOM!B$2:N2199,10,0)</f>
        <v>LOCALIDADE RURAL DE CACHOEIRINHA</v>
      </c>
      <c r="V658" s="35" t="str">
        <f>VLOOKUP(B658,SAOM!B$2:P2199,12,0)</f>
        <v>32-3336-0063</v>
      </c>
      <c r="W658" s="60" t="str">
        <f>VLOOKUP(B658,SAOM!B$2:O2199,11,0)</f>
        <v>36220-000</v>
      </c>
      <c r="X658" s="33" t="str">
        <f>VLOOKUP(B658,SAOM!B$2:Q2199,13,0)</f>
        <v>-</v>
      </c>
      <c r="Y658" s="24"/>
      <c r="Z658" s="40"/>
      <c r="AA658" s="55"/>
      <c r="AB658" s="28" t="e">
        <f>VLOOKUP(C658,Relatorios!A$3:B1429,2,0)</f>
        <v>#N/A</v>
      </c>
      <c r="AC658" s="287" t="e">
        <f>VLOOKUP(D658,Faturamento!D$3:F2093,3,0)</f>
        <v>#N/A</v>
      </c>
      <c r="AD658" s="45" t="s">
        <v>6020</v>
      </c>
      <c r="AE658" s="14" t="str">
        <f>VLOOKUP(B658,SAOM!B$2:T2199,16,0)</f>
        <v xml:space="preserve">05/12/2012 13:51:21 	Ivan Santos 	EM CONTATO COM PAULO O MESMO INFORMOU QUE É PARA INSTALAR NO LOCAL DA OS  	Pendência Ativação Resolvida
9/8  - Cliente Paulo Henrique passou a informação para o técnico Marco Aurélio que deseja instalar a antena </v>
      </c>
      <c r="AF658" s="14">
        <f t="shared" si="23"/>
        <v>90</v>
      </c>
      <c r="AG658" s="55" t="s">
        <v>4162</v>
      </c>
      <c r="AH658" s="55"/>
      <c r="AI658" s="181"/>
      <c r="AJ658" s="115"/>
      <c r="AK658" s="115"/>
      <c r="AL658" s="11" t="str">
        <f>VLOOKUP(B658,SAOM!B$2:U2316,20,0)</f>
        <v>-</v>
      </c>
    </row>
    <row r="659" spans="1:38" s="15" customFormat="1" ht="15.75" customHeight="1">
      <c r="A659" s="39">
        <v>3855</v>
      </c>
      <c r="B659" s="31">
        <v>3855</v>
      </c>
      <c r="C659" s="31">
        <v>3855</v>
      </c>
      <c r="D659" s="33" t="str">
        <f>VLOOKUP(B659,SAOM!B$2:H2316,7,0)</f>
        <v>SES-ANOS-3855</v>
      </c>
      <c r="E659" s="13">
        <v>41094</v>
      </c>
      <c r="F659" s="13">
        <f>E659+45</f>
        <v>41139</v>
      </c>
      <c r="G659" s="13">
        <f>VLOOKUP(B659,SAOM!B$2:D2203,3,0)</f>
        <v>41139</v>
      </c>
      <c r="H659" s="13">
        <f t="shared" si="22"/>
        <v>41154</v>
      </c>
      <c r="I659" s="13" t="s">
        <v>458</v>
      </c>
      <c r="J659" s="10" t="s">
        <v>469</v>
      </c>
      <c r="K659" s="33" t="str">
        <f>VLOOKUP(B659,SAOM!B$2:H2200,4,0)</f>
        <v>Aceito</v>
      </c>
      <c r="L659" s="10" t="s">
        <v>456</v>
      </c>
      <c r="M659" s="33" t="str">
        <f>VLOOKUP(B659,SAOM!B$2:F2486,5,0)</f>
        <v>Lider</v>
      </c>
      <c r="N659" s="11" t="s">
        <v>2136</v>
      </c>
      <c r="O659" s="11" t="str">
        <f>VLOOKUP(N659,Coordenadas!B$2:C1506,2,0)</f>
        <v>CENTRO SUL</v>
      </c>
      <c r="P659" s="11" t="str">
        <f>VLOOKUP(N659,Coordenadas!B$2:D1506,3,0)</f>
        <v xml:space="preserve"> 21°18'28.62"S</v>
      </c>
      <c r="Q659" s="11" t="str">
        <f>VLOOKUP(N659,Coordenadas!B$2:E1506,4,0)</f>
        <v xml:space="preserve"> 43°45'25.39"O</v>
      </c>
      <c r="R659" s="33">
        <v>4033</v>
      </c>
      <c r="S659" s="13">
        <v>41131</v>
      </c>
      <c r="T659" s="35" t="str">
        <f>VLOOKUP(B659,SAOM!B$2:M2200,9,0)</f>
        <v>PAULO HENRIQUE MOREIRA</v>
      </c>
      <c r="U659" s="13" t="str">
        <f>VLOOKUP(B659,SAOM!B$2:N2200,10,0)</f>
        <v>RUA NELSON FORTES DA SILVA, 97</v>
      </c>
      <c r="V659" s="35" t="str">
        <f>VLOOKUP(B659,SAOM!B$2:P2200,12,0)</f>
        <v>32-3346-2033</v>
      </c>
      <c r="W659" s="60" t="str">
        <f>VLOOKUP(B659,SAOM!B$2:O2200,11,0)</f>
        <v>36220-000</v>
      </c>
      <c r="X659" s="33" t="str">
        <f>VLOOKUP(B659,SAOM!B$2:Q2200,13,0)</f>
        <v>00:20:0e:10:4c:d4</v>
      </c>
      <c r="Y659" s="13">
        <v>41131</v>
      </c>
      <c r="Z659" s="11" t="s">
        <v>6023</v>
      </c>
      <c r="AA659" s="14">
        <v>41131</v>
      </c>
      <c r="AB659" s="28">
        <f>VLOOKUP(C659,Relatorios!A$3:B1430,2,0)</f>
        <v>41183</v>
      </c>
      <c r="AC659" s="287">
        <f>VLOOKUP(D659,Faturamento!D$3:F2094,3,0)</f>
        <v>41162</v>
      </c>
      <c r="AD659" s="41"/>
      <c r="AE659" s="14" t="str">
        <f>VLOOKUP(B659,SAOM!B$2:T2200,16,0)</f>
        <v>-</v>
      </c>
      <c r="AF659" s="14">
        <f t="shared" si="23"/>
        <v>41221</v>
      </c>
      <c r="AG659" s="14" t="s">
        <v>4162</v>
      </c>
      <c r="AH659" s="14"/>
      <c r="AI659" s="47"/>
      <c r="AJ659" s="114"/>
      <c r="AK659" s="114"/>
      <c r="AL659" s="11" t="str">
        <f>VLOOKUP(B659,SAOM!B$2:U2317,20,0)</f>
        <v>-</v>
      </c>
    </row>
    <row r="660" spans="1:38" s="15" customFormat="1" ht="15.75" customHeight="1">
      <c r="A660" s="39">
        <v>3854</v>
      </c>
      <c r="B660" s="31">
        <v>3854</v>
      </c>
      <c r="C660" s="31">
        <v>3854</v>
      </c>
      <c r="D660" s="33" t="str">
        <f>VLOOKUP(B660,SAOM!B$2:H2317,7,0)</f>
        <v>SES-ANOS-3854</v>
      </c>
      <c r="E660" s="13">
        <v>41094</v>
      </c>
      <c r="F660" s="13">
        <f>E660+45</f>
        <v>41139</v>
      </c>
      <c r="G660" s="13">
        <f>VLOOKUP(B660,SAOM!B$2:D2204,3,0)</f>
        <v>41139</v>
      </c>
      <c r="H660" s="13">
        <f t="shared" si="22"/>
        <v>41154</v>
      </c>
      <c r="I660" s="13" t="s">
        <v>458</v>
      </c>
      <c r="J660" s="10" t="s">
        <v>469</v>
      </c>
      <c r="K660" s="33" t="str">
        <f>VLOOKUP(B660,SAOM!B$2:H2201,4,0)</f>
        <v>Aceito</v>
      </c>
      <c r="L660" s="10" t="s">
        <v>456</v>
      </c>
      <c r="M660" s="33" t="str">
        <f>VLOOKUP(B660,SAOM!B$2:F2487,5,0)</f>
        <v>Lider</v>
      </c>
      <c r="N660" s="11" t="s">
        <v>2136</v>
      </c>
      <c r="O660" s="11" t="str">
        <f>VLOOKUP(N660,Coordenadas!B$2:C1507,2,0)</f>
        <v>CENTRO SUL</v>
      </c>
      <c r="P660" s="11" t="str">
        <f>VLOOKUP(N660,Coordenadas!B$2:D1507,3,0)</f>
        <v xml:space="preserve"> 21°18'28.62"S</v>
      </c>
      <c r="Q660" s="11" t="str">
        <f>VLOOKUP(N660,Coordenadas!B$2:E1507,4,0)</f>
        <v xml:space="preserve"> 43°45'25.39"O</v>
      </c>
      <c r="R660" s="33">
        <v>4033</v>
      </c>
      <c r="S660" s="13">
        <v>41129</v>
      </c>
      <c r="T660" s="35" t="str">
        <f>VLOOKUP(B660,SAOM!B$2:M2201,9,0)</f>
        <v>PAULO HENRIQUE MOREIRA</v>
      </c>
      <c r="U660" s="13" t="str">
        <f>VLOOKUP(B660,SAOM!B$2:N2201,10,0)</f>
        <v>RUA JOAO BATISTA, 278</v>
      </c>
      <c r="V660" s="35" t="str">
        <f>VLOOKUP(B660,SAOM!B$2:P2201,12,0)</f>
        <v>32-3330-1165</v>
      </c>
      <c r="W660" s="60" t="str">
        <f>VLOOKUP(B660,SAOM!B$2:O2201,11,0)</f>
        <v>36220-000</v>
      </c>
      <c r="X660" s="33" t="str">
        <f>VLOOKUP(B660,SAOM!B$2:Q2201,13,0)</f>
        <v>00:20:0e:10:4f:2b</v>
      </c>
      <c r="Y660" s="13">
        <v>41129</v>
      </c>
      <c r="Z660" s="11" t="s">
        <v>1450</v>
      </c>
      <c r="AA660" s="14">
        <v>41131</v>
      </c>
      <c r="AB660" s="28">
        <f>VLOOKUP(C660,Relatorios!A$3:B1431,2,0)</f>
        <v>41183</v>
      </c>
      <c r="AC660" s="287">
        <f>VLOOKUP(D660,Faturamento!D$3:F2095,3,0)</f>
        <v>41162</v>
      </c>
      <c r="AD660" s="41" t="s">
        <v>5880</v>
      </c>
      <c r="AE660" s="14" t="str">
        <f>VLOOKUP(B660,SAOM!B$2:T2201,16,0)</f>
        <v>-</v>
      </c>
      <c r="AF660" s="14">
        <f t="shared" si="23"/>
        <v>41221</v>
      </c>
      <c r="AG660" s="14" t="s">
        <v>4162</v>
      </c>
      <c r="AH660" s="14"/>
      <c r="AI660" s="47"/>
      <c r="AJ660" s="114"/>
      <c r="AK660" s="114"/>
      <c r="AL660" s="11" t="str">
        <f>VLOOKUP(B660,SAOM!B$2:U2318,20,0)</f>
        <v>-</v>
      </c>
    </row>
    <row r="661" spans="1:38" s="15" customFormat="1" ht="15.75" customHeight="1">
      <c r="A661" s="39">
        <v>3866</v>
      </c>
      <c r="B661" s="31">
        <v>3866</v>
      </c>
      <c r="C661" s="31">
        <v>3866</v>
      </c>
      <c r="D661" s="33" t="str">
        <f>VLOOKUP(B661,SAOM!B$2:H2318,7,0)</f>
        <v>SES-ALIS-3866</v>
      </c>
      <c r="E661" s="13">
        <v>41094</v>
      </c>
      <c r="F661" s="13">
        <f>E661+45</f>
        <v>41139</v>
      </c>
      <c r="G661" s="13">
        <f>VLOOKUP(B661,SAOM!B$2:D2205,3,0)</f>
        <v>41139</v>
      </c>
      <c r="H661" s="13">
        <f t="shared" si="22"/>
        <v>41154</v>
      </c>
      <c r="I661" s="13" t="s">
        <v>458</v>
      </c>
      <c r="J661" s="10" t="s">
        <v>469</v>
      </c>
      <c r="K661" s="33" t="str">
        <f>VLOOKUP(B661,SAOM!B$2:H2202,4,0)</f>
        <v>Aceito</v>
      </c>
      <c r="L661" s="10" t="s">
        <v>456</v>
      </c>
      <c r="M661" s="33" t="str">
        <f>VLOOKUP(B661,SAOM!B$2:F2488,5,0)</f>
        <v>Lider</v>
      </c>
      <c r="N661" s="11" t="s">
        <v>1879</v>
      </c>
      <c r="O661" s="11" t="str">
        <f>VLOOKUP(N661,Coordenadas!B$2:C1508,2,0)</f>
        <v>SUL</v>
      </c>
      <c r="P661" s="11" t="str">
        <f>VLOOKUP(N661,Coordenadas!B$2:D1508,3,0)</f>
        <v xml:space="preserve"> 20°51'21.90"S</v>
      </c>
      <c r="Q661" s="11" t="str">
        <f>VLOOKUP(N661,Coordenadas!B$2:E1508,4,0)</f>
        <v xml:space="preserve"> 46°22'56.81"O</v>
      </c>
      <c r="R661" s="33">
        <v>4033</v>
      </c>
      <c r="S661" s="13">
        <v>41162</v>
      </c>
      <c r="T661" s="35" t="str">
        <f>VLOOKUP(B661,SAOM!B$2:M2202,9,0)</f>
        <v>Bethânia Ribeiro Freitas Oliveira</v>
      </c>
      <c r="U661" s="13" t="str">
        <f>VLOOKUP(B661,SAOM!B$2:N2202,10,0)</f>
        <v>Rua Major João Goncalves, 155</v>
      </c>
      <c r="V661" s="35" t="str">
        <f>VLOOKUP(B661,SAOM!B$2:P2202,12,0)</f>
        <v>(35)3523-1350/2762</v>
      </c>
      <c r="W661" s="60" t="str">
        <f>VLOOKUP(B661,SAOM!B$2:O2202,11,0)</f>
        <v>37940-000</v>
      </c>
      <c r="X661" s="33" t="str">
        <f>VLOOKUP(B661,SAOM!B$2:Q2202,13,0)</f>
        <v>00:20:0e:10:4a:c2</v>
      </c>
      <c r="Y661" s="13">
        <v>41213</v>
      </c>
      <c r="Z661" s="11" t="s">
        <v>8102</v>
      </c>
      <c r="AA661" s="14">
        <v>41213</v>
      </c>
      <c r="AB661" s="28">
        <f>VLOOKUP(C661,Relatorios!A$3:B1432,2,0)</f>
        <v>41277</v>
      </c>
      <c r="AC661" s="287">
        <f>VLOOKUP(D661,Faturamento!D$3:F2096,3,0)</f>
        <v>41243</v>
      </c>
      <c r="AD661" s="41"/>
      <c r="AE661" s="14" t="str">
        <f>VLOOKUP(B661,SAOM!B$2:T2202,16,0)</f>
        <v>-</v>
      </c>
      <c r="AF661" s="14">
        <f t="shared" si="23"/>
        <v>41303</v>
      </c>
      <c r="AG661" s="14">
        <v>41204</v>
      </c>
      <c r="AH661" s="14">
        <v>41204</v>
      </c>
      <c r="AI661" s="47" t="s">
        <v>456</v>
      </c>
      <c r="AJ661" s="114" t="s">
        <v>8655</v>
      </c>
      <c r="AK661" s="114" t="s">
        <v>9085</v>
      </c>
      <c r="AL661" s="11" t="str">
        <f>VLOOKUP(B661,SAOM!B$2:U2319,20,0)</f>
        <v>Não possui</v>
      </c>
    </row>
    <row r="662" spans="1:38" s="57" customFormat="1" ht="15.75" customHeight="1">
      <c r="A662" s="39">
        <v>3862</v>
      </c>
      <c r="B662" s="31">
        <v>3862</v>
      </c>
      <c r="C662" s="31">
        <v>3862</v>
      </c>
      <c r="D662" s="33" t="str">
        <f>VLOOKUP(B662,SAOM!B$2:H2319,7,0)</f>
        <v>SES-ALIS-3862</v>
      </c>
      <c r="E662" s="24">
        <v>41094</v>
      </c>
      <c r="F662" s="24">
        <v>41163</v>
      </c>
      <c r="G662" s="13">
        <f>VLOOKUP(B662,SAOM!B$2:D2206,3,0)</f>
        <v>41163</v>
      </c>
      <c r="H662" s="24">
        <f t="shared" si="22"/>
        <v>41178</v>
      </c>
      <c r="I662" s="24">
        <v>41103</v>
      </c>
      <c r="J662" s="48" t="s">
        <v>469</v>
      </c>
      <c r="K662" s="33" t="str">
        <f>VLOOKUP(B662,SAOM!B$2:H2203,4,0)</f>
        <v>Aceito</v>
      </c>
      <c r="L662" s="10" t="s">
        <v>456</v>
      </c>
      <c r="M662" s="33" t="str">
        <f>VLOOKUP(B662,SAOM!B$2:F2489,5,0)</f>
        <v>Lider</v>
      </c>
      <c r="N662" s="11" t="s">
        <v>1879</v>
      </c>
      <c r="O662" s="11" t="str">
        <f>VLOOKUP(N662,Coordenadas!B$2:C1509,2,0)</f>
        <v>SUL</v>
      </c>
      <c r="P662" s="11" t="str">
        <f>VLOOKUP(N662,Coordenadas!B$2:D1509,3,0)</f>
        <v xml:space="preserve"> 20°51'21.90"S</v>
      </c>
      <c r="Q662" s="11" t="str">
        <f>VLOOKUP(N662,Coordenadas!B$2:E1509,4,0)</f>
        <v xml:space="preserve"> 46°22'56.81"O</v>
      </c>
      <c r="R662" s="31">
        <v>4033</v>
      </c>
      <c r="S662" s="24">
        <v>41162</v>
      </c>
      <c r="T662" s="35" t="str">
        <f>VLOOKUP(B662,SAOM!B$2:M2203,9,0)</f>
        <v>Bethânia Ribeiro Freitas Oliveira</v>
      </c>
      <c r="U662" s="13" t="str">
        <f>VLOOKUP(B662,SAOM!B$2:N2203,10,0)</f>
        <v>Rua Madre Assunção de Faria, 172 - Vila Betania</v>
      </c>
      <c r="V662" s="35" t="str">
        <f>VLOOKUP(B662,SAOM!B$2:P2203,12,0)</f>
        <v>(35)3523-2937</v>
      </c>
      <c r="W662" s="60" t="str">
        <f>VLOOKUP(B662,SAOM!B$2:O2203,11,0)</f>
        <v>37940-000</v>
      </c>
      <c r="X662" s="33" t="str">
        <f>VLOOKUP(B662,SAOM!B$2:Q2203,13,0)</f>
        <v>00:20:0E:10:4C:3B</v>
      </c>
      <c r="Y662" s="24">
        <v>41177</v>
      </c>
      <c r="Z662" s="40" t="s">
        <v>7931</v>
      </c>
      <c r="AA662" s="55">
        <v>41178</v>
      </c>
      <c r="AB662" s="28">
        <f>VLOOKUP(C662,Relatorios!A$3:B1433,2,0)</f>
        <v>41277</v>
      </c>
      <c r="AC662" s="287">
        <f>VLOOKUP(D662,Faturamento!D$3:F2097,3,0)</f>
        <v>41209</v>
      </c>
      <c r="AD662" s="45" t="s">
        <v>5874</v>
      </c>
      <c r="AE662" s="14" t="str">
        <f>VLOOKUP(B662,SAOM!B$2:T2203,16,0)</f>
        <v xml:space="preserve">06/08/2012 15:27:47 	Ivan Santos 	Endereço confirmado. 
13/07/2012 17:12:24 	Verônica Bruna Barroso 	Endereço incorreto: (Endereço correto é Rua  Madre Assunção de Faria, 37) </v>
      </c>
      <c r="AF662" s="14">
        <f t="shared" si="23"/>
        <v>41268</v>
      </c>
      <c r="AG662" s="55" t="s">
        <v>4162</v>
      </c>
      <c r="AH662" s="55"/>
      <c r="AI662" s="181"/>
      <c r="AJ662" s="115"/>
      <c r="AK662" s="115"/>
      <c r="AL662" s="11" t="str">
        <f>VLOOKUP(B662,SAOM!B$2:U2320,20,0)</f>
        <v>-</v>
      </c>
    </row>
    <row r="663" spans="1:38" s="15" customFormat="1" ht="15.75" customHeight="1">
      <c r="A663" s="39">
        <v>3863</v>
      </c>
      <c r="B663" s="31">
        <v>3863</v>
      </c>
      <c r="C663" s="31">
        <v>3863</v>
      </c>
      <c r="D663" s="33" t="str">
        <f>VLOOKUP(B663,SAOM!B$2:H2320,7,0)</f>
        <v>SES-ALIS-3863</v>
      </c>
      <c r="E663" s="13">
        <v>41094</v>
      </c>
      <c r="F663" s="13">
        <f t="shared" ref="F663:F672" si="25">E663+45</f>
        <v>41139</v>
      </c>
      <c r="G663" s="13">
        <f>VLOOKUP(B663,SAOM!B$2:D2207,3,0)</f>
        <v>41139</v>
      </c>
      <c r="H663" s="13">
        <f t="shared" si="22"/>
        <v>41154</v>
      </c>
      <c r="I663" s="13" t="s">
        <v>458</v>
      </c>
      <c r="J663" s="10" t="s">
        <v>469</v>
      </c>
      <c r="K663" s="33" t="str">
        <f>VLOOKUP(B663,SAOM!B$2:H2204,4,0)</f>
        <v>Aceito</v>
      </c>
      <c r="L663" s="10" t="s">
        <v>456</v>
      </c>
      <c r="M663" s="33" t="str">
        <f>VLOOKUP(B663,SAOM!B$2:F2490,5,0)</f>
        <v>Lider</v>
      </c>
      <c r="N663" s="11" t="s">
        <v>1879</v>
      </c>
      <c r="O663" s="11" t="str">
        <f>VLOOKUP(N663,Coordenadas!B$2:C1510,2,0)</f>
        <v>SUL</v>
      </c>
      <c r="P663" s="11" t="str">
        <f>VLOOKUP(N663,Coordenadas!B$2:D1510,3,0)</f>
        <v xml:space="preserve"> 20°51'21.90"S</v>
      </c>
      <c r="Q663" s="11" t="str">
        <f>VLOOKUP(N663,Coordenadas!B$2:E1510,4,0)</f>
        <v xml:space="preserve"> 46°22'56.81"O</v>
      </c>
      <c r="R663" s="33">
        <v>4033</v>
      </c>
      <c r="S663" s="13">
        <v>41122</v>
      </c>
      <c r="T663" s="35" t="str">
        <f>VLOOKUP(B663,SAOM!B$2:M2204,9,0)</f>
        <v>Maria do Rosário Ribeiro Reis</v>
      </c>
      <c r="U663" s="13" t="str">
        <f>VLOOKUP(B663,SAOM!B$2:N2204,10,0)</f>
        <v>Rua Espírito Santo, 248</v>
      </c>
      <c r="V663" s="35" t="str">
        <f>VLOOKUP(B663,SAOM!B$2:P2204,12,0)</f>
        <v>35)3523-1551</v>
      </c>
      <c r="W663" s="60">
        <f>VLOOKUP(B663,SAOM!B$2:O2204,11,0)</f>
        <v>37940000</v>
      </c>
      <c r="X663" s="33" t="str">
        <f>VLOOKUP(B663,SAOM!B$2:Q2204,13,0)</f>
        <v>00:20:0e:10:4c:3e</v>
      </c>
      <c r="Y663" s="13">
        <v>41122</v>
      </c>
      <c r="Z663" s="11" t="s">
        <v>2397</v>
      </c>
      <c r="AA663" s="14">
        <v>41123</v>
      </c>
      <c r="AB663" s="28">
        <f>VLOOKUP(C663,Relatorios!A$3:B1434,2,0)</f>
        <v>41183</v>
      </c>
      <c r="AC663" s="287">
        <f>VLOOKUP(D663,Faturamento!D$3:F2098,3,0)</f>
        <v>41154</v>
      </c>
      <c r="AD663" s="41"/>
      <c r="AE663" s="14" t="str">
        <f>VLOOKUP(B663,SAOM!B$2:T2204,16,0)</f>
        <v>-</v>
      </c>
      <c r="AF663" s="14">
        <f t="shared" si="23"/>
        <v>41213</v>
      </c>
      <c r="AG663" s="14">
        <v>41201</v>
      </c>
      <c r="AH663" s="14">
        <v>41205</v>
      </c>
      <c r="AI663" s="47" t="s">
        <v>456</v>
      </c>
      <c r="AJ663" s="190" t="s">
        <v>8678</v>
      </c>
      <c r="AK663" s="114" t="s">
        <v>8729</v>
      </c>
      <c r="AL663" s="11" t="str">
        <f>VLOOKUP(B663,SAOM!B$2:U2321,20,0)</f>
        <v>técnico não possui o cabo</v>
      </c>
    </row>
    <row r="664" spans="1:38" s="15" customFormat="1" ht="15.75" customHeight="1">
      <c r="A664" s="39">
        <v>3864</v>
      </c>
      <c r="B664" s="31">
        <v>3864</v>
      </c>
      <c r="C664" s="31">
        <v>3864</v>
      </c>
      <c r="D664" s="33" t="str">
        <f>VLOOKUP(B664,SAOM!B$2:H2321,7,0)</f>
        <v>SES-ALIS-3864</v>
      </c>
      <c r="E664" s="13">
        <v>41094</v>
      </c>
      <c r="F664" s="13">
        <f t="shared" si="25"/>
        <v>41139</v>
      </c>
      <c r="G664" s="13">
        <f>VLOOKUP(B664,SAOM!B$2:D2208,3,0)</f>
        <v>41139</v>
      </c>
      <c r="H664" s="13">
        <f t="shared" si="22"/>
        <v>41154</v>
      </c>
      <c r="I664" s="13" t="s">
        <v>458</v>
      </c>
      <c r="J664" s="10" t="s">
        <v>469</v>
      </c>
      <c r="K664" s="33" t="str">
        <f>VLOOKUP(B664,SAOM!B$2:H2205,4,0)</f>
        <v>Aceito</v>
      </c>
      <c r="L664" s="10" t="s">
        <v>456</v>
      </c>
      <c r="M664" s="33" t="str">
        <f>VLOOKUP(B664,SAOM!B$2:F2491,5,0)</f>
        <v>Lider</v>
      </c>
      <c r="N664" s="11" t="s">
        <v>1879</v>
      </c>
      <c r="O664" s="11" t="str">
        <f>VLOOKUP(N664,Coordenadas!B$2:C1511,2,0)</f>
        <v>SUL</v>
      </c>
      <c r="P664" s="11" t="str">
        <f>VLOOKUP(N664,Coordenadas!B$2:D1511,3,0)</f>
        <v xml:space="preserve"> 20°51'21.90"S</v>
      </c>
      <c r="Q664" s="11" t="str">
        <f>VLOOKUP(N664,Coordenadas!B$2:E1511,4,0)</f>
        <v xml:space="preserve"> 46°22'56.81"O</v>
      </c>
      <c r="R664" s="33">
        <v>4033</v>
      </c>
      <c r="S664" s="13">
        <v>41121</v>
      </c>
      <c r="T664" s="35" t="str">
        <f>VLOOKUP(B664,SAOM!B$2:M2205,9,0)</f>
        <v>Soraya Brasileiro Carvalho Cardoso</v>
      </c>
      <c r="U664" s="13" t="str">
        <f>VLOOKUP(B664,SAOM!B$2:N2205,10,0)</f>
        <v>Rua Major João Goncalves, 60</v>
      </c>
      <c r="V664" s="35" t="str">
        <f>VLOOKUP(B664,SAOM!B$2:P2205,12,0)</f>
        <v>(35)3523-1330</v>
      </c>
      <c r="W664" s="60">
        <f>VLOOKUP(B664,SAOM!B$2:O2205,11,0)</f>
        <v>37940000</v>
      </c>
      <c r="X664" s="33" t="str">
        <f>VLOOKUP(B664,SAOM!B$2:Q2205,13,0)</f>
        <v>00:20:0E:10:4C:44</v>
      </c>
      <c r="Y664" s="13">
        <v>41122</v>
      </c>
      <c r="Z664" s="11" t="s">
        <v>2397</v>
      </c>
      <c r="AA664" s="14">
        <v>41123</v>
      </c>
      <c r="AB664" s="28">
        <f>VLOOKUP(C664,Relatorios!A$3:B1435,2,0)</f>
        <v>41183</v>
      </c>
      <c r="AC664" s="287">
        <f>VLOOKUP(D664,Faturamento!D$3:F2099,3,0)</f>
        <v>41154</v>
      </c>
      <c r="AD664" s="41"/>
      <c r="AE664" s="14" t="str">
        <f>VLOOKUP(B664,SAOM!B$2:T2205,16,0)</f>
        <v>-</v>
      </c>
      <c r="AF664" s="14">
        <f t="shared" si="23"/>
        <v>41213</v>
      </c>
      <c r="AG664" s="14" t="s">
        <v>4162</v>
      </c>
      <c r="AH664" s="14"/>
      <c r="AI664" s="47"/>
      <c r="AJ664" s="114"/>
      <c r="AK664" s="114"/>
      <c r="AL664" s="11" t="str">
        <f>VLOOKUP(B664,SAOM!B$2:U2322,20,0)</f>
        <v>O técnico não esta com o cabo RJ45 disponível.</v>
      </c>
    </row>
    <row r="665" spans="1:38" s="15" customFormat="1" ht="15.75" customHeight="1">
      <c r="A665" s="39">
        <v>3865</v>
      </c>
      <c r="B665" s="31">
        <v>3865</v>
      </c>
      <c r="C665" s="31">
        <v>3865</v>
      </c>
      <c r="D665" s="33" t="str">
        <f>VLOOKUP(B665,SAOM!B$2:H2322,7,0)</f>
        <v>SES-ALIS-3865</v>
      </c>
      <c r="E665" s="13">
        <v>41094</v>
      </c>
      <c r="F665" s="13">
        <f t="shared" si="25"/>
        <v>41139</v>
      </c>
      <c r="G665" s="13">
        <f>VLOOKUP(B665,SAOM!B$2:D2209,3,0)</f>
        <v>41139</v>
      </c>
      <c r="H665" s="13">
        <f t="shared" si="22"/>
        <v>41154</v>
      </c>
      <c r="I665" s="13" t="s">
        <v>458</v>
      </c>
      <c r="J665" s="10" t="s">
        <v>469</v>
      </c>
      <c r="K665" s="33" t="str">
        <f>VLOOKUP(B665,SAOM!B$2:H2206,4,0)</f>
        <v>Aceito</v>
      </c>
      <c r="L665" s="10" t="s">
        <v>456</v>
      </c>
      <c r="M665" s="33" t="str">
        <f>VLOOKUP(B665,SAOM!B$2:F2492,5,0)</f>
        <v>Lider</v>
      </c>
      <c r="N665" s="11" t="s">
        <v>1879</v>
      </c>
      <c r="O665" s="11" t="str">
        <f>VLOOKUP(N665,Coordenadas!B$2:C1512,2,0)</f>
        <v>SUL</v>
      </c>
      <c r="P665" s="11" t="str">
        <f>VLOOKUP(N665,Coordenadas!B$2:D1512,3,0)</f>
        <v xml:space="preserve"> 20°51'21.90"S</v>
      </c>
      <c r="Q665" s="11" t="str">
        <f>VLOOKUP(N665,Coordenadas!B$2:E1512,4,0)</f>
        <v xml:space="preserve"> 46°22'56.81"O</v>
      </c>
      <c r="R665" s="33">
        <v>4033</v>
      </c>
      <c r="S665" s="13">
        <v>41123</v>
      </c>
      <c r="T665" s="35" t="str">
        <f>VLOOKUP(B665,SAOM!B$2:M2206,9,0)</f>
        <v>Eliana Guilhermina Cruz</v>
      </c>
      <c r="U665" s="13" t="str">
        <f>VLOOKUP(B665,SAOM!B$2:N2206,10,0)</f>
        <v>Praça Osvaldo Américo dos Reis,38</v>
      </c>
      <c r="V665" s="35">
        <f>VLOOKUP(B665,SAOM!B$2:P2206,12,0)</f>
        <v>3535231089</v>
      </c>
      <c r="W665" s="60">
        <f>VLOOKUP(B665,SAOM!B$2:O2206,11,0)</f>
        <v>37940000</v>
      </c>
      <c r="X665" s="33" t="str">
        <f>VLOOKUP(B665,SAOM!B$2:Q2206,13,0)</f>
        <v>00:20:0E:10:4C:21</v>
      </c>
      <c r="Y665" s="13">
        <v>41123</v>
      </c>
      <c r="Z665" s="11" t="s">
        <v>1358</v>
      </c>
      <c r="AA665" s="14">
        <v>41123</v>
      </c>
      <c r="AB665" s="28">
        <f>VLOOKUP(C665,Relatorios!A$3:B1436,2,0)</f>
        <v>41183</v>
      </c>
      <c r="AC665" s="287">
        <f>VLOOKUP(D665,Faturamento!D$3:F2100,3,0)</f>
        <v>41154</v>
      </c>
      <c r="AD665" s="41"/>
      <c r="AE665" s="14" t="str">
        <f>VLOOKUP(B665,SAOM!B$2:T2206,16,0)</f>
        <v>-</v>
      </c>
      <c r="AF665" s="14">
        <f t="shared" si="23"/>
        <v>41213</v>
      </c>
      <c r="AG665" s="14" t="s">
        <v>4162</v>
      </c>
      <c r="AH665" s="14"/>
      <c r="AI665" s="47"/>
      <c r="AJ665" s="114"/>
      <c r="AK665" s="114"/>
      <c r="AL665" s="11" t="str">
        <f>VLOOKUP(B665,SAOM!B$2:U2323,20,0)</f>
        <v>O técnico não recebeu o cabo RJ45 para a instalação.</v>
      </c>
    </row>
    <row r="666" spans="1:38" s="15" customFormat="1" ht="15.75" customHeight="1">
      <c r="A666" s="39">
        <v>3860</v>
      </c>
      <c r="B666" s="31">
        <v>3860</v>
      </c>
      <c r="C666" s="31">
        <v>3860</v>
      </c>
      <c r="D666" s="33" t="str">
        <f>VLOOKUP(B666,SAOM!B$2:H2323,7,0)</f>
        <v>SES-ALIS-3860</v>
      </c>
      <c r="E666" s="13">
        <v>41094</v>
      </c>
      <c r="F666" s="13">
        <f t="shared" si="25"/>
        <v>41139</v>
      </c>
      <c r="G666" s="13">
        <f>VLOOKUP(B666,SAOM!B$2:D2210,3,0)</f>
        <v>41139</v>
      </c>
      <c r="H666" s="13">
        <f t="shared" si="22"/>
        <v>41154</v>
      </c>
      <c r="I666" s="13" t="s">
        <v>458</v>
      </c>
      <c r="J666" s="10" t="s">
        <v>469</v>
      </c>
      <c r="K666" s="33" t="str">
        <f>VLOOKUP(B666,SAOM!B$2:H2207,4,0)</f>
        <v>Aceito</v>
      </c>
      <c r="L666" s="10" t="s">
        <v>456</v>
      </c>
      <c r="M666" s="33" t="str">
        <f>VLOOKUP(B666,SAOM!B$2:F2493,5,0)</f>
        <v>Lider</v>
      </c>
      <c r="N666" s="11" t="s">
        <v>1879</v>
      </c>
      <c r="O666" s="11" t="str">
        <f>VLOOKUP(N666,Coordenadas!B$2:C1513,2,0)</f>
        <v>SUL</v>
      </c>
      <c r="P666" s="11" t="str">
        <f>VLOOKUP(N666,Coordenadas!B$2:D1513,3,0)</f>
        <v xml:space="preserve"> 20°51'21.90"S</v>
      </c>
      <c r="Q666" s="11" t="str">
        <f>VLOOKUP(N666,Coordenadas!B$2:E1513,4,0)</f>
        <v xml:space="preserve"> 46°22'56.81"O</v>
      </c>
      <c r="R666" s="33">
        <v>4033</v>
      </c>
      <c r="S666" s="13">
        <v>41128</v>
      </c>
      <c r="T666" s="35" t="str">
        <f>VLOOKUP(B666,SAOM!B$2:M2207,9,0)</f>
        <v>Claudia Ribeiro Santos Passos</v>
      </c>
      <c r="U666" s="13" t="str">
        <f>VLOOKUP(B666,SAOM!B$2:N2207,10,0)</f>
        <v>Praça Dr. José de Carvalho Faria, 106</v>
      </c>
      <c r="V666" s="35" t="str">
        <f>VLOOKUP(B666,SAOM!B$2:P2207,12,0)</f>
        <v>(35)3523-2684</v>
      </c>
      <c r="W666" s="60">
        <f>VLOOKUP(B666,SAOM!B$2:O2207,11,0)</f>
        <v>37940000</v>
      </c>
      <c r="X666" s="33" t="str">
        <f>VLOOKUP(B666,SAOM!B$2:Q2207,13,0)</f>
        <v>00:20:0E:10:4C:46</v>
      </c>
      <c r="Y666" s="13">
        <v>41128</v>
      </c>
      <c r="Z666" s="11" t="s">
        <v>4973</v>
      </c>
      <c r="AA666" s="14">
        <v>41128</v>
      </c>
      <c r="AB666" s="28">
        <f>VLOOKUP(C666,Relatorios!A$3:B1437,2,0)</f>
        <v>41183</v>
      </c>
      <c r="AC666" s="287">
        <f>VLOOKUP(D666,Faturamento!D$3:F2101,3,0)</f>
        <v>41159</v>
      </c>
      <c r="AD666" s="41"/>
      <c r="AE666" s="14" t="str">
        <f>VLOOKUP(B666,SAOM!B$2:T2207,16,0)</f>
        <v>-</v>
      </c>
      <c r="AF666" s="14">
        <f t="shared" si="23"/>
        <v>41218</v>
      </c>
      <c r="AG666" s="14">
        <v>41163</v>
      </c>
      <c r="AH666" s="14">
        <v>41408</v>
      </c>
      <c r="AI666" s="181" t="s">
        <v>8609</v>
      </c>
      <c r="AJ666" s="114" t="s">
        <v>9087</v>
      </c>
      <c r="AK666" s="114" t="s">
        <v>22161</v>
      </c>
      <c r="AL666" s="11" t="str">
        <f>VLOOKUP(B666,SAOM!B$2:U2324,20,0)</f>
        <v>Cabo curto.</v>
      </c>
    </row>
    <row r="667" spans="1:38" s="15" customFormat="1" ht="15.75" customHeight="1">
      <c r="A667" s="39">
        <v>3858</v>
      </c>
      <c r="B667" s="31">
        <v>3858</v>
      </c>
      <c r="C667" s="31">
        <v>3858</v>
      </c>
      <c r="D667" s="33" t="str">
        <f>VLOOKUP(B667,SAOM!B$2:H2324,7,0)</f>
        <v>SES-ALIS-3858</v>
      </c>
      <c r="E667" s="13">
        <v>41094</v>
      </c>
      <c r="F667" s="13">
        <f t="shared" si="25"/>
        <v>41139</v>
      </c>
      <c r="G667" s="13">
        <f>VLOOKUP(B667,SAOM!B$2:D2211,3,0)</f>
        <v>41139</v>
      </c>
      <c r="H667" s="13">
        <f t="shared" si="22"/>
        <v>41154</v>
      </c>
      <c r="I667" s="13" t="s">
        <v>458</v>
      </c>
      <c r="J667" s="10" t="s">
        <v>469</v>
      </c>
      <c r="K667" s="33" t="str">
        <f>VLOOKUP(B667,SAOM!B$2:H2208,4,0)</f>
        <v>Aceito</v>
      </c>
      <c r="L667" s="10" t="s">
        <v>456</v>
      </c>
      <c r="M667" s="33" t="str">
        <f>VLOOKUP(B667,SAOM!B$2:F2494,5,0)</f>
        <v>Lider</v>
      </c>
      <c r="N667" s="11" t="s">
        <v>1879</v>
      </c>
      <c r="O667" s="11" t="str">
        <f>VLOOKUP(N667,Coordenadas!B$2:C1514,2,0)</f>
        <v>SUL</v>
      </c>
      <c r="P667" s="11" t="str">
        <f>VLOOKUP(N667,Coordenadas!B$2:D1514,3,0)</f>
        <v xml:space="preserve"> 20°51'21.90"S</v>
      </c>
      <c r="Q667" s="11" t="str">
        <f>VLOOKUP(N667,Coordenadas!B$2:E1514,4,0)</f>
        <v xml:space="preserve"> 46°22'56.81"O</v>
      </c>
      <c r="R667" s="33">
        <v>4033</v>
      </c>
      <c r="S667" s="13">
        <v>41123</v>
      </c>
      <c r="T667" s="35" t="str">
        <f>VLOOKUP(B667,SAOM!B$2:M2208,9,0)</f>
        <v>Flavia de Avila Fonseca Braz</v>
      </c>
      <c r="U667" s="13" t="str">
        <f>VLOOKUP(B667,SAOM!B$2:N2208,10,0)</f>
        <v>Rua Cristal, 140</v>
      </c>
      <c r="V667" s="35" t="str">
        <f>VLOOKUP(B667,SAOM!B$2:P2208,12,0)</f>
        <v>(35)3523-2740</v>
      </c>
      <c r="W667" s="60">
        <f>VLOOKUP(B667,SAOM!B$2:O2208,11,0)</f>
        <v>37940000</v>
      </c>
      <c r="X667" s="33" t="str">
        <f>VLOOKUP(B667,SAOM!B$2:Q2208,13,0)</f>
        <v>00:20:0E:10:4A:B7</v>
      </c>
      <c r="Y667" s="13">
        <v>41123</v>
      </c>
      <c r="Z667" s="11" t="s">
        <v>4973</v>
      </c>
      <c r="AA667" s="14">
        <v>41124</v>
      </c>
      <c r="AB667" s="28">
        <f>VLOOKUP(C667,Relatorios!A$3:B1438,2,0)</f>
        <v>41291</v>
      </c>
      <c r="AC667" s="287">
        <f>VLOOKUP(D667,Faturamento!D$3:F2102,3,0)</f>
        <v>41155</v>
      </c>
      <c r="AD667" s="41"/>
      <c r="AE667" s="14" t="str">
        <f>VLOOKUP(B667,SAOM!B$2:T2208,16,0)</f>
        <v>-</v>
      </c>
      <c r="AF667" s="14">
        <f t="shared" si="23"/>
        <v>41214</v>
      </c>
      <c r="AG667" s="14" t="s">
        <v>4162</v>
      </c>
      <c r="AH667" s="14"/>
      <c r="AI667" s="47"/>
      <c r="AJ667" s="114"/>
      <c r="AK667" s="114"/>
      <c r="AL667" s="11" t="str">
        <f>VLOOKUP(B667,SAOM!B$2:U2325,20,0)</f>
        <v>-</v>
      </c>
    </row>
    <row r="668" spans="1:38" s="15" customFormat="1" ht="15.75" customHeight="1">
      <c r="A668" s="39">
        <v>3859</v>
      </c>
      <c r="B668" s="31">
        <v>3859</v>
      </c>
      <c r="C668" s="31">
        <v>3859</v>
      </c>
      <c r="D668" s="33" t="str">
        <f>VLOOKUP(B668,SAOM!B$2:H2325,7,0)</f>
        <v>SES-ALIS-3859</v>
      </c>
      <c r="E668" s="13">
        <v>41094</v>
      </c>
      <c r="F668" s="13">
        <f t="shared" si="25"/>
        <v>41139</v>
      </c>
      <c r="G668" s="13">
        <f>VLOOKUP(B668,SAOM!B$2:D2212,3,0)</f>
        <v>41139</v>
      </c>
      <c r="H668" s="13">
        <f t="shared" si="22"/>
        <v>41154</v>
      </c>
      <c r="I668" s="13" t="s">
        <v>458</v>
      </c>
      <c r="J668" s="10" t="s">
        <v>469</v>
      </c>
      <c r="K668" s="33" t="str">
        <f>VLOOKUP(B668,SAOM!B$2:H2209,4,0)</f>
        <v>Aceito</v>
      </c>
      <c r="L668" s="10" t="s">
        <v>456</v>
      </c>
      <c r="M668" s="33" t="str">
        <f>VLOOKUP(B668,SAOM!B$2:F2495,5,0)</f>
        <v>Lider</v>
      </c>
      <c r="N668" s="11" t="s">
        <v>1879</v>
      </c>
      <c r="O668" s="11" t="str">
        <f>VLOOKUP(N668,Coordenadas!B$2:C1515,2,0)</f>
        <v>SUL</v>
      </c>
      <c r="P668" s="11" t="str">
        <f>VLOOKUP(N668,Coordenadas!B$2:D1515,3,0)</f>
        <v xml:space="preserve"> 20°51'21.90"S</v>
      </c>
      <c r="Q668" s="11" t="str">
        <f>VLOOKUP(N668,Coordenadas!B$2:E1515,4,0)</f>
        <v xml:space="preserve"> 46°22'56.81"O</v>
      </c>
      <c r="R668" s="33">
        <v>4033</v>
      </c>
      <c r="S668" s="13">
        <v>41124</v>
      </c>
      <c r="T668" s="35" t="str">
        <f>VLOOKUP(B668,SAOM!B$2:M2209,9,0)</f>
        <v>Cristina Borges</v>
      </c>
      <c r="U668" s="13" t="str">
        <f>VLOOKUP(B668,SAOM!B$2:N2209,10,0)</f>
        <v>Rua Pará, 327</v>
      </c>
      <c r="V668" s="35" t="str">
        <f>VLOOKUP(B668,SAOM!B$2:P2209,12,0)</f>
        <v>(35)3523-2029</v>
      </c>
      <c r="W668" s="60">
        <f>VLOOKUP(B668,SAOM!B$2:O2209,11,0)</f>
        <v>37940000</v>
      </c>
      <c r="X668" s="33" t="str">
        <f>VLOOKUP(B668,SAOM!B$2:Q2209,13,0)</f>
        <v>00:20:0e:10:4a:e0</v>
      </c>
      <c r="Y668" s="13">
        <v>41124</v>
      </c>
      <c r="Z668" s="11" t="s">
        <v>4973</v>
      </c>
      <c r="AA668" s="14">
        <v>41124</v>
      </c>
      <c r="AB668" s="28">
        <f>VLOOKUP(C668,Relatorios!A$3:B1439,2,0)</f>
        <v>41291</v>
      </c>
      <c r="AC668" s="287">
        <f>VLOOKUP(D668,Faturamento!D$3:F2103,3,0)</f>
        <v>41155</v>
      </c>
      <c r="AD668" s="41"/>
      <c r="AE668" s="14" t="str">
        <f>VLOOKUP(B668,SAOM!B$2:T2209,16,0)</f>
        <v>-</v>
      </c>
      <c r="AF668" s="14">
        <f t="shared" si="23"/>
        <v>41214</v>
      </c>
      <c r="AG668" s="14" t="s">
        <v>4162</v>
      </c>
      <c r="AH668" s="14"/>
      <c r="AI668" s="47"/>
      <c r="AJ668" s="114"/>
      <c r="AK668" s="114"/>
      <c r="AL668" s="11" t="str">
        <f>VLOOKUP(B668,SAOM!B$2:U2326,20,0)</f>
        <v>Não tem.</v>
      </c>
    </row>
    <row r="669" spans="1:38" s="15" customFormat="1" ht="15.75" customHeight="1">
      <c r="A669" s="39">
        <v>3857</v>
      </c>
      <c r="B669" s="31">
        <v>3857</v>
      </c>
      <c r="C669" s="31">
        <v>3857</v>
      </c>
      <c r="D669" s="33" t="str">
        <f>VLOOKUP(B669,SAOM!B$2:H2326,7,0)</f>
        <v>SES-ALIS-3857</v>
      </c>
      <c r="E669" s="13">
        <v>41094</v>
      </c>
      <c r="F669" s="13">
        <f t="shared" si="25"/>
        <v>41139</v>
      </c>
      <c r="G669" s="13">
        <f>VLOOKUP(B669,SAOM!B$2:D2213,3,0)</f>
        <v>41139</v>
      </c>
      <c r="H669" s="13">
        <f t="shared" si="22"/>
        <v>41154</v>
      </c>
      <c r="I669" s="13" t="s">
        <v>458</v>
      </c>
      <c r="J669" s="10" t="s">
        <v>469</v>
      </c>
      <c r="K669" s="33" t="str">
        <f>VLOOKUP(B669,SAOM!B$2:H2210,4,0)</f>
        <v>Aceito</v>
      </c>
      <c r="L669" s="10" t="s">
        <v>456</v>
      </c>
      <c r="M669" s="33" t="str">
        <f>VLOOKUP(B669,SAOM!B$2:F2496,5,0)</f>
        <v>Lider</v>
      </c>
      <c r="N669" s="11" t="s">
        <v>1879</v>
      </c>
      <c r="O669" s="11" t="str">
        <f>VLOOKUP(N669,Coordenadas!B$2:C1516,2,0)</f>
        <v>SUL</v>
      </c>
      <c r="P669" s="11" t="str">
        <f>VLOOKUP(N669,Coordenadas!B$2:D1516,3,0)</f>
        <v xml:space="preserve"> 20°51'21.90"S</v>
      </c>
      <c r="Q669" s="11" t="str">
        <f>VLOOKUP(N669,Coordenadas!B$2:E1516,4,0)</f>
        <v xml:space="preserve"> 46°22'56.81"O</v>
      </c>
      <c r="R669" s="33">
        <v>4033</v>
      </c>
      <c r="S669" s="13">
        <v>41129</v>
      </c>
      <c r="T669" s="35" t="str">
        <f>VLOOKUP(B669,SAOM!B$2:M2210,9,0)</f>
        <v>Cynthia Maria Lima Oliveira</v>
      </c>
      <c r="U669" s="13" t="str">
        <f>VLOOKUP(B669,SAOM!B$2:N2210,10,0)</f>
        <v>Rua José Goncalves de Paula, 131</v>
      </c>
      <c r="V669" s="35" t="str">
        <f>VLOOKUP(B669,SAOM!B$2:P2210,12,0)</f>
        <v>(35)3523-1806</v>
      </c>
      <c r="W669" s="60">
        <f>VLOOKUP(B669,SAOM!B$2:O2210,11,0)</f>
        <v>37940000</v>
      </c>
      <c r="X669" s="33" t="str">
        <f>VLOOKUP(B669,SAOM!B$2:Q2210,13,0)</f>
        <v>00:20:0e:10:4a:0a</v>
      </c>
      <c r="Y669" s="13">
        <v>41129</v>
      </c>
      <c r="Z669" s="11" t="s">
        <v>4973</v>
      </c>
      <c r="AA669" s="14">
        <v>41129</v>
      </c>
      <c r="AB669" s="28">
        <f>VLOOKUP(C669,Relatorios!A$3:B1440,2,0)</f>
        <v>41291</v>
      </c>
      <c r="AC669" s="287">
        <f>VLOOKUP(D669,Faturamento!D$3:F2104,3,0)</f>
        <v>41160</v>
      </c>
      <c r="AD669" s="41"/>
      <c r="AE669" s="14" t="str">
        <f>VLOOKUP(B669,SAOM!B$2:T2210,16,0)</f>
        <v>-</v>
      </c>
      <c r="AF669" s="14">
        <f t="shared" si="23"/>
        <v>41219</v>
      </c>
      <c r="AG669" s="14" t="s">
        <v>4162</v>
      </c>
      <c r="AH669" s="14"/>
      <c r="AI669" s="47"/>
      <c r="AJ669" s="114"/>
      <c r="AK669" s="114"/>
      <c r="AL669" s="11" t="str">
        <f>VLOOKUP(B669,SAOM!B$2:U2327,20,0)</f>
        <v>Sem computador na localidade</v>
      </c>
    </row>
    <row r="670" spans="1:38" s="15" customFormat="1" ht="15.75" customHeight="1">
      <c r="A670" s="39">
        <v>3861</v>
      </c>
      <c r="B670" s="31">
        <v>3861</v>
      </c>
      <c r="C670" s="31">
        <v>3861</v>
      </c>
      <c r="D670" s="33" t="str">
        <f>VLOOKUP(B670,SAOM!B$2:H2327,7,0)</f>
        <v>SES-ALIS-3861</v>
      </c>
      <c r="E670" s="13">
        <v>41094</v>
      </c>
      <c r="F670" s="13">
        <f t="shared" si="25"/>
        <v>41139</v>
      </c>
      <c r="G670" s="13">
        <f>VLOOKUP(B670,SAOM!B$2:D2214,3,0)</f>
        <v>41139</v>
      </c>
      <c r="H670" s="13">
        <f t="shared" si="22"/>
        <v>41154</v>
      </c>
      <c r="I670" s="13" t="s">
        <v>458</v>
      </c>
      <c r="J670" s="10" t="s">
        <v>469</v>
      </c>
      <c r="K670" s="33" t="str">
        <f>VLOOKUP(B670,SAOM!B$2:H2211,4,0)</f>
        <v>Aceito</v>
      </c>
      <c r="L670" s="10" t="s">
        <v>456</v>
      </c>
      <c r="M670" s="33" t="str">
        <f>VLOOKUP(B670,SAOM!B$2:F2497,5,0)</f>
        <v>Lider</v>
      </c>
      <c r="N670" s="11" t="s">
        <v>1879</v>
      </c>
      <c r="O670" s="11" t="str">
        <f>VLOOKUP(N670,Coordenadas!B$2:C1517,2,0)</f>
        <v>SUL</v>
      </c>
      <c r="P670" s="11" t="str">
        <f>VLOOKUP(N670,Coordenadas!B$2:D1517,3,0)</f>
        <v xml:space="preserve"> 20°51'21.90"S</v>
      </c>
      <c r="Q670" s="11" t="str">
        <f>VLOOKUP(N670,Coordenadas!B$2:E1517,4,0)</f>
        <v xml:space="preserve"> 46°22'56.81"O</v>
      </c>
      <c r="R670" s="33">
        <v>4033</v>
      </c>
      <c r="S670" s="13">
        <v>41131</v>
      </c>
      <c r="T670" s="35" t="str">
        <f>VLOOKUP(B670,SAOM!B$2:M2211,9,0)</f>
        <v>Rua Santissima Trindade, 115</v>
      </c>
      <c r="U670" s="13" t="str">
        <f>VLOOKUP(B670,SAOM!B$2:N2211,10,0)</f>
        <v>Rua Santissima Trindade, 115</v>
      </c>
      <c r="V670" s="35" t="str">
        <f>VLOOKUP(B670,SAOM!B$2:P2211,12,0)</f>
        <v>(35)3523-2215</v>
      </c>
      <c r="W670" s="60">
        <f>VLOOKUP(B670,SAOM!B$2:O2211,11,0)</f>
        <v>37940000</v>
      </c>
      <c r="X670" s="33" t="str">
        <f>VLOOKUP(B670,SAOM!B$2:Q2211,13,0)</f>
        <v>00:20:0e:10:4a:b6</v>
      </c>
      <c r="Y670" s="13">
        <v>41131</v>
      </c>
      <c r="Z670" s="11" t="s">
        <v>4973</v>
      </c>
      <c r="AA670" s="14">
        <v>41131</v>
      </c>
      <c r="AB670" s="28">
        <f>VLOOKUP(C670,Relatorios!A$3:B1441,2,0)</f>
        <v>41183</v>
      </c>
      <c r="AC670" s="287">
        <f>VLOOKUP(D670,Faturamento!D$3:F2105,3,0)</f>
        <v>41162</v>
      </c>
      <c r="AD670" s="41"/>
      <c r="AE670" s="14" t="str">
        <f>VLOOKUP(B670,SAOM!B$2:T2211,16,0)</f>
        <v>-</v>
      </c>
      <c r="AF670" s="14">
        <f t="shared" si="23"/>
        <v>41221</v>
      </c>
      <c r="AG670" s="14" t="s">
        <v>4162</v>
      </c>
      <c r="AH670" s="14"/>
      <c r="AI670" s="47"/>
      <c r="AJ670" s="114"/>
      <c r="AK670" s="114"/>
      <c r="AL670" s="11" t="str">
        <f>VLOOKUP(B670,SAOM!B$2:U2328,20,0)</f>
        <v>Sem computador na localidade</v>
      </c>
    </row>
    <row r="671" spans="1:38" s="15" customFormat="1" ht="15.75" customHeight="1">
      <c r="A671" s="39">
        <v>3870</v>
      </c>
      <c r="B671" s="31">
        <v>3870</v>
      </c>
      <c r="C671" s="31">
        <v>3870</v>
      </c>
      <c r="D671" s="33" t="str">
        <f>VLOOKUP(B671,SAOM!B$2:H2328,7,0)</f>
        <v>SES-HERA-3870</v>
      </c>
      <c r="E671" s="13">
        <v>41094</v>
      </c>
      <c r="F671" s="13">
        <f t="shared" si="25"/>
        <v>41139</v>
      </c>
      <c r="G671" s="13">
        <f>VLOOKUP(B671,SAOM!B$2:D2215,3,0)</f>
        <v>41139</v>
      </c>
      <c r="H671" s="13">
        <f t="shared" si="22"/>
        <v>41154</v>
      </c>
      <c r="I671" s="13" t="s">
        <v>458</v>
      </c>
      <c r="J671" s="10" t="s">
        <v>469</v>
      </c>
      <c r="K671" s="33" t="str">
        <f>VLOOKUP(B671,SAOM!B$2:H2212,4,0)</f>
        <v>Aceito</v>
      </c>
      <c r="L671" s="10" t="s">
        <v>456</v>
      </c>
      <c r="M671" s="33" t="str">
        <f>VLOOKUP(B671,SAOM!B$2:F2498,5,0)</f>
        <v>Lider</v>
      </c>
      <c r="N671" s="11" t="s">
        <v>2435</v>
      </c>
      <c r="O671" s="11" t="str">
        <f>VLOOKUP(N671,Coordenadas!B$2:C1518,2,0)</f>
        <v>SUL</v>
      </c>
      <c r="P671" s="11" t="str">
        <f>VLOOKUP(N671,Coordenadas!B$2:D1518,3,0)</f>
        <v xml:space="preserve"> 22° 2'15.07"S</v>
      </c>
      <c r="Q671" s="11" t="str">
        <f>VLOOKUP(N671,Coordenadas!B$2:E1518,4,0)</f>
        <v xml:space="preserve"> 45°33'4.42"O</v>
      </c>
      <c r="R671" s="33">
        <v>4033</v>
      </c>
      <c r="S671" s="13">
        <v>41148</v>
      </c>
      <c r="T671" s="35" t="str">
        <f>VLOOKUP(B671,SAOM!B$2:M2212,9,0)</f>
        <v>MARIA DE LOURDES DE SOUZA</v>
      </c>
      <c r="U671" s="13" t="str">
        <f>VLOOKUP(B671,SAOM!B$2:N2212,10,0)</f>
        <v>RUA DA LIBERDADE, 329</v>
      </c>
      <c r="V671" s="35" t="str">
        <f>VLOOKUP(B671,SAOM!B$2:P2212,12,0)</f>
        <v>(35) 3457-1330</v>
      </c>
      <c r="W671" s="60" t="str">
        <f>VLOOKUP(B671,SAOM!B$2:O2212,11,0)</f>
        <v>37.484-000</v>
      </c>
      <c r="X671" s="33" t="str">
        <f>VLOOKUP(B671,SAOM!B$2:Q2212,13,0)</f>
        <v>00:20:0E:10:55:54</v>
      </c>
      <c r="Y671" s="13">
        <v>41111</v>
      </c>
      <c r="Z671" s="11" t="s">
        <v>5381</v>
      </c>
      <c r="AA671" s="14">
        <v>41234</v>
      </c>
      <c r="AB671" s="28">
        <f>VLOOKUP(C671,Relatorios!A$3:B1442,2,0)</f>
        <v>41291</v>
      </c>
      <c r="AC671" s="287">
        <f>VLOOKUP(D671,Faturamento!D$3:F2106,3,0)</f>
        <v>41265</v>
      </c>
      <c r="AD671" s="41"/>
      <c r="AE671" s="14" t="str">
        <f>VLOOKUP(B671,SAOM!B$2:T2212,16,0)</f>
        <v>-</v>
      </c>
      <c r="AF671" s="14">
        <f t="shared" si="23"/>
        <v>41324</v>
      </c>
      <c r="AG671" s="14" t="s">
        <v>4162</v>
      </c>
      <c r="AH671" s="14"/>
      <c r="AI671" s="47"/>
      <c r="AJ671" s="114"/>
      <c r="AK671" s="114"/>
      <c r="AL671" s="11" t="str">
        <f>VLOOKUP(B671,SAOM!B$2:U2329,20,0)</f>
        <v>Junto ao modem.</v>
      </c>
    </row>
    <row r="672" spans="1:38" s="15" customFormat="1" ht="15.75" customHeight="1">
      <c r="A672" s="39">
        <v>3871</v>
      </c>
      <c r="B672" s="31">
        <v>3871</v>
      </c>
      <c r="C672" s="31">
        <v>3871</v>
      </c>
      <c r="D672" s="33" t="str">
        <f>VLOOKUP(B672,SAOM!B$2:H2329,7,0)</f>
        <v>SES-HERA-3871</v>
      </c>
      <c r="E672" s="13">
        <v>41094</v>
      </c>
      <c r="F672" s="13">
        <f t="shared" si="25"/>
        <v>41139</v>
      </c>
      <c r="G672" s="13">
        <f>VLOOKUP(B672,SAOM!B$2:D2216,3,0)</f>
        <v>41139</v>
      </c>
      <c r="H672" s="13">
        <f t="shared" si="22"/>
        <v>41154</v>
      </c>
      <c r="I672" s="13" t="s">
        <v>458</v>
      </c>
      <c r="J672" s="10" t="s">
        <v>469</v>
      </c>
      <c r="K672" s="33" t="str">
        <f>VLOOKUP(B672,SAOM!B$2:H2213,4,0)</f>
        <v>Aceito</v>
      </c>
      <c r="L672" s="10" t="s">
        <v>456</v>
      </c>
      <c r="M672" s="33" t="str">
        <f>VLOOKUP(B672,SAOM!B$2:F2499,5,0)</f>
        <v>Lider</v>
      </c>
      <c r="N672" s="11" t="s">
        <v>2435</v>
      </c>
      <c r="O672" s="11" t="str">
        <f>VLOOKUP(N672,Coordenadas!B$2:C1519,2,0)</f>
        <v>SUL</v>
      </c>
      <c r="P672" s="11" t="str">
        <f>VLOOKUP(N672,Coordenadas!B$2:D1519,3,0)</f>
        <v xml:space="preserve"> 22° 2'15.07"S</v>
      </c>
      <c r="Q672" s="11" t="str">
        <f>VLOOKUP(N672,Coordenadas!B$2:E1519,4,0)</f>
        <v xml:space="preserve"> 45°33'4.42"O</v>
      </c>
      <c r="R672" s="33">
        <v>4033</v>
      </c>
      <c r="S672" s="13">
        <v>41169</v>
      </c>
      <c r="T672" s="35" t="str">
        <f>VLOOKUP(B672,SAOM!B$2:M2213,9,0)</f>
        <v>VALÉRIA DE FÁTIMA SILVA REIS</v>
      </c>
      <c r="U672" s="13" t="str">
        <f>VLOOKUP(B672,SAOM!B$2:N2213,10,0)</f>
        <v>RUA CLAÚDIO MANOEL DA COSTA, 06</v>
      </c>
      <c r="V672" s="35" t="str">
        <f>VLOOKUP(B672,SAOM!B$2:P2213,12,0)</f>
        <v>(35) 3457-1179</v>
      </c>
      <c r="W672" s="60" t="str">
        <f>VLOOKUP(B672,SAOM!B$2:O2213,11,0)</f>
        <v>37.484-000</v>
      </c>
      <c r="X672" s="33" t="str">
        <f>VLOOKUP(B672,SAOM!B$2:Q2213,13,0)</f>
        <v>00:20:0e:10:55:30</v>
      </c>
      <c r="Y672" s="13">
        <v>41234</v>
      </c>
      <c r="Z672" s="11" t="s">
        <v>6324</v>
      </c>
      <c r="AA672" s="14">
        <v>41235</v>
      </c>
      <c r="AB672" s="28">
        <f>VLOOKUP(C672,Relatorios!A$3:B1443,2,0)</f>
        <v>41291</v>
      </c>
      <c r="AC672" s="287">
        <f>VLOOKUP(D672,Faturamento!D$3:F2107,3,0)</f>
        <v>41266</v>
      </c>
      <c r="AD672" s="41"/>
      <c r="AE672" s="14" t="str">
        <f>VLOOKUP(B672,SAOM!B$2:T2213,16,0)</f>
        <v>-</v>
      </c>
      <c r="AF672" s="14">
        <f t="shared" si="23"/>
        <v>41325</v>
      </c>
      <c r="AG672" s="14" t="s">
        <v>4162</v>
      </c>
      <c r="AH672" s="14"/>
      <c r="AI672" s="47"/>
      <c r="AJ672" s="114"/>
      <c r="AK672" s="114"/>
      <c r="AL672" s="11" t="str">
        <f>VLOOKUP(B672,SAOM!B$2:U2330,20,0)</f>
        <v>Conectado ao modem</v>
      </c>
    </row>
    <row r="673" spans="1:43" s="57" customFormat="1" ht="15.75" customHeight="1">
      <c r="A673" s="39">
        <v>3872</v>
      </c>
      <c r="B673" s="31">
        <v>3872</v>
      </c>
      <c r="C673" s="31">
        <v>3872</v>
      </c>
      <c r="D673" s="31" t="str">
        <f>VLOOKUP(B673,SAOM!B$2:H2330,7,0)</f>
        <v>SES-IJCI-3872</v>
      </c>
      <c r="E673" s="24">
        <v>41094</v>
      </c>
      <c r="F673" s="24">
        <v>41237</v>
      </c>
      <c r="G673" s="24">
        <f>VLOOKUP(B673,SAOM!B$2:D2217,3,0)</f>
        <v>41291</v>
      </c>
      <c r="H673" s="24">
        <f t="shared" si="22"/>
        <v>41252</v>
      </c>
      <c r="I673" s="24">
        <v>41284</v>
      </c>
      <c r="J673" s="48" t="s">
        <v>469</v>
      </c>
      <c r="K673" s="31" t="str">
        <f>VLOOKUP(B673,SAOM!B$2:H2214,4,0)</f>
        <v>Aceito</v>
      </c>
      <c r="L673" s="48" t="s">
        <v>14234</v>
      </c>
      <c r="M673" s="33" t="str">
        <f>VLOOKUP(B673,SAOM!B$2:F2500,5,0)</f>
        <v>SH Sat</v>
      </c>
      <c r="N673" s="40" t="s">
        <v>2447</v>
      </c>
      <c r="O673" s="40" t="str">
        <f>VLOOKUP(N673,Coordenadas!B$2:C1520,2,0)</f>
        <v>SUL</v>
      </c>
      <c r="P673" s="40" t="str">
        <f>VLOOKUP(N673,Coordenadas!B$2:D1520,3,0)</f>
        <v xml:space="preserve"> 21° 8'35.59"S</v>
      </c>
      <c r="Q673" s="40" t="str">
        <f>VLOOKUP(N673,Coordenadas!B$2:E1520,4,0)</f>
        <v xml:space="preserve"> 44°44'23.95"O</v>
      </c>
      <c r="R673" s="31">
        <v>4033</v>
      </c>
      <c r="S673" s="24">
        <v>41285</v>
      </c>
      <c r="T673" s="54" t="str">
        <f>VLOOKUP(B673,SAOM!B$2:M2214,9,0)</f>
        <v>Rosula Maria Elias</v>
      </c>
      <c r="U673" s="24" t="str">
        <f>VLOOKUP(B673,SAOM!B$2:N2214,10,0)</f>
        <v>Rua São João N: 160 - Vila Aparecida</v>
      </c>
      <c r="V673" s="54" t="str">
        <f>VLOOKUP(B673,SAOM!B$2:P2214,12,0)</f>
        <v>35 3843-1199 / 1179</v>
      </c>
      <c r="W673" s="175" t="str">
        <f>VLOOKUP(B673,SAOM!B$2:O2214,11,0)</f>
        <v>37205-000</v>
      </c>
      <c r="X673" s="31" t="str">
        <f>VLOOKUP(B673,SAOM!B$2:Q2214,13,0)</f>
        <v>00:20:0e:10:57:be</v>
      </c>
      <c r="Y673" s="24">
        <v>41290</v>
      </c>
      <c r="Z673" s="40" t="s">
        <v>12178</v>
      </c>
      <c r="AA673" s="55">
        <v>41291</v>
      </c>
      <c r="AB673" s="28">
        <f>VLOOKUP(C673,Relatorios!A$3:B1444,2,0)</f>
        <v>41295</v>
      </c>
      <c r="AC673" s="287">
        <f>VLOOKUP(D673,Faturamento!D$3:F2108,3,0)</f>
        <v>41322</v>
      </c>
      <c r="AD673" s="45" t="s">
        <v>5200</v>
      </c>
      <c r="AE673" s="55"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55">
        <f t="shared" si="23"/>
        <v>41381</v>
      </c>
      <c r="AG673" s="55" t="s">
        <v>4162</v>
      </c>
      <c r="AH673" s="55"/>
      <c r="AI673" s="181"/>
      <c r="AJ673" s="115"/>
      <c r="AK673" s="115"/>
      <c r="AL673" s="11" t="str">
        <f>VLOOKUP(B673,SAOM!B$2:U2331,20,0)</f>
        <v>Não há terminal próximo.</v>
      </c>
    </row>
    <row r="674" spans="1:43" s="15" customFormat="1" ht="15.75" customHeight="1">
      <c r="A674" s="39">
        <v>3873</v>
      </c>
      <c r="B674" s="31">
        <v>3873</v>
      </c>
      <c r="C674" s="31">
        <v>3873</v>
      </c>
      <c r="D674" s="33" t="str">
        <f>VLOOKUP(B674,SAOM!B$2:H2331,7,0)</f>
        <v>SES-BAIM-3873</v>
      </c>
      <c r="E674" s="13">
        <v>41094</v>
      </c>
      <c r="F674" s="13">
        <f t="shared" ref="F674:F680" si="26">E674+45</f>
        <v>41139</v>
      </c>
      <c r="G674" s="13">
        <f>VLOOKUP(B674,SAOM!B$2:D2218,3,0)</f>
        <v>41139</v>
      </c>
      <c r="H674" s="13">
        <f t="shared" si="22"/>
        <v>41154</v>
      </c>
      <c r="I674" s="13" t="s">
        <v>458</v>
      </c>
      <c r="J674" s="10" t="s">
        <v>469</v>
      </c>
      <c r="K674" s="33" t="str">
        <f>VLOOKUP(B674,SAOM!B$2:H2215,4,0)</f>
        <v>Aceito</v>
      </c>
      <c r="L674" s="10" t="s">
        <v>623</v>
      </c>
      <c r="M674" s="33" t="str">
        <f>VLOOKUP(B674,SAOM!B$2:F2501,5,0)</f>
        <v>Vodanet</v>
      </c>
      <c r="N674" s="11" t="s">
        <v>177</v>
      </c>
      <c r="O674" s="11" t="str">
        <f>VLOOKUP(N674,Coordenadas!B$2:C1521,2,0)</f>
        <v>CENTRO</v>
      </c>
      <c r="P674" s="11" t="str">
        <f>VLOOKUP(N674,Coordenadas!B$2:D1521,3,0)</f>
        <v xml:space="preserve"> 19°17'16.75"S</v>
      </c>
      <c r="Q674" s="11" t="str">
        <f>VLOOKUP(N674,Coordenadas!B$2:E1521,4,0)</f>
        <v xml:space="preserve"> 43°57'23.41"O</v>
      </c>
      <c r="R674" s="33">
        <v>4033</v>
      </c>
      <c r="S674" s="13">
        <v>41176</v>
      </c>
      <c r="T674" s="35" t="str">
        <f>VLOOKUP(B674,SAOM!B$2:M2215,9,0)</f>
        <v>Cinthia Figueiredo de Oliveira</v>
      </c>
      <c r="U674" s="13" t="str">
        <f>VLOOKUP(B674,SAOM!B$2:N2215,10,0)</f>
        <v>Rua Bonifácio Barbosa, 45 Distrito de são Vicente</v>
      </c>
      <c r="V674" s="35" t="str">
        <f>VLOOKUP(B674,SAOM!B$2:P2215,12,0)</f>
        <v>(31)3718-5465</v>
      </c>
      <c r="W674" s="60" t="str">
        <f>VLOOKUP(B674,SAOM!B$2:O2215,11,0)</f>
        <v>35707-000</v>
      </c>
      <c r="X674" s="33" t="str">
        <f>VLOOKUP(B674,SAOM!B$2:Q2215,13,0)</f>
        <v>00:20:0E:10:58:F0</v>
      </c>
      <c r="Y674" s="13">
        <v>41297</v>
      </c>
      <c r="Z674" s="11" t="s">
        <v>5143</v>
      </c>
      <c r="AA674" s="14">
        <v>41297</v>
      </c>
      <c r="AB674" s="28">
        <f>VLOOKUP(C674,Relatorios!A$3:B1445,2,0)</f>
        <v>41298</v>
      </c>
      <c r="AC674" s="287">
        <f>VLOOKUP(D674,Faturamento!D$3:F2109,3,0)</f>
        <v>41328</v>
      </c>
      <c r="AD674" s="41"/>
      <c r="AE674" s="14" t="str">
        <f>VLOOKUP(B674,SAOM!B$2:T2215,16,0)</f>
        <v>-</v>
      </c>
      <c r="AF674" s="14">
        <f t="shared" si="23"/>
        <v>41387</v>
      </c>
      <c r="AG674" s="14">
        <v>41305</v>
      </c>
      <c r="AH674" s="14">
        <v>41320</v>
      </c>
      <c r="AI674" s="47" t="s">
        <v>8610</v>
      </c>
      <c r="AJ674" s="114" t="s">
        <v>15371</v>
      </c>
      <c r="AK674" s="114" t="s">
        <v>15458</v>
      </c>
      <c r="AL674" s="11" t="str">
        <f>VLOOKUP(B674,SAOM!B$2:U2332,20,0)</f>
        <v>Vai deixar conectado no modem.</v>
      </c>
    </row>
    <row r="675" spans="1:43" s="15" customFormat="1" ht="15.75" customHeight="1">
      <c r="A675" s="39">
        <v>3875</v>
      </c>
      <c r="B675" s="31">
        <v>3875</v>
      </c>
      <c r="C675" s="31">
        <v>3875</v>
      </c>
      <c r="D675" s="33" t="str">
        <f>VLOOKUP(B675,SAOM!B$2:H2332,7,0)</f>
        <v>SES-BASO-3875</v>
      </c>
      <c r="E675" s="13">
        <v>41094</v>
      </c>
      <c r="F675" s="13">
        <f t="shared" si="26"/>
        <v>41139</v>
      </c>
      <c r="G675" s="13">
        <f>VLOOKUP(B675,SAOM!B$2:D2219,3,0)</f>
        <v>41139</v>
      </c>
      <c r="H675" s="13">
        <f t="shared" si="22"/>
        <v>41154</v>
      </c>
      <c r="I675" s="13" t="s">
        <v>458</v>
      </c>
      <c r="J675" s="10" t="s">
        <v>469</v>
      </c>
      <c r="K675" s="33" t="str">
        <f>VLOOKUP(B675,SAOM!B$2:H2216,4,0)</f>
        <v>Aceito</v>
      </c>
      <c r="L675" s="10" t="s">
        <v>456</v>
      </c>
      <c r="M675" s="33" t="str">
        <f>VLOOKUP(B675,SAOM!B$2:F2502,5,0)</f>
        <v>Lider</v>
      </c>
      <c r="N675" s="11" t="s">
        <v>2899</v>
      </c>
      <c r="O675" s="11" t="str">
        <f>VLOOKUP(N675,Coordenadas!B$2:C1522,2,0)</f>
        <v>CENTRO SUL</v>
      </c>
      <c r="P675" s="11" t="str">
        <f>VLOOKUP(N675,Coordenadas!B$2:D1522,3,0)</f>
        <v xml:space="preserve"> 21°11'15.25"S</v>
      </c>
      <c r="Q675" s="11" t="str">
        <f>VLOOKUP(N675,Coordenadas!B$2:E1522,4,0)</f>
        <v xml:space="preserve"> 43°58'32.52"O</v>
      </c>
      <c r="R675" s="33">
        <v>4033</v>
      </c>
      <c r="S675" s="13">
        <v>41128</v>
      </c>
      <c r="T675" s="35" t="str">
        <f>VLOOKUP(B675,SAOM!B$2:M2216,9,0)</f>
        <v>Carolina Soraggi Pereira</v>
      </c>
      <c r="U675" s="13" t="str">
        <f>VLOOKUP(B675,SAOM!B$2:N2216,10,0)</f>
        <v>Rua Valeriano Timoteo, 202</v>
      </c>
      <c r="V675" s="35" t="str">
        <f>VLOOKUP(B675,SAOM!B$2:P2216,12,0)</f>
        <v>(32)33513177</v>
      </c>
      <c r="W675" s="60" t="str">
        <f>VLOOKUP(B675,SAOM!B$2:O2216,11,0)</f>
        <v>36212-000</v>
      </c>
      <c r="X675" s="33" t="str">
        <f>VLOOKUP(B675,SAOM!B$2:Q2216,13,0)</f>
        <v>00:20:0e:10:4f:2e</v>
      </c>
      <c r="Y675" s="13">
        <v>41128</v>
      </c>
      <c r="Z675" s="11" t="s">
        <v>1450</v>
      </c>
      <c r="AA675" s="14">
        <v>41128</v>
      </c>
      <c r="AB675" s="28">
        <f>VLOOKUP(C675,Relatorios!A$3:B1446,2,0)</f>
        <v>41183</v>
      </c>
      <c r="AC675" s="287">
        <f>VLOOKUP(D675,Faturamento!D$3:F2110,3,0)</f>
        <v>41159</v>
      </c>
      <c r="AD675" s="41"/>
      <c r="AE675" s="14" t="str">
        <f>VLOOKUP(B675,SAOM!B$2:T2216,16,0)</f>
        <v>-</v>
      </c>
      <c r="AF675" s="14">
        <f t="shared" si="23"/>
        <v>41218</v>
      </c>
      <c r="AG675" s="14" t="s">
        <v>4162</v>
      </c>
      <c r="AH675" s="14"/>
      <c r="AI675" s="47"/>
      <c r="AJ675" s="114"/>
      <c r="AK675" s="114"/>
      <c r="AL675" s="11" t="str">
        <f>VLOOKUP(B675,SAOM!B$2:U2333,20,0)</f>
        <v>cabo muito curto para localidade</v>
      </c>
    </row>
    <row r="676" spans="1:43" s="15" customFormat="1" ht="15.75" customHeight="1">
      <c r="A676" s="39">
        <v>3874</v>
      </c>
      <c r="B676" s="31">
        <v>3874</v>
      </c>
      <c r="C676" s="31">
        <v>3874</v>
      </c>
      <c r="D676" s="33" t="str">
        <f>VLOOKUP(B676,SAOM!B$2:H2333,7,0)</f>
        <v>SES-BASO-3874</v>
      </c>
      <c r="E676" s="13">
        <v>41094</v>
      </c>
      <c r="F676" s="13">
        <f t="shared" si="26"/>
        <v>41139</v>
      </c>
      <c r="G676" s="13">
        <f>VLOOKUP(B676,SAOM!B$2:D2220,3,0)</f>
        <v>41139</v>
      </c>
      <c r="H676" s="13">
        <f t="shared" si="22"/>
        <v>41154</v>
      </c>
      <c r="I676" s="13" t="s">
        <v>458</v>
      </c>
      <c r="J676" s="10" t="s">
        <v>469</v>
      </c>
      <c r="K676" s="33" t="str">
        <f>VLOOKUP(B676,SAOM!B$2:H2217,4,0)</f>
        <v>Aceito</v>
      </c>
      <c r="L676" s="10" t="s">
        <v>456</v>
      </c>
      <c r="M676" s="33" t="str">
        <f>VLOOKUP(B676,SAOM!B$2:F2503,5,0)</f>
        <v>Lider</v>
      </c>
      <c r="N676" s="11" t="s">
        <v>2899</v>
      </c>
      <c r="O676" s="11" t="str">
        <f>VLOOKUP(N676,Coordenadas!B$2:C1523,2,0)</f>
        <v>CENTRO SUL</v>
      </c>
      <c r="P676" s="11" t="str">
        <f>VLOOKUP(N676,Coordenadas!B$2:D1523,3,0)</f>
        <v xml:space="preserve"> 21°11'15.25"S</v>
      </c>
      <c r="Q676" s="11" t="str">
        <f>VLOOKUP(N676,Coordenadas!B$2:E1523,4,0)</f>
        <v xml:space="preserve"> 43°58'32.52"O</v>
      </c>
      <c r="R676" s="33">
        <v>4033</v>
      </c>
      <c r="S676" s="13">
        <v>41124</v>
      </c>
      <c r="T676" s="35" t="str">
        <f>VLOOKUP(B676,SAOM!B$2:M2217,9,0)</f>
        <v>Agatha Orson</v>
      </c>
      <c r="U676" s="13" t="str">
        <f>VLOOKUP(B676,SAOM!B$2:N2217,10,0)</f>
        <v>Rua Inconfidentes,16</v>
      </c>
      <c r="V676" s="35" t="str">
        <f>VLOOKUP(B676,SAOM!B$2:P2217,12,0)</f>
        <v>(32)33514078</v>
      </c>
      <c r="W676" s="60">
        <f>VLOOKUP(B676,SAOM!B$2:O2217,11,0)</f>
        <v>36212000</v>
      </c>
      <c r="X676" s="33" t="str">
        <f>VLOOKUP(B676,SAOM!B$2:Q2217,13,0)</f>
        <v>00:20:0E:10:4F:2F</v>
      </c>
      <c r="Y676" s="13">
        <v>41124</v>
      </c>
      <c r="Z676" s="11" t="s">
        <v>1733</v>
      </c>
      <c r="AA676" s="14">
        <v>41124</v>
      </c>
      <c r="AB676" s="28">
        <f>VLOOKUP(C676,Relatorios!A$3:B1447,2,0)</f>
        <v>41183</v>
      </c>
      <c r="AC676" s="287">
        <f>VLOOKUP(D676,Faturamento!D$3:F2111,3,0)</f>
        <v>41155</v>
      </c>
      <c r="AD676" s="41"/>
      <c r="AE676" s="14" t="str">
        <f>VLOOKUP(B676,SAOM!B$2:T2217,16,0)</f>
        <v>-</v>
      </c>
      <c r="AF676" s="14">
        <f t="shared" si="23"/>
        <v>41214</v>
      </c>
      <c r="AG676" s="14" t="s">
        <v>4162</v>
      </c>
      <c r="AH676" s="14"/>
      <c r="AI676" s="47"/>
      <c r="AJ676" s="114"/>
      <c r="AK676" s="114"/>
      <c r="AL676" s="11" t="str">
        <f>VLOOKUP(B676,SAOM!B$2:U2334,20,0)</f>
        <v>Não, o computador da localidade será trocado.</v>
      </c>
    </row>
    <row r="677" spans="1:43" s="15" customFormat="1" ht="15.75" customHeight="1">
      <c r="A677" s="39">
        <v>3876</v>
      </c>
      <c r="B677" s="31">
        <v>3876</v>
      </c>
      <c r="C677" s="31">
        <v>3876</v>
      </c>
      <c r="D677" s="33" t="str">
        <f>VLOOKUP(B677,SAOM!B$2:H2334,7,0)</f>
        <v>SES-CETE-3876</v>
      </c>
      <c r="E677" s="13">
        <v>41094</v>
      </c>
      <c r="F677" s="13">
        <f t="shared" si="26"/>
        <v>41139</v>
      </c>
      <c r="G677" s="13">
        <f>VLOOKUP(B677,SAOM!B$2:D2221,3,0)</f>
        <v>41139</v>
      </c>
      <c r="H677" s="13">
        <f t="shared" si="22"/>
        <v>41154</v>
      </c>
      <c r="I677" s="13" t="s">
        <v>458</v>
      </c>
      <c r="J677" s="10" t="s">
        <v>469</v>
      </c>
      <c r="K677" s="33" t="str">
        <f>VLOOKUP(B677,SAOM!B$2:H2218,4,0)</f>
        <v>Aceito</v>
      </c>
      <c r="L677" s="10" t="s">
        <v>456</v>
      </c>
      <c r="M677" s="33" t="str">
        <f>VLOOKUP(B677,SAOM!B$2:F2504,5,0)</f>
        <v>Lider</v>
      </c>
      <c r="N677" s="11" t="s">
        <v>930</v>
      </c>
      <c r="O677" s="11" t="str">
        <f>VLOOKUP(N677,Coordenadas!B$2:C1524,2,0)</f>
        <v>CENTRO</v>
      </c>
      <c r="P677" s="11" t="str">
        <f>VLOOKUP(N677,Coordenadas!B$2:D1524,3,0)</f>
        <v xml:space="preserve"> 19° 8'52.38"S</v>
      </c>
      <c r="Q677" s="11" t="str">
        <f>VLOOKUP(N677,Coordenadas!B$2:E1524,4,0)</f>
        <v xml:space="preserve"> 45°43'1.19"O</v>
      </c>
      <c r="R677" s="33">
        <v>4033</v>
      </c>
      <c r="S677" s="13">
        <v>41129</v>
      </c>
      <c r="T677" s="35" t="str">
        <f>VLOOKUP(B677,SAOM!B$2:M2218,9,0)</f>
        <v>AUANA CARVALHO MENDES</v>
      </c>
      <c r="U677" s="13" t="str">
        <f>VLOOKUP(B677,SAOM!B$2:N2218,10,0)</f>
        <v>AV. CEL. FRANCISCO GUIMARÃES, 301</v>
      </c>
      <c r="V677" s="35" t="str">
        <f>VLOOKUP(B677,SAOM!B$2:P2218,12,0)</f>
        <v>(37)3544-1184</v>
      </c>
      <c r="W677" s="60" t="str">
        <f>VLOOKUP(B677,SAOM!B$2:O2218,11,0)</f>
        <v>35624-000</v>
      </c>
      <c r="X677" s="33" t="str">
        <f>VLOOKUP(B677,SAOM!B$2:Q2218,13,0)</f>
        <v>00:20:0e:10:4d:01</v>
      </c>
      <c r="Y677" s="13">
        <v>41130</v>
      </c>
      <c r="Z677" s="11" t="s">
        <v>5147</v>
      </c>
      <c r="AA677" s="14">
        <v>41130</v>
      </c>
      <c r="AB677" s="28">
        <f>VLOOKUP(C677,Relatorios!A$3:B1448,2,0)</f>
        <v>41183</v>
      </c>
      <c r="AC677" s="287">
        <f>VLOOKUP(D677,Faturamento!D$3:F2112,3,0)</f>
        <v>41161</v>
      </c>
      <c r="AD677" s="41"/>
      <c r="AE677" s="14" t="str">
        <f>VLOOKUP(B677,SAOM!B$2:T2218,16,0)</f>
        <v>-</v>
      </c>
      <c r="AF677" s="14">
        <f t="shared" si="23"/>
        <v>41220</v>
      </c>
      <c r="AG677" s="14" t="s">
        <v>4162</v>
      </c>
      <c r="AH677" s="14"/>
      <c r="AI677" s="47"/>
      <c r="AJ677" s="114"/>
      <c r="AK677" s="114"/>
      <c r="AL677" s="11" t="str">
        <f>VLOOKUP(B677,SAOM!B$2:U2335,20,0)</f>
        <v>-</v>
      </c>
    </row>
    <row r="678" spans="1:43" s="57" customFormat="1" ht="15.75" customHeight="1">
      <c r="A678" s="39">
        <v>3877</v>
      </c>
      <c r="B678" s="31">
        <v>3877</v>
      </c>
      <c r="C678" s="31">
        <v>3877</v>
      </c>
      <c r="D678" s="33" t="str">
        <f>VLOOKUP(B678,SAOM!B$2:H2335,7,0)</f>
        <v>SES-SARA-3877</v>
      </c>
      <c r="E678" s="24">
        <v>41094</v>
      </c>
      <c r="F678" s="24">
        <f t="shared" si="26"/>
        <v>41139</v>
      </c>
      <c r="G678" s="13">
        <f>VLOOKUP(B678,SAOM!B$2:D2222,3,0)</f>
        <v>41152</v>
      </c>
      <c r="H678" s="24">
        <f t="shared" si="22"/>
        <v>41154</v>
      </c>
      <c r="I678" s="24">
        <v>41103</v>
      </c>
      <c r="J678" s="48" t="s">
        <v>469</v>
      </c>
      <c r="K678" s="33" t="str">
        <f>VLOOKUP(B678,SAOM!B$2:H2219,4,0)</f>
        <v>Aceito</v>
      </c>
      <c r="L678" s="10" t="s">
        <v>456</v>
      </c>
      <c r="M678" s="33" t="str">
        <f>VLOOKUP(B678,SAOM!B$2:F2505,5,0)</f>
        <v>Lider</v>
      </c>
      <c r="N678" s="40" t="s">
        <v>4826</v>
      </c>
      <c r="O678" s="11" t="str">
        <f>VLOOKUP(N678,Coordenadas!B$2:C1525,2,0)</f>
        <v>CENTRO</v>
      </c>
      <c r="P678" s="11" t="str">
        <f>VLOOKUP(N678,Coordenadas!B$2:D1525,3,0)</f>
        <v xml:space="preserve"> 19°53'21.41"S</v>
      </c>
      <c r="Q678" s="11" t="str">
        <f>VLOOKUP(N678,Coordenadas!B$2:E1525,4,0)</f>
        <v xml:space="preserve"> 43°48'18.03"O</v>
      </c>
      <c r="R678" s="31">
        <v>4033</v>
      </c>
      <c r="S678" s="24" t="s">
        <v>458</v>
      </c>
      <c r="T678" s="35" t="str">
        <f>VLOOKUP(B678,SAOM!B$2:M2219,9,0)</f>
        <v>CLAUDIO</v>
      </c>
      <c r="U678" s="13" t="str">
        <f>VLOOKUP(B678,SAOM!B$2:N2219,10,0)</f>
        <v>RUA RIO VERDE, 70 - NOSSA SENHRA DE FATIMA</v>
      </c>
      <c r="V678" s="35" t="str">
        <f>VLOOKUP(B678,SAOM!B$2:P2219,12,0)</f>
        <v>3672-2254</v>
      </c>
      <c r="W678" s="60" t="str">
        <f>VLOOKUP(B678,SAOM!B$2:O2219,11,0)</f>
        <v>34585-140</v>
      </c>
      <c r="X678" s="33" t="str">
        <f>VLOOKUP(B678,SAOM!B$2:Q2219,13,0)</f>
        <v>00:20:0e:10:4d:0c</v>
      </c>
      <c r="Y678" s="24">
        <v>41121</v>
      </c>
      <c r="Z678" s="40" t="s">
        <v>1351</v>
      </c>
      <c r="AA678" s="55">
        <v>41122</v>
      </c>
      <c r="AB678" s="28">
        <f>VLOOKUP(C678,Relatorios!A$3:B1449,2,0)</f>
        <v>41183</v>
      </c>
      <c r="AC678" s="287">
        <f>VLOOKUP(D678,Faturamento!D$3:F2113,3,0)</f>
        <v>41153</v>
      </c>
      <c r="AD678" s="45" t="s">
        <v>5201</v>
      </c>
      <c r="AE678" s="14" t="str">
        <f>VLOOKUP(B678,SAOM!B$2:T2219,16,0)</f>
        <v>-</v>
      </c>
      <c r="AF678" s="14">
        <f t="shared" si="23"/>
        <v>41212</v>
      </c>
      <c r="AG678" s="55" t="s">
        <v>4162</v>
      </c>
      <c r="AH678" s="55"/>
      <c r="AI678" s="181"/>
      <c r="AJ678" s="115"/>
      <c r="AK678" s="115"/>
      <c r="AL678" s="11" t="str">
        <f>VLOOKUP(B678,SAOM!B$2:U2336,20,0)</f>
        <v>Localidade não possui computador</v>
      </c>
    </row>
    <row r="679" spans="1:43" s="57" customFormat="1" ht="15.75" customHeight="1">
      <c r="A679" s="39">
        <v>3887</v>
      </c>
      <c r="B679" s="31">
        <v>3887</v>
      </c>
      <c r="C679" s="31">
        <v>3887</v>
      </c>
      <c r="D679" s="33" t="str">
        <f>VLOOKUP(B679,SAOM!B$2:H2336,7,0)</f>
        <v>SES-PIHI-3887</v>
      </c>
      <c r="E679" s="24">
        <v>41094</v>
      </c>
      <c r="F679" s="24">
        <f t="shared" si="26"/>
        <v>41139</v>
      </c>
      <c r="G679" s="13">
        <f>VLOOKUP(B679,SAOM!B$2:D2223,3,0)</f>
        <v>41184</v>
      </c>
      <c r="H679" s="24">
        <f t="shared" si="22"/>
        <v>41154</v>
      </c>
      <c r="I679" s="24">
        <v>41103</v>
      </c>
      <c r="J679" s="48" t="s">
        <v>469</v>
      </c>
      <c r="K679" s="33" t="str">
        <f>VLOOKUP(B679,SAOM!B$2:H2220,4,0)</f>
        <v>Aceito</v>
      </c>
      <c r="L679" s="10" t="s">
        <v>456</v>
      </c>
      <c r="M679" s="33" t="str">
        <f>VLOOKUP(B679,SAOM!B$2:F2506,5,0)</f>
        <v>Lider</v>
      </c>
      <c r="N679" s="40" t="s">
        <v>4827</v>
      </c>
      <c r="O679" s="11" t="str">
        <f>VLOOKUP(N679,Coordenadas!B$2:C1526,2,0)</f>
        <v>SUL</v>
      </c>
      <c r="P679" s="11" t="str">
        <f>VLOOKUP(N679,Coordenadas!B$2:D1526,3,0)</f>
        <v xml:space="preserve"> 20°27'42.63"S</v>
      </c>
      <c r="Q679" s="11" t="str">
        <f>VLOOKUP(N679,Coordenadas!B$2:E1526,4,0)</f>
        <v xml:space="preserve"> 45°56'44.53"O</v>
      </c>
      <c r="R679" s="31">
        <v>4033</v>
      </c>
      <c r="S679" s="24">
        <v>41170</v>
      </c>
      <c r="T679" s="35" t="str">
        <f>VLOOKUP(B679,SAOM!B$2:M2220,9,0)</f>
        <v>Marli Terezinha Martins</v>
      </c>
      <c r="U679" s="13" t="str">
        <f>VLOOKUP(B679,SAOM!B$2:N2220,10,0)</f>
        <v>Rua Antonio Pereira 17</v>
      </c>
      <c r="V679" s="35" t="str">
        <f>VLOOKUP(B679,SAOM!B$2:P2220,12,0)</f>
        <v>37-3371-2400</v>
      </c>
      <c r="W679" s="60" t="str">
        <f>VLOOKUP(B679,SAOM!B$2:O2220,11,0)</f>
        <v>37925-000</v>
      </c>
      <c r="X679" s="33" t="str">
        <f>VLOOKUP(B679,SAOM!B$2:Q2220,13,0)</f>
        <v>00:20:0e:10:4c:8f</v>
      </c>
      <c r="Y679" s="24">
        <v>41170</v>
      </c>
      <c r="Z679" s="40" t="s">
        <v>5712</v>
      </c>
      <c r="AA679" s="55">
        <v>41171</v>
      </c>
      <c r="AB679" s="28">
        <f>VLOOKUP(C679,Relatorios!A$3:B1450,2,0)</f>
        <v>41254</v>
      </c>
      <c r="AC679" s="287">
        <f>VLOOKUP(D679,Faturamento!D$3:F2114,3,0)</f>
        <v>41202</v>
      </c>
      <c r="AD679" s="45" t="s">
        <v>5202</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 t="shared" si="23"/>
        <v>41261</v>
      </c>
      <c r="AG679" s="55" t="s">
        <v>4162</v>
      </c>
      <c r="AH679" s="55"/>
      <c r="AI679" s="181"/>
      <c r="AJ679" s="115"/>
      <c r="AK679" s="115"/>
      <c r="AL679" s="11" t="str">
        <f>VLOOKUP(B679,SAOM!B$2:U2337,20,0)</f>
        <v>-</v>
      </c>
    </row>
    <row r="680" spans="1:43" s="15" customFormat="1" ht="15.75" customHeight="1">
      <c r="A680" s="39">
        <v>3886</v>
      </c>
      <c r="B680" s="31">
        <v>3886</v>
      </c>
      <c r="C680" s="31">
        <v>3886</v>
      </c>
      <c r="D680" s="33" t="str">
        <f>VLOOKUP(B680,SAOM!B$2:H2337,7,0)</f>
        <v>SES-PIUI-3886</v>
      </c>
      <c r="E680" s="13">
        <v>41094</v>
      </c>
      <c r="F680" s="13">
        <f t="shared" si="26"/>
        <v>41139</v>
      </c>
      <c r="G680" s="13">
        <f>VLOOKUP(B680,SAOM!B$2:D2224,3,0)</f>
        <v>41139</v>
      </c>
      <c r="H680" s="13">
        <f t="shared" si="22"/>
        <v>41154</v>
      </c>
      <c r="I680" s="13" t="s">
        <v>458</v>
      </c>
      <c r="J680" s="10" t="s">
        <v>469</v>
      </c>
      <c r="K680" s="33" t="str">
        <f>VLOOKUP(B680,SAOM!B$2:H2221,4,0)</f>
        <v>Aceito</v>
      </c>
      <c r="L680" s="10" t="s">
        <v>456</v>
      </c>
      <c r="M680" s="33" t="str">
        <f>VLOOKUP(B680,SAOM!B$2:F2507,5,0)</f>
        <v>Lider</v>
      </c>
      <c r="N680" s="11" t="s">
        <v>4828</v>
      </c>
      <c r="O680" s="11" t="str">
        <f>VLOOKUP(N680,Coordenadas!B$2:C1527,2,0)</f>
        <v>OESTE</v>
      </c>
      <c r="P680" s="11" t="str">
        <f>VLOOKUP(N680,Coordenadas!B$2:D1527,3,0)</f>
        <v xml:space="preserve"> 19°41'28.40"S</v>
      </c>
      <c r="Q680" s="11" t="str">
        <f>VLOOKUP(N680,Coordenadas!B$2:E1527,4,0)</f>
        <v xml:space="preserve"> 44°53'47.32"O</v>
      </c>
      <c r="R680" s="33">
        <v>4033</v>
      </c>
      <c r="S680" s="13">
        <v>41169</v>
      </c>
      <c r="T680" s="35" t="str">
        <f>VLOOKUP(B680,SAOM!B$2:M2221,9,0)</f>
        <v>Maristela</v>
      </c>
      <c r="U680" s="13" t="str">
        <f>VLOOKUP(B680,SAOM!B$2:N2221,10,0)</f>
        <v>Praça Antônio dos Santos,45</v>
      </c>
      <c r="V680" s="35" t="str">
        <f>VLOOKUP(B680,SAOM!B$2:P2221,12,0)</f>
        <v>3271-6034</v>
      </c>
      <c r="W680" s="60" t="str">
        <f>VLOOKUP(B680,SAOM!B$2:O2221,11,0)</f>
        <v>35650-000</v>
      </c>
      <c r="X680" s="33" t="str">
        <f>VLOOKUP(B680,SAOM!B$2:Q2221,13,0)</f>
        <v>00:20:0e:10:55:f7</v>
      </c>
      <c r="Y680" s="13">
        <v>41241</v>
      </c>
      <c r="Z680" s="11" t="s">
        <v>9436</v>
      </c>
      <c r="AA680" s="14">
        <v>41242</v>
      </c>
      <c r="AB680" s="28">
        <f>VLOOKUP(C680,Relatorios!A$3:B1451,2,0)</f>
        <v>41291</v>
      </c>
      <c r="AC680" s="287">
        <f>VLOOKUP(D680,Faturamento!D$3:F2115,3,0)</f>
        <v>41273</v>
      </c>
      <c r="AD680" s="41"/>
      <c r="AE680" s="14" t="str">
        <f>VLOOKUP(B680,SAOM!B$2:T2221,16,0)</f>
        <v>-</v>
      </c>
      <c r="AF680" s="14">
        <f t="shared" si="23"/>
        <v>41332</v>
      </c>
      <c r="AG680" s="14" t="s">
        <v>4162</v>
      </c>
      <c r="AH680" s="14"/>
      <c r="AI680" s="47"/>
      <c r="AJ680" s="114"/>
      <c r="AK680" s="114"/>
      <c r="AL680" s="11" t="str">
        <f>VLOOKUP(B680,SAOM!B$2:U2338,20,0)</f>
        <v>Sem computador na localidade</v>
      </c>
    </row>
    <row r="681" spans="1:43" s="57" customFormat="1" ht="15.75" customHeight="1">
      <c r="A681" s="39">
        <v>3885</v>
      </c>
      <c r="B681" s="31">
        <v>3885</v>
      </c>
      <c r="C681" s="31">
        <v>3885</v>
      </c>
      <c r="D681" s="33" t="str">
        <f>VLOOKUP(B681,SAOM!B$2:H2338,7,0)</f>
        <v>SES-PEES-3885</v>
      </c>
      <c r="E681" s="24">
        <v>41094</v>
      </c>
      <c r="F681" s="24">
        <v>41153</v>
      </c>
      <c r="G681" s="13">
        <f>VLOOKUP(B681,SAOM!B$2:D2225,3,0)</f>
        <v>41153</v>
      </c>
      <c r="H681" s="24">
        <f t="shared" si="22"/>
        <v>41168</v>
      </c>
      <c r="I681" s="24">
        <v>41129</v>
      </c>
      <c r="J681" s="48" t="s">
        <v>469</v>
      </c>
      <c r="K681" s="33" t="str">
        <f>VLOOKUP(B681,SAOM!B$2:H2222,4,0)</f>
        <v>Aceito</v>
      </c>
      <c r="L681" s="10" t="s">
        <v>456</v>
      </c>
      <c r="M681" s="33" t="str">
        <f>VLOOKUP(B681,SAOM!B$2:F2508,5,0)</f>
        <v>Lider</v>
      </c>
      <c r="N681" s="40" t="s">
        <v>1744</v>
      </c>
      <c r="O681" s="11" t="str">
        <f>VLOOKUP(N681,Coordenadas!B$2:C1528,2,0)</f>
        <v>SUL</v>
      </c>
      <c r="P681" s="11" t="str">
        <f>VLOOKUP(N681,Coordenadas!B$2:D1528,3,0)</f>
        <v xml:space="preserve"> 21° 6'4.00"S</v>
      </c>
      <c r="Q681" s="11" t="str">
        <f>VLOOKUP(N681,Coordenadas!B$2:E1528,4,0)</f>
        <v xml:space="preserve"> 45° 5'20.84"O</v>
      </c>
      <c r="R681" s="31">
        <v>4033</v>
      </c>
      <c r="S681" s="24">
        <v>41166</v>
      </c>
      <c r="T681" s="35" t="str">
        <f>VLOOKUP(B681,SAOM!B$2:M2222,9,0)</f>
        <v>ARIANE OLIVEIRA SILVA / ADILSON TORRES</v>
      </c>
      <c r="U681" s="13" t="str">
        <f>VLOOKUP(B681,SAOM!B$2:N2222,10,0)</f>
        <v>Rua Maria das dores Alvarenga, 416 - Jardim das Flores</v>
      </c>
      <c r="V681" s="35" t="str">
        <f>VLOOKUP(B681,SAOM!B$2:P2222,12,0)</f>
        <v>(35)3864-1784</v>
      </c>
      <c r="W681" s="60" t="str">
        <f>VLOOKUP(B681,SAOM!B$2:O2222,11,0)</f>
        <v>37260-000</v>
      </c>
      <c r="X681" s="33" t="str">
        <f>VLOOKUP(B681,SAOM!B$2:Q2222,13,0)</f>
        <v>00:20:0e:10:4c:9c</v>
      </c>
      <c r="Y681" s="24">
        <v>41178</v>
      </c>
      <c r="Z681" s="40" t="s">
        <v>7489</v>
      </c>
      <c r="AA681" s="55">
        <v>41187</v>
      </c>
      <c r="AB681" s="28">
        <f>VLOOKUP(C681,Relatorios!A$3:B1452,2,0)</f>
        <v>41193</v>
      </c>
      <c r="AC681" s="287">
        <f>VLOOKUP(D681,Faturamento!D$3:F2116,3,0)</f>
        <v>41218</v>
      </c>
      <c r="AD681" s="174" t="s">
        <v>6561</v>
      </c>
      <c r="AE681" s="14" t="str">
        <f>VLOOKUP(B681,SAOM!B$2:T2222,16,0)</f>
        <v xml:space="preserve">22/08/2012 14:45:29
Ivan Santos
Cliente mudou da RUA TANCREDO NEVES, 124, para a Rua Maria das dores Alvarenga, 416 ? Jardim das Flores. 
</v>
      </c>
      <c r="AF681" s="55">
        <f t="shared" si="23"/>
        <v>41277</v>
      </c>
      <c r="AG681" s="55">
        <v>41327</v>
      </c>
      <c r="AH681" s="55">
        <v>41344</v>
      </c>
      <c r="AI681" s="181" t="s">
        <v>8610</v>
      </c>
      <c r="AJ681" s="14" t="s">
        <v>15668</v>
      </c>
      <c r="AK681" s="115" t="s">
        <v>15826</v>
      </c>
      <c r="AL681" s="11" t="str">
        <f>VLOOKUP(B681,SAOM!B$2:U2339,20,0)</f>
        <v>localidade não possui computador</v>
      </c>
    </row>
    <row r="682" spans="1:43" s="57" customFormat="1" ht="15.75" customHeight="1">
      <c r="A682" s="39">
        <v>3884</v>
      </c>
      <c r="B682" s="31">
        <v>3884</v>
      </c>
      <c r="C682" s="31">
        <v>3884</v>
      </c>
      <c r="D682" s="33" t="str">
        <f>VLOOKUP(B682,SAOM!B$2:H2339,7,0)</f>
        <v>SES-PATU-3884</v>
      </c>
      <c r="E682" s="24">
        <v>41094</v>
      </c>
      <c r="F682" s="24">
        <v>41179</v>
      </c>
      <c r="G682" s="13">
        <f>VLOOKUP(B682,SAOM!B$2:D2226,3,0)</f>
        <v>41179</v>
      </c>
      <c r="H682" s="24">
        <f t="shared" si="22"/>
        <v>41194</v>
      </c>
      <c r="I682" s="24">
        <v>41103</v>
      </c>
      <c r="J682" s="48" t="s">
        <v>469</v>
      </c>
      <c r="K682" s="33" t="str">
        <f>VLOOKUP(B682,SAOM!B$2:H2223,4,0)</f>
        <v>Aceito</v>
      </c>
      <c r="L682" s="10" t="s">
        <v>456</v>
      </c>
      <c r="M682" s="33" t="str">
        <f>VLOOKUP(B682,SAOM!B$2:F2509,5,0)</f>
        <v>Lider</v>
      </c>
      <c r="N682" s="40" t="s">
        <v>4829</v>
      </c>
      <c r="O682" s="11" t="str">
        <f>VLOOKUP(N682,Coordenadas!B$2:C1529,2,0)</f>
        <v>NOROESTE</v>
      </c>
      <c r="P682" s="11" t="str">
        <f>VLOOKUP(N682,Coordenadas!B$2:D1529,3,0)</f>
        <v xml:space="preserve"> 17°13'20.22"S</v>
      </c>
      <c r="Q682" s="11" t="str">
        <f>VLOOKUP(N682,Coordenadas!B$2:E1529,4,0)</f>
        <v xml:space="preserve"> 46°52'30.62"O</v>
      </c>
      <c r="R682" s="31">
        <v>4033</v>
      </c>
      <c r="S682" s="24">
        <v>41164</v>
      </c>
      <c r="T682" s="35" t="str">
        <f>VLOOKUP(B682,SAOM!B$2:M2223,9,0)</f>
        <v>PATRÍCIA VILELA BATISTA BOTELHO</v>
      </c>
      <c r="U682" s="13" t="str">
        <f>VLOOKUP(B682,SAOM!B$2:N2223,10,0)</f>
        <v>R. Belmira Araujo Neves,450</v>
      </c>
      <c r="V682" s="35" t="str">
        <f>VLOOKUP(B682,SAOM!B$2:P2223,12,0)</f>
        <v>38 3672 6559</v>
      </c>
      <c r="W682" s="60" t="str">
        <f>VLOOKUP(B682,SAOM!B$2:O2223,11,0)</f>
        <v>38600-000</v>
      </c>
      <c r="X682" s="33" t="str">
        <f>VLOOKUP(B682,SAOM!B$2:Q2223,13,0)</f>
        <v>00:20:0e:10:54:52</v>
      </c>
      <c r="Y682" s="24">
        <v>41226</v>
      </c>
      <c r="Z682" s="40" t="s">
        <v>9339</v>
      </c>
      <c r="AA682" s="55">
        <v>41227</v>
      </c>
      <c r="AB682" s="28">
        <f>VLOOKUP(C682,Relatorios!A$3:B1453,2,0)</f>
        <v>41277</v>
      </c>
      <c r="AC682" s="287">
        <f>VLOOKUP(D682,Faturamento!D$3:F2117,3,0)</f>
        <v>41258</v>
      </c>
      <c r="AD682" s="174" t="s">
        <v>6562</v>
      </c>
      <c r="AE682" s="14" t="str">
        <f>VLOOKUP(B682,SAOM!B$2:T2223,16,0)</f>
        <v>22/08/2012 14:32:32
Ivan Santos
Resolvida, telefone corrigido. 
38 2671 4592(PSF JK proximo do PSF NOVO HORIZONTE) 
13/07/2012 17:17:38 	Verônica Bruna Barroso 	Verificar o telefone: Nao está sendo possivel realizar a chamada .</v>
      </c>
      <c r="AF682" s="55">
        <f t="shared" si="23"/>
        <v>41317</v>
      </c>
      <c r="AG682" s="55" t="s">
        <v>4162</v>
      </c>
      <c r="AH682" s="55"/>
      <c r="AI682" s="181"/>
      <c r="AJ682" s="115"/>
      <c r="AK682" s="115"/>
      <c r="AL682" s="11" t="str">
        <f>VLOOKUP(B682,SAOM!B$2:U2340,20,0)</f>
        <v>Não possui</v>
      </c>
    </row>
    <row r="683" spans="1:43" s="15" customFormat="1" ht="15.75" customHeight="1">
      <c r="A683" s="39">
        <v>3883</v>
      </c>
      <c r="B683" s="31">
        <v>3883</v>
      </c>
      <c r="C683" s="31">
        <v>3883</v>
      </c>
      <c r="D683" s="33" t="str">
        <f>VLOOKUP(B683,SAOM!B$2:H2340,7,0)</f>
        <v>SES-OLRA-3883</v>
      </c>
      <c r="E683" s="13">
        <v>41094</v>
      </c>
      <c r="F683" s="13">
        <f t="shared" ref="F683:F714" si="27">E683+45</f>
        <v>41139</v>
      </c>
      <c r="G683" s="13">
        <f>VLOOKUP(B683,SAOM!B$2:D2227,3,0)</f>
        <v>41139</v>
      </c>
      <c r="H683" s="13">
        <f t="shared" si="22"/>
        <v>41154</v>
      </c>
      <c r="I683" s="13" t="s">
        <v>458</v>
      </c>
      <c r="J683" s="10" t="s">
        <v>469</v>
      </c>
      <c r="K683" s="33" t="str">
        <f>VLOOKUP(B683,SAOM!B$2:H2224,4,0)</f>
        <v>Aceito</v>
      </c>
      <c r="L683" s="10" t="s">
        <v>456</v>
      </c>
      <c r="M683" s="33" t="str">
        <f>VLOOKUP(B683,SAOM!B$2:F2510,5,0)</f>
        <v>Lider</v>
      </c>
      <c r="N683" s="11" t="s">
        <v>4830</v>
      </c>
      <c r="O683" s="11" t="str">
        <f>VLOOKUP(N683,Coordenadas!B$2:C1530,2,0)</f>
        <v>OESTE</v>
      </c>
      <c r="P683" s="11" t="str">
        <f>VLOOKUP(N683,Coordenadas!B$2:D1530,3,0)</f>
        <v xml:space="preserve"> 20°41'49.38"S</v>
      </c>
      <c r="Q683" s="11" t="str">
        <f>VLOOKUP(N683,Coordenadas!B$2:E1530,4,0)</f>
        <v xml:space="preserve"> 44°49'40.12"O</v>
      </c>
      <c r="R683" s="33">
        <v>4033</v>
      </c>
      <c r="S683" s="13">
        <v>41117</v>
      </c>
      <c r="T683" s="35" t="str">
        <f>VLOOKUP(B683,SAOM!B$2:M2224,9,0)</f>
        <v>Enfermeira Geane</v>
      </c>
      <c r="U683" s="13" t="str">
        <f>VLOOKUP(B683,SAOM!B$2:N2224,10,0)</f>
        <v>Pça Manoelita Chagas</v>
      </c>
      <c r="V683" s="35" t="str">
        <f>VLOOKUP(B683,SAOM!B$2:P2224,12,0)</f>
        <v>(37) 3331-4736</v>
      </c>
      <c r="W683" s="60">
        <f>VLOOKUP(B683,SAOM!B$2:O2224,11,0)</f>
        <v>35540000</v>
      </c>
      <c r="X683" s="33" t="str">
        <f>VLOOKUP(B683,SAOM!B$2:Q2224,13,0)</f>
        <v>00:20:0e:10:4f:26</v>
      </c>
      <c r="Y683" s="13">
        <v>41117</v>
      </c>
      <c r="Z683" s="11" t="s">
        <v>1339</v>
      </c>
      <c r="AA683" s="14">
        <v>41120</v>
      </c>
      <c r="AB683" s="28">
        <f>VLOOKUP(C683,Relatorios!A$3:B1454,2,0)</f>
        <v>41254</v>
      </c>
      <c r="AC683" s="287">
        <f>VLOOKUP(D683,Faturamento!D$3:F2118,3,0)</f>
        <v>41151</v>
      </c>
      <c r="AD683" s="41"/>
      <c r="AE683" s="14" t="str">
        <f>VLOOKUP(B683,SAOM!B$2:T2224,16,0)</f>
        <v>-</v>
      </c>
      <c r="AF683" s="14">
        <f t="shared" si="23"/>
        <v>41210</v>
      </c>
      <c r="AG683" s="14" t="s">
        <v>4162</v>
      </c>
      <c r="AH683" s="14"/>
      <c r="AI683" s="47"/>
      <c r="AJ683" s="114"/>
      <c r="AK683" s="114"/>
      <c r="AL683" s="11" t="str">
        <f>VLOOKUP(B683,SAOM!B$2:U2341,20,0)</f>
        <v>cabo curto</v>
      </c>
    </row>
    <row r="684" spans="1:43" s="57" customFormat="1" ht="15.75" customHeight="1">
      <c r="A684" s="39">
        <v>3882</v>
      </c>
      <c r="B684" s="31">
        <v>3882</v>
      </c>
      <c r="C684" s="31">
        <v>3882</v>
      </c>
      <c r="D684" s="33" t="str">
        <f>VLOOKUP(B684,SAOM!B$2:H2341,7,0)</f>
        <v>SES-MOAS-3882</v>
      </c>
      <c r="E684" s="24">
        <v>41094</v>
      </c>
      <c r="F684" s="24">
        <f t="shared" si="27"/>
        <v>41139</v>
      </c>
      <c r="G684" s="13">
        <f>VLOOKUP(B684,SAOM!B$2:D2228,3,0)</f>
        <v>41139</v>
      </c>
      <c r="H684" s="24">
        <f t="shared" si="22"/>
        <v>41154</v>
      </c>
      <c r="I684" s="24" t="s">
        <v>458</v>
      </c>
      <c r="J684" s="48" t="s">
        <v>469</v>
      </c>
      <c r="K684" s="33" t="str">
        <f>VLOOKUP(B684,SAOM!B$2:H2225,4,0)</f>
        <v>Aceito</v>
      </c>
      <c r="L684" s="10" t="s">
        <v>456</v>
      </c>
      <c r="M684" s="33" t="str">
        <f>VLOOKUP(B684,SAOM!B$2:F2511,5,0)</f>
        <v>Lider</v>
      </c>
      <c r="N684" s="40" t="s">
        <v>4831</v>
      </c>
      <c r="O684" s="11" t="str">
        <f>VLOOKUP(N684,Coordenadas!B$2:C1531,2,0)</f>
        <v>SUL</v>
      </c>
      <c r="P684" s="11" t="str">
        <f>VLOOKUP(N684,Coordenadas!B$2:D1531,3,0)</f>
        <v xml:space="preserve"> 21°11'43.70"S</v>
      </c>
      <c r="Q684" s="11" t="str">
        <f>VLOOKUP(N684,Coordenadas!B$2:E1531,4,0)</f>
        <v xml:space="preserve"> 46°57'45.87"O</v>
      </c>
      <c r="R684" s="31">
        <v>4033</v>
      </c>
      <c r="S684" s="24">
        <v>41163</v>
      </c>
      <c r="T684" s="35" t="str">
        <f>VLOOKUP(B684,SAOM!B$2:M2225,9,0)</f>
        <v>Marcelo Antonio Alves</v>
      </c>
      <c r="U684" s="13" t="str">
        <f>VLOOKUP(B684,SAOM!B$2:N2225,10,0)</f>
        <v>Rua Dr. João Ribeiro. Nº 03</v>
      </c>
      <c r="V684" s="35" t="str">
        <f>VLOOKUP(B684,SAOM!B$2:P2225,12,0)</f>
        <v>(35) 3591-5100</v>
      </c>
      <c r="W684" s="60">
        <f>VLOOKUP(B684,SAOM!B$2:O2225,11,0)</f>
        <v>37958000</v>
      </c>
      <c r="X684" s="33" t="str">
        <f>VLOOKUP(B684,SAOM!B$2:Q2225,13,0)</f>
        <v>00:20:0e:10:49:e2</v>
      </c>
      <c r="Y684" s="24">
        <v>41187</v>
      </c>
      <c r="Z684" s="11" t="s">
        <v>5319</v>
      </c>
      <c r="AA684" s="55">
        <v>41187</v>
      </c>
      <c r="AB684" s="28">
        <f>VLOOKUP(C684,Relatorios!A$3:B1455,2,0)</f>
        <v>41277</v>
      </c>
      <c r="AC684" s="287">
        <f>VLOOKUP(D684,Faturamento!D$3:F2119,3,0)</f>
        <v>41218</v>
      </c>
      <c r="AD684" s="45"/>
      <c r="AE684" s="14" t="str">
        <f>VLOOKUP(B684,SAOM!B$2:T2225,16,0)</f>
        <v>-</v>
      </c>
      <c r="AF684" s="55">
        <f t="shared" si="23"/>
        <v>41277</v>
      </c>
      <c r="AG684" s="55" t="s">
        <v>4162</v>
      </c>
      <c r="AH684" s="55"/>
      <c r="AI684" s="181"/>
      <c r="AJ684" s="115"/>
      <c r="AK684" s="115"/>
      <c r="AL684" s="11" t="str">
        <f>VLOOKUP(B684,SAOM!B$2:U2342,20,0)</f>
        <v>A localidade não possui computador.</v>
      </c>
    </row>
    <row r="685" spans="1:43" s="15" customFormat="1" ht="15.75" customHeight="1">
      <c r="A685" s="39">
        <v>3881</v>
      </c>
      <c r="B685" s="31">
        <v>3881</v>
      </c>
      <c r="C685" s="31">
        <v>3881</v>
      </c>
      <c r="D685" s="33" t="str">
        <f>VLOOKUP(B685,SAOM!B$2:H2342,7,0)</f>
        <v>SES-MANA-3881</v>
      </c>
      <c r="E685" s="13">
        <v>41094</v>
      </c>
      <c r="F685" s="13">
        <f t="shared" si="27"/>
        <v>41139</v>
      </c>
      <c r="G685" s="13">
        <f>VLOOKUP(B685,SAOM!B$2:D2229,3,0)</f>
        <v>41139</v>
      </c>
      <c r="H685" s="13">
        <f t="shared" si="22"/>
        <v>41154</v>
      </c>
      <c r="I685" s="13" t="s">
        <v>458</v>
      </c>
      <c r="J685" s="10" t="s">
        <v>469</v>
      </c>
      <c r="K685" s="33" t="str">
        <f>VLOOKUP(B685,SAOM!B$2:H2226,4,0)</f>
        <v>Aceito</v>
      </c>
      <c r="L685" s="10" t="s">
        <v>456</v>
      </c>
      <c r="M685" s="33" t="str">
        <f>VLOOKUP(B685,SAOM!B$2:F2512,5,0)</f>
        <v>Lider</v>
      </c>
      <c r="N685" s="11" t="s">
        <v>4832</v>
      </c>
      <c r="O685" s="11" t="str">
        <f>VLOOKUP(N685,Coordenadas!B$2:C1532,2,0)</f>
        <v>LESTE</v>
      </c>
      <c r="P685" s="11" t="str">
        <f>VLOOKUP(N685,Coordenadas!B$2:D1532,3,0)</f>
        <v xml:space="preserve"> 18°46'3.85"S</v>
      </c>
      <c r="Q685" s="11" t="str">
        <f>VLOOKUP(N685,Coordenadas!B$2:E1532,4,0)</f>
        <v xml:space="preserve"> 40°58'30.81"O</v>
      </c>
      <c r="R685" s="33">
        <v>4033</v>
      </c>
      <c r="S685" s="13">
        <v>41131</v>
      </c>
      <c r="T685" s="35" t="str">
        <f>VLOOKUP(B685,SAOM!B$2:M2226,9,0)</f>
        <v>Janice / Andressa</v>
      </c>
      <c r="U685" s="13" t="str">
        <f>VLOOKUP(B685,SAOM!B$2:N2226,10,0)</f>
        <v>R. Olegário Maciel S/N</v>
      </c>
      <c r="V685" s="35" t="str">
        <f>VLOOKUP(B685,SAOM!B$2:P2226,12,0)</f>
        <v>(33)3241-1184</v>
      </c>
      <c r="W685" s="60" t="str">
        <f>VLOOKUP(B685,SAOM!B$2:O2226,11,0)</f>
        <v>35290-000</v>
      </c>
      <c r="X685" s="33" t="str">
        <f>VLOOKUP(B685,SAOM!B$2:Q2226,13,0)</f>
        <v>00:20:0e:10:4c:ce</v>
      </c>
      <c r="Y685" s="13">
        <v>41131</v>
      </c>
      <c r="Z685" s="11" t="s">
        <v>6026</v>
      </c>
      <c r="AA685" s="14">
        <v>41134</v>
      </c>
      <c r="AB685" s="28">
        <f>VLOOKUP(C685,Relatorios!A$3:B1456,2,0)</f>
        <v>41183</v>
      </c>
      <c r="AC685" s="287">
        <f>VLOOKUP(D685,Faturamento!D$3:F2120,3,0)</f>
        <v>41165</v>
      </c>
      <c r="AD685" s="41"/>
      <c r="AE685" s="14" t="str">
        <f>VLOOKUP(B685,SAOM!B$2:T2226,16,0)</f>
        <v>-</v>
      </c>
      <c r="AF685" s="14">
        <f t="shared" si="23"/>
        <v>41224</v>
      </c>
      <c r="AG685" s="14">
        <v>41144</v>
      </c>
      <c r="AH685" s="47" t="s">
        <v>458</v>
      </c>
      <c r="AI685" s="47" t="s">
        <v>458</v>
      </c>
      <c r="AJ685" s="114" t="s">
        <v>6548</v>
      </c>
      <c r="AK685" s="114"/>
      <c r="AL685" s="11" t="str">
        <f>VLOOKUP(B685,SAOM!B$2:U2343,20,0)</f>
        <v>porta lan do computador já está sendo utilizada por outro sistema</v>
      </c>
    </row>
    <row r="686" spans="1:43" s="15" customFormat="1" ht="15.75" customHeight="1">
      <c r="A686" s="39">
        <v>3880</v>
      </c>
      <c r="B686" s="31">
        <v>3880</v>
      </c>
      <c r="C686" s="31">
        <v>3880</v>
      </c>
      <c r="D686" s="33" t="str">
        <f>VLOOKUP(B686,SAOM!B$2:H2343,7,0)</f>
        <v>SES-ITMA-3880</v>
      </c>
      <c r="E686" s="13">
        <v>41094</v>
      </c>
      <c r="F686" s="13">
        <f t="shared" si="27"/>
        <v>41139</v>
      </c>
      <c r="G686" s="13">
        <f>VLOOKUP(B686,SAOM!B$2:D2230,3,0)</f>
        <v>41139</v>
      </c>
      <c r="H686" s="13">
        <f t="shared" si="22"/>
        <v>41154</v>
      </c>
      <c r="I686" s="13" t="s">
        <v>458</v>
      </c>
      <c r="J686" s="10" t="s">
        <v>469</v>
      </c>
      <c r="K686" s="33" t="str">
        <f>VLOOKUP(B686,SAOM!B$2:H2227,4,0)</f>
        <v>Aceito</v>
      </c>
      <c r="L686" s="10" t="s">
        <v>456</v>
      </c>
      <c r="M686" s="33" t="str">
        <f>VLOOKUP(B686,SAOM!B$2:F2513,5,0)</f>
        <v>Lider</v>
      </c>
      <c r="N686" s="11" t="s">
        <v>4833</v>
      </c>
      <c r="O686" s="11" t="str">
        <f>VLOOKUP(N686,Coordenadas!B$2:C1533,2,0)</f>
        <v>TRIÂNGULO DO SUL</v>
      </c>
      <c r="P686" s="11" t="str">
        <f>VLOOKUP(N686,Coordenadas!B$2:D1533,3,0)</f>
        <v xml:space="preserve"> 19°43'20.19"S</v>
      </c>
      <c r="Q686" s="11" t="str">
        <f>VLOOKUP(N686,Coordenadas!B$2:E1533,4,0)</f>
        <v xml:space="preserve"> 50°11'37.36"O</v>
      </c>
      <c r="R686" s="33">
        <v>4033</v>
      </c>
      <c r="S686" s="13">
        <v>41163</v>
      </c>
      <c r="T686" s="35" t="str">
        <f>VLOOKUP(B686,SAOM!B$2:M2227,9,0)</f>
        <v>Leuza Batista da Silva</v>
      </c>
      <c r="U686" s="13" t="str">
        <f>VLOOKUP(B686,SAOM!B$2:N2227,10,0)</f>
        <v>R. Cidade do prata nº415</v>
      </c>
      <c r="V686" s="35" t="str">
        <f>VLOOKUP(B686,SAOM!B$2:P2227,12,0)</f>
        <v>34-34158735</v>
      </c>
      <c r="W686" s="60" t="str">
        <f>VLOOKUP(B686,SAOM!B$2:O2227,11,0)</f>
        <v>38280-000</v>
      </c>
      <c r="X686" s="33" t="str">
        <f>VLOOKUP(B686,SAOM!B$2:Q2227,13,0)</f>
        <v>00:20:0E:10:55:57</v>
      </c>
      <c r="Y686" s="13">
        <v>41263</v>
      </c>
      <c r="Z686" s="11" t="s">
        <v>11990</v>
      </c>
      <c r="AA686" s="14">
        <v>41263</v>
      </c>
      <c r="AB686" s="28">
        <f>VLOOKUP(C686,Relatorios!A$3:B1457,2,0)</f>
        <v>41299</v>
      </c>
      <c r="AC686" s="287">
        <f>VLOOKUP(D686,Faturamento!D$3:F2121,3,0)</f>
        <v>41294</v>
      </c>
      <c r="AD686" s="41"/>
      <c r="AE686" s="14" t="str">
        <f>VLOOKUP(B686,SAOM!B$2:T2227,16,0)</f>
        <v>-</v>
      </c>
      <c r="AF686" s="14">
        <f t="shared" si="23"/>
        <v>41353</v>
      </c>
      <c r="AG686" s="14" t="s">
        <v>4162</v>
      </c>
      <c r="AH686" s="14"/>
      <c r="AI686" s="47"/>
      <c r="AJ686" s="114"/>
      <c r="AK686" s="114"/>
      <c r="AL686" s="11" t="str">
        <f>VLOOKUP(B686,SAOM!B$2:U2344,20,0)</f>
        <v>Vai deixar conectado no modem.</v>
      </c>
    </row>
    <row r="687" spans="1:43" s="57" customFormat="1" ht="15.75" customHeight="1">
      <c r="A687" s="39">
        <v>3879</v>
      </c>
      <c r="B687" s="31">
        <v>3879</v>
      </c>
      <c r="C687" s="31">
        <v>3879</v>
      </c>
      <c r="D687" s="33" t="str">
        <f>VLOOKUP(B687,SAOM!B$2:H2344,7,0)</f>
        <v>-</v>
      </c>
      <c r="E687" s="24">
        <v>41094</v>
      </c>
      <c r="F687" s="24">
        <f t="shared" si="27"/>
        <v>41139</v>
      </c>
      <c r="G687" s="13">
        <f>VLOOKUP(B687,SAOM!B$2:D2231,3,0)</f>
        <v>41139</v>
      </c>
      <c r="H687" s="24">
        <f t="shared" si="22"/>
        <v>41154</v>
      </c>
      <c r="I687" s="24">
        <v>41103</v>
      </c>
      <c r="J687" s="48" t="s">
        <v>700</v>
      </c>
      <c r="K687" s="33" t="str">
        <f>VLOOKUP(B687,SAOM!B$2:H2228,4,0)</f>
        <v>Paralisado</v>
      </c>
      <c r="L687" s="10" t="s">
        <v>456</v>
      </c>
      <c r="M687" s="33" t="str">
        <f>VLOOKUP(B687,SAOM!B$2:F2514,5,0)</f>
        <v>Lider</v>
      </c>
      <c r="N687" s="40" t="s">
        <v>4834</v>
      </c>
      <c r="O687" s="11" t="str">
        <f>VLOOKUP(N687,Coordenadas!B$2:C1534,2,0)</f>
        <v>OESTE</v>
      </c>
      <c r="P687" s="11" t="str">
        <f>VLOOKUP(N687,Coordenadas!B$2:D1534,3,0)</f>
        <v xml:space="preserve"> 20°28'24.17"S</v>
      </c>
      <c r="Q687" s="11" t="str">
        <f>VLOOKUP(N687,Coordenadas!B$2:E1534,4,0)</f>
        <v xml:space="preserve"> 45° 7'35.84"O</v>
      </c>
      <c r="R687" s="31">
        <v>4033</v>
      </c>
      <c r="S687" s="24" t="s">
        <v>458</v>
      </c>
      <c r="T687" s="35" t="str">
        <f>VLOOKUP(B687,SAOM!B$2:M2228,9,0)</f>
        <v>Jose Lourenço de Siqueira</v>
      </c>
      <c r="U687" s="13" t="str">
        <f>VLOOKUP(B687,SAOM!B$2:N2228,10,0)</f>
        <v>Rua Dr. Ezequiel, S/Nº</v>
      </c>
      <c r="V687" s="35" t="str">
        <f>VLOOKUP(B687,SAOM!B$2:P2228,12,0)</f>
        <v>37-3341-1901</v>
      </c>
      <c r="W687" s="60" t="str">
        <f>VLOOKUP(B687,SAOM!B$2:O2228,11,0)</f>
        <v>35550-000</v>
      </c>
      <c r="X687" s="33" t="str">
        <f>VLOOKUP(B687,SAOM!B$2:Q2228,13,0)</f>
        <v>-</v>
      </c>
      <c r="Y687" s="24"/>
      <c r="Z687" s="40"/>
      <c r="AA687" s="55"/>
      <c r="AB687" s="28" t="e">
        <f>VLOOKUP(C687,Relatorios!A$3:B1458,2,0)</f>
        <v>#N/A</v>
      </c>
      <c r="AC687" s="287" t="e">
        <f>VLOOKUP(D687,Faturamento!D$3:F2122,3,0)</f>
        <v>#N/A</v>
      </c>
      <c r="AD687" s="45" t="s">
        <v>5203</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F687" s="14">
        <f t="shared" si="23"/>
        <v>90</v>
      </c>
      <c r="AG687" s="55" t="s">
        <v>4162</v>
      </c>
      <c r="AH687" s="55"/>
      <c r="AI687" s="181"/>
      <c r="AJ687" s="115"/>
      <c r="AK687" s="115"/>
      <c r="AL687" s="11" t="str">
        <f>VLOOKUP(B687,SAOM!B$2:U2345,20,0)</f>
        <v>-</v>
      </c>
    </row>
    <row r="688" spans="1:43" s="15" customFormat="1" ht="15.75" customHeight="1">
      <c r="A688" s="39">
        <v>3889</v>
      </c>
      <c r="B688" s="31">
        <v>3889</v>
      </c>
      <c r="C688" s="31">
        <v>3889</v>
      </c>
      <c r="D688" s="33" t="str">
        <f>VLOOKUP(B688,SAOM!B$2:H2345,7,0)</f>
        <v>SES-JURA-3889</v>
      </c>
      <c r="E688" s="13">
        <v>41099</v>
      </c>
      <c r="F688" s="13">
        <f t="shared" si="27"/>
        <v>41144</v>
      </c>
      <c r="G688" s="13">
        <f>VLOOKUP(B688,SAOM!B$2:D2232,3,0)</f>
        <v>41144</v>
      </c>
      <c r="H688" s="13">
        <f t="shared" si="22"/>
        <v>41159</v>
      </c>
      <c r="I688" s="13" t="s">
        <v>458</v>
      </c>
      <c r="J688" s="10" t="s">
        <v>469</v>
      </c>
      <c r="K688" s="33" t="str">
        <f>VLOOKUP(B688,SAOM!B$2:H2229,4,0)</f>
        <v>Aceito</v>
      </c>
      <c r="L688" s="10" t="s">
        <v>456</v>
      </c>
      <c r="M688" s="33" t="str">
        <f>VLOOKUP(B688,SAOM!B$2:F2515,5,0)</f>
        <v>Lider</v>
      </c>
      <c r="N688" s="11" t="s">
        <v>166</v>
      </c>
      <c r="O688" s="11" t="str">
        <f>VLOOKUP(N688,Coordenadas!B$2:C1535,2,0)</f>
        <v>SUDESTE</v>
      </c>
      <c r="P688" s="11" t="str">
        <f>VLOOKUP(N688,Coordenadas!B$2:D1535,3,0)</f>
        <v xml:space="preserve"> 21°45'47.22"S</v>
      </c>
      <c r="Q688" s="11" t="str">
        <f>VLOOKUP(N688,Coordenadas!B$2:E1535,4,0)</f>
        <v xml:space="preserve"> 43°20'39.90"O</v>
      </c>
      <c r="R688" s="33">
        <v>4033</v>
      </c>
      <c r="S688" s="13">
        <v>41180</v>
      </c>
      <c r="T688" s="35" t="str">
        <f>VLOOKUP(B688,SAOM!B$2:M2229,9,0)</f>
        <v>Lincoln Lamas</v>
      </c>
      <c r="U688" s="13" t="str">
        <f>VLOOKUP(B688,SAOM!B$2:N2229,10,0)</f>
        <v>Avenida Juscelino Kubistcheck, 505</v>
      </c>
      <c r="V688" s="35">
        <f>VLOOKUP(B688,SAOM!B$2:P2229,12,0)</f>
        <v>3232238931</v>
      </c>
      <c r="W688" s="60" t="str">
        <f>VLOOKUP(B688,SAOM!B$2:O2229,11,0)</f>
        <v>36081-000</v>
      </c>
      <c r="X688" s="33" t="str">
        <f>VLOOKUP(B688,SAOM!B$2:Q2229,13,0)</f>
        <v>00:20:0E:10:51:ED</v>
      </c>
      <c r="Y688" s="13">
        <v>41190</v>
      </c>
      <c r="Z688" s="11" t="s">
        <v>628</v>
      </c>
      <c r="AA688" s="14">
        <v>41191</v>
      </c>
      <c r="AB688" s="28">
        <f>VLOOKUP(C688,Relatorios!A$3:B1459,2,0)</f>
        <v>41254</v>
      </c>
      <c r="AC688" s="287">
        <f>VLOOKUP(D688,Faturamento!D$3:F2123,3,0)</f>
        <v>41222</v>
      </c>
      <c r="AD688" s="41"/>
      <c r="AE688" s="14" t="str">
        <f>VLOOKUP(B688,SAOM!B$2:T2229,16,0)</f>
        <v>-</v>
      </c>
      <c r="AF688" s="14">
        <f t="shared" si="23"/>
        <v>41281</v>
      </c>
      <c r="AG688" s="14">
        <v>41310</v>
      </c>
      <c r="AH688" s="14">
        <v>41312</v>
      </c>
      <c r="AI688" s="47" t="s">
        <v>8608</v>
      </c>
      <c r="AJ688" s="114" t="s">
        <v>15373</v>
      </c>
      <c r="AK688" s="114" t="s">
        <v>15374</v>
      </c>
      <c r="AL688" s="11" t="str">
        <f>VLOOKUP(B688,SAOM!B$2:U2346,20,0)</f>
        <v>-</v>
      </c>
      <c r="AM688" s="14">
        <v>41297</v>
      </c>
      <c r="AN688" s="14">
        <v>41309</v>
      </c>
      <c r="AO688" s="47" t="s">
        <v>8610</v>
      </c>
      <c r="AP688" s="114" t="s">
        <v>14771</v>
      </c>
      <c r="AQ688" s="114" t="s">
        <v>15015</v>
      </c>
    </row>
    <row r="689" spans="1:43" s="15" customFormat="1" ht="15.75" customHeight="1">
      <c r="A689" s="39">
        <v>3927</v>
      </c>
      <c r="B689" s="31">
        <v>3927</v>
      </c>
      <c r="C689" s="31">
        <v>3927</v>
      </c>
      <c r="D689" s="33" t="str">
        <f>VLOOKUP(B689,SAOM!B$2:H2346,7,0)</f>
        <v>SES-MACU-3927</v>
      </c>
      <c r="E689" s="13">
        <v>41103</v>
      </c>
      <c r="F689" s="13">
        <f t="shared" si="27"/>
        <v>41148</v>
      </c>
      <c r="G689" s="13">
        <f>VLOOKUP(B689,SAOM!B$2:D2233,3,0)</f>
        <v>41148</v>
      </c>
      <c r="H689" s="13">
        <f t="shared" si="22"/>
        <v>41163</v>
      </c>
      <c r="I689" s="13" t="s">
        <v>458</v>
      </c>
      <c r="J689" s="10" t="s">
        <v>469</v>
      </c>
      <c r="K689" s="33" t="str">
        <f>VLOOKUP(B689,SAOM!B$2:H2230,4,0)</f>
        <v>Aceito</v>
      </c>
      <c r="L689" s="10" t="s">
        <v>456</v>
      </c>
      <c r="M689" s="33" t="str">
        <f>VLOOKUP(B689,SAOM!B$2:F2516,5,0)</f>
        <v>Lider</v>
      </c>
      <c r="N689" s="11" t="s">
        <v>171</v>
      </c>
      <c r="O689" s="11" t="str">
        <f>VLOOKUP(N689,Coordenadas!B$2:C1536,2,0)</f>
        <v>LESTE DO SUL</v>
      </c>
      <c r="P689" s="11" t="str">
        <f>VLOOKUP(N689,Coordenadas!B$2:D1536,3,0)</f>
        <v xml:space="preserve"> 20°15'54.73"S</v>
      </c>
      <c r="Q689" s="11" t="str">
        <f>VLOOKUP(N689,Coordenadas!B$2:E1536,4,0)</f>
        <v xml:space="preserve"> 42° 2'6.57"O</v>
      </c>
      <c r="R689" s="33">
        <v>4033</v>
      </c>
      <c r="S689" s="13">
        <v>41152</v>
      </c>
      <c r="T689" s="35" t="str">
        <f>VLOOKUP(B689,SAOM!B$2:M2230,9,0)</f>
        <v>Viviane Pena Temer Gantus do Amaral</v>
      </c>
      <c r="U689" s="13" t="str">
        <f>VLOOKUP(B689,SAOM!B$2:N2230,10,0)</f>
        <v>Rua Sebastiana Moura, 220</v>
      </c>
      <c r="V689" s="35" t="str">
        <f>VLOOKUP(B689,SAOM!B$2:P2230,12,0)</f>
        <v>(33)3332-3927</v>
      </c>
      <c r="W689" s="60" t="str">
        <f>VLOOKUP(B689,SAOM!B$2:O2230,11,0)</f>
        <v>36900-000</v>
      </c>
      <c r="X689" s="33" t="str">
        <f>VLOOKUP(B689,SAOM!B$2:Q2230,13,0)</f>
        <v>00:20:0E:10:4F:B5</v>
      </c>
      <c r="Y689" s="13">
        <v>41117</v>
      </c>
      <c r="Z689" s="11" t="s">
        <v>5439</v>
      </c>
      <c r="AA689" s="14">
        <v>41117</v>
      </c>
      <c r="AB689" s="28">
        <f>VLOOKUP(C689,Relatorios!A$3:B1460,2,0)</f>
        <v>41277</v>
      </c>
      <c r="AC689" s="287">
        <f>VLOOKUP(D689,Faturamento!D$3:F2124,3,0)</f>
        <v>41148</v>
      </c>
      <c r="AD689" s="41"/>
      <c r="AE689" s="14" t="str">
        <f>VLOOKUP(B689,SAOM!B$2:T2230,16,0)</f>
        <v>-</v>
      </c>
      <c r="AF689" s="14">
        <f t="shared" si="23"/>
        <v>41207</v>
      </c>
      <c r="AG689" s="14" t="s">
        <v>4162</v>
      </c>
      <c r="AH689" s="14"/>
      <c r="AI689" s="47"/>
      <c r="AJ689" s="114"/>
      <c r="AK689" s="114"/>
      <c r="AL689" s="11" t="str">
        <f>VLOOKUP(B689,SAOM!B$2:U2347,20,0)</f>
        <v>-</v>
      </c>
    </row>
    <row r="690" spans="1:43" s="15" customFormat="1" ht="15.75" customHeight="1">
      <c r="A690" s="39">
        <v>3936</v>
      </c>
      <c r="B690" s="31">
        <v>3936</v>
      </c>
      <c r="C690" s="31">
        <v>3936</v>
      </c>
      <c r="D690" s="33" t="str">
        <f>VLOOKUP(B690,SAOM!B$2:H2347,7,0)</f>
        <v>SES-MACU-3936</v>
      </c>
      <c r="E690" s="13">
        <v>41103</v>
      </c>
      <c r="F690" s="13">
        <f t="shared" si="27"/>
        <v>41148</v>
      </c>
      <c r="G690" s="13">
        <f>VLOOKUP(B690,SAOM!B$2:D2234,3,0)</f>
        <v>41148</v>
      </c>
      <c r="H690" s="13">
        <f t="shared" si="22"/>
        <v>41163</v>
      </c>
      <c r="I690" s="13" t="s">
        <v>458</v>
      </c>
      <c r="J690" s="10" t="s">
        <v>469</v>
      </c>
      <c r="K690" s="33" t="str">
        <f>VLOOKUP(B690,SAOM!B$2:H2231,4,0)</f>
        <v>Aceito</v>
      </c>
      <c r="L690" s="10" t="s">
        <v>456</v>
      </c>
      <c r="M690" s="33" t="str">
        <f>VLOOKUP(B690,SAOM!B$2:F2517,5,0)</f>
        <v>Lider</v>
      </c>
      <c r="N690" s="11" t="s">
        <v>171</v>
      </c>
      <c r="O690" s="11" t="str">
        <f>VLOOKUP(N690,Coordenadas!B$2:C1537,2,0)</f>
        <v>LESTE DO SUL</v>
      </c>
      <c r="P690" s="11" t="str">
        <f>VLOOKUP(N690,Coordenadas!B$2:D1537,3,0)</f>
        <v xml:space="preserve"> 20°15'54.73"S</v>
      </c>
      <c r="Q690" s="11" t="str">
        <f>VLOOKUP(N690,Coordenadas!B$2:E1537,4,0)</f>
        <v xml:space="preserve"> 42° 2'6.57"O</v>
      </c>
      <c r="R690" s="33">
        <v>4033</v>
      </c>
      <c r="S690" s="13">
        <v>41143</v>
      </c>
      <c r="T690" s="35" t="str">
        <f>VLOOKUP(B690,SAOM!B$2:M2231,9,0)</f>
        <v>Viviane Pena Temer Gantus do Amaral</v>
      </c>
      <c r="U690" s="13" t="str">
        <f>VLOOKUP(B690,SAOM!B$2:N2231,10,0)</f>
        <v>Rua Avenida Castelo Branco, 169</v>
      </c>
      <c r="V690" s="35" t="str">
        <f>VLOOKUP(B690,SAOM!B$2:P2231,12,0)</f>
        <v>(33) 3332-3638</v>
      </c>
      <c r="W690" s="60" t="str">
        <f>VLOOKUP(B690,SAOM!B$2:O2231,11,0)</f>
        <v>36900-000</v>
      </c>
      <c r="X690" s="33" t="str">
        <f>VLOOKUP(B690,SAOM!B$2:Q2231,13,0)</f>
        <v>00:20:0e:10:4f:ac</v>
      </c>
      <c r="Y690" s="13">
        <v>41135</v>
      </c>
      <c r="Z690" s="11" t="s">
        <v>6233</v>
      </c>
      <c r="AA690" s="14">
        <v>41135</v>
      </c>
      <c r="AB690" s="28">
        <f>VLOOKUP(C690,Relatorios!A$3:B1461,2,0)</f>
        <v>41183</v>
      </c>
      <c r="AC690" s="287">
        <f>VLOOKUP(D690,Faturamento!D$3:F2125,3,0)</f>
        <v>41166</v>
      </c>
      <c r="AD690" s="41"/>
      <c r="AE690" s="14" t="str">
        <f>VLOOKUP(B690,SAOM!B$2:T2231,16,0)</f>
        <v>-</v>
      </c>
      <c r="AF690" s="14">
        <f t="shared" si="23"/>
        <v>41225</v>
      </c>
      <c r="AG690" s="14" t="s">
        <v>4162</v>
      </c>
      <c r="AH690" s="14"/>
      <c r="AI690" s="47"/>
      <c r="AJ690" s="114"/>
      <c r="AK690" s="114"/>
      <c r="AL690" s="11" t="str">
        <f>VLOOKUP(B690,SAOM!B$2:U2348,20,0)</f>
        <v>-</v>
      </c>
    </row>
    <row r="691" spans="1:43" s="15" customFormat="1" ht="15.75" customHeight="1">
      <c r="A691" s="39">
        <v>3933</v>
      </c>
      <c r="B691" s="31">
        <v>3933</v>
      </c>
      <c r="C691" s="31">
        <v>3933</v>
      </c>
      <c r="D691" s="33" t="str">
        <f>VLOOKUP(B691,SAOM!B$2:H2348,7,0)</f>
        <v>SES-MACU-3933</v>
      </c>
      <c r="E691" s="13">
        <v>41103</v>
      </c>
      <c r="F691" s="13">
        <f t="shared" si="27"/>
        <v>41148</v>
      </c>
      <c r="G691" s="13">
        <f>VLOOKUP(B691,SAOM!B$2:D2235,3,0)</f>
        <v>41148</v>
      </c>
      <c r="H691" s="13">
        <f t="shared" si="22"/>
        <v>41163</v>
      </c>
      <c r="I691" s="13" t="s">
        <v>458</v>
      </c>
      <c r="J691" s="10" t="s">
        <v>469</v>
      </c>
      <c r="K691" s="33" t="str">
        <f>VLOOKUP(B691,SAOM!B$2:H2232,4,0)</f>
        <v>Aceito</v>
      </c>
      <c r="L691" s="10" t="s">
        <v>456</v>
      </c>
      <c r="M691" s="33" t="str">
        <f>VLOOKUP(B691,SAOM!B$2:F2518,5,0)</f>
        <v>Lider</v>
      </c>
      <c r="N691" s="11" t="s">
        <v>171</v>
      </c>
      <c r="O691" s="11" t="str">
        <f>VLOOKUP(N691,Coordenadas!B$2:C1538,2,0)</f>
        <v>LESTE DO SUL</v>
      </c>
      <c r="P691" s="11" t="str">
        <f>VLOOKUP(N691,Coordenadas!B$2:D1538,3,0)</f>
        <v xml:space="preserve"> 20°15'54.73"S</v>
      </c>
      <c r="Q691" s="11" t="str">
        <f>VLOOKUP(N691,Coordenadas!B$2:E1538,4,0)</f>
        <v xml:space="preserve"> 42° 2'6.57"O</v>
      </c>
      <c r="R691" s="33">
        <v>4033</v>
      </c>
      <c r="S691" s="13">
        <v>41138</v>
      </c>
      <c r="T691" s="35" t="str">
        <f>VLOOKUP(B691,SAOM!B$2:M2232,9,0)</f>
        <v>Viviane Pena Temer Gantus do Amaral</v>
      </c>
      <c r="U691" s="13" t="str">
        <f>VLOOKUP(B691,SAOM!B$2:N2232,10,0)</f>
        <v>Rua Padre Francisco Carvalho, 75. - Distrito de Sacramento</v>
      </c>
      <c r="V691" s="35" t="str">
        <f>VLOOKUP(B691,SAOM!B$2:P2232,12,0)</f>
        <v>(33) 3378-1047</v>
      </c>
      <c r="W691" s="60" t="str">
        <f>VLOOKUP(B691,SAOM!B$2:O2232,11,0)</f>
        <v>36900-000</v>
      </c>
      <c r="X691" s="33" t="str">
        <f>VLOOKUP(B691,SAOM!B$2:Q2232,13,0)</f>
        <v>00:20:0e:10:4c:f7</v>
      </c>
      <c r="Y691" s="13">
        <v>41138</v>
      </c>
      <c r="Z691" s="11" t="s">
        <v>5717</v>
      </c>
      <c r="AA691" s="14">
        <v>41141</v>
      </c>
      <c r="AB691" s="28">
        <f>VLOOKUP(C691,Relatorios!A$3:B1462,2,0)</f>
        <v>41277</v>
      </c>
      <c r="AC691" s="287">
        <f>VLOOKUP(D691,Faturamento!D$3:F2126,3,0)</f>
        <v>41172</v>
      </c>
      <c r="AD691" s="41"/>
      <c r="AE691" s="14" t="str">
        <f>VLOOKUP(B691,SAOM!B$2:T2232,16,0)</f>
        <v>-</v>
      </c>
      <c r="AF691" s="14">
        <f t="shared" si="23"/>
        <v>41231</v>
      </c>
      <c r="AG691" s="14">
        <v>41355</v>
      </c>
      <c r="AH691" s="14"/>
      <c r="AI691" s="181" t="s">
        <v>623</v>
      </c>
      <c r="AJ691" s="114" t="s">
        <v>17749</v>
      </c>
      <c r="AK691" s="114"/>
      <c r="AL691" s="11" t="str">
        <f>VLOOKUP(B691,SAOM!B$2:U2349,20,0)</f>
        <v>Técnico sem cabo de rede</v>
      </c>
    </row>
    <row r="692" spans="1:43" s="15" customFormat="1" ht="15.75" customHeight="1">
      <c r="A692" s="39">
        <v>3938</v>
      </c>
      <c r="B692" s="31">
        <v>3938</v>
      </c>
      <c r="C692" s="31">
        <v>3938</v>
      </c>
      <c r="D692" s="33" t="str">
        <f>VLOOKUP(B692,SAOM!B$2:H2349,7,0)</f>
        <v>SES-MACU-3938</v>
      </c>
      <c r="E692" s="13">
        <v>41103</v>
      </c>
      <c r="F692" s="13">
        <f t="shared" si="27"/>
        <v>41148</v>
      </c>
      <c r="G692" s="13">
        <f>VLOOKUP(B692,SAOM!B$2:D2236,3,0)</f>
        <v>41148</v>
      </c>
      <c r="H692" s="13">
        <f t="shared" si="22"/>
        <v>41163</v>
      </c>
      <c r="I692" s="13" t="s">
        <v>458</v>
      </c>
      <c r="J692" s="10" t="s">
        <v>469</v>
      </c>
      <c r="K692" s="33" t="str">
        <f>VLOOKUP(B692,SAOM!B$2:H2233,4,0)</f>
        <v>Aceito</v>
      </c>
      <c r="L692" s="10" t="s">
        <v>456</v>
      </c>
      <c r="M692" s="33" t="str">
        <f>VLOOKUP(B692,SAOM!B$2:F2519,5,0)</f>
        <v>Lider</v>
      </c>
      <c r="N692" s="11" t="s">
        <v>171</v>
      </c>
      <c r="O692" s="11" t="str">
        <f>VLOOKUP(N692,Coordenadas!B$2:C1539,2,0)</f>
        <v>LESTE DO SUL</v>
      </c>
      <c r="P692" s="11" t="str">
        <f>VLOOKUP(N692,Coordenadas!B$2:D1539,3,0)</f>
        <v xml:space="preserve"> 20°15'54.73"S</v>
      </c>
      <c r="Q692" s="11" t="str">
        <f>VLOOKUP(N692,Coordenadas!B$2:E1539,4,0)</f>
        <v xml:space="preserve"> 42° 2'6.57"O</v>
      </c>
      <c r="R692" s="33">
        <v>4033</v>
      </c>
      <c r="S692" s="13">
        <v>41137</v>
      </c>
      <c r="T692" s="35" t="str">
        <f>VLOOKUP(B692,SAOM!B$2:M2233,9,0)</f>
        <v>Viviane Pena Temer Gantus do Amaral</v>
      </c>
      <c r="U692" s="13" t="str">
        <f>VLOOKUP(B692,SAOM!B$2:N2233,10,0)</f>
        <v>Rua Jose Moreira de Amorim, s/n.</v>
      </c>
      <c r="V692" s="35" t="str">
        <f>VLOOKUP(B692,SAOM!B$2:P2233,12,0)</f>
        <v>(33) 3334-2000</v>
      </c>
      <c r="W692" s="60" t="str">
        <f>VLOOKUP(B692,SAOM!B$2:O2233,11,0)</f>
        <v>36900-000</v>
      </c>
      <c r="X692" s="33" t="str">
        <f>VLOOKUP(B692,SAOM!B$2:Q2233,13,0)</f>
        <v>00:20:0e:10:4f:82</v>
      </c>
      <c r="Y692" s="13">
        <v>41137</v>
      </c>
      <c r="Z692" s="11" t="s">
        <v>5717</v>
      </c>
      <c r="AA692" s="14">
        <v>41137</v>
      </c>
      <c r="AB692" s="28">
        <f>VLOOKUP(C692,Relatorios!A$3:B1463,2,0)</f>
        <v>41277</v>
      </c>
      <c r="AC692" s="287">
        <f>VLOOKUP(D692,Faturamento!D$3:F2127,3,0)</f>
        <v>41168</v>
      </c>
      <c r="AD692" s="41"/>
      <c r="AE692" s="14" t="str">
        <f>VLOOKUP(B692,SAOM!B$2:T2233,16,0)</f>
        <v>-</v>
      </c>
      <c r="AF692" s="14">
        <f t="shared" si="23"/>
        <v>41227</v>
      </c>
      <c r="AG692" s="14" t="s">
        <v>4162</v>
      </c>
      <c r="AH692" s="14"/>
      <c r="AI692" s="47"/>
      <c r="AJ692" s="114"/>
      <c r="AK692" s="114"/>
      <c r="AL692" s="11" t="str">
        <f>VLOOKUP(B692,SAOM!B$2:U2350,20,0)</f>
        <v>Sem computador na localidade</v>
      </c>
    </row>
    <row r="693" spans="1:43" s="57" customFormat="1" ht="15.75" customHeight="1">
      <c r="A693" s="39">
        <v>3937</v>
      </c>
      <c r="B693" s="31">
        <v>3937</v>
      </c>
      <c r="C693" s="31">
        <v>3937</v>
      </c>
      <c r="D693" s="33" t="str">
        <f>VLOOKUP(B693,SAOM!B$2:H2350,7,0)</f>
        <v>SES-MACU-3937</v>
      </c>
      <c r="E693" s="24">
        <v>41103</v>
      </c>
      <c r="F693" s="24">
        <f t="shared" si="27"/>
        <v>41148</v>
      </c>
      <c r="G693" s="13">
        <f>VLOOKUP(B693,SAOM!B$2:D2237,3,0)</f>
        <v>41148</v>
      </c>
      <c r="H693" s="24">
        <f t="shared" si="22"/>
        <v>41163</v>
      </c>
      <c r="I693" s="24" t="s">
        <v>458</v>
      </c>
      <c r="J693" s="48" t="s">
        <v>469</v>
      </c>
      <c r="K693" s="33" t="str">
        <f>VLOOKUP(B693,SAOM!B$2:H2234,4,0)</f>
        <v>Aceito</v>
      </c>
      <c r="L693" s="10" t="s">
        <v>456</v>
      </c>
      <c r="M693" s="33" t="str">
        <f>VLOOKUP(B693,SAOM!B$2:F2520,5,0)</f>
        <v>Lider</v>
      </c>
      <c r="N693" s="40" t="s">
        <v>171</v>
      </c>
      <c r="O693" s="11" t="str">
        <f>VLOOKUP(N693,Coordenadas!B$2:C1540,2,0)</f>
        <v>LESTE DO SUL</v>
      </c>
      <c r="P693" s="11" t="str">
        <f>VLOOKUP(N693,Coordenadas!B$2:D1540,3,0)</f>
        <v xml:space="preserve"> 20°15'54.73"S</v>
      </c>
      <c r="Q693" s="11" t="str">
        <f>VLOOKUP(N693,Coordenadas!B$2:E1540,4,0)</f>
        <v xml:space="preserve"> 42° 2'6.57"O</v>
      </c>
      <c r="R693" s="31">
        <v>4033</v>
      </c>
      <c r="S693" s="24">
        <v>41121</v>
      </c>
      <c r="T693" s="35" t="str">
        <f>VLOOKUP(B693,SAOM!B$2:M2234,9,0)</f>
        <v>Viviane Pena Temer Gantus do Amaral</v>
      </c>
      <c r="U693" s="13" t="str">
        <f>VLOOKUP(B693,SAOM!B$2:N2234,10,0)</f>
        <v>Av. Nações Unidas, 265</v>
      </c>
      <c r="V693" s="35" t="str">
        <f>VLOOKUP(B693,SAOM!B$2:P2234,12,0)</f>
        <v>(33)3332-3924</v>
      </c>
      <c r="W693" s="60" t="str">
        <f>VLOOKUP(B693,SAOM!B$2:O2234,11,0)</f>
        <v>36900-000</v>
      </c>
      <c r="X693" s="33" t="str">
        <f>VLOOKUP(B693,SAOM!B$2:Q2234,13,0)</f>
        <v>00:20:0e:10:4f:93</v>
      </c>
      <c r="Y693" s="24">
        <v>41121</v>
      </c>
      <c r="Z693" s="40" t="s">
        <v>5713</v>
      </c>
      <c r="AA693" s="55">
        <v>41122</v>
      </c>
      <c r="AB693" s="28">
        <f>VLOOKUP(C693,Relatorios!A$3:B1464,2,0)</f>
        <v>41183</v>
      </c>
      <c r="AC693" s="287">
        <f>VLOOKUP(D693,Faturamento!D$3:F2128,3,0)</f>
        <v>41153</v>
      </c>
      <c r="AD693" s="45"/>
      <c r="AE693" s="14" t="str">
        <f>VLOOKUP(B693,SAOM!B$2:T2234,16,0)</f>
        <v>-</v>
      </c>
      <c r="AF693" s="14">
        <f t="shared" si="23"/>
        <v>41212</v>
      </c>
      <c r="AG693" s="55" t="s">
        <v>4162</v>
      </c>
      <c r="AH693" s="55"/>
      <c r="AI693" s="181"/>
      <c r="AJ693" s="115"/>
      <c r="AK693" s="115"/>
      <c r="AL693" s="11" t="str">
        <f>VLOOKUP(B693,SAOM!B$2:U2351,20,0)</f>
        <v>Localidade não possui computador</v>
      </c>
    </row>
    <row r="694" spans="1:43" s="15" customFormat="1" ht="15.75" customHeight="1">
      <c r="A694" s="39">
        <v>3935</v>
      </c>
      <c r="B694" s="31">
        <v>3935</v>
      </c>
      <c r="C694" s="31">
        <v>3935</v>
      </c>
      <c r="D694" s="33" t="str">
        <f>VLOOKUP(B694,SAOM!B$2:H2351,7,0)</f>
        <v>SES-MACU-3935</v>
      </c>
      <c r="E694" s="13">
        <v>41103</v>
      </c>
      <c r="F694" s="13">
        <f t="shared" si="27"/>
        <v>41148</v>
      </c>
      <c r="G694" s="13">
        <f>VLOOKUP(B694,SAOM!B$2:D2238,3,0)</f>
        <v>41148</v>
      </c>
      <c r="H694" s="13">
        <f t="shared" si="22"/>
        <v>41163</v>
      </c>
      <c r="I694" s="13" t="s">
        <v>458</v>
      </c>
      <c r="J694" s="10" t="s">
        <v>469</v>
      </c>
      <c r="K694" s="33" t="str">
        <f>VLOOKUP(B694,SAOM!B$2:H2235,4,0)</f>
        <v>Aceito</v>
      </c>
      <c r="L694" s="10" t="s">
        <v>456</v>
      </c>
      <c r="M694" s="33" t="str">
        <f>VLOOKUP(B694,SAOM!B$2:F2521,5,0)</f>
        <v>Lider</v>
      </c>
      <c r="N694" s="11" t="s">
        <v>171</v>
      </c>
      <c r="O694" s="11" t="str">
        <f>VLOOKUP(N694,Coordenadas!B$2:C1541,2,0)</f>
        <v>LESTE DO SUL</v>
      </c>
      <c r="P694" s="11" t="str">
        <f>VLOOKUP(N694,Coordenadas!B$2:D1541,3,0)</f>
        <v xml:space="preserve"> 20°15'54.73"S</v>
      </c>
      <c r="Q694" s="11" t="str">
        <f>VLOOKUP(N694,Coordenadas!B$2:E1541,4,0)</f>
        <v xml:space="preserve"> 42° 2'6.57"O</v>
      </c>
      <c r="R694" s="33">
        <v>4033</v>
      </c>
      <c r="S694" s="13">
        <v>41135</v>
      </c>
      <c r="T694" s="35" t="str">
        <f>VLOOKUP(B694,SAOM!B$2:M2235,9,0)</f>
        <v>Viviane Pena Temer Gantus do Amaral</v>
      </c>
      <c r="U694" s="13" t="str">
        <f>VLOOKUP(B694,SAOM!B$2:N2235,10,0)</f>
        <v>Avenida Agenor de Paula Salazar, 140.</v>
      </c>
      <c r="V694" s="35" t="str">
        <f>VLOOKUP(B694,SAOM!B$2:P2235,12,0)</f>
        <v>(33) 3332-3662</v>
      </c>
      <c r="W694" s="60" t="str">
        <f>VLOOKUP(B694,SAOM!B$2:O2235,11,0)</f>
        <v>36900-000</v>
      </c>
      <c r="X694" s="33" t="str">
        <f>VLOOKUP(B694,SAOM!B$2:Q2235,13,0)</f>
        <v>00:20:0E:10:4D:03</v>
      </c>
      <c r="Y694" s="13">
        <v>41135</v>
      </c>
      <c r="Z694" s="11" t="s">
        <v>6247</v>
      </c>
      <c r="AA694" s="14">
        <v>41137</v>
      </c>
      <c r="AB694" s="28">
        <f>VLOOKUP(C694,Relatorios!A$3:B1465,2,0)</f>
        <v>41277</v>
      </c>
      <c r="AC694" s="287">
        <f>VLOOKUP(D694,Faturamento!D$3:F2129,3,0)</f>
        <v>41168</v>
      </c>
      <c r="AD694" s="41"/>
      <c r="AE694" s="14" t="str">
        <f>VLOOKUP(B694,SAOM!B$2:T2235,16,0)</f>
        <v>-</v>
      </c>
      <c r="AF694" s="14">
        <f t="shared" si="23"/>
        <v>41227</v>
      </c>
      <c r="AG694" s="14">
        <v>41360</v>
      </c>
      <c r="AH694" s="14"/>
      <c r="AI694" s="47" t="s">
        <v>8610</v>
      </c>
      <c r="AJ694" s="114" t="s">
        <v>9087</v>
      </c>
      <c r="AK694" s="114"/>
      <c r="AL694" s="11" t="str">
        <f>VLOOKUP(B694,SAOM!B$2:U2352,20,0)</f>
        <v>Cabo curto.</v>
      </c>
    </row>
    <row r="695" spans="1:43" s="15" customFormat="1" ht="15.75" customHeight="1">
      <c r="A695" s="39">
        <v>3934</v>
      </c>
      <c r="B695" s="31">
        <v>3934</v>
      </c>
      <c r="C695" s="31">
        <v>3934</v>
      </c>
      <c r="D695" s="33" t="str">
        <f>VLOOKUP(B695,SAOM!B$2:H2352,7,0)</f>
        <v>SES-MACU-3934</v>
      </c>
      <c r="E695" s="13">
        <v>41103</v>
      </c>
      <c r="F695" s="13">
        <f t="shared" si="27"/>
        <v>41148</v>
      </c>
      <c r="G695" s="13">
        <f>VLOOKUP(B695,SAOM!B$2:D2239,3,0)</f>
        <v>41148</v>
      </c>
      <c r="H695" s="13">
        <f t="shared" si="22"/>
        <v>41163</v>
      </c>
      <c r="I695" s="13" t="s">
        <v>458</v>
      </c>
      <c r="J695" s="10" t="s">
        <v>469</v>
      </c>
      <c r="K695" s="33" t="str">
        <f>VLOOKUP(B695,SAOM!B$2:H2236,4,0)</f>
        <v>Aceito</v>
      </c>
      <c r="L695" s="10" t="s">
        <v>456</v>
      </c>
      <c r="M695" s="33" t="str">
        <f>VLOOKUP(B695,SAOM!B$2:F2522,5,0)</f>
        <v>Lider</v>
      </c>
      <c r="N695" s="11" t="s">
        <v>171</v>
      </c>
      <c r="O695" s="11" t="str">
        <f>VLOOKUP(N695,Coordenadas!B$2:C1542,2,0)</f>
        <v>LESTE DO SUL</v>
      </c>
      <c r="P695" s="11" t="str">
        <f>VLOOKUP(N695,Coordenadas!B$2:D1542,3,0)</f>
        <v xml:space="preserve"> 20°15'54.73"S</v>
      </c>
      <c r="Q695" s="11" t="str">
        <f>VLOOKUP(N695,Coordenadas!B$2:E1542,4,0)</f>
        <v xml:space="preserve"> 42° 2'6.57"O</v>
      </c>
      <c r="R695" s="33">
        <v>4033</v>
      </c>
      <c r="S695" s="13">
        <v>41138</v>
      </c>
      <c r="T695" s="35" t="str">
        <f>VLOOKUP(B695,SAOM!B$2:M2236,9,0)</f>
        <v>Viviane Pena Temer Gantus do Amaral</v>
      </c>
      <c r="U695" s="13" t="str">
        <f>VLOOKUP(B695,SAOM!B$2:N2236,10,0)</f>
        <v>Rua Principal, 325 - Distrito de Dom Correa</v>
      </c>
      <c r="V695" s="35" t="str">
        <f>VLOOKUP(B695,SAOM!B$2:P2236,12,0)</f>
        <v>(33) 3378-3095</v>
      </c>
      <c r="W695" s="60" t="str">
        <f>VLOOKUP(B695,SAOM!B$2:O2236,11,0)</f>
        <v>36900-000</v>
      </c>
      <c r="X695" s="33" t="str">
        <f>VLOOKUP(B695,SAOM!B$2:Q2236,13,0)</f>
        <v>00:20:0e:10:4f:4b</v>
      </c>
      <c r="Y695" s="13">
        <v>41138</v>
      </c>
      <c r="Z695" s="11" t="s">
        <v>5717</v>
      </c>
      <c r="AA695" s="14">
        <v>41142</v>
      </c>
      <c r="AB695" s="28">
        <f>VLOOKUP(C695,Relatorios!A$3:B1466,2,0)</f>
        <v>41291</v>
      </c>
      <c r="AC695" s="287">
        <f>VLOOKUP(D695,Faturamento!D$3:F2130,3,0)</f>
        <v>41173</v>
      </c>
      <c r="AD695" s="41"/>
      <c r="AE695" s="14" t="str">
        <f>VLOOKUP(B695,SAOM!B$2:T2236,16,0)</f>
        <v>-</v>
      </c>
      <c r="AF695" s="14">
        <f t="shared" si="23"/>
        <v>41232</v>
      </c>
      <c r="AG695" s="14">
        <v>41399</v>
      </c>
      <c r="AH695" s="14"/>
      <c r="AI695" s="181" t="s">
        <v>623</v>
      </c>
      <c r="AJ695" s="114" t="s">
        <v>9087</v>
      </c>
      <c r="AK695" s="114"/>
      <c r="AL695" s="11" t="str">
        <f>VLOOKUP(B695,SAOM!B$2:U2353,20,0)</f>
        <v>Sem computador na localidade</v>
      </c>
      <c r="AM695" s="14">
        <v>41218</v>
      </c>
      <c r="AN695" s="14">
        <v>41283</v>
      </c>
      <c r="AO695" s="47" t="s">
        <v>456</v>
      </c>
      <c r="AP695" s="114" t="s">
        <v>13707</v>
      </c>
      <c r="AQ695" s="114" t="s">
        <v>14240</v>
      </c>
    </row>
    <row r="696" spans="1:43" s="15" customFormat="1" ht="15.75" customHeight="1">
      <c r="A696" s="39">
        <v>3932</v>
      </c>
      <c r="B696" s="31">
        <v>3932</v>
      </c>
      <c r="C696" s="31">
        <v>3932</v>
      </c>
      <c r="D696" s="33" t="str">
        <f>VLOOKUP(B696,SAOM!B$2:H2353,7,0)</f>
        <v>SES-MACU-3932</v>
      </c>
      <c r="E696" s="13">
        <v>41103</v>
      </c>
      <c r="F696" s="13">
        <f t="shared" si="27"/>
        <v>41148</v>
      </c>
      <c r="G696" s="13">
        <f>VLOOKUP(B696,SAOM!B$2:D2240,3,0)</f>
        <v>41148</v>
      </c>
      <c r="H696" s="13">
        <f t="shared" si="22"/>
        <v>41163</v>
      </c>
      <c r="I696" s="13" t="s">
        <v>458</v>
      </c>
      <c r="J696" s="10" t="s">
        <v>469</v>
      </c>
      <c r="K696" s="33" t="str">
        <f>VLOOKUP(B696,SAOM!B$2:H2237,4,0)</f>
        <v>Aceito</v>
      </c>
      <c r="L696" s="10" t="s">
        <v>456</v>
      </c>
      <c r="M696" s="33" t="str">
        <f>VLOOKUP(B696,SAOM!B$2:F2523,5,0)</f>
        <v>Lider</v>
      </c>
      <c r="N696" s="11" t="s">
        <v>171</v>
      </c>
      <c r="O696" s="11" t="str">
        <f>VLOOKUP(N696,Coordenadas!B$2:C1543,2,0)</f>
        <v>LESTE DO SUL</v>
      </c>
      <c r="P696" s="11" t="str">
        <f>VLOOKUP(N696,Coordenadas!B$2:D1543,3,0)</f>
        <v xml:space="preserve"> 20°15'54.73"S</v>
      </c>
      <c r="Q696" s="11" t="str">
        <f>VLOOKUP(N696,Coordenadas!B$2:E1543,4,0)</f>
        <v xml:space="preserve"> 42° 2'6.57"O</v>
      </c>
      <c r="R696" s="33">
        <v>4033</v>
      </c>
      <c r="S696" s="13">
        <v>41136</v>
      </c>
      <c r="T696" s="35" t="str">
        <f>VLOOKUP(B696,SAOM!B$2:M2237,9,0)</f>
        <v>Viviane Pena Temer Gantus do Amaral</v>
      </c>
      <c r="U696" s="13" t="str">
        <f>VLOOKUP(B696,SAOM!B$2:N2237,10,0)</f>
        <v>Av. Bom Pastor, s/n</v>
      </c>
      <c r="V696" s="35" t="str">
        <f>VLOOKUP(B696,SAOM!B$2:P2237,12,0)</f>
        <v>(33) 3378-5139</v>
      </c>
      <c r="W696" s="60" t="str">
        <f>VLOOKUP(B696,SAOM!B$2:O2237,11,0)</f>
        <v>36900-000</v>
      </c>
      <c r="X696" s="33" t="str">
        <f>VLOOKUP(B696,SAOM!B$2:Q2237,13,0)</f>
        <v>00:20:0e:10:4f:85</v>
      </c>
      <c r="Y696" s="13">
        <v>41136</v>
      </c>
      <c r="Z696" s="11" t="s">
        <v>5717</v>
      </c>
      <c r="AA696" s="14">
        <v>41137</v>
      </c>
      <c r="AB696" s="28">
        <f>VLOOKUP(C696,Relatorios!A$3:B1467,2,0)</f>
        <v>41277</v>
      </c>
      <c r="AC696" s="287">
        <f>VLOOKUP(D696,Faturamento!D$3:F2131,3,0)</f>
        <v>41168</v>
      </c>
      <c r="AD696" s="41"/>
      <c r="AE696" s="14" t="str">
        <f>VLOOKUP(B696,SAOM!B$2:T2237,16,0)</f>
        <v>-</v>
      </c>
      <c r="AF696" s="14">
        <f t="shared" si="23"/>
        <v>41227</v>
      </c>
      <c r="AG696" s="14" t="s">
        <v>4162</v>
      </c>
      <c r="AH696" s="14"/>
      <c r="AI696" s="47"/>
      <c r="AJ696" s="114"/>
      <c r="AK696" s="114"/>
      <c r="AL696" s="11" t="str">
        <f>VLOOKUP(B696,SAOM!B$2:U2354,20,0)</f>
        <v>-</v>
      </c>
    </row>
    <row r="697" spans="1:43" s="15" customFormat="1" ht="15.75" customHeight="1">
      <c r="A697" s="39">
        <v>3931</v>
      </c>
      <c r="B697" s="31">
        <v>3931</v>
      </c>
      <c r="C697" s="31">
        <v>3931</v>
      </c>
      <c r="D697" s="33" t="str">
        <f>VLOOKUP(B697,SAOM!B$2:H2354,7,0)</f>
        <v>SES-MACU-3931</v>
      </c>
      <c r="E697" s="13">
        <v>41103</v>
      </c>
      <c r="F697" s="13">
        <f t="shared" si="27"/>
        <v>41148</v>
      </c>
      <c r="G697" s="13">
        <f>VLOOKUP(B697,SAOM!B$2:D2241,3,0)</f>
        <v>41148</v>
      </c>
      <c r="H697" s="13">
        <f t="shared" si="22"/>
        <v>41163</v>
      </c>
      <c r="I697" s="13" t="s">
        <v>458</v>
      </c>
      <c r="J697" s="10" t="s">
        <v>469</v>
      </c>
      <c r="K697" s="33" t="str">
        <f>VLOOKUP(B697,SAOM!B$2:H2238,4,0)</f>
        <v>Aceito</v>
      </c>
      <c r="L697" s="10" t="s">
        <v>456</v>
      </c>
      <c r="M697" s="33" t="str">
        <f>VLOOKUP(B697,SAOM!B$2:F2524,5,0)</f>
        <v>Lider</v>
      </c>
      <c r="N697" s="11" t="s">
        <v>171</v>
      </c>
      <c r="O697" s="11" t="str">
        <f>VLOOKUP(N697,Coordenadas!B$2:C1544,2,0)</f>
        <v>LESTE DO SUL</v>
      </c>
      <c r="P697" s="11" t="str">
        <f>VLOOKUP(N697,Coordenadas!B$2:D1544,3,0)</f>
        <v xml:space="preserve"> 20°15'54.73"S</v>
      </c>
      <c r="Q697" s="11" t="str">
        <f>VLOOKUP(N697,Coordenadas!B$2:E1544,4,0)</f>
        <v xml:space="preserve"> 42° 2'6.57"O</v>
      </c>
      <c r="R697" s="33">
        <v>4033</v>
      </c>
      <c r="S697" s="13">
        <v>41137</v>
      </c>
      <c r="T697" s="35" t="str">
        <f>VLOOKUP(B697,SAOM!B$2:M2238,9,0)</f>
        <v>Viviane Pena Temer Gantus do Amaral</v>
      </c>
      <c r="U697" s="13" t="str">
        <f>VLOOKUP(B697,SAOM!B$2:N2238,10,0)</f>
        <v>Rua Pedro Joaquim do Carmo, s/n.</v>
      </c>
      <c r="V697" s="35" t="str">
        <f>VLOOKUP(B697,SAOM!B$2:P2238,12,0)</f>
        <v>(33) 3378-6095</v>
      </c>
      <c r="W697" s="60" t="str">
        <f>VLOOKUP(B697,SAOM!B$2:O2238,11,0)</f>
        <v>36900-000</v>
      </c>
      <c r="X697" s="33" t="str">
        <f>VLOOKUP(B697,SAOM!B$2:Q2238,13,0)</f>
        <v>00:20:0e:10:4c:fa</v>
      </c>
      <c r="Y697" s="13">
        <v>41137</v>
      </c>
      <c r="Z697" s="11" t="s">
        <v>5717</v>
      </c>
      <c r="AA697" s="14">
        <v>41137</v>
      </c>
      <c r="AB697" s="28">
        <f>VLOOKUP(C697,Relatorios!A$3:B1468,2,0)</f>
        <v>41277</v>
      </c>
      <c r="AC697" s="287">
        <f>VLOOKUP(D697,Faturamento!D$3:F2132,3,0)</f>
        <v>41168</v>
      </c>
      <c r="AD697" s="41"/>
      <c r="AE697" s="14" t="str">
        <f>VLOOKUP(B697,SAOM!B$2:T2238,16,0)</f>
        <v>-</v>
      </c>
      <c r="AF697" s="14">
        <f t="shared" si="23"/>
        <v>41227</v>
      </c>
      <c r="AG697" s="14" t="s">
        <v>4162</v>
      </c>
      <c r="AH697" s="14"/>
      <c r="AI697" s="47"/>
      <c r="AJ697" s="114"/>
      <c r="AK697" s="114"/>
      <c r="AL697" s="11" t="str">
        <f>VLOOKUP(B697,SAOM!B$2:U2355,20,0)</f>
        <v>Técnico sem cabo de rede</v>
      </c>
    </row>
    <row r="698" spans="1:43" s="15" customFormat="1" ht="15.75" customHeight="1">
      <c r="A698" s="39">
        <v>3930</v>
      </c>
      <c r="B698" s="31">
        <v>3930</v>
      </c>
      <c r="C698" s="31">
        <v>3930</v>
      </c>
      <c r="D698" s="33" t="str">
        <f>VLOOKUP(B698,SAOM!B$2:H2355,7,0)</f>
        <v>SES-MACU-3930</v>
      </c>
      <c r="E698" s="13">
        <v>41103</v>
      </c>
      <c r="F698" s="13">
        <f t="shared" si="27"/>
        <v>41148</v>
      </c>
      <c r="G698" s="13">
        <f>VLOOKUP(B698,SAOM!B$2:D2242,3,0)</f>
        <v>41148</v>
      </c>
      <c r="H698" s="13">
        <f t="shared" si="22"/>
        <v>41163</v>
      </c>
      <c r="I698" s="13" t="s">
        <v>458</v>
      </c>
      <c r="J698" s="10" t="s">
        <v>469</v>
      </c>
      <c r="K698" s="33" t="str">
        <f>VLOOKUP(B698,SAOM!B$2:H2239,4,0)</f>
        <v>Aceito</v>
      </c>
      <c r="L698" s="10" t="s">
        <v>456</v>
      </c>
      <c r="M698" s="33" t="str">
        <f>VLOOKUP(B698,SAOM!B$2:F2525,5,0)</f>
        <v>Lider</v>
      </c>
      <c r="N698" s="11" t="s">
        <v>171</v>
      </c>
      <c r="O698" s="11" t="str">
        <f>VLOOKUP(N698,Coordenadas!B$2:C1545,2,0)</f>
        <v>LESTE DO SUL</v>
      </c>
      <c r="P698" s="11" t="str">
        <f>VLOOKUP(N698,Coordenadas!B$2:D1545,3,0)</f>
        <v xml:space="preserve"> 20°15'54.73"S</v>
      </c>
      <c r="Q698" s="11" t="str">
        <f>VLOOKUP(N698,Coordenadas!B$2:E1545,4,0)</f>
        <v xml:space="preserve"> 42° 2'6.57"O</v>
      </c>
      <c r="R698" s="33">
        <v>4033</v>
      </c>
      <c r="S698" s="13">
        <v>41123</v>
      </c>
      <c r="T698" s="35" t="str">
        <f>VLOOKUP(B698,SAOM!B$2:M2239,9,0)</f>
        <v>Viviane Pena Temer Gantus do Amaral</v>
      </c>
      <c r="U698" s="13" t="str">
        <f>VLOOKUP(B698,SAOM!B$2:N2239,10,0)</f>
        <v>Rua Professora Leda Rocha - atrás da quadra de esportes.</v>
      </c>
      <c r="V698" s="35" t="str">
        <f>VLOOKUP(B698,SAOM!B$2:P2239,12,0)</f>
        <v>(33) 3332-3926</v>
      </c>
      <c r="W698" s="60" t="str">
        <f>VLOOKUP(B698,SAOM!B$2:O2239,11,0)</f>
        <v>36900-000</v>
      </c>
      <c r="X698" s="33" t="str">
        <f>VLOOKUP(B698,SAOM!B$2:Q2239,13,0)</f>
        <v>00:20:0e:10:4f:44</v>
      </c>
      <c r="Y698" s="13">
        <v>41123</v>
      </c>
      <c r="Z698" s="11" t="s">
        <v>5717</v>
      </c>
      <c r="AA698" s="14">
        <v>41124</v>
      </c>
      <c r="AB698" s="28">
        <f>VLOOKUP(C698,Relatorios!A$3:B1469,2,0)</f>
        <v>41277</v>
      </c>
      <c r="AC698" s="287">
        <f>VLOOKUP(D698,Faturamento!D$3:F2133,3,0)</f>
        <v>41155</v>
      </c>
      <c r="AD698" s="41"/>
      <c r="AE698" s="14" t="str">
        <f>VLOOKUP(B698,SAOM!B$2:T2239,16,0)</f>
        <v>-</v>
      </c>
      <c r="AF698" s="14">
        <f t="shared" si="23"/>
        <v>41214</v>
      </c>
      <c r="AG698" s="14" t="s">
        <v>4162</v>
      </c>
      <c r="AH698" s="14"/>
      <c r="AI698" s="47"/>
      <c r="AJ698" s="114"/>
      <c r="AK698" s="114"/>
      <c r="AL698" s="11" t="str">
        <f>VLOOKUP(B698,SAOM!B$2:U2356,20,0)</f>
        <v>Não tem computador na localidade</v>
      </c>
    </row>
    <row r="699" spans="1:43" s="15" customFormat="1" ht="15.75" customHeight="1">
      <c r="A699" s="39">
        <v>3929</v>
      </c>
      <c r="B699" s="31">
        <v>3929</v>
      </c>
      <c r="C699" s="31">
        <v>3929</v>
      </c>
      <c r="D699" s="33" t="str">
        <f>VLOOKUP(B699,SAOM!B$2:H2356,7,0)</f>
        <v>SES-MACU-3929</v>
      </c>
      <c r="E699" s="13">
        <v>41103</v>
      </c>
      <c r="F699" s="13">
        <f t="shared" si="27"/>
        <v>41148</v>
      </c>
      <c r="G699" s="13">
        <f>VLOOKUP(B699,SAOM!B$2:D2243,3,0)</f>
        <v>41148</v>
      </c>
      <c r="H699" s="13">
        <f t="shared" si="22"/>
        <v>41163</v>
      </c>
      <c r="I699" s="13" t="s">
        <v>458</v>
      </c>
      <c r="J699" s="10" t="s">
        <v>469</v>
      </c>
      <c r="K699" s="33" t="str">
        <f>VLOOKUP(B699,SAOM!B$2:H2240,4,0)</f>
        <v>Aceito</v>
      </c>
      <c r="L699" s="10" t="s">
        <v>456</v>
      </c>
      <c r="M699" s="33" t="str">
        <f>VLOOKUP(B699,SAOM!B$2:F2526,5,0)</f>
        <v>Lider</v>
      </c>
      <c r="N699" s="11" t="s">
        <v>171</v>
      </c>
      <c r="O699" s="11" t="str">
        <f>VLOOKUP(N699,Coordenadas!B$2:C1546,2,0)</f>
        <v>LESTE DO SUL</v>
      </c>
      <c r="P699" s="11" t="str">
        <f>VLOOKUP(N699,Coordenadas!B$2:D1546,3,0)</f>
        <v xml:space="preserve"> 20°15'54.73"S</v>
      </c>
      <c r="Q699" s="11" t="str">
        <f>VLOOKUP(N699,Coordenadas!B$2:E1546,4,0)</f>
        <v xml:space="preserve"> 42° 2'6.57"O</v>
      </c>
      <c r="R699" s="33">
        <v>4033</v>
      </c>
      <c r="S699" s="13">
        <v>41122</v>
      </c>
      <c r="T699" s="35" t="str">
        <f>VLOOKUP(B699,SAOM!B$2:M2240,9,0)</f>
        <v>Viviane Pena Temer Gantus do Amaral</v>
      </c>
      <c r="U699" s="13" t="str">
        <f>VLOOKUP(B699,SAOM!B$2:N2240,10,0)</f>
        <v>Rua São José, 147</v>
      </c>
      <c r="V699" s="35" t="str">
        <f>VLOOKUP(B699,SAOM!B$2:P2240,12,0)</f>
        <v>(33) 3332-3993</v>
      </c>
      <c r="W699" s="60" t="str">
        <f>VLOOKUP(B699,SAOM!B$2:O2240,11,0)</f>
        <v>36900-000</v>
      </c>
      <c r="X699" s="33" t="str">
        <f>VLOOKUP(B699,SAOM!B$2:Q2240,13,0)</f>
        <v>00:20:0E:10:4F:47</v>
      </c>
      <c r="Y699" s="13">
        <v>41122</v>
      </c>
      <c r="Z699" s="11" t="s">
        <v>5717</v>
      </c>
      <c r="AA699" s="14">
        <v>41123</v>
      </c>
      <c r="AB699" s="28">
        <f>VLOOKUP(C699,Relatorios!A$3:B1470,2,0)</f>
        <v>41183</v>
      </c>
      <c r="AC699" s="287">
        <f>VLOOKUP(D699,Faturamento!D$3:F2134,3,0)</f>
        <v>41154</v>
      </c>
      <c r="AD699" s="41"/>
      <c r="AE699" s="14" t="str">
        <f>VLOOKUP(B699,SAOM!B$2:T2240,16,0)</f>
        <v>-</v>
      </c>
      <c r="AF699" s="14">
        <f t="shared" si="23"/>
        <v>41213</v>
      </c>
      <c r="AG699" s="14" t="s">
        <v>4162</v>
      </c>
      <c r="AH699" s="14"/>
      <c r="AI699" s="47"/>
      <c r="AJ699" s="114"/>
      <c r="AK699" s="114"/>
      <c r="AL699" s="11" t="str">
        <f>VLOOKUP(B699,SAOM!B$2:U2357,20,0)</f>
        <v>O técnico não tem cabo de rede.</v>
      </c>
    </row>
    <row r="700" spans="1:43" s="15" customFormat="1" ht="15.75" customHeight="1">
      <c r="A700" s="39">
        <v>3928</v>
      </c>
      <c r="B700" s="31">
        <v>3928</v>
      </c>
      <c r="C700" s="31">
        <v>3928</v>
      </c>
      <c r="D700" s="33" t="str">
        <f>VLOOKUP(B700,SAOM!B$2:H2357,7,0)</f>
        <v>SES-MACU-3928</v>
      </c>
      <c r="E700" s="13">
        <v>41103</v>
      </c>
      <c r="F700" s="13">
        <f t="shared" si="27"/>
        <v>41148</v>
      </c>
      <c r="G700" s="13">
        <f>VLOOKUP(B700,SAOM!B$2:D2244,3,0)</f>
        <v>41148</v>
      </c>
      <c r="H700" s="13">
        <f t="shared" si="22"/>
        <v>41163</v>
      </c>
      <c r="I700" s="13" t="s">
        <v>458</v>
      </c>
      <c r="J700" s="10" t="s">
        <v>469</v>
      </c>
      <c r="K700" s="33" t="str">
        <f>VLOOKUP(B700,SAOM!B$2:H2241,4,0)</f>
        <v>Aceito</v>
      </c>
      <c r="L700" s="10" t="s">
        <v>456</v>
      </c>
      <c r="M700" s="33" t="str">
        <f>VLOOKUP(B700,SAOM!B$2:F2527,5,0)</f>
        <v>Lider</v>
      </c>
      <c r="N700" s="11" t="s">
        <v>171</v>
      </c>
      <c r="O700" s="11" t="str">
        <f>VLOOKUP(N700,Coordenadas!B$2:C1547,2,0)</f>
        <v>LESTE DO SUL</v>
      </c>
      <c r="P700" s="11" t="str">
        <f>VLOOKUP(N700,Coordenadas!B$2:D1547,3,0)</f>
        <v xml:space="preserve"> 20°15'54.73"S</v>
      </c>
      <c r="Q700" s="11" t="str">
        <f>VLOOKUP(N700,Coordenadas!B$2:E1547,4,0)</f>
        <v xml:space="preserve"> 42° 2'6.57"O</v>
      </c>
      <c r="R700" s="33">
        <v>4033</v>
      </c>
      <c r="S700" s="13">
        <v>41136</v>
      </c>
      <c r="T700" s="35" t="str">
        <f>VLOOKUP(B700,SAOM!B$2:M2241,9,0)</f>
        <v>Viviane Pena Temer Gantus do Amaral</v>
      </c>
      <c r="U700" s="13" t="str">
        <f>VLOOKUP(B700,SAOM!B$2:N2241,10,0)</f>
        <v>Rua Francisco Rodolfo, s/n</v>
      </c>
      <c r="V700" s="35" t="str">
        <f>VLOOKUP(B700,SAOM!B$2:P2241,12,0)</f>
        <v>(33) 3378-8011</v>
      </c>
      <c r="W700" s="60" t="str">
        <f>VLOOKUP(B700,SAOM!B$2:O2241,11,0)</f>
        <v>36900-000</v>
      </c>
      <c r="X700" s="33" t="str">
        <f>VLOOKUP(B700,SAOM!B$2:Q2241,13,0)</f>
        <v>00:20:0e:10:4f:b7</v>
      </c>
      <c r="Y700" s="13">
        <v>41136</v>
      </c>
      <c r="Z700" s="11" t="s">
        <v>6275</v>
      </c>
      <c r="AA700" s="14">
        <v>41137</v>
      </c>
      <c r="AB700" s="28">
        <f>VLOOKUP(C700,Relatorios!A$3:B1471,2,0)</f>
        <v>41277</v>
      </c>
      <c r="AC700" s="287">
        <f>VLOOKUP(D700,Faturamento!D$3:F2135,3,0)</f>
        <v>41168</v>
      </c>
      <c r="AD700" s="41"/>
      <c r="AE700" s="14" t="str">
        <f>VLOOKUP(B700,SAOM!B$2:T2241,16,0)</f>
        <v>-</v>
      </c>
      <c r="AF700" s="14">
        <f t="shared" si="23"/>
        <v>41227</v>
      </c>
      <c r="AG700" s="14" t="s">
        <v>4162</v>
      </c>
      <c r="AH700" s="14"/>
      <c r="AI700" s="47"/>
      <c r="AJ700" s="114"/>
      <c r="AK700" s="114"/>
      <c r="AL700" s="11" t="str">
        <f>VLOOKUP(B700,SAOM!B$2:U2358,20,0)</f>
        <v>técnico não possui o cabo</v>
      </c>
    </row>
    <row r="701" spans="1:43" s="15" customFormat="1" ht="15.75" customHeight="1">
      <c r="A701" s="39">
        <v>3926</v>
      </c>
      <c r="B701" s="31">
        <v>3926</v>
      </c>
      <c r="C701" s="31">
        <v>3926</v>
      </c>
      <c r="D701" s="33" t="str">
        <f>VLOOKUP(B701,SAOM!B$2:H2358,7,0)</f>
        <v>SES-MACU-3926</v>
      </c>
      <c r="E701" s="13">
        <v>41103</v>
      </c>
      <c r="F701" s="13">
        <f t="shared" si="27"/>
        <v>41148</v>
      </c>
      <c r="G701" s="13">
        <f>VLOOKUP(B701,SAOM!B$2:D2245,3,0)</f>
        <v>41148</v>
      </c>
      <c r="H701" s="13">
        <f t="shared" si="22"/>
        <v>41163</v>
      </c>
      <c r="I701" s="13" t="s">
        <v>458</v>
      </c>
      <c r="J701" s="10" t="s">
        <v>469</v>
      </c>
      <c r="K701" s="33" t="str">
        <f>VLOOKUP(B701,SAOM!B$2:H2242,4,0)</f>
        <v>Aceito</v>
      </c>
      <c r="L701" s="10" t="s">
        <v>456</v>
      </c>
      <c r="M701" s="33" t="str">
        <f>VLOOKUP(B701,SAOM!B$2:F2528,5,0)</f>
        <v>Lider</v>
      </c>
      <c r="N701" s="11" t="s">
        <v>171</v>
      </c>
      <c r="O701" s="11" t="str">
        <f>VLOOKUP(N701,Coordenadas!B$2:C1548,2,0)</f>
        <v>LESTE DO SUL</v>
      </c>
      <c r="P701" s="11" t="str">
        <f>VLOOKUP(N701,Coordenadas!B$2:D1548,3,0)</f>
        <v xml:space="preserve"> 20°15'54.73"S</v>
      </c>
      <c r="Q701" s="11" t="str">
        <f>VLOOKUP(N701,Coordenadas!B$2:E1548,4,0)</f>
        <v xml:space="preserve"> 42° 2'6.57"O</v>
      </c>
      <c r="R701" s="33">
        <v>4033</v>
      </c>
      <c r="S701" s="13">
        <v>41122</v>
      </c>
      <c r="T701" s="35" t="str">
        <f>VLOOKUP(B701,SAOM!B$2:M2242,9,0)</f>
        <v>Viviane Pena Temer Gantus do Amaral</v>
      </c>
      <c r="U701" s="13" t="str">
        <f>VLOOKUP(B701,SAOM!B$2:N2242,10,0)</f>
        <v>Avenida 30 de Março, s/n.</v>
      </c>
      <c r="V701" s="35" t="str">
        <f>VLOOKUP(B701,SAOM!B$2:P2242,12,0)</f>
        <v>(33)3332-3925</v>
      </c>
      <c r="W701" s="60" t="str">
        <f>VLOOKUP(B701,SAOM!B$2:O2242,11,0)</f>
        <v>36900-000</v>
      </c>
      <c r="X701" s="33" t="str">
        <f>VLOOKUP(B701,SAOM!B$2:Q2242,13,0)</f>
        <v>00:20:0e:10:4f:45</v>
      </c>
      <c r="Y701" s="13">
        <v>41123</v>
      </c>
      <c r="Z701" s="11" t="s">
        <v>5712</v>
      </c>
      <c r="AA701" s="14">
        <v>41123</v>
      </c>
      <c r="AB701" s="28">
        <f>VLOOKUP(C701,Relatorios!A$3:B1472,2,0)</f>
        <v>41277</v>
      </c>
      <c r="AC701" s="287">
        <f>VLOOKUP(D701,Faturamento!D$3:F2136,3,0)</f>
        <v>41154</v>
      </c>
      <c r="AD701" s="41"/>
      <c r="AE701" s="14" t="str">
        <f>VLOOKUP(B701,SAOM!B$2:T2242,16,0)</f>
        <v>-</v>
      </c>
      <c r="AF701" s="14">
        <f t="shared" si="23"/>
        <v>41213</v>
      </c>
      <c r="AG701" s="14" t="s">
        <v>4162</v>
      </c>
      <c r="AH701" s="14"/>
      <c r="AI701" s="47"/>
      <c r="AJ701" s="114"/>
      <c r="AK701" s="114"/>
      <c r="AL701" s="11" t="str">
        <f>VLOOKUP(B701,SAOM!B$2:U2359,20,0)</f>
        <v>técnico não possui o cabo</v>
      </c>
    </row>
    <row r="702" spans="1:43" s="15" customFormat="1" ht="15.75" customHeight="1">
      <c r="A702" s="39">
        <v>3925</v>
      </c>
      <c r="B702" s="31">
        <v>3925</v>
      </c>
      <c r="C702" s="31">
        <v>3925</v>
      </c>
      <c r="D702" s="33" t="str">
        <f>VLOOKUP(B702,SAOM!B$2:H2359,7,0)</f>
        <v>SES-MACU-3925</v>
      </c>
      <c r="E702" s="13">
        <v>41103</v>
      </c>
      <c r="F702" s="13">
        <f t="shared" si="27"/>
        <v>41148</v>
      </c>
      <c r="G702" s="13">
        <f>VLOOKUP(B702,SAOM!B$2:D2246,3,0)</f>
        <v>41148</v>
      </c>
      <c r="H702" s="13">
        <f t="shared" si="22"/>
        <v>41163</v>
      </c>
      <c r="I702" s="13" t="s">
        <v>458</v>
      </c>
      <c r="J702" s="10" t="s">
        <v>469</v>
      </c>
      <c r="K702" s="33" t="str">
        <f>VLOOKUP(B702,SAOM!B$2:H2243,4,0)</f>
        <v>Aceito</v>
      </c>
      <c r="L702" s="10" t="s">
        <v>456</v>
      </c>
      <c r="M702" s="33" t="str">
        <f>VLOOKUP(B702,SAOM!B$2:F2529,5,0)</f>
        <v>Lider</v>
      </c>
      <c r="N702" s="11" t="s">
        <v>171</v>
      </c>
      <c r="O702" s="11" t="str">
        <f>VLOOKUP(N702,Coordenadas!B$2:C1549,2,0)</f>
        <v>LESTE DO SUL</v>
      </c>
      <c r="P702" s="11" t="str">
        <f>VLOOKUP(N702,Coordenadas!B$2:D1549,3,0)</f>
        <v xml:space="preserve"> 20°15'54.73"S</v>
      </c>
      <c r="Q702" s="11" t="str">
        <f>VLOOKUP(N702,Coordenadas!B$2:E1549,4,0)</f>
        <v xml:space="preserve"> 42° 2'6.57"O</v>
      </c>
      <c r="R702" s="33">
        <v>4033</v>
      </c>
      <c r="S702" s="13">
        <v>41122</v>
      </c>
      <c r="T702" s="35" t="str">
        <f>VLOOKUP(B702,SAOM!B$2:M2243,9,0)</f>
        <v>Viviane Pena Temer Gantus do Amaral</v>
      </c>
      <c r="U702" s="13" t="str">
        <f>VLOOKUP(B702,SAOM!B$2:N2243,10,0)</f>
        <v>Rua Mascarenhas de Moraes, 92</v>
      </c>
      <c r="V702" s="35" t="str">
        <f>VLOOKUP(B702,SAOM!B$2:P2243,12,0)</f>
        <v>33-3332-3922</v>
      </c>
      <c r="W702" s="60" t="str">
        <f>VLOOKUP(B702,SAOM!B$2:O2243,11,0)</f>
        <v>36900-000</v>
      </c>
      <c r="X702" s="33" t="str">
        <f>VLOOKUP(B702,SAOM!B$2:Q2243,13,0)</f>
        <v>00:20:0e:10:4c:ec</v>
      </c>
      <c r="Y702" s="13">
        <v>41122</v>
      </c>
      <c r="Z702" s="11" t="s">
        <v>5719</v>
      </c>
      <c r="AA702" s="14">
        <v>41123</v>
      </c>
      <c r="AB702" s="28">
        <f>VLOOKUP(C702,Relatorios!A$3:B1473,2,0)</f>
        <v>41183</v>
      </c>
      <c r="AC702" s="287">
        <f>VLOOKUP(D702,Faturamento!D$3:F2137,3,0)</f>
        <v>41154</v>
      </c>
      <c r="AD702" s="41"/>
      <c r="AE702" s="14" t="str">
        <f>VLOOKUP(B702,SAOM!B$2:T2243,16,0)</f>
        <v>-</v>
      </c>
      <c r="AF702" s="14">
        <f t="shared" si="23"/>
        <v>41213</v>
      </c>
      <c r="AG702" s="14" t="s">
        <v>4162</v>
      </c>
      <c r="AH702" s="14"/>
      <c r="AI702" s="47"/>
      <c r="AJ702" s="114"/>
      <c r="AK702" s="114"/>
      <c r="AL702" s="11" t="str">
        <f>VLOOKUP(B702,SAOM!B$2:U2360,20,0)</f>
        <v>Técnico sem cabo de rede</v>
      </c>
    </row>
    <row r="703" spans="1:43" s="57" customFormat="1" ht="15.75" customHeight="1">
      <c r="A703" s="39">
        <v>3924</v>
      </c>
      <c r="B703" s="31">
        <v>3924</v>
      </c>
      <c r="C703" s="31">
        <v>3924</v>
      </c>
      <c r="D703" s="33" t="str">
        <f>VLOOKUP(B703,SAOM!B$2:H2360,7,0)</f>
        <v>SES-MACU-3924</v>
      </c>
      <c r="E703" s="24">
        <v>41103</v>
      </c>
      <c r="F703" s="24">
        <f t="shared" si="27"/>
        <v>41148</v>
      </c>
      <c r="G703" s="13">
        <f>VLOOKUP(B703,SAOM!B$2:D2247,3,0)</f>
        <v>41148</v>
      </c>
      <c r="H703" s="24">
        <f t="shared" si="22"/>
        <v>41163</v>
      </c>
      <c r="I703" s="24" t="s">
        <v>458</v>
      </c>
      <c r="J703" s="48" t="s">
        <v>469</v>
      </c>
      <c r="K703" s="33" t="str">
        <f>VLOOKUP(B703,SAOM!B$2:H2244,4,0)</f>
        <v>Aceito</v>
      </c>
      <c r="L703" s="10" t="s">
        <v>456</v>
      </c>
      <c r="M703" s="33" t="str">
        <f>VLOOKUP(B703,SAOM!B$2:F2530,5,0)</f>
        <v>Lider</v>
      </c>
      <c r="N703" s="40" t="s">
        <v>171</v>
      </c>
      <c r="O703" s="11" t="str">
        <f>VLOOKUP(N703,Coordenadas!B$2:C1550,2,0)</f>
        <v>LESTE DO SUL</v>
      </c>
      <c r="P703" s="11" t="str">
        <f>VLOOKUP(N703,Coordenadas!B$2:D1550,3,0)</f>
        <v xml:space="preserve"> 20°15'54.73"S</v>
      </c>
      <c r="Q703" s="11" t="str">
        <f>VLOOKUP(N703,Coordenadas!B$2:E1550,4,0)</f>
        <v xml:space="preserve"> 42° 2'6.57"O</v>
      </c>
      <c r="R703" s="31">
        <v>4033</v>
      </c>
      <c r="S703" s="24">
        <v>41121</v>
      </c>
      <c r="T703" s="35" t="str">
        <f>VLOOKUP(B703,SAOM!B$2:M2244,9,0)</f>
        <v>Viviane Pena Temer Gantus do Amaral</v>
      </c>
      <c r="U703" s="13" t="str">
        <f>VLOOKUP(B703,SAOM!B$2:N2244,10,0)</f>
        <v>Rua Judith Alves, 141</v>
      </c>
      <c r="V703" s="35" t="str">
        <f>VLOOKUP(B703,SAOM!B$2:P2244,12,0)</f>
        <v>33-3332-3923</v>
      </c>
      <c r="W703" s="60" t="str">
        <f>VLOOKUP(B703,SAOM!B$2:O2244,11,0)</f>
        <v>36900-000</v>
      </c>
      <c r="X703" s="33" t="str">
        <f>VLOOKUP(B703,SAOM!B$2:Q2244,13,0)</f>
        <v>00:20:0e:10:4f:91</v>
      </c>
      <c r="Y703" s="24">
        <v>41121</v>
      </c>
      <c r="Z703" s="40" t="s">
        <v>5712</v>
      </c>
      <c r="AA703" s="55">
        <v>41122</v>
      </c>
      <c r="AB703" s="28">
        <f>VLOOKUP(C703,Relatorios!A$3:B1474,2,0)</f>
        <v>41183</v>
      </c>
      <c r="AC703" s="287">
        <f>VLOOKUP(D703,Faturamento!D$3:F2138,3,0)</f>
        <v>41153</v>
      </c>
      <c r="AD703" s="45"/>
      <c r="AE703" s="14" t="str">
        <f>VLOOKUP(B703,SAOM!B$2:T2244,16,0)</f>
        <v>-</v>
      </c>
      <c r="AF703" s="14">
        <f t="shared" si="23"/>
        <v>41212</v>
      </c>
      <c r="AG703" s="55" t="s">
        <v>4162</v>
      </c>
      <c r="AH703" s="55"/>
      <c r="AI703" s="181"/>
      <c r="AJ703" s="115"/>
      <c r="AK703" s="115"/>
      <c r="AL703" s="11" t="str">
        <f>VLOOKUP(B703,SAOM!B$2:U2361,20,0)</f>
        <v>Localidade não possui computador</v>
      </c>
    </row>
    <row r="704" spans="1:43" s="15" customFormat="1" ht="15.75" customHeight="1">
      <c r="A704" s="39">
        <v>3923</v>
      </c>
      <c r="B704" s="31">
        <v>3923</v>
      </c>
      <c r="C704" s="31">
        <v>3923</v>
      </c>
      <c r="D704" s="33" t="str">
        <f>VLOOKUP(B704,SAOM!B$2:H2361,7,0)</f>
        <v>SES-CADE-3923</v>
      </c>
      <c r="E704" s="13">
        <v>41103</v>
      </c>
      <c r="F704" s="13">
        <f t="shared" si="27"/>
        <v>41148</v>
      </c>
      <c r="G704" s="13">
        <f>VLOOKUP(B704,SAOM!B$2:D2248,3,0)</f>
        <v>41148</v>
      </c>
      <c r="H704" s="13">
        <f t="shared" si="22"/>
        <v>41163</v>
      </c>
      <c r="I704" s="13" t="s">
        <v>458</v>
      </c>
      <c r="J704" s="10" t="s">
        <v>469</v>
      </c>
      <c r="K704" s="33" t="str">
        <f>VLOOKUP(B704,SAOM!B$2:H2245,4,0)</f>
        <v>Aceito</v>
      </c>
      <c r="L704" s="10" t="s">
        <v>456</v>
      </c>
      <c r="M704" s="33" t="str">
        <f>VLOOKUP(B704,SAOM!B$2:F2531,5,0)</f>
        <v>Lider</v>
      </c>
      <c r="N704" s="11" t="s">
        <v>5054</v>
      </c>
      <c r="O704" s="11" t="str">
        <f>VLOOKUP(N704,Coordenadas!B$2:C1551,2,0)</f>
        <v>NOROESTE</v>
      </c>
      <c r="P704" s="11" t="str">
        <f>VLOOKUP(N704,Coordenadas!B$2:D1551,3,0)</f>
        <v xml:space="preserve"> 16° 1'49.79"S</v>
      </c>
      <c r="Q704" s="11" t="str">
        <f>VLOOKUP(N704,Coordenadas!B$2:E1551,4,0)</f>
        <v xml:space="preserve"> 47° 4'47.51"O</v>
      </c>
      <c r="R704" s="33">
        <v>4033</v>
      </c>
      <c r="S704" s="13">
        <v>41130</v>
      </c>
      <c r="T704" s="35" t="str">
        <f>VLOOKUP(B704,SAOM!B$2:M2245,9,0)</f>
        <v>Elcana Vaz da Silva</v>
      </c>
      <c r="U704" s="13" t="str">
        <f>VLOOKUP(B704,SAOM!B$2:N2245,10,0)</f>
        <v>Rua Ozorio geraldo, SN</v>
      </c>
      <c r="V704" s="35" t="str">
        <f>VLOOKUP(B704,SAOM!B$2:P2245,12,0)</f>
        <v>38-98110320</v>
      </c>
      <c r="W704" s="60" t="str">
        <f>VLOOKUP(B704,SAOM!B$2:O2245,11,0)</f>
        <v>38625-000</v>
      </c>
      <c r="X704" s="33" t="str">
        <f>VLOOKUP(B704,SAOM!B$2:Q2245,13,0)</f>
        <v>00:20:0e:10:4f:6a</v>
      </c>
      <c r="Y704" s="13">
        <v>41130</v>
      </c>
      <c r="Z704" s="11" t="s">
        <v>4994</v>
      </c>
      <c r="AA704" s="14">
        <v>41131</v>
      </c>
      <c r="AB704" s="28">
        <f>VLOOKUP(C704,Relatorios!A$3:B1475,2,0)</f>
        <v>41183</v>
      </c>
      <c r="AC704" s="287">
        <f>VLOOKUP(D704,Faturamento!D$3:F2139,3,0)</f>
        <v>41162</v>
      </c>
      <c r="AD704" s="41"/>
      <c r="AE704" s="14" t="str">
        <f>VLOOKUP(B704,SAOM!B$2:T2245,16,0)</f>
        <v>-</v>
      </c>
      <c r="AF704" s="14">
        <f t="shared" si="23"/>
        <v>41221</v>
      </c>
      <c r="AG704" s="14" t="s">
        <v>4162</v>
      </c>
      <c r="AH704" s="14"/>
      <c r="AI704" s="47"/>
      <c r="AJ704" s="114"/>
      <c r="AK704" s="114"/>
      <c r="AL704" s="11" t="str">
        <f>VLOOKUP(B704,SAOM!B$2:U2362,20,0)</f>
        <v>Cabo curto</v>
      </c>
    </row>
    <row r="705" spans="1:43" s="15" customFormat="1" ht="15.75" customHeight="1">
      <c r="A705" s="39">
        <v>3922</v>
      </c>
      <c r="B705" s="31">
        <v>3922</v>
      </c>
      <c r="C705" s="31">
        <v>3922</v>
      </c>
      <c r="D705" s="33" t="str">
        <f>VLOOKUP(B705,SAOM!B$2:H2362,7,0)</f>
        <v>SES-CADE-3922</v>
      </c>
      <c r="E705" s="13">
        <v>41103</v>
      </c>
      <c r="F705" s="13">
        <f t="shared" si="27"/>
        <v>41148</v>
      </c>
      <c r="G705" s="13">
        <f>VLOOKUP(B705,SAOM!B$2:D2249,3,0)</f>
        <v>41148</v>
      </c>
      <c r="H705" s="13">
        <f t="shared" si="22"/>
        <v>41163</v>
      </c>
      <c r="I705" s="13" t="s">
        <v>458</v>
      </c>
      <c r="J705" s="10" t="s">
        <v>469</v>
      </c>
      <c r="K705" s="33" t="str">
        <f>VLOOKUP(B705,SAOM!B$2:H2246,4,0)</f>
        <v>Aceito</v>
      </c>
      <c r="L705" s="10" t="s">
        <v>456</v>
      </c>
      <c r="M705" s="33" t="str">
        <f>VLOOKUP(B705,SAOM!B$2:F2532,5,0)</f>
        <v>Lider</v>
      </c>
      <c r="N705" s="11" t="s">
        <v>5054</v>
      </c>
      <c r="O705" s="11" t="str">
        <f>VLOOKUP(N705,Coordenadas!B$2:C1552,2,0)</f>
        <v>NOROESTE</v>
      </c>
      <c r="P705" s="11" t="str">
        <f>VLOOKUP(N705,Coordenadas!B$2:D1552,3,0)</f>
        <v xml:space="preserve"> 16° 1'49.79"S</v>
      </c>
      <c r="Q705" s="11" t="str">
        <f>VLOOKUP(N705,Coordenadas!B$2:E1552,4,0)</f>
        <v xml:space="preserve"> 47° 4'47.51"O</v>
      </c>
      <c r="R705" s="33">
        <v>4033</v>
      </c>
      <c r="S705" s="13">
        <v>41120</v>
      </c>
      <c r="T705" s="35" t="str">
        <f>VLOOKUP(B705,SAOM!B$2:M2246,9,0)</f>
        <v>Elcana Vaz da Silva</v>
      </c>
      <c r="U705" s="13" t="str">
        <f>VLOOKUP(B705,SAOM!B$2:N2246,10,0)</f>
        <v>Avenida São José, SN</v>
      </c>
      <c r="V705" s="35" t="str">
        <f>VLOOKUP(B705,SAOM!B$2:P2246,12,0)</f>
        <v>38-98110320</v>
      </c>
      <c r="W705" s="60" t="str">
        <f>VLOOKUP(B705,SAOM!B$2:O2246,11,0)</f>
        <v>38625-000</v>
      </c>
      <c r="X705" s="33" t="str">
        <f>VLOOKUP(B705,SAOM!B$2:Q2246,13,0)</f>
        <v>00:20:00:e1:04:ce</v>
      </c>
      <c r="Y705" s="13">
        <v>41117</v>
      </c>
      <c r="Z705" s="11" t="s">
        <v>5352</v>
      </c>
      <c r="AA705" s="14">
        <v>41120</v>
      </c>
      <c r="AB705" s="28">
        <f>VLOOKUP(C705,Relatorios!A$3:B1476,2,0)</f>
        <v>41183</v>
      </c>
      <c r="AC705" s="287">
        <f>VLOOKUP(D705,Faturamento!D$3:F2140,3,0)</f>
        <v>41151</v>
      </c>
      <c r="AD705" s="41"/>
      <c r="AE705" s="14" t="str">
        <f>VLOOKUP(B705,SAOM!B$2:T2246,16,0)</f>
        <v>-</v>
      </c>
      <c r="AF705" s="14">
        <f t="shared" si="23"/>
        <v>41210</v>
      </c>
      <c r="AG705" s="14" t="s">
        <v>4162</v>
      </c>
      <c r="AH705" s="14"/>
      <c r="AI705" s="47"/>
      <c r="AJ705" s="114"/>
      <c r="AK705" s="114"/>
      <c r="AL705" s="11" t="str">
        <f>VLOOKUP(B705,SAOM!B$2:U2363,20,0)</f>
        <v>cabo muito curto</v>
      </c>
    </row>
    <row r="706" spans="1:43" s="15" customFormat="1" ht="15.75" customHeight="1">
      <c r="A706" s="39">
        <v>3921</v>
      </c>
      <c r="B706" s="31">
        <v>3921</v>
      </c>
      <c r="C706" s="31">
        <v>3921</v>
      </c>
      <c r="D706" s="33" t="str">
        <f>VLOOKUP(B706,SAOM!B$2:H2363,7,0)</f>
        <v>SES-BOTA-3921</v>
      </c>
      <c r="E706" s="13">
        <v>41103</v>
      </c>
      <c r="F706" s="13">
        <f t="shared" si="27"/>
        <v>41148</v>
      </c>
      <c r="G706" s="13">
        <f>VLOOKUP(B706,SAOM!B$2:D2250,3,0)</f>
        <v>41148</v>
      </c>
      <c r="H706" s="13">
        <f t="shared" si="22"/>
        <v>41163</v>
      </c>
      <c r="I706" s="13" t="s">
        <v>458</v>
      </c>
      <c r="J706" s="10" t="s">
        <v>469</v>
      </c>
      <c r="K706" s="33" t="str">
        <f>VLOOKUP(B706,SAOM!B$2:H2247,4,0)</f>
        <v>Aceito</v>
      </c>
      <c r="L706" s="10" t="s">
        <v>456</v>
      </c>
      <c r="M706" s="33" t="str">
        <f>VLOOKUP(B706,SAOM!B$2:F2533,5,0)</f>
        <v>Lider</v>
      </c>
      <c r="N706" s="11" t="s">
        <v>5055</v>
      </c>
      <c r="O706" s="11" t="str">
        <f>VLOOKUP(N706,Coordenadas!B$2:C1553,2,0)</f>
        <v>SUL</v>
      </c>
      <c r="P706" s="11" t="str">
        <f>VLOOKUP(N706,Coordenadas!B$2:D1553,3,0)</f>
        <v xml:space="preserve"> 22°16'26.99"S</v>
      </c>
      <c r="Q706" s="11" t="str">
        <f>VLOOKUP(N706,Coordenadas!B$2:E1553,4,0)</f>
        <v xml:space="preserve"> 46° 9'55.88"O</v>
      </c>
      <c r="R706" s="33">
        <v>4033</v>
      </c>
      <c r="S706" s="13">
        <v>41127</v>
      </c>
      <c r="T706" s="35" t="str">
        <f>VLOOKUP(B706,SAOM!B$2:M2247,9,0)</f>
        <v>JOÃO BATISTA DE SOUSA</v>
      </c>
      <c r="U706" s="13" t="str">
        <f>VLOOKUP(B706,SAOM!B$2:N2247,10,0)</f>
        <v>RUA FLORENÇA DOS SANTOS SILVA, S/N</v>
      </c>
      <c r="V706" s="35" t="str">
        <f>VLOOKUP(B706,SAOM!B$2:P2247,12,0)</f>
        <v>(35)3445-7116</v>
      </c>
      <c r="W706" s="60" t="str">
        <f>VLOOKUP(B706,SAOM!B$2:O2247,11,0)</f>
        <v>37564-000</v>
      </c>
      <c r="X706" s="33" t="str">
        <f>VLOOKUP(B706,SAOM!B$2:Q2247,13,0)</f>
        <v>00:20:0E:10:4A:B8</v>
      </c>
      <c r="Y706" s="13">
        <v>41127</v>
      </c>
      <c r="Z706" s="11" t="s">
        <v>5727</v>
      </c>
      <c r="AA706" s="14">
        <v>41127</v>
      </c>
      <c r="AB706" s="28" t="str">
        <f>VLOOKUP(C706,Relatorios!A$3:B1477,2,0)</f>
        <v>Pendente</v>
      </c>
      <c r="AC706" s="287">
        <f>VLOOKUP(D706,Faturamento!D$3:F2141,3,0)</f>
        <v>41158</v>
      </c>
      <c r="AD706" s="41"/>
      <c r="AE706" s="14" t="str">
        <f>VLOOKUP(B706,SAOM!B$2:T2247,16,0)</f>
        <v>-</v>
      </c>
      <c r="AF706" s="14">
        <f t="shared" si="23"/>
        <v>41217</v>
      </c>
      <c r="AG706" s="14">
        <v>41129</v>
      </c>
      <c r="AH706" s="14">
        <v>41131</v>
      </c>
      <c r="AI706" s="47" t="s">
        <v>456</v>
      </c>
      <c r="AJ706" s="114" t="s">
        <v>6019</v>
      </c>
      <c r="AK706" s="114"/>
      <c r="AL706" s="11" t="str">
        <f>VLOOKUP(B706,SAOM!B$2:U2364,20,0)</f>
        <v>Não há computador disponível.</v>
      </c>
    </row>
    <row r="707" spans="1:43" s="15" customFormat="1" ht="15.75" customHeight="1">
      <c r="A707" s="39">
        <v>3920</v>
      </c>
      <c r="B707" s="31">
        <v>3920</v>
      </c>
      <c r="C707" s="31">
        <v>3920</v>
      </c>
      <c r="D707" s="33" t="str">
        <f>VLOOKUP(B707,SAOM!B$2:H2364,7,0)</f>
        <v>SES-BOTA-3920</v>
      </c>
      <c r="E707" s="13">
        <v>41103</v>
      </c>
      <c r="F707" s="13">
        <f t="shared" si="27"/>
        <v>41148</v>
      </c>
      <c r="G707" s="13">
        <f>VLOOKUP(B707,SAOM!B$2:D2251,3,0)</f>
        <v>41148</v>
      </c>
      <c r="H707" s="13">
        <f t="shared" si="22"/>
        <v>41163</v>
      </c>
      <c r="I707" s="13" t="s">
        <v>458</v>
      </c>
      <c r="J707" s="10" t="s">
        <v>469</v>
      </c>
      <c r="K707" s="33" t="str">
        <f>VLOOKUP(B707,SAOM!B$2:H2248,4,0)</f>
        <v>Aceito</v>
      </c>
      <c r="L707" s="10" t="s">
        <v>456</v>
      </c>
      <c r="M707" s="33" t="str">
        <f>VLOOKUP(B707,SAOM!B$2:F2534,5,0)</f>
        <v>Lider</v>
      </c>
      <c r="N707" s="11" t="s">
        <v>5055</v>
      </c>
      <c r="O707" s="11" t="str">
        <f>VLOOKUP(N707,Coordenadas!B$2:C1554,2,0)</f>
        <v>SUL</v>
      </c>
      <c r="P707" s="11" t="str">
        <f>VLOOKUP(N707,Coordenadas!B$2:D1554,3,0)</f>
        <v xml:space="preserve"> 22°16'26.99"S</v>
      </c>
      <c r="Q707" s="11" t="str">
        <f>VLOOKUP(N707,Coordenadas!B$2:E1554,4,0)</f>
        <v xml:space="preserve"> 46° 9'55.88"O</v>
      </c>
      <c r="R707" s="33">
        <v>4033</v>
      </c>
      <c r="S707" s="13">
        <v>41128</v>
      </c>
      <c r="T707" s="35" t="str">
        <f>VLOOKUP(B707,SAOM!B$2:M2248,9,0)</f>
        <v>JOÃO BATISTA DE SOUSA</v>
      </c>
      <c r="U707" s="13" t="str">
        <f>VLOOKUP(B707,SAOM!B$2:N2248,10,0)</f>
        <v>RUA FRANCISCO RODRIGUES, S/N - BAIRRO CERVO</v>
      </c>
      <c r="V707" s="35" t="str">
        <f>VLOOKUP(B707,SAOM!B$2:P2248,12,0)</f>
        <v>(35)3422-9508</v>
      </c>
      <c r="W707" s="60" t="str">
        <f>VLOOKUP(B707,SAOM!B$2:O2248,11,0)</f>
        <v>37564-000</v>
      </c>
      <c r="X707" s="33" t="str">
        <f>VLOOKUP(B707,SAOM!B$2:Q2248,13,0)</f>
        <v>00:20:0e:10:4c:fe</v>
      </c>
      <c r="Y707" s="13">
        <v>41128</v>
      </c>
      <c r="Z707" s="11" t="s">
        <v>5727</v>
      </c>
      <c r="AA707" s="14">
        <v>41128</v>
      </c>
      <c r="AB707" s="28" t="str">
        <f>VLOOKUP(C707,Relatorios!A$3:B1478,2,0)</f>
        <v>Pendente</v>
      </c>
      <c r="AC707" s="287">
        <f>VLOOKUP(D707,Faturamento!D$3:F2142,3,0)</f>
        <v>41159</v>
      </c>
      <c r="AD707" s="41"/>
      <c r="AE707" s="14" t="str">
        <f>VLOOKUP(B707,SAOM!B$2:T2248,16,0)</f>
        <v>-</v>
      </c>
      <c r="AF707" s="14">
        <f t="shared" si="23"/>
        <v>41218</v>
      </c>
      <c r="AG707" s="14">
        <v>41137</v>
      </c>
      <c r="AH707" s="14">
        <v>41150</v>
      </c>
      <c r="AI707" s="181" t="s">
        <v>623</v>
      </c>
      <c r="AJ707" s="114" t="s">
        <v>8650</v>
      </c>
      <c r="AK707" s="114" t="s">
        <v>8673</v>
      </c>
      <c r="AL707" s="11" t="str">
        <f>VLOOKUP(B707,SAOM!B$2:U2365,20,0)</f>
        <v>conectado ao computador do cliente</v>
      </c>
    </row>
    <row r="708" spans="1:43" s="15" customFormat="1" ht="15.75" customHeight="1">
      <c r="A708" s="39">
        <v>3919</v>
      </c>
      <c r="B708" s="31">
        <v>3919</v>
      </c>
      <c r="C708" s="31">
        <v>3919</v>
      </c>
      <c r="D708" s="33" t="str">
        <f>VLOOKUP(B708,SAOM!B$2:H2365,7,0)</f>
        <v>SES-BOTA-3919</v>
      </c>
      <c r="E708" s="13">
        <v>41103</v>
      </c>
      <c r="F708" s="13">
        <f t="shared" si="27"/>
        <v>41148</v>
      </c>
      <c r="G708" s="13">
        <f>VLOOKUP(B708,SAOM!B$2:D2252,3,0)</f>
        <v>41148</v>
      </c>
      <c r="H708" s="13">
        <f t="shared" si="22"/>
        <v>41163</v>
      </c>
      <c r="I708" s="13" t="s">
        <v>458</v>
      </c>
      <c r="J708" s="10" t="s">
        <v>469</v>
      </c>
      <c r="K708" s="33" t="str">
        <f>VLOOKUP(B708,SAOM!B$2:H2249,4,0)</f>
        <v>Aceito</v>
      </c>
      <c r="L708" s="10" t="s">
        <v>456</v>
      </c>
      <c r="M708" s="33" t="str">
        <f>VLOOKUP(B708,SAOM!B$2:F2535,5,0)</f>
        <v>Lider</v>
      </c>
      <c r="N708" s="11" t="s">
        <v>5055</v>
      </c>
      <c r="O708" s="11" t="str">
        <f>VLOOKUP(N708,Coordenadas!B$2:C1555,2,0)</f>
        <v>SUL</v>
      </c>
      <c r="P708" s="11" t="str">
        <f>VLOOKUP(N708,Coordenadas!B$2:D1555,3,0)</f>
        <v xml:space="preserve"> 22°16'26.99"S</v>
      </c>
      <c r="Q708" s="11" t="str">
        <f>VLOOKUP(N708,Coordenadas!B$2:E1555,4,0)</f>
        <v xml:space="preserve"> 46° 9'55.88"O</v>
      </c>
      <c r="R708" s="33">
        <v>4033</v>
      </c>
      <c r="S708" s="13">
        <v>41127</v>
      </c>
      <c r="T708" s="35" t="str">
        <f>VLOOKUP(B708,SAOM!B$2:M2249,9,0)</f>
        <v>JOÃO BATISTA DE SOUSA</v>
      </c>
      <c r="U708" s="13" t="str">
        <f>VLOOKUP(B708,SAOM!B$2:N2249,10,0)</f>
        <v>TRAV. ANTONIO MARQUES DA SILVA, S/N</v>
      </c>
      <c r="V708" s="35" t="str">
        <f>VLOOKUP(B708,SAOM!B$2:P2249,12,0)</f>
        <v>(35)3445-1708</v>
      </c>
      <c r="W708" s="60" t="str">
        <f>VLOOKUP(B708,SAOM!B$2:O2249,11,0)</f>
        <v>37564-000</v>
      </c>
      <c r="X708" s="33" t="str">
        <f>VLOOKUP(B708,SAOM!B$2:Q2249,13,0)</f>
        <v>00:20:0e:10:4c:f9</v>
      </c>
      <c r="Y708" s="13">
        <v>41127</v>
      </c>
      <c r="Z708" s="11" t="s">
        <v>5727</v>
      </c>
      <c r="AA708" s="14">
        <v>41127</v>
      </c>
      <c r="AB708" s="28" t="str">
        <f>VLOOKUP(C708,Relatorios!A$3:B1479,2,0)</f>
        <v>Pendente</v>
      </c>
      <c r="AC708" s="287">
        <f>VLOOKUP(D708,Faturamento!D$3:F2143,3,0)</f>
        <v>41158</v>
      </c>
      <c r="AD708" s="41"/>
      <c r="AE708" s="14" t="str">
        <f>VLOOKUP(B708,SAOM!B$2:T2249,16,0)</f>
        <v>-</v>
      </c>
      <c r="AF708" s="14">
        <f t="shared" si="23"/>
        <v>41217</v>
      </c>
      <c r="AG708" s="14"/>
      <c r="AH708" s="14"/>
      <c r="AI708" s="47"/>
      <c r="AJ708" s="114"/>
      <c r="AK708" s="114"/>
      <c r="AL708" s="11" t="str">
        <f>VLOOKUP(B708,SAOM!B$2:U2366,20,0)</f>
        <v>Sem computador na localidade</v>
      </c>
    </row>
    <row r="709" spans="1:43" s="15" customFormat="1" ht="15.75" customHeight="1">
      <c r="A709" s="39">
        <v>3918</v>
      </c>
      <c r="B709" s="31">
        <v>3918</v>
      </c>
      <c r="C709" s="31">
        <v>3918</v>
      </c>
      <c r="D709" s="33" t="str">
        <f>VLOOKUP(B709,SAOM!B$2:H2366,7,0)</f>
        <v>SES-BOTA-3918</v>
      </c>
      <c r="E709" s="13">
        <v>41103</v>
      </c>
      <c r="F709" s="13">
        <f t="shared" si="27"/>
        <v>41148</v>
      </c>
      <c r="G709" s="13">
        <f>VLOOKUP(B709,SAOM!B$2:D2253,3,0)</f>
        <v>41148</v>
      </c>
      <c r="H709" s="13">
        <f t="shared" ref="H709:H772" si="28">F709+15</f>
        <v>41163</v>
      </c>
      <c r="I709" s="13" t="s">
        <v>458</v>
      </c>
      <c r="J709" s="10" t="s">
        <v>469</v>
      </c>
      <c r="K709" s="33" t="str">
        <f>VLOOKUP(B709,SAOM!B$2:H2250,4,0)</f>
        <v>Aceito</v>
      </c>
      <c r="L709" s="10" t="s">
        <v>456</v>
      </c>
      <c r="M709" s="33" t="str">
        <f>VLOOKUP(B709,SAOM!B$2:F2536,5,0)</f>
        <v>Lider</v>
      </c>
      <c r="N709" s="11" t="s">
        <v>5055</v>
      </c>
      <c r="O709" s="11" t="str">
        <f>VLOOKUP(N709,Coordenadas!B$2:C1556,2,0)</f>
        <v>SUL</v>
      </c>
      <c r="P709" s="11" t="str">
        <f>VLOOKUP(N709,Coordenadas!B$2:D1556,3,0)</f>
        <v xml:space="preserve"> 22°16'26.99"S</v>
      </c>
      <c r="Q709" s="11" t="str">
        <f>VLOOKUP(N709,Coordenadas!B$2:E1556,4,0)</f>
        <v xml:space="preserve"> 46° 9'55.88"O</v>
      </c>
      <c r="R709" s="33">
        <v>4033</v>
      </c>
      <c r="S709" s="13">
        <v>41152</v>
      </c>
      <c r="T709" s="35" t="str">
        <f>VLOOKUP(B709,SAOM!B$2:M2250,9,0)</f>
        <v>JOÃO BATISTA DE SOUSA</v>
      </c>
      <c r="U709" s="13" t="str">
        <f>VLOOKUP(B709,SAOM!B$2:N2250,10,0)</f>
        <v>RUA JOSÉ ÁLVARO PINHEIRO JÚNIOR, 295</v>
      </c>
      <c r="V709" s="35" t="str">
        <f>VLOOKUP(B709,SAOM!B$2:P2250,12,0)</f>
        <v>(35)3445-3140</v>
      </c>
      <c r="W709" s="60" t="str">
        <f>VLOOKUP(B709,SAOM!B$2:O2250,11,0)</f>
        <v>37564-000</v>
      </c>
      <c r="X709" s="33" t="str">
        <f>VLOOKUP(B709,SAOM!B$2:Q2250,13,0)</f>
        <v>00:20:0e:10:4a:99</v>
      </c>
      <c r="Y709" s="13">
        <v>41124</v>
      </c>
      <c r="Z709" s="11" t="s">
        <v>5835</v>
      </c>
      <c r="AA709" s="14">
        <v>41127</v>
      </c>
      <c r="AB709" s="28" t="str">
        <f>VLOOKUP(C709,Relatorios!A$3:B1480,2,0)</f>
        <v>Pendente</v>
      </c>
      <c r="AC709" s="287">
        <f>VLOOKUP(D709,Faturamento!D$3:F2144,3,0)</f>
        <v>41158</v>
      </c>
      <c r="AD709" s="41"/>
      <c r="AE709" s="14" t="str">
        <f>VLOOKUP(B709,SAOM!B$2:T2250,16,0)</f>
        <v>-</v>
      </c>
      <c r="AF709" s="14">
        <f t="shared" ref="AF709:AF772" si="29">AA709+90</f>
        <v>41217</v>
      </c>
      <c r="AG709" s="14" t="s">
        <v>4162</v>
      </c>
      <c r="AH709" s="14"/>
      <c r="AI709" s="47"/>
      <c r="AJ709" s="114"/>
      <c r="AK709" s="114"/>
      <c r="AL709" s="11" t="str">
        <f>VLOOKUP(B709,SAOM!B$2:U2367,20,0)</f>
        <v>Localidade sem computador</v>
      </c>
    </row>
    <row r="710" spans="1:43" s="15" customFormat="1" ht="15.75" customHeight="1">
      <c r="A710" s="39">
        <v>3917</v>
      </c>
      <c r="B710" s="31">
        <v>3917</v>
      </c>
      <c r="C710" s="31">
        <v>3917</v>
      </c>
      <c r="D710" s="33" t="str">
        <f>VLOOKUP(B710,SAOM!B$2:H2367,7,0)</f>
        <v>SES-BOTA-3917</v>
      </c>
      <c r="E710" s="13">
        <v>41103</v>
      </c>
      <c r="F710" s="13">
        <f t="shared" si="27"/>
        <v>41148</v>
      </c>
      <c r="G710" s="13">
        <f>VLOOKUP(B710,SAOM!B$2:D2254,3,0)</f>
        <v>41148</v>
      </c>
      <c r="H710" s="13">
        <f t="shared" si="28"/>
        <v>41163</v>
      </c>
      <c r="I710" s="13" t="s">
        <v>458</v>
      </c>
      <c r="J710" s="10" t="s">
        <v>469</v>
      </c>
      <c r="K710" s="33" t="str">
        <f>VLOOKUP(B710,SAOM!B$2:H2251,4,0)</f>
        <v>Aceito</v>
      </c>
      <c r="L710" s="10" t="s">
        <v>456</v>
      </c>
      <c r="M710" s="33" t="str">
        <f>VLOOKUP(B710,SAOM!B$2:F2537,5,0)</f>
        <v>Lider</v>
      </c>
      <c r="N710" s="11" t="s">
        <v>5055</v>
      </c>
      <c r="O710" s="11" t="str">
        <f>VLOOKUP(N710,Coordenadas!B$2:C1557,2,0)</f>
        <v>SUL</v>
      </c>
      <c r="P710" s="11" t="str">
        <f>VLOOKUP(N710,Coordenadas!B$2:D1557,3,0)</f>
        <v xml:space="preserve"> 22°16'26.99"S</v>
      </c>
      <c r="Q710" s="11" t="str">
        <f>VLOOKUP(N710,Coordenadas!B$2:E1557,4,0)</f>
        <v xml:space="preserve"> 46° 9'55.88"O</v>
      </c>
      <c r="R710" s="33">
        <v>4033</v>
      </c>
      <c r="S710" s="13">
        <v>41146</v>
      </c>
      <c r="T710" s="35" t="str">
        <f>VLOOKUP(B710,SAOM!B$2:M2251,9,0)</f>
        <v>JOÃO BATISTA DE SOUSA</v>
      </c>
      <c r="U710" s="13" t="str">
        <f>VLOOKUP(B710,SAOM!B$2:N2251,10,0)</f>
        <v>RUA HERCULANO COBRA, 745</v>
      </c>
      <c r="V710" s="35" t="str">
        <f>VLOOKUP(B710,SAOM!B$2:P2251,12,0)</f>
        <v>(35)3445-3138</v>
      </c>
      <c r="W710" s="60" t="str">
        <f>VLOOKUP(B710,SAOM!B$2:O2251,11,0)</f>
        <v>37564-000</v>
      </c>
      <c r="X710" s="33" t="str">
        <f>VLOOKUP(B710,SAOM!B$2:Q2251,13,0)</f>
        <v>00:20:0e:10:4f:2a</v>
      </c>
      <c r="Y710" s="13">
        <v>41123</v>
      </c>
      <c r="Z710" s="11" t="s">
        <v>5727</v>
      </c>
      <c r="AA710" s="14">
        <v>41123</v>
      </c>
      <c r="AB710" s="28" t="str">
        <f>VLOOKUP(C710,Relatorios!A$3:B1481,2,0)</f>
        <v>Pendente</v>
      </c>
      <c r="AC710" s="287">
        <f>VLOOKUP(D710,Faturamento!D$3:F2145,3,0)</f>
        <v>41154</v>
      </c>
      <c r="AD710" s="41"/>
      <c r="AE710" s="14" t="str">
        <f>VLOOKUP(B710,SAOM!B$2:T2251,16,0)</f>
        <v>-</v>
      </c>
      <c r="AF710" s="14">
        <f t="shared" si="29"/>
        <v>41213</v>
      </c>
      <c r="AG710" s="14" t="s">
        <v>4162</v>
      </c>
      <c r="AH710" s="14"/>
      <c r="AI710" s="47"/>
      <c r="AJ710" s="114"/>
      <c r="AK710" s="114"/>
      <c r="AL710" s="11" t="str">
        <f>VLOOKUP(B710,SAOM!B$2:U2368,20,0)</f>
        <v>-</v>
      </c>
    </row>
    <row r="711" spans="1:43" s="15" customFormat="1" ht="15.75" customHeight="1">
      <c r="A711" s="39">
        <v>3916</v>
      </c>
      <c r="B711" s="31">
        <v>3916</v>
      </c>
      <c r="C711" s="31">
        <v>3916</v>
      </c>
      <c r="D711" s="33" t="str">
        <f>VLOOKUP(B711,SAOM!B$2:H2368,7,0)</f>
        <v>SES-BOTA-3916</v>
      </c>
      <c r="E711" s="13">
        <v>41103</v>
      </c>
      <c r="F711" s="13">
        <f t="shared" si="27"/>
        <v>41148</v>
      </c>
      <c r="G711" s="13">
        <f>VLOOKUP(B711,SAOM!B$2:D2255,3,0)</f>
        <v>41148</v>
      </c>
      <c r="H711" s="13">
        <f t="shared" si="28"/>
        <v>41163</v>
      </c>
      <c r="I711" s="13" t="s">
        <v>458</v>
      </c>
      <c r="J711" s="10" t="s">
        <v>469</v>
      </c>
      <c r="K711" s="33" t="str">
        <f>VLOOKUP(B711,SAOM!B$2:H2252,4,0)</f>
        <v>Aceito</v>
      </c>
      <c r="L711" s="10" t="s">
        <v>456</v>
      </c>
      <c r="M711" s="33" t="str">
        <f>VLOOKUP(B711,SAOM!B$2:F2538,5,0)</f>
        <v>Lider</v>
      </c>
      <c r="N711" s="11" t="s">
        <v>5055</v>
      </c>
      <c r="O711" s="11" t="str">
        <f>VLOOKUP(N711,Coordenadas!B$2:C1558,2,0)</f>
        <v>SUL</v>
      </c>
      <c r="P711" s="11" t="str">
        <f>VLOOKUP(N711,Coordenadas!B$2:D1558,3,0)</f>
        <v xml:space="preserve"> 22°16'26.99"S</v>
      </c>
      <c r="Q711" s="11" t="str">
        <f>VLOOKUP(N711,Coordenadas!B$2:E1558,4,0)</f>
        <v xml:space="preserve"> 46° 9'55.88"O</v>
      </c>
      <c r="R711" s="33">
        <v>4033</v>
      </c>
      <c r="S711" s="13">
        <v>41152</v>
      </c>
      <c r="T711" s="35" t="str">
        <f>VLOOKUP(B711,SAOM!B$2:M2252,9,0)</f>
        <v>JOÃO BATISTA DE SOUSA</v>
      </c>
      <c r="U711" s="13" t="str">
        <f>VLOOKUP(B711,SAOM!B$2:N2252,10,0)</f>
        <v>AV. JOÃO OLIVO MEGALE, 915</v>
      </c>
      <c r="V711" s="35" t="str">
        <f>VLOOKUP(B711,SAOM!B$2:P2252,12,0)</f>
        <v>(35) 3445-3088</v>
      </c>
      <c r="W711" s="60" t="str">
        <f>VLOOKUP(B711,SAOM!B$2:O2252,11,0)</f>
        <v>37564-000</v>
      </c>
      <c r="X711" s="33" t="str">
        <f>VLOOKUP(B711,SAOM!B$2:Q2252,13,0)</f>
        <v>00:20:0e:10:4a:f3</v>
      </c>
      <c r="Y711" s="13">
        <v>41123</v>
      </c>
      <c r="Z711" s="11" t="s">
        <v>5727</v>
      </c>
      <c r="AA711" s="14">
        <v>41124</v>
      </c>
      <c r="AB711" s="28" t="str">
        <f>VLOOKUP(C711,Relatorios!A$3:B1482,2,0)</f>
        <v>Pendente</v>
      </c>
      <c r="AC711" s="287">
        <f>VLOOKUP(D711,Faturamento!D$3:F2146,3,0)</f>
        <v>41155</v>
      </c>
      <c r="AD711" s="41"/>
      <c r="AE711" s="14" t="str">
        <f>VLOOKUP(B711,SAOM!B$2:T2252,16,0)</f>
        <v>-</v>
      </c>
      <c r="AF711" s="14">
        <f t="shared" si="29"/>
        <v>41214</v>
      </c>
      <c r="AG711" s="14" t="s">
        <v>4162</v>
      </c>
      <c r="AH711" s="14"/>
      <c r="AI711" s="47"/>
      <c r="AJ711" s="114"/>
      <c r="AK711" s="114"/>
      <c r="AL711" s="11" t="str">
        <f>VLOOKUP(B711,SAOM!B$2:U2369,20,0)</f>
        <v>Computador atrás do modem</v>
      </c>
    </row>
    <row r="712" spans="1:43" s="15" customFormat="1" ht="15.75" customHeight="1">
      <c r="A712" s="39">
        <v>3908</v>
      </c>
      <c r="B712" s="31">
        <v>3908</v>
      </c>
      <c r="C712" s="31">
        <v>3908</v>
      </c>
      <c r="D712" s="33" t="str">
        <f>VLOOKUP(B712,SAOM!B$2:H2369,7,0)</f>
        <v>SES-BOCA-3908</v>
      </c>
      <c r="E712" s="13">
        <v>41101</v>
      </c>
      <c r="F712" s="13">
        <f t="shared" si="27"/>
        <v>41146</v>
      </c>
      <c r="G712" s="13">
        <f>VLOOKUP(B712,SAOM!B$2:D2256,3,0)</f>
        <v>41146</v>
      </c>
      <c r="H712" s="13">
        <f t="shared" si="28"/>
        <v>41161</v>
      </c>
      <c r="I712" s="13" t="s">
        <v>458</v>
      </c>
      <c r="J712" s="10" t="s">
        <v>469</v>
      </c>
      <c r="K712" s="33" t="str">
        <f>VLOOKUP(B712,SAOM!B$2:H2253,4,0)</f>
        <v>Aceito</v>
      </c>
      <c r="L712" s="10" t="s">
        <v>456</v>
      </c>
      <c r="M712" s="33" t="str">
        <f>VLOOKUP(B712,SAOM!B$2:F2539,5,0)</f>
        <v>Lider</v>
      </c>
      <c r="N712" s="11" t="s">
        <v>5060</v>
      </c>
      <c r="O712" s="11" t="str">
        <f>VLOOKUP(N712,Coordenadas!B$2:C1559,2,0)</f>
        <v>SUL</v>
      </c>
      <c r="P712" s="11" t="str">
        <f>VLOOKUP(N712,Coordenadas!B$2:D1559,3,0)</f>
        <v xml:space="preserve"> 21° 5'38.66"S</v>
      </c>
      <c r="Q712" s="11" t="str">
        <f>VLOOKUP(N712,Coordenadas!B$2:E1559,4,0)</f>
        <v xml:space="preserve"> 45°34'28.46"O</v>
      </c>
      <c r="R712" s="33">
        <v>4033</v>
      </c>
      <c r="S712" s="13">
        <v>41116</v>
      </c>
      <c r="T712" s="35" t="str">
        <f>VLOOKUP(B712,SAOM!B$2:M2253,9,0)</f>
        <v>Josiane Candida Rodrigues</v>
      </c>
      <c r="U712" s="13" t="str">
        <f>VLOOKUP(B712,SAOM!B$2:N2253,10,0)</f>
        <v>Rua Castro Alves, 368</v>
      </c>
      <c r="V712" s="35" t="str">
        <f>VLOOKUP(B712,SAOM!B$2:P2253,12,0)</f>
        <v>35-3851-6672</v>
      </c>
      <c r="W712" s="60" t="str">
        <f>VLOOKUP(B712,SAOM!B$2:O2253,11,0)</f>
        <v>37170-000</v>
      </c>
      <c r="X712" s="33" t="str">
        <f>VLOOKUP(B712,SAOM!B$2:Q2253,13,0)</f>
        <v>00:20:0e:10:4a:5c</v>
      </c>
      <c r="Y712" s="13">
        <v>41116</v>
      </c>
      <c r="Z712" s="11" t="s">
        <v>4973</v>
      </c>
      <c r="AA712" s="14">
        <v>41120</v>
      </c>
      <c r="AB712" s="28">
        <f>VLOOKUP(C712,Relatorios!A$3:B1483,2,0)</f>
        <v>41183</v>
      </c>
      <c r="AC712" s="287">
        <f>VLOOKUP(D712,Faturamento!D$3:F2147,3,0)</f>
        <v>41151</v>
      </c>
      <c r="AD712" s="41"/>
      <c r="AE712" s="14" t="str">
        <f>VLOOKUP(B712,SAOM!B$2:T2253,16,0)</f>
        <v>-</v>
      </c>
      <c r="AF712" s="14">
        <f t="shared" si="29"/>
        <v>41210</v>
      </c>
      <c r="AG712" s="14" t="s">
        <v>4162</v>
      </c>
      <c r="AH712" s="14"/>
      <c r="AI712" s="47"/>
      <c r="AJ712" s="114"/>
      <c r="AK712" s="114"/>
      <c r="AL712" s="11" t="str">
        <f>VLOOKUP(B712,SAOM!B$2:U2370,20,0)</f>
        <v>cabo muito curto</v>
      </c>
    </row>
    <row r="713" spans="1:43" s="15" customFormat="1" ht="15.75" customHeight="1">
      <c r="A713" s="39">
        <v>3909</v>
      </c>
      <c r="B713" s="31">
        <v>3909</v>
      </c>
      <c r="C713" s="31">
        <v>3909</v>
      </c>
      <c r="D713" s="33" t="str">
        <f>VLOOKUP(B713,SAOM!B$2:H2370,7,0)</f>
        <v>-</v>
      </c>
      <c r="E713" s="13">
        <v>41101</v>
      </c>
      <c r="F713" s="13">
        <f t="shared" si="27"/>
        <v>41146</v>
      </c>
      <c r="G713" s="13">
        <f>VLOOKUP(B713,SAOM!B$2:D2257,3,0)</f>
        <v>41146</v>
      </c>
      <c r="H713" s="13">
        <f t="shared" si="28"/>
        <v>41161</v>
      </c>
      <c r="I713" s="13" t="s">
        <v>458</v>
      </c>
      <c r="J713" s="10" t="s">
        <v>1296</v>
      </c>
      <c r="K713" s="33" t="str">
        <f>VLOOKUP(B713,SAOM!B$2:H2254,4,0)</f>
        <v>Agendado</v>
      </c>
      <c r="L713" s="10" t="s">
        <v>1296</v>
      </c>
      <c r="M713" s="33" t="str">
        <f>VLOOKUP(B713,SAOM!B$2:F2540,5,0)</f>
        <v>Lider</v>
      </c>
      <c r="N713" s="11" t="s">
        <v>5060</v>
      </c>
      <c r="O713" s="11" t="str">
        <f>VLOOKUP(N713,Coordenadas!B$2:C1560,2,0)</f>
        <v>SUL</v>
      </c>
      <c r="P713" s="11" t="str">
        <f>VLOOKUP(N713,Coordenadas!B$2:D1560,3,0)</f>
        <v xml:space="preserve"> 21° 5'38.66"S</v>
      </c>
      <c r="Q713" s="11" t="str">
        <f>VLOOKUP(N713,Coordenadas!B$2:E1560,4,0)</f>
        <v xml:space="preserve"> 45°34'28.46"O</v>
      </c>
      <c r="R713" s="33">
        <v>4033</v>
      </c>
      <c r="S713" s="13" t="s">
        <v>1296</v>
      </c>
      <c r="T713" s="35" t="str">
        <f>VLOOKUP(B713,SAOM!B$2:M2254,9,0)</f>
        <v>Rachel Morais Machado</v>
      </c>
      <c r="U713" s="13" t="str">
        <f>VLOOKUP(B713,SAOM!B$2:N2254,10,0)</f>
        <v>Praça Joaquim José Neves, 66</v>
      </c>
      <c r="V713" s="35" t="str">
        <f>VLOOKUP(B713,SAOM!B$2:P2254,12,0)</f>
        <v>35-3851-8094</v>
      </c>
      <c r="W713" s="60" t="str">
        <f>VLOOKUP(B713,SAOM!B$2:O2254,11,0)</f>
        <v>37170-000</v>
      </c>
      <c r="X713" s="33" t="str">
        <f>VLOOKUP(B713,SAOM!B$2:Q2254,13,0)</f>
        <v>-</v>
      </c>
      <c r="Y713" s="13"/>
      <c r="Z713" s="11"/>
      <c r="AA713" s="14"/>
      <c r="AB713" s="28" t="e">
        <f>VLOOKUP(C713,Relatorios!A$3:B1484,2,0)</f>
        <v>#N/A</v>
      </c>
      <c r="AC713" s="287" t="e">
        <f>VLOOKUP(D713,Faturamento!D$3:F2148,3,0)</f>
        <v>#N/A</v>
      </c>
      <c r="AD713" s="41"/>
      <c r="AE713" s="14" t="str">
        <f>VLOOKUP(B713,SAOM!B$2:T2254,16,0)</f>
        <v>-</v>
      </c>
      <c r="AF713" s="14">
        <f t="shared" si="29"/>
        <v>90</v>
      </c>
      <c r="AG713" s="14" t="s">
        <v>4162</v>
      </c>
      <c r="AH713" s="14"/>
      <c r="AI713" s="47"/>
      <c r="AJ713" s="114"/>
      <c r="AK713" s="114"/>
      <c r="AL713" s="11" t="str">
        <f>VLOOKUP(B713,SAOM!B$2:U2371,20,0)</f>
        <v>-</v>
      </c>
    </row>
    <row r="714" spans="1:43" s="57" customFormat="1" ht="15.75" customHeight="1">
      <c r="A714" s="39">
        <v>3910</v>
      </c>
      <c r="B714" s="31">
        <v>3910</v>
      </c>
      <c r="C714" s="31">
        <v>3910</v>
      </c>
      <c r="D714" s="33" t="str">
        <f>VLOOKUP(B714,SAOM!B$2:H2371,7,0)</f>
        <v>SES-BOCA-3910</v>
      </c>
      <c r="E714" s="24">
        <v>41101</v>
      </c>
      <c r="F714" s="24">
        <f t="shared" si="27"/>
        <v>41146</v>
      </c>
      <c r="G714" s="13">
        <f>VLOOKUP(B714,SAOM!B$2:D2258,3,0)</f>
        <v>41146</v>
      </c>
      <c r="H714" s="24">
        <f t="shared" si="28"/>
        <v>41161</v>
      </c>
      <c r="I714" s="24" t="s">
        <v>458</v>
      </c>
      <c r="J714" s="48" t="s">
        <v>469</v>
      </c>
      <c r="K714" s="33" t="str">
        <f>VLOOKUP(B714,SAOM!B$2:H2255,4,0)</f>
        <v>Aceito</v>
      </c>
      <c r="L714" s="10" t="s">
        <v>456</v>
      </c>
      <c r="M714" s="33" t="str">
        <f>VLOOKUP(B714,SAOM!B$2:F2541,5,0)</f>
        <v>Lider</v>
      </c>
      <c r="N714" s="40" t="s">
        <v>5060</v>
      </c>
      <c r="O714" s="11" t="str">
        <f>VLOOKUP(N714,Coordenadas!B$2:C1561,2,0)</f>
        <v>SUL</v>
      </c>
      <c r="P714" s="11" t="str">
        <f>VLOOKUP(N714,Coordenadas!B$2:D1561,3,0)</f>
        <v xml:space="preserve"> 21° 5'38.66"S</v>
      </c>
      <c r="Q714" s="11" t="str">
        <f>VLOOKUP(N714,Coordenadas!B$2:E1561,4,0)</f>
        <v xml:space="preserve"> 45°34'28.46"O</v>
      </c>
      <c r="R714" s="31">
        <v>4033</v>
      </c>
      <c r="S714" s="24">
        <v>41120</v>
      </c>
      <c r="T714" s="35" t="str">
        <f>VLOOKUP(B714,SAOM!B$2:M2255,9,0)</f>
        <v>João Batista Moreira</v>
      </c>
      <c r="U714" s="13" t="str">
        <f>VLOOKUP(B714,SAOM!B$2:N2255,10,0)</f>
        <v>Rua Tônico Rodrigues, 900</v>
      </c>
      <c r="V714" s="35" t="str">
        <f>VLOOKUP(B714,SAOM!B$2:P2255,12,0)</f>
        <v>35-3851-7440</v>
      </c>
      <c r="W714" s="60" t="str">
        <f>VLOOKUP(B714,SAOM!B$2:O2255,11,0)</f>
        <v>37170-000</v>
      </c>
      <c r="X714" s="33" t="str">
        <f>VLOOKUP(B714,SAOM!B$2:Q2255,13,0)</f>
        <v>00:20:0e:10:4f:8b</v>
      </c>
      <c r="Y714" s="24">
        <v>41121</v>
      </c>
      <c r="Z714" s="40" t="s">
        <v>4973</v>
      </c>
      <c r="AA714" s="55">
        <v>41122</v>
      </c>
      <c r="AB714" s="28">
        <f>VLOOKUP(C714,Relatorios!A$3:B1485,2,0)</f>
        <v>41183</v>
      </c>
      <c r="AC714" s="287">
        <f>VLOOKUP(D714,Faturamento!D$3:F2149,3,0)</f>
        <v>41153</v>
      </c>
      <c r="AD714" s="45"/>
      <c r="AE714" s="14" t="str">
        <f>VLOOKUP(B714,SAOM!B$2:T2255,16,0)</f>
        <v>-</v>
      </c>
      <c r="AF714" s="14">
        <f t="shared" si="29"/>
        <v>41212</v>
      </c>
      <c r="AG714" s="55" t="s">
        <v>4162</v>
      </c>
      <c r="AH714" s="55"/>
      <c r="AI714" s="181"/>
      <c r="AJ714" s="115"/>
      <c r="AK714" s="115"/>
      <c r="AL714" s="11" t="str">
        <f>VLOOKUP(B714,SAOM!B$2:U2372,20,0)</f>
        <v>cabo muito curto</v>
      </c>
    </row>
    <row r="715" spans="1:43" s="15" customFormat="1" ht="15.75" customHeight="1">
      <c r="A715" s="39">
        <v>3911</v>
      </c>
      <c r="B715" s="31">
        <v>3911</v>
      </c>
      <c r="C715" s="31">
        <v>3911</v>
      </c>
      <c r="D715" s="33" t="str">
        <f>VLOOKUP(B715,SAOM!B$2:H2372,7,0)</f>
        <v>SES-BOCA-3911</v>
      </c>
      <c r="E715" s="13">
        <v>41101</v>
      </c>
      <c r="F715" s="13">
        <f t="shared" ref="F715:F746" si="30">E715+45</f>
        <v>41146</v>
      </c>
      <c r="G715" s="13">
        <f>VLOOKUP(B715,SAOM!B$2:D2259,3,0)</f>
        <v>41146</v>
      </c>
      <c r="H715" s="13">
        <f t="shared" si="28"/>
        <v>41161</v>
      </c>
      <c r="I715" s="13" t="s">
        <v>458</v>
      </c>
      <c r="J715" s="10" t="s">
        <v>469</v>
      </c>
      <c r="K715" s="33" t="str">
        <f>VLOOKUP(B715,SAOM!B$2:H2256,4,0)</f>
        <v>Aceito</v>
      </c>
      <c r="L715" s="10" t="s">
        <v>456</v>
      </c>
      <c r="M715" s="33" t="str">
        <f>VLOOKUP(B715,SAOM!B$2:F2542,5,0)</f>
        <v>Lider</v>
      </c>
      <c r="N715" s="11" t="s">
        <v>5060</v>
      </c>
      <c r="O715" s="11" t="str">
        <f>VLOOKUP(N715,Coordenadas!B$2:C1562,2,0)</f>
        <v>SUL</v>
      </c>
      <c r="P715" s="11" t="str">
        <f>VLOOKUP(N715,Coordenadas!B$2:D1562,3,0)</f>
        <v xml:space="preserve"> 21° 5'38.66"S</v>
      </c>
      <c r="Q715" s="11" t="str">
        <f>VLOOKUP(N715,Coordenadas!B$2:E1562,4,0)</f>
        <v xml:space="preserve"> 45°34'28.46"O</v>
      </c>
      <c r="R715" s="33">
        <v>4033</v>
      </c>
      <c r="S715" s="13">
        <v>41122</v>
      </c>
      <c r="T715" s="35" t="str">
        <f>VLOOKUP(B715,SAOM!B$2:M2256,9,0)</f>
        <v>Viviane de Oliveira Figueiredo</v>
      </c>
      <c r="U715" s="13" t="str">
        <f>VLOOKUP(B715,SAOM!B$2:N2256,10,0)</f>
        <v>Rua Ceará, 210</v>
      </c>
      <c r="V715" s="35" t="str">
        <f>VLOOKUP(B715,SAOM!B$2:P2256,12,0)</f>
        <v>35-3851-8118</v>
      </c>
      <c r="W715" s="60" t="str">
        <f>VLOOKUP(B715,SAOM!B$2:O2256,11,0)</f>
        <v>37170-000</v>
      </c>
      <c r="X715" s="33" t="str">
        <f>VLOOKUP(B715,SAOM!B$2:Q2256,13,0)</f>
        <v>00:20:0E:10:4A:78</v>
      </c>
      <c r="Y715" s="13">
        <v>41122</v>
      </c>
      <c r="Z715" s="11" t="s">
        <v>5716</v>
      </c>
      <c r="AA715" s="14">
        <v>41123</v>
      </c>
      <c r="AB715" s="28">
        <f>VLOOKUP(C715,Relatorios!A$3:B1486,2,0)</f>
        <v>41299</v>
      </c>
      <c r="AC715" s="287">
        <f>VLOOKUP(D715,Faturamento!D$3:F2150,3,0)</f>
        <v>41154</v>
      </c>
      <c r="AD715" s="41"/>
      <c r="AE715" s="14" t="str">
        <f>VLOOKUP(B715,SAOM!B$2:T2256,16,0)</f>
        <v>-</v>
      </c>
      <c r="AF715" s="14">
        <f t="shared" si="29"/>
        <v>41213</v>
      </c>
      <c r="AG715" s="14" t="s">
        <v>4162</v>
      </c>
      <c r="AH715" s="14"/>
      <c r="AI715" s="47"/>
      <c r="AJ715" s="114"/>
      <c r="AK715" s="114"/>
      <c r="AL715" s="11" t="str">
        <f>VLOOKUP(B715,SAOM!B$2:U2373,20,0)</f>
        <v>Cabo conectado a um hub atrás do modem.</v>
      </c>
    </row>
    <row r="716" spans="1:43" s="15" customFormat="1" ht="15.75" customHeight="1">
      <c r="A716" s="39">
        <v>3912</v>
      </c>
      <c r="B716" s="31">
        <v>3912</v>
      </c>
      <c r="C716" s="31">
        <v>3912</v>
      </c>
      <c r="D716" s="33" t="str">
        <f>VLOOKUP(B716,SAOM!B$2:H2373,7,0)</f>
        <v>SES-BOCA-3912</v>
      </c>
      <c r="E716" s="13">
        <v>41101</v>
      </c>
      <c r="F716" s="13">
        <f t="shared" si="30"/>
        <v>41146</v>
      </c>
      <c r="G716" s="13">
        <f>VLOOKUP(B716,SAOM!B$2:D2260,3,0)</f>
        <v>41146</v>
      </c>
      <c r="H716" s="13">
        <f t="shared" si="28"/>
        <v>41161</v>
      </c>
      <c r="I716" s="13" t="s">
        <v>458</v>
      </c>
      <c r="J716" s="10" t="s">
        <v>469</v>
      </c>
      <c r="K716" s="33" t="str">
        <f>VLOOKUP(B716,SAOM!B$2:H2257,4,0)</f>
        <v>Aceito</v>
      </c>
      <c r="L716" s="10" t="s">
        <v>456</v>
      </c>
      <c r="M716" s="33" t="str">
        <f>VLOOKUP(B716,SAOM!B$2:F2543,5,0)</f>
        <v>Lider</v>
      </c>
      <c r="N716" s="11" t="s">
        <v>5060</v>
      </c>
      <c r="O716" s="11" t="str">
        <f>VLOOKUP(N716,Coordenadas!B$2:C1563,2,0)</f>
        <v>SUL</v>
      </c>
      <c r="P716" s="11" t="str">
        <f>VLOOKUP(N716,Coordenadas!B$2:D1563,3,0)</f>
        <v xml:space="preserve"> 21° 5'38.66"S</v>
      </c>
      <c r="Q716" s="11" t="str">
        <f>VLOOKUP(N716,Coordenadas!B$2:E1563,4,0)</f>
        <v xml:space="preserve"> 45°34'28.46"O</v>
      </c>
      <c r="R716" s="33">
        <v>4033</v>
      </c>
      <c r="S716" s="13">
        <v>41122</v>
      </c>
      <c r="T716" s="35" t="str">
        <f>VLOOKUP(B716,SAOM!B$2:M2257,9,0)</f>
        <v>Marithana de Souza Bernardes</v>
      </c>
      <c r="U716" s="13" t="str">
        <f>VLOOKUP(B716,SAOM!B$2:N2257,10,0)</f>
        <v>Rua Ulisses José dos Santos - Bairro Jardim Nova Esperança</v>
      </c>
      <c r="V716" s="35" t="str">
        <f>VLOOKUP(B716,SAOM!B$2:P2257,12,0)</f>
        <v>35-3851-7171</v>
      </c>
      <c r="W716" s="60" t="str">
        <f>VLOOKUP(B716,SAOM!B$2:O2257,11,0)</f>
        <v>37170-000</v>
      </c>
      <c r="X716" s="33" t="str">
        <f>VLOOKUP(B716,SAOM!B$2:Q2257,13,0)</f>
        <v>00:20:0e:10:4c:99</v>
      </c>
      <c r="Y716" s="13">
        <v>41122</v>
      </c>
      <c r="Z716" s="11" t="s">
        <v>4973</v>
      </c>
      <c r="AA716" s="14">
        <v>41122</v>
      </c>
      <c r="AB716" s="28">
        <f>VLOOKUP(C716,Relatorios!A$3:B1487,2,0)</f>
        <v>41299</v>
      </c>
      <c r="AC716" s="287">
        <f>VLOOKUP(D716,Faturamento!D$3:F2151,3,0)</f>
        <v>41153</v>
      </c>
      <c r="AD716" s="41"/>
      <c r="AE716" s="14" t="str">
        <f>VLOOKUP(B716,SAOM!B$2:T2257,16,0)</f>
        <v>-</v>
      </c>
      <c r="AF716" s="14">
        <f t="shared" si="29"/>
        <v>41212</v>
      </c>
      <c r="AG716" s="14" t="s">
        <v>4162</v>
      </c>
      <c r="AH716" s="14"/>
      <c r="AI716" s="47"/>
      <c r="AJ716" s="114"/>
      <c r="AK716" s="114"/>
      <c r="AL716" s="11" t="str">
        <f>VLOOKUP(B716,SAOM!B$2:U2374,20,0)</f>
        <v>Cabo com tamanho insuficiente para conexão</v>
      </c>
    </row>
    <row r="717" spans="1:43" s="57" customFormat="1" ht="15.75" customHeight="1">
      <c r="A717" s="39">
        <v>3913</v>
      </c>
      <c r="B717" s="31">
        <v>3913</v>
      </c>
      <c r="C717" s="31">
        <v>3913</v>
      </c>
      <c r="D717" s="33" t="str">
        <f>VLOOKUP(B717,SAOM!B$2:H2374,7,0)</f>
        <v>SES-BOCA-3913</v>
      </c>
      <c r="E717" s="24">
        <v>41101</v>
      </c>
      <c r="F717" s="24">
        <f t="shared" si="30"/>
        <v>41146</v>
      </c>
      <c r="G717" s="13">
        <f>VLOOKUP(B717,SAOM!B$2:D2261,3,0)</f>
        <v>41146</v>
      </c>
      <c r="H717" s="24">
        <f t="shared" si="28"/>
        <v>41161</v>
      </c>
      <c r="I717" s="24" t="s">
        <v>458</v>
      </c>
      <c r="J717" s="48" t="s">
        <v>469</v>
      </c>
      <c r="K717" s="33" t="str">
        <f>VLOOKUP(B717,SAOM!B$2:H2258,4,0)</f>
        <v>Aceito</v>
      </c>
      <c r="L717" s="10" t="s">
        <v>456</v>
      </c>
      <c r="M717" s="33" t="str">
        <f>VLOOKUP(B717,SAOM!B$2:F2544,5,0)</f>
        <v>Lider</v>
      </c>
      <c r="N717" s="40" t="s">
        <v>5060</v>
      </c>
      <c r="O717" s="11" t="str">
        <f>VLOOKUP(N717,Coordenadas!B$2:C1564,2,0)</f>
        <v>SUL</v>
      </c>
      <c r="P717" s="11" t="str">
        <f>VLOOKUP(N717,Coordenadas!B$2:D1564,3,0)</f>
        <v xml:space="preserve"> 21° 5'38.66"S</v>
      </c>
      <c r="Q717" s="11" t="str">
        <f>VLOOKUP(N717,Coordenadas!B$2:E1564,4,0)</f>
        <v xml:space="preserve"> 45°34'28.46"O</v>
      </c>
      <c r="R717" s="31">
        <v>4033</v>
      </c>
      <c r="S717" s="24">
        <v>41115</v>
      </c>
      <c r="T717" s="35" t="str">
        <f>VLOOKUP(B717,SAOM!B$2:M2258,9,0)</f>
        <v>Marizete de Fátima Carvalho</v>
      </c>
      <c r="U717" s="13" t="str">
        <f>VLOOKUP(B717,SAOM!B$2:N2258,10,0)</f>
        <v>Rua Atílio Fortunato, 30</v>
      </c>
      <c r="V717" s="35" t="str">
        <f>VLOOKUP(B717,SAOM!B$2:P2258,12,0)</f>
        <v>35-3851-6685</v>
      </c>
      <c r="W717" s="60" t="str">
        <f>VLOOKUP(B717,SAOM!B$2:O2258,11,0)</f>
        <v>37170-000</v>
      </c>
      <c r="X717" s="33" t="str">
        <f>VLOOKUP(B717,SAOM!B$2:Q2258,13,0)</f>
        <v>00:20:0e:10:4c:db</v>
      </c>
      <c r="Y717" s="24">
        <v>41115</v>
      </c>
      <c r="Z717" s="11" t="s">
        <v>5147</v>
      </c>
      <c r="AA717" s="55">
        <v>41115</v>
      </c>
      <c r="AB717" s="28">
        <f>VLOOKUP(C717,Relatorios!A$3:B1488,2,0)</f>
        <v>41254</v>
      </c>
      <c r="AC717" s="287">
        <f>VLOOKUP(D717,Faturamento!D$3:F2152,3,0)</f>
        <v>41146</v>
      </c>
      <c r="AD717" s="45"/>
      <c r="AE717" s="14" t="str">
        <f>VLOOKUP(B717,SAOM!B$2:T2258,16,0)</f>
        <v>-</v>
      </c>
      <c r="AF717" s="14">
        <f t="shared" si="29"/>
        <v>41205</v>
      </c>
      <c r="AG717" s="55" t="s">
        <v>4162</v>
      </c>
      <c r="AH717" s="55"/>
      <c r="AI717" s="181"/>
      <c r="AJ717" s="115"/>
      <c r="AK717" s="115"/>
      <c r="AL717" s="11" t="str">
        <f>VLOOKUP(B717,SAOM!B$2:U2375,20,0)</f>
        <v>Localidade não tem computador</v>
      </c>
    </row>
    <row r="718" spans="1:43" s="15" customFormat="1" ht="15.75" customHeight="1">
      <c r="A718" s="39">
        <v>3915</v>
      </c>
      <c r="B718" s="31">
        <v>3915</v>
      </c>
      <c r="C718" s="31">
        <v>3915</v>
      </c>
      <c r="D718" s="33" t="str">
        <f>VLOOKUP(B718,SAOM!B$2:H2375,7,0)</f>
        <v>SES-BOCA-3915</v>
      </c>
      <c r="E718" s="13">
        <v>41103</v>
      </c>
      <c r="F718" s="13">
        <f t="shared" si="30"/>
        <v>41148</v>
      </c>
      <c r="G718" s="13">
        <f>VLOOKUP(B718,SAOM!B$2:D2262,3,0)</f>
        <v>41148</v>
      </c>
      <c r="H718" s="13">
        <f t="shared" si="28"/>
        <v>41163</v>
      </c>
      <c r="I718" s="13" t="s">
        <v>458</v>
      </c>
      <c r="J718" s="10" t="s">
        <v>469</v>
      </c>
      <c r="K718" s="33" t="str">
        <f>VLOOKUP(B718,SAOM!B$2:H2259,4,0)</f>
        <v>Aceito</v>
      </c>
      <c r="L718" s="10" t="s">
        <v>456</v>
      </c>
      <c r="M718" s="33" t="str">
        <f>VLOOKUP(B718,SAOM!B$2:F2545,5,0)</f>
        <v>Lider</v>
      </c>
      <c r="N718" s="11" t="s">
        <v>5060</v>
      </c>
      <c r="O718" s="11" t="str">
        <f>VLOOKUP(N718,Coordenadas!B$2:C1565,2,0)</f>
        <v>SUL</v>
      </c>
      <c r="P718" s="11" t="str">
        <f>VLOOKUP(N718,Coordenadas!B$2:D1565,3,0)</f>
        <v xml:space="preserve"> 21° 5'38.66"S</v>
      </c>
      <c r="Q718" s="11" t="str">
        <f>VLOOKUP(N718,Coordenadas!B$2:E1565,4,0)</f>
        <v xml:space="preserve"> 45°34'28.46"O</v>
      </c>
      <c r="R718" s="33">
        <v>4033</v>
      </c>
      <c r="S718" s="13">
        <v>41114</v>
      </c>
      <c r="T718" s="35" t="str">
        <f>VLOOKUP(B718,SAOM!B$2:M2259,9,0)</f>
        <v>Maguidete Albina Simão</v>
      </c>
      <c r="U718" s="13" t="str">
        <f>VLOOKUP(B718,SAOM!B$2:N2259,10,0)</f>
        <v>Av. São Vicente de Paula, 707</v>
      </c>
      <c r="V718" s="35" t="str">
        <f>VLOOKUP(B718,SAOM!B$2:P2259,12,0)</f>
        <v>35-3851-8102</v>
      </c>
      <c r="W718" s="60" t="str">
        <f>VLOOKUP(B718,SAOM!B$2:O2259,11,0)</f>
        <v>37170-000</v>
      </c>
      <c r="X718" s="33" t="str">
        <f>VLOOKUP(B718,SAOM!B$2:Q2259,13,0)</f>
        <v>00:20:0E:10:4C:BE</v>
      </c>
      <c r="Y718" s="13">
        <v>41115</v>
      </c>
      <c r="Z718" s="11" t="s">
        <v>5147</v>
      </c>
      <c r="AA718" s="14">
        <v>41115</v>
      </c>
      <c r="AB718" s="28">
        <f>VLOOKUP(C718,Relatorios!A$3:B1489,2,0)</f>
        <v>41254</v>
      </c>
      <c r="AC718" s="287">
        <f>VLOOKUP(D718,Faturamento!D$3:F2153,3,0)</f>
        <v>41146</v>
      </c>
      <c r="AD718" s="41"/>
      <c r="AE718" s="14" t="str">
        <f>VLOOKUP(B718,SAOM!B$2:T2259,16,0)</f>
        <v>-</v>
      </c>
      <c r="AF718" s="14">
        <f t="shared" si="29"/>
        <v>41205</v>
      </c>
      <c r="AG718" s="14">
        <v>41360</v>
      </c>
      <c r="AH718" s="14">
        <v>41388</v>
      </c>
      <c r="AI718" s="47" t="s">
        <v>8610</v>
      </c>
      <c r="AJ718" s="183" t="s">
        <v>9087</v>
      </c>
      <c r="AK718" s="6" t="s">
        <v>17755</v>
      </c>
      <c r="AL718" s="11" t="str">
        <f>VLOOKUP(B718,SAOM!B$2:U2376,20,0)</f>
        <v>Conectado ao PC</v>
      </c>
      <c r="AM718" s="14">
        <v>41197</v>
      </c>
      <c r="AN718" s="14">
        <v>41201</v>
      </c>
      <c r="AO718" s="47" t="s">
        <v>456</v>
      </c>
      <c r="AP718" s="183" t="s">
        <v>8601</v>
      </c>
      <c r="AQ718" s="6" t="s">
        <v>8679</v>
      </c>
    </row>
    <row r="719" spans="1:43" s="15" customFormat="1" ht="15.75" customHeight="1">
      <c r="A719" s="39">
        <v>3914</v>
      </c>
      <c r="B719" s="31">
        <v>3914</v>
      </c>
      <c r="C719" s="31">
        <v>3914</v>
      </c>
      <c r="D719" s="33" t="str">
        <f>VLOOKUP(B719,SAOM!B$2:H2376,7,0)</f>
        <v>SES-BOCA-3914</v>
      </c>
      <c r="E719" s="13">
        <v>41103</v>
      </c>
      <c r="F719" s="13">
        <f t="shared" si="30"/>
        <v>41148</v>
      </c>
      <c r="G719" s="13">
        <f>VLOOKUP(B719,SAOM!B$2:D2263,3,0)</f>
        <v>41148</v>
      </c>
      <c r="H719" s="13">
        <f t="shared" si="28"/>
        <v>41163</v>
      </c>
      <c r="I719" s="13" t="s">
        <v>458</v>
      </c>
      <c r="J719" s="10" t="s">
        <v>469</v>
      </c>
      <c r="K719" s="33" t="str">
        <f>VLOOKUP(B719,SAOM!B$2:H2260,4,0)</f>
        <v>Aceito</v>
      </c>
      <c r="L719" s="10" t="s">
        <v>456</v>
      </c>
      <c r="M719" s="33" t="str">
        <f>VLOOKUP(B719,SAOM!B$2:F2546,5,0)</f>
        <v>Lider</v>
      </c>
      <c r="N719" s="11" t="s">
        <v>5060</v>
      </c>
      <c r="O719" s="11" t="str">
        <f>VLOOKUP(N719,Coordenadas!B$2:C1566,2,0)</f>
        <v>SUL</v>
      </c>
      <c r="P719" s="11" t="str">
        <f>VLOOKUP(N719,Coordenadas!B$2:D1566,3,0)</f>
        <v xml:space="preserve"> 21° 5'38.66"S</v>
      </c>
      <c r="Q719" s="11" t="str">
        <f>VLOOKUP(N719,Coordenadas!B$2:E1566,4,0)</f>
        <v xml:space="preserve"> 45°34'28.46"O</v>
      </c>
      <c r="R719" s="33">
        <v>4033</v>
      </c>
      <c r="S719" s="13">
        <v>41116</v>
      </c>
      <c r="T719" s="35" t="str">
        <f>VLOOKUP(B719,SAOM!B$2:M2260,9,0)</f>
        <v>Caroliny Baldansi Moreira</v>
      </c>
      <c r="U719" s="13" t="str">
        <f>VLOOKUP(B719,SAOM!B$2:N2260,10,0)</f>
        <v>Praça Joaquim José Neves, 66</v>
      </c>
      <c r="V719" s="35" t="str">
        <f>VLOOKUP(B719,SAOM!B$2:P2260,12,0)</f>
        <v>35-3851-8079</v>
      </c>
      <c r="W719" s="60" t="str">
        <f>VLOOKUP(B719,SAOM!B$2:O2260,11,0)</f>
        <v>37170-000</v>
      </c>
      <c r="X719" s="33" t="str">
        <f>VLOOKUP(B719,SAOM!B$2:Q2260,13,0)</f>
        <v>00:20:0E:10:4C:E1</v>
      </c>
      <c r="Y719" s="13">
        <v>41116</v>
      </c>
      <c r="Z719" s="11" t="s">
        <v>5147</v>
      </c>
      <c r="AA719" s="14">
        <v>41116</v>
      </c>
      <c r="AB719" s="28">
        <f>VLOOKUP(C719,Relatorios!A$3:B1490,2,0)</f>
        <v>41183</v>
      </c>
      <c r="AC719" s="287">
        <f>VLOOKUP(D719,Faturamento!D$3:F2154,3,0)</f>
        <v>41147</v>
      </c>
      <c r="AD719" s="41"/>
      <c r="AE719" s="14" t="str">
        <f>VLOOKUP(B719,SAOM!B$2:T2260,16,0)</f>
        <v>-</v>
      </c>
      <c r="AF719" s="14">
        <f t="shared" si="29"/>
        <v>41206</v>
      </c>
      <c r="AG719" s="14" t="s">
        <v>4162</v>
      </c>
      <c r="AH719" s="14"/>
      <c r="AI719" s="47"/>
      <c r="AJ719" s="114"/>
      <c r="AK719" s="114"/>
      <c r="AL719" s="11" t="str">
        <f>VLOOKUP(B719,SAOM!B$2:U2377,20,0)</f>
        <v>-</v>
      </c>
    </row>
    <row r="720" spans="1:43" s="57" customFormat="1" ht="15.75" customHeight="1">
      <c r="A720" s="39">
        <v>3951</v>
      </c>
      <c r="B720" s="31">
        <v>3951</v>
      </c>
      <c r="C720" s="31">
        <v>3951</v>
      </c>
      <c r="D720" s="33" t="str">
        <f>VLOOKUP(B720,SAOM!B$2:H2377,7,0)</f>
        <v>SES-BETE-3951</v>
      </c>
      <c r="E720" s="24">
        <v>41109</v>
      </c>
      <c r="F720" s="24">
        <f t="shared" si="30"/>
        <v>41154</v>
      </c>
      <c r="G720" s="13">
        <f>VLOOKUP(B720,SAOM!B$2:D2264,3,0)</f>
        <v>41154</v>
      </c>
      <c r="H720" s="24">
        <f t="shared" si="28"/>
        <v>41169</v>
      </c>
      <c r="I720" s="24" t="s">
        <v>458</v>
      </c>
      <c r="J720" s="48" t="s">
        <v>469</v>
      </c>
      <c r="K720" s="33" t="str">
        <f>VLOOKUP(B720,SAOM!B$2:H2261,4,0)</f>
        <v>Aceito</v>
      </c>
      <c r="L720" s="48" t="s">
        <v>623</v>
      </c>
      <c r="M720" s="33" t="str">
        <f>VLOOKUP(B720,SAOM!B$2:F2547,5,0)</f>
        <v>Vodanet</v>
      </c>
      <c r="N720" s="40" t="s">
        <v>1546</v>
      </c>
      <c r="O720" s="11" t="str">
        <f>VLOOKUP(N720,Coordenadas!B$2:C1567,2,0)</f>
        <v>CENTRO</v>
      </c>
      <c r="P720" s="11" t="str">
        <f>VLOOKUP(N720,Coordenadas!B$2:D1567,3,0)</f>
        <v xml:space="preserve"> 19°55'8.64"S</v>
      </c>
      <c r="Q720" s="11" t="str">
        <f>VLOOKUP(N720,Coordenadas!B$2:E1567,4,0)</f>
        <v xml:space="preserve"> 43°56'18.87"O</v>
      </c>
      <c r="R720" s="31">
        <v>4035</v>
      </c>
      <c r="S720" s="24">
        <v>41114</v>
      </c>
      <c r="T720" s="35" t="str">
        <f>VLOOKUP(B720,SAOM!B$2:M2261,9,0)</f>
        <v>Paulo (Paulão)</v>
      </c>
      <c r="U720" s="13" t="str">
        <f>VLOOKUP(B720,SAOM!B$2:N2261,10,0)</f>
        <v xml:space="preserve"> 	Rua José Benedito Antão, 189 - Galpão do Almoxarifado </v>
      </c>
      <c r="V720" s="35" t="str">
        <f>VLOOKUP(B720,SAOM!B$2:P2261,12,0)</f>
        <v>(31) 3428-3250</v>
      </c>
      <c r="W720" s="60" t="str">
        <f>VLOOKUP(B720,SAOM!B$2:O2261,11,0)</f>
        <v>31250-115</v>
      </c>
      <c r="X720" s="33" t="str">
        <f>VLOOKUP(B720,SAOM!B$2:Q2261,13,0)</f>
        <v>00:20:0e:10:4f:86</v>
      </c>
      <c r="Y720" s="24">
        <v>41114</v>
      </c>
      <c r="Z720" s="40" t="s">
        <v>3786</v>
      </c>
      <c r="AA720" s="55">
        <v>41114</v>
      </c>
      <c r="AB720" s="28" t="e">
        <f>VLOOKUP(C720,Relatorios!A$3:B1491,2,0)</f>
        <v>#N/A</v>
      </c>
      <c r="AC720" s="287">
        <f>VLOOKUP(D720,Faturamento!D$3:F2155,3,0)</f>
        <v>41145</v>
      </c>
      <c r="AD720" s="45" t="s">
        <v>5303</v>
      </c>
      <c r="AE720" s="14" t="str">
        <f>VLOOKUP(B720,SAOM!B$2:T2261,16,0)</f>
        <v>-</v>
      </c>
      <c r="AF720" s="14">
        <f t="shared" si="29"/>
        <v>41204</v>
      </c>
      <c r="AG720" s="55">
        <v>41348</v>
      </c>
      <c r="AH720" s="55">
        <v>41353</v>
      </c>
      <c r="AI720" s="181" t="s">
        <v>8609</v>
      </c>
      <c r="AJ720" s="115" t="s">
        <v>15894</v>
      </c>
      <c r="AK720" s="115" t="s">
        <v>15972</v>
      </c>
      <c r="AL720" s="11" t="str">
        <f>VLOOKUP(B720,SAOM!B$2:U2378,20,0)</f>
        <v>localidade já possui cabiamento próprio</v>
      </c>
    </row>
    <row r="721" spans="1:38" s="15" customFormat="1" ht="15.75" customHeight="1">
      <c r="A721" s="39">
        <v>3942</v>
      </c>
      <c r="B721" s="31">
        <v>3942</v>
      </c>
      <c r="C721" s="31">
        <v>3942</v>
      </c>
      <c r="D721" s="33" t="str">
        <f>VLOOKUP(B721,SAOM!B$2:H2378,7,0)</f>
        <v>SES-MACU-3942</v>
      </c>
      <c r="E721" s="13">
        <v>41107</v>
      </c>
      <c r="F721" s="13">
        <f t="shared" si="30"/>
        <v>41152</v>
      </c>
      <c r="G721" s="13">
        <f>VLOOKUP(B721,SAOM!B$2:D2265,3,0)</f>
        <v>41152</v>
      </c>
      <c r="H721" s="13">
        <f t="shared" si="28"/>
        <v>41167</v>
      </c>
      <c r="I721" s="13" t="s">
        <v>458</v>
      </c>
      <c r="J721" s="10" t="s">
        <v>469</v>
      </c>
      <c r="K721" s="33" t="str">
        <f>VLOOKUP(B721,SAOM!B$2:H2262,4,0)</f>
        <v>Aceito</v>
      </c>
      <c r="L721" s="10" t="s">
        <v>456</v>
      </c>
      <c r="M721" s="33" t="str">
        <f>VLOOKUP(B721,SAOM!B$2:F2548,5,0)</f>
        <v>Lider</v>
      </c>
      <c r="N721" s="11" t="s">
        <v>171</v>
      </c>
      <c r="O721" s="11" t="str">
        <f>VLOOKUP(N721,Coordenadas!B$2:C1568,2,0)</f>
        <v>LESTE DO SUL</v>
      </c>
      <c r="P721" s="11" t="str">
        <f>VLOOKUP(N721,Coordenadas!B$2:D1568,3,0)</f>
        <v xml:space="preserve"> 20°15'54.73"S</v>
      </c>
      <c r="Q721" s="11" t="str">
        <f>VLOOKUP(N721,Coordenadas!B$2:E1568,4,0)</f>
        <v xml:space="preserve"> 42° 2'6.57"O</v>
      </c>
      <c r="R721" s="33">
        <v>4033</v>
      </c>
      <c r="S721" s="13">
        <v>41122</v>
      </c>
      <c r="T721" s="35" t="str">
        <f>VLOOKUP(B721,SAOM!B$2:M2262,9,0)</f>
        <v>Tatiana Luciano Cosendei</v>
      </c>
      <c r="U721" s="13" t="str">
        <f>VLOOKUP(B721,SAOM!B$2:N2262,10,0)</f>
        <v xml:space="preserve">Rua Frederico Dolabela, s/n </v>
      </c>
      <c r="V721" s="35" t="str">
        <f>VLOOKUP(B721,SAOM!B$2:P2262,12,0)</f>
        <v>(33)3332-2623</v>
      </c>
      <c r="W721" s="60" t="str">
        <f>VLOOKUP(B721,SAOM!B$2:O2262,11,0)</f>
        <v>36900-000</v>
      </c>
      <c r="X721" s="33" t="str">
        <f>VLOOKUP(B721,SAOM!B$2:Q2262,13,0)</f>
        <v>00:20:0E:10:4C:70</v>
      </c>
      <c r="Y721" s="13">
        <v>41122</v>
      </c>
      <c r="Z721" s="11" t="s">
        <v>1411</v>
      </c>
      <c r="AA721" s="14">
        <v>41123</v>
      </c>
      <c r="AB721" s="28">
        <f>VLOOKUP(C721,Relatorios!A$3:B1492,2,0)</f>
        <v>41291</v>
      </c>
      <c r="AC721" s="287">
        <f>VLOOKUP(D721,Faturamento!D$3:F2156,3,0)</f>
        <v>41154</v>
      </c>
      <c r="AD721" s="41"/>
      <c r="AE721" s="14" t="str">
        <f>VLOOKUP(B721,SAOM!B$2:T2262,16,0)</f>
        <v>-</v>
      </c>
      <c r="AF721" s="14">
        <f t="shared" si="29"/>
        <v>41213</v>
      </c>
      <c r="AG721" s="14" t="s">
        <v>4162</v>
      </c>
      <c r="AH721" s="14"/>
      <c r="AI721" s="47"/>
      <c r="AJ721" s="114"/>
      <c r="AK721" s="114"/>
      <c r="AL721" s="11" t="str">
        <f>VLOOKUP(B721,SAOM!B$2:U2379,20,0)</f>
        <v>-</v>
      </c>
    </row>
    <row r="722" spans="1:38" s="15" customFormat="1" ht="15.75" customHeight="1">
      <c r="A722" s="39">
        <v>3941</v>
      </c>
      <c r="B722" s="31">
        <v>3941</v>
      </c>
      <c r="C722" s="31">
        <v>3941</v>
      </c>
      <c r="D722" s="33" t="str">
        <f>VLOOKUP(B722,SAOM!B$2:H2379,7,0)</f>
        <v>SES-MACU-3941</v>
      </c>
      <c r="E722" s="13">
        <v>41107</v>
      </c>
      <c r="F722" s="13">
        <f t="shared" si="30"/>
        <v>41152</v>
      </c>
      <c r="G722" s="13">
        <f>VLOOKUP(B722,SAOM!B$2:D2266,3,0)</f>
        <v>41107</v>
      </c>
      <c r="H722" s="13">
        <f t="shared" si="28"/>
        <v>41167</v>
      </c>
      <c r="I722" s="13" t="s">
        <v>458</v>
      </c>
      <c r="J722" s="10" t="s">
        <v>469</v>
      </c>
      <c r="K722" s="33" t="str">
        <f>VLOOKUP(B722,SAOM!B$2:H2263,4,0)</f>
        <v>Aceito</v>
      </c>
      <c r="L722" s="10" t="s">
        <v>456</v>
      </c>
      <c r="M722" s="33" t="str">
        <f>VLOOKUP(B722,SAOM!B$2:F2549,5,0)</f>
        <v>Lider</v>
      </c>
      <c r="N722" s="11" t="s">
        <v>171</v>
      </c>
      <c r="O722" s="11" t="str">
        <f>VLOOKUP(N722,Coordenadas!B$2:C1569,2,0)</f>
        <v>LESTE DO SUL</v>
      </c>
      <c r="P722" s="11" t="str">
        <f>VLOOKUP(N722,Coordenadas!B$2:D1569,3,0)</f>
        <v xml:space="preserve"> 20°15'54.73"S</v>
      </c>
      <c r="Q722" s="11" t="str">
        <f>VLOOKUP(N722,Coordenadas!B$2:E1569,4,0)</f>
        <v xml:space="preserve"> 42° 2'6.57"O</v>
      </c>
      <c r="R722" s="33">
        <v>4033</v>
      </c>
      <c r="S722" s="13">
        <v>41122</v>
      </c>
      <c r="T722" s="35" t="str">
        <f>VLOOKUP(B722,SAOM!B$2:M2263,9,0)</f>
        <v xml:space="preserve"> 	Viviane Pena Temer Gantus do Amaral</v>
      </c>
      <c r="U722" s="13" t="str">
        <f>VLOOKUP(B722,SAOM!B$2:N2263,10,0)</f>
        <v xml:space="preserve"> 	Rua Coronel Afonso Henrique de Albuquerque, 287 </v>
      </c>
      <c r="V722" s="35" t="str">
        <f>VLOOKUP(B722,SAOM!B$2:P2263,12,0)</f>
        <v>(33) 3332-3970</v>
      </c>
      <c r="W722" s="60" t="str">
        <f>VLOOKUP(B722,SAOM!B$2:O2263,11,0)</f>
        <v>36900-000</v>
      </c>
      <c r="X722" s="33" t="str">
        <f>VLOOKUP(B722,SAOM!B$2:Q2263,13,0)</f>
        <v>00:20:0E:10:4C:6E</v>
      </c>
      <c r="Y722" s="13">
        <v>41123</v>
      </c>
      <c r="Z722" s="11" t="s">
        <v>1411</v>
      </c>
      <c r="AA722" s="14">
        <v>41123</v>
      </c>
      <c r="AB722" s="28">
        <f>VLOOKUP(C722,Relatorios!A$3:B1493,2,0)</f>
        <v>41183</v>
      </c>
      <c r="AC722" s="287">
        <f>VLOOKUP(D722,Faturamento!D$3:F2157,3,0)</f>
        <v>41154</v>
      </c>
      <c r="AD722" s="41"/>
      <c r="AE722" s="14" t="str">
        <f>VLOOKUP(B722,SAOM!B$2:T2263,16,0)</f>
        <v>-</v>
      </c>
      <c r="AF722" s="14">
        <f t="shared" si="29"/>
        <v>41213</v>
      </c>
      <c r="AG722" s="14" t="s">
        <v>4162</v>
      </c>
      <c r="AH722" s="14"/>
      <c r="AI722" s="47"/>
      <c r="AJ722" s="114"/>
      <c r="AK722" s="114"/>
      <c r="AL722" s="11" t="str">
        <f>VLOOKUP(B722,SAOM!B$2:U2380,20,0)</f>
        <v>Cabo curto.</v>
      </c>
    </row>
    <row r="723" spans="1:38" s="15" customFormat="1" ht="15.75" customHeight="1">
      <c r="A723" s="39">
        <v>3940</v>
      </c>
      <c r="B723" s="31">
        <v>3940</v>
      </c>
      <c r="C723" s="31">
        <v>3940</v>
      </c>
      <c r="D723" s="33" t="str">
        <f>VLOOKUP(B723,SAOM!B$2:H2380,7,0)</f>
        <v>SES-MACU-3940</v>
      </c>
      <c r="E723" s="13">
        <v>41107</v>
      </c>
      <c r="F723" s="13">
        <f t="shared" si="30"/>
        <v>41152</v>
      </c>
      <c r="G723" s="13">
        <f>VLOOKUP(B723,SAOM!B$2:D2267,3,0)</f>
        <v>41152</v>
      </c>
      <c r="H723" s="13">
        <f t="shared" si="28"/>
        <v>41167</v>
      </c>
      <c r="I723" s="13" t="s">
        <v>458</v>
      </c>
      <c r="J723" s="10" t="s">
        <v>469</v>
      </c>
      <c r="K723" s="33" t="str">
        <f>VLOOKUP(B723,SAOM!B$2:H2264,4,0)</f>
        <v>Aceito</v>
      </c>
      <c r="L723" s="10" t="s">
        <v>456</v>
      </c>
      <c r="M723" s="33" t="str">
        <f>VLOOKUP(B723,SAOM!B$2:F2550,5,0)</f>
        <v>Lider</v>
      </c>
      <c r="N723" s="11" t="s">
        <v>171</v>
      </c>
      <c r="O723" s="11" t="str">
        <f>VLOOKUP(N723,Coordenadas!B$2:C1570,2,0)</f>
        <v>LESTE DO SUL</v>
      </c>
      <c r="P723" s="11" t="str">
        <f>VLOOKUP(N723,Coordenadas!B$2:D1570,3,0)</f>
        <v xml:space="preserve"> 20°15'54.73"S</v>
      </c>
      <c r="Q723" s="11" t="str">
        <f>VLOOKUP(N723,Coordenadas!B$2:E1570,4,0)</f>
        <v xml:space="preserve"> 42° 2'6.57"O</v>
      </c>
      <c r="R723" s="33">
        <v>4033</v>
      </c>
      <c r="S723" s="13">
        <v>41124</v>
      </c>
      <c r="T723" s="35" t="str">
        <f>VLOOKUP(B723,SAOM!B$2:M2264,9,0)</f>
        <v>Viviane Pena Temer Gantus do Amaral</v>
      </c>
      <c r="U723" s="13" t="str">
        <f>VLOOKUP(B723,SAOM!B$2:N2264,10,0)</f>
        <v>Rua Marco Antonio Ribeiro, 292.  - Bela Vista</v>
      </c>
      <c r="V723" s="35" t="str">
        <f>VLOOKUP(B723,SAOM!B$2:P2264,12,0)</f>
        <v>(33) 3332-3008</v>
      </c>
      <c r="W723" s="60" t="str">
        <f>VLOOKUP(B723,SAOM!B$2:O2264,11,0)</f>
        <v>36900-000</v>
      </c>
      <c r="X723" s="33" t="str">
        <f>VLOOKUP(B723,SAOM!B$2:Q2264,13,0)</f>
        <v>00:20:0e:10:4f:25</v>
      </c>
      <c r="Y723" s="13">
        <v>41124</v>
      </c>
      <c r="Z723" s="11" t="s">
        <v>1339</v>
      </c>
      <c r="AA723" s="14">
        <v>41127</v>
      </c>
      <c r="AB723" s="28">
        <f>VLOOKUP(C723,Relatorios!A$3:B1494,2,0)</f>
        <v>41291</v>
      </c>
      <c r="AC723" s="287">
        <f>VLOOKUP(D723,Faturamento!D$3:F2158,3,0)</f>
        <v>41158</v>
      </c>
      <c r="AD723" s="41"/>
      <c r="AE723" s="14" t="str">
        <f>VLOOKUP(B723,SAOM!B$2:T2264,16,0)</f>
        <v>-</v>
      </c>
      <c r="AF723" s="14">
        <f t="shared" si="29"/>
        <v>41217</v>
      </c>
      <c r="AG723" s="14" t="s">
        <v>4162</v>
      </c>
      <c r="AH723" s="14"/>
      <c r="AI723" s="47"/>
      <c r="AJ723" s="114"/>
      <c r="AK723" s="114"/>
      <c r="AL723" s="11" t="str">
        <f>VLOOKUP(B723,SAOM!B$2:U2381,20,0)</f>
        <v>-</v>
      </c>
    </row>
    <row r="724" spans="1:38" s="15" customFormat="1" ht="15.75" customHeight="1">
      <c r="A724" s="39">
        <v>3939</v>
      </c>
      <c r="B724" s="31">
        <v>3939</v>
      </c>
      <c r="C724" s="31">
        <v>3939</v>
      </c>
      <c r="D724" s="33" t="str">
        <f>VLOOKUP(B724,SAOM!B$2:H2381,7,0)</f>
        <v>SES-MACU-3939</v>
      </c>
      <c r="E724" s="13">
        <v>41107</v>
      </c>
      <c r="F724" s="13">
        <f t="shared" si="30"/>
        <v>41152</v>
      </c>
      <c r="G724" s="13">
        <f>VLOOKUP(B724,SAOM!B$2:D2268,3,0)</f>
        <v>41152</v>
      </c>
      <c r="H724" s="13">
        <f t="shared" si="28"/>
        <v>41167</v>
      </c>
      <c r="I724" s="13" t="s">
        <v>458</v>
      </c>
      <c r="J724" s="10" t="s">
        <v>469</v>
      </c>
      <c r="K724" s="33" t="str">
        <f>VLOOKUP(B724,SAOM!B$2:H2265,4,0)</f>
        <v>Aceito</v>
      </c>
      <c r="L724" s="10" t="s">
        <v>456</v>
      </c>
      <c r="M724" s="33" t="str">
        <f>VLOOKUP(B724,SAOM!B$2:F2551,5,0)</f>
        <v>Lider</v>
      </c>
      <c r="N724" s="11" t="s">
        <v>171</v>
      </c>
      <c r="O724" s="11" t="str">
        <f>VLOOKUP(N724,Coordenadas!B$2:C1571,2,0)</f>
        <v>LESTE DO SUL</v>
      </c>
      <c r="P724" s="11" t="str">
        <f>VLOOKUP(N724,Coordenadas!B$2:D1571,3,0)</f>
        <v xml:space="preserve"> 20°15'54.73"S</v>
      </c>
      <c r="Q724" s="11" t="str">
        <f>VLOOKUP(N724,Coordenadas!B$2:E1571,4,0)</f>
        <v xml:space="preserve"> 42° 2'6.57"O</v>
      </c>
      <c r="R724" s="33">
        <v>4033</v>
      </c>
      <c r="S724" s="13">
        <v>41124</v>
      </c>
      <c r="T724" s="35" t="str">
        <f>VLOOKUP(B724,SAOM!B$2:M2265,9,0)</f>
        <v>Viviane Pena Temer Gantus do Amaral</v>
      </c>
      <c r="U724" s="13" t="str">
        <f>VLOOKUP(B724,SAOM!B$2:N2265,10,0)</f>
        <v>Rua São José, s/n. - Distrito de Realeza</v>
      </c>
      <c r="V724" s="35" t="str">
        <f>VLOOKUP(B724,SAOM!B$2:P2265,12,0)</f>
        <v>(33) 3332-1278</v>
      </c>
      <c r="W724" s="60" t="str">
        <f>VLOOKUP(B724,SAOM!B$2:O2265,11,0)</f>
        <v>36900-000</v>
      </c>
      <c r="X724" s="33" t="str">
        <f>VLOOKUP(B724,SAOM!B$2:Q2265,13,0)</f>
        <v>00:20:0e:10:4c:20</v>
      </c>
      <c r="Y724" s="13">
        <v>41124</v>
      </c>
      <c r="Z724" s="11" t="s">
        <v>1339</v>
      </c>
      <c r="AA724" s="14">
        <v>41127</v>
      </c>
      <c r="AB724" s="28">
        <f>VLOOKUP(C724,Relatorios!A$3:B1495,2,0)</f>
        <v>41183</v>
      </c>
      <c r="AC724" s="287">
        <f>VLOOKUP(D724,Faturamento!D$3:F2159,3,0)</f>
        <v>41158</v>
      </c>
      <c r="AD724" s="41"/>
      <c r="AE724" s="14" t="str">
        <f>VLOOKUP(B724,SAOM!B$2:T2265,16,0)</f>
        <v>-</v>
      </c>
      <c r="AF724" s="14">
        <f t="shared" si="29"/>
        <v>41217</v>
      </c>
      <c r="AG724" s="14" t="s">
        <v>4162</v>
      </c>
      <c r="AH724" s="14"/>
      <c r="AI724" s="47"/>
      <c r="AJ724" s="114"/>
      <c r="AK724" s="114"/>
      <c r="AL724" s="11" t="str">
        <f>VLOOKUP(B724,SAOM!B$2:U2382,20,0)</f>
        <v>cabo muito curto</v>
      </c>
    </row>
    <row r="725" spans="1:38" s="15" customFormat="1" ht="15.75" customHeight="1">
      <c r="A725" s="39">
        <v>3953</v>
      </c>
      <c r="B725" s="31">
        <v>3953</v>
      </c>
      <c r="C725" s="31">
        <v>3953</v>
      </c>
      <c r="D725" s="33" t="str">
        <f>VLOOKUP(B725,SAOM!B$2:H2382,7,0)</f>
        <v>SES-CAGA-3953</v>
      </c>
      <c r="E725" s="13">
        <v>41113</v>
      </c>
      <c r="F725" s="13">
        <f t="shared" si="30"/>
        <v>41158</v>
      </c>
      <c r="G725" s="13">
        <f>VLOOKUP(B725,SAOM!B$2:D2269,3,0)</f>
        <v>41158</v>
      </c>
      <c r="H725" s="13">
        <f t="shared" si="28"/>
        <v>41173</v>
      </c>
      <c r="I725" s="13" t="s">
        <v>458</v>
      </c>
      <c r="J725" s="10" t="s">
        <v>469</v>
      </c>
      <c r="K725" s="33" t="str">
        <f>VLOOKUP(B725,SAOM!B$2:H2266,4,0)</f>
        <v>Aceito</v>
      </c>
      <c r="L725" s="10" t="s">
        <v>456</v>
      </c>
      <c r="M725" s="33" t="str">
        <f>VLOOKUP(B725,SAOM!B$2:F2552,5,0)</f>
        <v>Lider</v>
      </c>
      <c r="N725" s="11" t="s">
        <v>5287</v>
      </c>
      <c r="O725" s="11" t="str">
        <f>VLOOKUP(N725,Coordenadas!B$2:C1572,2,0)</f>
        <v>LESTE</v>
      </c>
      <c r="P725" s="11" t="str">
        <f>VLOOKUP(N725,Coordenadas!B$2:D1572,3,0)</f>
        <v xml:space="preserve"> 19°47'25.86"S</v>
      </c>
      <c r="Q725" s="11" t="str">
        <f>VLOOKUP(N725,Coordenadas!B$2:E1572,4,0)</f>
        <v xml:space="preserve"> 42° 8'21.36"O</v>
      </c>
      <c r="R725" s="33">
        <v>4033</v>
      </c>
      <c r="S725" s="13">
        <v>41200</v>
      </c>
      <c r="T725" s="35" t="str">
        <f>VLOOKUP(B725,SAOM!B$2:M2266,9,0)</f>
        <v>Hebert</v>
      </c>
      <c r="U725" s="13" t="str">
        <f>VLOOKUP(B725,SAOM!B$2:N2266,10,0)</f>
        <v xml:space="preserve"> 	avenida DARIO DE ANUNCIAÇÃO GROSSI, 65 - Regional</v>
      </c>
      <c r="V725" s="35" t="str">
        <f>VLOOKUP(B725,SAOM!B$2:P2266,12,0)</f>
        <v xml:space="preserve">(33) 3321-6752	</v>
      </c>
      <c r="W725" s="60" t="str">
        <f>VLOOKUP(B725,SAOM!B$2:O2266,11,0)</f>
        <v>35304-210</v>
      </c>
      <c r="X725" s="33" t="str">
        <f>VLOOKUP(B725,SAOM!B$2:Q2266,13,0)</f>
        <v>00:20:0e:10:54:a4</v>
      </c>
      <c r="Y725" s="13">
        <v>41270</v>
      </c>
      <c r="Z725" s="11" t="s">
        <v>4973</v>
      </c>
      <c r="AA725" s="14">
        <v>41270</v>
      </c>
      <c r="AB725" s="28">
        <f>VLOOKUP(C725,Relatorios!A$3:B1496,2,0)</f>
        <v>41299</v>
      </c>
      <c r="AC725" s="287">
        <f>VLOOKUP(D725,Faturamento!D$3:F2160,3,0)</f>
        <v>41301</v>
      </c>
      <c r="AD725" s="41"/>
      <c r="AE725" s="14" t="str">
        <f>VLOOKUP(B725,SAOM!B$2:T2266,16,0)</f>
        <v>-</v>
      </c>
      <c r="AF725" s="14">
        <f t="shared" si="29"/>
        <v>41360</v>
      </c>
      <c r="AG725" s="14">
        <v>41394</v>
      </c>
      <c r="AH725" s="14"/>
      <c r="AI725" s="181" t="s">
        <v>623</v>
      </c>
      <c r="AJ725" s="114" t="s">
        <v>17941</v>
      </c>
      <c r="AK725" s="114" t="s">
        <v>4162</v>
      </c>
      <c r="AL725" s="11" t="str">
        <f>VLOOKUP(B725,SAOM!B$2:U2383,20,0)</f>
        <v>Ligado ao modem.</v>
      </c>
    </row>
    <row r="726" spans="1:38" s="15" customFormat="1" ht="15.75" customHeight="1">
      <c r="A726" s="39">
        <v>3968</v>
      </c>
      <c r="B726" s="31">
        <v>3968</v>
      </c>
      <c r="C726" s="31">
        <v>3968</v>
      </c>
      <c r="D726" s="33" t="str">
        <f>VLOOKUP(B726,SAOM!B$2:H2383,7,0)</f>
        <v>SES-PAOS-3968</v>
      </c>
      <c r="E726" s="13">
        <v>41114</v>
      </c>
      <c r="F726" s="13">
        <f t="shared" si="30"/>
        <v>41159</v>
      </c>
      <c r="G726" s="13">
        <f>VLOOKUP(B726,SAOM!B$2:D2270,3,0)</f>
        <v>41159</v>
      </c>
      <c r="H726" s="13">
        <f t="shared" si="28"/>
        <v>41174</v>
      </c>
      <c r="I726" s="13" t="s">
        <v>458</v>
      </c>
      <c r="J726" s="10" t="s">
        <v>469</v>
      </c>
      <c r="K726" s="33" t="str">
        <f>VLOOKUP(B726,SAOM!B$2:H2267,4,0)</f>
        <v>Aceito</v>
      </c>
      <c r="L726" s="10" t="s">
        <v>456</v>
      </c>
      <c r="M726" s="33" t="str">
        <f>VLOOKUP(B726,SAOM!B$2:F2553,5,0)</f>
        <v>Lider</v>
      </c>
      <c r="N726" s="11" t="s">
        <v>3121</v>
      </c>
      <c r="O726" s="11" t="str">
        <f>VLOOKUP(N726,Coordenadas!B$2:C1573,2,0)</f>
        <v>CENTRO</v>
      </c>
      <c r="P726" s="11" t="str">
        <f>VLOOKUP(N726,Coordenadas!B$2:D1573,3,0)</f>
        <v xml:space="preserve"> 19°27'27.36"S</v>
      </c>
      <c r="Q726" s="11" t="str">
        <f>VLOOKUP(N726,Coordenadas!B$2:E1573,4,0)</f>
        <v xml:space="preserve"> 44°44'35.29"O</v>
      </c>
      <c r="R726" s="33">
        <v>4033</v>
      </c>
      <c r="S726" s="13">
        <v>41143</v>
      </c>
      <c r="T726" s="35" t="str">
        <f>VLOOKUP(B726,SAOM!B$2:M2267,9,0)</f>
        <v>DANIELLE CRISTINA GONÇALVES SOUZA</v>
      </c>
      <c r="U726" s="13" t="str">
        <f>VLOOKUP(B726,SAOM!B$2:N2267,10,0)</f>
        <v>RUA HÉLIO FILGUEIRAS, 147</v>
      </c>
      <c r="V726" s="35">
        <f>VLOOKUP(B726,SAOM!B$2:P2267,12,0)</f>
        <v>3732745155</v>
      </c>
      <c r="W726" s="60" t="str">
        <f>VLOOKUP(B726,SAOM!B$2:O2267,11,0)</f>
        <v>35669-000</v>
      </c>
      <c r="X726" s="33" t="str">
        <f>VLOOKUP(B726,SAOM!B$2:Q2267,13,0)</f>
        <v>00:20:0e:10:55:0f</v>
      </c>
      <c r="Y726" s="13">
        <v>41248</v>
      </c>
      <c r="Z726" s="11" t="s">
        <v>5721</v>
      </c>
      <c r="AA726" s="14">
        <v>41248</v>
      </c>
      <c r="AB726" s="28">
        <f>VLOOKUP(C726,Relatorios!A$3:B1497,2,0)</f>
        <v>41291</v>
      </c>
      <c r="AC726" s="287">
        <f>VLOOKUP(D726,Faturamento!D$3:F2161,3,0)</f>
        <v>41279</v>
      </c>
      <c r="AD726" s="41"/>
      <c r="AE726" s="14" t="str">
        <f>VLOOKUP(B726,SAOM!B$2:T2267,16,0)</f>
        <v>-</v>
      </c>
      <c r="AF726" s="14">
        <f t="shared" si="29"/>
        <v>41338</v>
      </c>
      <c r="AG726" s="14">
        <v>41324</v>
      </c>
      <c r="AH726" s="14">
        <v>41380</v>
      </c>
      <c r="AI726" s="47" t="s">
        <v>8608</v>
      </c>
      <c r="AJ726" s="114" t="s">
        <v>15478</v>
      </c>
      <c r="AK726" s="114" t="s">
        <v>16489</v>
      </c>
      <c r="AL726" s="11" t="str">
        <f>VLOOKUP(B726,SAOM!B$2:U2384,20,0)</f>
        <v>Computador da localidade inoperante</v>
      </c>
    </row>
    <row r="727" spans="1:38" s="15" customFormat="1" ht="15.75" customHeight="1">
      <c r="A727" s="39">
        <v>3961</v>
      </c>
      <c r="B727" s="31">
        <v>3961</v>
      </c>
      <c r="C727" s="31">
        <v>3961</v>
      </c>
      <c r="D727" s="33" t="str">
        <f>VLOOKUP(B727,SAOM!B$2:H2384,7,0)</f>
        <v>-</v>
      </c>
      <c r="E727" s="13">
        <v>41114</v>
      </c>
      <c r="F727" s="13">
        <f t="shared" si="30"/>
        <v>41159</v>
      </c>
      <c r="G727" s="13">
        <f>VLOOKUP(B727,SAOM!B$2:D2271,3,0)</f>
        <v>41159</v>
      </c>
      <c r="H727" s="13">
        <f t="shared" si="28"/>
        <v>41174</v>
      </c>
      <c r="I727" s="13">
        <v>41281</v>
      </c>
      <c r="J727" s="10" t="s">
        <v>700</v>
      </c>
      <c r="K727" s="33" t="str">
        <f>VLOOKUP(B727,SAOM!B$2:H2268,4,0)</f>
        <v>Paralisado</v>
      </c>
      <c r="L727" s="10" t="s">
        <v>456</v>
      </c>
      <c r="M727" s="33" t="str">
        <f>VLOOKUP(B727,SAOM!B$2:F2554,5,0)</f>
        <v>Lider</v>
      </c>
      <c r="N727" s="11" t="s">
        <v>2619</v>
      </c>
      <c r="O727" s="11" t="str">
        <f>VLOOKUP(N727,Coordenadas!B$2:C1574,2,0)</f>
        <v>NORDESTE</v>
      </c>
      <c r="P727" s="11" t="str">
        <f>VLOOKUP(N727,Coordenadas!B$2:D1574,3,0)</f>
        <v xml:space="preserve"> 17°25'36.38"S</v>
      </c>
      <c r="Q727" s="11" t="str">
        <f>VLOOKUP(N727,Coordenadas!B$2:E1574,4,0)</f>
        <v xml:space="preserve"> 41° 0'20.30"O</v>
      </c>
      <c r="R727" s="33">
        <v>4033</v>
      </c>
      <c r="S727" s="13">
        <v>41166</v>
      </c>
      <c r="T727" s="35" t="str">
        <f>VLOOKUP(B727,SAOM!B$2:M2268,9,0)</f>
        <v>IRAYANA MOUTINHO DGOMES SOARES</v>
      </c>
      <c r="U727" s="13" t="str">
        <f>VLOOKUP(B727,SAOM!B$2:N2268,10,0)</f>
        <v>AV. VALDIR PINHEIRO CANGUSSU, 120</v>
      </c>
      <c r="V727" s="35" t="str">
        <f>VLOOKUP(B727,SAOM!B$2:P2268,12,0)</f>
        <v>33 35351856</v>
      </c>
      <c r="W727" s="60" t="str">
        <f>VLOOKUP(B727,SAOM!B$2:O2268,11,0)</f>
        <v>39814-000</v>
      </c>
      <c r="X727" s="33" t="str">
        <f>VLOOKUP(B727,SAOM!B$2:Q2268,13,0)</f>
        <v>-</v>
      </c>
      <c r="Y727" s="13"/>
      <c r="Z727" s="11"/>
      <c r="AA727" s="14"/>
      <c r="AB727" s="28" t="e">
        <f>VLOOKUP(C727,Relatorios!A$3:B1498,2,0)</f>
        <v>#N/A</v>
      </c>
      <c r="AC727" s="287" t="e">
        <f>VLOOKUP(D727,Faturamento!D$3:F2162,3,0)</f>
        <v>#N/A</v>
      </c>
      <c r="AD727" s="41"/>
      <c r="AE727" s="14" t="str">
        <f>VLOOKUP(B727,SAOM!B$2:T2268,16,0)</f>
        <v>07/01/2013 14:18:31 	Hernan Martins Alves 	Sem contato com a localidade, favor informar novo telefone.   	Pendência Ativação</v>
      </c>
      <c r="AF727" s="14">
        <f t="shared" si="29"/>
        <v>90</v>
      </c>
      <c r="AG727" s="14" t="s">
        <v>4162</v>
      </c>
      <c r="AH727" s="14"/>
      <c r="AI727" s="47"/>
      <c r="AJ727" s="114"/>
      <c r="AK727" s="114"/>
      <c r="AL727" s="11" t="str">
        <f>VLOOKUP(B727,SAOM!B$2:U2385,20,0)</f>
        <v>-</v>
      </c>
    </row>
    <row r="728" spans="1:38" s="57" customFormat="1" ht="15.75" customHeight="1">
      <c r="A728" s="39">
        <v>3962</v>
      </c>
      <c r="B728" s="31">
        <v>3962</v>
      </c>
      <c r="C728" s="31">
        <v>3962</v>
      </c>
      <c r="D728" s="31" t="str">
        <f>VLOOKUP(B728,SAOM!B$2:H2385,7,0)</f>
        <v>SES-PAAO-3962</v>
      </c>
      <c r="E728" s="24">
        <v>41114</v>
      </c>
      <c r="F728" s="24">
        <f t="shared" si="30"/>
        <v>41159</v>
      </c>
      <c r="G728" s="24">
        <f>VLOOKUP(B728,SAOM!B$2:D2272,3,0)</f>
        <v>41281</v>
      </c>
      <c r="H728" s="24">
        <f t="shared" si="28"/>
        <v>41174</v>
      </c>
      <c r="I728" s="24">
        <v>41281</v>
      </c>
      <c r="J728" s="48" t="s">
        <v>469</v>
      </c>
      <c r="K728" s="31" t="str">
        <f>VLOOKUP(B728,SAOM!B$2:H2269,4,0)</f>
        <v>Aceito</v>
      </c>
      <c r="L728" s="48" t="s">
        <v>456</v>
      </c>
      <c r="M728" s="33" t="str">
        <f>VLOOKUP(B728,SAOM!B$2:F2555,5,0)</f>
        <v>Lider</v>
      </c>
      <c r="N728" s="40" t="s">
        <v>2619</v>
      </c>
      <c r="O728" s="40" t="str">
        <f>VLOOKUP(N728,Coordenadas!B$2:C1575,2,0)</f>
        <v>NORDESTE</v>
      </c>
      <c r="P728" s="40" t="str">
        <f>VLOOKUP(N728,Coordenadas!B$2:D1575,3,0)</f>
        <v xml:space="preserve"> 17°25'36.38"S</v>
      </c>
      <c r="Q728" s="40" t="str">
        <f>VLOOKUP(N728,Coordenadas!B$2:E1575,4,0)</f>
        <v xml:space="preserve"> 41° 0'20.30"O</v>
      </c>
      <c r="R728" s="31">
        <v>4033</v>
      </c>
      <c r="S728" s="24">
        <v>41166</v>
      </c>
      <c r="T728" s="54" t="str">
        <f>VLOOKUP(B728,SAOM!B$2:M2269,9,0)</f>
        <v>DIEGO DE CASTRO CAMPOS</v>
      </c>
      <c r="U728" s="24" t="str">
        <f>VLOOKUP(B728,SAOM!B$2:N2269,10,0)</f>
        <v>RUA TAMBURI, 78</v>
      </c>
      <c r="V728" s="54" t="str">
        <f>VLOOKUP(B728,SAOM!B$2:P2269,12,0)</f>
        <v>33 8816-4983 / 33 88</v>
      </c>
      <c r="W728" s="175" t="str">
        <f>VLOOKUP(B728,SAOM!B$2:O2269,11,0)</f>
        <v>39814-000</v>
      </c>
      <c r="X728" s="31" t="str">
        <f>VLOOKUP(B728,SAOM!B$2:Q2269,13,0)</f>
        <v>00:20:0e:10:58:81</v>
      </c>
      <c r="Y728" s="24">
        <v>41372</v>
      </c>
      <c r="Z728" s="40" t="s">
        <v>11991</v>
      </c>
      <c r="AA728" s="55">
        <v>41374</v>
      </c>
      <c r="AB728" s="56">
        <v>41390</v>
      </c>
      <c r="AC728" s="287">
        <f>VLOOKUP(D728,Faturamento!D$3:F2163,3,0)</f>
        <v>41405</v>
      </c>
      <c r="AD728" s="45"/>
      <c r="AE728" s="55"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55">
        <f t="shared" si="29"/>
        <v>41464</v>
      </c>
      <c r="AG728" s="55" t="s">
        <v>4162</v>
      </c>
      <c r="AH728" s="55"/>
      <c r="AI728" s="181"/>
      <c r="AJ728" s="115"/>
      <c r="AK728" s="115"/>
      <c r="AL728" s="40" t="str">
        <f>VLOOKUP(B728,SAOM!B$2:U2386,20,0)</f>
        <v>Não possui computador</v>
      </c>
    </row>
    <row r="729" spans="1:38" s="15" customFormat="1" ht="15.75" customHeight="1">
      <c r="A729" s="39">
        <v>3963</v>
      </c>
      <c r="B729" s="31">
        <v>3963</v>
      </c>
      <c r="C729" s="31">
        <v>3963</v>
      </c>
      <c r="D729" s="33" t="str">
        <f>VLOOKUP(B729,SAOM!B$2:H2386,7,0)</f>
        <v>-</v>
      </c>
      <c r="E729" s="13">
        <v>41114</v>
      </c>
      <c r="F729" s="13">
        <f t="shared" si="30"/>
        <v>41159</v>
      </c>
      <c r="G729" s="13">
        <f>VLOOKUP(B729,SAOM!B$2:D2273,3,0)</f>
        <v>41159</v>
      </c>
      <c r="H729" s="13">
        <f t="shared" si="28"/>
        <v>41174</v>
      </c>
      <c r="I729" s="13">
        <v>41281</v>
      </c>
      <c r="J729" s="10" t="s">
        <v>700</v>
      </c>
      <c r="K729" s="33" t="str">
        <f>VLOOKUP(B729,SAOM!B$2:H2270,4,0)</f>
        <v>Paralisado</v>
      </c>
      <c r="L729" s="10" t="s">
        <v>456</v>
      </c>
      <c r="M729" s="33" t="str">
        <f>VLOOKUP(B729,SAOM!B$2:F2556,5,0)</f>
        <v>Lider</v>
      </c>
      <c r="N729" s="11" t="s">
        <v>2619</v>
      </c>
      <c r="O729" s="11" t="str">
        <f>VLOOKUP(N729,Coordenadas!B$2:C1576,2,0)</f>
        <v>NORDESTE</v>
      </c>
      <c r="P729" s="11" t="str">
        <f>VLOOKUP(N729,Coordenadas!B$2:D1576,3,0)</f>
        <v xml:space="preserve"> 17°25'36.38"S</v>
      </c>
      <c r="Q729" s="11" t="str">
        <f>VLOOKUP(N729,Coordenadas!B$2:E1576,4,0)</f>
        <v xml:space="preserve"> 41° 0'20.30"O</v>
      </c>
      <c r="R729" s="33">
        <v>4033</v>
      </c>
      <c r="S729" s="13" t="s">
        <v>458</v>
      </c>
      <c r="T729" s="35" t="str">
        <f>VLOOKUP(B729,SAOM!B$2:M2270,9,0)</f>
        <v>HEIDI CORDEIRO</v>
      </c>
      <c r="U729" s="13" t="str">
        <f>VLOOKUP(B729,SAOM!B$2:N2270,10,0)</f>
        <v>AV. JUSCELINA PINHEIRO, 636</v>
      </c>
      <c r="V729" s="35" t="str">
        <f>VLOOKUP(B729,SAOM!B$2:P2270,12,0)</f>
        <v>33 35354003</v>
      </c>
      <c r="W729" s="60" t="str">
        <f>VLOOKUP(B729,SAOM!B$2:O2270,11,0)</f>
        <v>39814-000</v>
      </c>
      <c r="X729" s="33" t="str">
        <f>VLOOKUP(B729,SAOM!B$2:Q2270,13,0)</f>
        <v>-</v>
      </c>
      <c r="Y729" s="13"/>
      <c r="Z729" s="11"/>
      <c r="AA729" s="14"/>
      <c r="AB729" s="28" t="e">
        <f>VLOOKUP(C729,Relatorios!A$3:B1500,2,0)</f>
        <v>#N/A</v>
      </c>
      <c r="AC729" s="287" t="e">
        <f>VLOOKUP(D729,Faturamento!D$3:F2164,3,0)</f>
        <v>#N/A</v>
      </c>
      <c r="AD729" s="41"/>
      <c r="AE729" s="14" t="str">
        <f>VLOOKUP(B729,SAOM!B$2:T2270,16,0)</f>
        <v>07/01/2013 15:15:19 	Hernan Martins Alves 	Não consegue contato com cliente, favor informar outro número.  	Pendência Ativação</v>
      </c>
      <c r="AF729" s="14">
        <f t="shared" si="29"/>
        <v>90</v>
      </c>
      <c r="AG729" s="14" t="s">
        <v>4162</v>
      </c>
      <c r="AH729" s="14"/>
      <c r="AI729" s="47"/>
      <c r="AJ729" s="114"/>
      <c r="AK729" s="114"/>
      <c r="AL729" s="11" t="str">
        <f>VLOOKUP(B729,SAOM!B$2:U2387,20,0)</f>
        <v>-</v>
      </c>
    </row>
    <row r="730" spans="1:38" s="15" customFormat="1" ht="15.75" customHeight="1">
      <c r="A730" s="39">
        <v>3964</v>
      </c>
      <c r="B730" s="31">
        <v>3964</v>
      </c>
      <c r="C730" s="31">
        <v>3964</v>
      </c>
      <c r="D730" s="33" t="str">
        <f>VLOOKUP(B730,SAOM!B$2:H2387,7,0)</f>
        <v>SES-PAOS-3964</v>
      </c>
      <c r="E730" s="13">
        <v>41114</v>
      </c>
      <c r="F730" s="13">
        <f t="shared" si="30"/>
        <v>41159</v>
      </c>
      <c r="G730" s="13">
        <f>VLOOKUP(B730,SAOM!B$2:D2274,3,0)</f>
        <v>41159</v>
      </c>
      <c r="H730" s="13">
        <f t="shared" si="28"/>
        <v>41174</v>
      </c>
      <c r="I730" s="13" t="s">
        <v>458</v>
      </c>
      <c r="J730" s="10" t="s">
        <v>469</v>
      </c>
      <c r="K730" s="33" t="str">
        <f>VLOOKUP(B730,SAOM!B$2:H2271,4,0)</f>
        <v>Aceito</v>
      </c>
      <c r="L730" s="10" t="s">
        <v>456</v>
      </c>
      <c r="M730" s="33" t="str">
        <f>VLOOKUP(B730,SAOM!B$2:F2557,5,0)</f>
        <v>Lider</v>
      </c>
      <c r="N730" s="11" t="s">
        <v>3121</v>
      </c>
      <c r="O730" s="11" t="str">
        <f>VLOOKUP(N730,Coordenadas!B$2:C1577,2,0)</f>
        <v>CENTRO</v>
      </c>
      <c r="P730" s="11" t="str">
        <f>VLOOKUP(N730,Coordenadas!B$2:D1577,3,0)</f>
        <v xml:space="preserve"> 19°27'27.36"S</v>
      </c>
      <c r="Q730" s="11" t="str">
        <f>VLOOKUP(N730,Coordenadas!B$2:E1577,4,0)</f>
        <v xml:space="preserve"> 44°44'35.29"O</v>
      </c>
      <c r="R730" s="33">
        <v>4033</v>
      </c>
      <c r="S730" s="13">
        <v>41128</v>
      </c>
      <c r="T730" s="35" t="str">
        <f>VLOOKUP(B730,SAOM!B$2:M2271,9,0)</f>
        <v>AURIANA VANESSA</v>
      </c>
      <c r="U730" s="13" t="str">
        <f>VLOOKUP(B730,SAOM!B$2:N2271,10,0)</f>
        <v>RUA PADRE LIBÉRIO, Nº235,</v>
      </c>
      <c r="V730" s="35">
        <f>VLOOKUP(B730,SAOM!B$2:P2271,12,0)</f>
        <v>3732742062</v>
      </c>
      <c r="W730" s="60" t="str">
        <f>VLOOKUP(B730,SAOM!B$2:O2271,11,0)</f>
        <v>35669-000</v>
      </c>
      <c r="X730" s="33" t="str">
        <f>VLOOKUP(B730,SAOM!B$2:Q2271,13,0)</f>
        <v>00:20:0e:10:4f:bb</v>
      </c>
      <c r="Y730" s="13">
        <v>41128</v>
      </c>
      <c r="Z730" s="11" t="s">
        <v>5147</v>
      </c>
      <c r="AA730" s="14">
        <v>41128</v>
      </c>
      <c r="AB730" s="28">
        <f>VLOOKUP(C730,Relatorios!A$3:B1501,2,0)</f>
        <v>41183</v>
      </c>
      <c r="AC730" s="287">
        <f>VLOOKUP(D730,Faturamento!D$3:F2165,3,0)</f>
        <v>41159</v>
      </c>
      <c r="AD730" s="41"/>
      <c r="AE730" s="14" t="str">
        <f>VLOOKUP(B730,SAOM!B$2:T2271,16,0)</f>
        <v>-</v>
      </c>
      <c r="AF730" s="14">
        <f t="shared" si="29"/>
        <v>41218</v>
      </c>
      <c r="AG730" s="14" t="s">
        <v>4162</v>
      </c>
      <c r="AH730" s="14"/>
      <c r="AI730" s="47"/>
      <c r="AJ730" s="114"/>
      <c r="AK730" s="114"/>
      <c r="AL730" s="11" t="str">
        <f>VLOOKUP(B730,SAOM!B$2:U2388,20,0)</f>
        <v>Computador da farmácia</v>
      </c>
    </row>
    <row r="731" spans="1:38" s="57" customFormat="1" ht="15.75" customHeight="1">
      <c r="A731" s="39">
        <v>3965</v>
      </c>
      <c r="B731" s="31">
        <v>3965</v>
      </c>
      <c r="C731" s="31">
        <v>3965</v>
      </c>
      <c r="D731" s="33" t="str">
        <f>VLOOKUP(B731,SAOM!B$2:H2388,7,0)</f>
        <v>SES-PAOS-3965</v>
      </c>
      <c r="E731" s="24">
        <v>41114</v>
      </c>
      <c r="F731" s="24">
        <f t="shared" si="30"/>
        <v>41159</v>
      </c>
      <c r="G731" s="24">
        <f>VLOOKUP(B731,SAOM!B$2:D2275,3,0)</f>
        <v>41159</v>
      </c>
      <c r="H731" s="24">
        <f t="shared" si="28"/>
        <v>41174</v>
      </c>
      <c r="I731" s="24" t="s">
        <v>458</v>
      </c>
      <c r="J731" s="48" t="s">
        <v>469</v>
      </c>
      <c r="K731" s="31" t="str">
        <f>VLOOKUP(B731,SAOM!B$2:H2272,4,0)</f>
        <v>Aceito</v>
      </c>
      <c r="L731" s="48" t="s">
        <v>456</v>
      </c>
      <c r="M731" s="33" t="str">
        <f>VLOOKUP(B731,SAOM!B$2:F2558,5,0)</f>
        <v>Lider</v>
      </c>
      <c r="N731" s="40" t="s">
        <v>3121</v>
      </c>
      <c r="O731" s="11" t="str">
        <f>VLOOKUP(N731,Coordenadas!B$2:C1578,2,0)</f>
        <v>CENTRO</v>
      </c>
      <c r="P731" s="11" t="str">
        <f>VLOOKUP(N731,Coordenadas!B$2:D1578,3,0)</f>
        <v xml:space="preserve"> 19°27'27.36"S</v>
      </c>
      <c r="Q731" s="11" t="str">
        <f>VLOOKUP(N731,Coordenadas!B$2:E1578,4,0)</f>
        <v xml:space="preserve"> 44°44'35.29"O</v>
      </c>
      <c r="R731" s="31">
        <v>4033</v>
      </c>
      <c r="S731" s="24">
        <v>41123</v>
      </c>
      <c r="T731" s="54" t="str">
        <f>VLOOKUP(B731,SAOM!B$2:M2272,9,0)</f>
        <v>NAYANA CASTRO</v>
      </c>
      <c r="U731" s="24" t="str">
        <f>VLOOKUP(B731,SAOM!B$2:N2272,10,0)</f>
        <v>RUA MADRE CLELIA MERLONE, Nº230</v>
      </c>
      <c r="V731" s="54">
        <f>VLOOKUP(B731,SAOM!B$2:P2272,12,0)</f>
        <v>3732741048</v>
      </c>
      <c r="W731" s="175" t="str">
        <f>VLOOKUP(B731,SAOM!B$2:O2272,11,0)</f>
        <v>35669-000</v>
      </c>
      <c r="X731" s="31" t="str">
        <f>VLOOKUP(B731,SAOM!B$2:Q2272,13,0)</f>
        <v>00:20:0e:10:4a:67</v>
      </c>
      <c r="Y731" s="24">
        <v>41123</v>
      </c>
      <c r="Z731" s="40" t="s">
        <v>5147</v>
      </c>
      <c r="AA731" s="55">
        <v>41124</v>
      </c>
      <c r="AB731" s="28">
        <f>VLOOKUP(C731,Relatorios!A$3:B1502,2,0)</f>
        <v>41299</v>
      </c>
      <c r="AC731" s="287">
        <f>VLOOKUP(D731,Faturamento!D$3:F2166,3,0)</f>
        <v>41155</v>
      </c>
      <c r="AD731" s="45"/>
      <c r="AE731" s="55" t="str">
        <f>VLOOKUP(B731,SAOM!B$2:T2272,16,0)</f>
        <v>-</v>
      </c>
      <c r="AF731" s="55">
        <f t="shared" si="29"/>
        <v>41214</v>
      </c>
      <c r="AG731" s="55">
        <v>41253</v>
      </c>
      <c r="AH731" s="55">
        <v>41277</v>
      </c>
      <c r="AI731" s="181" t="s">
        <v>8608</v>
      </c>
      <c r="AJ731" s="115" t="s">
        <v>12171</v>
      </c>
      <c r="AK731" s="115" t="s">
        <v>13717</v>
      </c>
      <c r="AL731" s="11" t="str">
        <f>VLOOKUP(B731,SAOM!B$2:U2389,20,0)</f>
        <v>-</v>
      </c>
    </row>
    <row r="732" spans="1:38" s="15" customFormat="1" ht="15.75" customHeight="1">
      <c r="A732" s="39">
        <v>3966</v>
      </c>
      <c r="B732" s="31">
        <v>3966</v>
      </c>
      <c r="C732" s="31">
        <v>3966</v>
      </c>
      <c r="D732" s="33" t="str">
        <f>VLOOKUP(B732,SAOM!B$2:H2389,7,0)</f>
        <v>SES-PAOS-3966</v>
      </c>
      <c r="E732" s="13">
        <v>41114</v>
      </c>
      <c r="F732" s="13">
        <f t="shared" si="30"/>
        <v>41159</v>
      </c>
      <c r="G732" s="13">
        <f>VLOOKUP(B732,SAOM!B$2:D2276,3,0)</f>
        <v>41159</v>
      </c>
      <c r="H732" s="13">
        <f t="shared" si="28"/>
        <v>41174</v>
      </c>
      <c r="I732" s="13" t="s">
        <v>458</v>
      </c>
      <c r="J732" s="10" t="s">
        <v>469</v>
      </c>
      <c r="K732" s="33" t="str">
        <f>VLOOKUP(B732,SAOM!B$2:H2273,4,0)</f>
        <v>Aceito</v>
      </c>
      <c r="L732" s="10" t="s">
        <v>456</v>
      </c>
      <c r="M732" s="33" t="str">
        <f>VLOOKUP(B732,SAOM!B$2:F2559,5,0)</f>
        <v>Lider</v>
      </c>
      <c r="N732" s="11" t="s">
        <v>3121</v>
      </c>
      <c r="O732" s="11" t="str">
        <f>VLOOKUP(N732,Coordenadas!B$2:C1579,2,0)</f>
        <v>CENTRO</v>
      </c>
      <c r="P732" s="11" t="str">
        <f>VLOOKUP(N732,Coordenadas!B$2:D1579,3,0)</f>
        <v xml:space="preserve"> 19°27'27.36"S</v>
      </c>
      <c r="Q732" s="11" t="str">
        <f>VLOOKUP(N732,Coordenadas!B$2:E1579,4,0)</f>
        <v xml:space="preserve"> 44°44'35.29"O</v>
      </c>
      <c r="R732" s="33">
        <v>4033</v>
      </c>
      <c r="S732" s="13">
        <v>41122</v>
      </c>
      <c r="T732" s="35" t="str">
        <f>VLOOKUP(B732,SAOM!B$2:M2273,9,0)</f>
        <v>TATIANE TAVARES</v>
      </c>
      <c r="U732" s="13" t="str">
        <f>VLOOKUP(B732,SAOM!B$2:N2273,10,0)</f>
        <v>AV. GETULIO VARGAS, Nº 396 - Bairro SANTO ANTONIO</v>
      </c>
      <c r="V732" s="35">
        <f>VLOOKUP(B732,SAOM!B$2:P2273,12,0)</f>
        <v>3732741779</v>
      </c>
      <c r="W732" s="60" t="str">
        <f>VLOOKUP(B732,SAOM!B$2:O2273,11,0)</f>
        <v>35669-000</v>
      </c>
      <c r="X732" s="33" t="str">
        <f>VLOOKUP(B732,SAOM!B$2:Q2273,13,0)</f>
        <v>00:20:0E:10:4B:16</v>
      </c>
      <c r="Y732" s="13">
        <v>41122</v>
      </c>
      <c r="Z732" s="11" t="s">
        <v>5147</v>
      </c>
      <c r="AA732" s="14">
        <v>41123</v>
      </c>
      <c r="AB732" s="28">
        <f>VLOOKUP(C732,Relatorios!A$3:B1503,2,0)</f>
        <v>41183</v>
      </c>
      <c r="AC732" s="287">
        <f>VLOOKUP(D732,Faturamento!D$3:F2167,3,0)</f>
        <v>41154</v>
      </c>
      <c r="AD732" s="41"/>
      <c r="AE732" s="14" t="str">
        <f>VLOOKUP(B732,SAOM!B$2:T2273,16,0)</f>
        <v>-</v>
      </c>
      <c r="AF732" s="14">
        <f t="shared" si="29"/>
        <v>41213</v>
      </c>
      <c r="AG732" s="14" t="s">
        <v>4162</v>
      </c>
      <c r="AH732" s="14"/>
      <c r="AI732" s="47"/>
      <c r="AJ732" s="114"/>
      <c r="AK732" s="114"/>
      <c r="AL732" s="11" t="str">
        <f>VLOOKUP(B732,SAOM!B$2:U2390,20,0)</f>
        <v>-</v>
      </c>
    </row>
    <row r="733" spans="1:38" s="15" customFormat="1" ht="15.75" customHeight="1">
      <c r="A733" s="39">
        <v>3967</v>
      </c>
      <c r="B733" s="31">
        <v>3967</v>
      </c>
      <c r="C733" s="31">
        <v>3967</v>
      </c>
      <c r="D733" s="33" t="str">
        <f>VLOOKUP(B733,SAOM!B$2:H2390,7,0)</f>
        <v>SES-PAOS-3967</v>
      </c>
      <c r="E733" s="13">
        <v>41114</v>
      </c>
      <c r="F733" s="13">
        <f t="shared" si="30"/>
        <v>41159</v>
      </c>
      <c r="G733" s="13">
        <f>VLOOKUP(B733,SAOM!B$2:D2277,3,0)</f>
        <v>41159</v>
      </c>
      <c r="H733" s="13">
        <f t="shared" si="28"/>
        <v>41174</v>
      </c>
      <c r="I733" s="13" t="s">
        <v>458</v>
      </c>
      <c r="J733" s="10" t="s">
        <v>469</v>
      </c>
      <c r="K733" s="33" t="str">
        <f>VLOOKUP(B733,SAOM!B$2:H2274,4,0)</f>
        <v>Aceito</v>
      </c>
      <c r="L733" s="10" t="s">
        <v>456</v>
      </c>
      <c r="M733" s="33" t="str">
        <f>VLOOKUP(B733,SAOM!B$2:F2560,5,0)</f>
        <v>Lider</v>
      </c>
      <c r="N733" s="11" t="s">
        <v>3121</v>
      </c>
      <c r="O733" s="11" t="str">
        <f>VLOOKUP(N733,Coordenadas!B$2:C1580,2,0)</f>
        <v>CENTRO</v>
      </c>
      <c r="P733" s="11" t="str">
        <f>VLOOKUP(N733,Coordenadas!B$2:D1580,3,0)</f>
        <v xml:space="preserve"> 19°27'27.36"S</v>
      </c>
      <c r="Q733" s="11" t="str">
        <f>VLOOKUP(N733,Coordenadas!B$2:E1580,4,0)</f>
        <v xml:space="preserve"> 44°44'35.29"O</v>
      </c>
      <c r="R733" s="33">
        <v>4033</v>
      </c>
      <c r="S733" s="13">
        <v>41164</v>
      </c>
      <c r="T733" s="35" t="str">
        <f>VLOOKUP(B733,SAOM!B$2:M2274,9,0)</f>
        <v>DANIELLE CRISTINA GONÇALVES SOUZA</v>
      </c>
      <c r="U733" s="13" t="str">
        <f>VLOOKUP(B733,SAOM!B$2:N2274,10,0)</f>
        <v>RUA ANTONIO AMORIM,S/N - CENTRO</v>
      </c>
      <c r="V733" s="35" t="str">
        <f>VLOOKUP(B733,SAOM!B$2:P2274,12,0)</f>
        <v>37 32741581</v>
      </c>
      <c r="W733" s="60" t="str">
        <f>VLOOKUP(B733,SAOM!B$2:O2274,11,0)</f>
        <v>35669-000</v>
      </c>
      <c r="X733" s="33" t="str">
        <f>VLOOKUP(B733,SAOM!B$2:Q2274,13,0)</f>
        <v>00:20:0e:10:53:E9</v>
      </c>
      <c r="Y733" s="13">
        <v>41243</v>
      </c>
      <c r="Z733" s="11" t="s">
        <v>9636</v>
      </c>
      <c r="AA733" s="14">
        <v>41243</v>
      </c>
      <c r="AB733" s="28">
        <f>VLOOKUP(C733,Relatorios!A$3:B1504,2,0)</f>
        <v>41291</v>
      </c>
      <c r="AC733" s="287">
        <f>VLOOKUP(D733,Faturamento!D$3:F2168,3,0)</f>
        <v>41274</v>
      </c>
      <c r="AD733" s="41"/>
      <c r="AE733" s="14" t="str">
        <f>VLOOKUP(B733,SAOM!B$2:T2274,16,0)</f>
        <v>-</v>
      </c>
      <c r="AF733" s="14">
        <f t="shared" si="29"/>
        <v>41333</v>
      </c>
      <c r="AG733" s="14">
        <v>41288</v>
      </c>
      <c r="AH733" s="14" t="s">
        <v>13771</v>
      </c>
      <c r="AI733" s="47" t="s">
        <v>456</v>
      </c>
      <c r="AJ733" s="68" t="s">
        <v>14243</v>
      </c>
      <c r="AK733" s="114" t="s">
        <v>4162</v>
      </c>
      <c r="AL733" s="11" t="str">
        <f>VLOOKUP(B733,SAOM!B$2:U2391,20,0)</f>
        <v>o cabo não possui tamanho apropriado</v>
      </c>
    </row>
    <row r="734" spans="1:38" s="15" customFormat="1" ht="15.75" customHeight="1">
      <c r="A734" s="39">
        <v>3969</v>
      </c>
      <c r="B734" s="31">
        <v>3969</v>
      </c>
      <c r="C734" s="31">
        <v>3969</v>
      </c>
      <c r="D734" s="33" t="str">
        <f>VLOOKUP(B734,SAOM!B$2:H2391,7,0)</f>
        <v>SES-PAIO-3969</v>
      </c>
      <c r="E734" s="13">
        <v>41114</v>
      </c>
      <c r="F734" s="13">
        <f t="shared" si="30"/>
        <v>41159</v>
      </c>
      <c r="G734" s="13">
        <f>VLOOKUP(B734,SAOM!B$2:D2278,3,0)</f>
        <v>41159</v>
      </c>
      <c r="H734" s="13">
        <f t="shared" si="28"/>
        <v>41174</v>
      </c>
      <c r="I734" s="13" t="s">
        <v>458</v>
      </c>
      <c r="J734" s="10" t="s">
        <v>469</v>
      </c>
      <c r="K734" s="33" t="str">
        <f>VLOOKUP(B734,SAOM!B$2:H2275,4,0)</f>
        <v>Aceito</v>
      </c>
      <c r="L734" s="10" t="s">
        <v>456</v>
      </c>
      <c r="M734" s="33" t="str">
        <f>VLOOKUP(B734,SAOM!B$2:F2561,5,0)</f>
        <v>Lider</v>
      </c>
      <c r="N734" s="11" t="s">
        <v>170</v>
      </c>
      <c r="O734" s="11" t="str">
        <f>VLOOKUP(N734,Coordenadas!B$2:C1581,2,0)</f>
        <v>TRIÂNGULO DO NORTE</v>
      </c>
      <c r="P734" s="11" t="str">
        <f>VLOOKUP(N734,Coordenadas!B$2:D1581,3,0)</f>
        <v xml:space="preserve"> 18°56'39.16"S</v>
      </c>
      <c r="Q734" s="11" t="str">
        <f>VLOOKUP(N734,Coordenadas!B$2:E1581,4,0)</f>
        <v xml:space="preserve"> 46°59'31.84"O</v>
      </c>
      <c r="R734" s="33">
        <v>4033</v>
      </c>
      <c r="S734" s="13">
        <v>41148</v>
      </c>
      <c r="T734" s="35" t="str">
        <f>VLOOKUP(B734,SAOM!B$2:M2275,9,0)</f>
        <v>NATASSIA MACHADO PERES DE OLIVEIRA</v>
      </c>
      <c r="U734" s="13" t="str">
        <f>VLOOKUP(B734,SAOM!B$2:N2275,10,0)</f>
        <v>AV.: FARIA PEREIRA, 2.700</v>
      </c>
      <c r="V734" s="35" t="str">
        <f>VLOOKUP(B734,SAOM!B$2:P2275,12,0)</f>
        <v>(34)3831-9905</v>
      </c>
      <c r="W734" s="60" t="str">
        <f>VLOOKUP(B734,SAOM!B$2:O2275,11,0)</f>
        <v>38740-000</v>
      </c>
      <c r="X734" s="33" t="str">
        <f>VLOOKUP(B734,SAOM!B$2:Q2275,13,0)</f>
        <v>00:20:0e:10:51:c0</v>
      </c>
      <c r="Y734" s="13">
        <v>41193</v>
      </c>
      <c r="Z734" s="40" t="s">
        <v>4670</v>
      </c>
      <c r="AA734" s="14">
        <v>41197</v>
      </c>
      <c r="AB734" s="28">
        <f>VLOOKUP(C734,Relatorios!A$3:B1505,2,0)</f>
        <v>41254</v>
      </c>
      <c r="AC734" s="287">
        <f>VLOOKUP(D734,Faturamento!D$3:F2169,3,0)</f>
        <v>41228</v>
      </c>
      <c r="AD734" s="41"/>
      <c r="AE734" s="14" t="str">
        <f>VLOOKUP(B734,SAOM!B$2:T2275,16,0)</f>
        <v>-</v>
      </c>
      <c r="AF734" s="14">
        <f t="shared" si="29"/>
        <v>41287</v>
      </c>
      <c r="AG734" s="14" t="s">
        <v>4162</v>
      </c>
      <c r="AH734" s="14"/>
      <c r="AI734" s="47"/>
      <c r="AJ734" s="114"/>
      <c r="AK734" s="114"/>
      <c r="AL734" s="11" t="str">
        <f>VLOOKUP(B734,SAOM!B$2:U2392,20,0)</f>
        <v>Técnico sem cabo de rede</v>
      </c>
    </row>
    <row r="735" spans="1:38" s="57" customFormat="1" ht="15.75" customHeight="1">
      <c r="A735" s="39">
        <v>3970</v>
      </c>
      <c r="B735" s="31">
        <v>3970</v>
      </c>
      <c r="C735" s="31">
        <v>3970</v>
      </c>
      <c r="D735" s="33" t="str">
        <f>VLOOKUP(B735,SAOM!B$2:H2392,7,0)</f>
        <v>SES-PAIO-3970</v>
      </c>
      <c r="E735" s="24">
        <v>41114</v>
      </c>
      <c r="F735" s="24">
        <f t="shared" si="30"/>
        <v>41159</v>
      </c>
      <c r="G735" s="24">
        <f>VLOOKUP(B735,SAOM!B$2:D2279,3,0)</f>
        <v>41159</v>
      </c>
      <c r="H735" s="24">
        <f t="shared" si="28"/>
        <v>41174</v>
      </c>
      <c r="I735" s="24" t="s">
        <v>458</v>
      </c>
      <c r="J735" s="48" t="s">
        <v>469</v>
      </c>
      <c r="K735" s="31" t="str">
        <f>VLOOKUP(B735,SAOM!B$2:H2276,4,0)</f>
        <v>Aceito</v>
      </c>
      <c r="L735" s="48" t="s">
        <v>456</v>
      </c>
      <c r="M735" s="33" t="str">
        <f>VLOOKUP(B735,SAOM!B$2:F2562,5,0)</f>
        <v>Lider</v>
      </c>
      <c r="N735" s="40" t="s">
        <v>170</v>
      </c>
      <c r="O735" s="11" t="str">
        <f>VLOOKUP(N735,Coordenadas!B$2:C1582,2,0)</f>
        <v>TRIÂNGULO DO NORTE</v>
      </c>
      <c r="P735" s="11" t="str">
        <f>VLOOKUP(N735,Coordenadas!B$2:D1582,3,0)</f>
        <v xml:space="preserve"> 18°56'39.16"S</v>
      </c>
      <c r="Q735" s="11" t="str">
        <f>VLOOKUP(N735,Coordenadas!B$2:E1582,4,0)</f>
        <v xml:space="preserve"> 46°59'31.84"O</v>
      </c>
      <c r="R735" s="31">
        <v>4033</v>
      </c>
      <c r="S735" s="24">
        <v>41157</v>
      </c>
      <c r="T735" s="54" t="str">
        <f>VLOOKUP(B735,SAOM!B$2:M2276,9,0)</f>
        <v>FABIANA OLIVEIRA BUSTAMANTE</v>
      </c>
      <c r="U735" s="24" t="str">
        <f>VLOOKUP(B735,SAOM!B$2:N2276,10,0)</f>
        <v>RUA: OTÁVIO DE BRITO, S/N</v>
      </c>
      <c r="V735" s="54" t="str">
        <f>VLOOKUP(B735,SAOM!B$2:P2276,12,0)</f>
        <v>(34)3831-5288</v>
      </c>
      <c r="W735" s="175" t="str">
        <f>VLOOKUP(B735,SAOM!B$2:O2276,11,0)</f>
        <v>38740-000</v>
      </c>
      <c r="X735" s="31" t="str">
        <f>VLOOKUP(B735,SAOM!B$2:Q2276,13,0)</f>
        <v>00:20:0e:10:4c:fd</v>
      </c>
      <c r="Y735" s="24">
        <v>41156</v>
      </c>
      <c r="Z735" s="40" t="s">
        <v>6949</v>
      </c>
      <c r="AA735" s="55">
        <v>41157</v>
      </c>
      <c r="AB735" s="28" t="str">
        <f>VLOOKUP(C735,Relatorios!A$3:B1506,2,0)</f>
        <v>Pendente</v>
      </c>
      <c r="AC735" s="287">
        <f>VLOOKUP(D735,Faturamento!D$3:F2170,3,0)</f>
        <v>41188</v>
      </c>
      <c r="AD735" s="45"/>
      <c r="AE735" s="55" t="str">
        <f>VLOOKUP(B735,SAOM!B$2:T2276,16,0)</f>
        <v>-</v>
      </c>
      <c r="AF735" s="55">
        <f t="shared" si="29"/>
        <v>41247</v>
      </c>
      <c r="AG735" s="55">
        <v>41253</v>
      </c>
      <c r="AH735" s="55">
        <v>41264</v>
      </c>
      <c r="AI735" s="181" t="s">
        <v>8610</v>
      </c>
      <c r="AJ735" s="115" t="s">
        <v>12171</v>
      </c>
      <c r="AK735" s="115" t="s">
        <v>13257</v>
      </c>
      <c r="AL735" s="11" t="str">
        <f>VLOOKUP(B735,SAOM!B$2:U2393,20,0)</f>
        <v>Não possui cabo de rede.</v>
      </c>
    </row>
    <row r="736" spans="1:38" s="15" customFormat="1" ht="15.75" customHeight="1">
      <c r="A736" s="39">
        <v>3971</v>
      </c>
      <c r="B736" s="31">
        <v>3971</v>
      </c>
      <c r="C736" s="31">
        <v>3971</v>
      </c>
      <c r="D736" s="33" t="str">
        <f>VLOOKUP(B736,SAOM!B$2:H2393,7,0)</f>
        <v>SES-PAIO-3971</v>
      </c>
      <c r="E736" s="13">
        <v>41114</v>
      </c>
      <c r="F736" s="13">
        <f t="shared" si="30"/>
        <v>41159</v>
      </c>
      <c r="G736" s="13">
        <f>VLOOKUP(B736,SAOM!B$2:D2280,3,0)</f>
        <v>41159</v>
      </c>
      <c r="H736" s="13">
        <f t="shared" si="28"/>
        <v>41174</v>
      </c>
      <c r="I736" s="13" t="s">
        <v>458</v>
      </c>
      <c r="J736" s="10" t="s">
        <v>469</v>
      </c>
      <c r="K736" s="33" t="str">
        <f>VLOOKUP(B736,SAOM!B$2:H2277,4,0)</f>
        <v>Aceito</v>
      </c>
      <c r="L736" s="10" t="s">
        <v>456</v>
      </c>
      <c r="M736" s="33" t="str">
        <f>VLOOKUP(B736,SAOM!B$2:F2563,5,0)</f>
        <v>Lider</v>
      </c>
      <c r="N736" s="11" t="s">
        <v>170</v>
      </c>
      <c r="O736" s="11" t="str">
        <f>VLOOKUP(N736,Coordenadas!B$2:C1583,2,0)</f>
        <v>TRIÂNGULO DO NORTE</v>
      </c>
      <c r="P736" s="11" t="str">
        <f>VLOOKUP(N736,Coordenadas!B$2:D1583,3,0)</f>
        <v xml:space="preserve"> 18°56'39.16"S</v>
      </c>
      <c r="Q736" s="11" t="str">
        <f>VLOOKUP(N736,Coordenadas!B$2:E1583,4,0)</f>
        <v xml:space="preserve"> 46°59'31.84"O</v>
      </c>
      <c r="R736" s="33">
        <v>4033</v>
      </c>
      <c r="S736" s="13">
        <v>41157</v>
      </c>
      <c r="T736" s="35" t="str">
        <f>VLOOKUP(B736,SAOM!B$2:M2277,9,0)</f>
        <v>GUILHERME FABIANO DOS REIS</v>
      </c>
      <c r="U736" s="13" t="str">
        <f>VLOOKUP(B736,SAOM!B$2:N2277,10,0)</f>
        <v>AV. JOAO ALVES DO NASCIMENTO, 1452</v>
      </c>
      <c r="V736" s="35" t="str">
        <f>VLOOKUP(B736,SAOM!B$2:P2277,12,0)</f>
        <v>(34)3839-1818</v>
      </c>
      <c r="W736" s="60" t="str">
        <f>VLOOKUP(B736,SAOM!B$2:O2277,11,0)</f>
        <v>38740-000</v>
      </c>
      <c r="X736" s="33" t="str">
        <f>VLOOKUP(B736,SAOM!B$2:Q2277,13,0)</f>
        <v>00:20:0e:10:4f:32</v>
      </c>
      <c r="Y736" s="13">
        <v>41156</v>
      </c>
      <c r="Z736" s="11" t="s">
        <v>6949</v>
      </c>
      <c r="AA736" s="14">
        <v>41157</v>
      </c>
      <c r="AB736" s="28" t="str">
        <f>VLOOKUP(C736,Relatorios!A$3:B1507,2,0)</f>
        <v>Pendente</v>
      </c>
      <c r="AC736" s="287">
        <f>VLOOKUP(D736,Faturamento!D$3:F2171,3,0)</f>
        <v>41188</v>
      </c>
      <c r="AD736" s="41"/>
      <c r="AE736" s="14" t="str">
        <f>VLOOKUP(B736,SAOM!B$2:T2277,16,0)</f>
        <v>-</v>
      </c>
      <c r="AF736" s="14">
        <f t="shared" si="29"/>
        <v>41247</v>
      </c>
      <c r="AG736" s="14" t="s">
        <v>4162</v>
      </c>
      <c r="AH736" s="14"/>
      <c r="AI736" s="47"/>
      <c r="AJ736" s="114"/>
      <c r="AK736" s="114"/>
      <c r="AL736" s="11" t="str">
        <f>VLOOKUP(B736,SAOM!B$2:U2394,20,0)</f>
        <v>O técnico não possui o cabo</v>
      </c>
    </row>
    <row r="737" spans="1:43" s="15" customFormat="1" ht="15.75" customHeight="1">
      <c r="A737" s="39">
        <v>3972</v>
      </c>
      <c r="B737" s="31">
        <v>3972</v>
      </c>
      <c r="C737" s="31">
        <v>3972</v>
      </c>
      <c r="D737" s="33" t="str">
        <f>VLOOKUP(B737,SAOM!B$2:H2394,7,0)</f>
        <v>SES-SAHO-3972</v>
      </c>
      <c r="E737" s="13">
        <v>41114</v>
      </c>
      <c r="F737" s="13">
        <f t="shared" si="30"/>
        <v>41159</v>
      </c>
      <c r="G737" s="13">
        <f>VLOOKUP(B737,SAOM!B$2:D2281,3,0)</f>
        <v>41159</v>
      </c>
      <c r="H737" s="13">
        <f t="shared" si="28"/>
        <v>41174</v>
      </c>
      <c r="I737" s="13" t="s">
        <v>458</v>
      </c>
      <c r="J737" s="10" t="s">
        <v>469</v>
      </c>
      <c r="K737" s="33" t="str">
        <f>VLOOKUP(B737,SAOM!B$2:H2278,4,0)</f>
        <v>Aceito</v>
      </c>
      <c r="L737" s="10" t="s">
        <v>456</v>
      </c>
      <c r="M737" s="33" t="str">
        <f>VLOOKUP(B737,SAOM!B$2:F2564,5,0)</f>
        <v>Lider</v>
      </c>
      <c r="N737" s="11" t="s">
        <v>1609</v>
      </c>
      <c r="O737" s="11" t="str">
        <f>VLOOKUP(N737,Coordenadas!B$2:C1584,2,0)</f>
        <v>CENTRO</v>
      </c>
      <c r="P737" s="11" t="str">
        <f>VLOOKUP(N737,Coordenadas!B$2:D1584,3,0)</f>
        <v xml:space="preserve"> 19° 7'1.35"S</v>
      </c>
      <c r="Q737" s="11" t="str">
        <f>VLOOKUP(N737,Coordenadas!B$2:E1584,4,0)</f>
        <v xml:space="preserve"> 43°40'48.93"O</v>
      </c>
      <c r="R737" s="33">
        <v>4033</v>
      </c>
      <c r="S737" s="13">
        <v>41156</v>
      </c>
      <c r="T737" s="35" t="str">
        <f>VLOOKUP(B737,SAOM!B$2:M2278,9,0)</f>
        <v>Ludimila</v>
      </c>
      <c r="U737" s="13" t="str">
        <f>VLOOKUP(B737,SAOM!B$2:N2278,10,0)</f>
        <v>Rod. MG 10 Km 100</v>
      </c>
      <c r="V737" s="35" t="str">
        <f>VLOOKUP(B737,SAOM!B$2:P2278,12,0)</f>
        <v>31- 3718-7167</v>
      </c>
      <c r="W737" s="60" t="str">
        <f>VLOOKUP(B737,SAOM!B$2:O2278,11,0)</f>
        <v>35845-000</v>
      </c>
      <c r="X737" s="33" t="str">
        <f>VLOOKUP(B737,SAOM!B$2:Q2278,13,0)</f>
        <v>00:20:0e:10:59:07</v>
      </c>
      <c r="Y737" s="13">
        <v>41312</v>
      </c>
      <c r="Z737" s="11" t="s">
        <v>4670</v>
      </c>
      <c r="AA737" s="14">
        <v>41312</v>
      </c>
      <c r="AB737" s="28">
        <f>VLOOKUP(C737,Relatorios!A$3:B1508,2,0)</f>
        <v>41337</v>
      </c>
      <c r="AC737" s="287">
        <f>VLOOKUP(D737,Faturamento!D$3:F2172,3,0)</f>
        <v>41343</v>
      </c>
      <c r="AD737" s="41"/>
      <c r="AE737" s="14" t="str">
        <f>VLOOKUP(B737,SAOM!B$2:T2278,16,0)</f>
        <v>-</v>
      </c>
      <c r="AF737" s="14">
        <f t="shared" si="29"/>
        <v>41402</v>
      </c>
      <c r="AG737" s="14" t="s">
        <v>4162</v>
      </c>
      <c r="AH737" s="14"/>
      <c r="AI737" s="47"/>
      <c r="AJ737" s="114"/>
      <c r="AK737" s="114"/>
      <c r="AL737" s="11" t="str">
        <f>VLOOKUP(B737,SAOM!B$2:U2395,20,0)</f>
        <v>Não possui computador</v>
      </c>
    </row>
    <row r="738" spans="1:43" s="15" customFormat="1" ht="15.75" customHeight="1">
      <c r="A738" s="39">
        <v>3973</v>
      </c>
      <c r="B738" s="31">
        <v>3973</v>
      </c>
      <c r="C738" s="31">
        <v>3973</v>
      </c>
      <c r="D738" s="33" t="str">
        <f>VLOOKUP(B738,SAOM!B$2:H2395,7,0)</f>
        <v>SES-CALO-3973</v>
      </c>
      <c r="E738" s="13">
        <v>41114</v>
      </c>
      <c r="F738" s="13">
        <f t="shared" si="30"/>
        <v>41159</v>
      </c>
      <c r="G738" s="13">
        <f>VLOOKUP(B738,SAOM!B$2:D2282,3,0)</f>
        <v>41159</v>
      </c>
      <c r="H738" s="13">
        <f t="shared" si="28"/>
        <v>41174</v>
      </c>
      <c r="I738" s="13" t="s">
        <v>458</v>
      </c>
      <c r="J738" s="10" t="s">
        <v>469</v>
      </c>
      <c r="K738" s="33" t="str">
        <f>VLOOKUP(B738,SAOM!B$2:H2279,4,0)</f>
        <v>Aceito</v>
      </c>
      <c r="L738" s="10" t="s">
        <v>456</v>
      </c>
      <c r="M738" s="33" t="str">
        <f>VLOOKUP(B738,SAOM!B$2:F2565,5,0)</f>
        <v>Lider</v>
      </c>
      <c r="N738" s="11" t="s">
        <v>163</v>
      </c>
      <c r="O738" s="11" t="str">
        <f>VLOOKUP(N738,Coordenadas!B$2:C1585,2,0)</f>
        <v>OESTE</v>
      </c>
      <c r="P738" s="11" t="str">
        <f>VLOOKUP(N738,Coordenadas!B$2:D1585,3,0)</f>
        <v xml:space="preserve"> 20°51'56.59"S</v>
      </c>
      <c r="Q738" s="11" t="str">
        <f>VLOOKUP(N738,Coordenadas!B$2:E1585,4,0)</f>
        <v xml:space="preserve"> 45°16'23.53"O</v>
      </c>
      <c r="R738" s="33">
        <v>4033</v>
      </c>
      <c r="S738" s="13">
        <v>41148</v>
      </c>
      <c r="T738" s="35" t="str">
        <f>VLOOKUP(B738,SAOM!B$2:M2279,9,0)</f>
        <v>Paola Maia Limongi</v>
      </c>
      <c r="U738" s="13" t="str">
        <f>VLOOKUP(B738,SAOM!B$2:N2279,10,0)</f>
        <v>Rua: Maguinólia nº 266</v>
      </c>
      <c r="V738" s="35" t="str">
        <f>VLOOKUP(B738,SAOM!B$2:P2279,12,0)</f>
        <v>35 3832 6000</v>
      </c>
      <c r="W738" s="60" t="str">
        <f>VLOOKUP(B738,SAOM!B$2:O2279,11,0)</f>
        <v>37270-000</v>
      </c>
      <c r="X738" s="33" t="str">
        <f>VLOOKUP(B738,SAOM!B$2:Q2279,13,0)</f>
        <v>00:20:0e:10:4d:02</v>
      </c>
      <c r="Y738" s="13">
        <v>41138</v>
      </c>
      <c r="Z738" s="11" t="s">
        <v>2800</v>
      </c>
      <c r="AA738" s="14">
        <v>41141</v>
      </c>
      <c r="AB738" s="28">
        <f>VLOOKUP(C738,Relatorios!A$3:B1509,2,0)</f>
        <v>41299</v>
      </c>
      <c r="AC738" s="287">
        <f>VLOOKUP(D738,Faturamento!D$3:F2173,3,0)</f>
        <v>41172</v>
      </c>
      <c r="AD738" s="41"/>
      <c r="AE738" s="14" t="str">
        <f>VLOOKUP(B738,SAOM!B$2:T2279,16,0)</f>
        <v>-</v>
      </c>
      <c r="AF738" s="14">
        <f t="shared" si="29"/>
        <v>41231</v>
      </c>
      <c r="AG738" s="14" t="s">
        <v>4162</v>
      </c>
      <c r="AH738" s="14"/>
      <c r="AI738" s="47"/>
      <c r="AJ738" s="114"/>
      <c r="AK738" s="114"/>
      <c r="AL738" s="11" t="str">
        <f>VLOOKUP(B738,SAOM!B$2:U2396,20,0)</f>
        <v>Não tem</v>
      </c>
    </row>
    <row r="739" spans="1:43" s="15" customFormat="1" ht="15.75" customHeight="1">
      <c r="A739" s="39">
        <v>3974</v>
      </c>
      <c r="B739" s="31">
        <v>3974</v>
      </c>
      <c r="C739" s="31">
        <v>3974</v>
      </c>
      <c r="D739" s="33" t="str">
        <f>VLOOKUP(B739,SAOM!B$2:H2396,7,0)</f>
        <v>SES-CALO-3974</v>
      </c>
      <c r="E739" s="13">
        <v>41114</v>
      </c>
      <c r="F739" s="13">
        <f t="shared" si="30"/>
        <v>41159</v>
      </c>
      <c r="G739" s="13">
        <f>VLOOKUP(B739,SAOM!B$2:D2283,3,0)</f>
        <v>41159</v>
      </c>
      <c r="H739" s="13">
        <f t="shared" si="28"/>
        <v>41174</v>
      </c>
      <c r="I739" s="13" t="s">
        <v>458</v>
      </c>
      <c r="J739" s="10" t="s">
        <v>469</v>
      </c>
      <c r="K739" s="33" t="str">
        <f>VLOOKUP(B739,SAOM!B$2:H2280,4,0)</f>
        <v>Aceito</v>
      </c>
      <c r="L739" s="10" t="s">
        <v>456</v>
      </c>
      <c r="M739" s="33" t="str">
        <f>VLOOKUP(B739,SAOM!B$2:F2566,5,0)</f>
        <v>Lider</v>
      </c>
      <c r="N739" s="11" t="s">
        <v>163</v>
      </c>
      <c r="O739" s="11" t="str">
        <f>VLOOKUP(N739,Coordenadas!B$2:C1586,2,0)</f>
        <v>OESTE</v>
      </c>
      <c r="P739" s="11" t="str">
        <f>VLOOKUP(N739,Coordenadas!B$2:D1586,3,0)</f>
        <v xml:space="preserve"> 20°51'56.59"S</v>
      </c>
      <c r="Q739" s="11" t="str">
        <f>VLOOKUP(N739,Coordenadas!B$2:E1586,4,0)</f>
        <v xml:space="preserve"> 45°16'23.53"O</v>
      </c>
      <c r="R739" s="33">
        <v>4033</v>
      </c>
      <c r="S739" s="13">
        <v>41131</v>
      </c>
      <c r="T739" s="35" t="str">
        <f>VLOOKUP(B739,SAOM!B$2:M2280,9,0)</f>
        <v>Eduardo Carlos Mendes Moreira</v>
      </c>
      <c r="U739" s="13" t="str">
        <f>VLOOKUP(B739,SAOM!B$2:N2280,10,0)</f>
        <v>R. Uruguai - S/N Jd. América</v>
      </c>
      <c r="V739" s="35" t="str">
        <f>VLOOKUP(B739,SAOM!B$2:P2280,12,0)</f>
        <v>35 98393737</v>
      </c>
      <c r="W739" s="60" t="str">
        <f>VLOOKUP(B739,SAOM!B$2:O2280,11,0)</f>
        <v>37270-000</v>
      </c>
      <c r="X739" s="33" t="str">
        <f>VLOOKUP(B739,SAOM!B$2:Q2280,13,0)</f>
        <v>00:20:0E:10:4F:4C</v>
      </c>
      <c r="Y739" s="13">
        <v>41130</v>
      </c>
      <c r="Z739" s="11" t="s">
        <v>4989</v>
      </c>
      <c r="AA739" s="14">
        <v>41134</v>
      </c>
      <c r="AB739" s="28">
        <f>VLOOKUP(C739,Relatorios!A$3:B1510,2,0)</f>
        <v>41299</v>
      </c>
      <c r="AC739" s="287">
        <f>VLOOKUP(D739,Faturamento!D$3:F2174,3,0)</f>
        <v>41165</v>
      </c>
      <c r="AD739" s="41"/>
      <c r="AE739" s="14" t="str">
        <f>VLOOKUP(B739,SAOM!B$2:T2280,16,0)</f>
        <v>-</v>
      </c>
      <c r="AF739" s="14">
        <f t="shared" si="29"/>
        <v>41224</v>
      </c>
      <c r="AG739" s="14" t="s">
        <v>4162</v>
      </c>
      <c r="AH739" s="14"/>
      <c r="AI739" s="47"/>
      <c r="AJ739" s="114"/>
      <c r="AK739" s="114"/>
      <c r="AL739" s="11" t="str">
        <f>VLOOKUP(B739,SAOM!B$2:U2397,20,0)</f>
        <v>técnico não possui o cabo</v>
      </c>
    </row>
    <row r="740" spans="1:43" s="15" customFormat="1" ht="15.75" customHeight="1">
      <c r="A740" s="39">
        <v>3987</v>
      </c>
      <c r="B740" s="31">
        <v>3987</v>
      </c>
      <c r="C740" s="31">
        <v>3987</v>
      </c>
      <c r="D740" s="33" t="str">
        <f>VLOOKUP(B740,SAOM!B$2:H2397,7,0)</f>
        <v>SES-CALO-3987</v>
      </c>
      <c r="E740" s="13">
        <v>41114</v>
      </c>
      <c r="F740" s="13">
        <f t="shared" si="30"/>
        <v>41159</v>
      </c>
      <c r="G740" s="13">
        <f>VLOOKUP(B740,SAOM!B$2:D2284,3,0)</f>
        <v>41159</v>
      </c>
      <c r="H740" s="13">
        <f t="shared" si="28"/>
        <v>41174</v>
      </c>
      <c r="I740" s="13" t="s">
        <v>458</v>
      </c>
      <c r="J740" s="10" t="s">
        <v>469</v>
      </c>
      <c r="K740" s="33" t="str">
        <f>VLOOKUP(B740,SAOM!B$2:H2281,4,0)</f>
        <v>Aceito</v>
      </c>
      <c r="L740" s="10" t="s">
        <v>456</v>
      </c>
      <c r="M740" s="33" t="str">
        <f>VLOOKUP(B740,SAOM!B$2:F2567,5,0)</f>
        <v>Lider</v>
      </c>
      <c r="N740" s="11" t="s">
        <v>163</v>
      </c>
      <c r="O740" s="11" t="str">
        <f>VLOOKUP(N740,Coordenadas!B$2:C1587,2,0)</f>
        <v>OESTE</v>
      </c>
      <c r="P740" s="11" t="str">
        <f>VLOOKUP(N740,Coordenadas!B$2:D1587,3,0)</f>
        <v xml:space="preserve"> 20°51'56.59"S</v>
      </c>
      <c r="Q740" s="11" t="str">
        <f>VLOOKUP(N740,Coordenadas!B$2:E1587,4,0)</f>
        <v xml:space="preserve"> 45°16'23.53"O</v>
      </c>
      <c r="R740" s="33">
        <v>4033</v>
      </c>
      <c r="S740" s="13">
        <v>41137</v>
      </c>
      <c r="T740" s="35" t="str">
        <f>VLOOKUP(B740,SAOM!B$2:M2281,9,0)</f>
        <v>Eduardo Carlos Mendes Moreira</v>
      </c>
      <c r="U740" s="13" t="str">
        <f>VLOOKUP(B740,SAOM!B$2:N2281,10,0)</f>
        <v>Av. Sete de setembro</v>
      </c>
      <c r="V740" s="35" t="str">
        <f>VLOOKUP(B740,SAOM!B$2:P2281,12,0)</f>
        <v>35 98393737</v>
      </c>
      <c r="W740" s="60" t="str">
        <f>VLOOKUP(B740,SAOM!B$2:O2281,11,0)</f>
        <v>37270-000</v>
      </c>
      <c r="X740" s="33" t="str">
        <f>VLOOKUP(B740,SAOM!B$2:Q2281,13,0)</f>
        <v>00:20:0E:10:4C:EF</v>
      </c>
      <c r="Y740" s="13">
        <v>41137</v>
      </c>
      <c r="Z740" s="11" t="s">
        <v>2800</v>
      </c>
      <c r="AA740" s="14">
        <v>41137</v>
      </c>
      <c r="AB740" s="28" t="str">
        <f>VLOOKUP(C740,Relatorios!A$3:B1511,2,0)</f>
        <v>Pronto pra ser entregue</v>
      </c>
      <c r="AC740" s="287">
        <f>VLOOKUP(D740,Faturamento!D$3:F2175,3,0)</f>
        <v>41168</v>
      </c>
      <c r="AD740" s="41"/>
      <c r="AE740" s="14" t="str">
        <f>VLOOKUP(B740,SAOM!B$2:T2281,16,0)</f>
        <v>-</v>
      </c>
      <c r="AF740" s="14">
        <f t="shared" si="29"/>
        <v>41227</v>
      </c>
      <c r="AG740" s="14" t="s">
        <v>4162</v>
      </c>
      <c r="AH740" s="14"/>
      <c r="AI740" s="47"/>
      <c r="AJ740" s="114"/>
      <c r="AK740" s="114"/>
      <c r="AL740" s="11" t="str">
        <f>VLOOKUP(B740,SAOM!B$2:U2398,20,0)</f>
        <v>Não há computador disponível.</v>
      </c>
    </row>
    <row r="741" spans="1:43" s="15" customFormat="1" ht="15.75" customHeight="1">
      <c r="A741" s="39">
        <v>3985</v>
      </c>
      <c r="B741" s="31">
        <v>3985</v>
      </c>
      <c r="C741" s="31">
        <v>3985</v>
      </c>
      <c r="D741" s="33" t="str">
        <f>VLOOKUP(B741,SAOM!B$2:H2398,7,0)</f>
        <v>SES-CALO-3985</v>
      </c>
      <c r="E741" s="13">
        <v>41114</v>
      </c>
      <c r="F741" s="13">
        <f t="shared" si="30"/>
        <v>41159</v>
      </c>
      <c r="G741" s="13">
        <f>VLOOKUP(B741,SAOM!B$2:D2285,3,0)</f>
        <v>41159</v>
      </c>
      <c r="H741" s="13">
        <f t="shared" si="28"/>
        <v>41174</v>
      </c>
      <c r="I741" s="13" t="s">
        <v>458</v>
      </c>
      <c r="J741" s="10" t="s">
        <v>469</v>
      </c>
      <c r="K741" s="33" t="str">
        <f>VLOOKUP(B741,SAOM!B$2:H2282,4,0)</f>
        <v>Aceito</v>
      </c>
      <c r="L741" s="10" t="s">
        <v>456</v>
      </c>
      <c r="M741" s="33" t="str">
        <f>VLOOKUP(B741,SAOM!B$2:F2568,5,0)</f>
        <v>Lider</v>
      </c>
      <c r="N741" s="11" t="s">
        <v>163</v>
      </c>
      <c r="O741" s="11" t="str">
        <f>VLOOKUP(N741,Coordenadas!B$2:C1588,2,0)</f>
        <v>OESTE</v>
      </c>
      <c r="P741" s="11" t="str">
        <f>VLOOKUP(N741,Coordenadas!B$2:D1588,3,0)</f>
        <v xml:space="preserve"> 20°51'56.59"S</v>
      </c>
      <c r="Q741" s="11" t="str">
        <f>VLOOKUP(N741,Coordenadas!B$2:E1588,4,0)</f>
        <v xml:space="preserve"> 45°16'23.53"O</v>
      </c>
      <c r="R741" s="33">
        <v>4033</v>
      </c>
      <c r="S741" s="13">
        <v>41162</v>
      </c>
      <c r="T741" s="35" t="str">
        <f>VLOOKUP(B741,SAOM!B$2:M2282,9,0)</f>
        <v>Eduardo Carlos Mendes Moreira</v>
      </c>
      <c r="U741" s="13" t="str">
        <f>VLOOKUP(B741,SAOM!B$2:N2282,10,0)</f>
        <v>Pç. Conego Ulisses - 250</v>
      </c>
      <c r="V741" s="35" t="str">
        <f>VLOOKUP(B741,SAOM!B$2:P2282,12,0)</f>
        <v>35 98393737</v>
      </c>
      <c r="W741" s="60" t="str">
        <f>VLOOKUP(B741,SAOM!B$2:O2282,11,0)</f>
        <v>37270-000</v>
      </c>
      <c r="X741" s="33" t="str">
        <f>VLOOKUP(B741,SAOM!B$2:Q2282,13,0)</f>
        <v>00:20:0e:10:54:ae</v>
      </c>
      <c r="Y741" s="13">
        <v>41260</v>
      </c>
      <c r="Z741" s="11" t="s">
        <v>5381</v>
      </c>
      <c r="AA741" s="14">
        <v>41261</v>
      </c>
      <c r="AB741" s="28">
        <f>VLOOKUP(C741,Relatorios!A$3:B1512,2,0)</f>
        <v>41291</v>
      </c>
      <c r="AC741" s="287">
        <f>VLOOKUP(D741,Faturamento!D$3:F2176,3,0)</f>
        <v>41292</v>
      </c>
      <c r="AD741" s="41"/>
      <c r="AE741" s="14" t="str">
        <f>VLOOKUP(B741,SAOM!B$2:T2282,16,0)</f>
        <v>-</v>
      </c>
      <c r="AF741" s="14">
        <f t="shared" si="29"/>
        <v>41351</v>
      </c>
      <c r="AG741" s="14" t="s">
        <v>4162</v>
      </c>
      <c r="AH741" s="14"/>
      <c r="AI741" s="47"/>
      <c r="AJ741" s="114"/>
      <c r="AK741" s="114"/>
      <c r="AL741" s="11" t="str">
        <f>VLOOKUP(B741,SAOM!B$2:U2399,20,0)</f>
        <v>Localidade não possui computador</v>
      </c>
    </row>
    <row r="742" spans="1:43" s="57" customFormat="1" ht="15.75" customHeight="1">
      <c r="A742" s="39">
        <v>3984</v>
      </c>
      <c r="B742" s="31">
        <v>3984</v>
      </c>
      <c r="C742" s="31">
        <v>3984</v>
      </c>
      <c r="D742" s="33" t="str">
        <f>VLOOKUP(B742,SAOM!B$2:H2399,7,0)</f>
        <v>SES-CALO-3984</v>
      </c>
      <c r="E742" s="24">
        <v>41114</v>
      </c>
      <c r="F742" s="24">
        <f t="shared" si="30"/>
        <v>41159</v>
      </c>
      <c r="G742" s="13">
        <f>VLOOKUP(B742,SAOM!B$2:D2286,3,0)</f>
        <v>41159</v>
      </c>
      <c r="H742" s="24">
        <f t="shared" si="28"/>
        <v>41174</v>
      </c>
      <c r="I742" s="24" t="s">
        <v>458</v>
      </c>
      <c r="J742" s="48" t="s">
        <v>469</v>
      </c>
      <c r="K742" s="33" t="str">
        <f>VLOOKUP(B742,SAOM!B$2:H2283,4,0)</f>
        <v>Aceito</v>
      </c>
      <c r="L742" s="10" t="s">
        <v>456</v>
      </c>
      <c r="M742" s="33" t="str">
        <f>VLOOKUP(B742,SAOM!B$2:F2569,5,0)</f>
        <v>Lider</v>
      </c>
      <c r="N742" s="40" t="s">
        <v>163</v>
      </c>
      <c r="O742" s="11" t="str">
        <f>VLOOKUP(N742,Coordenadas!B$2:C1589,2,0)</f>
        <v>OESTE</v>
      </c>
      <c r="P742" s="11" t="str">
        <f>VLOOKUP(N742,Coordenadas!B$2:D1589,3,0)</f>
        <v xml:space="preserve"> 20°51'56.59"S</v>
      </c>
      <c r="Q742" s="11" t="str">
        <f>VLOOKUP(N742,Coordenadas!B$2:E1589,4,0)</f>
        <v xml:space="preserve"> 45°16'23.53"O</v>
      </c>
      <c r="R742" s="31">
        <v>4033</v>
      </c>
      <c r="S742" s="24">
        <v>41233</v>
      </c>
      <c r="T742" s="35" t="str">
        <f>VLOOKUP(B742,SAOM!B$2:M2283,9,0)</f>
        <v>Eduardo Carlos Mendes Moreira</v>
      </c>
      <c r="U742" s="13" t="str">
        <f>VLOOKUP(B742,SAOM!B$2:N2283,10,0)</f>
        <v>R. Ovidio Moreira Maia - 97</v>
      </c>
      <c r="V742" s="35" t="str">
        <f>VLOOKUP(B742,SAOM!B$2:P2283,12,0)</f>
        <v>35 98393737</v>
      </c>
      <c r="W742" s="60" t="str">
        <f>VLOOKUP(B742,SAOM!B$2:O2283,11,0)</f>
        <v>37270-000</v>
      </c>
      <c r="X742" s="33" t="str">
        <f>VLOOKUP(B742,SAOM!B$2:Q2283,13,0)</f>
        <v>00:20:0e:10:54:a8</v>
      </c>
      <c r="Y742" s="24">
        <v>41233</v>
      </c>
      <c r="Z742" s="40" t="s">
        <v>8102</v>
      </c>
      <c r="AA742" s="55">
        <v>41233</v>
      </c>
      <c r="AB742" s="28">
        <f>VLOOKUP(C742,Relatorios!A$3:B1513,2,0)</f>
        <v>41277</v>
      </c>
      <c r="AC742" s="287">
        <f>VLOOKUP(D742,Faturamento!D$3:F2177,3,0)</f>
        <v>41264</v>
      </c>
      <c r="AD742" s="45"/>
      <c r="AE742" s="14" t="str">
        <f>VLOOKUP(B742,SAOM!B$2:T2283,16,0)</f>
        <v>-</v>
      </c>
      <c r="AF742" s="55">
        <f t="shared" si="29"/>
        <v>41323</v>
      </c>
      <c r="AG742" s="55" t="s">
        <v>4162</v>
      </c>
      <c r="AH742" s="55"/>
      <c r="AI742" s="181"/>
      <c r="AJ742" s="115"/>
      <c r="AK742" s="115"/>
      <c r="AL742" s="11" t="str">
        <f>VLOOKUP(B742,SAOM!B$2:U2400,20,0)</f>
        <v>Conectado ao modem</v>
      </c>
    </row>
    <row r="743" spans="1:43" s="15" customFormat="1" ht="15.75" customHeight="1">
      <c r="A743" s="39">
        <v>3975</v>
      </c>
      <c r="B743" s="31">
        <v>3975</v>
      </c>
      <c r="C743" s="31">
        <v>3975</v>
      </c>
      <c r="D743" s="33" t="str">
        <f>VLOOKUP(B743,SAOM!B$2:H2400,7,0)</f>
        <v>-</v>
      </c>
      <c r="E743" s="13">
        <v>41114</v>
      </c>
      <c r="F743" s="13">
        <f t="shared" si="30"/>
        <v>41159</v>
      </c>
      <c r="G743" s="13">
        <f>VLOOKUP(B743,SAOM!B$2:D2287,3,0)</f>
        <v>41159</v>
      </c>
      <c r="H743" s="13">
        <f t="shared" si="28"/>
        <v>41174</v>
      </c>
      <c r="I743" s="13">
        <v>41156</v>
      </c>
      <c r="J743" s="10" t="s">
        <v>700</v>
      </c>
      <c r="K743" s="33" t="str">
        <f>VLOOKUP(B743,SAOM!B$2:H2284,4,0)</f>
        <v>Paralisado</v>
      </c>
      <c r="L743" s="10" t="s">
        <v>456</v>
      </c>
      <c r="M743" s="33" t="str">
        <f>VLOOKUP(B743,SAOM!B$2:F2570,5,0)</f>
        <v>Lider</v>
      </c>
      <c r="N743" s="11" t="s">
        <v>163</v>
      </c>
      <c r="O743" s="11" t="str">
        <f>VLOOKUP(N743,Coordenadas!B$2:C1590,2,0)</f>
        <v>OESTE</v>
      </c>
      <c r="P743" s="11" t="str">
        <f>VLOOKUP(N743,Coordenadas!B$2:D1590,3,0)</f>
        <v xml:space="preserve"> 20°51'56.59"S</v>
      </c>
      <c r="Q743" s="11" t="str">
        <f>VLOOKUP(N743,Coordenadas!B$2:E1590,4,0)</f>
        <v xml:space="preserve"> 45°16'23.53"O</v>
      </c>
      <c r="R743" s="33">
        <v>4033</v>
      </c>
      <c r="S743" s="13" t="s">
        <v>458</v>
      </c>
      <c r="T743" s="35" t="str">
        <f>VLOOKUP(B743,SAOM!B$2:M2284,9,0)</f>
        <v>Eduardo Carlos Mendes Moreira</v>
      </c>
      <c r="U743" s="13" t="str">
        <f>VLOOKUP(B743,SAOM!B$2:N2284,10,0)</f>
        <v>R.Irineu Francisco da Silva -95</v>
      </c>
      <c r="V743" s="35" t="str">
        <f>VLOOKUP(B743,SAOM!B$2:P2284,12,0)</f>
        <v>35 98393737</v>
      </c>
      <c r="W743" s="60" t="str">
        <f>VLOOKUP(B743,SAOM!B$2:O2284,11,0)</f>
        <v>37270-000</v>
      </c>
      <c r="X743" s="33" t="str">
        <f>VLOOKUP(B743,SAOM!B$2:Q2284,13,0)</f>
        <v>-</v>
      </c>
      <c r="Y743" s="13"/>
      <c r="Z743" s="11"/>
      <c r="AA743" s="14"/>
      <c r="AB743" s="28" t="e">
        <f>VLOOKUP(C743,Relatorios!A$3:B1514,2,0)</f>
        <v>#N/A</v>
      </c>
      <c r="AC743" s="287" t="e">
        <f>VLOOKUP(D743,Faturamento!D$3:F2178,3,0)</f>
        <v>#N/A</v>
      </c>
      <c r="AD743" s="41" t="s">
        <v>6704</v>
      </c>
      <c r="AE743" s="14" t="str">
        <f>VLOOKUP(B743,SAOM!B$2:T2284,16,0)</f>
        <v>04/09/2012 15:00:05 	Hernan Martins Alves 	O endereço da O.S 3975 que está no sistema está em reforma, e o término previsto está para Janeiro de 2013. O PSF encontra-se em atendimento em um imóvel de aluguel no endereço: Rua Professor Abel de Barro</v>
      </c>
      <c r="AF743" s="14">
        <f t="shared" si="29"/>
        <v>90</v>
      </c>
      <c r="AG743" s="14" t="s">
        <v>4162</v>
      </c>
      <c r="AH743" s="14"/>
      <c r="AI743" s="47"/>
      <c r="AJ743" s="114"/>
      <c r="AK743" s="114"/>
      <c r="AL743" s="11" t="str">
        <f>VLOOKUP(B743,SAOM!B$2:U2401,20,0)</f>
        <v>-</v>
      </c>
    </row>
    <row r="744" spans="1:43" s="15" customFormat="1" ht="15.75" customHeight="1">
      <c r="A744" s="39">
        <v>3976</v>
      </c>
      <c r="B744" s="31">
        <v>3976</v>
      </c>
      <c r="C744" s="31">
        <v>3976</v>
      </c>
      <c r="D744" s="33" t="str">
        <f>VLOOKUP(B744,SAOM!B$2:H2401,7,0)</f>
        <v>SES-CALO-3976</v>
      </c>
      <c r="E744" s="13">
        <v>41114</v>
      </c>
      <c r="F744" s="13">
        <f t="shared" si="30"/>
        <v>41159</v>
      </c>
      <c r="G744" s="13">
        <f>VLOOKUP(B744,SAOM!B$2:D2288,3,0)</f>
        <v>41159</v>
      </c>
      <c r="H744" s="13">
        <f t="shared" si="28"/>
        <v>41174</v>
      </c>
      <c r="I744" s="13" t="s">
        <v>458</v>
      </c>
      <c r="J744" s="10" t="s">
        <v>469</v>
      </c>
      <c r="K744" s="33" t="str">
        <f>VLOOKUP(B744,SAOM!B$2:H2285,4,0)</f>
        <v>Aceito</v>
      </c>
      <c r="L744" s="10" t="s">
        <v>456</v>
      </c>
      <c r="M744" s="33" t="str">
        <f>VLOOKUP(B744,SAOM!B$2:F2571,5,0)</f>
        <v>Lider</v>
      </c>
      <c r="N744" s="11" t="s">
        <v>163</v>
      </c>
      <c r="O744" s="11" t="str">
        <f>VLOOKUP(N744,Coordenadas!B$2:C1591,2,0)</f>
        <v>OESTE</v>
      </c>
      <c r="P744" s="11" t="str">
        <f>VLOOKUP(N744,Coordenadas!B$2:D1591,3,0)</f>
        <v xml:space="preserve"> 20°51'56.59"S</v>
      </c>
      <c r="Q744" s="11" t="str">
        <f>VLOOKUP(N744,Coordenadas!B$2:E1591,4,0)</f>
        <v xml:space="preserve"> 45°16'23.53"O</v>
      </c>
      <c r="R744" s="33">
        <v>4033</v>
      </c>
      <c r="S744" s="13">
        <v>41127</v>
      </c>
      <c r="T744" s="35" t="str">
        <f>VLOOKUP(B744,SAOM!B$2:M2285,9,0)</f>
        <v>Jean</v>
      </c>
      <c r="U744" s="13" t="str">
        <f>VLOOKUP(B744,SAOM!B$2:N2285,10,0)</f>
        <v>Rua Teodorico Martins Saldanha 105 - Bairro São Benedito</v>
      </c>
      <c r="V744" s="35">
        <f>VLOOKUP(B744,SAOM!B$2:P2285,12,0)</f>
        <v>3538326000</v>
      </c>
      <c r="W744" s="60" t="str">
        <f>VLOOKUP(B744,SAOM!B$2:O2285,11,0)</f>
        <v>37270-000</v>
      </c>
      <c r="X744" s="33" t="str">
        <f>VLOOKUP(B744,SAOM!B$2:Q2285,13,0)</f>
        <v>00:20:0e:10:4f:8c</v>
      </c>
      <c r="Y744" s="13">
        <v>41129</v>
      </c>
      <c r="Z744" s="11" t="s">
        <v>5930</v>
      </c>
      <c r="AA744" s="14">
        <v>41130</v>
      </c>
      <c r="AB744" s="28">
        <f>VLOOKUP(C744,Relatorios!A$3:B1515,2,0)</f>
        <v>41254</v>
      </c>
      <c r="AC744" s="287">
        <f>VLOOKUP(D744,Faturamento!D$3:F2179,3,0)</f>
        <v>41161</v>
      </c>
      <c r="AD744" s="41"/>
      <c r="AE744" s="14" t="str">
        <f>VLOOKUP(B744,SAOM!B$2:T2285,16,0)</f>
        <v>Jean entrou em contato solicitando alteração de endereço para Rua Teodorico Martins Saldanha 105 , passado o telefone da Fátima para que solicite a alteração no portal do governo.</v>
      </c>
      <c r="AF744" s="14">
        <f t="shared" si="29"/>
        <v>41220</v>
      </c>
      <c r="AG744" s="14">
        <v>41327</v>
      </c>
      <c r="AH744" s="14">
        <v>41339</v>
      </c>
      <c r="AI744" s="47" t="s">
        <v>8610</v>
      </c>
      <c r="AJ744" s="14" t="s">
        <v>15669</v>
      </c>
      <c r="AK744" s="114" t="s">
        <v>15734</v>
      </c>
      <c r="AL744" s="11" t="str">
        <f>VLOOKUP(B744,SAOM!B$2:U2402,20,0)</f>
        <v>técnico não possui o cabo</v>
      </c>
      <c r="AM744" s="14">
        <v>41197</v>
      </c>
      <c r="AN744" s="14">
        <v>41199</v>
      </c>
      <c r="AO744" s="47" t="s">
        <v>8609</v>
      </c>
      <c r="AP744" s="114" t="s">
        <v>8651</v>
      </c>
      <c r="AQ744" s="114" t="s">
        <v>8674</v>
      </c>
    </row>
    <row r="745" spans="1:43" s="15" customFormat="1" ht="15.75" customHeight="1">
      <c r="A745" s="39">
        <v>3977</v>
      </c>
      <c r="B745" s="31">
        <v>3977</v>
      </c>
      <c r="C745" s="31">
        <v>3977</v>
      </c>
      <c r="D745" s="33" t="str">
        <f>VLOOKUP(B745,SAOM!B$2:H2402,7,0)</f>
        <v>SES-CALO-3977</v>
      </c>
      <c r="E745" s="13">
        <v>41114</v>
      </c>
      <c r="F745" s="13">
        <f t="shared" si="30"/>
        <v>41159</v>
      </c>
      <c r="G745" s="13">
        <f>VLOOKUP(B745,SAOM!B$2:D2289,3,0)</f>
        <v>41159</v>
      </c>
      <c r="H745" s="13">
        <f t="shared" si="28"/>
        <v>41174</v>
      </c>
      <c r="I745" s="13" t="s">
        <v>458</v>
      </c>
      <c r="J745" s="10" t="s">
        <v>469</v>
      </c>
      <c r="K745" s="33" t="str">
        <f>VLOOKUP(B745,SAOM!B$2:H2286,4,0)</f>
        <v>Aceito</v>
      </c>
      <c r="L745" s="10" t="s">
        <v>456</v>
      </c>
      <c r="M745" s="33" t="str">
        <f>VLOOKUP(B745,SAOM!B$2:F2572,5,0)</f>
        <v>Lider</v>
      </c>
      <c r="N745" s="11" t="s">
        <v>163</v>
      </c>
      <c r="O745" s="11" t="str">
        <f>VLOOKUP(N745,Coordenadas!B$2:C1592,2,0)</f>
        <v>OESTE</v>
      </c>
      <c r="P745" s="11" t="str">
        <f>VLOOKUP(N745,Coordenadas!B$2:D1592,3,0)</f>
        <v xml:space="preserve"> 20°51'56.59"S</v>
      </c>
      <c r="Q745" s="11" t="str">
        <f>VLOOKUP(N745,Coordenadas!B$2:E1592,4,0)</f>
        <v xml:space="preserve"> 45°16'23.53"O</v>
      </c>
      <c r="R745" s="33">
        <v>4033</v>
      </c>
      <c r="S745" s="13">
        <v>41138</v>
      </c>
      <c r="T745" s="35" t="str">
        <f>VLOOKUP(B745,SAOM!B$2:M2286,9,0)</f>
        <v>Eduardo Carlos Mendes Moreira</v>
      </c>
      <c r="U745" s="13" t="str">
        <f>VLOOKUP(B745,SAOM!B$2:N2286,10,0)</f>
        <v>Rua Namitala Miguel nº 155 - Bairro Feira</v>
      </c>
      <c r="V745" s="35" t="str">
        <f>VLOOKUP(B745,SAOM!B$2:P2286,12,0)</f>
        <v>35 98393737</v>
      </c>
      <c r="W745" s="60" t="str">
        <f>VLOOKUP(B745,SAOM!B$2:O2286,11,0)</f>
        <v>37270-000</v>
      </c>
      <c r="X745" s="33" t="str">
        <f>VLOOKUP(B745,SAOM!B$2:Q2286,13,0)</f>
        <v>00:20:0e:10:4f:55</v>
      </c>
      <c r="Y745" s="13">
        <v>41138</v>
      </c>
      <c r="Z745" s="11" t="s">
        <v>6327</v>
      </c>
      <c r="AA745" s="14">
        <v>41141</v>
      </c>
      <c r="AB745" s="28">
        <f>VLOOKUP(C745,Relatorios!A$3:B1516,2,0)</f>
        <v>41299</v>
      </c>
      <c r="AC745" s="287">
        <f>VLOOKUP(D745,Faturamento!D$3:F2180,3,0)</f>
        <v>41172</v>
      </c>
      <c r="AD745" s="41"/>
      <c r="AE745" s="14" t="str">
        <f>VLOOKUP(B745,SAOM!B$2:T2286,16,0)</f>
        <v>-</v>
      </c>
      <c r="AF745" s="14">
        <f t="shared" si="29"/>
        <v>41231</v>
      </c>
      <c r="AG745" s="14">
        <v>41327</v>
      </c>
      <c r="AH745" s="14">
        <v>41339</v>
      </c>
      <c r="AI745" s="47" t="s">
        <v>8610</v>
      </c>
      <c r="AJ745" s="14" t="s">
        <v>15670</v>
      </c>
      <c r="AK745" s="114" t="s">
        <v>15735</v>
      </c>
      <c r="AL745" s="11" t="str">
        <f>VLOOKUP(B745,SAOM!B$2:U2403,20,0)</f>
        <v>Técnico não possui cabo de rede</v>
      </c>
    </row>
    <row r="746" spans="1:43" s="15" customFormat="1" ht="15.75" customHeight="1">
      <c r="A746" s="39">
        <v>3978</v>
      </c>
      <c r="B746" s="31">
        <v>3978</v>
      </c>
      <c r="C746" s="31">
        <v>3978</v>
      </c>
      <c r="D746" s="33" t="str">
        <f>VLOOKUP(B746,SAOM!B$2:H2403,7,0)</f>
        <v>SES-CALO-3978</v>
      </c>
      <c r="E746" s="13">
        <v>41114</v>
      </c>
      <c r="F746" s="13">
        <f t="shared" si="30"/>
        <v>41159</v>
      </c>
      <c r="G746" s="13">
        <f>VLOOKUP(B746,SAOM!B$2:D2290,3,0)</f>
        <v>41159</v>
      </c>
      <c r="H746" s="13">
        <f t="shared" si="28"/>
        <v>41174</v>
      </c>
      <c r="I746" s="13" t="s">
        <v>458</v>
      </c>
      <c r="J746" s="10" t="s">
        <v>469</v>
      </c>
      <c r="K746" s="33" t="str">
        <f>VLOOKUP(B746,SAOM!B$2:H2287,4,0)</f>
        <v>Aceito</v>
      </c>
      <c r="L746" s="10" t="s">
        <v>456</v>
      </c>
      <c r="M746" s="33" t="str">
        <f>VLOOKUP(B746,SAOM!B$2:F2573,5,0)</f>
        <v>Lider</v>
      </c>
      <c r="N746" s="11" t="s">
        <v>163</v>
      </c>
      <c r="O746" s="11" t="str">
        <f>VLOOKUP(N746,Coordenadas!B$2:C1593,2,0)</f>
        <v>OESTE</v>
      </c>
      <c r="P746" s="11" t="str">
        <f>VLOOKUP(N746,Coordenadas!B$2:D1593,3,0)</f>
        <v xml:space="preserve"> 20°51'56.59"S</v>
      </c>
      <c r="Q746" s="11" t="str">
        <f>VLOOKUP(N746,Coordenadas!B$2:E1593,4,0)</f>
        <v xml:space="preserve"> 45°16'23.53"O</v>
      </c>
      <c r="R746" s="33">
        <v>4033</v>
      </c>
      <c r="S746" s="13">
        <v>41141</v>
      </c>
      <c r="T746" s="35" t="str">
        <f>VLOOKUP(B746,SAOM!B$2:M2287,9,0)</f>
        <v>Eduardo Carlos Mendes Moreira</v>
      </c>
      <c r="U746" s="13" t="str">
        <f>VLOOKUP(B746,SAOM!B$2:N2287,10,0)</f>
        <v>R João Silveira Brasil - 173</v>
      </c>
      <c r="V746" s="35" t="str">
        <f>VLOOKUP(B746,SAOM!B$2:P2287,12,0)</f>
        <v>35 98393737</v>
      </c>
      <c r="W746" s="60" t="str">
        <f>VLOOKUP(B746,SAOM!B$2:O2287,11,0)</f>
        <v>37270-000</v>
      </c>
      <c r="X746" s="33" t="str">
        <f>VLOOKUP(B746,SAOM!B$2:Q2287,13,0)</f>
        <v>00:20:0E:10:54:A5</v>
      </c>
      <c r="Y746" s="13">
        <v>41261</v>
      </c>
      <c r="Z746" s="11" t="s">
        <v>5381</v>
      </c>
      <c r="AA746" s="14">
        <v>41261</v>
      </c>
      <c r="AB746" s="28">
        <f>VLOOKUP(C746,Relatorios!A$3:B1517,2,0)</f>
        <v>41291</v>
      </c>
      <c r="AC746" s="287">
        <f>VLOOKUP(D746,Faturamento!D$3:F2181,3,0)</f>
        <v>41292</v>
      </c>
      <c r="AD746" s="41"/>
      <c r="AE746" s="14" t="str">
        <f>VLOOKUP(B746,SAOM!B$2:T2287,16,0)</f>
        <v>-</v>
      </c>
      <c r="AF746" s="14">
        <f t="shared" si="29"/>
        <v>41351</v>
      </c>
      <c r="AG746" s="14" t="s">
        <v>4162</v>
      </c>
      <c r="AH746" s="14"/>
      <c r="AI746" s="47"/>
      <c r="AJ746" s="114"/>
      <c r="AK746" s="114"/>
      <c r="AL746" s="11" t="str">
        <f>VLOOKUP(B746,SAOM!B$2:U2404,20,0)</f>
        <v>Não tem computador.</v>
      </c>
    </row>
    <row r="747" spans="1:43" s="15" customFormat="1" ht="15.75" customHeight="1">
      <c r="A747" s="39">
        <v>3979</v>
      </c>
      <c r="B747" s="31">
        <v>3979</v>
      </c>
      <c r="C747" s="31">
        <v>3979</v>
      </c>
      <c r="D747" s="33" t="str">
        <f>VLOOKUP(B747,SAOM!B$2:H2404,7,0)</f>
        <v>SES-CALO-3979</v>
      </c>
      <c r="E747" s="13">
        <v>41114</v>
      </c>
      <c r="F747" s="13">
        <f t="shared" ref="F747:F753" si="31">E747+45</f>
        <v>41159</v>
      </c>
      <c r="G747" s="13">
        <f>VLOOKUP(B747,SAOM!B$2:D2291,3,0)</f>
        <v>41159</v>
      </c>
      <c r="H747" s="13">
        <f t="shared" si="28"/>
        <v>41174</v>
      </c>
      <c r="I747" s="13" t="s">
        <v>458</v>
      </c>
      <c r="J747" s="10" t="s">
        <v>469</v>
      </c>
      <c r="K747" s="33" t="str">
        <f>VLOOKUP(B747,SAOM!B$2:H2288,4,0)</f>
        <v>Aceito</v>
      </c>
      <c r="L747" s="10" t="s">
        <v>456</v>
      </c>
      <c r="M747" s="33" t="str">
        <f>VLOOKUP(B747,SAOM!B$2:F2574,5,0)</f>
        <v>Lider</v>
      </c>
      <c r="N747" s="11" t="s">
        <v>163</v>
      </c>
      <c r="O747" s="11" t="str">
        <f>VLOOKUP(N747,Coordenadas!B$2:C1594,2,0)</f>
        <v>OESTE</v>
      </c>
      <c r="P747" s="11" t="str">
        <f>VLOOKUP(N747,Coordenadas!B$2:D1594,3,0)</f>
        <v xml:space="preserve"> 20°51'56.59"S</v>
      </c>
      <c r="Q747" s="11" t="str">
        <f>VLOOKUP(N747,Coordenadas!B$2:E1594,4,0)</f>
        <v xml:space="preserve"> 45°16'23.53"O</v>
      </c>
      <c r="R747" s="33">
        <v>4033</v>
      </c>
      <c r="S747" s="13">
        <v>41135</v>
      </c>
      <c r="T747" s="35" t="str">
        <f>VLOOKUP(B747,SAOM!B$2:M2288,9,0)</f>
        <v>Eduardo Carlos Mendes Moreira</v>
      </c>
      <c r="U747" s="13" t="str">
        <f>VLOOKUP(B747,SAOM!B$2:N2288,10,0)</f>
        <v>R. Getúlio Vargas - 146</v>
      </c>
      <c r="V747" s="35" t="str">
        <f>VLOOKUP(B747,SAOM!B$2:P2288,12,0)</f>
        <v>35 98393737</v>
      </c>
      <c r="W747" s="60" t="str">
        <f>VLOOKUP(B747,SAOM!B$2:O2288,11,0)</f>
        <v>37270-000</v>
      </c>
      <c r="X747" s="33" t="str">
        <f>VLOOKUP(B747,SAOM!B$2:Q2288,13,0)</f>
        <v>00:20:0e:10:4f:bc</v>
      </c>
      <c r="Y747" s="13">
        <v>41260</v>
      </c>
      <c r="Z747" s="11" t="s">
        <v>5381</v>
      </c>
      <c r="AA747" s="14">
        <v>41260</v>
      </c>
      <c r="AB747" s="28">
        <f>VLOOKUP(C747,Relatorios!A$3:B1518,2,0)</f>
        <v>41291</v>
      </c>
      <c r="AC747" s="287">
        <f>VLOOKUP(D747,Faturamento!D$3:F2182,3,0)</f>
        <v>41291</v>
      </c>
      <c r="AD747" s="41"/>
      <c r="AE747" s="14" t="str">
        <f>VLOOKUP(B747,SAOM!B$2:T2288,16,0)</f>
        <v>-</v>
      </c>
      <c r="AF747" s="14">
        <f t="shared" si="29"/>
        <v>41350</v>
      </c>
      <c r="AG747" s="14" t="s">
        <v>4162</v>
      </c>
      <c r="AH747" s="14"/>
      <c r="AI747" s="47"/>
      <c r="AJ747" s="114"/>
      <c r="AK747" s="114"/>
      <c r="AL747" s="11" t="str">
        <f>VLOOKUP(B747,SAOM!B$2:U2405,20,0)</f>
        <v>Não tem o comprimento correto</v>
      </c>
    </row>
    <row r="748" spans="1:43" s="15" customFormat="1" ht="15.75" customHeight="1">
      <c r="A748" s="39">
        <v>3980</v>
      </c>
      <c r="B748" s="31">
        <v>3980</v>
      </c>
      <c r="C748" s="31">
        <v>3980</v>
      </c>
      <c r="D748" s="33" t="str">
        <f>VLOOKUP(B748,SAOM!B$2:H2405,7,0)</f>
        <v>SES-CALO-3980</v>
      </c>
      <c r="E748" s="13">
        <v>41114</v>
      </c>
      <c r="F748" s="13">
        <f t="shared" si="31"/>
        <v>41159</v>
      </c>
      <c r="G748" s="13">
        <f>VLOOKUP(B748,SAOM!B$2:D2292,3,0)</f>
        <v>41159</v>
      </c>
      <c r="H748" s="13">
        <f t="shared" si="28"/>
        <v>41174</v>
      </c>
      <c r="I748" s="13" t="s">
        <v>458</v>
      </c>
      <c r="J748" s="10" t="s">
        <v>469</v>
      </c>
      <c r="K748" s="33" t="str">
        <f>VLOOKUP(B748,SAOM!B$2:H2289,4,0)</f>
        <v>Aceito</v>
      </c>
      <c r="L748" s="10" t="s">
        <v>456</v>
      </c>
      <c r="M748" s="33" t="str">
        <f>VLOOKUP(B748,SAOM!B$2:F2575,5,0)</f>
        <v>Lider</v>
      </c>
      <c r="N748" s="11" t="s">
        <v>163</v>
      </c>
      <c r="O748" s="11" t="str">
        <f>VLOOKUP(N748,Coordenadas!B$2:C1595,2,0)</f>
        <v>OESTE</v>
      </c>
      <c r="P748" s="11" t="str">
        <f>VLOOKUP(N748,Coordenadas!B$2:D1595,3,0)</f>
        <v xml:space="preserve"> 20°51'56.59"S</v>
      </c>
      <c r="Q748" s="11" t="str">
        <f>VLOOKUP(N748,Coordenadas!B$2:E1595,4,0)</f>
        <v xml:space="preserve"> 45°16'23.53"O</v>
      </c>
      <c r="R748" s="33">
        <v>4033</v>
      </c>
      <c r="S748" s="13">
        <v>41135</v>
      </c>
      <c r="T748" s="35" t="str">
        <f>VLOOKUP(B748,SAOM!B$2:M2289,9,0)</f>
        <v>Eduardo Carlos Mendes Moreira</v>
      </c>
      <c r="U748" s="13" t="str">
        <f>VLOOKUP(B748,SAOM!B$2:N2289,10,0)</f>
        <v>Av. Américo Leão - S/N</v>
      </c>
      <c r="V748" s="35" t="str">
        <f>VLOOKUP(B748,SAOM!B$2:P2289,12,0)</f>
        <v>35 98393737</v>
      </c>
      <c r="W748" s="60" t="str">
        <f>VLOOKUP(B748,SAOM!B$2:O2289,11,0)</f>
        <v>37270-000</v>
      </c>
      <c r="X748" s="33" t="str">
        <f>VLOOKUP(B748,SAOM!B$2:Q2289,13,0)</f>
        <v>00:20:0e:10:4f:b8</v>
      </c>
      <c r="Y748" s="13">
        <v>41135</v>
      </c>
      <c r="Z748" s="11" t="s">
        <v>5930</v>
      </c>
      <c r="AA748" s="14">
        <v>41137</v>
      </c>
      <c r="AB748" s="28" t="str">
        <f>VLOOKUP(C748,Relatorios!A$3:B1519,2,0)</f>
        <v>Pronto pra ser entregue</v>
      </c>
      <c r="AC748" s="287">
        <f>VLOOKUP(D748,Faturamento!D$3:F2183,3,0)</f>
        <v>41168</v>
      </c>
      <c r="AD748" s="41"/>
      <c r="AE748" s="14" t="str">
        <f>VLOOKUP(B748,SAOM!B$2:T2289,16,0)</f>
        <v>-</v>
      </c>
      <c r="AF748" s="14">
        <f t="shared" si="29"/>
        <v>41227</v>
      </c>
      <c r="AG748" s="14" t="s">
        <v>4162</v>
      </c>
      <c r="AH748" s="14"/>
      <c r="AI748" s="47"/>
      <c r="AJ748" s="114"/>
      <c r="AK748" s="114"/>
      <c r="AL748" s="11" t="str">
        <f>VLOOKUP(B748,SAOM!B$2:U2406,20,0)</f>
        <v>técnico não possui o cabo</v>
      </c>
    </row>
    <row r="749" spans="1:43" s="15" customFormat="1" ht="15.75" customHeight="1">
      <c r="A749" s="39">
        <v>3981</v>
      </c>
      <c r="B749" s="31">
        <v>3981</v>
      </c>
      <c r="C749" s="31">
        <v>3981</v>
      </c>
      <c r="D749" s="33" t="str">
        <f>VLOOKUP(B749,SAOM!B$2:H2406,7,0)</f>
        <v>SES-CALO-3981</v>
      </c>
      <c r="E749" s="13">
        <v>41114</v>
      </c>
      <c r="F749" s="13">
        <f t="shared" si="31"/>
        <v>41159</v>
      </c>
      <c r="G749" s="13">
        <f>VLOOKUP(B749,SAOM!B$2:D2293,3,0)</f>
        <v>41159</v>
      </c>
      <c r="H749" s="13">
        <f t="shared" si="28"/>
        <v>41174</v>
      </c>
      <c r="I749" s="13" t="s">
        <v>458</v>
      </c>
      <c r="J749" s="10" t="s">
        <v>469</v>
      </c>
      <c r="K749" s="33" t="str">
        <f>VLOOKUP(B749,SAOM!B$2:H2290,4,0)</f>
        <v>Aceito</v>
      </c>
      <c r="L749" s="10" t="s">
        <v>456</v>
      </c>
      <c r="M749" s="33" t="str">
        <f>VLOOKUP(B749,SAOM!B$2:F2576,5,0)</f>
        <v>Lider</v>
      </c>
      <c r="N749" s="11" t="s">
        <v>163</v>
      </c>
      <c r="O749" s="11" t="str">
        <f>VLOOKUP(N749,Coordenadas!B$2:C1596,2,0)</f>
        <v>OESTE</v>
      </c>
      <c r="P749" s="11" t="str">
        <f>VLOOKUP(N749,Coordenadas!B$2:D1596,3,0)</f>
        <v xml:space="preserve"> 20°51'56.59"S</v>
      </c>
      <c r="Q749" s="11" t="str">
        <f>VLOOKUP(N749,Coordenadas!B$2:E1596,4,0)</f>
        <v xml:space="preserve"> 45°16'23.53"O</v>
      </c>
      <c r="R749" s="33">
        <v>4033</v>
      </c>
      <c r="S749" s="13">
        <v>41162</v>
      </c>
      <c r="T749" s="35" t="str">
        <f>VLOOKUP(B749,SAOM!B$2:M2290,9,0)</f>
        <v xml:space="preserve">Jean </v>
      </c>
      <c r="U749" s="13" t="str">
        <f>VLOOKUP(B749,SAOM!B$2:N2290,10,0)</f>
        <v xml:space="preserve"> Rua Arinos Alves Andrade - Vila Amauri -</v>
      </c>
      <c r="V749" s="35">
        <f>VLOOKUP(B749,SAOM!B$2:P2290,12,0)</f>
        <v>3538326000</v>
      </c>
      <c r="W749" s="60" t="str">
        <f>VLOOKUP(B749,SAOM!B$2:O2290,11,0)</f>
        <v>37270-000</v>
      </c>
      <c r="X749" s="33" t="str">
        <f>VLOOKUP(B749,SAOM!B$2:Q2290,13,0)</f>
        <v>00:20:0e:10:54:e3</v>
      </c>
      <c r="Y749" s="13">
        <v>41261</v>
      </c>
      <c r="Z749" s="11" t="s">
        <v>5381</v>
      </c>
      <c r="AA749" s="14">
        <v>41261</v>
      </c>
      <c r="AB749" s="28">
        <f>VLOOKUP(C749,Relatorios!A$3:B1520,2,0)</f>
        <v>41291</v>
      </c>
      <c r="AC749" s="287">
        <f>VLOOKUP(D749,Faturamento!D$3:F2184,3,0)</f>
        <v>41292</v>
      </c>
      <c r="AD749" s="41"/>
      <c r="AE749" s="14" t="str">
        <f>VLOOKUP(B749,SAOM!B$2:T2290,16,0)</f>
        <v>Jean solicitou alteração de endereço. Passado ao mesmo o telefone da Fatima para solicitação de alteraçao de endereço. Atualizado para Rua Arinos Alves Andrade.</v>
      </c>
      <c r="AF749" s="14">
        <f t="shared" si="29"/>
        <v>41351</v>
      </c>
      <c r="AG749" s="14" t="s">
        <v>4162</v>
      </c>
      <c r="AH749" s="14"/>
      <c r="AI749" s="47"/>
      <c r="AJ749" s="114"/>
      <c r="AK749" s="114"/>
      <c r="AL749" s="11" t="str">
        <f>VLOOKUP(B749,SAOM!B$2:U2407,20,0)</f>
        <v>Não possui computador</v>
      </c>
    </row>
    <row r="750" spans="1:43" s="57" customFormat="1" ht="15.75" customHeight="1">
      <c r="A750" s="39">
        <v>3983</v>
      </c>
      <c r="B750" s="31">
        <v>3983</v>
      </c>
      <c r="C750" s="31">
        <v>3983</v>
      </c>
      <c r="D750" s="33" t="str">
        <f>VLOOKUP(B750,SAOM!B$2:H2407,7,0)</f>
        <v>SES-CALO-3983</v>
      </c>
      <c r="E750" s="24">
        <v>41114</v>
      </c>
      <c r="F750" s="24">
        <f t="shared" si="31"/>
        <v>41159</v>
      </c>
      <c r="G750" s="13">
        <f>VLOOKUP(B750,SAOM!B$2:D2294,3,0)</f>
        <v>41159</v>
      </c>
      <c r="H750" s="24">
        <f t="shared" si="28"/>
        <v>41174</v>
      </c>
      <c r="I750" s="24" t="s">
        <v>458</v>
      </c>
      <c r="J750" s="48" t="s">
        <v>469</v>
      </c>
      <c r="K750" s="33" t="str">
        <f>VLOOKUP(B750,SAOM!B$2:H2291,4,0)</f>
        <v>Aceito</v>
      </c>
      <c r="L750" s="10" t="s">
        <v>456</v>
      </c>
      <c r="M750" s="33" t="str">
        <f>VLOOKUP(B750,SAOM!B$2:F2577,5,0)</f>
        <v>Lider</v>
      </c>
      <c r="N750" s="40" t="s">
        <v>163</v>
      </c>
      <c r="O750" s="11" t="str">
        <f>VLOOKUP(N750,Coordenadas!B$2:C1597,2,0)</f>
        <v>OESTE</v>
      </c>
      <c r="P750" s="11" t="str">
        <f>VLOOKUP(N750,Coordenadas!B$2:D1597,3,0)</f>
        <v xml:space="preserve"> 20°51'56.59"S</v>
      </c>
      <c r="Q750" s="11" t="str">
        <f>VLOOKUP(N750,Coordenadas!B$2:E1597,4,0)</f>
        <v xml:space="preserve"> 45°16'23.53"O</v>
      </c>
      <c r="R750" s="31">
        <v>4033</v>
      </c>
      <c r="S750" s="24">
        <v>41233</v>
      </c>
      <c r="T750" s="35" t="str">
        <f>VLOOKUP(B750,SAOM!B$2:M2291,9,0)</f>
        <v>Eduardo Carlos Mendes Moreira</v>
      </c>
      <c r="U750" s="13" t="str">
        <f>VLOOKUP(B750,SAOM!B$2:N2291,10,0)</f>
        <v>R ua Levi Couto Alvarenga -243</v>
      </c>
      <c r="V750" s="35" t="str">
        <f>VLOOKUP(B750,SAOM!B$2:P2291,12,0)</f>
        <v>35 98393737</v>
      </c>
      <c r="W750" s="60" t="str">
        <f>VLOOKUP(B750,SAOM!B$2:O2291,11,0)</f>
        <v>37270-000</v>
      </c>
      <c r="X750" s="33" t="str">
        <f>VLOOKUP(B750,SAOM!B$2:Q2291,13,0)</f>
        <v>00:20:0E:10:54:AD</v>
      </c>
      <c r="Y750" s="24">
        <v>41233</v>
      </c>
      <c r="Z750" s="40" t="s">
        <v>8102</v>
      </c>
      <c r="AA750" s="55">
        <v>41240</v>
      </c>
      <c r="AB750" s="28">
        <f>VLOOKUP(C750,Relatorios!A$3:B1521,2,0)</f>
        <v>41277</v>
      </c>
      <c r="AC750" s="287">
        <f>VLOOKUP(D750,Faturamento!D$3:F2185,3,0)</f>
        <v>41271</v>
      </c>
      <c r="AD750" s="45" t="s">
        <v>9390</v>
      </c>
      <c r="AE750" s="14" t="str">
        <f>VLOOKUP(B750,SAOM!B$2:T2291,16,0)</f>
        <v>-</v>
      </c>
      <c r="AF750" s="55">
        <f t="shared" si="29"/>
        <v>41330</v>
      </c>
      <c r="AG750" s="55" t="s">
        <v>4162</v>
      </c>
      <c r="AH750" s="55"/>
      <c r="AI750" s="181"/>
      <c r="AJ750" s="115"/>
      <c r="AK750" s="115"/>
      <c r="AL750" s="11" t="str">
        <f>VLOOKUP(B750,SAOM!B$2:U2408,20,0)</f>
        <v>Vai deixar.</v>
      </c>
    </row>
    <row r="751" spans="1:43" s="15" customFormat="1" ht="15.75" customHeight="1">
      <c r="A751" s="39">
        <v>3993</v>
      </c>
      <c r="B751" s="31">
        <v>3993</v>
      </c>
      <c r="C751" s="31">
        <v>3993</v>
      </c>
      <c r="D751" s="33" t="str">
        <f>VLOOKUP(B751,SAOM!B$2:H2408,7,0)</f>
        <v>SES-ITRA-3993</v>
      </c>
      <c r="E751" s="13">
        <v>41116</v>
      </c>
      <c r="F751" s="13">
        <f t="shared" si="31"/>
        <v>41161</v>
      </c>
      <c r="G751" s="13">
        <f>VLOOKUP(B751,SAOM!B$2:D2295,3,0)</f>
        <v>41161</v>
      </c>
      <c r="H751" s="13">
        <f t="shared" si="28"/>
        <v>41176</v>
      </c>
      <c r="I751" s="13" t="s">
        <v>458</v>
      </c>
      <c r="J751" s="10" t="s">
        <v>469</v>
      </c>
      <c r="K751" s="33" t="str">
        <f>VLOOKUP(B751,SAOM!B$2:H2292,4,0)</f>
        <v>Aceito</v>
      </c>
      <c r="L751" s="10" t="s">
        <v>456</v>
      </c>
      <c r="M751" s="33" t="str">
        <f>VLOOKUP(B751,SAOM!B$2:F2578,5,0)</f>
        <v>Lider</v>
      </c>
      <c r="N751" s="11" t="s">
        <v>1678</v>
      </c>
      <c r="O751" s="11" t="str">
        <f>VLOOKUP(N751,Coordenadas!B$2:C1598,2,0)</f>
        <v>CENTRO</v>
      </c>
      <c r="P751" s="11" t="str">
        <f>VLOOKUP(N751,Coordenadas!B$2:D1598,3,0)</f>
        <v xml:space="preserve"> 19°39'56.44"S</v>
      </c>
      <c r="Q751" s="11" t="str">
        <f>VLOOKUP(N751,Coordenadas!B$2:E1598,4,0)</f>
        <v xml:space="preserve"> 43°12'43.52"O</v>
      </c>
      <c r="R751" s="33">
        <v>4033</v>
      </c>
      <c r="S751" s="13">
        <v>41197</v>
      </c>
      <c r="T751" s="35" t="str">
        <f>VLOOKUP(B751,SAOM!B$2:M2292,9,0)</f>
        <v>ROSANE BERTOLIN</v>
      </c>
      <c r="U751" s="13" t="str">
        <f>VLOOKUP(B751,SAOM!B$2:N2292,10,0)</f>
        <v>RUA LUIZ VENTURA 75</v>
      </c>
      <c r="V751" s="35">
        <f>VLOOKUP(B751,SAOM!B$2:P2292,12,0)</f>
        <v>38392605</v>
      </c>
      <c r="W751" s="60" t="str">
        <f>VLOOKUP(B751,SAOM!B$2:O2292,11,0)</f>
        <v>35900-199</v>
      </c>
      <c r="X751" s="33" t="str">
        <f>VLOOKUP(B751,SAOM!B$2:Q2292,13,0)</f>
        <v>00:20:0e:10:55:c8</v>
      </c>
      <c r="Y751" s="13">
        <v>41234</v>
      </c>
      <c r="Z751" s="11" t="s">
        <v>7487</v>
      </c>
      <c r="AA751" s="14">
        <v>41235</v>
      </c>
      <c r="AB751" s="28">
        <f>VLOOKUP(C751,Relatorios!A$3:B1522,2,0)</f>
        <v>41277</v>
      </c>
      <c r="AC751" s="287">
        <f>VLOOKUP(D751,Faturamento!D$3:F2186,3,0)</f>
        <v>41266</v>
      </c>
      <c r="AD751" s="41"/>
      <c r="AE751" s="14" t="str">
        <f>VLOOKUP(B751,SAOM!B$2:T2292,16,0)</f>
        <v>-</v>
      </c>
      <c r="AF751" s="14">
        <f t="shared" si="29"/>
        <v>41325</v>
      </c>
      <c r="AG751" s="14" t="s">
        <v>4162</v>
      </c>
      <c r="AH751" s="14"/>
      <c r="AI751" s="47"/>
      <c r="AJ751" s="114"/>
      <c r="AK751" s="114"/>
      <c r="AL751" s="11" t="str">
        <f>VLOOKUP(B751,SAOM!B$2:U2409,20,0)</f>
        <v>conectado ao computador do cliente</v>
      </c>
    </row>
    <row r="752" spans="1:43" s="57" customFormat="1" ht="15.75" customHeight="1">
      <c r="A752" s="39">
        <v>3994</v>
      </c>
      <c r="B752" s="31">
        <v>3994</v>
      </c>
      <c r="C752" s="31">
        <v>3994</v>
      </c>
      <c r="D752" s="33" t="str">
        <f>VLOOKUP(B752,SAOM!B$2:H2409,7,0)</f>
        <v>SES-ITRA-3994</v>
      </c>
      <c r="E752" s="24">
        <v>41116</v>
      </c>
      <c r="F752" s="24">
        <f t="shared" si="31"/>
        <v>41161</v>
      </c>
      <c r="G752" s="13">
        <f>VLOOKUP(B752,SAOM!B$2:D2296,3,0)</f>
        <v>41161</v>
      </c>
      <c r="H752" s="24">
        <f t="shared" si="28"/>
        <v>41176</v>
      </c>
      <c r="I752" s="24" t="s">
        <v>458</v>
      </c>
      <c r="J752" s="48" t="s">
        <v>469</v>
      </c>
      <c r="K752" s="33" t="str">
        <f>VLOOKUP(B752,SAOM!B$2:H2293,4,0)</f>
        <v>Aceito</v>
      </c>
      <c r="L752" s="10" t="s">
        <v>456</v>
      </c>
      <c r="M752" s="33" t="str">
        <f>VLOOKUP(B752,SAOM!B$2:F2579,5,0)</f>
        <v>Lider</v>
      </c>
      <c r="N752" s="40" t="s">
        <v>1678</v>
      </c>
      <c r="O752" s="11" t="str">
        <f>VLOOKUP(N752,Coordenadas!B$2:C1599,2,0)</f>
        <v>CENTRO</v>
      </c>
      <c r="P752" s="11" t="str">
        <f>VLOOKUP(N752,Coordenadas!B$2:D1599,3,0)</f>
        <v xml:space="preserve"> 19°39'56.44"S</v>
      </c>
      <c r="Q752" s="11" t="str">
        <f>VLOOKUP(N752,Coordenadas!B$2:E1599,4,0)</f>
        <v xml:space="preserve"> 43°12'43.52"O</v>
      </c>
      <c r="R752" s="31">
        <v>4033</v>
      </c>
      <c r="S752" s="24">
        <v>41207</v>
      </c>
      <c r="T752" s="35" t="str">
        <f>VLOOKUP(B752,SAOM!B$2:M2293,9,0)</f>
        <v>CLÁUDIA APARECIDA DOS SANTOS SILVA LEITE</v>
      </c>
      <c r="U752" s="13" t="str">
        <f>VLOOKUP(B752,SAOM!B$2:N2293,10,0)</f>
        <v>MG 129 001</v>
      </c>
      <c r="V752" s="35" t="str">
        <f>VLOOKUP(B752,SAOM!B$2:P2293,12,0)</f>
        <v>3839 2927</v>
      </c>
      <c r="W752" s="60" t="str">
        <f>VLOOKUP(B752,SAOM!B$2:O2293,11,0)</f>
        <v>10146-242</v>
      </c>
      <c r="X752" s="33" t="str">
        <f>VLOOKUP(B752,SAOM!B$2:Q2293,13,0)</f>
        <v>00:20:0e:10:53:41</v>
      </c>
      <c r="Y752" s="24">
        <v>41236</v>
      </c>
      <c r="Z752" s="11" t="s">
        <v>7487</v>
      </c>
      <c r="AA752" s="55">
        <v>41255</v>
      </c>
      <c r="AB752" s="28">
        <f>VLOOKUP(C752,Relatorios!A$3:B1523,2,0)</f>
        <v>41299</v>
      </c>
      <c r="AC752" s="287">
        <f>VLOOKUP(D752,Faturamento!D$3:F2187,3,0)</f>
        <v>41286</v>
      </c>
      <c r="AD752" s="45" t="s">
        <v>12182</v>
      </c>
      <c r="AE752" s="14" t="str">
        <f>VLOOKUP(B752,SAOM!B$2:T2293,16,0)</f>
        <v xml:space="preserve">24/08/2012 13:07:39 	Ivan Santos 	Resolvida.  	Pendência Ativação Resolvida
23/08/2012 19:01:46 	Verônica Bruna Barroso 	Numero não se refere a unidade de saúde do endereço descrito a cima. </v>
      </c>
      <c r="AF752" s="55">
        <f t="shared" si="29"/>
        <v>41345</v>
      </c>
      <c r="AG752" s="55" t="s">
        <v>4162</v>
      </c>
      <c r="AH752" s="55"/>
      <c r="AI752" s="181"/>
      <c r="AJ752" s="115"/>
      <c r="AK752" s="115"/>
      <c r="AL752" s="11" t="str">
        <f>VLOOKUP(B752,SAOM!B$2:U2410,20,0)</f>
        <v>-</v>
      </c>
    </row>
    <row r="753" spans="1:38" s="57" customFormat="1" ht="15.75" customHeight="1">
      <c r="A753" s="39">
        <v>3995</v>
      </c>
      <c r="B753" s="31">
        <v>3995</v>
      </c>
      <c r="C753" s="31">
        <v>3995</v>
      </c>
      <c r="D753" s="33" t="str">
        <f>VLOOKUP(B753,SAOM!B$2:H2410,7,0)</f>
        <v>SES-ITRA-3995</v>
      </c>
      <c r="E753" s="24">
        <v>41116</v>
      </c>
      <c r="F753" s="24">
        <f t="shared" si="31"/>
        <v>41161</v>
      </c>
      <c r="G753" s="13">
        <f>VLOOKUP(B753,SAOM!B$2:D2297,3,0)</f>
        <v>41161</v>
      </c>
      <c r="H753" s="24">
        <f t="shared" si="28"/>
        <v>41176</v>
      </c>
      <c r="I753" s="24" t="s">
        <v>458</v>
      </c>
      <c r="J753" s="48" t="s">
        <v>469</v>
      </c>
      <c r="K753" s="33" t="str">
        <f>VLOOKUP(B753,SAOM!B$2:H2294,4,0)</f>
        <v>Aceito</v>
      </c>
      <c r="L753" s="10" t="s">
        <v>456</v>
      </c>
      <c r="M753" s="33" t="str">
        <f>VLOOKUP(B753,SAOM!B$2:F2580,5,0)</f>
        <v>Lider</v>
      </c>
      <c r="N753" s="40" t="s">
        <v>1678</v>
      </c>
      <c r="O753" s="11" t="str">
        <f>VLOOKUP(N753,Coordenadas!B$2:C1600,2,0)</f>
        <v>CENTRO</v>
      </c>
      <c r="P753" s="11" t="str">
        <f>VLOOKUP(N753,Coordenadas!B$2:D1600,3,0)</f>
        <v xml:space="preserve"> 19°39'56.44"S</v>
      </c>
      <c r="Q753" s="11" t="str">
        <f>VLOOKUP(N753,Coordenadas!B$2:E1600,4,0)</f>
        <v xml:space="preserve"> 43°12'43.52"O</v>
      </c>
      <c r="R753" s="31">
        <v>4033</v>
      </c>
      <c r="S753" s="24">
        <v>41178</v>
      </c>
      <c r="T753" s="35" t="str">
        <f>VLOOKUP(B753,SAOM!B$2:M2294,9,0)</f>
        <v>SORAYA MARIA DE OLIVEIRA MACEDO AMARO</v>
      </c>
      <c r="U753" s="13" t="str">
        <f>VLOOKUP(B753,SAOM!B$2:N2294,10,0)</f>
        <v>RUA PRINCIPAL 001</v>
      </c>
      <c r="V753" s="35" t="str">
        <f>VLOOKUP(B753,SAOM!B$2:P2294,12,0)</f>
        <v>3839 2766</v>
      </c>
      <c r="W753" s="60" t="str">
        <f>VLOOKUP(B753,SAOM!B$2:O2294,11,0)</f>
        <v>35907-000</v>
      </c>
      <c r="X753" s="33" t="str">
        <f>VLOOKUP(B753,SAOM!B$2:Q2294,13,0)</f>
        <v>00:20:0E:10:53:FB</v>
      </c>
      <c r="Y753" s="24">
        <v>41208</v>
      </c>
      <c r="Z753" s="40" t="s">
        <v>7487</v>
      </c>
      <c r="AA753" s="55">
        <v>41208</v>
      </c>
      <c r="AB753" s="28">
        <f>VLOOKUP(C753,Relatorios!A$3:B1524,2,0)</f>
        <v>41277</v>
      </c>
      <c r="AC753" s="287">
        <f>VLOOKUP(D753,Faturamento!D$3:F2188,3,0)</f>
        <v>41239</v>
      </c>
      <c r="AD753" s="45"/>
      <c r="AE753" s="14" t="str">
        <f>VLOOKUP(B753,SAOM!B$2:T2294,16,0)</f>
        <v xml:space="preserve">24/08/2012 13:08:00 	Ivan Santos 	Resolvida.  	Pendência Ativação Resolvida
24/08/2012 11:47:24 	Verônica Bruna Barroso 	O numero de telefone não se refere a unidade de saúde do endereço descrito. </v>
      </c>
      <c r="AF753" s="55">
        <f t="shared" si="29"/>
        <v>41298</v>
      </c>
      <c r="AG753" s="55">
        <v>41212</v>
      </c>
      <c r="AH753" s="55">
        <v>41212</v>
      </c>
      <c r="AI753" s="181" t="s">
        <v>8610</v>
      </c>
      <c r="AJ753" s="115" t="s">
        <v>9082</v>
      </c>
      <c r="AK753" s="115" t="s">
        <v>9081</v>
      </c>
      <c r="AL753" s="11" t="str">
        <f>VLOOKUP(B753,SAOM!B$2:U2411,20,0)</f>
        <v xml:space="preserve">Junto </v>
      </c>
    </row>
    <row r="754" spans="1:38" s="57" customFormat="1" ht="15.75" customHeight="1">
      <c r="A754" s="39">
        <v>3996</v>
      </c>
      <c r="B754" s="31">
        <v>3996</v>
      </c>
      <c r="C754" s="31">
        <v>3996</v>
      </c>
      <c r="D754" s="33" t="str">
        <f>VLOOKUP(B754,SAOM!B$2:H2411,7,0)</f>
        <v>SES-ITRA-3996</v>
      </c>
      <c r="E754" s="24">
        <v>41116</v>
      </c>
      <c r="F754" s="24">
        <v>41162</v>
      </c>
      <c r="G754" s="13">
        <f>VLOOKUP(B754,SAOM!B$2:D2298,3,0)</f>
        <v>41162</v>
      </c>
      <c r="H754" s="24">
        <f t="shared" si="28"/>
        <v>41177</v>
      </c>
      <c r="I754" s="24">
        <v>41156</v>
      </c>
      <c r="J754" s="48" t="s">
        <v>469</v>
      </c>
      <c r="K754" s="33" t="str">
        <f>VLOOKUP(B754,SAOM!B$2:H2295,4,0)</f>
        <v>Aceito</v>
      </c>
      <c r="L754" s="10" t="s">
        <v>456</v>
      </c>
      <c r="M754" s="33" t="str">
        <f>VLOOKUP(B754,SAOM!B$2:F2581,5,0)</f>
        <v>Lider</v>
      </c>
      <c r="N754" s="40" t="s">
        <v>1678</v>
      </c>
      <c r="O754" s="11" t="str">
        <f>VLOOKUP(N754,Coordenadas!B$2:C1601,2,0)</f>
        <v>CENTRO</v>
      </c>
      <c r="P754" s="11" t="str">
        <f>VLOOKUP(N754,Coordenadas!B$2:D1601,3,0)</f>
        <v xml:space="preserve"> 19°39'56.44"S</v>
      </c>
      <c r="Q754" s="11" t="str">
        <f>VLOOKUP(N754,Coordenadas!B$2:E1601,4,0)</f>
        <v xml:space="preserve"> 43°12'43.52"O</v>
      </c>
      <c r="R754" s="31">
        <v>4033</v>
      </c>
      <c r="S754" s="24">
        <v>41178</v>
      </c>
      <c r="T754" s="35" t="str">
        <f>VLOOKUP(B754,SAOM!B$2:M2295,9,0)</f>
        <v>NIUZA APARECIDA COSTA E SILVA</v>
      </c>
      <c r="U754" s="13" t="str">
        <f>VLOOKUP(B754,SAOM!B$2:N2295,10,0)</f>
        <v>Rua Quatrocentos, 130 - Monsenhor José Lopes</v>
      </c>
      <c r="V754" s="35" t="str">
        <f>VLOOKUP(B754,SAOM!B$2:P2295,12,0)</f>
        <v>3839 2485</v>
      </c>
      <c r="W754" s="60" t="str">
        <f>VLOOKUP(B754,SAOM!B$2:O2295,11,0)</f>
        <v>35900-078</v>
      </c>
      <c r="X754" s="33" t="str">
        <f>VLOOKUP(B754,SAOM!B$2:Q2295,13,0)</f>
        <v>00:20:0E:10:56:FB</v>
      </c>
      <c r="Y754" s="24">
        <v>41207</v>
      </c>
      <c r="Z754" s="40" t="s">
        <v>7490</v>
      </c>
      <c r="AA754" s="55">
        <v>41207</v>
      </c>
      <c r="AB754" s="28">
        <f>VLOOKUP(C754,Relatorios!A$3:B1525,2,0)</f>
        <v>41277</v>
      </c>
      <c r="AC754" s="287">
        <f>VLOOKUP(D754,Faturamento!D$3:F2189,3,0)</f>
        <v>41238</v>
      </c>
      <c r="AD754" s="45"/>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55">
        <f t="shared" si="29"/>
        <v>41297</v>
      </c>
      <c r="AG754" s="55" t="s">
        <v>4162</v>
      </c>
      <c r="AH754" s="55"/>
      <c r="AI754" s="181"/>
      <c r="AJ754" s="115"/>
      <c r="AK754" s="115"/>
      <c r="AL754" s="11" t="str">
        <f>VLOOKUP(B754,SAOM!B$2:U2412,20,0)</f>
        <v>-</v>
      </c>
    </row>
    <row r="755" spans="1:38" s="57" customFormat="1" ht="15.75" customHeight="1">
      <c r="A755" s="39">
        <v>3997</v>
      </c>
      <c r="B755" s="31">
        <v>3997</v>
      </c>
      <c r="C755" s="31">
        <v>3997</v>
      </c>
      <c r="D755" s="33" t="str">
        <f>VLOOKUP(B755,SAOM!B$2:H2412,7,0)</f>
        <v>SES-ITRA-3997</v>
      </c>
      <c r="E755" s="24">
        <v>41116</v>
      </c>
      <c r="F755" s="24">
        <v>41181</v>
      </c>
      <c r="G755" s="13">
        <f>VLOOKUP(B755,SAOM!B$2:D2299,3,0)</f>
        <v>41181</v>
      </c>
      <c r="H755" s="24">
        <f t="shared" si="28"/>
        <v>41196</v>
      </c>
      <c r="I755" s="24">
        <v>41156</v>
      </c>
      <c r="J755" s="48" t="s">
        <v>469</v>
      </c>
      <c r="K755" s="33" t="str">
        <f>VLOOKUP(B755,SAOM!B$2:H2296,4,0)</f>
        <v>Aceito</v>
      </c>
      <c r="L755" s="10" t="s">
        <v>456</v>
      </c>
      <c r="M755" s="33" t="str">
        <f>VLOOKUP(B755,SAOM!B$2:F2582,5,0)</f>
        <v>Lider</v>
      </c>
      <c r="N755" s="40" t="s">
        <v>1678</v>
      </c>
      <c r="O755" s="11" t="str">
        <f>VLOOKUP(N755,Coordenadas!B$2:C1602,2,0)</f>
        <v>CENTRO</v>
      </c>
      <c r="P755" s="11" t="str">
        <f>VLOOKUP(N755,Coordenadas!B$2:D1602,3,0)</f>
        <v xml:space="preserve"> 19°39'56.44"S</v>
      </c>
      <c r="Q755" s="11" t="str">
        <f>VLOOKUP(N755,Coordenadas!B$2:E1602,4,0)</f>
        <v xml:space="preserve"> 43°12'43.52"O</v>
      </c>
      <c r="R755" s="31">
        <v>4033</v>
      </c>
      <c r="S755" s="24">
        <v>41204</v>
      </c>
      <c r="T755" s="35" t="str">
        <f>VLOOKUP(B755,SAOM!B$2:M2296,9,0)</f>
        <v>ROSANE APARECIDA SANTOS FREITAS</v>
      </c>
      <c r="U755" s="13" t="str">
        <f>VLOOKUP(B755,SAOM!B$2:N2296,10,0)</f>
        <v>RUA NOVA ERA, 200  - CENTRO</v>
      </c>
      <c r="V755" s="35">
        <f>VLOOKUP(B755,SAOM!B$2:P2296,12,0)</f>
        <v>38392605</v>
      </c>
      <c r="W755" s="60" t="str">
        <f>VLOOKUP(B755,SAOM!B$2:O2296,11,0)</f>
        <v>35900-000</v>
      </c>
      <c r="X755" s="33" t="str">
        <f>VLOOKUP(B755,SAOM!B$2:Q2296,13,0)</f>
        <v>00:20:0E:10:53:95</v>
      </c>
      <c r="Y755" s="24">
        <v>41207</v>
      </c>
      <c r="Z755" s="40" t="s">
        <v>7487</v>
      </c>
      <c r="AA755" s="55">
        <v>41221</v>
      </c>
      <c r="AB755" s="28" t="str">
        <f>VLOOKUP(C755,Relatorios!A$3:B1526,2,0)</f>
        <v>Entregue</v>
      </c>
      <c r="AC755" s="287">
        <f>VLOOKUP(D755,Faturamento!D$3:F2190,3,0)</f>
        <v>41252</v>
      </c>
      <c r="AD755" s="45"/>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55">
        <f t="shared" si="29"/>
        <v>41311</v>
      </c>
      <c r="AG755" s="55" t="s">
        <v>4162</v>
      </c>
      <c r="AH755" s="55"/>
      <c r="AI755" s="181"/>
      <c r="AJ755" s="115"/>
      <c r="AK755" s="115"/>
      <c r="AL755" s="11" t="str">
        <f>VLOOKUP(B755,SAOM!B$2:U2413,20,0)</f>
        <v>Vai deixar conectado no modem</v>
      </c>
    </row>
    <row r="756" spans="1:38" s="57" customFormat="1" ht="15.75" customHeight="1">
      <c r="A756" s="39">
        <v>3998</v>
      </c>
      <c r="B756" s="31">
        <v>3998</v>
      </c>
      <c r="C756" s="31">
        <v>3998</v>
      </c>
      <c r="D756" s="33" t="str">
        <f>VLOOKUP(B756,SAOM!B$2:H2413,7,0)</f>
        <v>SES-ITRA-3998</v>
      </c>
      <c r="E756" s="24">
        <v>41116</v>
      </c>
      <c r="F756" s="24">
        <f>E756+45</f>
        <v>41161</v>
      </c>
      <c r="G756" s="13">
        <f>VLOOKUP(B756,SAOM!B$2:D2300,3,0)</f>
        <v>41161</v>
      </c>
      <c r="H756" s="24">
        <f t="shared" si="28"/>
        <v>41176</v>
      </c>
      <c r="I756" s="24" t="s">
        <v>458</v>
      </c>
      <c r="J756" s="48" t="s">
        <v>469</v>
      </c>
      <c r="K756" s="33" t="str">
        <f>VLOOKUP(B756,SAOM!B$2:H2297,4,0)</f>
        <v>Aceito</v>
      </c>
      <c r="L756" s="10" t="s">
        <v>456</v>
      </c>
      <c r="M756" s="33" t="str">
        <f>VLOOKUP(B756,SAOM!B$2:F2583,5,0)</f>
        <v>Lider</v>
      </c>
      <c r="N756" s="40" t="s">
        <v>1678</v>
      </c>
      <c r="O756" s="11" t="str">
        <f>VLOOKUP(N756,Coordenadas!B$2:C1603,2,0)</f>
        <v>CENTRO</v>
      </c>
      <c r="P756" s="11" t="str">
        <f>VLOOKUP(N756,Coordenadas!B$2:D1603,3,0)</f>
        <v xml:space="preserve"> 19°39'56.44"S</v>
      </c>
      <c r="Q756" s="11" t="str">
        <f>VLOOKUP(N756,Coordenadas!B$2:E1603,4,0)</f>
        <v xml:space="preserve"> 43°12'43.52"O</v>
      </c>
      <c r="R756" s="31">
        <v>4033</v>
      </c>
      <c r="S756" s="24">
        <v>41169</v>
      </c>
      <c r="T756" s="35" t="str">
        <f>VLOOKUP(B756,SAOM!B$2:M2297,9,0)</f>
        <v>LUCIANA GUERRA CAMPOS</v>
      </c>
      <c r="U756" s="13" t="str">
        <f>VLOOKUP(B756,SAOM!B$2:N2297,10,0)</f>
        <v>RUA JOAO CAMILO DE OLIVEIRA TORRES 1172</v>
      </c>
      <c r="V756" s="35" t="str">
        <f>VLOOKUP(B756,SAOM!B$2:P2297,12,0)</f>
        <v xml:space="preserve"> 3839 2224</v>
      </c>
      <c r="W756" s="60" t="str">
        <f>VLOOKUP(B756,SAOM!B$2:O2297,11,0)</f>
        <v>35900-270</v>
      </c>
      <c r="X756" s="33" t="str">
        <f>VLOOKUP(B756,SAOM!B$2:Q2297,13,0)</f>
        <v>00:20:0E:10:4A:BE</v>
      </c>
      <c r="Y756" s="24">
        <v>41169</v>
      </c>
      <c r="Z756" s="11" t="s">
        <v>7487</v>
      </c>
      <c r="AA756" s="55">
        <v>41170</v>
      </c>
      <c r="AB756" s="28">
        <f>VLOOKUP(C756,Relatorios!A$3:B1527,2,0)</f>
        <v>41193</v>
      </c>
      <c r="AC756" s="287">
        <f>VLOOKUP(D756,Faturamento!D$3:F2191,3,0)</f>
        <v>41201</v>
      </c>
      <c r="AD756" s="45"/>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 t="shared" si="29"/>
        <v>41260</v>
      </c>
      <c r="AG756" s="55">
        <v>41205</v>
      </c>
      <c r="AH756" s="55">
        <v>41205</v>
      </c>
      <c r="AI756" s="181" t="s">
        <v>456</v>
      </c>
      <c r="AJ756" s="115" t="s">
        <v>8655</v>
      </c>
      <c r="AK756" s="176" t="s">
        <v>8730</v>
      </c>
      <c r="AL756" s="11" t="str">
        <f>VLOOKUP(B756,SAOM!B$2:U2414,20,0)</f>
        <v>-</v>
      </c>
    </row>
    <row r="757" spans="1:38" s="15" customFormat="1" ht="15.75" customHeight="1">
      <c r="A757" s="39">
        <v>3999</v>
      </c>
      <c r="B757" s="31">
        <v>3999</v>
      </c>
      <c r="C757" s="31">
        <v>3999</v>
      </c>
      <c r="D757" s="33" t="str">
        <f>VLOOKUP(B757,SAOM!B$2:H2414,7,0)</f>
        <v>SES-ITRA-3999</v>
      </c>
      <c r="E757" s="13">
        <v>41116</v>
      </c>
      <c r="F757" s="13">
        <f>E757+45</f>
        <v>41161</v>
      </c>
      <c r="G757" s="13">
        <f>VLOOKUP(B757,SAOM!B$2:D2301,3,0)</f>
        <v>41161</v>
      </c>
      <c r="H757" s="13">
        <f t="shared" si="28"/>
        <v>41176</v>
      </c>
      <c r="I757" s="13" t="s">
        <v>458</v>
      </c>
      <c r="J757" s="10" t="s">
        <v>469</v>
      </c>
      <c r="K757" s="33" t="str">
        <f>VLOOKUP(B757,SAOM!B$2:H2298,4,0)</f>
        <v>Aceito</v>
      </c>
      <c r="L757" s="10" t="s">
        <v>456</v>
      </c>
      <c r="M757" s="33" t="str">
        <f>VLOOKUP(B757,SAOM!B$2:F2584,5,0)</f>
        <v>Lider</v>
      </c>
      <c r="N757" s="11" t="s">
        <v>1678</v>
      </c>
      <c r="O757" s="11" t="str">
        <f>VLOOKUP(N757,Coordenadas!B$2:C1604,2,0)</f>
        <v>CENTRO</v>
      </c>
      <c r="P757" s="11" t="str">
        <f>VLOOKUP(N757,Coordenadas!B$2:D1604,3,0)</f>
        <v xml:space="preserve"> 19°39'56.44"S</v>
      </c>
      <c r="Q757" s="11" t="str">
        <f>VLOOKUP(N757,Coordenadas!B$2:E1604,4,0)</f>
        <v xml:space="preserve"> 43°12'43.52"O</v>
      </c>
      <c r="R757" s="33">
        <v>4033</v>
      </c>
      <c r="S757" s="13">
        <v>41162</v>
      </c>
      <c r="T757" s="35" t="str">
        <f>VLOOKUP(B757,SAOM!B$2:M2298,9,0)</f>
        <v>SUELLEN KAMILA DE OLIVEIRA</v>
      </c>
      <c r="U757" s="13" t="str">
        <f>VLOOKUP(B757,SAOM!B$2:N2298,10,0)</f>
        <v>RUA MARTITA 36 - CAMPESTRE</v>
      </c>
      <c r="V757" s="35" t="str">
        <f>VLOOKUP(B757,SAOM!B$2:P2298,12,0)</f>
        <v>3839 2487</v>
      </c>
      <c r="W757" s="60" t="str">
        <f>VLOOKUP(B757,SAOM!B$2:O2298,11,0)</f>
        <v>35900-088</v>
      </c>
      <c r="X757" s="33" t="str">
        <f>VLOOKUP(B757,SAOM!B$2:Q2298,13,0)</f>
        <v>00:20:0e:10:4a:b2</v>
      </c>
      <c r="Y757" s="13">
        <v>41171</v>
      </c>
      <c r="Z757" s="11" t="s">
        <v>7487</v>
      </c>
      <c r="AA757" s="14">
        <v>41172</v>
      </c>
      <c r="AB757" s="28">
        <f>VLOOKUP(C757,Relatorios!A$3:B1528,2,0)</f>
        <v>41299</v>
      </c>
      <c r="AC757" s="287">
        <v>41306</v>
      </c>
      <c r="AD757" s="41"/>
      <c r="AE757" s="14" t="str">
        <f>VLOOKUP(B757,SAOM!B$2:T2298,16,0)</f>
        <v xml:space="preserve">24/08/2012 13:09:37 	Ivan Santos 	  	Pendência Ativação Resolvida
24/08/2012 08:21:42 	
23/08/2012 18:56:21 	Verônica Bruna Barroso 	Numero não se refere a unidade de saúde do endereço descrito a cima. </v>
      </c>
      <c r="AF757" s="14">
        <f t="shared" si="29"/>
        <v>41262</v>
      </c>
      <c r="AG757" s="14" t="s">
        <v>4162</v>
      </c>
      <c r="AH757" s="14"/>
      <c r="AI757" s="47"/>
      <c r="AJ757" s="114"/>
      <c r="AK757" s="114"/>
      <c r="AL757" s="11" t="str">
        <f>VLOOKUP(B757,SAOM!B$2:U2415,20,0)</f>
        <v>Técnico não possui cabo RJ45</v>
      </c>
    </row>
    <row r="758" spans="1:38" s="15" customFormat="1" ht="15.75" customHeight="1">
      <c r="A758" s="39">
        <v>4000</v>
      </c>
      <c r="B758" s="31">
        <v>4000</v>
      </c>
      <c r="C758" s="31">
        <v>4000</v>
      </c>
      <c r="D758" s="33" t="str">
        <f>VLOOKUP(B758,SAOM!B$2:H2415,7,0)</f>
        <v>SES-ITRA-4000</v>
      </c>
      <c r="E758" s="13">
        <v>41116</v>
      </c>
      <c r="F758" s="13">
        <f>E758+45</f>
        <v>41161</v>
      </c>
      <c r="G758" s="13">
        <f>VLOOKUP(B758,SAOM!B$2:D2302,3,0)</f>
        <v>41161</v>
      </c>
      <c r="H758" s="13">
        <f t="shared" si="28"/>
        <v>41176</v>
      </c>
      <c r="I758" s="13" t="s">
        <v>458</v>
      </c>
      <c r="J758" s="10" t="s">
        <v>469</v>
      </c>
      <c r="K758" s="33" t="str">
        <f>VLOOKUP(B758,SAOM!B$2:H2299,4,0)</f>
        <v>Aceito</v>
      </c>
      <c r="L758" s="10" t="s">
        <v>456</v>
      </c>
      <c r="M758" s="33" t="str">
        <f>VLOOKUP(B758,SAOM!B$2:F2585,5,0)</f>
        <v>Lider</v>
      </c>
      <c r="N758" s="11" t="s">
        <v>1678</v>
      </c>
      <c r="O758" s="11" t="str">
        <f>VLOOKUP(N758,Coordenadas!B$2:C1605,2,0)</f>
        <v>CENTRO</v>
      </c>
      <c r="P758" s="11" t="str">
        <f>VLOOKUP(N758,Coordenadas!B$2:D1605,3,0)</f>
        <v xml:space="preserve"> 19°39'56.44"S</v>
      </c>
      <c r="Q758" s="11" t="str">
        <f>VLOOKUP(N758,Coordenadas!B$2:E1605,4,0)</f>
        <v xml:space="preserve"> 43°12'43.52"O</v>
      </c>
      <c r="R758" s="33">
        <v>4033</v>
      </c>
      <c r="S758" s="13">
        <v>41162</v>
      </c>
      <c r="T758" s="35" t="str">
        <f>VLOOKUP(B758,SAOM!B$2:M2299,9,0)</f>
        <v>MARIA DE FÁTIMA ALVES GOLVEIA TEMPONI</v>
      </c>
      <c r="U758" s="13" t="str">
        <f>VLOOKUP(B758,SAOM!B$2:N2299,10,0)</f>
        <v>TRAVESSA PASSARO VERDE 100 - PEDREIRA</v>
      </c>
      <c r="V758" s="35" t="str">
        <f>VLOOKUP(B758,SAOM!B$2:P2299,12,0)</f>
        <v>3839 2484</v>
      </c>
      <c r="W758" s="60" t="str">
        <f>VLOOKUP(B758,SAOM!B$2:O2299,11,0)</f>
        <v>35904-003</v>
      </c>
      <c r="X758" s="33" t="str">
        <f>VLOOKUP(B758,SAOM!B$2:Q2299,13,0)</f>
        <v>00:20:0E:10:52:0E</v>
      </c>
      <c r="Y758" s="13">
        <v>41173</v>
      </c>
      <c r="Z758" s="11" t="s">
        <v>7487</v>
      </c>
      <c r="AA758" s="14">
        <v>41173</v>
      </c>
      <c r="AB758" s="28">
        <f>VLOOKUP(C758,Relatorios!A$3:B1529,2,0)</f>
        <v>41193</v>
      </c>
      <c r="AC758" s="287">
        <f>VLOOKUP(D758,Faturamento!D$3:F2193,3,0)</f>
        <v>41204</v>
      </c>
      <c r="AD758" s="41"/>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 t="shared" si="29"/>
        <v>41263</v>
      </c>
      <c r="AG758" s="14" t="s">
        <v>4162</v>
      </c>
      <c r="AH758" s="14"/>
      <c r="AI758" s="47"/>
      <c r="AJ758" s="114"/>
      <c r="AK758" s="114"/>
      <c r="AL758" s="11" t="str">
        <f>VLOOKUP(B758,SAOM!B$2:U2416,20,0)</f>
        <v>Não veio no kit.</v>
      </c>
    </row>
    <row r="759" spans="1:38" s="15" customFormat="1" ht="15.75" customHeight="1">
      <c r="A759" s="39">
        <v>4001</v>
      </c>
      <c r="B759" s="31">
        <v>4001</v>
      </c>
      <c r="C759" s="31">
        <v>4001</v>
      </c>
      <c r="D759" s="33" t="str">
        <f>VLOOKUP(B759,SAOM!B$2:H2416,7,0)</f>
        <v>SES-ITRA-4001</v>
      </c>
      <c r="E759" s="13">
        <v>41116</v>
      </c>
      <c r="F759" s="13">
        <f>E759+45</f>
        <v>41161</v>
      </c>
      <c r="G759" s="13">
        <f>VLOOKUP(B759,SAOM!B$2:D2303,3,0)</f>
        <v>41161</v>
      </c>
      <c r="H759" s="13">
        <f t="shared" si="28"/>
        <v>41176</v>
      </c>
      <c r="I759" s="13" t="s">
        <v>458</v>
      </c>
      <c r="J759" s="10" t="s">
        <v>469</v>
      </c>
      <c r="K759" s="33" t="str">
        <f>VLOOKUP(B759,SAOM!B$2:H2300,4,0)</f>
        <v>Aceito</v>
      </c>
      <c r="L759" s="10" t="s">
        <v>456</v>
      </c>
      <c r="M759" s="33" t="str">
        <f>VLOOKUP(B759,SAOM!B$2:F2586,5,0)</f>
        <v>Lider</v>
      </c>
      <c r="N759" s="11" t="s">
        <v>1678</v>
      </c>
      <c r="O759" s="11" t="str">
        <f>VLOOKUP(N759,Coordenadas!B$2:C1606,2,0)</f>
        <v>CENTRO</v>
      </c>
      <c r="P759" s="11" t="str">
        <f>VLOOKUP(N759,Coordenadas!B$2:D1606,3,0)</f>
        <v xml:space="preserve"> 19°39'56.44"S</v>
      </c>
      <c r="Q759" s="11" t="str">
        <f>VLOOKUP(N759,Coordenadas!B$2:E1606,4,0)</f>
        <v xml:space="preserve"> 43°12'43.52"O</v>
      </c>
      <c r="R759" s="33">
        <v>4033</v>
      </c>
      <c r="S759" s="13">
        <v>41162</v>
      </c>
      <c r="T759" s="35" t="str">
        <f>VLOOKUP(B759,SAOM!B$2:M2300,9,0)</f>
        <v>SUELLEN KAMILA DE OLIVEIRA</v>
      </c>
      <c r="U759" s="13" t="str">
        <f>VLOOKUP(B759,SAOM!B$2:N2300,10,0)</f>
        <v xml:space="preserve"> 	RUA PROFESSOR MAX D´ CAUX 80 - BELA VISTA</v>
      </c>
      <c r="V759" s="35" t="str">
        <f>VLOOKUP(B759,SAOM!B$2:P2300,12,0)</f>
        <v>3839 2486</v>
      </c>
      <c r="W759" s="60" t="str">
        <f>VLOOKUP(B759,SAOM!B$2:O2300,11,0)</f>
        <v>35900-076</v>
      </c>
      <c r="X759" s="33" t="str">
        <f>VLOOKUP(B759,SAOM!B$2:Q2300,13,0)</f>
        <v>00:20:0E:10:4A:AB</v>
      </c>
      <c r="Y759" s="13">
        <v>41173</v>
      </c>
      <c r="Z759" s="11" t="s">
        <v>7487</v>
      </c>
      <c r="AA759" s="14">
        <v>41173</v>
      </c>
      <c r="AB759" s="28">
        <f>VLOOKUP(C759,Relatorios!A$3:B1530,2,0)</f>
        <v>41299</v>
      </c>
      <c r="AC759" s="287">
        <f>VLOOKUP(D759,Faturamento!D$3:F2194,3,0)</f>
        <v>41204</v>
      </c>
      <c r="AD759" s="41"/>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 t="shared" si="29"/>
        <v>41263</v>
      </c>
      <c r="AG759" s="14" t="s">
        <v>4162</v>
      </c>
      <c r="AH759" s="14"/>
      <c r="AI759" s="47"/>
      <c r="AJ759" s="114"/>
      <c r="AK759" s="114"/>
      <c r="AL759" s="11" t="str">
        <f>VLOOKUP(B759,SAOM!B$2:U2417,20,0)</f>
        <v xml:space="preserve">Não veio no kit. </v>
      </c>
    </row>
    <row r="760" spans="1:38" s="57" customFormat="1" ht="15.75" customHeight="1">
      <c r="A760" s="39">
        <v>4002</v>
      </c>
      <c r="B760" s="31">
        <v>4002</v>
      </c>
      <c r="C760" s="31">
        <v>4002</v>
      </c>
      <c r="D760" s="33" t="str">
        <f>VLOOKUP(B760,SAOM!B$2:H2417,7,0)</f>
        <v>SES-ITRA-4002</v>
      </c>
      <c r="E760" s="24">
        <v>41116</v>
      </c>
      <c r="F760" s="24">
        <v>41173</v>
      </c>
      <c r="G760" s="13">
        <f>VLOOKUP(B760,SAOM!B$2:D2304,3,0)</f>
        <v>41173</v>
      </c>
      <c r="H760" s="24">
        <f t="shared" si="28"/>
        <v>41188</v>
      </c>
      <c r="I760" s="24">
        <v>41156</v>
      </c>
      <c r="J760" s="48" t="s">
        <v>469</v>
      </c>
      <c r="K760" s="33" t="str">
        <f>VLOOKUP(B760,SAOM!B$2:H2301,4,0)</f>
        <v>Aceito</v>
      </c>
      <c r="L760" s="10" t="s">
        <v>456</v>
      </c>
      <c r="M760" s="33" t="str">
        <f>VLOOKUP(B760,SAOM!B$2:F2587,5,0)</f>
        <v>Lider</v>
      </c>
      <c r="N760" s="40" t="s">
        <v>1678</v>
      </c>
      <c r="O760" s="11" t="str">
        <f>VLOOKUP(N760,Coordenadas!B$2:C1607,2,0)</f>
        <v>CENTRO</v>
      </c>
      <c r="P760" s="11" t="str">
        <f>VLOOKUP(N760,Coordenadas!B$2:D1607,3,0)</f>
        <v xml:space="preserve"> 19°39'56.44"S</v>
      </c>
      <c r="Q760" s="11" t="str">
        <f>VLOOKUP(N760,Coordenadas!B$2:E1607,4,0)</f>
        <v xml:space="preserve"> 43°12'43.52"O</v>
      </c>
      <c r="R760" s="31">
        <v>4033</v>
      </c>
      <c r="S760" s="24">
        <v>41178</v>
      </c>
      <c r="T760" s="35" t="str">
        <f>VLOOKUP(B760,SAOM!B$2:M2301,9,0)</f>
        <v>MARIA MARTA DE OLIVEIRA LAGE</v>
      </c>
      <c r="U760" s="13" t="str">
        <f>VLOOKUP(B760,SAOM!B$2:N2301,10,0)</f>
        <v>Rua Ipoema,105 - Para</v>
      </c>
      <c r="V760" s="35" t="str">
        <f>VLOOKUP(B760,SAOM!B$2:P2301,12,0)</f>
        <v>3839 2483</v>
      </c>
      <c r="W760" s="60" t="str">
        <f>VLOOKUP(B760,SAOM!B$2:O2301,11,0)</f>
        <v>35900-041</v>
      </c>
      <c r="X760" s="33" t="str">
        <f>VLOOKUP(B760,SAOM!B$2:Q2301,13,0)</f>
        <v>00:20:0E:10:53:D6</v>
      </c>
      <c r="Y760" s="24">
        <v>41205</v>
      </c>
      <c r="Z760" s="40" t="s">
        <v>7487</v>
      </c>
      <c r="AA760" s="55">
        <v>41205</v>
      </c>
      <c r="AB760" s="28">
        <f>VLOOKUP(C760,Relatorios!A$3:B1531,2,0)</f>
        <v>41277</v>
      </c>
      <c r="AC760" s="287">
        <f>VLOOKUP(D760,Faturamento!D$3:F2195,3,0)</f>
        <v>41236</v>
      </c>
      <c r="AD760" s="45"/>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55">
        <f t="shared" si="29"/>
        <v>41295</v>
      </c>
      <c r="AG760" s="55">
        <v>41284</v>
      </c>
      <c r="AH760" s="55"/>
      <c r="AI760" s="181" t="s">
        <v>623</v>
      </c>
      <c r="AJ760" s="115" t="s">
        <v>13825</v>
      </c>
      <c r="AK760" s="115" t="s">
        <v>4162</v>
      </c>
      <c r="AL760" s="11" t="str">
        <f>VLOOKUP(B760,SAOM!B$2:U2418,20,0)</f>
        <v>-</v>
      </c>
    </row>
    <row r="761" spans="1:38" s="15" customFormat="1" ht="15.75" customHeight="1">
      <c r="A761" s="39">
        <v>4003</v>
      </c>
      <c r="B761" s="31">
        <v>4003</v>
      </c>
      <c r="C761" s="31">
        <v>4003</v>
      </c>
      <c r="D761" s="33" t="str">
        <f>VLOOKUP(B761,SAOM!B$2:H2418,7,0)</f>
        <v>SES-ITRA-4003</v>
      </c>
      <c r="E761" s="13">
        <v>41116</v>
      </c>
      <c r="F761" s="13">
        <f t="shared" ref="F761:F795" si="32">E761+45</f>
        <v>41161</v>
      </c>
      <c r="G761" s="13">
        <f>VLOOKUP(B761,SAOM!B$2:D2305,3,0)</f>
        <v>41161</v>
      </c>
      <c r="H761" s="13">
        <f t="shared" si="28"/>
        <v>41176</v>
      </c>
      <c r="I761" s="13" t="s">
        <v>458</v>
      </c>
      <c r="J761" s="10" t="s">
        <v>469</v>
      </c>
      <c r="K761" s="33" t="str">
        <f>VLOOKUP(B761,SAOM!B$2:H2302,4,0)</f>
        <v>Aceito</v>
      </c>
      <c r="L761" s="10" t="s">
        <v>456</v>
      </c>
      <c r="M761" s="33" t="str">
        <f>VLOOKUP(B761,SAOM!B$2:F2588,5,0)</f>
        <v>Lider</v>
      </c>
      <c r="N761" s="11" t="s">
        <v>1678</v>
      </c>
      <c r="O761" s="11" t="str">
        <f>VLOOKUP(N761,Coordenadas!B$2:C1608,2,0)</f>
        <v>CENTRO</v>
      </c>
      <c r="P761" s="11" t="str">
        <f>VLOOKUP(N761,Coordenadas!B$2:D1608,3,0)</f>
        <v xml:space="preserve"> 19°39'56.44"S</v>
      </c>
      <c r="Q761" s="11" t="str">
        <f>VLOOKUP(N761,Coordenadas!B$2:E1608,4,0)</f>
        <v xml:space="preserve"> 43°12'43.52"O</v>
      </c>
      <c r="R761" s="33">
        <v>4033</v>
      </c>
      <c r="S761" s="13">
        <v>41162</v>
      </c>
      <c r="T761" s="35" t="str">
        <f>VLOOKUP(B761,SAOM!B$2:M2302,9,0)</f>
        <v>MARIA MARTA DE OLIVEIRA LAGE</v>
      </c>
      <c r="U761" s="13" t="str">
        <f>VLOOKUP(B761,SAOM!B$2:N2302,10,0)</f>
        <v>RUA MARMORE 178</v>
      </c>
      <c r="V761" s="35" t="str">
        <f>VLOOKUP(B761,SAOM!B$2:P2302,12,0)</f>
        <v>3839 2481</v>
      </c>
      <c r="W761" s="60" t="str">
        <f>VLOOKUP(B761,SAOM!B$2:O2302,11,0)</f>
        <v>35900-400</v>
      </c>
      <c r="X761" s="33" t="str">
        <f>VLOOKUP(B761,SAOM!B$2:Q2302,13,0)</f>
        <v>00:20:0e:10:51:cf</v>
      </c>
      <c r="Y761" s="13">
        <v>41179</v>
      </c>
      <c r="Z761" s="11" t="s">
        <v>7490</v>
      </c>
      <c r="AA761" s="14">
        <v>41179</v>
      </c>
      <c r="AB761" s="28">
        <f>VLOOKUP(C761,Relatorios!A$3:B1532,2,0)</f>
        <v>41193</v>
      </c>
      <c r="AC761" s="287">
        <f>VLOOKUP(D761,Faturamento!D$3:F2196,3,0)</f>
        <v>41210</v>
      </c>
      <c r="AD761" s="41"/>
      <c r="AE761" s="14" t="str">
        <f>VLOOKUP(B761,SAOM!B$2:T2302,16,0)</f>
        <v xml:space="preserve">24/08/2012 13:23:13 	Ivan Santos 	Resolvida.  	Pendência Ativação Resolvida
23/08/2012 18:35:46 	Verônica Bruna Barroso 	Numero não se refere a unidade de saúde do endereço descrito a cima. </v>
      </c>
      <c r="AF761" s="14">
        <f t="shared" si="29"/>
        <v>41269</v>
      </c>
      <c r="AG761" s="14" t="s">
        <v>4162</v>
      </c>
      <c r="AH761" s="14"/>
      <c r="AI761" s="47"/>
      <c r="AJ761" s="114"/>
      <c r="AK761" s="114"/>
      <c r="AL761" s="11" t="str">
        <f>VLOOKUP(B761,SAOM!B$2:U2419,20,0)</f>
        <v>Não possui cabo RJ45</v>
      </c>
    </row>
    <row r="762" spans="1:38" s="57" customFormat="1" ht="15.75" customHeight="1">
      <c r="A762" s="39">
        <v>4004</v>
      </c>
      <c r="B762" s="31">
        <v>4004</v>
      </c>
      <c r="C762" s="31">
        <v>4004</v>
      </c>
      <c r="D762" s="33" t="str">
        <f>VLOOKUP(B762,SAOM!B$2:H2419,7,0)</f>
        <v>SES-ITRA-4004</v>
      </c>
      <c r="E762" s="24">
        <v>41116</v>
      </c>
      <c r="F762" s="24">
        <f t="shared" si="32"/>
        <v>41161</v>
      </c>
      <c r="G762" s="13">
        <f>VLOOKUP(B762,SAOM!B$2:D2306,3,0)</f>
        <v>41161</v>
      </c>
      <c r="H762" s="24">
        <f t="shared" si="28"/>
        <v>41176</v>
      </c>
      <c r="I762" s="24" t="s">
        <v>458</v>
      </c>
      <c r="J762" s="48" t="s">
        <v>469</v>
      </c>
      <c r="K762" s="33" t="str">
        <f>VLOOKUP(B762,SAOM!B$2:H2303,4,0)</f>
        <v>Aceito</v>
      </c>
      <c r="L762" s="10" t="s">
        <v>456</v>
      </c>
      <c r="M762" s="33" t="str">
        <f>VLOOKUP(B762,SAOM!B$2:F2589,5,0)</f>
        <v>Lider</v>
      </c>
      <c r="N762" s="40" t="s">
        <v>1678</v>
      </c>
      <c r="O762" s="11" t="str">
        <f>VLOOKUP(N762,Coordenadas!B$2:C1609,2,0)</f>
        <v>CENTRO</v>
      </c>
      <c r="P762" s="11" t="str">
        <f>VLOOKUP(N762,Coordenadas!B$2:D1609,3,0)</f>
        <v xml:space="preserve"> 19°39'56.44"S</v>
      </c>
      <c r="Q762" s="11" t="str">
        <f>VLOOKUP(N762,Coordenadas!B$2:E1609,4,0)</f>
        <v xml:space="preserve"> 43°12'43.52"O</v>
      </c>
      <c r="R762" s="31">
        <v>4033</v>
      </c>
      <c r="S762" s="24">
        <v>41162</v>
      </c>
      <c r="T762" s="35" t="str">
        <f>VLOOKUP(B762,SAOM!B$2:M2303,9,0)</f>
        <v>SUELLEN KAMILA DE OLIVEIRA</v>
      </c>
      <c r="U762" s="13" t="str">
        <f>VLOOKUP(B762,SAOM!B$2:N2303,10,0)</f>
        <v>RUA CINCO 207</v>
      </c>
      <c r="V762" s="35" t="str">
        <f>VLOOKUP(B762,SAOM!B$2:P2303,12,0)</f>
        <v>3839 2499</v>
      </c>
      <c r="W762" s="60" t="str">
        <f>VLOOKUP(B762,SAOM!B$2:O2303,11,0)</f>
        <v>35900-180</v>
      </c>
      <c r="X762" s="33" t="str">
        <f>VLOOKUP(B762,SAOM!B$2:Q2303,13,0)</f>
        <v>00:20:0E:10:4C:36</v>
      </c>
      <c r="Y762" s="24">
        <v>41166</v>
      </c>
      <c r="Z762" s="40" t="s">
        <v>7487</v>
      </c>
      <c r="AA762" s="55">
        <v>41170</v>
      </c>
      <c r="AB762" s="28">
        <f>VLOOKUP(C762,Relatorios!A$3:B1533,2,0)</f>
        <v>41193</v>
      </c>
      <c r="AC762" s="287">
        <f>VLOOKUP(D762,Faturamento!D$3:F2197,3,0)</f>
        <v>41201</v>
      </c>
      <c r="AD762" s="45"/>
      <c r="AE762" s="14" t="str">
        <f>VLOOKUP(B762,SAOM!B$2:T2303,16,0)</f>
        <v xml:space="preserve">24/08/2012 13:23:43 	Ivan Santos 	Resolvida.  	Pendência Ativação Resolvida
24/08/2012 11:21:50 	Verônica Bruna Barroso 	O numero de telefone não se refere a unidade de saúde do endereço descrito. </v>
      </c>
      <c r="AF762" s="14">
        <f t="shared" si="29"/>
        <v>41260</v>
      </c>
      <c r="AG762" s="55" t="s">
        <v>4162</v>
      </c>
      <c r="AH762" s="55"/>
      <c r="AI762" s="181"/>
      <c r="AJ762" s="115"/>
      <c r="AK762" s="115"/>
      <c r="AL762" s="11" t="str">
        <f>VLOOKUP(B762,SAOM!B$2:U2420,20,0)</f>
        <v>-</v>
      </c>
    </row>
    <row r="763" spans="1:38" s="57" customFormat="1" ht="15.75" customHeight="1">
      <c r="A763" s="39">
        <v>4005</v>
      </c>
      <c r="B763" s="31">
        <v>4005</v>
      </c>
      <c r="C763" s="31">
        <v>4005</v>
      </c>
      <c r="D763" s="33" t="str">
        <f>VLOOKUP(B763,SAOM!B$2:H2420,7,0)</f>
        <v>SES-ITRA-4005</v>
      </c>
      <c r="E763" s="24">
        <v>41116</v>
      </c>
      <c r="F763" s="24">
        <f t="shared" si="32"/>
        <v>41161</v>
      </c>
      <c r="G763" s="13">
        <f>VLOOKUP(B763,SAOM!B$2:D2307,3,0)</f>
        <v>41161</v>
      </c>
      <c r="H763" s="24">
        <f t="shared" si="28"/>
        <v>41176</v>
      </c>
      <c r="I763" s="24" t="s">
        <v>458</v>
      </c>
      <c r="J763" s="48" t="s">
        <v>469</v>
      </c>
      <c r="K763" s="33" t="str">
        <f>VLOOKUP(B763,SAOM!B$2:H2304,4,0)</f>
        <v>Aceito</v>
      </c>
      <c r="L763" s="10" t="s">
        <v>456</v>
      </c>
      <c r="M763" s="33" t="str">
        <f>VLOOKUP(B763,SAOM!B$2:F2590,5,0)</f>
        <v>Lider</v>
      </c>
      <c r="N763" s="40" t="s">
        <v>1678</v>
      </c>
      <c r="O763" s="11" t="str">
        <f>VLOOKUP(N763,Coordenadas!B$2:C1610,2,0)</f>
        <v>CENTRO</v>
      </c>
      <c r="P763" s="11" t="str">
        <f>VLOOKUP(N763,Coordenadas!B$2:D1610,3,0)</f>
        <v xml:space="preserve"> 19°39'56.44"S</v>
      </c>
      <c r="Q763" s="11" t="str">
        <f>VLOOKUP(N763,Coordenadas!B$2:E1610,4,0)</f>
        <v xml:space="preserve"> 43°12'43.52"O</v>
      </c>
      <c r="R763" s="31">
        <v>4033</v>
      </c>
      <c r="S763" s="24">
        <v>41162</v>
      </c>
      <c r="T763" s="35" t="str">
        <f>VLOOKUP(B763,SAOM!B$2:M2304,9,0)</f>
        <v>MEURY FABIANE KELES REIS</v>
      </c>
      <c r="U763" s="13" t="str">
        <f>VLOOKUP(B763,SAOM!B$2:N2304,10,0)</f>
        <v>AV BRASIL 50 - AREAO</v>
      </c>
      <c r="V763" s="35" t="str">
        <f>VLOOKUP(B763,SAOM!B$2:P2304,12,0)</f>
        <v>3839 2225</v>
      </c>
      <c r="W763" s="60" t="str">
        <f>VLOOKUP(B763,SAOM!B$2:O2304,11,0)</f>
        <v>35900-367</v>
      </c>
      <c r="X763" s="33" t="str">
        <f>VLOOKUP(B763,SAOM!B$2:Q2304,13,0)</f>
        <v>00:20:0E:10:4A:9F</v>
      </c>
      <c r="Y763" s="24">
        <v>41177</v>
      </c>
      <c r="Z763" s="40" t="s">
        <v>7487</v>
      </c>
      <c r="AA763" s="55">
        <v>41177</v>
      </c>
      <c r="AB763" s="28">
        <f>VLOOKUP(C763,Relatorios!A$3:B1534,2,0)</f>
        <v>41193</v>
      </c>
      <c r="AC763" s="287">
        <f>VLOOKUP(D763,Faturamento!D$3:F2198,3,0)</f>
        <v>41208</v>
      </c>
      <c r="AD763" s="45"/>
      <c r="AE763" s="14" t="str">
        <f>VLOOKUP(B763,SAOM!B$2:T2304,16,0)</f>
        <v xml:space="preserve">24/08/2012 13:24:09 	Ivan Santos 	Resolvida.  	Pendência Ativação Resolvida
23/08/2012 18:34:16 	Verônica Bruna Barroso 	Numero não se refere a unidade de saúde do endereço descrito a cima. </v>
      </c>
      <c r="AF763" s="14">
        <f t="shared" si="29"/>
        <v>41267</v>
      </c>
      <c r="AG763" s="55" t="s">
        <v>4162</v>
      </c>
      <c r="AH763" s="55"/>
      <c r="AI763" s="181"/>
      <c r="AJ763" s="115"/>
      <c r="AK763" s="115"/>
      <c r="AL763" s="11" t="str">
        <f>VLOOKUP(B763,SAOM!B$2:U2421,20,0)</f>
        <v>Não tem no kit.</v>
      </c>
    </row>
    <row r="764" spans="1:38" s="57" customFormat="1" ht="15.75" customHeight="1">
      <c r="A764" s="39">
        <v>4006</v>
      </c>
      <c r="B764" s="31">
        <v>4006</v>
      </c>
      <c r="C764" s="31">
        <v>4006</v>
      </c>
      <c r="D764" s="33" t="str">
        <f>VLOOKUP(B764,SAOM!B$2:H2421,7,0)</f>
        <v>SES-ITRA-4006</v>
      </c>
      <c r="E764" s="24">
        <v>41116</v>
      </c>
      <c r="F764" s="24">
        <f t="shared" si="32"/>
        <v>41161</v>
      </c>
      <c r="G764" s="13">
        <f>VLOOKUP(B764,SAOM!B$2:D2308,3,0)</f>
        <v>41161</v>
      </c>
      <c r="H764" s="24">
        <f t="shared" si="28"/>
        <v>41176</v>
      </c>
      <c r="I764" s="24" t="s">
        <v>458</v>
      </c>
      <c r="J764" s="48" t="s">
        <v>469</v>
      </c>
      <c r="K764" s="33" t="str">
        <f>VLOOKUP(B764,SAOM!B$2:H2305,4,0)</f>
        <v>Aceito</v>
      </c>
      <c r="L764" s="10" t="s">
        <v>456</v>
      </c>
      <c r="M764" s="33" t="str">
        <f>VLOOKUP(B764,SAOM!B$2:F2591,5,0)</f>
        <v>Lider</v>
      </c>
      <c r="N764" s="40" t="s">
        <v>1678</v>
      </c>
      <c r="O764" s="11" t="str">
        <f>VLOOKUP(N764,Coordenadas!B$2:C1611,2,0)</f>
        <v>CENTRO</v>
      </c>
      <c r="P764" s="11" t="str">
        <f>VLOOKUP(N764,Coordenadas!B$2:D1611,3,0)</f>
        <v xml:space="preserve"> 19°39'56.44"S</v>
      </c>
      <c r="Q764" s="11" t="str">
        <f>VLOOKUP(N764,Coordenadas!B$2:E1611,4,0)</f>
        <v xml:space="preserve"> 43°12'43.52"O</v>
      </c>
      <c r="R764" s="31">
        <v>4033</v>
      </c>
      <c r="S764" s="24">
        <v>41162</v>
      </c>
      <c r="T764" s="35" t="str">
        <f>VLOOKUP(B764,SAOM!B$2:M2305,9,0)</f>
        <v>EVANDRO PEREIRA GUERRA JÚNIOR</v>
      </c>
      <c r="U764" s="13" t="str">
        <f>VLOOKUP(B764,SAOM!B$2:N2305,10,0)</f>
        <v>RUA OURO PRETO 560</v>
      </c>
      <c r="V764" s="35" t="str">
        <f>VLOOKUP(B764,SAOM!B$2:P2305,12,0)</f>
        <v>3839 2498</v>
      </c>
      <c r="W764" s="60" t="str">
        <f>VLOOKUP(B764,SAOM!B$2:O2305,11,0)</f>
        <v>35900-161</v>
      </c>
      <c r="X764" s="33" t="str">
        <f>VLOOKUP(B764,SAOM!B$2:Q2305,13,0)</f>
        <v>00:20:0E:10:4A:85</v>
      </c>
      <c r="Y764" s="24">
        <v>41170</v>
      </c>
      <c r="Z764" s="40" t="s">
        <v>7487</v>
      </c>
      <c r="AA764" s="55">
        <v>41171</v>
      </c>
      <c r="AB764" s="28">
        <f>VLOOKUP(C764,Relatorios!A$3:B1535,2,0)</f>
        <v>41193</v>
      </c>
      <c r="AC764" s="287">
        <f>VLOOKUP(D764,Faturamento!D$3:F2199,3,0)</f>
        <v>41202</v>
      </c>
      <c r="AD764" s="45"/>
      <c r="AE764" s="14" t="str">
        <f>VLOOKUP(B764,SAOM!B$2:T2305,16,0)</f>
        <v xml:space="preserve">24/08/2012 13:24:36 	Ivan Santos 	Resolvida.  	Pendência Ativação Resolvida
24/08/2012 11:20:16 	Verônica Bruna Barroso 	O numero de telefone não se refere a unidade de saúde do endereço descrito. </v>
      </c>
      <c r="AF764" s="14">
        <f t="shared" si="29"/>
        <v>41261</v>
      </c>
      <c r="AG764" s="55" t="s">
        <v>4162</v>
      </c>
      <c r="AH764" s="55"/>
      <c r="AI764" s="181"/>
      <c r="AJ764" s="115"/>
      <c r="AK764" s="115"/>
      <c r="AL764" s="11" t="str">
        <f>VLOOKUP(B764,SAOM!B$2:U2422,20,0)</f>
        <v>Localidade não possui computador.</v>
      </c>
    </row>
    <row r="765" spans="1:38" s="57" customFormat="1" ht="15.75" customHeight="1">
      <c r="A765" s="39">
        <v>4007</v>
      </c>
      <c r="B765" s="31">
        <v>4007</v>
      </c>
      <c r="C765" s="31">
        <v>4007</v>
      </c>
      <c r="D765" s="33" t="str">
        <f>VLOOKUP(B765,SAOM!B$2:H2422,7,0)</f>
        <v>SES-ITRA-4007</v>
      </c>
      <c r="E765" s="24">
        <v>41116</v>
      </c>
      <c r="F765" s="24">
        <f t="shared" si="32"/>
        <v>41161</v>
      </c>
      <c r="G765" s="13">
        <f>VLOOKUP(B765,SAOM!B$2:D2309,3,0)</f>
        <v>41161</v>
      </c>
      <c r="H765" s="24">
        <f t="shared" si="28"/>
        <v>41176</v>
      </c>
      <c r="I765" s="24" t="s">
        <v>458</v>
      </c>
      <c r="J765" s="48" t="s">
        <v>469</v>
      </c>
      <c r="K765" s="33" t="str">
        <f>VLOOKUP(B765,SAOM!B$2:H2306,4,0)</f>
        <v>Aceito</v>
      </c>
      <c r="L765" s="10" t="s">
        <v>456</v>
      </c>
      <c r="M765" s="33" t="str">
        <f>VLOOKUP(B765,SAOM!B$2:F2592,5,0)</f>
        <v>Lider</v>
      </c>
      <c r="N765" s="40" t="s">
        <v>1678</v>
      </c>
      <c r="O765" s="11" t="str">
        <f>VLOOKUP(N765,Coordenadas!B$2:C1612,2,0)</f>
        <v>CENTRO</v>
      </c>
      <c r="P765" s="11" t="str">
        <f>VLOOKUP(N765,Coordenadas!B$2:D1612,3,0)</f>
        <v xml:space="preserve"> 19°39'56.44"S</v>
      </c>
      <c r="Q765" s="11" t="str">
        <f>VLOOKUP(N765,Coordenadas!B$2:E1612,4,0)</f>
        <v xml:space="preserve"> 43°12'43.52"O</v>
      </c>
      <c r="R765" s="31">
        <v>4033</v>
      </c>
      <c r="S765" s="24">
        <v>41162</v>
      </c>
      <c r="T765" s="35" t="str">
        <f>VLOOKUP(B765,SAOM!B$2:M2306,9,0)</f>
        <v>DÉBORA DOS SANTOS DUTRA</v>
      </c>
      <c r="U765" s="13" t="str">
        <f>VLOOKUP(B765,SAOM!B$2:N2306,10,0)</f>
        <v>RUA MARECHAL JOFRE 001</v>
      </c>
      <c r="V765" s="35" t="str">
        <f>VLOOKUP(B765,SAOM!B$2:P2306,12,0)</f>
        <v>3839 2222</v>
      </c>
      <c r="W765" s="60" t="str">
        <f>VLOOKUP(B765,SAOM!B$2:O2306,11,0)</f>
        <v>35900-455</v>
      </c>
      <c r="X765" s="33" t="str">
        <f>VLOOKUP(B765,SAOM!B$2:Q2306,13,0)</f>
        <v>00:20:0E:10:4A:95</v>
      </c>
      <c r="Y765" s="24">
        <v>41171</v>
      </c>
      <c r="Z765" s="40" t="s">
        <v>7487</v>
      </c>
      <c r="AA765" s="55">
        <v>41172</v>
      </c>
      <c r="AB765" s="28">
        <f>VLOOKUP(C765,Relatorios!A$3:B1536,2,0)</f>
        <v>41193</v>
      </c>
      <c r="AC765" s="287">
        <f>VLOOKUP(D765,Faturamento!D$3:F2200,3,0)</f>
        <v>41203</v>
      </c>
      <c r="AD765" s="45"/>
      <c r="AE765" s="14" t="str">
        <f>VLOOKUP(B765,SAOM!B$2:T2306,16,0)</f>
        <v xml:space="preserve">24/08/2012 13:25:07 	Ivan Santos 	Resolvida.  	Pendência Ativação Resolvida
23/08/2012 18:31:17 	Verônica Bruna Barroso 	Numero não se refere a unidade de saúde do endereço descrito a cima. </v>
      </c>
      <c r="AF765" s="14">
        <f t="shared" si="29"/>
        <v>41262</v>
      </c>
      <c r="AG765" s="55" t="s">
        <v>4162</v>
      </c>
      <c r="AH765" s="55"/>
      <c r="AI765" s="181"/>
      <c r="AJ765" s="115"/>
      <c r="AK765" s="115"/>
      <c r="AL765" s="11" t="str">
        <f>VLOOKUP(B765,SAOM!B$2:U2423,20,0)</f>
        <v>-</v>
      </c>
    </row>
    <row r="766" spans="1:38" s="199" customFormat="1" ht="15.75" customHeight="1">
      <c r="A766" s="39">
        <v>4008</v>
      </c>
      <c r="B766" s="191">
        <v>4008</v>
      </c>
      <c r="C766" s="31">
        <v>4008</v>
      </c>
      <c r="D766" s="33" t="str">
        <f>VLOOKUP(B766,SAOM!B$2:H2423,7,0)</f>
        <v>SES-ITRA-4008</v>
      </c>
      <c r="E766" s="192">
        <v>41116</v>
      </c>
      <c r="F766" s="192">
        <f t="shared" si="32"/>
        <v>41161</v>
      </c>
      <c r="G766" s="13">
        <f>VLOOKUP(B766,SAOM!B$2:D2310,3,0)</f>
        <v>41161</v>
      </c>
      <c r="H766" s="192">
        <f t="shared" si="28"/>
        <v>41176</v>
      </c>
      <c r="I766" s="192" t="s">
        <v>458</v>
      </c>
      <c r="J766" s="193" t="s">
        <v>469</v>
      </c>
      <c r="K766" s="33" t="str">
        <f>VLOOKUP(B766,SAOM!B$2:H2307,4,0)</f>
        <v>Aceito</v>
      </c>
      <c r="L766" s="10" t="s">
        <v>456</v>
      </c>
      <c r="M766" s="33" t="str">
        <f>VLOOKUP(B766,SAOM!B$2:F2593,5,0)</f>
        <v>Lider</v>
      </c>
      <c r="N766" s="70" t="s">
        <v>1678</v>
      </c>
      <c r="O766" s="11" t="str">
        <f>VLOOKUP(N766,Coordenadas!B$2:C1613,2,0)</f>
        <v>CENTRO</v>
      </c>
      <c r="P766" s="11" t="str">
        <f>VLOOKUP(N766,Coordenadas!B$2:D1613,3,0)</f>
        <v xml:space="preserve"> 19°39'56.44"S</v>
      </c>
      <c r="Q766" s="11" t="str">
        <f>VLOOKUP(N766,Coordenadas!B$2:E1613,4,0)</f>
        <v xml:space="preserve"> 43°12'43.52"O</v>
      </c>
      <c r="R766" s="191">
        <v>4033</v>
      </c>
      <c r="S766" s="192">
        <v>41162</v>
      </c>
      <c r="T766" s="35" t="str">
        <f>VLOOKUP(B766,SAOM!B$2:M2307,9,0)</f>
        <v>DÉBORA DOS SANTOS DUTRA</v>
      </c>
      <c r="U766" s="13" t="str">
        <f>VLOOKUP(B766,SAOM!B$2:N2307,10,0)</f>
        <v xml:space="preserve">MG 129, 001 - MAJOR LAGE </v>
      </c>
      <c r="V766" s="35" t="str">
        <f>VLOOKUP(B766,SAOM!B$2:P2307,12,0)</f>
        <v>3839 2866</v>
      </c>
      <c r="W766" s="60" t="str">
        <f>VLOOKUP(B766,SAOM!B$2:O2307,11,0)</f>
        <v>35900-455</v>
      </c>
      <c r="X766" s="33" t="str">
        <f>VLOOKUP(B766,SAOM!B$2:Q2307,13,0)</f>
        <v>00:20:0e:10:53:e6</v>
      </c>
      <c r="Y766" s="192">
        <v>41206</v>
      </c>
      <c r="Z766" s="70" t="s">
        <v>7487</v>
      </c>
      <c r="AA766" s="194">
        <v>41206</v>
      </c>
      <c r="AB766" s="28">
        <f>VLOOKUP(C766,Relatorios!A$3:B1537,2,0)</f>
        <v>41277</v>
      </c>
      <c r="AC766" s="287">
        <f>VLOOKUP(D766,Faturamento!D$3:F2201,3,0)</f>
        <v>41237</v>
      </c>
      <c r="AD766" s="196"/>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94">
        <f t="shared" si="29"/>
        <v>41296</v>
      </c>
      <c r="AG766" s="194" t="s">
        <v>4162</v>
      </c>
      <c r="AH766" s="194"/>
      <c r="AI766" s="197"/>
      <c r="AJ766" s="198"/>
      <c r="AK766" s="198"/>
      <c r="AL766" s="11" t="str">
        <f>VLOOKUP(B766,SAOM!B$2:U2424,20,0)</f>
        <v>-</v>
      </c>
    </row>
    <row r="767" spans="1:38" s="57" customFormat="1" ht="15.75" customHeight="1">
      <c r="A767" s="39">
        <v>4009</v>
      </c>
      <c r="B767" s="31">
        <v>4009</v>
      </c>
      <c r="C767" s="31">
        <v>4009</v>
      </c>
      <c r="D767" s="33" t="str">
        <f>VLOOKUP(B767,SAOM!B$2:H2424,7,0)</f>
        <v>SES-ITRA-4009</v>
      </c>
      <c r="E767" s="24">
        <v>41116</v>
      </c>
      <c r="F767" s="24">
        <f t="shared" si="32"/>
        <v>41161</v>
      </c>
      <c r="G767" s="13">
        <f>VLOOKUP(B767,SAOM!B$2:D2311,3,0)</f>
        <v>41161</v>
      </c>
      <c r="H767" s="24">
        <f t="shared" si="28"/>
        <v>41176</v>
      </c>
      <c r="I767" s="24" t="s">
        <v>458</v>
      </c>
      <c r="J767" s="48" t="s">
        <v>469</v>
      </c>
      <c r="K767" s="33" t="str">
        <f>VLOOKUP(B767,SAOM!B$2:H2308,4,0)</f>
        <v>Aceito</v>
      </c>
      <c r="L767" s="10" t="s">
        <v>456</v>
      </c>
      <c r="M767" s="33" t="str">
        <f>VLOOKUP(B767,SAOM!B$2:F2594,5,0)</f>
        <v>Lider</v>
      </c>
      <c r="N767" s="40" t="s">
        <v>1678</v>
      </c>
      <c r="O767" s="11" t="str">
        <f>VLOOKUP(N767,Coordenadas!B$2:C1614,2,0)</f>
        <v>CENTRO</v>
      </c>
      <c r="P767" s="11" t="str">
        <f>VLOOKUP(N767,Coordenadas!B$2:D1614,3,0)</f>
        <v xml:space="preserve"> 19°39'56.44"S</v>
      </c>
      <c r="Q767" s="11" t="str">
        <f>VLOOKUP(N767,Coordenadas!B$2:E1614,4,0)</f>
        <v xml:space="preserve"> 43°12'43.52"O</v>
      </c>
      <c r="R767" s="31">
        <v>4033</v>
      </c>
      <c r="S767" s="24">
        <v>41162</v>
      </c>
      <c r="T767" s="35" t="str">
        <f>VLOOKUP(B767,SAOM!B$2:M2308,9,0)</f>
        <v>ROSANE BERTOLIN</v>
      </c>
      <c r="U767" s="13" t="str">
        <f>VLOOKUP(B767,SAOM!B$2:N2308,10,0)</f>
        <v>RUA ITAGUARA 56</v>
      </c>
      <c r="V767" s="35" t="str">
        <f>VLOOKUP(B767,SAOM!B$2:P2308,12,0)</f>
        <v>3839 2496</v>
      </c>
      <c r="W767" s="60" t="str">
        <f>VLOOKUP(B767,SAOM!B$2:O2308,11,0)</f>
        <v>35900-186</v>
      </c>
      <c r="X767" s="33" t="str">
        <f>VLOOKUP(B767,SAOM!B$2:Q2308,13,0)</f>
        <v>00:20:0E:10:4A:7B</v>
      </c>
      <c r="Y767" s="24">
        <v>41169</v>
      </c>
      <c r="Z767" s="40" t="s">
        <v>7487</v>
      </c>
      <c r="AA767" s="55">
        <v>41170</v>
      </c>
      <c r="AB767" s="28">
        <f>VLOOKUP(C767,Relatorios!A$3:B1538,2,0)</f>
        <v>41193</v>
      </c>
      <c r="AC767" s="287">
        <f>VLOOKUP(D767,Faturamento!D$3:F2202,3,0)</f>
        <v>41201</v>
      </c>
      <c r="AD767" s="45"/>
      <c r="AE767" s="14" t="str">
        <f>VLOOKUP(B767,SAOM!B$2:T2308,16,0)</f>
        <v xml:space="preserve">24/08/2012 13:27:23 	Ivan Santos 	Resolvida.  	Pendência Ativação Resolvida
24/08/2012 11:12:42 	Verônica Bruna Barroso 	O numero de telefone não se refere a unidade de saúde do endereço descrito. </v>
      </c>
      <c r="AF767" s="14">
        <f t="shared" si="29"/>
        <v>41260</v>
      </c>
      <c r="AG767" s="55" t="s">
        <v>4162</v>
      </c>
      <c r="AH767" s="55"/>
      <c r="AI767" s="181"/>
      <c r="AJ767" s="115"/>
      <c r="AK767" s="115"/>
      <c r="AL767" s="11" t="str">
        <f>VLOOKUP(B767,SAOM!B$2:U2425,20,0)</f>
        <v>-</v>
      </c>
    </row>
    <row r="768" spans="1:38" s="57" customFormat="1" ht="15.75" customHeight="1">
      <c r="A768" s="39">
        <v>4010</v>
      </c>
      <c r="B768" s="31">
        <v>4010</v>
      </c>
      <c r="C768" s="31">
        <v>4010</v>
      </c>
      <c r="D768" s="33" t="str">
        <f>VLOOKUP(B768,SAOM!B$2:H2425,7,0)</f>
        <v>SES-ITRA-4010</v>
      </c>
      <c r="E768" s="24">
        <v>41116</v>
      </c>
      <c r="F768" s="24">
        <f t="shared" si="32"/>
        <v>41161</v>
      </c>
      <c r="G768" s="13">
        <f>VLOOKUP(B768,SAOM!B$2:D2312,3,0)</f>
        <v>41161</v>
      </c>
      <c r="H768" s="24">
        <f t="shared" si="28"/>
        <v>41176</v>
      </c>
      <c r="I768" s="24" t="s">
        <v>458</v>
      </c>
      <c r="J768" s="48" t="s">
        <v>469</v>
      </c>
      <c r="K768" s="33" t="str">
        <f>VLOOKUP(B768,SAOM!B$2:H2309,4,0)</f>
        <v>Aceito</v>
      </c>
      <c r="L768" s="10" t="s">
        <v>456</v>
      </c>
      <c r="M768" s="33" t="str">
        <f>VLOOKUP(B768,SAOM!B$2:F2595,5,0)</f>
        <v>Lider</v>
      </c>
      <c r="N768" s="40" t="s">
        <v>1678</v>
      </c>
      <c r="O768" s="11" t="str">
        <f>VLOOKUP(N768,Coordenadas!B$2:C1615,2,0)</f>
        <v>CENTRO</v>
      </c>
      <c r="P768" s="11" t="str">
        <f>VLOOKUP(N768,Coordenadas!B$2:D1615,3,0)</f>
        <v xml:space="preserve"> 19°39'56.44"S</v>
      </c>
      <c r="Q768" s="11" t="str">
        <f>VLOOKUP(N768,Coordenadas!B$2:E1615,4,0)</f>
        <v xml:space="preserve"> 43°12'43.52"O</v>
      </c>
      <c r="R768" s="31">
        <v>4033</v>
      </c>
      <c r="S768" s="24">
        <v>41171</v>
      </c>
      <c r="T768" s="35" t="str">
        <f>VLOOKUP(B768,SAOM!B$2:M2309,9,0)</f>
        <v>DÉBORA DOS SANTOS DUTRA</v>
      </c>
      <c r="U768" s="13" t="str">
        <f>VLOOKUP(B768,SAOM!B$2:N2309,10,0)</f>
        <v>RUA JORDÂNIA, 173 - Bethania</v>
      </c>
      <c r="V768" s="35">
        <f>VLOOKUP(B768,SAOM!B$2:P2309,12,0)</f>
        <v>38392605</v>
      </c>
      <c r="W768" s="60" t="str">
        <f>VLOOKUP(B768,SAOM!B$2:O2309,11,0)</f>
        <v>35900-474</v>
      </c>
      <c r="X768" s="33" t="str">
        <f>VLOOKUP(B768,SAOM!B$2:Q2309,13,0)</f>
        <v>00:20:0e:10:52:da</v>
      </c>
      <c r="Y768" s="24">
        <v>41171</v>
      </c>
      <c r="Z768" s="40" t="s">
        <v>7674</v>
      </c>
      <c r="AA768" s="55">
        <v>41176</v>
      </c>
      <c r="AB768" s="28">
        <f>VLOOKUP(C768,Relatorios!A$3:B1539,2,0)</f>
        <v>41193</v>
      </c>
      <c r="AC768" s="287">
        <f>VLOOKUP(D768,Faturamento!D$3:F2203,3,0)</f>
        <v>41207</v>
      </c>
      <c r="AD768" s="45"/>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 t="shared" si="29"/>
        <v>41266</v>
      </c>
      <c r="AG768" s="55" t="s">
        <v>4162</v>
      </c>
      <c r="AH768" s="55"/>
      <c r="AI768" s="181"/>
      <c r="AJ768" s="115"/>
      <c r="AK768" s="115"/>
      <c r="AL768" s="11" t="str">
        <f>VLOOKUP(B768,SAOM!B$2:U2426,20,0)</f>
        <v>Técnico sem cabo de rede</v>
      </c>
    </row>
    <row r="769" spans="1:38" s="57" customFormat="1" ht="15.75" customHeight="1">
      <c r="A769" s="39">
        <v>4011</v>
      </c>
      <c r="B769" s="31">
        <v>4011</v>
      </c>
      <c r="C769" s="31">
        <v>4011</v>
      </c>
      <c r="D769" s="33" t="str">
        <f>VLOOKUP(B769,SAOM!B$2:H2426,7,0)</f>
        <v>SES-ITRA-4011</v>
      </c>
      <c r="E769" s="24">
        <v>41116</v>
      </c>
      <c r="F769" s="24">
        <f t="shared" si="32"/>
        <v>41161</v>
      </c>
      <c r="G769" s="13">
        <f>VLOOKUP(B769,SAOM!B$2:D2313,3,0)</f>
        <v>41161</v>
      </c>
      <c r="H769" s="24">
        <f t="shared" si="28"/>
        <v>41176</v>
      </c>
      <c r="I769" s="24" t="s">
        <v>458</v>
      </c>
      <c r="J769" s="48" t="s">
        <v>469</v>
      </c>
      <c r="K769" s="33" t="str">
        <f>VLOOKUP(B769,SAOM!B$2:H2310,4,0)</f>
        <v>Aceito</v>
      </c>
      <c r="L769" s="10" t="s">
        <v>456</v>
      </c>
      <c r="M769" s="33" t="str">
        <f>VLOOKUP(B769,SAOM!B$2:F2596,5,0)</f>
        <v>Lider</v>
      </c>
      <c r="N769" s="40" t="s">
        <v>1678</v>
      </c>
      <c r="O769" s="11" t="str">
        <f>VLOOKUP(N769,Coordenadas!B$2:C1616,2,0)</f>
        <v>CENTRO</v>
      </c>
      <c r="P769" s="11" t="str">
        <f>VLOOKUP(N769,Coordenadas!B$2:D1616,3,0)</f>
        <v xml:space="preserve"> 19°39'56.44"S</v>
      </c>
      <c r="Q769" s="11" t="str">
        <f>VLOOKUP(N769,Coordenadas!B$2:E1616,4,0)</f>
        <v xml:space="preserve"> 43°12'43.52"O</v>
      </c>
      <c r="R769" s="31">
        <v>4033</v>
      </c>
      <c r="S769" s="24">
        <v>41172</v>
      </c>
      <c r="T769" s="35" t="str">
        <f>VLOOKUP(B769,SAOM!B$2:M2310,9,0)</f>
        <v>GISELDA PATRÍCIA FONSECA</v>
      </c>
      <c r="U769" s="13" t="str">
        <f>VLOOKUP(B769,SAOM!B$2:N2310,10,0)</f>
        <v>Rua José Hidenburgo Gonçalves,80</v>
      </c>
      <c r="V769" s="35" t="str">
        <f>VLOOKUP(B769,SAOM!B$2:P2310,12,0)</f>
        <v>2383 9497</v>
      </c>
      <c r="W769" s="60" t="str">
        <f>VLOOKUP(B769,SAOM!B$2:O2310,11,0)</f>
        <v>35901-226</v>
      </c>
      <c r="X769" s="33" t="str">
        <f>VLOOKUP(B769,SAOM!B$2:Q2310,13,0)</f>
        <v>00:20:0E:10:4A:7D</v>
      </c>
      <c r="Y769" s="24">
        <v>41172</v>
      </c>
      <c r="Z769" s="40" t="s">
        <v>7487</v>
      </c>
      <c r="AA769" s="55">
        <v>41173</v>
      </c>
      <c r="AB769" s="28">
        <f>VLOOKUP(C769,Relatorios!A$3:B1540,2,0)</f>
        <v>41291</v>
      </c>
      <c r="AC769" s="287">
        <f>VLOOKUP(D769,Faturamento!D$3:F2204,3,0)</f>
        <v>41204</v>
      </c>
      <c r="AD769" s="45"/>
      <c r="AE769" s="14" t="str">
        <f>VLOOKUP(B769,SAOM!B$2:T2310,16,0)</f>
        <v xml:space="preserve">24/08/2012 13:30:12 	Ivan Santos 	Resolvida.  	Pendência Ativação Resolvida
23/08/2012 19:15:37 	Verônica Bruna Barroso 	Numero não se refere a unidade de saúde do endereço descrito a cima. </v>
      </c>
      <c r="AF769" s="14">
        <f t="shared" si="29"/>
        <v>41263</v>
      </c>
      <c r="AG769" s="55" t="s">
        <v>4162</v>
      </c>
      <c r="AH769" s="55"/>
      <c r="AI769" s="181"/>
      <c r="AJ769" s="115"/>
      <c r="AK769" s="115"/>
      <c r="AL769" s="11" t="str">
        <f>VLOOKUP(B769,SAOM!B$2:U2427,20,0)</f>
        <v>Não veio no kit.</v>
      </c>
    </row>
    <row r="770" spans="1:38" s="57" customFormat="1" ht="15.75" customHeight="1">
      <c r="A770" s="39">
        <v>4012</v>
      </c>
      <c r="B770" s="31">
        <v>4012</v>
      </c>
      <c r="C770" s="31">
        <v>4012</v>
      </c>
      <c r="D770" s="33" t="str">
        <f>VLOOKUP(B770,SAOM!B$2:H2427,7,0)</f>
        <v>SES-ITRA-4012</v>
      </c>
      <c r="E770" s="24">
        <v>41116</v>
      </c>
      <c r="F770" s="24">
        <f t="shared" si="32"/>
        <v>41161</v>
      </c>
      <c r="G770" s="13">
        <f>VLOOKUP(B770,SAOM!B$2:D2314,3,0)</f>
        <v>41161</v>
      </c>
      <c r="H770" s="24">
        <f t="shared" si="28"/>
        <v>41176</v>
      </c>
      <c r="I770" s="24" t="s">
        <v>458</v>
      </c>
      <c r="J770" s="48" t="s">
        <v>469</v>
      </c>
      <c r="K770" s="33" t="str">
        <f>VLOOKUP(B770,SAOM!B$2:H2311,4,0)</f>
        <v>Aceito</v>
      </c>
      <c r="L770" s="10" t="s">
        <v>456</v>
      </c>
      <c r="M770" s="33" t="str">
        <f>VLOOKUP(B770,SAOM!B$2:F2597,5,0)</f>
        <v>Lider</v>
      </c>
      <c r="N770" s="40" t="s">
        <v>1678</v>
      </c>
      <c r="O770" s="11" t="str">
        <f>VLOOKUP(N770,Coordenadas!B$2:C1617,2,0)</f>
        <v>CENTRO</v>
      </c>
      <c r="P770" s="11" t="str">
        <f>VLOOKUP(N770,Coordenadas!B$2:D1617,3,0)</f>
        <v xml:space="preserve"> 19°39'56.44"S</v>
      </c>
      <c r="Q770" s="11" t="str">
        <f>VLOOKUP(N770,Coordenadas!B$2:E1617,4,0)</f>
        <v xml:space="preserve"> 43°12'43.52"O</v>
      </c>
      <c r="R770" s="31">
        <v>4033</v>
      </c>
      <c r="S770" s="24">
        <v>41162</v>
      </c>
      <c r="T770" s="35" t="str">
        <f>VLOOKUP(B770,SAOM!B$2:M2311,9,0)</f>
        <v>SORAYA MARIA DE OLIVEIRA MACEDO AMARO</v>
      </c>
      <c r="U770" s="13" t="str">
        <f>VLOOKUP(B770,SAOM!B$2:N2311,10,0)</f>
        <v>PRACA AUGUSTO GUERRA 001</v>
      </c>
      <c r="V770" s="35" t="str">
        <f>VLOOKUP(B770,SAOM!B$2:P2311,12,0)</f>
        <v>3833 2780</v>
      </c>
      <c r="W770" s="60" t="str">
        <f>VLOOKUP(B770,SAOM!B$2:O2311,11,0)</f>
        <v>35905-000</v>
      </c>
      <c r="X770" s="33" t="str">
        <f>VLOOKUP(B770,SAOM!B$2:Q2311,13,0)</f>
        <v>00:20:0e:10:53:c1</v>
      </c>
      <c r="Y770" s="24">
        <v>41211</v>
      </c>
      <c r="Z770" s="40" t="s">
        <v>7674</v>
      </c>
      <c r="AA770" s="55">
        <v>41211</v>
      </c>
      <c r="AB770" s="28">
        <f>VLOOKUP(C770,Relatorios!A$3:B1541,2,0)</f>
        <v>41299</v>
      </c>
      <c r="AC770" s="287">
        <f>VLOOKUP(D770,Faturamento!D$3:F2205,3,0)</f>
        <v>41242</v>
      </c>
      <c r="AD770" s="45"/>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55">
        <f t="shared" si="29"/>
        <v>41301</v>
      </c>
      <c r="AG770" s="55" t="s">
        <v>4162</v>
      </c>
      <c r="AH770" s="55"/>
      <c r="AI770" s="181"/>
      <c r="AJ770" s="115"/>
      <c r="AK770" s="115"/>
      <c r="AL770" s="11" t="str">
        <f>VLOOKUP(B770,SAOM!B$2:U2428,20,0)</f>
        <v>Técnico sem cabo de rede</v>
      </c>
    </row>
    <row r="771" spans="1:38" s="57" customFormat="1" ht="15.75" customHeight="1">
      <c r="A771" s="39">
        <v>4013</v>
      </c>
      <c r="B771" s="31">
        <v>4013</v>
      </c>
      <c r="C771" s="31">
        <v>4013</v>
      </c>
      <c r="D771" s="33" t="str">
        <f>VLOOKUP(B771,SAOM!B$2:H2428,7,0)</f>
        <v>SES-ITRA-4013</v>
      </c>
      <c r="E771" s="24">
        <v>41116</v>
      </c>
      <c r="F771" s="24">
        <f t="shared" si="32"/>
        <v>41161</v>
      </c>
      <c r="G771" s="13">
        <f>VLOOKUP(B771,SAOM!B$2:D2315,3,0)</f>
        <v>41161</v>
      </c>
      <c r="H771" s="24">
        <f t="shared" si="28"/>
        <v>41176</v>
      </c>
      <c r="I771" s="24" t="s">
        <v>458</v>
      </c>
      <c r="J771" s="48" t="s">
        <v>469</v>
      </c>
      <c r="K771" s="33" t="str">
        <f>VLOOKUP(B771,SAOM!B$2:H2312,4,0)</f>
        <v>Aceito</v>
      </c>
      <c r="L771" s="10" t="s">
        <v>456</v>
      </c>
      <c r="M771" s="33" t="str">
        <f>VLOOKUP(B771,SAOM!B$2:F2598,5,0)</f>
        <v>Lider</v>
      </c>
      <c r="N771" s="40" t="s">
        <v>1678</v>
      </c>
      <c r="O771" s="11" t="str">
        <f>VLOOKUP(N771,Coordenadas!B$2:C1618,2,0)</f>
        <v>CENTRO</v>
      </c>
      <c r="P771" s="11" t="str">
        <f>VLOOKUP(N771,Coordenadas!B$2:D1618,3,0)</f>
        <v xml:space="preserve"> 19°39'56.44"S</v>
      </c>
      <c r="Q771" s="11" t="str">
        <f>VLOOKUP(N771,Coordenadas!B$2:E1618,4,0)</f>
        <v xml:space="preserve"> 43°12'43.52"O</v>
      </c>
      <c r="R771" s="31">
        <v>4033</v>
      </c>
      <c r="S771" s="24">
        <v>41162</v>
      </c>
      <c r="T771" s="35" t="str">
        <f>VLOOKUP(B771,SAOM!B$2:M2312,9,0)</f>
        <v>RONIZE APARECIDA PROCÓPIO</v>
      </c>
      <c r="U771" s="13" t="str">
        <f>VLOOKUP(B771,SAOM!B$2:N2312,10,0)</f>
        <v>RUA dos Escritores, S/N (antiga W18) - GABIROBA DE CIMA</v>
      </c>
      <c r="V771" s="35" t="str">
        <f>VLOOKUP(B771,SAOM!B$2:P2312,12,0)</f>
        <v>3839 2492</v>
      </c>
      <c r="W771" s="60" t="str">
        <f>VLOOKUP(B771,SAOM!B$2:O2312,11,0)</f>
        <v>35905-000</v>
      </c>
      <c r="X771" s="33" t="str">
        <f>VLOOKUP(B771,SAOM!B$2:Q2312,13,0)</f>
        <v>00:20:0E:10:53:9B</v>
      </c>
      <c r="Y771" s="24">
        <v>41205</v>
      </c>
      <c r="Z771" s="40" t="s">
        <v>7490</v>
      </c>
      <c r="AA771" s="55">
        <v>41206</v>
      </c>
      <c r="AB771" s="28">
        <f>VLOOKUP(C771,Relatorios!A$3:B1542,2,0)</f>
        <v>41277</v>
      </c>
      <c r="AC771" s="287">
        <f>VLOOKUP(D771,Faturamento!D$3:F2206,3,0)</f>
        <v>41237</v>
      </c>
      <c r="AD771" s="45"/>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55">
        <f t="shared" si="29"/>
        <v>41296</v>
      </c>
      <c r="AG771" s="55">
        <v>41398</v>
      </c>
      <c r="AH771" s="55">
        <v>41403</v>
      </c>
      <c r="AI771" s="181" t="s">
        <v>8609</v>
      </c>
      <c r="AJ771" s="115" t="s">
        <v>9087</v>
      </c>
      <c r="AK771" s="115" t="s">
        <v>22033</v>
      </c>
      <c r="AL771" s="11" t="str">
        <f>VLOOKUP(B771,SAOM!B$2:U2429,20,0)</f>
        <v>-</v>
      </c>
    </row>
    <row r="772" spans="1:38" s="57" customFormat="1" ht="15.75" customHeight="1">
      <c r="A772" s="39">
        <v>4014</v>
      </c>
      <c r="B772" s="31">
        <v>4014</v>
      </c>
      <c r="C772" s="31">
        <v>4014</v>
      </c>
      <c r="D772" s="33" t="str">
        <f>VLOOKUP(B772,SAOM!B$2:H2429,7,0)</f>
        <v>SES-ITRA-4014</v>
      </c>
      <c r="E772" s="24">
        <v>41116</v>
      </c>
      <c r="F772" s="24">
        <f t="shared" si="32"/>
        <v>41161</v>
      </c>
      <c r="G772" s="13">
        <f>VLOOKUP(B772,SAOM!B$2:D2316,3,0)</f>
        <v>41161</v>
      </c>
      <c r="H772" s="24">
        <f t="shared" si="28"/>
        <v>41176</v>
      </c>
      <c r="I772" s="24" t="s">
        <v>458</v>
      </c>
      <c r="J772" s="48" t="s">
        <v>469</v>
      </c>
      <c r="K772" s="33" t="str">
        <f>VLOOKUP(B772,SAOM!B$2:H2313,4,0)</f>
        <v>Aceito</v>
      </c>
      <c r="L772" s="10" t="s">
        <v>456</v>
      </c>
      <c r="M772" s="33" t="str">
        <f>VLOOKUP(B772,SAOM!B$2:F2599,5,0)</f>
        <v>Lider</v>
      </c>
      <c r="N772" s="40" t="s">
        <v>1678</v>
      </c>
      <c r="O772" s="11" t="str">
        <f>VLOOKUP(N772,Coordenadas!B$2:C1619,2,0)</f>
        <v>CENTRO</v>
      </c>
      <c r="P772" s="11" t="str">
        <f>VLOOKUP(N772,Coordenadas!B$2:D1619,3,0)</f>
        <v xml:space="preserve"> 19°39'56.44"S</v>
      </c>
      <c r="Q772" s="11" t="str">
        <f>VLOOKUP(N772,Coordenadas!B$2:E1619,4,0)</f>
        <v xml:space="preserve"> 43°12'43.52"O</v>
      </c>
      <c r="R772" s="31">
        <v>4033</v>
      </c>
      <c r="S772" s="24">
        <v>41162</v>
      </c>
      <c r="T772" s="35" t="str">
        <f>VLOOKUP(B772,SAOM!B$2:M2313,9,0)</f>
        <v>RONIZE APARECIDA PROCÓPIO</v>
      </c>
      <c r="U772" s="13" t="str">
        <f>VLOOKUP(B772,SAOM!B$2:N2313,10,0)</f>
        <v>Rua urânio, 19 - MAJOR LAGE</v>
      </c>
      <c r="V772" s="35" t="str">
        <f>VLOOKUP(B772,SAOM!B$2:P2313,12,0)</f>
        <v>3839 2324</v>
      </c>
      <c r="W772" s="60" t="str">
        <f>VLOOKUP(B772,SAOM!B$2:O2313,11,0)</f>
        <v>35900-012</v>
      </c>
      <c r="X772" s="33" t="str">
        <f>VLOOKUP(B772,SAOM!B$2:Q2313,13,0)</f>
        <v>00:20:0e:10:4f:5c</v>
      </c>
      <c r="Y772" s="24">
        <v>41178</v>
      </c>
      <c r="Z772" s="40" t="s">
        <v>7487</v>
      </c>
      <c r="AA772" s="55">
        <v>41179</v>
      </c>
      <c r="AB772" s="28">
        <f>VLOOKUP(C772,Relatorios!A$3:B1543,2,0)</f>
        <v>41291</v>
      </c>
      <c r="AC772" s="287">
        <f>VLOOKUP(D772,Faturamento!D$3:F2207,3,0)</f>
        <v>41210</v>
      </c>
      <c r="AD772" s="45"/>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 t="shared" si="29"/>
        <v>41269</v>
      </c>
      <c r="AG772" s="55" t="s">
        <v>4162</v>
      </c>
      <c r="AH772" s="55"/>
      <c r="AI772" s="181"/>
      <c r="AJ772" s="115"/>
      <c r="AK772" s="115"/>
      <c r="AL772" s="11" t="str">
        <f>VLOOKUP(B772,SAOM!B$2:U2430,20,0)</f>
        <v>técnico não possui o cabo</v>
      </c>
    </row>
    <row r="773" spans="1:38" s="57" customFormat="1" ht="15.75" customHeight="1">
      <c r="A773" s="39">
        <v>4015</v>
      </c>
      <c r="B773" s="31">
        <v>4015</v>
      </c>
      <c r="C773" s="31">
        <v>4015</v>
      </c>
      <c r="D773" s="33" t="str">
        <f>VLOOKUP(B773,SAOM!B$2:H2430,7,0)</f>
        <v>SES-ITRA-4015</v>
      </c>
      <c r="E773" s="24">
        <v>41116</v>
      </c>
      <c r="F773" s="24">
        <f t="shared" si="32"/>
        <v>41161</v>
      </c>
      <c r="G773" s="13">
        <f>VLOOKUP(B773,SAOM!B$2:D2317,3,0)</f>
        <v>41161</v>
      </c>
      <c r="H773" s="24">
        <f t="shared" ref="H773:H836" si="33">F773+15</f>
        <v>41176</v>
      </c>
      <c r="I773" s="24" t="s">
        <v>458</v>
      </c>
      <c r="J773" s="48" t="s">
        <v>469</v>
      </c>
      <c r="K773" s="33" t="str">
        <f>VLOOKUP(B773,SAOM!B$2:H2314,4,0)</f>
        <v>Aceito</v>
      </c>
      <c r="L773" s="10" t="s">
        <v>456</v>
      </c>
      <c r="M773" s="33" t="str">
        <f>VLOOKUP(B773,SAOM!B$2:F2600,5,0)</f>
        <v>Lider</v>
      </c>
      <c r="N773" s="40" t="s">
        <v>1678</v>
      </c>
      <c r="O773" s="11" t="str">
        <f>VLOOKUP(N773,Coordenadas!B$2:C1620,2,0)</f>
        <v>CENTRO</v>
      </c>
      <c r="P773" s="11" t="str">
        <f>VLOOKUP(N773,Coordenadas!B$2:D1620,3,0)</f>
        <v xml:space="preserve"> 19°39'56.44"S</v>
      </c>
      <c r="Q773" s="11" t="str">
        <f>VLOOKUP(N773,Coordenadas!B$2:E1620,4,0)</f>
        <v xml:space="preserve"> 43°12'43.52"O</v>
      </c>
      <c r="R773" s="31">
        <v>4033</v>
      </c>
      <c r="S773" s="24">
        <v>41206</v>
      </c>
      <c r="T773" s="35" t="str">
        <f>VLOOKUP(B773,SAOM!B$2:M2314,9,0)</f>
        <v>ROSANE APARECIDA SANTOS FREITAS</v>
      </c>
      <c r="U773" s="13" t="str">
        <f>VLOOKUP(B773,SAOM!B$2:N2314,10,0)</f>
        <v xml:space="preserve">RUA QUATRO 160 - BAIRRO FENIX </v>
      </c>
      <c r="V773" s="35">
        <f>VLOOKUP(B773,SAOM!B$2:P2314,12,0)</f>
        <v>38392605</v>
      </c>
      <c r="W773" s="60" t="str">
        <f>VLOOKUP(B773,SAOM!B$2:O2314,11,0)</f>
        <v>35901-230</v>
      </c>
      <c r="X773" s="33" t="str">
        <f>VLOOKUP(B773,SAOM!B$2:Q2314,13,0)</f>
        <v>00:20:0E:10:53:E5</v>
      </c>
      <c r="Y773" s="24">
        <v>41206</v>
      </c>
      <c r="Z773" s="40" t="s">
        <v>7487</v>
      </c>
      <c r="AA773" s="55">
        <v>41208</v>
      </c>
      <c r="AB773" s="28">
        <f>VLOOKUP(C773,Relatorios!A$3:B1544,2,0)</f>
        <v>41277</v>
      </c>
      <c r="AC773" s="287">
        <f>VLOOKUP(D773,Faturamento!D$3:F2208,3,0)</f>
        <v>41239</v>
      </c>
      <c r="AD773" s="45"/>
      <c r="AE773" s="14" t="str">
        <f>VLOOKUP(B773,SAOM!B$2:T2314,16,0)</f>
        <v>-</v>
      </c>
      <c r="AF773" s="55">
        <f t="shared" ref="AF773:AF836" si="34">AA773+90</f>
        <v>41298</v>
      </c>
      <c r="AG773" s="55">
        <v>41360</v>
      </c>
      <c r="AH773" s="55"/>
      <c r="AI773" s="181" t="s">
        <v>8609</v>
      </c>
      <c r="AJ773" s="115" t="s">
        <v>17257</v>
      </c>
      <c r="AK773" s="115"/>
      <c r="AL773" s="11" t="str">
        <f>VLOOKUP(B773,SAOM!B$2:U2431,20,0)</f>
        <v>-</v>
      </c>
    </row>
    <row r="774" spans="1:38" s="57" customFormat="1" ht="15.75" customHeight="1">
      <c r="A774" s="39">
        <v>4016</v>
      </c>
      <c r="B774" s="31">
        <v>4016</v>
      </c>
      <c r="C774" s="31">
        <v>4016</v>
      </c>
      <c r="D774" s="33" t="str">
        <f>VLOOKUP(B774,SAOM!B$2:H2431,7,0)</f>
        <v>SES-ITRA-4016</v>
      </c>
      <c r="E774" s="24">
        <v>41116</v>
      </c>
      <c r="F774" s="24">
        <f t="shared" si="32"/>
        <v>41161</v>
      </c>
      <c r="G774" s="13">
        <f>VLOOKUP(B774,SAOM!B$2:D2318,3,0)</f>
        <v>41161</v>
      </c>
      <c r="H774" s="24">
        <f t="shared" si="33"/>
        <v>41176</v>
      </c>
      <c r="I774" s="24" t="s">
        <v>458</v>
      </c>
      <c r="J774" s="48" t="s">
        <v>469</v>
      </c>
      <c r="K774" s="33" t="str">
        <f>VLOOKUP(B774,SAOM!B$2:H2315,4,0)</f>
        <v>Aceito</v>
      </c>
      <c r="L774" s="10" t="s">
        <v>456</v>
      </c>
      <c r="M774" s="33" t="str">
        <f>VLOOKUP(B774,SAOM!B$2:F2601,5,0)</f>
        <v>Lider</v>
      </c>
      <c r="N774" s="40" t="s">
        <v>1678</v>
      </c>
      <c r="O774" s="11" t="str">
        <f>VLOOKUP(N774,Coordenadas!B$2:C1621,2,0)</f>
        <v>CENTRO</v>
      </c>
      <c r="P774" s="11" t="str">
        <f>VLOOKUP(N774,Coordenadas!B$2:D1621,3,0)</f>
        <v xml:space="preserve"> 19°39'56.44"S</v>
      </c>
      <c r="Q774" s="11" t="str">
        <f>VLOOKUP(N774,Coordenadas!B$2:E1621,4,0)</f>
        <v xml:space="preserve"> 43°12'43.52"O</v>
      </c>
      <c r="R774" s="31">
        <v>4033</v>
      </c>
      <c r="S774" s="24">
        <v>41162</v>
      </c>
      <c r="T774" s="35" t="str">
        <f>VLOOKUP(B774,SAOM!B$2:M2315,9,0)</f>
        <v>EVANDRO PEREIRA GUERRA JÚNIOR</v>
      </c>
      <c r="U774" s="13" t="str">
        <f>VLOOKUP(B774,SAOM!B$2:N2315,10,0)</f>
        <v>RUA DAS MARGARIDAS 001</v>
      </c>
      <c r="V774" s="35" t="str">
        <f>VLOOKUP(B774,SAOM!B$2:P2315,12,0)</f>
        <v>3839 2223</v>
      </c>
      <c r="W774" s="60" t="str">
        <f>VLOOKUP(B774,SAOM!B$2:O2315,11,0)</f>
        <v>35900-120</v>
      </c>
      <c r="X774" s="33" t="str">
        <f>VLOOKUP(B774,SAOM!B$2:Q2315,13,0)</f>
        <v>00:20:0E:10:51:BC</v>
      </c>
      <c r="Y774" s="24">
        <v>41166</v>
      </c>
      <c r="Z774" s="40" t="s">
        <v>7487</v>
      </c>
      <c r="AA774" s="55">
        <v>41169</v>
      </c>
      <c r="AB774" s="28">
        <f>VLOOKUP(C774,Relatorios!A$3:B1545,2,0)</f>
        <v>41193</v>
      </c>
      <c r="AC774" s="287">
        <f>VLOOKUP(D774,Faturamento!D$3:F2209,3,0)</f>
        <v>41200</v>
      </c>
      <c r="AD774" s="45"/>
      <c r="AE774" s="14" t="str">
        <f>VLOOKUP(B774,SAOM!B$2:T2315,16,0)</f>
        <v>24/08/2012 13:38:01 	Ivan Santos 	Resolvida.  	Pendência Ativação Resolvida
23/08/2012 19:06:36 	Verônica Bruna Barroso 	Numero não se refere a unidade de saúde do endereço descrito a cima.  	Pendência Ativação</v>
      </c>
      <c r="AF774" s="14">
        <f t="shared" si="34"/>
        <v>41259</v>
      </c>
      <c r="AG774" s="55">
        <v>41398</v>
      </c>
      <c r="AH774" s="55">
        <v>41403</v>
      </c>
      <c r="AI774" s="181" t="s">
        <v>8609</v>
      </c>
      <c r="AJ774" s="115" t="s">
        <v>9087</v>
      </c>
      <c r="AK774" s="115" t="s">
        <v>14250</v>
      </c>
      <c r="AL774" s="11" t="str">
        <f>VLOOKUP(B774,SAOM!B$2:U2432,20,0)</f>
        <v>Não. Localidade não possui computador.</v>
      </c>
    </row>
    <row r="775" spans="1:38" s="57" customFormat="1" ht="15.75" customHeight="1">
      <c r="A775" s="39">
        <v>4034</v>
      </c>
      <c r="B775" s="31">
        <v>4034</v>
      </c>
      <c r="C775" s="31">
        <v>4034</v>
      </c>
      <c r="D775" s="33" t="str">
        <f>VLOOKUP(B775,SAOM!B$2:H2432,7,0)</f>
        <v>SES-OUTO-4034</v>
      </c>
      <c r="E775" s="24">
        <v>41116</v>
      </c>
      <c r="F775" s="24">
        <f t="shared" si="32"/>
        <v>41161</v>
      </c>
      <c r="G775" s="24">
        <f>VLOOKUP(B775,SAOM!B$2:D2319,3,0)</f>
        <v>41161</v>
      </c>
      <c r="H775" s="24">
        <f t="shared" si="33"/>
        <v>41176</v>
      </c>
      <c r="I775" s="24" t="s">
        <v>458</v>
      </c>
      <c r="J775" s="48" t="s">
        <v>469</v>
      </c>
      <c r="K775" s="31" t="str">
        <f>VLOOKUP(B775,SAOM!B$2:H2316,4,0)</f>
        <v>Aceito</v>
      </c>
      <c r="L775" s="48" t="s">
        <v>456</v>
      </c>
      <c r="M775" s="33" t="str">
        <f>VLOOKUP(B775,SAOM!B$2:F2602,5,0)</f>
        <v>Lider</v>
      </c>
      <c r="N775" s="40" t="s">
        <v>5507</v>
      </c>
      <c r="O775" s="11" t="str">
        <f>VLOOKUP(N775,Coordenadas!B$2:C1622,2,0)</f>
        <v>CENTRO</v>
      </c>
      <c r="P775" s="11" t="str">
        <f>VLOOKUP(N775,Coordenadas!B$2:D1622,3,0)</f>
        <v xml:space="preserve"> 20°23'7.59"S</v>
      </c>
      <c r="Q775" s="11" t="str">
        <f>VLOOKUP(N775,Coordenadas!B$2:E1622,4,0)</f>
        <v xml:space="preserve"> 43°30'12.33"O</v>
      </c>
      <c r="R775" s="31">
        <v>4033</v>
      </c>
      <c r="S775" s="24">
        <v>41123</v>
      </c>
      <c r="T775" s="54" t="str">
        <f>VLOOKUP(B775,SAOM!B$2:M2316,9,0)</f>
        <v>Mariana Sobral</v>
      </c>
      <c r="U775" s="24" t="str">
        <f>VLOOKUP(B775,SAOM!B$2:N2316,10,0)</f>
        <v>Rua Dez,esquina co Rua Hum,S/nº</v>
      </c>
      <c r="V775" s="54" t="str">
        <f>VLOOKUP(B775,SAOM!B$2:P2316,12,0)</f>
        <v>(31)35531589</v>
      </c>
      <c r="W775" s="175" t="str">
        <f>VLOOKUP(B775,SAOM!B$2:O2316,11,0)</f>
        <v>35410-000</v>
      </c>
      <c r="X775" s="31" t="str">
        <f>VLOOKUP(B775,SAOM!B$2:Q2316,13,0)</f>
        <v>00:20:0E:10:4F:95</v>
      </c>
      <c r="Y775" s="24">
        <v>41123</v>
      </c>
      <c r="Z775" s="40" t="s">
        <v>5728</v>
      </c>
      <c r="AA775" s="55">
        <v>41123</v>
      </c>
      <c r="AB775" s="28">
        <f>VLOOKUP(C775,Relatorios!A$3:B1546,2,0)</f>
        <v>41183</v>
      </c>
      <c r="AC775" s="287">
        <f>VLOOKUP(D775,Faturamento!D$3:F2210,3,0)</f>
        <v>41154</v>
      </c>
      <c r="AD775" s="45"/>
      <c r="AE775" s="55" t="str">
        <f>VLOOKUP(B775,SAOM!B$2:T2316,16,0)</f>
        <v>-</v>
      </c>
      <c r="AF775" s="55">
        <f t="shared" si="34"/>
        <v>41213</v>
      </c>
      <c r="AG775" s="55">
        <v>41253</v>
      </c>
      <c r="AH775" s="55">
        <v>41271</v>
      </c>
      <c r="AI775" s="181" t="s">
        <v>8608</v>
      </c>
      <c r="AJ775" s="115" t="s">
        <v>12171</v>
      </c>
      <c r="AK775" s="115" t="s">
        <v>13257</v>
      </c>
      <c r="AL775" s="11" t="str">
        <f>VLOOKUP(B775,SAOM!B$2:U2433,20,0)</f>
        <v>-</v>
      </c>
    </row>
    <row r="776" spans="1:38" s="15" customFormat="1" ht="15.75" customHeight="1">
      <c r="A776" s="39">
        <v>4039</v>
      </c>
      <c r="B776" s="31">
        <v>4039</v>
      </c>
      <c r="C776" s="31">
        <v>4039</v>
      </c>
      <c r="D776" s="33" t="str">
        <f>VLOOKUP(B776,SAOM!B$2:H2433,7,0)</f>
        <v>SES-OUTO-4039</v>
      </c>
      <c r="E776" s="13">
        <v>41116</v>
      </c>
      <c r="F776" s="13">
        <f t="shared" si="32"/>
        <v>41161</v>
      </c>
      <c r="G776" s="13">
        <f>VLOOKUP(B776,SAOM!B$2:D2320,3,0)</f>
        <v>41161</v>
      </c>
      <c r="H776" s="13">
        <f t="shared" si="33"/>
        <v>41176</v>
      </c>
      <c r="I776" s="13" t="s">
        <v>458</v>
      </c>
      <c r="J776" s="10" t="s">
        <v>469</v>
      </c>
      <c r="K776" s="33" t="str">
        <f>VLOOKUP(B776,SAOM!B$2:H2317,4,0)</f>
        <v>Aceito</v>
      </c>
      <c r="L776" s="10" t="s">
        <v>456</v>
      </c>
      <c r="M776" s="33" t="str">
        <f>VLOOKUP(B776,SAOM!B$2:F2603,5,0)</f>
        <v>Lider</v>
      </c>
      <c r="N776" s="11" t="s">
        <v>5507</v>
      </c>
      <c r="O776" s="11" t="str">
        <f>VLOOKUP(N776,Coordenadas!B$2:C1623,2,0)</f>
        <v>CENTRO</v>
      </c>
      <c r="P776" s="11" t="str">
        <f>VLOOKUP(N776,Coordenadas!B$2:D1623,3,0)</f>
        <v xml:space="preserve"> 20°23'7.59"S</v>
      </c>
      <c r="Q776" s="11" t="str">
        <f>VLOOKUP(N776,Coordenadas!B$2:E1623,4,0)</f>
        <v xml:space="preserve"> 43°30'12.33"O</v>
      </c>
      <c r="R776" s="33">
        <v>4033</v>
      </c>
      <c r="S776" s="13">
        <v>41127</v>
      </c>
      <c r="T776" s="35" t="str">
        <f>VLOOKUP(B776,SAOM!B$2:M2317,9,0)</f>
        <v>Juliana Teixeira</v>
      </c>
      <c r="U776" s="13" t="str">
        <f>VLOOKUP(B776,SAOM!B$2:N2317,10,0)</f>
        <v>Praça da Matriz,nº 05</v>
      </c>
      <c r="V776" s="35" t="str">
        <f>VLOOKUP(B776,SAOM!B$2:P2317,12,0)</f>
        <v>(31)35537150</v>
      </c>
      <c r="W776" s="60" t="str">
        <f>VLOOKUP(B776,SAOM!B$2:O2317,11,0)</f>
        <v>35408-000</v>
      </c>
      <c r="X776" s="33" t="str">
        <f>VLOOKUP(B776,SAOM!B$2:Q2317,13,0)</f>
        <v>00:20:0e:10:4f:a6</v>
      </c>
      <c r="Y776" s="13">
        <v>41127</v>
      </c>
      <c r="Z776" s="11" t="s">
        <v>5723</v>
      </c>
      <c r="AA776" s="14">
        <v>41127</v>
      </c>
      <c r="AB776" s="28">
        <f>VLOOKUP(C776,Relatorios!A$3:B1547,2,0)</f>
        <v>41183</v>
      </c>
      <c r="AC776" s="287">
        <f>VLOOKUP(D776,Faturamento!D$3:F2211,3,0)</f>
        <v>41158</v>
      </c>
      <c r="AD776" s="41"/>
      <c r="AE776" s="14" t="str">
        <f>VLOOKUP(B776,SAOM!B$2:T2317,16,0)</f>
        <v>-</v>
      </c>
      <c r="AF776" s="14">
        <f t="shared" si="34"/>
        <v>41217</v>
      </c>
      <c r="AG776" s="14" t="s">
        <v>4162</v>
      </c>
      <c r="AH776" s="14"/>
      <c r="AI776" s="47"/>
      <c r="AJ776" s="114"/>
      <c r="AK776" s="114"/>
      <c r="AL776" s="11" t="str">
        <f>VLOOKUP(B776,SAOM!B$2:U2434,20,0)</f>
        <v>localidade não possui computador</v>
      </c>
    </row>
    <row r="777" spans="1:38" s="15" customFormat="1" ht="15.75" customHeight="1">
      <c r="A777" s="39">
        <v>3991</v>
      </c>
      <c r="B777" s="31">
        <v>3991</v>
      </c>
      <c r="C777" s="31">
        <v>3991</v>
      </c>
      <c r="D777" s="33" t="str">
        <f>VLOOKUP(B777,SAOM!B$2:H2434,7,0)</f>
        <v>SES-PIGA-3991</v>
      </c>
      <c r="E777" s="13">
        <v>41116</v>
      </c>
      <c r="F777" s="13">
        <f t="shared" si="32"/>
        <v>41161</v>
      </c>
      <c r="G777" s="13">
        <f>VLOOKUP(B777,SAOM!B$2:D2321,3,0)</f>
        <v>41161</v>
      </c>
      <c r="H777" s="13">
        <f t="shared" si="33"/>
        <v>41176</v>
      </c>
      <c r="I777" s="13" t="s">
        <v>458</v>
      </c>
      <c r="J777" s="10" t="s">
        <v>469</v>
      </c>
      <c r="K777" s="33" t="str">
        <f>VLOOKUP(B777,SAOM!B$2:H2318,4,0)</f>
        <v>Aceito</v>
      </c>
      <c r="L777" s="10" t="s">
        <v>456</v>
      </c>
      <c r="M777" s="33" t="str">
        <f>VLOOKUP(B777,SAOM!B$2:F2604,5,0)</f>
        <v>Lider</v>
      </c>
      <c r="N777" s="11" t="s">
        <v>5516</v>
      </c>
      <c r="O777" s="11" t="str">
        <f>VLOOKUP(N777,Coordenadas!B$2:C1624,2,0)</f>
        <v>SUDESTE</v>
      </c>
      <c r="P777" s="11" t="str">
        <f>VLOOKUP(N777,Coordenadas!B$2:D1624,3,0)</f>
        <v xml:space="preserve"> 20° 8'0.09"S</v>
      </c>
      <c r="Q777" s="11" t="str">
        <f>VLOOKUP(N777,Coordenadas!B$2:E1624,4,0)</f>
        <v xml:space="preserve"> 42°18'0.44"O</v>
      </c>
      <c r="R777" s="33">
        <v>4033</v>
      </c>
      <c r="S777" s="13">
        <v>41129</v>
      </c>
      <c r="T777" s="35" t="str">
        <f>VLOOKUP(B777,SAOM!B$2:M2318,9,0)</f>
        <v>Glauce Oliveira Mendes Mendes Brito</v>
      </c>
      <c r="U777" s="13" t="str">
        <f>VLOOKUP(B777,SAOM!B$2:N2318,10,0)</f>
        <v>Rua Martins Peixoto, n 162</v>
      </c>
      <c r="V777" s="35" t="str">
        <f>VLOOKUP(B777,SAOM!B$2:P2318,12,0)</f>
        <v>32 3465-1418</v>
      </c>
      <c r="W777" s="60" t="str">
        <f>VLOOKUP(B777,SAOM!B$2:O2318,11,0)</f>
        <v>36730-000</v>
      </c>
      <c r="X777" s="33" t="str">
        <f>VLOOKUP(B777,SAOM!B$2:Q2318,13,0)</f>
        <v>00:20:0E:10:56:55</v>
      </c>
      <c r="Y777" s="13">
        <v>41255</v>
      </c>
      <c r="Z777" s="11" t="s">
        <v>12739</v>
      </c>
      <c r="AA777" s="14">
        <v>41256</v>
      </c>
      <c r="AB777" s="28">
        <f>VLOOKUP(C777,Relatorios!A$3:B1548,2,0)</f>
        <v>41291</v>
      </c>
      <c r="AC777" s="287">
        <f>VLOOKUP(D777,Faturamento!D$3:F2212,3,0)</f>
        <v>41287</v>
      </c>
      <c r="AD777" s="41"/>
      <c r="AE777" s="14" t="str">
        <f>VLOOKUP(B777,SAOM!B$2:T2318,16,0)</f>
        <v>-</v>
      </c>
      <c r="AF777" s="14">
        <f t="shared" si="34"/>
        <v>41346</v>
      </c>
      <c r="AG777" s="14" t="s">
        <v>4162</v>
      </c>
      <c r="AH777" s="14"/>
      <c r="AI777" s="47"/>
      <c r="AJ777" s="114"/>
      <c r="AK777" s="114"/>
      <c r="AL777" s="11" t="str">
        <f>VLOOKUP(B777,SAOM!B$2:U2435,20,0)</f>
        <v>Nao tem cabo.</v>
      </c>
    </row>
    <row r="778" spans="1:38" s="15" customFormat="1" ht="15.75" customHeight="1">
      <c r="A778" s="39">
        <v>4017</v>
      </c>
      <c r="B778" s="31">
        <v>4017</v>
      </c>
      <c r="C778" s="31">
        <v>4017</v>
      </c>
      <c r="D778" s="33" t="str">
        <f>VLOOKUP(B778,SAOM!B$2:H2435,7,0)</f>
        <v>SES-ITRA-4017</v>
      </c>
      <c r="E778" s="13">
        <v>41116</v>
      </c>
      <c r="F778" s="13">
        <f t="shared" si="32"/>
        <v>41161</v>
      </c>
      <c r="G778" s="13">
        <f>VLOOKUP(B778,SAOM!B$2:D2322,3,0)</f>
        <v>41161</v>
      </c>
      <c r="H778" s="13">
        <f t="shared" si="33"/>
        <v>41176</v>
      </c>
      <c r="I778" s="13" t="s">
        <v>458</v>
      </c>
      <c r="J778" s="10" t="s">
        <v>469</v>
      </c>
      <c r="K778" s="33" t="str">
        <f>VLOOKUP(B778,SAOM!B$2:H2319,4,0)</f>
        <v>Aceito</v>
      </c>
      <c r="L778" s="10" t="s">
        <v>456</v>
      </c>
      <c r="M778" s="33" t="str">
        <f>VLOOKUP(B778,SAOM!B$2:F2605,5,0)</f>
        <v>Lider</v>
      </c>
      <c r="N778" s="11" t="s">
        <v>1678</v>
      </c>
      <c r="O778" s="11" t="str">
        <f>VLOOKUP(N778,Coordenadas!B$2:C1625,2,0)</f>
        <v>CENTRO</v>
      </c>
      <c r="P778" s="11" t="str">
        <f>VLOOKUP(N778,Coordenadas!B$2:D1625,3,0)</f>
        <v xml:space="preserve"> 19°39'56.44"S</v>
      </c>
      <c r="Q778" s="11" t="str">
        <f>VLOOKUP(N778,Coordenadas!B$2:E1625,4,0)</f>
        <v xml:space="preserve"> 43°12'43.52"O</v>
      </c>
      <c r="R778" s="33">
        <v>4033</v>
      </c>
      <c r="S778" s="13">
        <v>41162</v>
      </c>
      <c r="T778" s="35" t="str">
        <f>VLOOKUP(B778,SAOM!B$2:M2319,9,0)</f>
        <v>MEURY FABIANE KELES REIS</v>
      </c>
      <c r="U778" s="13" t="str">
        <f>VLOOKUP(B778,SAOM!B$2:N2319,10,0)</f>
        <v>RUA FABIO PIRES 271</v>
      </c>
      <c r="V778" s="35" t="str">
        <f>VLOOKUP(B778,SAOM!B$2:P2319,12,0)</f>
        <v>3839 2165</v>
      </c>
      <c r="W778" s="60" t="str">
        <f>VLOOKUP(B778,SAOM!B$2:O2319,11,0)</f>
        <v>35900-058</v>
      </c>
      <c r="X778" s="33" t="str">
        <f>VLOOKUP(B778,SAOM!B$2:Q2319,13,0)</f>
        <v>00:20:0e:10:4f:40</v>
      </c>
      <c r="Y778" s="13">
        <v>41172</v>
      </c>
      <c r="Z778" s="11" t="s">
        <v>5727</v>
      </c>
      <c r="AA778" s="14">
        <v>41190</v>
      </c>
      <c r="AB778" s="28">
        <f>VLOOKUP(C778,Relatorios!A$3:B1549,2,0)</f>
        <v>41193</v>
      </c>
      <c r="AC778" s="287">
        <f>VLOOKUP(D778,Faturamento!D$3:F2213,3,0)</f>
        <v>41221</v>
      </c>
      <c r="AD778" s="41"/>
      <c r="AE778" s="14" t="str">
        <f>VLOOKUP(B778,SAOM!B$2:T2319,16,0)</f>
        <v xml:space="preserve">24/08/2012 13:38:26 	Ivan Santos 	Resolvida.  	Pendência Ativação Resolvida
23/08/2012 19:03:31 	Verônica Bruna Barroso 	Numero não se refere a unidade de saúde do endereço descrito a cima. </v>
      </c>
      <c r="AF778" s="14">
        <f t="shared" si="34"/>
        <v>41280</v>
      </c>
      <c r="AG778" s="14" t="s">
        <v>4162</v>
      </c>
      <c r="AH778" s="14"/>
      <c r="AI778" s="47"/>
      <c r="AJ778" s="114"/>
      <c r="AK778" s="114"/>
      <c r="AL778" s="11" t="str">
        <f>VLOOKUP(B778,SAOM!B$2:U2436,20,0)</f>
        <v>técnico não possui cabo e localidade não possui computador</v>
      </c>
    </row>
    <row r="779" spans="1:38" s="15" customFormat="1" ht="15.75" customHeight="1">
      <c r="A779" s="39">
        <v>4018</v>
      </c>
      <c r="B779" s="31">
        <v>4018</v>
      </c>
      <c r="C779" s="31">
        <v>4018</v>
      </c>
      <c r="D779" s="33" t="str">
        <f>VLOOKUP(B779,SAOM!B$2:H2436,7,0)</f>
        <v>SES-ITRA-4018</v>
      </c>
      <c r="E779" s="13">
        <v>41116</v>
      </c>
      <c r="F779" s="13">
        <f t="shared" si="32"/>
        <v>41161</v>
      </c>
      <c r="G779" s="13">
        <f>VLOOKUP(B779,SAOM!B$2:D2323,3,0)</f>
        <v>41161</v>
      </c>
      <c r="H779" s="13">
        <f t="shared" si="33"/>
        <v>41176</v>
      </c>
      <c r="I779" s="13" t="s">
        <v>458</v>
      </c>
      <c r="J779" s="10" t="s">
        <v>469</v>
      </c>
      <c r="K779" s="33" t="str">
        <f>VLOOKUP(B779,SAOM!B$2:H2320,4,0)</f>
        <v>Aceito</v>
      </c>
      <c r="L779" s="10" t="s">
        <v>456</v>
      </c>
      <c r="M779" s="33" t="str">
        <f>VLOOKUP(B779,SAOM!B$2:F2606,5,0)</f>
        <v>Lider</v>
      </c>
      <c r="N779" s="11" t="s">
        <v>1678</v>
      </c>
      <c r="O779" s="11" t="str">
        <f>VLOOKUP(N779,Coordenadas!B$2:C1626,2,0)</f>
        <v>CENTRO</v>
      </c>
      <c r="P779" s="11" t="str">
        <f>VLOOKUP(N779,Coordenadas!B$2:D1626,3,0)</f>
        <v xml:space="preserve"> 19°39'56.44"S</v>
      </c>
      <c r="Q779" s="11" t="str">
        <f>VLOOKUP(N779,Coordenadas!B$2:E1626,4,0)</f>
        <v xml:space="preserve"> 43°12'43.52"O</v>
      </c>
      <c r="R779" s="33">
        <v>4033</v>
      </c>
      <c r="S779" s="13">
        <v>41162</v>
      </c>
      <c r="T779" s="35" t="str">
        <f>VLOOKUP(B779,SAOM!B$2:M2320,9,0)</f>
        <v>LUCILENE OLIVEIRA CONSTANCIO</v>
      </c>
      <c r="U779" s="13" t="str">
        <f>VLOOKUP(B779,SAOM!B$2:N2320,10,0)</f>
        <v>CHACARA FERNANDO JARDIM 555</v>
      </c>
      <c r="V779" s="35">
        <f>VLOOKUP(B779,SAOM!B$2:P2320,12,0)</f>
        <v>38391620</v>
      </c>
      <c r="W779" s="60" t="str">
        <f>VLOOKUP(B779,SAOM!B$2:O2320,11,0)</f>
        <v>35900-595</v>
      </c>
      <c r="X779" s="33" t="str">
        <f>VLOOKUP(B779,SAOM!B$2:Q2320,13,0)</f>
        <v>00:20:0E:10:4A:6E</v>
      </c>
      <c r="Y779" s="13">
        <v>41178</v>
      </c>
      <c r="Z779" s="11" t="s">
        <v>8383</v>
      </c>
      <c r="AA779" s="14">
        <v>41178</v>
      </c>
      <c r="AB779" s="28">
        <f>VLOOKUP(C779,Relatorios!A$3:B1550,2,0)</f>
        <v>41291</v>
      </c>
      <c r="AC779" s="287">
        <f>VLOOKUP(D779,Faturamento!D$3:F2214,3,0)</f>
        <v>41200</v>
      </c>
      <c r="AD779" s="41"/>
      <c r="AE779" s="14" t="str">
        <f>VLOOKUP(B779,SAOM!B$2:T2320,16,0)</f>
        <v>24/08/2012 13:45:18 	Ivan Santos 	Resolvida.  	Pendência Ativação Resolvida
24/08/2012 11:53:34 	Verônica Bruna Barroso 	O numero de telefone não se refere a unidade de saúde do endereço descrito.  	Pendência Ativação</v>
      </c>
      <c r="AF779" s="14">
        <f t="shared" si="34"/>
        <v>41268</v>
      </c>
      <c r="AG779" s="14" t="s">
        <v>4162</v>
      </c>
      <c r="AH779" s="14"/>
      <c r="AI779" s="47"/>
      <c r="AJ779" s="114"/>
      <c r="AK779" s="114"/>
      <c r="AL779" s="11" t="str">
        <f>VLOOKUP(B779,SAOM!B$2:U2437,20,0)</f>
        <v>-</v>
      </c>
    </row>
    <row r="780" spans="1:38" s="15" customFormat="1" ht="15.75" customHeight="1">
      <c r="A780" s="39">
        <v>4019</v>
      </c>
      <c r="B780" s="31">
        <v>4019</v>
      </c>
      <c r="C780" s="31">
        <v>4019</v>
      </c>
      <c r="D780" s="33" t="str">
        <f>VLOOKUP(B780,SAOM!B$2:H2437,7,0)</f>
        <v>SES-ITRA-4019</v>
      </c>
      <c r="E780" s="13">
        <v>41116</v>
      </c>
      <c r="F780" s="13">
        <f t="shared" si="32"/>
        <v>41161</v>
      </c>
      <c r="G780" s="13">
        <f>VLOOKUP(B780,SAOM!B$2:D2324,3,0)</f>
        <v>41161</v>
      </c>
      <c r="H780" s="13">
        <f t="shared" si="33"/>
        <v>41176</v>
      </c>
      <c r="I780" s="13" t="s">
        <v>458</v>
      </c>
      <c r="J780" s="10" t="s">
        <v>469</v>
      </c>
      <c r="K780" s="33" t="str">
        <f>VLOOKUP(B780,SAOM!B$2:H2321,4,0)</f>
        <v>Aceito</v>
      </c>
      <c r="L780" s="10" t="s">
        <v>456</v>
      </c>
      <c r="M780" s="33" t="str">
        <f>VLOOKUP(B780,SAOM!B$2:F2607,5,0)</f>
        <v>Lider</v>
      </c>
      <c r="N780" s="11" t="s">
        <v>1678</v>
      </c>
      <c r="O780" s="11" t="str">
        <f>VLOOKUP(N780,Coordenadas!B$2:C1627,2,0)</f>
        <v>CENTRO</v>
      </c>
      <c r="P780" s="11" t="str">
        <f>VLOOKUP(N780,Coordenadas!B$2:D1627,3,0)</f>
        <v xml:space="preserve"> 19°39'56.44"S</v>
      </c>
      <c r="Q780" s="11" t="str">
        <f>VLOOKUP(N780,Coordenadas!B$2:E1627,4,0)</f>
        <v xml:space="preserve"> 43°12'43.52"O</v>
      </c>
      <c r="R780" s="33">
        <v>4033</v>
      </c>
      <c r="S780" s="13">
        <v>41162</v>
      </c>
      <c r="T780" s="35" t="str">
        <f>VLOOKUP(B780,SAOM!B$2:M2321,9,0)</f>
        <v>LUCILENE OLIVEIRA CONSTANCIO</v>
      </c>
      <c r="U780" s="13" t="str">
        <f>VLOOKUP(B780,SAOM!B$2:N2321,10,0)</f>
        <v>AV JOAO SOARES DA SILVA 135 - BAIRRO PENHA</v>
      </c>
      <c r="V780" s="35" t="str">
        <f>VLOOKUP(B780,SAOM!B$2:P2321,12,0)</f>
        <v>3839 1469</v>
      </c>
      <c r="W780" s="60" t="str">
        <f>VLOOKUP(B780,SAOM!B$2:O2321,11,0)</f>
        <v>35900-062</v>
      </c>
      <c r="X780" s="33" t="str">
        <f>VLOOKUP(B780,SAOM!B$2:Q2321,13,0)</f>
        <v>00:20:0E:10:53:FD</v>
      </c>
      <c r="Y780" s="13">
        <v>41234</v>
      </c>
      <c r="Z780" s="11" t="s">
        <v>8383</v>
      </c>
      <c r="AA780" s="14">
        <v>41235</v>
      </c>
      <c r="AB780" s="28">
        <f>VLOOKUP(C780,Relatorios!A$3:B1551,2,0)</f>
        <v>41277</v>
      </c>
      <c r="AC780" s="287">
        <f>VLOOKUP(D780,Faturamento!D$3:F2215,3,0)</f>
        <v>41266</v>
      </c>
      <c r="AD780" s="41"/>
      <c r="AE780" s="14" t="str">
        <f>VLOOKUP(B780,SAOM!B$2:T2321,16,0)</f>
        <v xml:space="preserve">24/08/2012 13:44:41 	Ivan Santos 	Resolvida.  	Pendência Ativação Resolvida
24/08/2012 11:55:20 	Verônica Bruna Barroso 	O numero de telefone não se refere a unidade de saúde do endereço descrito. </v>
      </c>
      <c r="AF780" s="14">
        <f t="shared" si="34"/>
        <v>41325</v>
      </c>
      <c r="AG780" s="14">
        <v>41380</v>
      </c>
      <c r="AH780" s="14">
        <v>41403</v>
      </c>
      <c r="AI780" s="47" t="s">
        <v>8609</v>
      </c>
      <c r="AJ780" s="114" t="s">
        <v>17255</v>
      </c>
      <c r="AK780" s="114" t="s">
        <v>22035</v>
      </c>
      <c r="AL780" s="11" t="str">
        <f>VLOOKUP(B780,SAOM!B$2:U2438,20,0)</f>
        <v>Vai deixar ligado no modem</v>
      </c>
    </row>
    <row r="781" spans="1:38" s="57" customFormat="1" ht="15.75" customHeight="1">
      <c r="A781" s="39">
        <v>4053</v>
      </c>
      <c r="B781" s="31">
        <v>4053</v>
      </c>
      <c r="C781" s="31">
        <v>4053</v>
      </c>
      <c r="D781" s="33" t="str">
        <f>VLOOKUP(B781,SAOM!B$2:H2438,7,0)</f>
        <v>SES-SARA-4053</v>
      </c>
      <c r="E781" s="24">
        <v>41116</v>
      </c>
      <c r="F781" s="24">
        <f t="shared" si="32"/>
        <v>41161</v>
      </c>
      <c r="G781" s="13">
        <f>VLOOKUP(B781,SAOM!B$2:D2325,3,0)</f>
        <v>41161</v>
      </c>
      <c r="H781" s="24">
        <f t="shared" si="33"/>
        <v>41176</v>
      </c>
      <c r="I781" s="24" t="s">
        <v>458</v>
      </c>
      <c r="J781" s="48" t="s">
        <v>469</v>
      </c>
      <c r="K781" s="33" t="str">
        <f>VLOOKUP(B781,SAOM!B$2:H2322,4,0)</f>
        <v>Aceito</v>
      </c>
      <c r="L781" s="48" t="s">
        <v>623</v>
      </c>
      <c r="M781" s="33" t="str">
        <f>VLOOKUP(B781,SAOM!B$2:F2608,5,0)</f>
        <v>Vodanet</v>
      </c>
      <c r="N781" s="40" t="s">
        <v>4826</v>
      </c>
      <c r="O781" s="11" t="str">
        <f>VLOOKUP(N781,Coordenadas!B$2:C1628,2,0)</f>
        <v>CENTRO</v>
      </c>
      <c r="P781" s="11" t="str">
        <f>VLOOKUP(N781,Coordenadas!B$2:D1628,3,0)</f>
        <v xml:space="preserve"> 19°53'21.41"S</v>
      </c>
      <c r="Q781" s="11" t="str">
        <f>VLOOKUP(N781,Coordenadas!B$2:E1628,4,0)</f>
        <v xml:space="preserve"> 43°48'18.03"O</v>
      </c>
      <c r="R781" s="31">
        <v>4033</v>
      </c>
      <c r="S781" s="24" t="s">
        <v>458</v>
      </c>
      <c r="T781" s="35" t="str">
        <f>VLOOKUP(B781,SAOM!B$2:M2322,9,0)</f>
        <v>REGINALDO/ARIANE</v>
      </c>
      <c r="U781" s="13" t="str">
        <f>VLOOKUP(B781,SAOM!B$2:N2322,10,0)</f>
        <v>TAVESSA CÂNDIDO LÚCIO FERREIRA, S/N</v>
      </c>
      <c r="V781" s="35" t="str">
        <f>VLOOKUP(B781,SAOM!B$2:P2322,12,0)</f>
        <v>3672-3704</v>
      </c>
      <c r="W781" s="60" t="str">
        <f>VLOOKUP(B781,SAOM!B$2:O2322,11,0)</f>
        <v>34740-000</v>
      </c>
      <c r="X781" s="33" t="str">
        <f>VLOOKUP(B781,SAOM!B$2:Q2322,13,0)</f>
        <v>00:20:0e:10:4a:66</v>
      </c>
      <c r="Y781" s="24">
        <v>41171</v>
      </c>
      <c r="Z781" s="40" t="s">
        <v>3786</v>
      </c>
      <c r="AA781" s="55">
        <v>41171</v>
      </c>
      <c r="AB781" s="28" t="e">
        <f>VLOOKUP(C781,Relatorios!A$3:B1552,2,0)</f>
        <v>#N/A</v>
      </c>
      <c r="AC781" s="287">
        <f>VLOOKUP(D781,Faturamento!D$3:F2216,3,0)</f>
        <v>41202</v>
      </c>
      <c r="AD781" s="45" t="s">
        <v>6328</v>
      </c>
      <c r="AE781" s="14" t="str">
        <f>VLOOKUP(B781,SAOM!B$2:T2322,16,0)</f>
        <v>-</v>
      </c>
      <c r="AF781" s="14">
        <f t="shared" si="34"/>
        <v>41261</v>
      </c>
      <c r="AG781" s="55" t="s">
        <v>4162</v>
      </c>
      <c r="AH781" s="55"/>
      <c r="AI781" s="181"/>
      <c r="AJ781" s="115"/>
      <c r="AK781" s="115"/>
      <c r="AL781" s="11" t="str">
        <f>VLOOKUP(B781,SAOM!B$2:U2439,20,0)</f>
        <v>A localidade não possui computador</v>
      </c>
    </row>
    <row r="782" spans="1:38" s="57" customFormat="1" ht="15.75" customHeight="1">
      <c r="A782" s="39">
        <v>4025</v>
      </c>
      <c r="B782" s="31">
        <v>4025</v>
      </c>
      <c r="C782" s="31">
        <v>4025</v>
      </c>
      <c r="D782" s="33" t="str">
        <f>VLOOKUP(B782,SAOM!B$2:H2439,7,0)</f>
        <v>SES-OUTO-4025</v>
      </c>
      <c r="E782" s="24">
        <v>41116</v>
      </c>
      <c r="F782" s="24">
        <f t="shared" si="32"/>
        <v>41161</v>
      </c>
      <c r="G782" s="24">
        <f>VLOOKUP(B782,SAOM!B$2:D2326,3,0)</f>
        <v>41161</v>
      </c>
      <c r="H782" s="24">
        <f t="shared" si="33"/>
        <v>41176</v>
      </c>
      <c r="I782" s="24" t="s">
        <v>458</v>
      </c>
      <c r="J782" s="48" t="s">
        <v>469</v>
      </c>
      <c r="K782" s="31" t="str">
        <f>VLOOKUP(B782,SAOM!B$2:H2323,4,0)</f>
        <v>Aceito</v>
      </c>
      <c r="L782" s="48" t="s">
        <v>456</v>
      </c>
      <c r="M782" s="33" t="str">
        <f>VLOOKUP(B782,SAOM!B$2:F2609,5,0)</f>
        <v>Lider</v>
      </c>
      <c r="N782" s="40" t="s">
        <v>5507</v>
      </c>
      <c r="O782" s="11" t="str">
        <f>VLOOKUP(N782,Coordenadas!B$2:C1629,2,0)</f>
        <v>CENTRO</v>
      </c>
      <c r="P782" s="11" t="str">
        <f>VLOOKUP(N782,Coordenadas!B$2:D1629,3,0)</f>
        <v xml:space="preserve"> 20°23'7.59"S</v>
      </c>
      <c r="Q782" s="11" t="str">
        <f>VLOOKUP(N782,Coordenadas!B$2:E1629,4,0)</f>
        <v xml:space="preserve"> 43°30'12.33"O</v>
      </c>
      <c r="R782" s="31">
        <v>4033</v>
      </c>
      <c r="S782" s="24">
        <v>41123</v>
      </c>
      <c r="T782" s="54" t="str">
        <f>VLOOKUP(B782,SAOM!B$2:M2323,9,0)</f>
        <v>Jordana Souza Rodrigues de Paula</v>
      </c>
      <c r="U782" s="24" t="str">
        <f>VLOOKUP(B782,SAOM!B$2:N2323,10,0)</f>
        <v>Rua do Campo, S/Nº</v>
      </c>
      <c r="V782" s="54" t="str">
        <f>VLOOKUP(B782,SAOM!B$2:P2323,12,0)</f>
        <v>(31)35593211</v>
      </c>
      <c r="W782" s="175" t="str">
        <f>VLOOKUP(B782,SAOM!B$2:O2323,11,0)</f>
        <v>35400-000</v>
      </c>
      <c r="X782" s="31" t="str">
        <f>VLOOKUP(B782,SAOM!B$2:Q2323,13,0)</f>
        <v>00:20:0e:10:4f:a8</v>
      </c>
      <c r="Y782" s="24">
        <v>41123</v>
      </c>
      <c r="Z782" s="40" t="s">
        <v>5723</v>
      </c>
      <c r="AA782" s="55">
        <v>41124</v>
      </c>
      <c r="AB782" s="28">
        <f>VLOOKUP(C782,Relatorios!A$3:B1553,2,0)</f>
        <v>41183</v>
      </c>
      <c r="AC782" s="287">
        <f>VLOOKUP(D782,Faturamento!D$3:F2217,3,0)</f>
        <v>41155</v>
      </c>
      <c r="AD782" s="45"/>
      <c r="AE782" s="55" t="str">
        <f>VLOOKUP(B782,SAOM!B$2:T2323,16,0)</f>
        <v>-</v>
      </c>
      <c r="AF782" s="55">
        <f t="shared" si="34"/>
        <v>41214</v>
      </c>
      <c r="AG782" s="55">
        <v>41253</v>
      </c>
      <c r="AH782" s="55">
        <v>41271</v>
      </c>
      <c r="AI782" s="181" t="s">
        <v>8608</v>
      </c>
      <c r="AJ782" s="115" t="s">
        <v>12171</v>
      </c>
      <c r="AK782" s="115" t="s">
        <v>13257</v>
      </c>
      <c r="AL782" s="11" t="str">
        <f>VLOOKUP(B782,SAOM!B$2:U2440,20,0)</f>
        <v>conectado ao computador do cliente</v>
      </c>
    </row>
    <row r="783" spans="1:38" s="15" customFormat="1" ht="15.75" customHeight="1">
      <c r="A783" s="39">
        <v>4023</v>
      </c>
      <c r="B783" s="31">
        <v>4023</v>
      </c>
      <c r="C783" s="31">
        <v>4023</v>
      </c>
      <c r="D783" s="33" t="str">
        <f>VLOOKUP(B783,SAOM!B$2:H2440,7,0)</f>
        <v>SES-OUTO-4023</v>
      </c>
      <c r="E783" s="13">
        <v>41116</v>
      </c>
      <c r="F783" s="13">
        <f t="shared" si="32"/>
        <v>41161</v>
      </c>
      <c r="G783" s="13">
        <f>VLOOKUP(B783,SAOM!B$2:D2327,3,0)</f>
        <v>41161</v>
      </c>
      <c r="H783" s="13">
        <f t="shared" si="33"/>
        <v>41176</v>
      </c>
      <c r="I783" s="13" t="s">
        <v>458</v>
      </c>
      <c r="J783" s="10" t="s">
        <v>469</v>
      </c>
      <c r="K783" s="33" t="str">
        <f>VLOOKUP(B783,SAOM!B$2:H2324,4,0)</f>
        <v>Aceito</v>
      </c>
      <c r="L783" s="10" t="s">
        <v>456</v>
      </c>
      <c r="M783" s="33" t="str">
        <f>VLOOKUP(B783,SAOM!B$2:F2610,5,0)</f>
        <v>Lider</v>
      </c>
      <c r="N783" s="11" t="s">
        <v>5507</v>
      </c>
      <c r="O783" s="11" t="str">
        <f>VLOOKUP(N783,Coordenadas!B$2:C1630,2,0)</f>
        <v>CENTRO</v>
      </c>
      <c r="P783" s="11" t="str">
        <f>VLOOKUP(N783,Coordenadas!B$2:D1630,3,0)</f>
        <v xml:space="preserve"> 20°23'7.59"S</v>
      </c>
      <c r="Q783" s="11" t="str">
        <f>VLOOKUP(N783,Coordenadas!B$2:E1630,4,0)</f>
        <v xml:space="preserve"> 43°30'12.33"O</v>
      </c>
      <c r="R783" s="33">
        <v>4033</v>
      </c>
      <c r="S783" s="13">
        <v>41124</v>
      </c>
      <c r="T783" s="35" t="str">
        <f>VLOOKUP(B783,SAOM!B$2:M2324,9,0)</f>
        <v>Wander Lúcio Reis</v>
      </c>
      <c r="U783" s="13" t="str">
        <f>VLOOKUP(B783,SAOM!B$2:N2324,10,0)</f>
        <v>Estrada do Cumbi ,S/Nº</v>
      </c>
      <c r="V783" s="35" t="str">
        <f>VLOOKUP(B783,SAOM!B$2:P2324,12,0)</f>
        <v>(31)3553-1664</v>
      </c>
      <c r="W783" s="60" t="str">
        <f>VLOOKUP(B783,SAOM!B$2:O2324,11,0)</f>
        <v>35410-000</v>
      </c>
      <c r="X783" s="33" t="str">
        <f>VLOOKUP(B783,SAOM!B$2:Q2324,13,0)</f>
        <v>00:20:0e:10:4f:64</v>
      </c>
      <c r="Y783" s="13">
        <v>41124</v>
      </c>
      <c r="Z783" s="11" t="s">
        <v>1382</v>
      </c>
      <c r="AA783" s="14">
        <v>41127</v>
      </c>
      <c r="AB783" s="28">
        <f>VLOOKUP(C783,Relatorios!A$3:B1554,2,0)</f>
        <v>41183</v>
      </c>
      <c r="AC783" s="287">
        <f>VLOOKUP(D783,Faturamento!D$3:F2218,3,0)</f>
        <v>41158</v>
      </c>
      <c r="AD783" s="41"/>
      <c r="AE783" s="14" t="str">
        <f>VLOOKUP(B783,SAOM!B$2:T2324,16,0)</f>
        <v>-</v>
      </c>
      <c r="AF783" s="14">
        <f t="shared" si="34"/>
        <v>41217</v>
      </c>
      <c r="AG783" s="14">
        <v>41290</v>
      </c>
      <c r="AH783" s="14"/>
      <c r="AI783" s="47"/>
      <c r="AJ783" s="114"/>
      <c r="AK783" s="114"/>
      <c r="AL783" s="11" t="str">
        <f>VLOOKUP(B783,SAOM!B$2:U2441,20,0)</f>
        <v>Sem computador na localidade</v>
      </c>
    </row>
    <row r="784" spans="1:38" s="15" customFormat="1" ht="15.75" customHeight="1">
      <c r="A784" s="39">
        <v>4024</v>
      </c>
      <c r="B784" s="31">
        <v>4024</v>
      </c>
      <c r="C784" s="31">
        <v>4024</v>
      </c>
      <c r="D784" s="33" t="str">
        <f>VLOOKUP(B784,SAOM!B$2:H2441,7,0)</f>
        <v>SES-OUTO-4024</v>
      </c>
      <c r="E784" s="13">
        <v>41116</v>
      </c>
      <c r="F784" s="13">
        <f t="shared" si="32"/>
        <v>41161</v>
      </c>
      <c r="G784" s="13">
        <f>VLOOKUP(B784,SAOM!B$2:D2328,3,0)</f>
        <v>41161</v>
      </c>
      <c r="H784" s="13">
        <f t="shared" si="33"/>
        <v>41176</v>
      </c>
      <c r="I784" s="13" t="s">
        <v>458</v>
      </c>
      <c r="J784" s="10" t="s">
        <v>469</v>
      </c>
      <c r="K784" s="33" t="str">
        <f>VLOOKUP(B784,SAOM!B$2:H2325,4,0)</f>
        <v>Aceito</v>
      </c>
      <c r="L784" s="10" t="s">
        <v>456</v>
      </c>
      <c r="M784" s="33" t="str">
        <f>VLOOKUP(B784,SAOM!B$2:F2611,5,0)</f>
        <v>Lider</v>
      </c>
      <c r="N784" s="11" t="s">
        <v>5507</v>
      </c>
      <c r="O784" s="11" t="str">
        <f>VLOOKUP(N784,Coordenadas!B$2:C1631,2,0)</f>
        <v>CENTRO</v>
      </c>
      <c r="P784" s="11" t="str">
        <f>VLOOKUP(N784,Coordenadas!B$2:D1631,3,0)</f>
        <v xml:space="preserve"> 20°23'7.59"S</v>
      </c>
      <c r="Q784" s="11" t="str">
        <f>VLOOKUP(N784,Coordenadas!B$2:E1631,4,0)</f>
        <v xml:space="preserve"> 43°30'12.33"O</v>
      </c>
      <c r="R784" s="33">
        <v>4033</v>
      </c>
      <c r="S784" s="13">
        <v>41122</v>
      </c>
      <c r="T784" s="35" t="str">
        <f>VLOOKUP(B784,SAOM!B$2:M2325,9,0)</f>
        <v>Alexandre Moreira</v>
      </c>
      <c r="U784" s="13" t="str">
        <f>VLOOKUP(B784,SAOM!B$2:N2325,10,0)</f>
        <v>Rua Padre Epifânio,nº 101</v>
      </c>
      <c r="V784" s="35" t="str">
        <f>VLOOKUP(B784,SAOM!B$2:P2325,12,0)</f>
        <v>(31)35593232</v>
      </c>
      <c r="W784" s="60" t="str">
        <f>VLOOKUP(B784,SAOM!B$2:O2325,11,0)</f>
        <v>35400-000</v>
      </c>
      <c r="X784" s="33" t="str">
        <f>VLOOKUP(B784,SAOM!B$2:Q2325,13,0)</f>
        <v>00:20:0E:10:4F:BD</v>
      </c>
      <c r="Y784" s="13">
        <v>41123</v>
      </c>
      <c r="Z784" s="11" t="s">
        <v>1351</v>
      </c>
      <c r="AA784" s="14">
        <v>41124</v>
      </c>
      <c r="AB784" s="28">
        <f>VLOOKUP(C784,Relatorios!A$3:B1555,2,0)</f>
        <v>41183</v>
      </c>
      <c r="AC784" s="287">
        <f>VLOOKUP(D784,Faturamento!D$3:F2219,3,0)</f>
        <v>41155</v>
      </c>
      <c r="AD784" s="41"/>
      <c r="AE784" s="14" t="str">
        <f>VLOOKUP(B784,SAOM!B$2:T2325,16,0)</f>
        <v>-</v>
      </c>
      <c r="AF784" s="14">
        <f t="shared" si="34"/>
        <v>41214</v>
      </c>
      <c r="AG784" s="14" t="s">
        <v>4162</v>
      </c>
      <c r="AH784" s="14"/>
      <c r="AI784" s="47"/>
      <c r="AJ784" s="114"/>
      <c r="AK784" s="114"/>
      <c r="AL784" s="11" t="str">
        <f>VLOOKUP(B784,SAOM!B$2:U2442,20,0)</f>
        <v>Conectado junto ao PC disponível.</v>
      </c>
    </row>
    <row r="785" spans="1:43" s="15" customFormat="1" ht="15.75" customHeight="1">
      <c r="A785" s="39">
        <v>4026</v>
      </c>
      <c r="B785" s="31">
        <v>4026</v>
      </c>
      <c r="C785" s="31">
        <v>4026</v>
      </c>
      <c r="D785" s="33" t="str">
        <f>VLOOKUP(B785,SAOM!B$2:H2442,7,0)</f>
        <v>SES-OUTO-4026</v>
      </c>
      <c r="E785" s="13">
        <v>41116</v>
      </c>
      <c r="F785" s="13">
        <f t="shared" si="32"/>
        <v>41161</v>
      </c>
      <c r="G785" s="13">
        <f>VLOOKUP(B785,SAOM!B$2:D2329,3,0)</f>
        <v>41161</v>
      </c>
      <c r="H785" s="13">
        <f t="shared" si="33"/>
        <v>41176</v>
      </c>
      <c r="I785" s="13" t="s">
        <v>458</v>
      </c>
      <c r="J785" s="10" t="s">
        <v>469</v>
      </c>
      <c r="K785" s="33" t="str">
        <f>VLOOKUP(B785,SAOM!B$2:H2326,4,0)</f>
        <v>Aceito</v>
      </c>
      <c r="L785" s="10" t="s">
        <v>456</v>
      </c>
      <c r="M785" s="33" t="str">
        <f>VLOOKUP(B785,SAOM!B$2:F2612,5,0)</f>
        <v>Lider</v>
      </c>
      <c r="N785" s="11" t="s">
        <v>5507</v>
      </c>
      <c r="O785" s="11" t="str">
        <f>VLOOKUP(N785,Coordenadas!B$2:C1632,2,0)</f>
        <v>CENTRO</v>
      </c>
      <c r="P785" s="11" t="str">
        <f>VLOOKUP(N785,Coordenadas!B$2:D1632,3,0)</f>
        <v xml:space="preserve"> 20°23'7.59"S</v>
      </c>
      <c r="Q785" s="11" t="str">
        <f>VLOOKUP(N785,Coordenadas!B$2:E1632,4,0)</f>
        <v xml:space="preserve"> 43°30'12.33"O</v>
      </c>
      <c r="R785" s="33">
        <v>4033</v>
      </c>
      <c r="S785" s="13">
        <v>41138</v>
      </c>
      <c r="T785" s="35" t="str">
        <f>VLOOKUP(B785,SAOM!B$2:M2326,9,0)</f>
        <v>Luiza Paiva</v>
      </c>
      <c r="U785" s="13" t="str">
        <f>VLOOKUP(B785,SAOM!B$2:N2326,10,0)</f>
        <v>Rua da Abolição,nº208</v>
      </c>
      <c r="V785" s="35" t="str">
        <f>VLOOKUP(B785,SAOM!B$2:P2326,12,0)</f>
        <v>(31)35593323</v>
      </c>
      <c r="W785" s="60" t="str">
        <f>VLOOKUP(B785,SAOM!B$2:O2326,11,0)</f>
        <v>35400-000</v>
      </c>
      <c r="X785" s="33" t="str">
        <f>VLOOKUP(B785,SAOM!B$2:Q2326,13,0)</f>
        <v>00:20:0E:10:4A:DB</v>
      </c>
      <c r="Y785" s="13">
        <v>41127</v>
      </c>
      <c r="Z785" s="11" t="s">
        <v>1382</v>
      </c>
      <c r="AA785" s="14">
        <v>41141</v>
      </c>
      <c r="AB785" s="28">
        <f>VLOOKUP(C785,Relatorios!A$3:B1556,2,0)</f>
        <v>41183</v>
      </c>
      <c r="AC785" s="287">
        <f>VLOOKUP(D785,Faturamento!D$3:F2220,3,0)</f>
        <v>41172</v>
      </c>
      <c r="AD785" s="41" t="s">
        <v>6024</v>
      </c>
      <c r="AE785" s="14" t="str">
        <f>VLOOKUP(B785,SAOM!B$2:T2326,16,0)</f>
        <v>-</v>
      </c>
      <c r="AF785" s="14">
        <f t="shared" si="34"/>
        <v>41231</v>
      </c>
      <c r="AG785" s="14" t="s">
        <v>4162</v>
      </c>
      <c r="AH785" s="14"/>
      <c r="AI785" s="47"/>
      <c r="AJ785" s="114"/>
      <c r="AK785" s="114"/>
      <c r="AL785" s="11" t="str">
        <f>VLOOKUP(B785,SAOM!B$2:U2443,20,0)</f>
        <v>Não há computador disponível.</v>
      </c>
    </row>
    <row r="786" spans="1:43" s="15" customFormat="1" ht="15.75" customHeight="1">
      <c r="A786" s="39">
        <v>4027</v>
      </c>
      <c r="B786" s="31">
        <v>4027</v>
      </c>
      <c r="C786" s="31">
        <v>4027</v>
      </c>
      <c r="D786" s="33" t="str">
        <f>VLOOKUP(B786,SAOM!B$2:H2443,7,0)</f>
        <v>SES-OUTO-4027</v>
      </c>
      <c r="E786" s="13">
        <v>41116</v>
      </c>
      <c r="F786" s="13">
        <f t="shared" si="32"/>
        <v>41161</v>
      </c>
      <c r="G786" s="13">
        <f>VLOOKUP(B786,SAOM!B$2:D2330,3,0)</f>
        <v>41161</v>
      </c>
      <c r="H786" s="13">
        <f t="shared" si="33"/>
        <v>41176</v>
      </c>
      <c r="I786" s="13" t="s">
        <v>458</v>
      </c>
      <c r="J786" s="10" t="s">
        <v>469</v>
      </c>
      <c r="K786" s="33" t="str">
        <f>VLOOKUP(B786,SAOM!B$2:H2327,4,0)</f>
        <v>Aceito</v>
      </c>
      <c r="L786" s="10" t="s">
        <v>456</v>
      </c>
      <c r="M786" s="33" t="str">
        <f>VLOOKUP(B786,SAOM!B$2:F2613,5,0)</f>
        <v>Lider</v>
      </c>
      <c r="N786" s="11" t="s">
        <v>5507</v>
      </c>
      <c r="O786" s="11" t="str">
        <f>VLOOKUP(N786,Coordenadas!B$2:C1633,2,0)</f>
        <v>CENTRO</v>
      </c>
      <c r="P786" s="11" t="str">
        <f>VLOOKUP(N786,Coordenadas!B$2:D1633,3,0)</f>
        <v xml:space="preserve"> 20°23'7.59"S</v>
      </c>
      <c r="Q786" s="11" t="str">
        <f>VLOOKUP(N786,Coordenadas!B$2:E1633,4,0)</f>
        <v xml:space="preserve"> 43°30'12.33"O</v>
      </c>
      <c r="R786" s="33">
        <v>4033</v>
      </c>
      <c r="S786" s="13">
        <v>41124</v>
      </c>
      <c r="T786" s="35" t="str">
        <f>VLOOKUP(B786,SAOM!B$2:M2327,9,0)</f>
        <v>Miguel Serpa</v>
      </c>
      <c r="U786" s="13" t="str">
        <f>VLOOKUP(B786,SAOM!B$2:N2327,10,0)</f>
        <v>Rua oito de Setembro,S/Nº - Bairro Padre Faria</v>
      </c>
      <c r="V786" s="35" t="str">
        <f>VLOOKUP(B786,SAOM!B$2:P2327,12,0)</f>
        <v>(31)35593220</v>
      </c>
      <c r="W786" s="60" t="str">
        <f>VLOOKUP(B786,SAOM!B$2:O2327,11,0)</f>
        <v>35400-000</v>
      </c>
      <c r="X786" s="33" t="str">
        <f>VLOOKUP(B786,SAOM!B$2:Q2327,13,0)</f>
        <v>00:20:0E:10:4C:5E</v>
      </c>
      <c r="Y786" s="13">
        <v>41124</v>
      </c>
      <c r="Z786" s="11" t="s">
        <v>5389</v>
      </c>
      <c r="AA786" s="14">
        <v>41127</v>
      </c>
      <c r="AB786" s="28">
        <f>VLOOKUP(C786,Relatorios!A$3:B1557,2,0)</f>
        <v>41183</v>
      </c>
      <c r="AC786" s="287">
        <f>VLOOKUP(D786,Faturamento!D$3:F2221,3,0)</f>
        <v>41158</v>
      </c>
      <c r="AD786" s="41"/>
      <c r="AE786" s="14" t="str">
        <f>VLOOKUP(B786,SAOM!B$2:T2327,16,0)</f>
        <v>-</v>
      </c>
      <c r="AF786" s="14">
        <f t="shared" si="34"/>
        <v>41217</v>
      </c>
      <c r="AG786" s="14">
        <v>41324</v>
      </c>
      <c r="AH786" s="14">
        <v>41324</v>
      </c>
      <c r="AI786" s="47" t="s">
        <v>8608</v>
      </c>
      <c r="AJ786" s="114" t="s">
        <v>15480</v>
      </c>
      <c r="AK786" s="114" t="s">
        <v>15481</v>
      </c>
      <c r="AL786" s="11" t="str">
        <f>VLOOKUP(B786,SAOM!B$2:U2444,20,0)</f>
        <v>Sem computador na localidade</v>
      </c>
    </row>
    <row r="787" spans="1:43" s="15" customFormat="1" ht="15.75" customHeight="1">
      <c r="A787" s="39">
        <v>4022</v>
      </c>
      <c r="B787" s="31">
        <v>4022</v>
      </c>
      <c r="C787" s="31">
        <v>4022</v>
      </c>
      <c r="D787" s="33" t="str">
        <f>VLOOKUP(B787,SAOM!B$2:H2444,7,0)</f>
        <v>SES-OUTO-4022</v>
      </c>
      <c r="E787" s="13">
        <v>41116</v>
      </c>
      <c r="F787" s="13">
        <f t="shared" si="32"/>
        <v>41161</v>
      </c>
      <c r="G787" s="13">
        <f>VLOOKUP(B787,SAOM!B$2:D2331,3,0)</f>
        <v>41161</v>
      </c>
      <c r="H787" s="13">
        <f t="shared" si="33"/>
        <v>41176</v>
      </c>
      <c r="I787" s="13" t="s">
        <v>458</v>
      </c>
      <c r="J787" s="10" t="s">
        <v>469</v>
      </c>
      <c r="K787" s="33" t="str">
        <f>VLOOKUP(B787,SAOM!B$2:H2328,4,0)</f>
        <v>Aceito</v>
      </c>
      <c r="L787" s="10" t="s">
        <v>456</v>
      </c>
      <c r="M787" s="33" t="str">
        <f>VLOOKUP(B787,SAOM!B$2:F2614,5,0)</f>
        <v>Lider</v>
      </c>
      <c r="N787" s="11" t="s">
        <v>5507</v>
      </c>
      <c r="O787" s="11" t="str">
        <f>VLOOKUP(N787,Coordenadas!B$2:C1634,2,0)</f>
        <v>CENTRO</v>
      </c>
      <c r="P787" s="11" t="str">
        <f>VLOOKUP(N787,Coordenadas!B$2:D1634,3,0)</f>
        <v xml:space="preserve"> 20°23'7.59"S</v>
      </c>
      <c r="Q787" s="11" t="str">
        <f>VLOOKUP(N787,Coordenadas!B$2:E1634,4,0)</f>
        <v xml:space="preserve"> 43°30'12.33"O</v>
      </c>
      <c r="R787" s="33">
        <v>4033</v>
      </c>
      <c r="S787" s="13">
        <v>41137</v>
      </c>
      <c r="T787" s="35" t="str">
        <f>VLOOKUP(B787,SAOM!B$2:M2328,9,0)</f>
        <v>Alessandra Gomes Machado</v>
      </c>
      <c r="U787" s="13" t="str">
        <f>VLOOKUP(B787,SAOM!B$2:N2328,10,0)</f>
        <v>Rua Mecânco José Português ,S/Nº</v>
      </c>
      <c r="V787" s="35" t="str">
        <f>VLOOKUP(B787,SAOM!B$2:P2328,12,0)</f>
        <v>(31)3559-3131</v>
      </c>
      <c r="W787" s="60" t="str">
        <f>VLOOKUP(B787,SAOM!B$2:O2328,11,0)</f>
        <v>35400-000</v>
      </c>
      <c r="X787" s="33" t="str">
        <f>VLOOKUP(B787,SAOM!B$2:Q2328,13,0)</f>
        <v>00:20:0e:10:4f:a7</v>
      </c>
      <c r="Y787" s="13">
        <v>41137</v>
      </c>
      <c r="Z787" s="11" t="s">
        <v>5723</v>
      </c>
      <c r="AA787" s="14">
        <v>41137</v>
      </c>
      <c r="AB787" s="28">
        <f>VLOOKUP(C787,Relatorios!A$3:B1558,2,0)</f>
        <v>41183</v>
      </c>
      <c r="AC787" s="287">
        <f>VLOOKUP(D787,Faturamento!D$3:F2222,3,0)</f>
        <v>41168</v>
      </c>
      <c r="AD787" s="41"/>
      <c r="AE787" s="14" t="str">
        <f>VLOOKUP(B787,SAOM!B$2:T2328,16,0)</f>
        <v>-</v>
      </c>
      <c r="AF787" s="14">
        <f t="shared" si="34"/>
        <v>41227</v>
      </c>
      <c r="AG787" s="14">
        <v>41386</v>
      </c>
      <c r="AH787" s="14"/>
      <c r="AI787" s="181" t="s">
        <v>623</v>
      </c>
      <c r="AJ787" s="114" t="s">
        <v>17748</v>
      </c>
      <c r="AK787" s="114"/>
      <c r="AL787" s="11" t="str">
        <f>VLOOKUP(B787,SAOM!B$2:U2445,20,0)</f>
        <v>-</v>
      </c>
    </row>
    <row r="788" spans="1:43" s="15" customFormat="1" ht="15.75" customHeight="1">
      <c r="A788" s="39">
        <v>4029</v>
      </c>
      <c r="B788" s="31">
        <v>4029</v>
      </c>
      <c r="C788" s="31">
        <v>4029</v>
      </c>
      <c r="D788" s="33" t="str">
        <f>VLOOKUP(B788,SAOM!B$2:H2445,7,0)</f>
        <v>SES-OUTO-4029</v>
      </c>
      <c r="E788" s="13">
        <v>41116</v>
      </c>
      <c r="F788" s="13">
        <f t="shared" si="32"/>
        <v>41161</v>
      </c>
      <c r="G788" s="13">
        <f>VLOOKUP(B788,SAOM!B$2:D2332,3,0)</f>
        <v>41161</v>
      </c>
      <c r="H788" s="13">
        <f t="shared" si="33"/>
        <v>41176</v>
      </c>
      <c r="I788" s="13" t="s">
        <v>458</v>
      </c>
      <c r="J788" s="10" t="s">
        <v>469</v>
      </c>
      <c r="K788" s="33" t="str">
        <f>VLOOKUP(B788,SAOM!B$2:H2329,4,0)</f>
        <v>Aceito</v>
      </c>
      <c r="L788" s="10" t="s">
        <v>456</v>
      </c>
      <c r="M788" s="33" t="str">
        <f>VLOOKUP(B788,SAOM!B$2:F2615,5,0)</f>
        <v>Lider</v>
      </c>
      <c r="N788" s="11" t="s">
        <v>5507</v>
      </c>
      <c r="O788" s="11" t="str">
        <f>VLOOKUP(N788,Coordenadas!B$2:C1635,2,0)</f>
        <v>CENTRO</v>
      </c>
      <c r="P788" s="11" t="str">
        <f>VLOOKUP(N788,Coordenadas!B$2:D1635,3,0)</f>
        <v xml:space="preserve"> 20°23'7.59"S</v>
      </c>
      <c r="Q788" s="11" t="str">
        <f>VLOOKUP(N788,Coordenadas!B$2:E1635,4,0)</f>
        <v xml:space="preserve"> 43°30'12.33"O</v>
      </c>
      <c r="R788" s="33">
        <v>4033</v>
      </c>
      <c r="S788" s="13">
        <v>41138</v>
      </c>
      <c r="T788" s="35" t="str">
        <f>VLOOKUP(B788,SAOM!B$2:M2329,9,0)</f>
        <v>Elissama Ciribelli</v>
      </c>
      <c r="U788" s="13" t="str">
        <f>VLOOKUP(B788,SAOM!B$2:N2329,10,0)</f>
        <v>Rua Rodrigo Silva, nº 295</v>
      </c>
      <c r="V788" s="35" t="str">
        <f>VLOOKUP(B788,SAOM!B$2:P2329,12,0)</f>
        <v>(31)3559-3233</v>
      </c>
      <c r="W788" s="60" t="str">
        <f>VLOOKUP(B788,SAOM!B$2:O2329,11,0)</f>
        <v>35400-000</v>
      </c>
      <c r="X788" s="33" t="str">
        <f>VLOOKUP(B788,SAOM!B$2:Q2329,13,0)</f>
        <v>00:20:0e:10:4f:8a</v>
      </c>
      <c r="Y788" s="13">
        <v>41138</v>
      </c>
      <c r="Z788" s="11" t="s">
        <v>4805</v>
      </c>
      <c r="AA788" s="14">
        <v>41141</v>
      </c>
      <c r="AB788" s="28">
        <f>VLOOKUP(C788,Relatorios!A$3:B1559,2,0)</f>
        <v>41183</v>
      </c>
      <c r="AC788" s="287">
        <f>VLOOKUP(D788,Faturamento!D$3:F2223,3,0)</f>
        <v>41172</v>
      </c>
      <c r="AD788" s="41"/>
      <c r="AE788" s="14" t="str">
        <f>VLOOKUP(B788,SAOM!B$2:T2329,16,0)</f>
        <v>-</v>
      </c>
      <c r="AF788" s="14">
        <f t="shared" si="34"/>
        <v>41231</v>
      </c>
      <c r="AG788" s="14">
        <v>41324</v>
      </c>
      <c r="AH788" s="14">
        <v>41324</v>
      </c>
      <c r="AI788" s="47" t="s">
        <v>8608</v>
      </c>
      <c r="AJ788" s="114" t="s">
        <v>15480</v>
      </c>
      <c r="AK788" s="114" t="s">
        <v>15483</v>
      </c>
      <c r="AL788" s="11" t="str">
        <f>VLOOKUP(B788,SAOM!B$2:U2446,20,0)</f>
        <v>Sem computador na localidade</v>
      </c>
      <c r="AM788" s="14">
        <v>41292</v>
      </c>
      <c r="AN788" s="14">
        <v>41304</v>
      </c>
      <c r="AO788" s="47" t="s">
        <v>623</v>
      </c>
      <c r="AP788" s="114" t="s">
        <v>14257</v>
      </c>
      <c r="AQ788" s="114" t="s">
        <v>14333</v>
      </c>
    </row>
    <row r="789" spans="1:43" s="15" customFormat="1" ht="15.75" customHeight="1">
      <c r="A789" s="39">
        <v>4028</v>
      </c>
      <c r="B789" s="31">
        <v>4028</v>
      </c>
      <c r="C789" s="31">
        <v>4028</v>
      </c>
      <c r="D789" s="33" t="str">
        <f>VLOOKUP(B789,SAOM!B$2:H2446,7,0)</f>
        <v>SES-OUTO-4028</v>
      </c>
      <c r="E789" s="13">
        <v>41116</v>
      </c>
      <c r="F789" s="13">
        <f t="shared" si="32"/>
        <v>41161</v>
      </c>
      <c r="G789" s="13">
        <f>VLOOKUP(B789,SAOM!B$2:D2333,3,0)</f>
        <v>41161</v>
      </c>
      <c r="H789" s="13">
        <f t="shared" si="33"/>
        <v>41176</v>
      </c>
      <c r="I789" s="13" t="s">
        <v>458</v>
      </c>
      <c r="J789" s="10" t="s">
        <v>469</v>
      </c>
      <c r="K789" s="33" t="str">
        <f>VLOOKUP(B789,SAOM!B$2:H2330,4,0)</f>
        <v>Aceito</v>
      </c>
      <c r="L789" s="10" t="s">
        <v>456</v>
      </c>
      <c r="M789" s="33" t="str">
        <f>VLOOKUP(B789,SAOM!B$2:F2616,5,0)</f>
        <v>Lider</v>
      </c>
      <c r="N789" s="11" t="s">
        <v>5507</v>
      </c>
      <c r="O789" s="11" t="str">
        <f>VLOOKUP(N789,Coordenadas!B$2:C1636,2,0)</f>
        <v>CENTRO</v>
      </c>
      <c r="P789" s="11" t="str">
        <f>VLOOKUP(N789,Coordenadas!B$2:D1636,3,0)</f>
        <v xml:space="preserve"> 20°23'7.59"S</v>
      </c>
      <c r="Q789" s="11" t="str">
        <f>VLOOKUP(N789,Coordenadas!B$2:E1636,4,0)</f>
        <v xml:space="preserve"> 43°30'12.33"O</v>
      </c>
      <c r="R789" s="33">
        <v>4033</v>
      </c>
      <c r="S789" s="13">
        <v>41134</v>
      </c>
      <c r="T789" s="35" t="str">
        <f>VLOOKUP(B789,SAOM!B$2:M2330,9,0)</f>
        <v>Cristiane Muniz</v>
      </c>
      <c r="U789" s="13" t="str">
        <f>VLOOKUP(B789,SAOM!B$2:N2330,10,0)</f>
        <v>Rua das Tulipas,nº 02</v>
      </c>
      <c r="V789" s="35" t="str">
        <f>VLOOKUP(B789,SAOM!B$2:P2330,12,0)</f>
        <v>(31)35593347</v>
      </c>
      <c r="W789" s="60" t="str">
        <f>VLOOKUP(B789,SAOM!B$2:O2330,11,0)</f>
        <v>35400-000</v>
      </c>
      <c r="X789" s="33" t="str">
        <f>VLOOKUP(B789,SAOM!B$2:Q2330,13,0)</f>
        <v>00:20:0e:10:4c:7c</v>
      </c>
      <c r="Y789" s="13">
        <v>41129</v>
      </c>
      <c r="Z789" s="11" t="s">
        <v>5389</v>
      </c>
      <c r="AA789" s="14">
        <v>41130</v>
      </c>
      <c r="AB789" s="28">
        <f>VLOOKUP(C789,Relatorios!A$3:B1560,2,0)</f>
        <v>41183</v>
      </c>
      <c r="AC789" s="287">
        <f>VLOOKUP(D789,Faturamento!D$3:F2224,3,0)</f>
        <v>41161</v>
      </c>
      <c r="AD789" s="41" t="s">
        <v>5880</v>
      </c>
      <c r="AE789" s="14" t="str">
        <f>VLOOKUP(B789,SAOM!B$2:T2330,16,0)</f>
        <v>-</v>
      </c>
      <c r="AF789" s="14">
        <f t="shared" si="34"/>
        <v>41220</v>
      </c>
      <c r="AG789" s="14" t="s">
        <v>4162</v>
      </c>
      <c r="AH789" s="14"/>
      <c r="AI789" s="47"/>
      <c r="AJ789" s="114"/>
      <c r="AK789" s="114"/>
      <c r="AL789" s="11" t="str">
        <f>VLOOKUP(B789,SAOM!B$2:U2447,20,0)</f>
        <v>Sem computador na localidade</v>
      </c>
    </row>
    <row r="790" spans="1:43" s="15" customFormat="1" ht="15.75" customHeight="1">
      <c r="A790" s="39">
        <v>4030</v>
      </c>
      <c r="B790" s="31">
        <v>4030</v>
      </c>
      <c r="C790" s="31">
        <v>4030</v>
      </c>
      <c r="D790" s="33" t="str">
        <f>VLOOKUP(B790,SAOM!B$2:H2447,7,0)</f>
        <v>SES-OUTO-4030</v>
      </c>
      <c r="E790" s="13">
        <v>41116</v>
      </c>
      <c r="F790" s="13">
        <f t="shared" si="32"/>
        <v>41161</v>
      </c>
      <c r="G790" s="13">
        <f>VLOOKUP(B790,SAOM!B$2:D2334,3,0)</f>
        <v>41161</v>
      </c>
      <c r="H790" s="13">
        <f t="shared" si="33"/>
        <v>41176</v>
      </c>
      <c r="I790" s="13" t="s">
        <v>458</v>
      </c>
      <c r="J790" s="10" t="s">
        <v>469</v>
      </c>
      <c r="K790" s="33" t="str">
        <f>VLOOKUP(B790,SAOM!B$2:H2331,4,0)</f>
        <v>Aceito</v>
      </c>
      <c r="L790" s="10" t="s">
        <v>456</v>
      </c>
      <c r="M790" s="33" t="str">
        <f>VLOOKUP(B790,SAOM!B$2:F2617,5,0)</f>
        <v>Lider</v>
      </c>
      <c r="N790" s="11" t="s">
        <v>5507</v>
      </c>
      <c r="O790" s="11" t="str">
        <f>VLOOKUP(N790,Coordenadas!B$2:C1637,2,0)</f>
        <v>CENTRO</v>
      </c>
      <c r="P790" s="11" t="str">
        <f>VLOOKUP(N790,Coordenadas!B$2:D1637,3,0)</f>
        <v xml:space="preserve"> 20°23'7.59"S</v>
      </c>
      <c r="Q790" s="11" t="str">
        <f>VLOOKUP(N790,Coordenadas!B$2:E1637,4,0)</f>
        <v xml:space="preserve"> 43°30'12.33"O</v>
      </c>
      <c r="R790" s="33">
        <v>4033</v>
      </c>
      <c r="S790" s="13">
        <v>41156</v>
      </c>
      <c r="T790" s="35" t="str">
        <f>VLOOKUP(B790,SAOM!B$2:M2331,9,0)</f>
        <v>Isadora de Oliveira</v>
      </c>
      <c r="U790" s="13" t="str">
        <f>VLOOKUP(B790,SAOM!B$2:N2331,10,0)</f>
        <v>Rua 03, Nº30</v>
      </c>
      <c r="V790" s="35" t="str">
        <f>VLOOKUP(B790,SAOM!B$2:P2331,12,0)</f>
        <v>(31)3559-3272</v>
      </c>
      <c r="W790" s="60" t="str">
        <f>VLOOKUP(B790,SAOM!B$2:O2331,11,0)</f>
        <v>35400-000</v>
      </c>
      <c r="X790" s="33" t="str">
        <f>VLOOKUP(B790,SAOM!B$2:Q2331,13,0)</f>
        <v>00:20:0e:10:4a:e5</v>
      </c>
      <c r="Y790" s="13">
        <v>41163</v>
      </c>
      <c r="Z790" s="11" t="s">
        <v>7275</v>
      </c>
      <c r="AA790" s="14">
        <v>41163</v>
      </c>
      <c r="AB790" s="28">
        <f>VLOOKUP(C790,Relatorios!A$3:B1561,2,0)</f>
        <v>41193</v>
      </c>
      <c r="AC790" s="287">
        <f>VLOOKUP(D790,Faturamento!D$3:F2225,3,0)</f>
        <v>41194</v>
      </c>
      <c r="AD790" s="41"/>
      <c r="AE790" s="14" t="str">
        <f>VLOOKUP(B790,SAOM!B$2:T2331,16,0)</f>
        <v>-</v>
      </c>
      <c r="AF790" s="14">
        <f t="shared" si="34"/>
        <v>41253</v>
      </c>
      <c r="AG790" s="14" t="s">
        <v>4162</v>
      </c>
      <c r="AH790" s="14"/>
      <c r="AI790" s="47"/>
      <c r="AJ790" s="114"/>
      <c r="AK790" s="114"/>
      <c r="AL790" s="11" t="str">
        <f>VLOOKUP(B790,SAOM!B$2:U2448,20,0)</f>
        <v>Técnico não possui o cabo</v>
      </c>
    </row>
    <row r="791" spans="1:43" s="15" customFormat="1" ht="15.75" customHeight="1">
      <c r="A791" s="39">
        <v>4031</v>
      </c>
      <c r="B791" s="31">
        <v>4031</v>
      </c>
      <c r="C791" s="31">
        <v>4031</v>
      </c>
      <c r="D791" s="33" t="str">
        <f>VLOOKUP(B791,SAOM!B$2:H2448,7,0)</f>
        <v>SES-OUTO-4031</v>
      </c>
      <c r="E791" s="13">
        <v>41116</v>
      </c>
      <c r="F791" s="13">
        <f t="shared" si="32"/>
        <v>41161</v>
      </c>
      <c r="G791" s="13">
        <f>VLOOKUP(B791,SAOM!B$2:D2335,3,0)</f>
        <v>41161</v>
      </c>
      <c r="H791" s="13">
        <f t="shared" si="33"/>
        <v>41176</v>
      </c>
      <c r="I791" s="13" t="s">
        <v>458</v>
      </c>
      <c r="J791" s="10" t="s">
        <v>469</v>
      </c>
      <c r="K791" s="33" t="str">
        <f>VLOOKUP(B791,SAOM!B$2:H2332,4,0)</f>
        <v>Aceito</v>
      </c>
      <c r="L791" s="10" t="s">
        <v>456</v>
      </c>
      <c r="M791" s="33" t="str">
        <f>VLOOKUP(B791,SAOM!B$2:F2618,5,0)</f>
        <v>Lider</v>
      </c>
      <c r="N791" s="11" t="s">
        <v>5507</v>
      </c>
      <c r="O791" s="11" t="str">
        <f>VLOOKUP(N791,Coordenadas!B$2:C1638,2,0)</f>
        <v>CENTRO</v>
      </c>
      <c r="P791" s="11" t="str">
        <f>VLOOKUP(N791,Coordenadas!B$2:D1638,3,0)</f>
        <v xml:space="preserve"> 20°23'7.59"S</v>
      </c>
      <c r="Q791" s="11" t="str">
        <f>VLOOKUP(N791,Coordenadas!B$2:E1638,4,0)</f>
        <v xml:space="preserve"> 43°30'12.33"O</v>
      </c>
      <c r="R791" s="33">
        <v>4033</v>
      </c>
      <c r="S791" s="13">
        <v>41158</v>
      </c>
      <c r="T791" s="35" t="str">
        <f>VLOOKUP(B791,SAOM!B$2:M2332,9,0)</f>
        <v>Isadora de Oliveira</v>
      </c>
      <c r="U791" s="13" t="str">
        <f>VLOOKUP(B791,SAOM!B$2:N2332,10,0)</f>
        <v>Avenida Américo René Giannenetti,N º1730</v>
      </c>
      <c r="V791" s="35" t="str">
        <f>VLOOKUP(B791,SAOM!B$2:P2332,12,0)</f>
        <v>(31)3559-3307</v>
      </c>
      <c r="W791" s="60" t="str">
        <f>VLOOKUP(B791,SAOM!B$2:O2332,11,0)</f>
        <v>35400-000</v>
      </c>
      <c r="X791" s="33" t="str">
        <f>VLOOKUP(B791,SAOM!B$2:Q2332,13,0)</f>
        <v>00:20:0E:10:4B:0E</v>
      </c>
      <c r="Y791" s="13">
        <v>41158</v>
      </c>
      <c r="Z791" s="11" t="s">
        <v>4670</v>
      </c>
      <c r="AA791" s="14">
        <v>41158</v>
      </c>
      <c r="AB791" s="28">
        <f>VLOOKUP(C791,Relatorios!A$3:B1562,2,0)</f>
        <v>41193</v>
      </c>
      <c r="AC791" s="287">
        <f>VLOOKUP(D791,Faturamento!D$3:F2226,3,0)</f>
        <v>41189</v>
      </c>
      <c r="AD791" s="41"/>
      <c r="AE791" s="14" t="str">
        <f>VLOOKUP(B791,SAOM!B$2:T2332,16,0)</f>
        <v>-</v>
      </c>
      <c r="AF791" s="14">
        <f t="shared" si="34"/>
        <v>41248</v>
      </c>
      <c r="AG791" s="14" t="s">
        <v>4162</v>
      </c>
      <c r="AH791" s="14"/>
      <c r="AI791" s="47"/>
      <c r="AJ791" s="114"/>
      <c r="AK791" s="114"/>
      <c r="AL791" s="11" t="str">
        <f>VLOOKUP(B791,SAOM!B$2:U2449,20,0)</f>
        <v>Não. Distância entre o modem maior que o comprimento do cabo.</v>
      </c>
    </row>
    <row r="792" spans="1:43" s="15" customFormat="1" ht="15.75" customHeight="1">
      <c r="A792" s="39">
        <v>4032</v>
      </c>
      <c r="B792" s="31">
        <v>4032</v>
      </c>
      <c r="C792" s="31">
        <v>4032</v>
      </c>
      <c r="D792" s="33" t="str">
        <f>VLOOKUP(B792,SAOM!B$2:H2449,7,0)</f>
        <v>SES-OUTO-4032</v>
      </c>
      <c r="E792" s="13">
        <v>41116</v>
      </c>
      <c r="F792" s="13">
        <f t="shared" si="32"/>
        <v>41161</v>
      </c>
      <c r="G792" s="13">
        <f>VLOOKUP(B792,SAOM!B$2:D2336,3,0)</f>
        <v>41161</v>
      </c>
      <c r="H792" s="13">
        <f t="shared" si="33"/>
        <v>41176</v>
      </c>
      <c r="I792" s="13" t="s">
        <v>458</v>
      </c>
      <c r="J792" s="10" t="s">
        <v>469</v>
      </c>
      <c r="K792" s="33" t="str">
        <f>VLOOKUP(B792,SAOM!B$2:H2333,4,0)</f>
        <v>Aceito</v>
      </c>
      <c r="L792" s="10" t="s">
        <v>456</v>
      </c>
      <c r="M792" s="33" t="str">
        <f>VLOOKUP(B792,SAOM!B$2:F2619,5,0)</f>
        <v>Lider</v>
      </c>
      <c r="N792" s="11" t="s">
        <v>5507</v>
      </c>
      <c r="O792" s="11" t="str">
        <f>VLOOKUP(N792,Coordenadas!B$2:C1639,2,0)</f>
        <v>CENTRO</v>
      </c>
      <c r="P792" s="11" t="str">
        <f>VLOOKUP(N792,Coordenadas!B$2:D1639,3,0)</f>
        <v xml:space="preserve"> 20°23'7.59"S</v>
      </c>
      <c r="Q792" s="11" t="str">
        <f>VLOOKUP(N792,Coordenadas!B$2:E1639,4,0)</f>
        <v xml:space="preserve"> 43°30'12.33"O</v>
      </c>
      <c r="R792" s="33">
        <v>4033</v>
      </c>
      <c r="S792" s="13">
        <v>41158</v>
      </c>
      <c r="T792" s="35" t="str">
        <f>VLOOKUP(B792,SAOM!B$2:M2333,9,0)</f>
        <v>Michelle Isabel</v>
      </c>
      <c r="U792" s="13" t="str">
        <f>VLOOKUP(B792,SAOM!B$2:N2333,10,0)</f>
        <v>Rua Padre Rolim,S/Nº</v>
      </c>
      <c r="V792" s="35" t="str">
        <f>VLOOKUP(B792,SAOM!B$2:P2333,12,0)</f>
        <v>(31)35516393</v>
      </c>
      <c r="W792" s="60" t="str">
        <f>VLOOKUP(B792,SAOM!B$2:O2333,11,0)</f>
        <v>35400-000</v>
      </c>
      <c r="X792" s="33" t="str">
        <f>VLOOKUP(B792,SAOM!B$2:Q2333,13,0)</f>
        <v>00:20:0E:10:4B:15</v>
      </c>
      <c r="Y792" s="13">
        <v>41158</v>
      </c>
      <c r="Z792" s="11" t="s">
        <v>5721</v>
      </c>
      <c r="AA792" s="14">
        <v>41158</v>
      </c>
      <c r="AB792" s="28">
        <f>VLOOKUP(C792,Relatorios!A$3:B1563,2,0)</f>
        <v>41299</v>
      </c>
      <c r="AC792" s="287">
        <f>VLOOKUP(D792,Faturamento!D$3:F2227,3,0)</f>
        <v>41189</v>
      </c>
      <c r="AD792" s="41"/>
      <c r="AE792" s="14" t="str">
        <f>VLOOKUP(B792,SAOM!B$2:T2333,16,0)</f>
        <v>-</v>
      </c>
      <c r="AF792" s="14">
        <f t="shared" si="34"/>
        <v>41248</v>
      </c>
      <c r="AG792" s="14" t="s">
        <v>4162</v>
      </c>
      <c r="AH792" s="14"/>
      <c r="AI792" s="47"/>
      <c r="AJ792" s="114"/>
      <c r="AK792" s="114"/>
      <c r="AL792" s="11" t="str">
        <f>VLOOKUP(B792,SAOM!B$2:U2450,20,0)</f>
        <v>Não. Cabo muito curto.</v>
      </c>
    </row>
    <row r="793" spans="1:43" s="15" customFormat="1" ht="15.75" customHeight="1">
      <c r="A793" s="39">
        <v>4033</v>
      </c>
      <c r="B793" s="31">
        <v>4033</v>
      </c>
      <c r="C793" s="31">
        <v>4033</v>
      </c>
      <c r="D793" s="33" t="str">
        <f>VLOOKUP(B793,SAOM!B$2:H2450,7,0)</f>
        <v>SES-OUTO-4033</v>
      </c>
      <c r="E793" s="13">
        <v>41116</v>
      </c>
      <c r="F793" s="13">
        <f t="shared" si="32"/>
        <v>41161</v>
      </c>
      <c r="G793" s="13">
        <f>VLOOKUP(B793,SAOM!B$2:D2337,3,0)</f>
        <v>41161</v>
      </c>
      <c r="H793" s="13">
        <f t="shared" si="33"/>
        <v>41176</v>
      </c>
      <c r="I793" s="13" t="s">
        <v>458</v>
      </c>
      <c r="J793" s="10" t="s">
        <v>469</v>
      </c>
      <c r="K793" s="33" t="str">
        <f>VLOOKUP(B793,SAOM!B$2:H2334,4,0)</f>
        <v>Aceito</v>
      </c>
      <c r="L793" s="10" t="s">
        <v>456</v>
      </c>
      <c r="M793" s="33" t="str">
        <f>VLOOKUP(B793,SAOM!B$2:F2620,5,0)</f>
        <v>Lider</v>
      </c>
      <c r="N793" s="11" t="s">
        <v>5507</v>
      </c>
      <c r="O793" s="11" t="str">
        <f>VLOOKUP(N793,Coordenadas!B$2:C1640,2,0)</f>
        <v>CENTRO</v>
      </c>
      <c r="P793" s="11" t="str">
        <f>VLOOKUP(N793,Coordenadas!B$2:D1640,3,0)</f>
        <v xml:space="preserve"> 20°23'7.59"S</v>
      </c>
      <c r="Q793" s="11" t="str">
        <f>VLOOKUP(N793,Coordenadas!B$2:E1640,4,0)</f>
        <v xml:space="preserve"> 43°30'12.33"O</v>
      </c>
      <c r="R793" s="33">
        <v>4033</v>
      </c>
      <c r="S793" s="13">
        <v>41156</v>
      </c>
      <c r="T793" s="35" t="str">
        <f>VLOOKUP(B793,SAOM!B$2:M2334,9,0)</f>
        <v>Michelle Isabel</v>
      </c>
      <c r="U793" s="13" t="str">
        <f>VLOOKUP(B793,SAOM!B$2:N2334,10,0)</f>
        <v>Rua Rio de Janeiro,S/Nº</v>
      </c>
      <c r="V793" s="35" t="str">
        <f>VLOOKUP(B793,SAOM!B$2:P2334,12,0)</f>
        <v>(31)35593209</v>
      </c>
      <c r="W793" s="60" t="str">
        <f>VLOOKUP(B793,SAOM!B$2:O2334,11,0)</f>
        <v>35400-000</v>
      </c>
      <c r="X793" s="33" t="str">
        <f>VLOOKUP(B793,SAOM!B$2:Q2334,13,0)</f>
        <v>00:20:0E:10:4C:F0</v>
      </c>
      <c r="Y793" s="13">
        <v>41164</v>
      </c>
      <c r="Z793" s="11" t="s">
        <v>7278</v>
      </c>
      <c r="AA793" s="14">
        <v>41165</v>
      </c>
      <c r="AB793" s="28">
        <f>VLOOKUP(C793,Relatorios!A$3:B1564,2,0)</f>
        <v>41193</v>
      </c>
      <c r="AC793" s="287">
        <f>VLOOKUP(D793,Faturamento!D$3:F2228,3,0)</f>
        <v>41196</v>
      </c>
      <c r="AD793" s="41"/>
      <c r="AE793" s="14" t="str">
        <f>VLOOKUP(B793,SAOM!B$2:T2334,16,0)</f>
        <v>-</v>
      </c>
      <c r="AF793" s="14">
        <f t="shared" si="34"/>
        <v>41255</v>
      </c>
      <c r="AG793" s="14" t="s">
        <v>4162</v>
      </c>
      <c r="AH793" s="14"/>
      <c r="AI793" s="47"/>
      <c r="AJ793" s="114"/>
      <c r="AK793" s="114"/>
      <c r="AL793" s="11" t="str">
        <f>VLOOKUP(B793,SAOM!B$2:U2451,20,0)</f>
        <v>-</v>
      </c>
    </row>
    <row r="794" spans="1:43" s="15" customFormat="1" ht="15.75" customHeight="1">
      <c r="A794" s="39">
        <v>4035</v>
      </c>
      <c r="B794" s="31">
        <v>4035</v>
      </c>
      <c r="C794" s="31">
        <v>4035</v>
      </c>
      <c r="D794" s="33" t="str">
        <f>VLOOKUP(B794,SAOM!B$2:H2451,7,0)</f>
        <v>SES-OUTO-4035</v>
      </c>
      <c r="E794" s="13">
        <v>41116</v>
      </c>
      <c r="F794" s="13">
        <f t="shared" si="32"/>
        <v>41161</v>
      </c>
      <c r="G794" s="13">
        <f>VLOOKUP(B794,SAOM!B$2:D2338,3,0)</f>
        <v>41161</v>
      </c>
      <c r="H794" s="13">
        <f t="shared" si="33"/>
        <v>41176</v>
      </c>
      <c r="I794" s="13" t="s">
        <v>458</v>
      </c>
      <c r="J794" s="10" t="s">
        <v>469</v>
      </c>
      <c r="K794" s="33" t="str">
        <f>VLOOKUP(B794,SAOM!B$2:H2335,4,0)</f>
        <v>Aceito</v>
      </c>
      <c r="L794" s="10" t="s">
        <v>456</v>
      </c>
      <c r="M794" s="33" t="str">
        <f>VLOOKUP(B794,SAOM!B$2:F2621,5,0)</f>
        <v>Lider</v>
      </c>
      <c r="N794" s="11" t="s">
        <v>5507</v>
      </c>
      <c r="O794" s="11" t="str">
        <f>VLOOKUP(N794,Coordenadas!B$2:C1641,2,0)</f>
        <v>CENTRO</v>
      </c>
      <c r="P794" s="11" t="str">
        <f>VLOOKUP(N794,Coordenadas!B$2:D1641,3,0)</f>
        <v xml:space="preserve"> 20°23'7.59"S</v>
      </c>
      <c r="Q794" s="11" t="str">
        <f>VLOOKUP(N794,Coordenadas!B$2:E1641,4,0)</f>
        <v xml:space="preserve"> 43°30'12.33"O</v>
      </c>
      <c r="R794" s="33">
        <v>4033</v>
      </c>
      <c r="S794" s="13">
        <v>41156</v>
      </c>
      <c r="T794" s="35" t="str">
        <f>VLOOKUP(B794,SAOM!B$2:M2335,9,0)</f>
        <v>Ricardo Duarte</v>
      </c>
      <c r="U794" s="13" t="str">
        <f>VLOOKUP(B794,SAOM!B$2:N2335,10,0)</f>
        <v>Rua turmalina,N/º28</v>
      </c>
      <c r="V794" s="35" t="str">
        <f>VLOOKUP(B794,SAOM!B$2:P2335,12,0)</f>
        <v>(31)35532893</v>
      </c>
      <c r="W794" s="60" t="str">
        <f>VLOOKUP(B794,SAOM!B$2:O2335,11,0)</f>
        <v>35410-000</v>
      </c>
      <c r="X794" s="33" t="str">
        <f>VLOOKUP(B794,SAOM!B$2:Q2335,13,0)</f>
        <v>00:20:0E:10:4C:DA</v>
      </c>
      <c r="Y794" s="13">
        <v>41169</v>
      </c>
      <c r="Z794" s="11" t="s">
        <v>4670</v>
      </c>
      <c r="AA794" s="14">
        <v>41169</v>
      </c>
      <c r="AB794" s="28">
        <f>VLOOKUP(C794,Relatorios!A$3:B1565,2,0)</f>
        <v>41193</v>
      </c>
      <c r="AC794" s="287">
        <f>VLOOKUP(D794,Faturamento!D$3:F2229,3,0)</f>
        <v>41200</v>
      </c>
      <c r="AD794" s="41"/>
      <c r="AE794" s="14" t="str">
        <f>VLOOKUP(B794,SAOM!B$2:T2335,16,0)</f>
        <v>-</v>
      </c>
      <c r="AF794" s="14">
        <f t="shared" si="34"/>
        <v>41259</v>
      </c>
      <c r="AG794" s="14" t="s">
        <v>4162</v>
      </c>
      <c r="AH794" s="14"/>
      <c r="AI794" s="47"/>
      <c r="AJ794" s="114"/>
      <c r="AK794" s="114"/>
      <c r="AL794" s="11" t="str">
        <f>VLOOKUP(B794,SAOM!B$2:U2452,20,0)</f>
        <v>Técnico não possui cabo.</v>
      </c>
    </row>
    <row r="795" spans="1:43" s="15" customFormat="1" ht="15.75" customHeight="1">
      <c r="A795" s="39">
        <v>4036</v>
      </c>
      <c r="B795" s="31">
        <v>4036</v>
      </c>
      <c r="C795" s="31">
        <v>4036</v>
      </c>
      <c r="D795" s="33" t="str">
        <f>VLOOKUP(B795,SAOM!B$2:H2452,7,0)</f>
        <v>SES-OUTO-4036</v>
      </c>
      <c r="E795" s="13">
        <v>41116</v>
      </c>
      <c r="F795" s="13">
        <f t="shared" si="32"/>
        <v>41161</v>
      </c>
      <c r="G795" s="13">
        <f>VLOOKUP(B795,SAOM!B$2:D2339,3,0)</f>
        <v>41161</v>
      </c>
      <c r="H795" s="13">
        <f t="shared" si="33"/>
        <v>41176</v>
      </c>
      <c r="I795" s="13" t="s">
        <v>458</v>
      </c>
      <c r="J795" s="10" t="s">
        <v>469</v>
      </c>
      <c r="K795" s="33" t="str">
        <f>VLOOKUP(B795,SAOM!B$2:H2336,4,0)</f>
        <v>Aceito</v>
      </c>
      <c r="L795" s="10" t="s">
        <v>456</v>
      </c>
      <c r="M795" s="33" t="str">
        <f>VLOOKUP(B795,SAOM!B$2:F2622,5,0)</f>
        <v>Lider</v>
      </c>
      <c r="N795" s="11" t="s">
        <v>5507</v>
      </c>
      <c r="O795" s="11" t="str">
        <f>VLOOKUP(N795,Coordenadas!B$2:C1642,2,0)</f>
        <v>CENTRO</v>
      </c>
      <c r="P795" s="11" t="str">
        <f>VLOOKUP(N795,Coordenadas!B$2:D1642,3,0)</f>
        <v xml:space="preserve"> 20°23'7.59"S</v>
      </c>
      <c r="Q795" s="11" t="str">
        <f>VLOOKUP(N795,Coordenadas!B$2:E1642,4,0)</f>
        <v xml:space="preserve"> 43°30'12.33"O</v>
      </c>
      <c r="R795" s="33">
        <v>4033</v>
      </c>
      <c r="S795" s="13" t="s">
        <v>458</v>
      </c>
      <c r="T795" s="35" t="str">
        <f>VLOOKUP(B795,SAOM!B$2:M2336,9,0)</f>
        <v>Thaline Alves</v>
      </c>
      <c r="U795" s="13" t="str">
        <f>VLOOKUP(B795,SAOM!B$2:N2336,10,0)</f>
        <v>Rua Santo Onofre,,S/nº</v>
      </c>
      <c r="V795" s="35" t="str">
        <f>VLOOKUP(B795,SAOM!B$2:P2336,12,0)</f>
        <v>(31)35535100</v>
      </c>
      <c r="W795" s="60" t="str">
        <f>VLOOKUP(B795,SAOM!B$2:O2336,11,0)</f>
        <v>35412-000</v>
      </c>
      <c r="X795" s="33" t="str">
        <f>VLOOKUP(B795,SAOM!B$2:Q2336,13,0)</f>
        <v>00:20:0e:10:4c:81</v>
      </c>
      <c r="Y795" s="13">
        <v>41170</v>
      </c>
      <c r="Z795" s="11" t="s">
        <v>4670</v>
      </c>
      <c r="AA795" s="14">
        <v>41171</v>
      </c>
      <c r="AB795" s="28">
        <f>VLOOKUP(C795,Relatorios!A$3:B1566,2,0)</f>
        <v>41193</v>
      </c>
      <c r="AC795" s="287">
        <f>VLOOKUP(D795,Faturamento!D$3:F2230,3,0)</f>
        <v>41202</v>
      </c>
      <c r="AD795" s="41"/>
      <c r="AE795" s="14" t="str">
        <f>VLOOKUP(B795,SAOM!B$2:T2336,16,0)</f>
        <v>-</v>
      </c>
      <c r="AF795" s="14">
        <f t="shared" si="34"/>
        <v>41261</v>
      </c>
      <c r="AG795" s="14" t="s">
        <v>4162</v>
      </c>
      <c r="AH795" s="14"/>
      <c r="AI795" s="47"/>
      <c r="AJ795" s="114"/>
      <c r="AK795" s="114"/>
      <c r="AL795" s="11" t="str">
        <f>VLOOKUP(B795,SAOM!B$2:U2453,20,0)</f>
        <v>Cabo de rede com tamanho insuficiente para conexão</v>
      </c>
    </row>
    <row r="796" spans="1:43" s="15" customFormat="1" ht="15.75" customHeight="1">
      <c r="A796" s="39">
        <v>4038</v>
      </c>
      <c r="B796" s="31">
        <v>4038</v>
      </c>
      <c r="C796" s="31">
        <v>4038</v>
      </c>
      <c r="D796" s="33" t="str">
        <f>VLOOKUP(B796,SAOM!B$2:H2453,7,0)</f>
        <v>SES-OUTO-4038</v>
      </c>
      <c r="E796" s="13">
        <v>41116</v>
      </c>
      <c r="F796" s="13">
        <v>41173</v>
      </c>
      <c r="G796" s="13">
        <f>VLOOKUP(B796,SAOM!B$2:D2340,3,0)</f>
        <v>41173</v>
      </c>
      <c r="H796" s="13">
        <f t="shared" si="33"/>
        <v>41188</v>
      </c>
      <c r="I796" s="13">
        <v>41145</v>
      </c>
      <c r="J796" s="10" t="s">
        <v>469</v>
      </c>
      <c r="K796" s="33" t="str">
        <f>VLOOKUP(B796,SAOM!B$2:H2337,4,0)</f>
        <v>Aceito</v>
      </c>
      <c r="L796" s="10" t="s">
        <v>456</v>
      </c>
      <c r="M796" s="33" t="str">
        <f>VLOOKUP(B796,SAOM!B$2:F2623,5,0)</f>
        <v>Lider</v>
      </c>
      <c r="N796" s="11" t="s">
        <v>5507</v>
      </c>
      <c r="O796" s="11" t="str">
        <f>VLOOKUP(N796,Coordenadas!B$2:C1643,2,0)</f>
        <v>CENTRO</v>
      </c>
      <c r="P796" s="11" t="str">
        <f>VLOOKUP(N796,Coordenadas!B$2:D1643,3,0)</f>
        <v xml:space="preserve"> 20°23'7.59"S</v>
      </c>
      <c r="Q796" s="11" t="str">
        <f>VLOOKUP(N796,Coordenadas!B$2:E1643,4,0)</f>
        <v xml:space="preserve"> 43°30'12.33"O</v>
      </c>
      <c r="R796" s="33">
        <v>4033</v>
      </c>
      <c r="S796" s="13">
        <v>41157</v>
      </c>
      <c r="T796" s="35" t="str">
        <f>VLOOKUP(B796,SAOM!B$2:M2337,9,0)</f>
        <v>Lincoln Lobos / Thaline Alves</v>
      </c>
      <c r="U796" s="13" t="str">
        <f>VLOOKUP(B796,SAOM!B$2:N2337,10,0)</f>
        <v>Rua Santo Onofre - Amarantina (Distrito de Ouro Preto)</v>
      </c>
      <c r="V796" s="35" t="str">
        <f>VLOOKUP(B796,SAOM!B$2:P2337,12,0)</f>
        <v>(31)35535100</v>
      </c>
      <c r="W796" s="60" t="str">
        <f>VLOOKUP(B796,SAOM!B$2:O2337,11,0)</f>
        <v>35412-000</v>
      </c>
      <c r="X796" s="33" t="str">
        <f>VLOOKUP(B796,SAOM!B$2:Q2337,13,0)</f>
        <v>00:20:0e:10:55:61</v>
      </c>
      <c r="Y796" s="13">
        <v>41255</v>
      </c>
      <c r="Z796" s="11" t="s">
        <v>7933</v>
      </c>
      <c r="AA796" s="14">
        <v>41255</v>
      </c>
      <c r="AB796" s="28">
        <f>VLOOKUP(C796,Relatorios!A$3:B1567,2,0)</f>
        <v>41291</v>
      </c>
      <c r="AC796" s="287">
        <f>VLOOKUP(D796,Faturamento!D$3:F2231,3,0)</f>
        <v>41286</v>
      </c>
      <c r="AD796" s="41" t="s">
        <v>6708</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 t="shared" si="34"/>
        <v>41345</v>
      </c>
      <c r="AG796" s="14">
        <v>41324</v>
      </c>
      <c r="AH796" s="14">
        <v>41324</v>
      </c>
      <c r="AI796" s="47" t="s">
        <v>8608</v>
      </c>
      <c r="AJ796" s="114" t="s">
        <v>15480</v>
      </c>
      <c r="AK796" s="114" t="s">
        <v>15482</v>
      </c>
      <c r="AL796" s="11" t="str">
        <f>VLOOKUP(B796,SAOM!B$2:U2454,20,0)</f>
        <v>Não tem terminal próximo.</v>
      </c>
    </row>
    <row r="797" spans="1:43" s="15" customFormat="1" ht="15.75" customHeight="1">
      <c r="A797" s="39">
        <v>4042</v>
      </c>
      <c r="B797" s="31">
        <v>4042</v>
      </c>
      <c r="C797" s="31">
        <v>4042</v>
      </c>
      <c r="D797" s="33" t="str">
        <f>VLOOKUP(B797,SAOM!B$2:H2454,7,0)</f>
        <v>SES-OUTO-4042</v>
      </c>
      <c r="E797" s="13">
        <v>41116</v>
      </c>
      <c r="F797" s="13">
        <f>E797+45</f>
        <v>41161</v>
      </c>
      <c r="G797" s="13">
        <f>VLOOKUP(B797,SAOM!B$2:D2341,3,0)</f>
        <v>41161</v>
      </c>
      <c r="H797" s="13">
        <f t="shared" si="33"/>
        <v>41176</v>
      </c>
      <c r="I797" s="13" t="s">
        <v>458</v>
      </c>
      <c r="J797" s="10" t="s">
        <v>469</v>
      </c>
      <c r="K797" s="33" t="str">
        <f>VLOOKUP(B797,SAOM!B$2:H2338,4,0)</f>
        <v>Aceito</v>
      </c>
      <c r="L797" s="10" t="s">
        <v>623</v>
      </c>
      <c r="M797" s="33" t="str">
        <f>VLOOKUP(B797,SAOM!B$2:F2624,5,0)</f>
        <v>Vodanet</v>
      </c>
      <c r="N797" s="11" t="s">
        <v>5507</v>
      </c>
      <c r="O797" s="11" t="str">
        <f>VLOOKUP(N797,Coordenadas!B$2:C1644,2,0)</f>
        <v>CENTRO</v>
      </c>
      <c r="P797" s="11" t="str">
        <f>VLOOKUP(N797,Coordenadas!B$2:D1644,3,0)</f>
        <v xml:space="preserve"> 20°23'7.59"S</v>
      </c>
      <c r="Q797" s="11" t="str">
        <f>VLOOKUP(N797,Coordenadas!B$2:E1644,4,0)</f>
        <v xml:space="preserve"> 43°30'12.33"O</v>
      </c>
      <c r="R797" s="33">
        <v>4033</v>
      </c>
      <c r="S797" s="13">
        <v>41156</v>
      </c>
      <c r="T797" s="35" t="str">
        <f>VLOOKUP(B797,SAOM!B$2:M2338,9,0)</f>
        <v>Christiane Lopes</v>
      </c>
      <c r="U797" s="13" t="str">
        <f>VLOOKUP(B797,SAOM!B$2:N2338,10,0)</f>
        <v>Rua Grande,S/Nº</v>
      </c>
      <c r="V797" s="35" t="str">
        <f>VLOOKUP(B797,SAOM!B$2:P2338,12,0)</f>
        <v>(31)35538335</v>
      </c>
      <c r="W797" s="60" t="str">
        <f>VLOOKUP(B797,SAOM!B$2:O2338,11,0)</f>
        <v>35411-000</v>
      </c>
      <c r="X797" s="33" t="str">
        <f>VLOOKUP(B797,SAOM!B$2:Q2338,13,0)</f>
        <v>00:20:0e:10:4f:aa</v>
      </c>
      <c r="Y797" s="13">
        <v>41264</v>
      </c>
      <c r="Z797" s="11" t="s">
        <v>5257</v>
      </c>
      <c r="AA797" s="14">
        <v>41264</v>
      </c>
      <c r="AB797" s="28" t="e">
        <f>VLOOKUP(C797,Relatorios!A$3:B1568,2,0)</f>
        <v>#N/A</v>
      </c>
      <c r="AC797" s="287">
        <f>VLOOKUP(D797,Faturamento!D$3:F2232,3,0)</f>
        <v>41295</v>
      </c>
      <c r="AD797" s="41"/>
      <c r="AE797" s="14" t="str">
        <f>VLOOKUP(B797,SAOM!B$2:T2338,16,0)</f>
        <v>-</v>
      </c>
      <c r="AF797" s="14">
        <f t="shared" si="34"/>
        <v>41354</v>
      </c>
      <c r="AG797" s="14" t="s">
        <v>4162</v>
      </c>
      <c r="AH797" s="14"/>
      <c r="AI797" s="47"/>
      <c r="AJ797" s="114"/>
      <c r="AK797" s="114"/>
      <c r="AL797" s="11" t="str">
        <f>VLOOKUP(B797,SAOM!B$2:U2455,20,0)</f>
        <v>Não possui cabo</v>
      </c>
    </row>
    <row r="798" spans="1:43" s="57" customFormat="1" ht="15.75" customHeight="1">
      <c r="A798" s="39">
        <v>4047</v>
      </c>
      <c r="B798" s="31">
        <v>4047</v>
      </c>
      <c r="C798" s="31">
        <v>4047</v>
      </c>
      <c r="D798" s="31" t="str">
        <f>VLOOKUP(B798,SAOM!B$2:H2455,7,0)</f>
        <v>SES-OUTO-4047</v>
      </c>
      <c r="E798" s="24">
        <v>41116</v>
      </c>
      <c r="F798" s="24">
        <v>41338</v>
      </c>
      <c r="G798" s="24">
        <f>VLOOKUP(B798,SAOM!B$2:D2342,3,0)</f>
        <v>41338</v>
      </c>
      <c r="H798" s="24">
        <f t="shared" si="33"/>
        <v>41353</v>
      </c>
      <c r="I798" s="24">
        <v>41292</v>
      </c>
      <c r="J798" s="48" t="s">
        <v>469</v>
      </c>
      <c r="K798" s="31" t="str">
        <f>VLOOKUP(B798,SAOM!B$2:H2339,4,0)</f>
        <v>Aceito</v>
      </c>
      <c r="L798" s="48" t="s">
        <v>456</v>
      </c>
      <c r="M798" s="33" t="str">
        <f>VLOOKUP(B798,SAOM!B$2:F2625,5,0)</f>
        <v>Lider</v>
      </c>
      <c r="N798" s="40" t="s">
        <v>5507</v>
      </c>
      <c r="O798" s="40" t="str">
        <f>VLOOKUP(N798,Coordenadas!B$2:C1645,2,0)</f>
        <v>CENTRO</v>
      </c>
      <c r="P798" s="40" t="str">
        <f>VLOOKUP(N798,Coordenadas!B$2:D1645,3,0)</f>
        <v xml:space="preserve"> 20°23'7.59"S</v>
      </c>
      <c r="Q798" s="40" t="str">
        <f>VLOOKUP(N798,Coordenadas!B$2:E1645,4,0)</f>
        <v xml:space="preserve"> 43°30'12.33"O</v>
      </c>
      <c r="R798" s="31">
        <v>4033</v>
      </c>
      <c r="S798" s="24">
        <v>41156</v>
      </c>
      <c r="T798" s="54" t="str">
        <f>VLOOKUP(B798,SAOM!B$2:M2339,9,0)</f>
        <v>Natália Neiva</v>
      </c>
      <c r="U798" s="24" t="str">
        <f>VLOOKUP(B798,SAOM!B$2:N2339,10,0)</f>
        <v>Rua Geraldo Paiva</v>
      </c>
      <c r="V798" s="54" t="str">
        <f>VLOOKUP(B798,SAOM!B$2:P2339,12,0)</f>
        <v>(31)35542224</v>
      </c>
      <c r="W798" s="175" t="str">
        <f>VLOOKUP(B798,SAOM!B$2:O2339,11,0)</f>
        <v>35400-000</v>
      </c>
      <c r="X798" s="31" t="str">
        <f>VLOOKUP(B798,SAOM!B$2:Q2339,13,0)</f>
        <v>00:20:0e:10:58:a2</v>
      </c>
      <c r="Y798" s="24">
        <v>41333</v>
      </c>
      <c r="Z798" s="40" t="s">
        <v>15551</v>
      </c>
      <c r="AA798" s="55">
        <v>41338</v>
      </c>
      <c r="AB798" s="56" t="e">
        <f>VLOOKUP(C798,Relatorios!A$3:B1569,2,0)</f>
        <v>#N/A</v>
      </c>
      <c r="AC798" s="287">
        <f>VLOOKUP(D798,Faturamento!D$3:F2233,3,0)</f>
        <v>41369</v>
      </c>
      <c r="AD798" s="45" t="s">
        <v>15552</v>
      </c>
      <c r="AE798" s="55" t="str">
        <f>VLOOKUP(B798,SAOM!B$2:T2339,16,0)</f>
        <v>18/01/2013 12:54:59 	Hernan Martins Alves 	Conforme Aline, o endereço correto do local é Rua Nossa Senhora dos Prazeres 255, Distrito de Lavras Novas - Ouro Preto.   	Pendência Ativação</v>
      </c>
      <c r="AF798" s="55">
        <f t="shared" si="34"/>
        <v>41428</v>
      </c>
      <c r="AG798" s="55" t="s">
        <v>4162</v>
      </c>
      <c r="AH798" s="55"/>
      <c r="AI798" s="181"/>
      <c r="AJ798" s="115" t="s">
        <v>12879</v>
      </c>
      <c r="AK798" s="115"/>
      <c r="AL798" s="11" t="str">
        <f>VLOOKUP(B798,SAOM!B$2:U2456,20,0)</f>
        <v>-</v>
      </c>
    </row>
    <row r="799" spans="1:43" s="57" customFormat="1" ht="15.75" customHeight="1">
      <c r="A799" s="39">
        <v>4049</v>
      </c>
      <c r="B799" s="31">
        <v>4049</v>
      </c>
      <c r="C799" s="31">
        <v>4049</v>
      </c>
      <c r="D799" s="33" t="str">
        <f>VLOOKUP(B799,SAOM!B$2:H2456,7,0)</f>
        <v>SES-OUTO-4049</v>
      </c>
      <c r="E799" s="24">
        <v>41116</v>
      </c>
      <c r="F799" s="24">
        <f t="shared" ref="F799:F842" si="35">E799+45</f>
        <v>41161</v>
      </c>
      <c r="G799" s="13">
        <f>VLOOKUP(B799,SAOM!B$2:D2343,3,0)</f>
        <v>41191</v>
      </c>
      <c r="H799" s="24">
        <f t="shared" si="33"/>
        <v>41176</v>
      </c>
      <c r="I799" s="24">
        <v>41185</v>
      </c>
      <c r="J799" s="48" t="s">
        <v>469</v>
      </c>
      <c r="K799" s="33" t="str">
        <f>VLOOKUP(B799,SAOM!B$2:H2340,4,0)</f>
        <v>Aceito</v>
      </c>
      <c r="L799" s="10" t="s">
        <v>456</v>
      </c>
      <c r="M799" s="33" t="str">
        <f>VLOOKUP(B799,SAOM!B$2:F2626,5,0)</f>
        <v>Lider</v>
      </c>
      <c r="N799" s="40" t="s">
        <v>5507</v>
      </c>
      <c r="O799" s="11" t="str">
        <f>VLOOKUP(N799,Coordenadas!B$2:C1646,2,0)</f>
        <v>CENTRO</v>
      </c>
      <c r="P799" s="11" t="str">
        <f>VLOOKUP(N799,Coordenadas!B$2:D1646,3,0)</f>
        <v xml:space="preserve"> 20°23'7.59"S</v>
      </c>
      <c r="Q799" s="11" t="str">
        <f>VLOOKUP(N799,Coordenadas!B$2:E1646,4,0)</f>
        <v xml:space="preserve"> 43°30'12.33"O</v>
      </c>
      <c r="R799" s="31">
        <v>4033</v>
      </c>
      <c r="S799" s="24">
        <v>41156</v>
      </c>
      <c r="T799" s="35" t="str">
        <f>VLOOKUP(B799,SAOM!B$2:M2340,9,0)</f>
        <v>Polyana Tomazini</v>
      </c>
      <c r="U799" s="13" t="str">
        <f>VLOOKUP(B799,SAOM!B$2:N2340,10,0)</f>
        <v>Rua: Antonio do Santos ,S/nº - Santo Antônio do Leite</v>
      </c>
      <c r="V799" s="35" t="str">
        <f>VLOOKUP(B799,SAOM!B$2:P2340,12,0)</f>
        <v>(31)35544024</v>
      </c>
      <c r="W799" s="60" t="str">
        <f>VLOOKUP(B799,SAOM!B$2:O2340,11,0)</f>
        <v>35413-000</v>
      </c>
      <c r="X799" s="33" t="str">
        <f>VLOOKUP(B799,SAOM!B$2:Q2340,13,0)</f>
        <v>00:20:0e:10:55:27</v>
      </c>
      <c r="Y799" s="24">
        <v>41250</v>
      </c>
      <c r="Z799" s="11" t="s">
        <v>7933</v>
      </c>
      <c r="AA799" s="55">
        <v>41253</v>
      </c>
      <c r="AB799" s="28">
        <f>VLOOKUP(C799,Relatorios!A$3:B1570,2,0)</f>
        <v>41291</v>
      </c>
      <c r="AC799" s="287">
        <f>VLOOKUP(D799,Faturamento!D$3:F2234,3,0)</f>
        <v>41284</v>
      </c>
      <c r="AD799" s="45"/>
      <c r="AE799" s="14" t="str">
        <f>VLOOKUP(B799,SAOM!B$2:T2340,16,0)</f>
        <v>09/10/2012 10:19:39 	Ivan Santos 	Endereço foi atualizado.  	Pendência Ativação Resolvida
03/10/2012 16:33:49 	Hernan Martins Alves 	Não existe posto ou farmácia no endereço da OS.  	Pendência Ativação</v>
      </c>
      <c r="AF799" s="55">
        <f t="shared" si="34"/>
        <v>41343</v>
      </c>
      <c r="AG799" s="55">
        <v>41324</v>
      </c>
      <c r="AH799" s="55">
        <v>41324</v>
      </c>
      <c r="AI799" s="47" t="s">
        <v>8608</v>
      </c>
      <c r="AJ799" s="114" t="s">
        <v>15480</v>
      </c>
      <c r="AK799" s="115" t="s">
        <v>15484</v>
      </c>
      <c r="AL799" s="11" t="str">
        <f>VLOOKUP(B799,SAOM!B$2:U2457,20,0)</f>
        <v>localidade ainda não possui computador</v>
      </c>
    </row>
    <row r="800" spans="1:43" s="15" customFormat="1" ht="15.75" customHeight="1">
      <c r="A800" s="39">
        <v>4050</v>
      </c>
      <c r="B800" s="31">
        <v>4050</v>
      </c>
      <c r="C800" s="31">
        <v>4050</v>
      </c>
      <c r="D800" s="33" t="str">
        <f>VLOOKUP(B800,SAOM!B$2:H2457,7,0)</f>
        <v>SES-OUTO-4050</v>
      </c>
      <c r="E800" s="13">
        <v>41116</v>
      </c>
      <c r="F800" s="13">
        <f t="shared" si="35"/>
        <v>41161</v>
      </c>
      <c r="G800" s="13">
        <f>VLOOKUP(B800,SAOM!B$2:D2344,3,0)</f>
        <v>41161</v>
      </c>
      <c r="H800" s="13">
        <f t="shared" si="33"/>
        <v>41176</v>
      </c>
      <c r="I800" s="13" t="s">
        <v>458</v>
      </c>
      <c r="J800" s="10" t="s">
        <v>469</v>
      </c>
      <c r="K800" s="33" t="str">
        <f>VLOOKUP(B800,SAOM!B$2:H2341,4,0)</f>
        <v>Aceito</v>
      </c>
      <c r="L800" s="10" t="s">
        <v>456</v>
      </c>
      <c r="M800" s="33" t="str">
        <f>VLOOKUP(B800,SAOM!B$2:F2627,5,0)</f>
        <v>Lider</v>
      </c>
      <c r="N800" s="11" t="s">
        <v>5507</v>
      </c>
      <c r="O800" s="11" t="str">
        <f>VLOOKUP(N800,Coordenadas!B$2:C1647,2,0)</f>
        <v>CENTRO</v>
      </c>
      <c r="P800" s="11" t="str">
        <f>VLOOKUP(N800,Coordenadas!B$2:D1647,3,0)</f>
        <v xml:space="preserve"> 20°23'7.59"S</v>
      </c>
      <c r="Q800" s="11" t="str">
        <f>VLOOKUP(N800,Coordenadas!B$2:E1647,4,0)</f>
        <v xml:space="preserve"> 43°30'12.33"O</v>
      </c>
      <c r="R800" s="33">
        <v>4033</v>
      </c>
      <c r="S800" s="13">
        <v>41148</v>
      </c>
      <c r="T800" s="35" t="str">
        <f>VLOOKUP(B800,SAOM!B$2:M2341,9,0)</f>
        <v>Polyana Tomazini</v>
      </c>
      <c r="U800" s="13" t="str">
        <f>VLOOKUP(B800,SAOM!B$2:N2341,10,0)</f>
        <v>Rua Manoel Gonçalves,S/Nº</v>
      </c>
      <c r="V800" s="35" t="str">
        <f>VLOOKUP(B800,SAOM!B$2:P2341,12,0)</f>
        <v>(31)35544024</v>
      </c>
      <c r="W800" s="60" t="str">
        <f>VLOOKUP(B800,SAOM!B$2:O2341,11,0)</f>
        <v>35414-000</v>
      </c>
      <c r="X800" s="33" t="str">
        <f>VLOOKUP(B800,SAOM!B$2:Q2341,13,0)</f>
        <v>00:20:0e:10:4f:b4</v>
      </c>
      <c r="Y800" s="13">
        <v>41149</v>
      </c>
      <c r="Z800" s="11" t="s">
        <v>6248</v>
      </c>
      <c r="AA800" s="14">
        <v>41149</v>
      </c>
      <c r="AB800" s="28">
        <f>VLOOKUP(C800,Relatorios!A$3:B1571,2,0)</f>
        <v>41183</v>
      </c>
      <c r="AC800" s="287">
        <f>VLOOKUP(D800,Faturamento!D$3:F2235,3,0)</f>
        <v>41180</v>
      </c>
      <c r="AD800" s="41"/>
      <c r="AE800" s="14" t="str">
        <f>VLOOKUP(B800,SAOM!B$2:T2341,16,0)</f>
        <v>-</v>
      </c>
      <c r="AF800" s="14">
        <f t="shared" si="34"/>
        <v>41239</v>
      </c>
      <c r="AG800" s="14">
        <v>41324</v>
      </c>
      <c r="AH800" s="14">
        <v>41324</v>
      </c>
      <c r="AI800" s="47" t="s">
        <v>8608</v>
      </c>
      <c r="AJ800" s="114" t="s">
        <v>15488</v>
      </c>
      <c r="AK800" s="114" t="s">
        <v>15489</v>
      </c>
      <c r="AL800" s="11" t="str">
        <f>VLOOKUP(B800,SAOM!B$2:U2458,20,0)</f>
        <v>localidade não possui computador</v>
      </c>
    </row>
    <row r="801" spans="1:43" s="15" customFormat="1" ht="15.75" customHeight="1">
      <c r="A801" s="39">
        <v>4048</v>
      </c>
      <c r="B801" s="31">
        <v>4048</v>
      </c>
      <c r="C801" s="31">
        <v>4048</v>
      </c>
      <c r="D801" s="33" t="str">
        <f>VLOOKUP(B801,SAOM!B$2:H2458,7,0)</f>
        <v>SES-OUTO-4048</v>
      </c>
      <c r="E801" s="13">
        <v>41116</v>
      </c>
      <c r="F801" s="13">
        <f t="shared" si="35"/>
        <v>41161</v>
      </c>
      <c r="G801" s="13">
        <f>VLOOKUP(B801,SAOM!B$2:D2345,3,0)</f>
        <v>41161</v>
      </c>
      <c r="H801" s="13">
        <f t="shared" si="33"/>
        <v>41176</v>
      </c>
      <c r="I801" s="13" t="s">
        <v>458</v>
      </c>
      <c r="J801" s="10" t="s">
        <v>469</v>
      </c>
      <c r="K801" s="33" t="str">
        <f>VLOOKUP(B801,SAOM!B$2:H2342,4,0)</f>
        <v>Aceito</v>
      </c>
      <c r="L801" s="10" t="s">
        <v>456</v>
      </c>
      <c r="M801" s="33" t="str">
        <f>VLOOKUP(B801,SAOM!B$2:F2628,5,0)</f>
        <v>Lider</v>
      </c>
      <c r="N801" s="11" t="s">
        <v>5507</v>
      </c>
      <c r="O801" s="11" t="str">
        <f>VLOOKUP(N801,Coordenadas!B$2:C1648,2,0)</f>
        <v>CENTRO</v>
      </c>
      <c r="P801" s="11" t="str">
        <f>VLOOKUP(N801,Coordenadas!B$2:D1648,3,0)</f>
        <v xml:space="preserve"> 20°23'7.59"S</v>
      </c>
      <c r="Q801" s="11" t="str">
        <f>VLOOKUP(N801,Coordenadas!B$2:E1648,4,0)</f>
        <v xml:space="preserve"> 43°30'12.33"O</v>
      </c>
      <c r="R801" s="33">
        <v>4033</v>
      </c>
      <c r="S801" s="13">
        <v>41148</v>
      </c>
      <c r="T801" s="35" t="str">
        <f>VLOOKUP(B801,SAOM!B$2:M2342,9,0)</f>
        <v>Leonora Campos / Eduardo Mapa</v>
      </c>
      <c r="U801" s="13" t="str">
        <f>VLOOKUP(B801,SAOM!B$2:N2342,10,0)</f>
        <v>Rua Vereador Julio Fortes,S/Nº</v>
      </c>
      <c r="V801" s="35" t="str">
        <f>VLOOKUP(B801,SAOM!B$2:P2342,12,0)</f>
        <v>(31)35533145</v>
      </c>
      <c r="W801" s="60" t="str">
        <f>VLOOKUP(B801,SAOM!B$2:O2342,11,0)</f>
        <v>35409-000</v>
      </c>
      <c r="X801" s="33" t="str">
        <f>VLOOKUP(B801,SAOM!B$2:Q2342,13,0)</f>
        <v>00:20:0e:10:4c:e0</v>
      </c>
      <c r="Y801" s="13">
        <v>41151</v>
      </c>
      <c r="Z801" s="11" t="s">
        <v>6862</v>
      </c>
      <c r="AA801" s="14">
        <v>41151</v>
      </c>
      <c r="AB801" s="28">
        <f>VLOOKUP(C801,Relatorios!A$3:B1572,2,0)</f>
        <v>41254</v>
      </c>
      <c r="AC801" s="287">
        <f>VLOOKUP(D801,Faturamento!D$3:F2236,3,0)</f>
        <v>41182</v>
      </c>
      <c r="AD801" s="41"/>
      <c r="AE801" s="14" t="str">
        <f>VLOOKUP(B801,SAOM!B$2:T2342,16,0)</f>
        <v>-</v>
      </c>
      <c r="AF801" s="14">
        <f t="shared" si="34"/>
        <v>41241</v>
      </c>
      <c r="AG801" s="14">
        <v>41324</v>
      </c>
      <c r="AH801" s="14">
        <v>41324</v>
      </c>
      <c r="AI801" s="47" t="s">
        <v>8608</v>
      </c>
      <c r="AJ801" s="114" t="s">
        <v>15480</v>
      </c>
      <c r="AK801" s="114" t="s">
        <v>15490</v>
      </c>
      <c r="AL801" s="11" t="str">
        <f>VLOOKUP(B801,SAOM!B$2:U2459,20,0)</f>
        <v>Computadores da localidade sem placa de rede disponível.</v>
      </c>
    </row>
    <row r="802" spans="1:43" s="15" customFormat="1" ht="15.75" customHeight="1">
      <c r="A802" s="39">
        <v>4051</v>
      </c>
      <c r="B802" s="31">
        <v>4051</v>
      </c>
      <c r="C802" s="31">
        <v>4051</v>
      </c>
      <c r="D802" s="33" t="str">
        <f>VLOOKUP(B802,SAOM!B$2:H2459,7,0)</f>
        <v>SES-OUTO-4051</v>
      </c>
      <c r="E802" s="13">
        <v>41116</v>
      </c>
      <c r="F802" s="13">
        <f t="shared" si="35"/>
        <v>41161</v>
      </c>
      <c r="G802" s="13">
        <f>VLOOKUP(B802,SAOM!B$2:D2346,3,0)</f>
        <v>41161</v>
      </c>
      <c r="H802" s="13">
        <f t="shared" si="33"/>
        <v>41176</v>
      </c>
      <c r="I802" s="13" t="s">
        <v>458</v>
      </c>
      <c r="J802" s="10" t="s">
        <v>469</v>
      </c>
      <c r="K802" s="33" t="str">
        <f>VLOOKUP(B802,SAOM!B$2:H2343,4,0)</f>
        <v>Aceito</v>
      </c>
      <c r="L802" s="10" t="s">
        <v>456</v>
      </c>
      <c r="M802" s="33" t="str">
        <f>VLOOKUP(B802,SAOM!B$2:F2629,5,0)</f>
        <v>Lider</v>
      </c>
      <c r="N802" s="11" t="s">
        <v>5507</v>
      </c>
      <c r="O802" s="11" t="str">
        <f>VLOOKUP(N802,Coordenadas!B$2:C1649,2,0)</f>
        <v>CENTRO</v>
      </c>
      <c r="P802" s="11" t="str">
        <f>VLOOKUP(N802,Coordenadas!B$2:D1649,3,0)</f>
        <v xml:space="preserve"> 20°23'7.59"S</v>
      </c>
      <c r="Q802" s="11" t="str">
        <f>VLOOKUP(N802,Coordenadas!B$2:E1649,4,0)</f>
        <v xml:space="preserve"> 43°30'12.33"O</v>
      </c>
      <c r="R802" s="33">
        <v>4033</v>
      </c>
      <c r="S802" s="13">
        <v>41129</v>
      </c>
      <c r="T802" s="35" t="str">
        <f>VLOOKUP(B802,SAOM!B$2:M2343,9,0)</f>
        <v>Polyana Tomazini</v>
      </c>
      <c r="U802" s="13" t="str">
        <f>VLOOKUP(B802,SAOM!B$2:N2343,10,0)</f>
        <v>Rua Vereador Hélio Ferreira,S/Nº</v>
      </c>
      <c r="V802" s="35" t="str">
        <f>VLOOKUP(B802,SAOM!B$2:P2343,12,0)</f>
        <v>(31)35541121</v>
      </c>
      <c r="W802" s="60" t="str">
        <f>VLOOKUP(B802,SAOM!B$2:O2343,11,0)</f>
        <v>35416-000</v>
      </c>
      <c r="X802" s="33" t="str">
        <f>VLOOKUP(B802,SAOM!B$2:Q2343,13,0)</f>
        <v>00:20:0e:10:4a:bc</v>
      </c>
      <c r="Y802" s="13">
        <v>41135</v>
      </c>
      <c r="Z802" s="11" t="s">
        <v>6230</v>
      </c>
      <c r="AA802" s="14">
        <v>41135</v>
      </c>
      <c r="AB802" s="28">
        <f>VLOOKUP(C802,Relatorios!A$3:B1573,2,0)</f>
        <v>41183</v>
      </c>
      <c r="AC802" s="287">
        <f>VLOOKUP(D802,Faturamento!D$3:F2237,3,0)</f>
        <v>41166</v>
      </c>
      <c r="AD802" s="41"/>
      <c r="AE802" s="14" t="str">
        <f>VLOOKUP(B802,SAOM!B$2:T2343,16,0)</f>
        <v>-</v>
      </c>
      <c r="AF802" s="14">
        <f t="shared" si="34"/>
        <v>41225</v>
      </c>
      <c r="AG802" s="14" t="s">
        <v>4162</v>
      </c>
      <c r="AH802" s="14"/>
      <c r="AI802" s="47"/>
      <c r="AJ802" s="114"/>
      <c r="AK802" s="114"/>
      <c r="AL802" s="11" t="str">
        <f>VLOOKUP(B802,SAOM!B$2:U2460,20,0)</f>
        <v>-</v>
      </c>
    </row>
    <row r="803" spans="1:43" s="57" customFormat="1" ht="15.75" customHeight="1">
      <c r="A803" s="39">
        <v>4037</v>
      </c>
      <c r="B803" s="31">
        <v>4037</v>
      </c>
      <c r="C803" s="31">
        <v>4037</v>
      </c>
      <c r="D803" s="33" t="str">
        <f>VLOOKUP(B803,SAOM!B$2:H2460,7,0)</f>
        <v>SES-OUTO-4037</v>
      </c>
      <c r="E803" s="24">
        <v>41116</v>
      </c>
      <c r="F803" s="24">
        <f t="shared" si="35"/>
        <v>41161</v>
      </c>
      <c r="G803" s="24">
        <f>VLOOKUP(B803,SAOM!B$2:D2347,3,0)</f>
        <v>41161</v>
      </c>
      <c r="H803" s="24">
        <f t="shared" si="33"/>
        <v>41176</v>
      </c>
      <c r="I803" s="24" t="s">
        <v>458</v>
      </c>
      <c r="J803" s="48" t="s">
        <v>469</v>
      </c>
      <c r="K803" s="31" t="str">
        <f>VLOOKUP(B803,SAOM!B$2:H2344,4,0)</f>
        <v>Aceito</v>
      </c>
      <c r="L803" s="48" t="s">
        <v>456</v>
      </c>
      <c r="M803" s="33" t="str">
        <f>VLOOKUP(B803,SAOM!B$2:F2630,5,0)</f>
        <v>Lider</v>
      </c>
      <c r="N803" s="40" t="s">
        <v>5507</v>
      </c>
      <c r="O803" s="11" t="str">
        <f>VLOOKUP(N803,Coordenadas!B$2:C1650,2,0)</f>
        <v>CENTRO</v>
      </c>
      <c r="P803" s="11" t="str">
        <f>VLOOKUP(N803,Coordenadas!B$2:D1650,3,0)</f>
        <v xml:space="preserve"> 20°23'7.59"S</v>
      </c>
      <c r="Q803" s="11" t="str">
        <f>VLOOKUP(N803,Coordenadas!B$2:E1650,4,0)</f>
        <v xml:space="preserve"> 43°30'12.33"O</v>
      </c>
      <c r="R803" s="31">
        <v>4033</v>
      </c>
      <c r="S803" s="24">
        <v>41131</v>
      </c>
      <c r="T803" s="54" t="str">
        <f>VLOOKUP(B803,SAOM!B$2:M2344,9,0)</f>
        <v>Thaline Alves</v>
      </c>
      <c r="U803" s="24" t="str">
        <f>VLOOKUP(B803,SAOM!B$2:N2344,10,0)</f>
        <v>Rua Principal,S/Nº</v>
      </c>
      <c r="V803" s="54" t="str">
        <f>VLOOKUP(B803,SAOM!B$2:P2344,12,0)</f>
        <v>(31)35535100</v>
      </c>
      <c r="W803" s="175" t="str">
        <f>VLOOKUP(B803,SAOM!B$2:O2344,11,0)</f>
        <v>35412-000</v>
      </c>
      <c r="X803" s="31" t="str">
        <f>VLOOKUP(B803,SAOM!B$2:Q2344,13,0)</f>
        <v>00:20:0e:10:4b:19</v>
      </c>
      <c r="Y803" s="24">
        <v>41131</v>
      </c>
      <c r="Z803" s="40" t="s">
        <v>5319</v>
      </c>
      <c r="AA803" s="55">
        <v>41134</v>
      </c>
      <c r="AB803" s="28">
        <f>VLOOKUP(C803,Relatorios!A$3:B1574,2,0)</f>
        <v>41291</v>
      </c>
      <c r="AC803" s="287">
        <f>VLOOKUP(D803,Faturamento!D$3:F2238,3,0)</f>
        <v>41165</v>
      </c>
      <c r="AD803" s="45"/>
      <c r="AE803" s="55" t="str">
        <f>VLOOKUP(B803,SAOM!B$2:T2344,16,0)</f>
        <v>-</v>
      </c>
      <c r="AF803" s="55">
        <f t="shared" si="34"/>
        <v>41224</v>
      </c>
      <c r="AG803" s="55">
        <v>41253</v>
      </c>
      <c r="AH803" s="55">
        <v>41264</v>
      </c>
      <c r="AI803" s="181" t="s">
        <v>8608</v>
      </c>
      <c r="AJ803" s="115" t="s">
        <v>12171</v>
      </c>
      <c r="AK803" s="115" t="s">
        <v>13257</v>
      </c>
      <c r="AL803" s="11" t="str">
        <f>VLOOKUP(B803,SAOM!B$2:U2461,20,0)</f>
        <v>técnico não possui cabo</v>
      </c>
      <c r="AM803" s="55">
        <v>41187</v>
      </c>
      <c r="AN803" s="55">
        <v>41198</v>
      </c>
      <c r="AO803" s="181" t="s">
        <v>623</v>
      </c>
      <c r="AP803" s="115" t="s">
        <v>8652</v>
      </c>
      <c r="AQ803" s="215" t="s">
        <v>8675</v>
      </c>
    </row>
    <row r="804" spans="1:43" s="15" customFormat="1" ht="15.75" customHeight="1">
      <c r="A804" s="39">
        <v>4040</v>
      </c>
      <c r="B804" s="31">
        <v>4040</v>
      </c>
      <c r="C804" s="31">
        <v>4040</v>
      </c>
      <c r="D804" s="33" t="str">
        <f>VLOOKUP(B804,SAOM!B$2:H2461,7,0)</f>
        <v>SES-OUTO-4040</v>
      </c>
      <c r="E804" s="13">
        <v>41116</v>
      </c>
      <c r="F804" s="13">
        <f t="shared" si="35"/>
        <v>41161</v>
      </c>
      <c r="G804" s="13">
        <f>VLOOKUP(B804,SAOM!B$2:D2348,3,0)</f>
        <v>41161</v>
      </c>
      <c r="H804" s="13">
        <f t="shared" si="33"/>
        <v>41176</v>
      </c>
      <c r="I804" s="13" t="s">
        <v>458</v>
      </c>
      <c r="J804" s="10" t="s">
        <v>469</v>
      </c>
      <c r="K804" s="33" t="str">
        <f>VLOOKUP(B804,SAOM!B$2:H2345,4,0)</f>
        <v>Aceito</v>
      </c>
      <c r="L804" s="10" t="s">
        <v>456</v>
      </c>
      <c r="M804" s="33" t="str">
        <f>VLOOKUP(B804,SAOM!B$2:F2631,5,0)</f>
        <v>Lider</v>
      </c>
      <c r="N804" s="11" t="s">
        <v>5507</v>
      </c>
      <c r="O804" s="11" t="str">
        <f>VLOOKUP(N804,Coordenadas!B$2:C1651,2,0)</f>
        <v>CENTRO</v>
      </c>
      <c r="P804" s="11" t="str">
        <f>VLOOKUP(N804,Coordenadas!B$2:D1651,3,0)</f>
        <v xml:space="preserve"> 20°23'7.59"S</v>
      </c>
      <c r="Q804" s="11" t="str">
        <f>VLOOKUP(N804,Coordenadas!B$2:E1651,4,0)</f>
        <v xml:space="preserve"> 43°30'12.33"O</v>
      </c>
      <c r="R804" s="33">
        <v>4033</v>
      </c>
      <c r="S804" s="13">
        <v>41137</v>
      </c>
      <c r="T804" s="35" t="str">
        <f>VLOOKUP(B804,SAOM!B$2:M2345,9,0)</f>
        <v>Juliana Teixeira / Simone</v>
      </c>
      <c r="U804" s="13" t="str">
        <f>VLOOKUP(B804,SAOM!B$2:N2345,10,0)</f>
        <v>Rua Principal,S/Nº</v>
      </c>
      <c r="V804" s="35" t="str">
        <f>VLOOKUP(B804,SAOM!B$2:P2345,12,0)</f>
        <v>(31)35537150</v>
      </c>
      <c r="W804" s="60" t="str">
        <f>VLOOKUP(B804,SAOM!B$2:O2345,11,0)</f>
        <v>35406-000</v>
      </c>
      <c r="X804" s="33" t="str">
        <f>VLOOKUP(B804,SAOM!B$2:Q2345,13,0)</f>
        <v>00:20:0E:10:4A:EF</v>
      </c>
      <c r="Y804" s="13">
        <v>41137</v>
      </c>
      <c r="Z804" s="11" t="s">
        <v>5319</v>
      </c>
      <c r="AA804" s="14">
        <v>41137</v>
      </c>
      <c r="AB804" s="28">
        <f>VLOOKUP(C804,Relatorios!A$3:B1575,2,0)</f>
        <v>41183</v>
      </c>
      <c r="AC804" s="287">
        <f>VLOOKUP(D804,Faturamento!D$3:F2239,3,0)</f>
        <v>41168</v>
      </c>
      <c r="AD804" s="41"/>
      <c r="AE804" s="14" t="str">
        <f>VLOOKUP(B804,SAOM!B$2:T2345,16,0)</f>
        <v>Parece que o bairro é Soares, fica no Subdistrito de Glaura.</v>
      </c>
      <c r="AF804" s="14">
        <f t="shared" si="34"/>
        <v>41227</v>
      </c>
      <c r="AG804" s="14">
        <v>41360</v>
      </c>
      <c r="AH804" s="14">
        <v>41375</v>
      </c>
      <c r="AI804" s="47" t="s">
        <v>8609</v>
      </c>
      <c r="AJ804" s="114" t="s">
        <v>16246</v>
      </c>
      <c r="AK804" s="110" t="s">
        <v>16483</v>
      </c>
      <c r="AL804" s="11" t="str">
        <f>VLOOKUP(B804,SAOM!B$2:U2462,20,0)</f>
        <v>Não há computador disponível.</v>
      </c>
    </row>
    <row r="805" spans="1:43" s="15" customFormat="1" ht="15.75" customHeight="1">
      <c r="A805" s="39">
        <v>4041</v>
      </c>
      <c r="B805" s="31">
        <v>4041</v>
      </c>
      <c r="C805" s="31">
        <v>4041</v>
      </c>
      <c r="D805" s="33" t="str">
        <f>VLOOKUP(B805,SAOM!B$2:H2462,7,0)</f>
        <v>SES-OUTO-4041</v>
      </c>
      <c r="E805" s="13">
        <v>41116</v>
      </c>
      <c r="F805" s="13">
        <f t="shared" si="35"/>
        <v>41161</v>
      </c>
      <c r="G805" s="13">
        <f>VLOOKUP(B805,SAOM!B$2:D2349,3,0)</f>
        <v>41161</v>
      </c>
      <c r="H805" s="13">
        <f t="shared" si="33"/>
        <v>41176</v>
      </c>
      <c r="I805" s="13" t="s">
        <v>458</v>
      </c>
      <c r="J805" s="10" t="s">
        <v>469</v>
      </c>
      <c r="K805" s="33" t="str">
        <f>VLOOKUP(B805,SAOM!B$2:H2346,4,0)</f>
        <v>Aceito</v>
      </c>
      <c r="L805" s="10" t="s">
        <v>456</v>
      </c>
      <c r="M805" s="33" t="str">
        <f>VLOOKUP(B805,SAOM!B$2:F2632,5,0)</f>
        <v>Lider</v>
      </c>
      <c r="N805" s="11" t="s">
        <v>5507</v>
      </c>
      <c r="O805" s="11" t="str">
        <f>VLOOKUP(N805,Coordenadas!B$2:C1652,2,0)</f>
        <v>CENTRO</v>
      </c>
      <c r="P805" s="11" t="str">
        <f>VLOOKUP(N805,Coordenadas!B$2:D1652,3,0)</f>
        <v xml:space="preserve"> 20°23'7.59"S</v>
      </c>
      <c r="Q805" s="11" t="str">
        <f>VLOOKUP(N805,Coordenadas!B$2:E1652,4,0)</f>
        <v xml:space="preserve"> 43°30'12.33"O</v>
      </c>
      <c r="R805" s="33">
        <v>4033</v>
      </c>
      <c r="S805" s="13">
        <v>41137</v>
      </c>
      <c r="T805" s="35" t="str">
        <f>VLOOKUP(B805,SAOM!B$2:M2346,9,0)</f>
        <v>Juliana Teixeira</v>
      </c>
      <c r="U805" s="13" t="str">
        <f>VLOOKUP(B805,SAOM!B$2:N2346,10,0)</f>
        <v>Rua principal,S/N º</v>
      </c>
      <c r="V805" s="35" t="str">
        <f>VLOOKUP(B805,SAOM!B$2:P2346,12,0)</f>
        <v>(31)35537150</v>
      </c>
      <c r="W805" s="60" t="str">
        <f>VLOOKUP(B805,SAOM!B$2:O2346,11,0)</f>
        <v>35410-000</v>
      </c>
      <c r="X805" s="33" t="str">
        <f>VLOOKUP(B805,SAOM!B$2:Q2346,13,0)</f>
        <v>00:20:0e:10:4b:10</v>
      </c>
      <c r="Y805" s="13">
        <v>41137</v>
      </c>
      <c r="Z805" s="11" t="s">
        <v>5319</v>
      </c>
      <c r="AA805" s="14">
        <v>41138</v>
      </c>
      <c r="AB805" s="28">
        <f>VLOOKUP(C805,Relatorios!A$3:B1576,2,0)</f>
        <v>41183</v>
      </c>
      <c r="AC805" s="287">
        <f>VLOOKUP(D805,Faturamento!D$3:F2240,3,0)</f>
        <v>41169</v>
      </c>
      <c r="AD805" s="41"/>
      <c r="AE805" s="14" t="str">
        <f>VLOOKUP(B805,SAOM!B$2:T2346,16,0)</f>
        <v>-</v>
      </c>
      <c r="AF805" s="14">
        <f t="shared" si="34"/>
        <v>41228</v>
      </c>
      <c r="AG805" s="14" t="s">
        <v>4162</v>
      </c>
      <c r="AH805" s="14"/>
      <c r="AI805" s="47"/>
      <c r="AJ805" s="114"/>
      <c r="AK805" s="114"/>
      <c r="AL805" s="11" t="str">
        <f>VLOOKUP(B805,SAOM!B$2:U2463,20,0)</f>
        <v>localidade não possui computador</v>
      </c>
    </row>
    <row r="806" spans="1:43" s="15" customFormat="1" ht="15.75" customHeight="1">
      <c r="A806" s="39">
        <v>4043</v>
      </c>
      <c r="B806" s="31">
        <v>4043</v>
      </c>
      <c r="C806" s="31">
        <v>4043</v>
      </c>
      <c r="D806" s="33" t="str">
        <f>VLOOKUP(B806,SAOM!B$2:H2463,7,0)</f>
        <v>SES-OUTO-4043</v>
      </c>
      <c r="E806" s="13">
        <v>41116</v>
      </c>
      <c r="F806" s="13">
        <f t="shared" si="35"/>
        <v>41161</v>
      </c>
      <c r="G806" s="13">
        <f>VLOOKUP(B806,SAOM!B$2:D2350,3,0)</f>
        <v>41161</v>
      </c>
      <c r="H806" s="13">
        <f t="shared" si="33"/>
        <v>41176</v>
      </c>
      <c r="I806" s="13" t="s">
        <v>458</v>
      </c>
      <c r="J806" s="10" t="s">
        <v>469</v>
      </c>
      <c r="K806" s="33" t="str">
        <f>VLOOKUP(B806,SAOM!B$2:H2347,4,0)</f>
        <v>Aceito</v>
      </c>
      <c r="L806" s="10" t="s">
        <v>456</v>
      </c>
      <c r="M806" s="33" t="str">
        <f>VLOOKUP(B806,SAOM!B$2:F2633,5,0)</f>
        <v>Lider</v>
      </c>
      <c r="N806" s="11" t="s">
        <v>5507</v>
      </c>
      <c r="O806" s="11" t="str">
        <f>VLOOKUP(N806,Coordenadas!B$2:C1653,2,0)</f>
        <v>CENTRO</v>
      </c>
      <c r="P806" s="11" t="str">
        <f>VLOOKUP(N806,Coordenadas!B$2:D1653,3,0)</f>
        <v xml:space="preserve"> 20°23'7.59"S</v>
      </c>
      <c r="Q806" s="11" t="str">
        <f>VLOOKUP(N806,Coordenadas!B$2:E1653,4,0)</f>
        <v xml:space="preserve"> 43°30'12.33"O</v>
      </c>
      <c r="R806" s="33">
        <v>4033</v>
      </c>
      <c r="S806" s="13">
        <v>41143</v>
      </c>
      <c r="T806" s="35" t="str">
        <f>VLOOKUP(B806,SAOM!B$2:M2347,9,0)</f>
        <v>Ana Paula Pereira</v>
      </c>
      <c r="U806" s="13" t="str">
        <f>VLOOKUP(B806,SAOM!B$2:N2347,10,0)</f>
        <v>Rua Principal,S/N</v>
      </c>
      <c r="V806" s="35" t="str">
        <f>VLOOKUP(B806,SAOM!B$2:P2347,12,0)</f>
        <v>(31)35536112</v>
      </c>
      <c r="W806" s="60" t="str">
        <f>VLOOKUP(B806,SAOM!B$2:O2347,11,0)</f>
        <v>35410-000</v>
      </c>
      <c r="X806" s="33" t="str">
        <f>VLOOKUP(B806,SAOM!B$2:Q2347,13,0)</f>
        <v>00:20:0e:10:4a:c1</v>
      </c>
      <c r="Y806" s="13">
        <v>41132</v>
      </c>
      <c r="Z806" s="11" t="s">
        <v>6029</v>
      </c>
      <c r="AA806" s="14">
        <v>41134</v>
      </c>
      <c r="AB806" s="28">
        <f>VLOOKUP(C806,Relatorios!A$3:B1577,2,0)</f>
        <v>41183</v>
      </c>
      <c r="AC806" s="287">
        <f>VLOOKUP(D806,Faturamento!D$3:F2241,3,0)</f>
        <v>41165</v>
      </c>
      <c r="AD806" s="41"/>
      <c r="AE806" s="14" t="str">
        <f>VLOOKUP(B806,SAOM!B$2:T2347,16,0)</f>
        <v>-</v>
      </c>
      <c r="AF806" s="14">
        <f t="shared" si="34"/>
        <v>41224</v>
      </c>
      <c r="AG806" s="14" t="s">
        <v>4162</v>
      </c>
      <c r="AH806" s="14"/>
      <c r="AI806" s="47"/>
      <c r="AJ806" s="114"/>
      <c r="AK806" s="114"/>
      <c r="AL806" s="11" t="str">
        <f>VLOOKUP(B806,SAOM!B$2:U2464,20,0)</f>
        <v>nao tem</v>
      </c>
    </row>
    <row r="807" spans="1:43" s="15" customFormat="1" ht="15.75" customHeight="1">
      <c r="A807" s="39">
        <v>4044</v>
      </c>
      <c r="B807" s="31">
        <v>4044</v>
      </c>
      <c r="C807" s="31">
        <v>4044</v>
      </c>
      <c r="D807" s="33" t="str">
        <f>VLOOKUP(B807,SAOM!B$2:H2464,7,0)</f>
        <v>SES-OUTO-4044</v>
      </c>
      <c r="E807" s="13">
        <v>41116</v>
      </c>
      <c r="F807" s="13">
        <f t="shared" si="35"/>
        <v>41161</v>
      </c>
      <c r="G807" s="13">
        <f>VLOOKUP(B807,SAOM!B$2:D2351,3,0)</f>
        <v>41161</v>
      </c>
      <c r="H807" s="13">
        <f t="shared" si="33"/>
        <v>41176</v>
      </c>
      <c r="I807" s="13" t="s">
        <v>458</v>
      </c>
      <c r="J807" s="10" t="s">
        <v>469</v>
      </c>
      <c r="K807" s="33" t="str">
        <f>VLOOKUP(B807,SAOM!B$2:H2348,4,0)</f>
        <v>Aceito</v>
      </c>
      <c r="L807" s="10" t="s">
        <v>456</v>
      </c>
      <c r="M807" s="33" t="str">
        <f>VLOOKUP(B807,SAOM!B$2:F2634,5,0)</f>
        <v>Lider</v>
      </c>
      <c r="N807" s="11" t="s">
        <v>5507</v>
      </c>
      <c r="O807" s="11" t="str">
        <f>VLOOKUP(N807,Coordenadas!B$2:C1654,2,0)</f>
        <v>CENTRO</v>
      </c>
      <c r="P807" s="11" t="str">
        <f>VLOOKUP(N807,Coordenadas!B$2:D1654,3,0)</f>
        <v xml:space="preserve"> 20°23'7.59"S</v>
      </c>
      <c r="Q807" s="11" t="str">
        <f>VLOOKUP(N807,Coordenadas!B$2:E1654,4,0)</f>
        <v xml:space="preserve"> 43°30'12.33"O</v>
      </c>
      <c r="R807" s="33">
        <v>4033</v>
      </c>
      <c r="S807" s="13">
        <v>41131</v>
      </c>
      <c r="T807" s="35" t="str">
        <f>VLOOKUP(B807,SAOM!B$2:M2348,9,0)</f>
        <v>Ana Paula Pereira</v>
      </c>
      <c r="U807" s="13" t="str">
        <f>VLOOKUP(B807,SAOM!B$2:N2348,10,0)</f>
        <v>Rua Principal,S/N</v>
      </c>
      <c r="V807" s="35" t="str">
        <f>VLOOKUP(B807,SAOM!B$2:P2348,12,0)</f>
        <v>(31)35536112</v>
      </c>
      <c r="W807" s="60" t="str">
        <f>VLOOKUP(B807,SAOM!B$2:O2348,11,0)</f>
        <v>35407-000</v>
      </c>
      <c r="X807" s="33" t="str">
        <f>VLOOKUP(B807,SAOM!B$2:Q2348,13,0)</f>
        <v>00:20:0E:10:4A:FA</v>
      </c>
      <c r="Y807" s="13">
        <v>41135</v>
      </c>
      <c r="Z807" s="11" t="s">
        <v>6231</v>
      </c>
      <c r="AA807" s="14">
        <v>41135</v>
      </c>
      <c r="AB807" s="28">
        <f>VLOOKUP(C807,Relatorios!A$3:B1578,2,0)</f>
        <v>41183</v>
      </c>
      <c r="AC807" s="287">
        <f>VLOOKUP(D807,Faturamento!D$3:F2242,3,0)</f>
        <v>41166</v>
      </c>
      <c r="AD807" s="41"/>
      <c r="AE807" s="14" t="str">
        <f>VLOOKUP(B807,SAOM!B$2:T2348,16,0)</f>
        <v>-</v>
      </c>
      <c r="AF807" s="14">
        <f t="shared" si="34"/>
        <v>41225</v>
      </c>
      <c r="AG807" s="14" t="s">
        <v>4162</v>
      </c>
      <c r="AH807" s="14"/>
      <c r="AI807" s="47"/>
      <c r="AJ807" s="114"/>
      <c r="AK807" s="114"/>
      <c r="AL807" s="11" t="str">
        <f>VLOOKUP(B807,SAOM!B$2:U2465,20,0)</f>
        <v>Não há computador disponível.</v>
      </c>
    </row>
    <row r="808" spans="1:43" s="15" customFormat="1" ht="15.75" customHeight="1">
      <c r="A808" s="39">
        <v>4045</v>
      </c>
      <c r="B808" s="31">
        <v>4045</v>
      </c>
      <c r="C808" s="31">
        <v>4045</v>
      </c>
      <c r="D808" s="33" t="str">
        <f>VLOOKUP(B808,SAOM!B$2:H2465,7,0)</f>
        <v>SES-OUTO-4045</v>
      </c>
      <c r="E808" s="13">
        <v>41116</v>
      </c>
      <c r="F808" s="13">
        <f t="shared" si="35"/>
        <v>41161</v>
      </c>
      <c r="G808" s="13">
        <f>VLOOKUP(B808,SAOM!B$2:D2352,3,0)</f>
        <v>41161</v>
      </c>
      <c r="H808" s="13">
        <f t="shared" si="33"/>
        <v>41176</v>
      </c>
      <c r="I808" s="13" t="s">
        <v>458</v>
      </c>
      <c r="J808" s="10" t="s">
        <v>469</v>
      </c>
      <c r="K808" s="33" t="str">
        <f>VLOOKUP(B808,SAOM!B$2:H2349,4,0)</f>
        <v>Aceito</v>
      </c>
      <c r="L808" s="10" t="s">
        <v>456</v>
      </c>
      <c r="M808" s="33" t="str">
        <f>VLOOKUP(B808,SAOM!B$2:F2635,5,0)</f>
        <v>Lider</v>
      </c>
      <c r="N808" s="11" t="s">
        <v>5507</v>
      </c>
      <c r="O808" s="11" t="str">
        <f>VLOOKUP(N808,Coordenadas!B$2:C1655,2,0)</f>
        <v>CENTRO</v>
      </c>
      <c r="P808" s="11" t="str">
        <f>VLOOKUP(N808,Coordenadas!B$2:D1655,3,0)</f>
        <v xml:space="preserve"> 20°23'7.59"S</v>
      </c>
      <c r="Q808" s="11" t="str">
        <f>VLOOKUP(N808,Coordenadas!B$2:E1655,4,0)</f>
        <v xml:space="preserve"> 43°30'12.33"O</v>
      </c>
      <c r="R808" s="33">
        <v>4033</v>
      </c>
      <c r="S808" s="13">
        <v>41134</v>
      </c>
      <c r="T808" s="35" t="str">
        <f>VLOOKUP(B808,SAOM!B$2:M2349,9,0)</f>
        <v>Ana Paula Pereia</v>
      </c>
      <c r="U808" s="13" t="str">
        <f>VLOOKUP(B808,SAOM!B$2:N2349,10,0)</f>
        <v>Rua Principal,S/N</v>
      </c>
      <c r="V808" s="35" t="str">
        <f>VLOOKUP(B808,SAOM!B$2:P2349,12,0)</f>
        <v>(31)35536112</v>
      </c>
      <c r="W808" s="60" t="str">
        <f>VLOOKUP(B808,SAOM!B$2:O2349,11,0)</f>
        <v>35410-000</v>
      </c>
      <c r="X808" s="33" t="str">
        <f>VLOOKUP(B808,SAOM!B$2:Q2349,13,0)</f>
        <v>00:20:0E:10:4B:0D</v>
      </c>
      <c r="Y808" s="13">
        <v>41134</v>
      </c>
      <c r="Z808" s="11" t="s">
        <v>6032</v>
      </c>
      <c r="AA808" s="14">
        <v>41134</v>
      </c>
      <c r="AB808" s="28">
        <f>VLOOKUP(C808,Relatorios!A$3:B1579,2,0)</f>
        <v>41183</v>
      </c>
      <c r="AC808" s="287">
        <f>VLOOKUP(D808,Faturamento!D$3:F2243,3,0)</f>
        <v>41165</v>
      </c>
      <c r="AD808" s="41"/>
      <c r="AE808" s="14" t="str">
        <f>VLOOKUP(B808,SAOM!B$2:T2349,16,0)</f>
        <v>-</v>
      </c>
      <c r="AF808" s="14">
        <f t="shared" si="34"/>
        <v>41224</v>
      </c>
      <c r="AG808" s="14" t="s">
        <v>4162</v>
      </c>
      <c r="AH808" s="14"/>
      <c r="AI808" s="47"/>
      <c r="AJ808" s="114"/>
      <c r="AK808" s="114"/>
      <c r="AL808" s="11" t="str">
        <f>VLOOKUP(B808,SAOM!B$2:U2466,20,0)</f>
        <v>Cabo curto.</v>
      </c>
    </row>
    <row r="809" spans="1:43" s="15" customFormat="1" ht="15.75" customHeight="1">
      <c r="A809" s="39">
        <v>4046</v>
      </c>
      <c r="B809" s="31">
        <v>4046</v>
      </c>
      <c r="C809" s="31">
        <v>4046</v>
      </c>
      <c r="D809" s="33" t="str">
        <f>VLOOKUP(B809,SAOM!B$2:H2466,7,0)</f>
        <v>SES-OUTO-4046</v>
      </c>
      <c r="E809" s="13">
        <v>41116</v>
      </c>
      <c r="F809" s="13">
        <f t="shared" si="35"/>
        <v>41161</v>
      </c>
      <c r="G809" s="13">
        <f>VLOOKUP(B809,SAOM!B$2:D2353,3,0)</f>
        <v>41161</v>
      </c>
      <c r="H809" s="13">
        <f t="shared" si="33"/>
        <v>41176</v>
      </c>
      <c r="I809" s="13" t="s">
        <v>458</v>
      </c>
      <c r="J809" s="10" t="s">
        <v>469</v>
      </c>
      <c r="K809" s="33" t="str">
        <f>VLOOKUP(B809,SAOM!B$2:H2350,4,0)</f>
        <v>Aceito</v>
      </c>
      <c r="L809" s="10" t="s">
        <v>456</v>
      </c>
      <c r="M809" s="33" t="str">
        <f>VLOOKUP(B809,SAOM!B$2:F2636,5,0)</f>
        <v>Lider</v>
      </c>
      <c r="N809" s="11" t="s">
        <v>5507</v>
      </c>
      <c r="O809" s="11" t="str">
        <f>VLOOKUP(N809,Coordenadas!B$2:C1656,2,0)</f>
        <v>CENTRO</v>
      </c>
      <c r="P809" s="11" t="str">
        <f>VLOOKUP(N809,Coordenadas!B$2:D1656,3,0)</f>
        <v xml:space="preserve"> 20°23'7.59"S</v>
      </c>
      <c r="Q809" s="11" t="str">
        <f>VLOOKUP(N809,Coordenadas!B$2:E1656,4,0)</f>
        <v xml:space="preserve"> 43°30'12.33"O</v>
      </c>
      <c r="R809" s="33">
        <v>4033</v>
      </c>
      <c r="S809" s="13">
        <v>41148</v>
      </c>
      <c r="T809" s="35" t="str">
        <f>VLOOKUP(B809,SAOM!B$2:M2350,9,0)</f>
        <v>Natália Neiva</v>
      </c>
      <c r="U809" s="13" t="str">
        <f>VLOOKUP(B809,SAOM!B$2:N2350,10,0)</f>
        <v>Rua Principal,Nº 225</v>
      </c>
      <c r="V809" s="35" t="str">
        <f>VLOOKUP(B809,SAOM!B$2:P2350,12,0)</f>
        <v>(31)35543126</v>
      </c>
      <c r="W809" s="60" t="str">
        <f>VLOOKUP(B809,SAOM!B$2:O2350,11,0)</f>
        <v>35400-000</v>
      </c>
      <c r="X809" s="33" t="str">
        <f>VLOOKUP(B809,SAOM!B$2:Q2350,13,0)</f>
        <v>00:20:0E:10:4C:7F</v>
      </c>
      <c r="Y809" s="13">
        <v>41131</v>
      </c>
      <c r="Z809" s="11" t="s">
        <v>6025</v>
      </c>
      <c r="AA809" s="14">
        <v>41134</v>
      </c>
      <c r="AB809" s="28">
        <f>VLOOKUP(C809,Relatorios!A$3:B1580,2,0)</f>
        <v>41183</v>
      </c>
      <c r="AC809" s="287">
        <f>VLOOKUP(D809,Faturamento!D$3:F2244,3,0)</f>
        <v>41165</v>
      </c>
      <c r="AD809" s="41" t="s">
        <v>5880</v>
      </c>
      <c r="AE809" s="14" t="str">
        <f>VLOOKUP(B809,SAOM!B$2:T2350,16,0)</f>
        <v>-</v>
      </c>
      <c r="AF809" s="14">
        <f t="shared" si="34"/>
        <v>41224</v>
      </c>
      <c r="AG809" s="14" t="s">
        <v>4162</v>
      </c>
      <c r="AH809" s="14"/>
      <c r="AI809" s="47"/>
      <c r="AJ809" s="114"/>
      <c r="AK809" s="114"/>
      <c r="AL809" s="11" t="str">
        <f>VLOOKUP(B809,SAOM!B$2:U2467,20,0)</f>
        <v>Cabo curto.</v>
      </c>
    </row>
    <row r="810" spans="1:43" s="15" customFormat="1" ht="15.75" customHeight="1">
      <c r="A810" s="39">
        <v>4052</v>
      </c>
      <c r="B810" s="31">
        <v>4052</v>
      </c>
      <c r="C810" s="31">
        <v>4052</v>
      </c>
      <c r="D810" s="33" t="str">
        <f>VLOOKUP(B810,SAOM!B$2:H2467,7,0)</f>
        <v>SES-OUTO-4052</v>
      </c>
      <c r="E810" s="13">
        <v>41116</v>
      </c>
      <c r="F810" s="13">
        <f t="shared" si="35"/>
        <v>41161</v>
      </c>
      <c r="G810" s="13">
        <f>VLOOKUP(B810,SAOM!B$2:D2354,3,0)</f>
        <v>41161</v>
      </c>
      <c r="H810" s="13">
        <f t="shared" si="33"/>
        <v>41176</v>
      </c>
      <c r="I810" s="13" t="s">
        <v>458</v>
      </c>
      <c r="J810" s="10" t="s">
        <v>469</v>
      </c>
      <c r="K810" s="33" t="str">
        <f>VLOOKUP(B810,SAOM!B$2:H2351,4,0)</f>
        <v>Aceito</v>
      </c>
      <c r="L810" s="10" t="s">
        <v>456</v>
      </c>
      <c r="M810" s="33" t="str">
        <f>VLOOKUP(B810,SAOM!B$2:F2637,5,0)</f>
        <v>Lider</v>
      </c>
      <c r="N810" s="11" t="s">
        <v>5507</v>
      </c>
      <c r="O810" s="11" t="str">
        <f>VLOOKUP(N810,Coordenadas!B$2:C1657,2,0)</f>
        <v>CENTRO</v>
      </c>
      <c r="P810" s="11" t="str">
        <f>VLOOKUP(N810,Coordenadas!B$2:D1657,3,0)</f>
        <v xml:space="preserve"> 20°23'7.59"S</v>
      </c>
      <c r="Q810" s="11" t="str">
        <f>VLOOKUP(N810,Coordenadas!B$2:E1657,4,0)</f>
        <v xml:space="preserve"> 43°30'12.33"O</v>
      </c>
      <c r="R810" s="33">
        <v>4033</v>
      </c>
      <c r="S810" s="13">
        <v>41148</v>
      </c>
      <c r="T810" s="35" t="str">
        <f>VLOOKUP(B810,SAOM!B$2:M2351,9,0)</f>
        <v>Polyana Tomazini</v>
      </c>
      <c r="U810" s="13" t="str">
        <f>VLOOKUP(B810,SAOM!B$2:N2351,10,0)</f>
        <v>Rua Principal S/Nº</v>
      </c>
      <c r="V810" s="35" t="str">
        <f>VLOOKUP(B810,SAOM!B$2:P2351,12,0)</f>
        <v>(31)35541121</v>
      </c>
      <c r="W810" s="60" t="str">
        <f>VLOOKUP(B810,SAOM!B$2:O2351,11,0)</f>
        <v>35414-000</v>
      </c>
      <c r="X810" s="33" t="str">
        <f>VLOOKUP(B810,SAOM!B$2:Q2351,13,0)</f>
        <v>00:20:0e:10:4a:e7</v>
      </c>
      <c r="Y810" s="13">
        <v>41135</v>
      </c>
      <c r="Z810" s="11" t="s">
        <v>6032</v>
      </c>
      <c r="AA810" s="14">
        <v>41135</v>
      </c>
      <c r="AB810" s="28">
        <f>VLOOKUP(C810,Relatorios!A$3:B1581,2,0)</f>
        <v>41183</v>
      </c>
      <c r="AC810" s="287">
        <f>VLOOKUP(D810,Faturamento!D$3:F2245,3,0)</f>
        <v>41166</v>
      </c>
      <c r="AD810" s="41"/>
      <c r="AE810" s="14" t="str">
        <f>VLOOKUP(B810,SAOM!B$2:T2351,16,0)</f>
        <v>-</v>
      </c>
      <c r="AF810" s="14">
        <f t="shared" si="34"/>
        <v>41225</v>
      </c>
      <c r="AG810" s="14" t="s">
        <v>4162</v>
      </c>
      <c r="AH810" s="14"/>
      <c r="AI810" s="47"/>
      <c r="AJ810" s="114"/>
      <c r="AK810" s="114"/>
      <c r="AL810" s="11" t="str">
        <f>VLOOKUP(B810,SAOM!B$2:U2468,20,0)</f>
        <v>-</v>
      </c>
    </row>
    <row r="811" spans="1:43" s="15" customFormat="1" ht="15.75" customHeight="1">
      <c r="A811" s="39">
        <v>4074</v>
      </c>
      <c r="B811" s="31">
        <v>4074</v>
      </c>
      <c r="C811" s="31">
        <v>4074</v>
      </c>
      <c r="D811" s="33" t="str">
        <f>VLOOKUP(B811,SAOM!B$2:H2468,7,0)</f>
        <v>SES-LENA-4074</v>
      </c>
      <c r="E811" s="13">
        <v>41120</v>
      </c>
      <c r="F811" s="13">
        <f t="shared" si="35"/>
        <v>41165</v>
      </c>
      <c r="G811" s="13">
        <f>VLOOKUP(B811,SAOM!B$2:D2355,3,0)</f>
        <v>41165</v>
      </c>
      <c r="H811" s="13">
        <f t="shared" si="33"/>
        <v>41180</v>
      </c>
      <c r="I811" s="13" t="s">
        <v>458</v>
      </c>
      <c r="J811" s="10" t="s">
        <v>469</v>
      </c>
      <c r="K811" s="33" t="str">
        <f>VLOOKUP(B811,SAOM!B$2:H2352,4,0)</f>
        <v>Aceito</v>
      </c>
      <c r="L811" s="10" t="s">
        <v>456</v>
      </c>
      <c r="M811" s="33" t="str">
        <f>VLOOKUP(B811,SAOM!B$2:F2638,5,0)</f>
        <v>Lider</v>
      </c>
      <c r="N811" s="11" t="s">
        <v>167</v>
      </c>
      <c r="O811" s="11" t="str">
        <f>VLOOKUP(N811,Coordenadas!B$2:C1658,2,0)</f>
        <v>SUDESTE</v>
      </c>
      <c r="P811" s="11" t="str">
        <f>VLOOKUP(N811,Coordenadas!B$2:D1658,3,0)</f>
        <v xml:space="preserve"> 21°31'37.16"S</v>
      </c>
      <c r="Q811" s="11" t="str">
        <f>VLOOKUP(N811,Coordenadas!B$2:E1658,4,0)</f>
        <v xml:space="preserve"> 42°38'26.07"O</v>
      </c>
      <c r="R811" s="33">
        <v>4033</v>
      </c>
      <c r="S811" s="13">
        <v>41152</v>
      </c>
      <c r="T811" s="35" t="str">
        <f>VLOOKUP(B811,SAOM!B$2:M2352,9,0)</f>
        <v>Natalia Ramos Araujo</v>
      </c>
      <c r="U811" s="13" t="str">
        <f>VLOOKUP(B811,SAOM!B$2:N2352,10,0)</f>
        <v>Rua Principal, s/n - Bairro São Martinho</v>
      </c>
      <c r="V811" s="35" t="str">
        <f>VLOOKUP(B811,SAOM!B$2:P2352,12,0)</f>
        <v>(32) 3447-3109</v>
      </c>
      <c r="W811" s="60" t="str">
        <f>VLOOKUP(B811,SAOM!B$2:O2352,11,0)</f>
        <v>36700-003</v>
      </c>
      <c r="X811" s="33" t="str">
        <f>VLOOKUP(B811,SAOM!B$2:Q2352,13,0)</f>
        <v>00:20:0E:10:4A:DE</v>
      </c>
      <c r="Y811" s="13">
        <v>41173</v>
      </c>
      <c r="Z811" s="11" t="s">
        <v>5355</v>
      </c>
      <c r="AA811" s="14">
        <v>41173</v>
      </c>
      <c r="AB811" s="28">
        <f>VLOOKUP(C811,Relatorios!A$3:B1582,2,0)</f>
        <v>41193</v>
      </c>
      <c r="AC811" s="287">
        <f>VLOOKUP(D811,Faturamento!D$3:F2246,3,0)</f>
        <v>41204</v>
      </c>
      <c r="AD811" s="41"/>
      <c r="AE811" s="14" t="str">
        <f>VLOOKUP(B811,SAOM!B$2:T2352,16,0)</f>
        <v>-</v>
      </c>
      <c r="AF811" s="14">
        <f t="shared" si="34"/>
        <v>41263</v>
      </c>
      <c r="AG811" s="14" t="s">
        <v>4162</v>
      </c>
      <c r="AH811" s="14"/>
      <c r="AI811" s="47"/>
      <c r="AJ811" s="114"/>
      <c r="AK811" s="114"/>
      <c r="AL811" s="11" t="str">
        <f>VLOOKUP(B811,SAOM!B$2:U2469,20,0)</f>
        <v>Localidade não possui pc.</v>
      </c>
    </row>
    <row r="812" spans="1:43" s="15" customFormat="1" ht="15.75" customHeight="1">
      <c r="A812" s="39">
        <v>4073</v>
      </c>
      <c r="B812" s="31">
        <v>4073</v>
      </c>
      <c r="C812" s="31">
        <v>4073</v>
      </c>
      <c r="D812" s="33" t="str">
        <f>VLOOKUP(B812,SAOM!B$2:H2469,7,0)</f>
        <v>SES-LENA-4073</v>
      </c>
      <c r="E812" s="13">
        <v>41120</v>
      </c>
      <c r="F812" s="13">
        <f t="shared" si="35"/>
        <v>41165</v>
      </c>
      <c r="G812" s="13">
        <f>VLOOKUP(B812,SAOM!B$2:D2356,3,0)</f>
        <v>41165</v>
      </c>
      <c r="H812" s="13">
        <f t="shared" si="33"/>
        <v>41180</v>
      </c>
      <c r="I812" s="13" t="s">
        <v>458</v>
      </c>
      <c r="J812" s="10" t="s">
        <v>469</v>
      </c>
      <c r="K812" s="33" t="str">
        <f>VLOOKUP(B812,SAOM!B$2:H2353,4,0)</f>
        <v>Aceito</v>
      </c>
      <c r="L812" s="10" t="s">
        <v>456</v>
      </c>
      <c r="M812" s="33" t="str">
        <f>VLOOKUP(B812,SAOM!B$2:F2639,5,0)</f>
        <v>Lider</v>
      </c>
      <c r="N812" s="11" t="s">
        <v>167</v>
      </c>
      <c r="O812" s="11" t="str">
        <f>VLOOKUP(N812,Coordenadas!B$2:C1659,2,0)</f>
        <v>SUDESTE</v>
      </c>
      <c r="P812" s="11" t="str">
        <f>VLOOKUP(N812,Coordenadas!B$2:D1659,3,0)</f>
        <v xml:space="preserve"> 21°31'37.16"S</v>
      </c>
      <c r="Q812" s="11" t="str">
        <f>VLOOKUP(N812,Coordenadas!B$2:E1659,4,0)</f>
        <v xml:space="preserve"> 42°38'26.07"O</v>
      </c>
      <c r="R812" s="33">
        <v>4033</v>
      </c>
      <c r="S812" s="13">
        <v>41152</v>
      </c>
      <c r="T812" s="35" t="str">
        <f>VLOOKUP(B812,SAOM!B$2:M2353,9,0)</f>
        <v>Natalia Ramos Araujo</v>
      </c>
      <c r="U812" s="13" t="str">
        <f>VLOOKUP(B812,SAOM!B$2:N2353,10,0)</f>
        <v>Rua Principal, s/n</v>
      </c>
      <c r="V812" s="35" t="str">
        <f>VLOOKUP(B812,SAOM!B$2:P2353,12,0)</f>
        <v>(32) 3442-2004</v>
      </c>
      <c r="W812" s="60" t="str">
        <f>VLOOKUP(B812,SAOM!B$2:O2353,11,0)</f>
        <v>36700-002</v>
      </c>
      <c r="X812" s="33" t="str">
        <f>VLOOKUP(B812,SAOM!B$2:Q2353,13,0)</f>
        <v>00:20:0E:10:4B:11</v>
      </c>
      <c r="Y812" s="13">
        <v>41178</v>
      </c>
      <c r="Z812" s="11" t="s">
        <v>8384</v>
      </c>
      <c r="AA812" s="14">
        <v>41178</v>
      </c>
      <c r="AB812" s="28">
        <f>VLOOKUP(C812,Relatorios!A$3:B1583,2,0)</f>
        <v>41277</v>
      </c>
      <c r="AC812" s="287">
        <f>VLOOKUP(D812,Faturamento!D$3:F2247,3,0)</f>
        <v>41209</v>
      </c>
      <c r="AD812" s="41"/>
      <c r="AE812" s="14" t="str">
        <f>VLOOKUP(B812,SAOM!B$2:T2353,16,0)</f>
        <v>-</v>
      </c>
      <c r="AF812" s="14">
        <f t="shared" si="34"/>
        <v>41268</v>
      </c>
      <c r="AG812" s="14" t="s">
        <v>4162</v>
      </c>
      <c r="AH812" s="14"/>
      <c r="AI812" s="47"/>
      <c r="AJ812" s="114"/>
      <c r="AK812" s="114"/>
      <c r="AL812" s="11" t="str">
        <f>VLOOKUP(B812,SAOM!B$2:U2470,20,0)</f>
        <v>A localidade não possui computador.</v>
      </c>
    </row>
    <row r="813" spans="1:43" s="15" customFormat="1" ht="15.75" customHeight="1">
      <c r="A813" s="39">
        <v>4072</v>
      </c>
      <c r="B813" s="31">
        <v>4072</v>
      </c>
      <c r="C813" s="31">
        <v>4072</v>
      </c>
      <c r="D813" s="33" t="str">
        <f>VLOOKUP(B813,SAOM!B$2:H2470,7,0)</f>
        <v>SES-LENA-4072</v>
      </c>
      <c r="E813" s="13">
        <v>41120</v>
      </c>
      <c r="F813" s="13">
        <f t="shared" si="35"/>
        <v>41165</v>
      </c>
      <c r="G813" s="13">
        <f>VLOOKUP(B813,SAOM!B$2:D2357,3,0)</f>
        <v>41165</v>
      </c>
      <c r="H813" s="13">
        <f t="shared" si="33"/>
        <v>41180</v>
      </c>
      <c r="I813" s="13" t="s">
        <v>458</v>
      </c>
      <c r="J813" s="10" t="s">
        <v>469</v>
      </c>
      <c r="K813" s="33" t="str">
        <f>VLOOKUP(B813,SAOM!B$2:H2354,4,0)</f>
        <v>Aceito</v>
      </c>
      <c r="L813" s="10" t="s">
        <v>456</v>
      </c>
      <c r="M813" s="33" t="str">
        <f>VLOOKUP(B813,SAOM!B$2:F2640,5,0)</f>
        <v>Lider</v>
      </c>
      <c r="N813" s="11" t="s">
        <v>167</v>
      </c>
      <c r="O813" s="11" t="str">
        <f>VLOOKUP(N813,Coordenadas!B$2:C1660,2,0)</f>
        <v>SUDESTE</v>
      </c>
      <c r="P813" s="11" t="str">
        <f>VLOOKUP(N813,Coordenadas!B$2:D1660,3,0)</f>
        <v xml:space="preserve"> 21°31'37.16"S</v>
      </c>
      <c r="Q813" s="11" t="str">
        <f>VLOOKUP(N813,Coordenadas!B$2:E1660,4,0)</f>
        <v xml:space="preserve"> 42°38'26.07"O</v>
      </c>
      <c r="R813" s="33">
        <v>4033</v>
      </c>
      <c r="S813" s="13">
        <v>41152</v>
      </c>
      <c r="T813" s="35" t="str">
        <f>VLOOKUP(B813,SAOM!B$2:M2354,9,0)</f>
        <v>Natalia Ramos Araujo</v>
      </c>
      <c r="U813" s="13" t="str">
        <f>VLOOKUP(B813,SAOM!B$2:N2354,10,0)</f>
        <v>Rua Floriano Peixoto, s/n</v>
      </c>
      <c r="V813" s="35" t="str">
        <f>VLOOKUP(B813,SAOM!B$2:P2354,12,0)</f>
        <v>(32) 3447-1148</v>
      </c>
      <c r="W813" s="60" t="str">
        <f>VLOOKUP(B813,SAOM!B$2:O2354,11,0)</f>
        <v>36700-001</v>
      </c>
      <c r="X813" s="33" t="str">
        <f>VLOOKUP(B813,SAOM!B$2:Q2354,13,0)</f>
        <v>00:20:0e:10:4a:ba</v>
      </c>
      <c r="Y813" s="13">
        <v>41176</v>
      </c>
      <c r="Z813" s="11" t="s">
        <v>5381</v>
      </c>
      <c r="AA813" s="14">
        <v>41176</v>
      </c>
      <c r="AB813" s="28">
        <f>VLOOKUP(C813,Relatorios!A$3:B1584,2,0)</f>
        <v>41193</v>
      </c>
      <c r="AC813" s="287">
        <f>VLOOKUP(D813,Faturamento!D$3:F2248,3,0)</f>
        <v>41207</v>
      </c>
      <c r="AD813" s="41"/>
      <c r="AE813" s="14" t="str">
        <f>VLOOKUP(B813,SAOM!B$2:T2354,16,0)</f>
        <v>-</v>
      </c>
      <c r="AF813" s="14">
        <f t="shared" si="34"/>
        <v>41266</v>
      </c>
      <c r="AG813" s="14" t="s">
        <v>4162</v>
      </c>
      <c r="AH813" s="14"/>
      <c r="AI813" s="47"/>
      <c r="AJ813" s="114"/>
      <c r="AK813" s="114"/>
      <c r="AL813" s="11" t="str">
        <f>VLOOKUP(B813,SAOM!B$2:U2471,20,0)</f>
        <v>-</v>
      </c>
    </row>
    <row r="814" spans="1:43" s="57" customFormat="1" ht="15.75" customHeight="1">
      <c r="A814" s="39">
        <v>4071</v>
      </c>
      <c r="B814" s="31">
        <v>4071</v>
      </c>
      <c r="C814" s="31">
        <v>4071</v>
      </c>
      <c r="D814" s="31" t="str">
        <f>VLOOKUP(B814,SAOM!B$2:H2471,7,0)</f>
        <v>SES-LENA-4071</v>
      </c>
      <c r="E814" s="24">
        <v>41120</v>
      </c>
      <c r="F814" s="24">
        <f t="shared" si="35"/>
        <v>41165</v>
      </c>
      <c r="G814" s="24">
        <f>VLOOKUP(B814,SAOM!B$2:D2358,3,0)</f>
        <v>41165</v>
      </c>
      <c r="H814" s="24">
        <f t="shared" si="33"/>
        <v>41180</v>
      </c>
      <c r="I814" s="24" t="s">
        <v>458</v>
      </c>
      <c r="J814" s="48" t="s">
        <v>469</v>
      </c>
      <c r="K814" s="31" t="str">
        <f>VLOOKUP(B814,SAOM!B$2:H2355,4,0)</f>
        <v>Aceito</v>
      </c>
      <c r="L814" s="48" t="s">
        <v>456</v>
      </c>
      <c r="M814" s="33" t="str">
        <f>VLOOKUP(B814,SAOM!B$2:F2641,5,0)</f>
        <v>Lider</v>
      </c>
      <c r="N814" s="40" t="s">
        <v>167</v>
      </c>
      <c r="O814" s="11" t="str">
        <f>VLOOKUP(N814,Coordenadas!B$2:C1661,2,0)</f>
        <v>SUDESTE</v>
      </c>
      <c r="P814" s="11" t="str">
        <f>VLOOKUP(N814,Coordenadas!B$2:D1661,3,0)</f>
        <v xml:space="preserve"> 21°31'37.16"S</v>
      </c>
      <c r="Q814" s="11" t="str">
        <f>VLOOKUP(N814,Coordenadas!B$2:E1661,4,0)</f>
        <v xml:space="preserve"> 42°38'26.07"O</v>
      </c>
      <c r="R814" s="31">
        <v>4033</v>
      </c>
      <c r="S814" s="24">
        <v>41152</v>
      </c>
      <c r="T814" s="54" t="str">
        <f>VLOOKUP(B814,SAOM!B$2:M2355,9,0)</f>
        <v>Roberta Lopes Karlburger</v>
      </c>
      <c r="U814" s="24" t="str">
        <f>VLOOKUP(B814,SAOM!B$2:N2355,10,0)</f>
        <v>Rua Antonio do Couto Silva Filho, 60</v>
      </c>
      <c r="V814" s="54" t="str">
        <f>VLOOKUP(B814,SAOM!B$2:P2355,12,0)</f>
        <v>(32) 3694-4258</v>
      </c>
      <c r="W814" s="175" t="str">
        <f>VLOOKUP(B814,SAOM!B$2:O2355,11,0)</f>
        <v>36700-000</v>
      </c>
      <c r="X814" s="31" t="str">
        <f>VLOOKUP(B814,SAOM!B$2:Q2355,13,0)</f>
        <v>00:20:0E:10:4A:C3</v>
      </c>
      <c r="Y814" s="24">
        <v>41170</v>
      </c>
      <c r="Z814" s="40" t="s">
        <v>5355</v>
      </c>
      <c r="AA814" s="55">
        <v>41171</v>
      </c>
      <c r="AB814" s="28">
        <f>VLOOKUP(C814,Relatorios!A$3:B1585,2,0)</f>
        <v>41193</v>
      </c>
      <c r="AC814" s="287">
        <f>VLOOKUP(D814,Faturamento!D$3:F2249,3,0)</f>
        <v>41202</v>
      </c>
      <c r="AD814" s="45"/>
      <c r="AE814" s="55" t="str">
        <f>VLOOKUP(B814,SAOM!B$2:T2355,16,0)</f>
        <v>-</v>
      </c>
      <c r="AF814" s="55">
        <f t="shared" si="34"/>
        <v>41261</v>
      </c>
      <c r="AG814" s="55">
        <v>41253</v>
      </c>
      <c r="AH814" s="55">
        <v>41386</v>
      </c>
      <c r="AI814" s="181" t="s">
        <v>8609</v>
      </c>
      <c r="AJ814" s="115" t="s">
        <v>12180</v>
      </c>
      <c r="AK814" s="115" t="s">
        <v>17745</v>
      </c>
      <c r="AL814" s="11" t="str">
        <f>VLOOKUP(B814,SAOM!B$2:U2472,20,0)</f>
        <v>-</v>
      </c>
      <c r="AM814" s="55">
        <v>41184</v>
      </c>
      <c r="AN814" s="55">
        <v>41192</v>
      </c>
      <c r="AO814" s="181" t="s">
        <v>623</v>
      </c>
      <c r="AP814" s="115" t="s">
        <v>8653</v>
      </c>
      <c r="AQ814" s="115" t="s">
        <v>8676</v>
      </c>
    </row>
    <row r="815" spans="1:43" s="15" customFormat="1" ht="15.75" customHeight="1">
      <c r="A815" s="39">
        <v>4070</v>
      </c>
      <c r="B815" s="31">
        <v>4070</v>
      </c>
      <c r="C815" s="31">
        <v>4070</v>
      </c>
      <c r="D815" s="33" t="str">
        <f>VLOOKUP(B815,SAOM!B$2:H2472,7,0)</f>
        <v>SES-LENA-4070</v>
      </c>
      <c r="E815" s="13">
        <v>41120</v>
      </c>
      <c r="F815" s="13">
        <f t="shared" si="35"/>
        <v>41165</v>
      </c>
      <c r="G815" s="13">
        <f>VLOOKUP(B815,SAOM!B$2:D2359,3,0)</f>
        <v>41165</v>
      </c>
      <c r="H815" s="13">
        <f t="shared" si="33"/>
        <v>41180</v>
      </c>
      <c r="I815" s="13" t="s">
        <v>458</v>
      </c>
      <c r="J815" s="10" t="s">
        <v>469</v>
      </c>
      <c r="K815" s="33" t="str">
        <f>VLOOKUP(B815,SAOM!B$2:H2356,4,0)</f>
        <v>Aceito</v>
      </c>
      <c r="L815" s="10" t="s">
        <v>456</v>
      </c>
      <c r="M815" s="33" t="str">
        <f>VLOOKUP(B815,SAOM!B$2:F2642,5,0)</f>
        <v>Lider</v>
      </c>
      <c r="N815" s="11" t="s">
        <v>167</v>
      </c>
      <c r="O815" s="11" t="str">
        <f>VLOOKUP(N815,Coordenadas!B$2:C1662,2,0)</f>
        <v>SUDESTE</v>
      </c>
      <c r="P815" s="11" t="str">
        <f>VLOOKUP(N815,Coordenadas!B$2:D1662,3,0)</f>
        <v xml:space="preserve"> 21°31'37.16"S</v>
      </c>
      <c r="Q815" s="11" t="str">
        <f>VLOOKUP(N815,Coordenadas!B$2:E1662,4,0)</f>
        <v xml:space="preserve"> 42°38'26.07"O</v>
      </c>
      <c r="R815" s="33">
        <v>4033</v>
      </c>
      <c r="S815" s="13">
        <v>41152</v>
      </c>
      <c r="T815" s="35" t="str">
        <f>VLOOKUP(B815,SAOM!B$2:M2356,9,0)</f>
        <v>Isis Prock Nani</v>
      </c>
      <c r="U815" s="13" t="str">
        <f>VLOOKUP(B815,SAOM!B$2:N2356,10,0)</f>
        <v>Rua São Pedro, 5</v>
      </c>
      <c r="V815" s="35" t="str">
        <f>VLOOKUP(B815,SAOM!B$2:P2356,12,0)</f>
        <v>(32) 3449-1412</v>
      </c>
      <c r="W815" s="60" t="str">
        <f>VLOOKUP(B815,SAOM!B$2:O2356,11,0)</f>
        <v>36700-000</v>
      </c>
      <c r="X815" s="33" t="str">
        <f>VLOOKUP(B815,SAOM!B$2:Q2356,13,0)</f>
        <v>00:20:0e:10:4a:c6</v>
      </c>
      <c r="Y815" s="13">
        <v>41171</v>
      </c>
      <c r="Z815" s="11" t="s">
        <v>5355</v>
      </c>
      <c r="AA815" s="14">
        <v>41172</v>
      </c>
      <c r="AB815" s="28">
        <f>VLOOKUP(C815,Relatorios!A$3:B1586,2,0)</f>
        <v>41193</v>
      </c>
      <c r="AC815" s="287">
        <f>VLOOKUP(D815,Faturamento!D$3:F2250,3,0)</f>
        <v>41203</v>
      </c>
      <c r="AD815" s="41"/>
      <c r="AE815" s="14" t="str">
        <f>VLOOKUP(B815,SAOM!B$2:T2356,16,0)</f>
        <v>-</v>
      </c>
      <c r="AF815" s="14">
        <f t="shared" si="34"/>
        <v>41262</v>
      </c>
      <c r="AG815" s="14">
        <v>41163</v>
      </c>
      <c r="AH815" s="14">
        <v>41288</v>
      </c>
      <c r="AI815" s="181" t="s">
        <v>623</v>
      </c>
      <c r="AJ815" s="114" t="s">
        <v>12171</v>
      </c>
      <c r="AK815" s="114" t="s">
        <v>13714</v>
      </c>
      <c r="AL815" s="11" t="str">
        <f>VLOOKUP(B815,SAOM!B$2:U2473,20,0)</f>
        <v>localidade não possui computador para o uso do link</v>
      </c>
    </row>
    <row r="816" spans="1:43" s="15" customFormat="1" ht="15.75" customHeight="1">
      <c r="A816" s="39">
        <v>4069</v>
      </c>
      <c r="B816" s="31">
        <v>4069</v>
      </c>
      <c r="C816" s="31">
        <v>4069</v>
      </c>
      <c r="D816" s="33" t="str">
        <f>VLOOKUP(B816,SAOM!B$2:H2473,7,0)</f>
        <v>SES-LENA-4069</v>
      </c>
      <c r="E816" s="13">
        <v>41120</v>
      </c>
      <c r="F816" s="13">
        <f t="shared" si="35"/>
        <v>41165</v>
      </c>
      <c r="G816" s="13">
        <f>VLOOKUP(B816,SAOM!B$2:D2360,3,0)</f>
        <v>41165</v>
      </c>
      <c r="H816" s="13">
        <f t="shared" si="33"/>
        <v>41180</v>
      </c>
      <c r="I816" s="13" t="s">
        <v>458</v>
      </c>
      <c r="J816" s="10" t="s">
        <v>469</v>
      </c>
      <c r="K816" s="33" t="str">
        <f>VLOOKUP(B816,SAOM!B$2:H2357,4,0)</f>
        <v>Aceito</v>
      </c>
      <c r="L816" s="10" t="s">
        <v>456</v>
      </c>
      <c r="M816" s="33" t="str">
        <f>VLOOKUP(B816,SAOM!B$2:F2643,5,0)</f>
        <v>Lider</v>
      </c>
      <c r="N816" s="11" t="s">
        <v>167</v>
      </c>
      <c r="O816" s="11" t="str">
        <f>VLOOKUP(N816,Coordenadas!B$2:C1663,2,0)</f>
        <v>SUDESTE</v>
      </c>
      <c r="P816" s="11" t="str">
        <f>VLOOKUP(N816,Coordenadas!B$2:D1663,3,0)</f>
        <v xml:space="preserve"> 21°31'37.16"S</v>
      </c>
      <c r="Q816" s="11" t="str">
        <f>VLOOKUP(N816,Coordenadas!B$2:E1663,4,0)</f>
        <v xml:space="preserve"> 42°38'26.07"O</v>
      </c>
      <c r="R816" s="33">
        <v>4033</v>
      </c>
      <c r="S816" s="13">
        <v>41152</v>
      </c>
      <c r="T816" s="35" t="str">
        <f>VLOOKUP(B816,SAOM!B$2:M2357,9,0)</f>
        <v>Emanulle Jubini Stofell</v>
      </c>
      <c r="U816" s="13" t="str">
        <f>VLOOKUP(B816,SAOM!B$2:N2357,10,0)</f>
        <v>Av Aurelio Pimentel, 20</v>
      </c>
      <c r="V816" s="35" t="str">
        <f>VLOOKUP(B816,SAOM!B$2:P2357,12,0)</f>
        <v>(32)3442-1112</v>
      </c>
      <c r="W816" s="60" t="str">
        <f>VLOOKUP(B816,SAOM!B$2:O2357,11,0)</f>
        <v>36700-000</v>
      </c>
      <c r="X816" s="33" t="str">
        <f>VLOOKUP(B816,SAOM!B$2:Q2357,13,0)</f>
        <v>00:20:0E:10:4C:2A</v>
      </c>
      <c r="Y816" s="13">
        <v>41177</v>
      </c>
      <c r="Z816" s="11" t="s">
        <v>5381</v>
      </c>
      <c r="AA816" s="14">
        <v>41177</v>
      </c>
      <c r="AB816" s="28">
        <f>VLOOKUP(C816,Relatorios!A$3:B1587,2,0)</f>
        <v>41193</v>
      </c>
      <c r="AC816" s="287">
        <f>VLOOKUP(D816,Faturamento!D$3:F2251,3,0)</f>
        <v>41208</v>
      </c>
      <c r="AD816" s="41"/>
      <c r="AE816" s="14" t="str">
        <f>VLOOKUP(B816,SAOM!B$2:T2357,16,0)</f>
        <v>-</v>
      </c>
      <c r="AF816" s="14">
        <f t="shared" si="34"/>
        <v>41267</v>
      </c>
      <c r="AG816" s="14" t="s">
        <v>4162</v>
      </c>
      <c r="AH816" s="14"/>
      <c r="AI816" s="47"/>
      <c r="AJ816" s="114"/>
      <c r="AK816" s="114"/>
      <c r="AL816" s="11" t="str">
        <f>VLOOKUP(B816,SAOM!B$2:U2474,20,0)</f>
        <v>Não possui cabo.</v>
      </c>
    </row>
    <row r="817" spans="1:43" s="57" customFormat="1" ht="15.75" customHeight="1">
      <c r="A817" s="39">
        <v>4068</v>
      </c>
      <c r="B817" s="31">
        <v>4068</v>
      </c>
      <c r="C817" s="31">
        <v>4068</v>
      </c>
      <c r="D817" s="33" t="str">
        <f>VLOOKUP(B817,SAOM!B$2:H2474,7,0)</f>
        <v>SES-LENA-4068</v>
      </c>
      <c r="E817" s="24">
        <v>41120</v>
      </c>
      <c r="F817" s="24">
        <f t="shared" si="35"/>
        <v>41165</v>
      </c>
      <c r="G817" s="13">
        <f>VLOOKUP(B817,SAOM!B$2:D2361,3,0)</f>
        <v>41185</v>
      </c>
      <c r="H817" s="24">
        <f t="shared" si="33"/>
        <v>41180</v>
      </c>
      <c r="I817" s="24" t="s">
        <v>458</v>
      </c>
      <c r="J817" s="48" t="s">
        <v>469</v>
      </c>
      <c r="K817" s="33" t="str">
        <f>VLOOKUP(B817,SAOM!B$2:H2358,4,0)</f>
        <v>Aceito</v>
      </c>
      <c r="L817" s="10" t="s">
        <v>456</v>
      </c>
      <c r="M817" s="33" t="str">
        <f>VLOOKUP(B817,SAOM!B$2:F2644,5,0)</f>
        <v>Lider</v>
      </c>
      <c r="N817" s="40" t="s">
        <v>167</v>
      </c>
      <c r="O817" s="11" t="str">
        <f>VLOOKUP(N817,Coordenadas!B$2:C1664,2,0)</f>
        <v>SUDESTE</v>
      </c>
      <c r="P817" s="11" t="str">
        <f>VLOOKUP(N817,Coordenadas!B$2:D1664,3,0)</f>
        <v xml:space="preserve"> 21°31'37.16"S</v>
      </c>
      <c r="Q817" s="11" t="str">
        <f>VLOOKUP(N817,Coordenadas!B$2:E1664,4,0)</f>
        <v xml:space="preserve"> 42°38'26.07"O</v>
      </c>
      <c r="R817" s="31">
        <v>4033</v>
      </c>
      <c r="S817" s="24">
        <v>41152</v>
      </c>
      <c r="T817" s="35" t="str">
        <f>VLOOKUP(B817,SAOM!B$2:M2358,9,0)</f>
        <v>Amanda Melchiads Araujo</v>
      </c>
      <c r="U817" s="13" t="str">
        <f>VLOOKUP(B817,SAOM!B$2:N2358,10,0)</f>
        <v>Rua Projetada s/n.  - Tres Cruzes</v>
      </c>
      <c r="V817" s="35" t="str">
        <f>VLOOKUP(B817,SAOM!B$2:P2358,12,0)</f>
        <v>(32) 3441-9886</v>
      </c>
      <c r="W817" s="60" t="str">
        <f>VLOOKUP(B817,SAOM!B$2:O2358,11,0)</f>
        <v>36700-000</v>
      </c>
      <c r="X817" s="33" t="str">
        <f>VLOOKUP(B817,SAOM!B$2:Q2358,13,0)</f>
        <v>00:20:0E:10:54:79</v>
      </c>
      <c r="Y817" s="24">
        <v>41249</v>
      </c>
      <c r="Z817" s="11" t="s">
        <v>7530</v>
      </c>
      <c r="AA817" s="55">
        <v>41249</v>
      </c>
      <c r="AB817" s="28">
        <f>VLOOKUP(C817,Relatorios!A$3:B1588,2,0)</f>
        <v>41277</v>
      </c>
      <c r="AC817" s="287">
        <f>VLOOKUP(D817,Faturamento!D$3:F2252,3,0)</f>
        <v>41280</v>
      </c>
      <c r="AD817" s="45"/>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55">
        <f t="shared" si="34"/>
        <v>41339</v>
      </c>
      <c r="AG817" s="55"/>
      <c r="AH817" s="55"/>
      <c r="AI817" s="181"/>
      <c r="AJ817" s="115"/>
      <c r="AK817" s="115"/>
      <c r="AL817" s="11" t="str">
        <f>VLOOKUP(B817,SAOM!B$2:U2475,20,0)</f>
        <v>No modem.</v>
      </c>
    </row>
    <row r="818" spans="1:43" s="57" customFormat="1" ht="15.75" customHeight="1">
      <c r="A818" s="39">
        <v>4067</v>
      </c>
      <c r="B818" s="31">
        <v>4067</v>
      </c>
      <c r="C818" s="31">
        <v>4067</v>
      </c>
      <c r="D818" s="33" t="str">
        <f>VLOOKUP(B818,SAOM!B$2:H2475,7,0)</f>
        <v>SES-LENA-4067</v>
      </c>
      <c r="E818" s="24">
        <v>41120</v>
      </c>
      <c r="F818" s="24">
        <f t="shared" si="35"/>
        <v>41165</v>
      </c>
      <c r="G818" s="13">
        <f>VLOOKUP(B818,SAOM!B$2:D2362,3,0)</f>
        <v>41165</v>
      </c>
      <c r="H818" s="24">
        <f t="shared" si="33"/>
        <v>41180</v>
      </c>
      <c r="I818" s="24" t="s">
        <v>458</v>
      </c>
      <c r="J818" s="48" t="s">
        <v>469</v>
      </c>
      <c r="K818" s="33" t="str">
        <f>VLOOKUP(B818,SAOM!B$2:H2359,4,0)</f>
        <v>Aceito</v>
      </c>
      <c r="L818" s="10" t="s">
        <v>456</v>
      </c>
      <c r="M818" s="33" t="str">
        <f>VLOOKUP(B818,SAOM!B$2:F2645,5,0)</f>
        <v>Lider</v>
      </c>
      <c r="N818" s="40" t="s">
        <v>167</v>
      </c>
      <c r="O818" s="11" t="str">
        <f>VLOOKUP(N818,Coordenadas!B$2:C1665,2,0)</f>
        <v>SUDESTE</v>
      </c>
      <c r="P818" s="11" t="str">
        <f>VLOOKUP(N818,Coordenadas!B$2:D1665,3,0)</f>
        <v xml:space="preserve"> 21°31'37.16"S</v>
      </c>
      <c r="Q818" s="11" t="str">
        <f>VLOOKUP(N818,Coordenadas!B$2:E1665,4,0)</f>
        <v xml:space="preserve"> 42°38'26.07"O</v>
      </c>
      <c r="R818" s="31">
        <v>4033</v>
      </c>
      <c r="S818" s="24">
        <v>41152</v>
      </c>
      <c r="T818" s="35" t="str">
        <f>VLOOKUP(B818,SAOM!B$2:M2359,9,0)</f>
        <v>Pauline Cota Mauricio</v>
      </c>
      <c r="U818" s="13" t="str">
        <f>VLOOKUP(B818,SAOM!B$2:N2359,10,0)</f>
        <v>Rua Sebastião Ferreira Lacerda , 20</v>
      </c>
      <c r="V818" s="35" t="str">
        <f>VLOOKUP(B818,SAOM!B$2:P2359,12,0)</f>
        <v>(32) 3694-4296</v>
      </c>
      <c r="W818" s="60" t="str">
        <f>VLOOKUP(B818,SAOM!B$2:O2359,11,0)</f>
        <v>36700-000</v>
      </c>
      <c r="X818" s="33" t="str">
        <f>VLOOKUP(B818,SAOM!B$2:Q2359,13,0)</f>
        <v>00:20:0e:10:4a:e2</v>
      </c>
      <c r="Y818" s="24">
        <v>41176</v>
      </c>
      <c r="Z818" s="40" t="s">
        <v>6324</v>
      </c>
      <c r="AA818" s="55">
        <v>41176</v>
      </c>
      <c r="AB818" s="28">
        <f>VLOOKUP(C818,Relatorios!A$3:B1589,2,0)</f>
        <v>41193</v>
      </c>
      <c r="AC818" s="287">
        <f>VLOOKUP(D818,Faturamento!D$3:F2253,3,0)</f>
        <v>41207</v>
      </c>
      <c r="AD818" s="45"/>
      <c r="AE818" s="14" t="str">
        <f>VLOOKUP(B818,SAOM!B$2:T2359,16,0)</f>
        <v>-</v>
      </c>
      <c r="AF818" s="14">
        <f t="shared" si="34"/>
        <v>41266</v>
      </c>
      <c r="AG818" s="55" t="s">
        <v>4162</v>
      </c>
      <c r="AH818" s="55"/>
      <c r="AI818" s="181"/>
      <c r="AJ818" s="115"/>
      <c r="AK818" s="115"/>
      <c r="AL818" s="11" t="str">
        <f>VLOOKUP(B818,SAOM!B$2:U2476,20,0)</f>
        <v>Localidade não possui computador</v>
      </c>
    </row>
    <row r="819" spans="1:43" s="57" customFormat="1" ht="15.75" customHeight="1">
      <c r="A819" s="39">
        <v>4066</v>
      </c>
      <c r="B819" s="31">
        <v>4066</v>
      </c>
      <c r="C819" s="31">
        <v>4066</v>
      </c>
      <c r="D819" s="33" t="str">
        <f>VLOOKUP(B819,SAOM!B$2:H2476,7,0)</f>
        <v>SES-LENA-4066</v>
      </c>
      <c r="E819" s="24">
        <v>41120</v>
      </c>
      <c r="F819" s="24">
        <f t="shared" si="35"/>
        <v>41165</v>
      </c>
      <c r="G819" s="13">
        <f>VLOOKUP(B819,SAOM!B$2:D2363,3,0)</f>
        <v>41165</v>
      </c>
      <c r="H819" s="24">
        <f t="shared" si="33"/>
        <v>41180</v>
      </c>
      <c r="I819" s="24" t="s">
        <v>458</v>
      </c>
      <c r="J819" s="48" t="s">
        <v>469</v>
      </c>
      <c r="K819" s="33" t="str">
        <f>VLOOKUP(B819,SAOM!B$2:H2360,4,0)</f>
        <v>Aceito</v>
      </c>
      <c r="L819" s="10" t="s">
        <v>456</v>
      </c>
      <c r="M819" s="33" t="str">
        <f>VLOOKUP(B819,SAOM!B$2:F2646,5,0)</f>
        <v>Lider</v>
      </c>
      <c r="N819" s="40" t="s">
        <v>167</v>
      </c>
      <c r="O819" s="11" t="str">
        <f>VLOOKUP(N819,Coordenadas!B$2:C1666,2,0)</f>
        <v>SUDESTE</v>
      </c>
      <c r="P819" s="11" t="str">
        <f>VLOOKUP(N819,Coordenadas!B$2:D1666,3,0)</f>
        <v xml:space="preserve"> 21°31'37.16"S</v>
      </c>
      <c r="Q819" s="11" t="str">
        <f>VLOOKUP(N819,Coordenadas!B$2:E1666,4,0)</f>
        <v xml:space="preserve"> 42°38'26.07"O</v>
      </c>
      <c r="R819" s="31">
        <v>4033</v>
      </c>
      <c r="S819" s="24">
        <v>41169</v>
      </c>
      <c r="T819" s="35" t="str">
        <f>VLOOKUP(B819,SAOM!B$2:M2360,9,0)</f>
        <v>Michele Schiavon Doriguetto</v>
      </c>
      <c r="U819" s="13" t="str">
        <f>VLOOKUP(B819,SAOM!B$2:N2360,10,0)</f>
        <v>Rua Padre Jose Gomes Domingues, s/n</v>
      </c>
      <c r="V819" s="35" t="str">
        <f>VLOOKUP(B819,SAOM!B$2:P2360,12,0)</f>
        <v>(32) 3449-7457</v>
      </c>
      <c r="W819" s="60" t="str">
        <f>VLOOKUP(B819,SAOM!B$2:O2360,11,0)</f>
        <v>36700-000</v>
      </c>
      <c r="X819" s="33" t="str">
        <f>VLOOKUP(B819,SAOM!B$2:Q2360,13,0)</f>
        <v>00:20:0E:10:4A:88</v>
      </c>
      <c r="Y819" s="24">
        <v>41170</v>
      </c>
      <c r="Z819" s="11" t="s">
        <v>5355</v>
      </c>
      <c r="AA819" s="55">
        <v>41170</v>
      </c>
      <c r="AB819" s="28">
        <f>VLOOKUP(C819,Relatorios!A$3:B1590,2,0)</f>
        <v>41193</v>
      </c>
      <c r="AC819" s="287">
        <f>VLOOKUP(D819,Faturamento!D$3:F2254,3,0)</f>
        <v>41201</v>
      </c>
      <c r="AD819" s="45"/>
      <c r="AE819" s="14" t="str">
        <f>VLOOKUP(B819,SAOM!B$2:T2360,16,0)</f>
        <v>-</v>
      </c>
      <c r="AF819" s="14">
        <f t="shared" si="34"/>
        <v>41260</v>
      </c>
      <c r="AG819" s="55" t="s">
        <v>4162</v>
      </c>
      <c r="AH819" s="55"/>
      <c r="AI819" s="181"/>
      <c r="AJ819" s="115"/>
      <c r="AK819" s="115"/>
      <c r="AL819" s="11" t="str">
        <f>VLOOKUP(B819,SAOM!B$2:U2477,20,0)</f>
        <v>-</v>
      </c>
    </row>
    <row r="820" spans="1:43" s="15" customFormat="1" ht="15.75" customHeight="1">
      <c r="A820" s="39">
        <v>4065</v>
      </c>
      <c r="B820" s="31">
        <v>4065</v>
      </c>
      <c r="C820" s="31">
        <v>4065</v>
      </c>
      <c r="D820" s="33" t="str">
        <f>VLOOKUP(B820,SAOM!B$2:H2477,7,0)</f>
        <v>SES-LENA-4065</v>
      </c>
      <c r="E820" s="13">
        <v>41120</v>
      </c>
      <c r="F820" s="13">
        <f t="shared" si="35"/>
        <v>41165</v>
      </c>
      <c r="G820" s="13">
        <f>VLOOKUP(B820,SAOM!B$2:D2364,3,0)</f>
        <v>41165</v>
      </c>
      <c r="H820" s="13">
        <f t="shared" si="33"/>
        <v>41180</v>
      </c>
      <c r="I820" s="13" t="s">
        <v>458</v>
      </c>
      <c r="J820" s="10" t="s">
        <v>469</v>
      </c>
      <c r="K820" s="33" t="str">
        <f>VLOOKUP(B820,SAOM!B$2:H2361,4,0)</f>
        <v>Aceito</v>
      </c>
      <c r="L820" s="10" t="s">
        <v>456</v>
      </c>
      <c r="M820" s="33" t="str">
        <f>VLOOKUP(B820,SAOM!B$2:F2647,5,0)</f>
        <v>Lider</v>
      </c>
      <c r="N820" s="11" t="s">
        <v>167</v>
      </c>
      <c r="O820" s="11" t="str">
        <f>VLOOKUP(N820,Coordenadas!B$2:C1667,2,0)</f>
        <v>SUDESTE</v>
      </c>
      <c r="P820" s="11" t="str">
        <f>VLOOKUP(N820,Coordenadas!B$2:D1667,3,0)</f>
        <v xml:space="preserve"> 21°31'37.16"S</v>
      </c>
      <c r="Q820" s="11" t="str">
        <f>VLOOKUP(N820,Coordenadas!B$2:E1667,4,0)</f>
        <v xml:space="preserve"> 42°38'26.07"O</v>
      </c>
      <c r="R820" s="33">
        <v>4033</v>
      </c>
      <c r="S820" s="13">
        <v>41152</v>
      </c>
      <c r="T820" s="35" t="str">
        <f>VLOOKUP(B820,SAOM!B$2:M2361,9,0)</f>
        <v>Natalia Ramos Araujo</v>
      </c>
      <c r="U820" s="13" t="str">
        <f>VLOOKUP(B820,SAOM!B$2:N2361,10,0)</f>
        <v>Rua Professor Carlos Franco,81</v>
      </c>
      <c r="V820" s="35" t="str">
        <f>VLOOKUP(B820,SAOM!B$2:P2361,12,0)</f>
        <v>(32) 3447-5137</v>
      </c>
      <c r="W820" s="60" t="str">
        <f>VLOOKUP(B820,SAOM!B$2:O2361,11,0)</f>
        <v>36700-000</v>
      </c>
      <c r="X820" s="33" t="str">
        <f>VLOOKUP(B820,SAOM!B$2:Q2361,13,0)</f>
        <v>00:20:0e:10:4a:df</v>
      </c>
      <c r="Y820" s="13">
        <v>41176</v>
      </c>
      <c r="Z820" s="11" t="s">
        <v>6324</v>
      </c>
      <c r="AA820" s="14">
        <v>41177</v>
      </c>
      <c r="AB820" s="28">
        <f>VLOOKUP(C820,Relatorios!A$3:B1591,2,0)</f>
        <v>41254</v>
      </c>
      <c r="AC820" s="287">
        <f>VLOOKUP(D820,Faturamento!D$3:F2255,3,0)</f>
        <v>41208</v>
      </c>
      <c r="AD820" s="41"/>
      <c r="AE820" s="14" t="str">
        <f>VLOOKUP(B820,SAOM!B$2:T2361,16,0)</f>
        <v>-</v>
      </c>
      <c r="AF820" s="14">
        <f t="shared" si="34"/>
        <v>41267</v>
      </c>
      <c r="AG820" s="14" t="s">
        <v>4162</v>
      </c>
      <c r="AH820" s="14"/>
      <c r="AI820" s="47"/>
      <c r="AJ820" s="114"/>
      <c r="AK820" s="114"/>
      <c r="AL820" s="11" t="str">
        <f>VLOOKUP(B820,SAOM!B$2:U2478,20,0)</f>
        <v>Cabo não possui o tamanho adequado para a localidade.</v>
      </c>
    </row>
    <row r="821" spans="1:43" s="57" customFormat="1" ht="15.75" customHeight="1">
      <c r="A821" s="39">
        <v>4064</v>
      </c>
      <c r="B821" s="31">
        <v>4064</v>
      </c>
      <c r="C821" s="31">
        <v>4064</v>
      </c>
      <c r="D821" s="33" t="str">
        <f>VLOOKUP(B821,SAOM!B$2:H2478,7,0)</f>
        <v>SES-LENA-4064</v>
      </c>
      <c r="E821" s="24">
        <v>41120</v>
      </c>
      <c r="F821" s="24">
        <f t="shared" si="35"/>
        <v>41165</v>
      </c>
      <c r="G821" s="13">
        <f>VLOOKUP(B821,SAOM!B$2:D2365,3,0)</f>
        <v>41165</v>
      </c>
      <c r="H821" s="24">
        <f t="shared" si="33"/>
        <v>41180</v>
      </c>
      <c r="I821" s="24" t="s">
        <v>458</v>
      </c>
      <c r="J821" s="48" t="s">
        <v>469</v>
      </c>
      <c r="K821" s="33" t="str">
        <f>VLOOKUP(B821,SAOM!B$2:H2362,4,0)</f>
        <v>Aceito</v>
      </c>
      <c r="L821" s="10" t="s">
        <v>456</v>
      </c>
      <c r="M821" s="33" t="str">
        <f>VLOOKUP(B821,SAOM!B$2:F2648,5,0)</f>
        <v>Lider</v>
      </c>
      <c r="N821" s="40" t="s">
        <v>167</v>
      </c>
      <c r="O821" s="11" t="str">
        <f>VLOOKUP(N821,Coordenadas!B$2:C1668,2,0)</f>
        <v>SUDESTE</v>
      </c>
      <c r="P821" s="11" t="str">
        <f>VLOOKUP(N821,Coordenadas!B$2:D1668,3,0)</f>
        <v xml:space="preserve"> 21°31'37.16"S</v>
      </c>
      <c r="Q821" s="11" t="str">
        <f>VLOOKUP(N821,Coordenadas!B$2:E1668,4,0)</f>
        <v xml:space="preserve"> 42°38'26.07"O</v>
      </c>
      <c r="R821" s="31">
        <v>4033</v>
      </c>
      <c r="S821" s="24">
        <v>41169</v>
      </c>
      <c r="T821" s="35" t="str">
        <f>VLOOKUP(B821,SAOM!B$2:M2362,9,0)</f>
        <v>Paulinelli Amelio Fonseca Lopes</v>
      </c>
      <c r="U821" s="13" t="str">
        <f>VLOOKUP(B821,SAOM!B$2:N2362,10,0)</f>
        <v>Rua Dr Jaoquim Dutra, s/n</v>
      </c>
      <c r="V821" s="35" t="str">
        <f>VLOOKUP(B821,SAOM!B$2:P2362,12,0)</f>
        <v>(32) 3447-9164</v>
      </c>
      <c r="W821" s="60" t="str">
        <f>VLOOKUP(B821,SAOM!B$2:O2362,11,0)</f>
        <v>36700-000</v>
      </c>
      <c r="X821" s="33" t="str">
        <f>VLOOKUP(B821,SAOM!B$2:Q2362,13,0)</f>
        <v>00:20:0E:10:4A:D8</v>
      </c>
      <c r="Y821" s="24">
        <v>41172</v>
      </c>
      <c r="Z821" s="11" t="s">
        <v>5355</v>
      </c>
      <c r="AA821" s="55">
        <v>41172</v>
      </c>
      <c r="AB821" s="28">
        <f>VLOOKUP(C821,Relatorios!A$3:B1592,2,0)</f>
        <v>41254</v>
      </c>
      <c r="AC821" s="287">
        <f>VLOOKUP(D821,Faturamento!D$3:F2256,3,0)</f>
        <v>41203</v>
      </c>
      <c r="AD821" s="45"/>
      <c r="AE821" s="14" t="str">
        <f>VLOOKUP(B821,SAOM!B$2:T2362,16,0)</f>
        <v>-</v>
      </c>
      <c r="AF821" s="14">
        <f t="shared" si="34"/>
        <v>41262</v>
      </c>
      <c r="AG821" s="55" t="s">
        <v>4162</v>
      </c>
      <c r="AH821" s="55"/>
      <c r="AI821" s="181"/>
      <c r="AJ821" s="115"/>
      <c r="AK821" s="115"/>
      <c r="AL821" s="11" t="str">
        <f>VLOOKUP(B821,SAOM!B$2:U2479,20,0)</f>
        <v>Localidade sem pc.</v>
      </c>
    </row>
    <row r="822" spans="1:43" s="57" customFormat="1" ht="15.75" customHeight="1">
      <c r="A822" s="39">
        <v>4063</v>
      </c>
      <c r="B822" s="31">
        <v>4063</v>
      </c>
      <c r="C822" s="31">
        <v>4063</v>
      </c>
      <c r="D822" s="33" t="str">
        <f>VLOOKUP(B822,SAOM!B$2:H2479,7,0)</f>
        <v>SES-LENA-4063</v>
      </c>
      <c r="E822" s="24">
        <v>41120</v>
      </c>
      <c r="F822" s="24">
        <f t="shared" si="35"/>
        <v>41165</v>
      </c>
      <c r="G822" s="13">
        <f>VLOOKUP(B822,SAOM!B$2:D2366,3,0)</f>
        <v>41165</v>
      </c>
      <c r="H822" s="24">
        <f t="shared" si="33"/>
        <v>41180</v>
      </c>
      <c r="I822" s="24" t="s">
        <v>458</v>
      </c>
      <c r="J822" s="48" t="s">
        <v>469</v>
      </c>
      <c r="K822" s="33" t="str">
        <f>VLOOKUP(B822,SAOM!B$2:H2363,4,0)</f>
        <v>Aceito</v>
      </c>
      <c r="L822" s="10" t="s">
        <v>456</v>
      </c>
      <c r="M822" s="33" t="str">
        <f>VLOOKUP(B822,SAOM!B$2:F2649,5,0)</f>
        <v>Lider</v>
      </c>
      <c r="N822" s="40" t="s">
        <v>167</v>
      </c>
      <c r="O822" s="11" t="str">
        <f>VLOOKUP(N822,Coordenadas!B$2:C1669,2,0)</f>
        <v>SUDESTE</v>
      </c>
      <c r="P822" s="11" t="str">
        <f>VLOOKUP(N822,Coordenadas!B$2:D1669,3,0)</f>
        <v xml:space="preserve"> 21°31'37.16"S</v>
      </c>
      <c r="Q822" s="11" t="str">
        <f>VLOOKUP(N822,Coordenadas!B$2:E1669,4,0)</f>
        <v xml:space="preserve"> 42°38'26.07"O</v>
      </c>
      <c r="R822" s="31">
        <v>4033</v>
      </c>
      <c r="S822" s="24">
        <v>41152</v>
      </c>
      <c r="T822" s="35" t="str">
        <f>VLOOKUP(B822,SAOM!B$2:M2363,9,0)</f>
        <v>Paulinelli Amelio Fonseca Lopes</v>
      </c>
      <c r="U822" s="13" t="str">
        <f>VLOOKUP(B822,SAOM!B$2:N2363,10,0)</f>
        <v>Rua Justiniano Fonseca, 72 - Bairro Tebas</v>
      </c>
      <c r="V822" s="35" t="str">
        <f>VLOOKUP(B822,SAOM!B$2:P2363,12,0)</f>
        <v>(32) 3447-9164</v>
      </c>
      <c r="W822" s="60" t="str">
        <f>VLOOKUP(B822,SAOM!B$2:O2363,11,0)</f>
        <v>36700-000</v>
      </c>
      <c r="X822" s="33" t="str">
        <f>VLOOKUP(B822,SAOM!B$2:Q2363,13,0)</f>
        <v>00:20:0e:10:4a:e3</v>
      </c>
      <c r="Y822" s="24">
        <v>41171</v>
      </c>
      <c r="Z822" s="11" t="s">
        <v>5355</v>
      </c>
      <c r="AA822" s="55">
        <v>41172</v>
      </c>
      <c r="AB822" s="28">
        <f>VLOOKUP(C822,Relatorios!A$3:B1593,2,0)</f>
        <v>41193</v>
      </c>
      <c r="AC822" s="287">
        <f>VLOOKUP(D822,Faturamento!D$3:F2257,3,0)</f>
        <v>41203</v>
      </c>
      <c r="AD822" s="45"/>
      <c r="AE822" s="14" t="str">
        <f>VLOOKUP(B822,SAOM!B$2:T2363,16,0)</f>
        <v>-</v>
      </c>
      <c r="AF822" s="14">
        <f t="shared" si="34"/>
        <v>41262</v>
      </c>
      <c r="AG822" s="55" t="s">
        <v>4162</v>
      </c>
      <c r="AH822" s="55"/>
      <c r="AI822" s="181"/>
      <c r="AJ822" s="115"/>
      <c r="AK822" s="115"/>
      <c r="AL822" s="11" t="str">
        <f>VLOOKUP(B822,SAOM!B$2:U2480,20,0)</f>
        <v>localidade não possui computador</v>
      </c>
    </row>
    <row r="823" spans="1:43" s="57" customFormat="1" ht="15.75" customHeight="1">
      <c r="A823" s="39">
        <v>4062</v>
      </c>
      <c r="B823" s="31">
        <v>4062</v>
      </c>
      <c r="C823" s="31">
        <v>4062</v>
      </c>
      <c r="D823" s="33" t="str">
        <f>VLOOKUP(B823,SAOM!B$2:H2480,7,0)</f>
        <v>SES-LENA-4062</v>
      </c>
      <c r="E823" s="24">
        <v>41120</v>
      </c>
      <c r="F823" s="24">
        <f t="shared" si="35"/>
        <v>41165</v>
      </c>
      <c r="G823" s="13">
        <f>VLOOKUP(B823,SAOM!B$2:D2367,3,0)</f>
        <v>41165</v>
      </c>
      <c r="H823" s="24">
        <f t="shared" si="33"/>
        <v>41180</v>
      </c>
      <c r="I823" s="24" t="s">
        <v>458</v>
      </c>
      <c r="J823" s="48" t="s">
        <v>469</v>
      </c>
      <c r="K823" s="33" t="str">
        <f>VLOOKUP(B823,SAOM!B$2:H2364,4,0)</f>
        <v>Aceito</v>
      </c>
      <c r="L823" s="10" t="s">
        <v>456</v>
      </c>
      <c r="M823" s="33" t="str">
        <f>VLOOKUP(B823,SAOM!B$2:F2650,5,0)</f>
        <v>Lider</v>
      </c>
      <c r="N823" s="40" t="s">
        <v>167</v>
      </c>
      <c r="O823" s="11" t="str">
        <f>VLOOKUP(N823,Coordenadas!B$2:C1670,2,0)</f>
        <v>SUDESTE</v>
      </c>
      <c r="P823" s="11" t="str">
        <f>VLOOKUP(N823,Coordenadas!B$2:D1670,3,0)</f>
        <v xml:space="preserve"> 21°31'37.16"S</v>
      </c>
      <c r="Q823" s="11" t="str">
        <f>VLOOKUP(N823,Coordenadas!B$2:E1670,4,0)</f>
        <v xml:space="preserve"> 42°38'26.07"O</v>
      </c>
      <c r="R823" s="31">
        <v>4033</v>
      </c>
      <c r="S823" s="24">
        <v>41169</v>
      </c>
      <c r="T823" s="35" t="str">
        <f>VLOOKUP(B823,SAOM!B$2:M2364,9,0)</f>
        <v>Elizete Pereira Campos</v>
      </c>
      <c r="U823" s="13" t="str">
        <f>VLOOKUP(B823,SAOM!B$2:N2364,10,0)</f>
        <v>Avenida do Expedicionario, 554</v>
      </c>
      <c r="V823" s="35" t="str">
        <f>VLOOKUP(B823,SAOM!B$2:P2364,12,0)</f>
        <v>(32) 3441-9464</v>
      </c>
      <c r="W823" s="60" t="str">
        <f>VLOOKUP(B823,SAOM!B$2:O2364,11,0)</f>
        <v>36700-000</v>
      </c>
      <c r="X823" s="33" t="str">
        <f>VLOOKUP(B823,SAOM!B$2:Q2364,13,0)</f>
        <v>00:20:0e:10:4a:62</v>
      </c>
      <c r="Y823" s="24">
        <v>41166</v>
      </c>
      <c r="Z823" s="11" t="s">
        <v>5355</v>
      </c>
      <c r="AA823" s="55">
        <v>41170</v>
      </c>
      <c r="AB823" s="28">
        <f>VLOOKUP(C823,Relatorios!A$3:B1594,2,0)</f>
        <v>41193</v>
      </c>
      <c r="AC823" s="287">
        <f>VLOOKUP(D823,Faturamento!D$3:F2258,3,0)</f>
        <v>41201</v>
      </c>
      <c r="AD823" s="45"/>
      <c r="AE823" s="14" t="str">
        <f>VLOOKUP(B823,SAOM!B$2:T2364,16,0)</f>
        <v>-</v>
      </c>
      <c r="AF823" s="14">
        <f t="shared" si="34"/>
        <v>41260</v>
      </c>
      <c r="AG823" s="55">
        <v>41285</v>
      </c>
      <c r="AH823" s="55">
        <v>41309</v>
      </c>
      <c r="AI823" s="181" t="s">
        <v>8610</v>
      </c>
      <c r="AJ823" s="115" t="s">
        <v>13833</v>
      </c>
      <c r="AK823" s="115" t="s">
        <v>15017</v>
      </c>
      <c r="AL823" s="11" t="str">
        <f>VLOOKUP(B823,SAOM!B$2:U2481,20,0)</f>
        <v>Sem computador na localidade</v>
      </c>
    </row>
    <row r="824" spans="1:43" s="57" customFormat="1" ht="15.75" customHeight="1">
      <c r="A824" s="39">
        <v>4061</v>
      </c>
      <c r="B824" s="31">
        <v>4061</v>
      </c>
      <c r="C824" s="31">
        <v>4061</v>
      </c>
      <c r="D824" s="33" t="str">
        <f>VLOOKUP(B824,SAOM!B$2:H2481,7,0)</f>
        <v>SES-LENA-4061</v>
      </c>
      <c r="E824" s="24">
        <v>41120</v>
      </c>
      <c r="F824" s="24">
        <f t="shared" si="35"/>
        <v>41165</v>
      </c>
      <c r="G824" s="13">
        <f>VLOOKUP(B824,SAOM!B$2:D2368,3,0)</f>
        <v>41165</v>
      </c>
      <c r="H824" s="24">
        <f t="shared" si="33"/>
        <v>41180</v>
      </c>
      <c r="I824" s="24" t="s">
        <v>458</v>
      </c>
      <c r="J824" s="48" t="s">
        <v>469</v>
      </c>
      <c r="K824" s="33" t="str">
        <f>VLOOKUP(B824,SAOM!B$2:H2365,4,0)</f>
        <v>Aceito</v>
      </c>
      <c r="L824" s="10" t="s">
        <v>456</v>
      </c>
      <c r="M824" s="33" t="str">
        <f>VLOOKUP(B824,SAOM!B$2:F2651,5,0)</f>
        <v>Lider</v>
      </c>
      <c r="N824" s="40" t="s">
        <v>167</v>
      </c>
      <c r="O824" s="11" t="str">
        <f>VLOOKUP(N824,Coordenadas!B$2:C1671,2,0)</f>
        <v>SUDESTE</v>
      </c>
      <c r="P824" s="11" t="str">
        <f>VLOOKUP(N824,Coordenadas!B$2:D1671,3,0)</f>
        <v xml:space="preserve"> 21°31'37.16"S</v>
      </c>
      <c r="Q824" s="11" t="str">
        <f>VLOOKUP(N824,Coordenadas!B$2:E1671,4,0)</f>
        <v xml:space="preserve"> 42°38'26.07"O</v>
      </c>
      <c r="R824" s="31">
        <v>4033</v>
      </c>
      <c r="S824" s="24">
        <v>41152</v>
      </c>
      <c r="T824" s="35" t="str">
        <f>VLOOKUP(B824,SAOM!B$2:M2365,9,0)</f>
        <v>Renata Vidal de Campos</v>
      </c>
      <c r="U824" s="13" t="str">
        <f>VLOOKUP(B824,SAOM!B$2:N2365,10,0)</f>
        <v>Rua Nilo Colono dos Santos, 144</v>
      </c>
      <c r="V824" s="35" t="str">
        <f>VLOOKUP(B824,SAOM!B$2:P2365,12,0)</f>
        <v>(32) 3449-1411</v>
      </c>
      <c r="W824" s="60" t="str">
        <f>VLOOKUP(B824,SAOM!B$2:O2365,11,0)</f>
        <v>36700-000</v>
      </c>
      <c r="X824" s="33" t="str">
        <f>VLOOKUP(B824,SAOM!B$2:Q2365,13,0)</f>
        <v>00:20:0e:10:4a:e9</v>
      </c>
      <c r="Y824" s="24">
        <v>41169</v>
      </c>
      <c r="Z824" s="11" t="s">
        <v>5355</v>
      </c>
      <c r="AA824" s="55">
        <v>41170</v>
      </c>
      <c r="AB824" s="28">
        <f>VLOOKUP(C824,Relatorios!A$3:B1595,2,0)</f>
        <v>41193</v>
      </c>
      <c r="AC824" s="287">
        <f>VLOOKUP(D824,Faturamento!D$3:F2259,3,0)</f>
        <v>41201</v>
      </c>
      <c r="AD824" s="45"/>
      <c r="AE824" s="14" t="str">
        <f>VLOOKUP(B824,SAOM!B$2:T2365,16,0)</f>
        <v>-</v>
      </c>
      <c r="AF824" s="14">
        <f t="shared" si="34"/>
        <v>41260</v>
      </c>
      <c r="AG824" s="55">
        <v>41289</v>
      </c>
      <c r="AH824" s="55">
        <v>41309</v>
      </c>
      <c r="AI824" s="181" t="s">
        <v>8610</v>
      </c>
      <c r="AJ824" s="115" t="s">
        <v>13830</v>
      </c>
      <c r="AK824" s="115" t="s">
        <v>15016</v>
      </c>
      <c r="AL824" s="11" t="str">
        <f>VLOOKUP(B824,SAOM!B$2:U2482,20,0)</f>
        <v>A localidade não possui computador</v>
      </c>
      <c r="AM824" s="55">
        <v>41285</v>
      </c>
      <c r="AN824" s="55">
        <v>41288</v>
      </c>
      <c r="AO824" s="181" t="s">
        <v>623</v>
      </c>
      <c r="AP824" s="115" t="s">
        <v>13830</v>
      </c>
      <c r="AQ824" s="115" t="s">
        <v>13714</v>
      </c>
    </row>
    <row r="825" spans="1:43" s="57" customFormat="1" ht="15.75" customHeight="1">
      <c r="A825" s="39">
        <v>4060</v>
      </c>
      <c r="B825" s="31">
        <v>4060</v>
      </c>
      <c r="C825" s="31">
        <v>4060</v>
      </c>
      <c r="D825" s="33" t="str">
        <f>VLOOKUP(B825,SAOM!B$2:H2482,7,0)</f>
        <v>SES-LENA-4060</v>
      </c>
      <c r="E825" s="24">
        <v>41120</v>
      </c>
      <c r="F825" s="24">
        <f t="shared" si="35"/>
        <v>41165</v>
      </c>
      <c r="G825" s="13">
        <f>VLOOKUP(B825,SAOM!B$2:D2369,3,0)</f>
        <v>41165</v>
      </c>
      <c r="H825" s="24">
        <f t="shared" si="33"/>
        <v>41180</v>
      </c>
      <c r="I825" s="24" t="s">
        <v>458</v>
      </c>
      <c r="J825" s="48" t="s">
        <v>469</v>
      </c>
      <c r="K825" s="33" t="str">
        <f>VLOOKUP(B825,SAOM!B$2:H2366,4,0)</f>
        <v>Aceito</v>
      </c>
      <c r="L825" s="10" t="s">
        <v>456</v>
      </c>
      <c r="M825" s="33" t="str">
        <f>VLOOKUP(B825,SAOM!B$2:F2652,5,0)</f>
        <v>Lider</v>
      </c>
      <c r="N825" s="40" t="s">
        <v>167</v>
      </c>
      <c r="O825" s="11" t="str">
        <f>VLOOKUP(N825,Coordenadas!B$2:C1672,2,0)</f>
        <v>SUDESTE</v>
      </c>
      <c r="P825" s="11" t="str">
        <f>VLOOKUP(N825,Coordenadas!B$2:D1672,3,0)</f>
        <v xml:space="preserve"> 21°31'37.16"S</v>
      </c>
      <c r="Q825" s="11" t="str">
        <f>VLOOKUP(N825,Coordenadas!B$2:E1672,4,0)</f>
        <v xml:space="preserve"> 42°38'26.07"O</v>
      </c>
      <c r="R825" s="31">
        <v>4033</v>
      </c>
      <c r="S825" s="24">
        <v>41169</v>
      </c>
      <c r="T825" s="35" t="str">
        <f>VLOOKUP(B825,SAOM!B$2:M2366,9,0)</f>
        <v>Luana Vieira Toledo</v>
      </c>
      <c r="U825" s="13" t="str">
        <f>VLOOKUP(B825,SAOM!B$2:N2366,10,0)</f>
        <v>Rua Rafael Conrado, s/n</v>
      </c>
      <c r="V825" s="35" t="str">
        <f>VLOOKUP(B825,SAOM!B$2:P2366,12,0)</f>
        <v>(32)3694-4261</v>
      </c>
      <c r="W825" s="60" t="str">
        <f>VLOOKUP(B825,SAOM!B$2:O2366,11,0)</f>
        <v>36700-000</v>
      </c>
      <c r="X825" s="33" t="str">
        <f>VLOOKUP(B825,SAOM!B$2:Q2366,13,0)</f>
        <v>00:20:0e:10:4c:bb</v>
      </c>
      <c r="Y825" s="24">
        <v>41169</v>
      </c>
      <c r="Z825" s="11" t="s">
        <v>5355</v>
      </c>
      <c r="AA825" s="55">
        <v>41170</v>
      </c>
      <c r="AB825" s="28">
        <f>VLOOKUP(C825,Relatorios!A$3:B1596,2,0)</f>
        <v>41193</v>
      </c>
      <c r="AC825" s="287">
        <f>VLOOKUP(D825,Faturamento!D$3:F2260,3,0)</f>
        <v>41201</v>
      </c>
      <c r="AD825" s="45"/>
      <c r="AE825" s="14" t="str">
        <f>VLOOKUP(B825,SAOM!B$2:T2366,16,0)</f>
        <v>-</v>
      </c>
      <c r="AF825" s="14">
        <f t="shared" si="34"/>
        <v>41260</v>
      </c>
      <c r="AG825" s="55" t="s">
        <v>4162</v>
      </c>
      <c r="AH825" s="55"/>
      <c r="AI825" s="181"/>
      <c r="AJ825" s="115"/>
      <c r="AK825" s="115"/>
      <c r="AL825" s="11" t="str">
        <f>VLOOKUP(B825,SAOM!B$2:U2483,20,0)</f>
        <v>localidade não possui computador</v>
      </c>
    </row>
    <row r="826" spans="1:43" s="57" customFormat="1" ht="15.75" customHeight="1">
      <c r="A826" s="39">
        <v>4059</v>
      </c>
      <c r="B826" s="31">
        <v>4059</v>
      </c>
      <c r="C826" s="31">
        <v>4059</v>
      </c>
      <c r="D826" s="33" t="str">
        <f>VLOOKUP(B826,SAOM!B$2:H2483,7,0)</f>
        <v>SES-LENA-4059</v>
      </c>
      <c r="E826" s="24">
        <v>41120</v>
      </c>
      <c r="F826" s="24">
        <f t="shared" si="35"/>
        <v>41165</v>
      </c>
      <c r="G826" s="13">
        <f>VLOOKUP(B826,SAOM!B$2:D2370,3,0)</f>
        <v>41165</v>
      </c>
      <c r="H826" s="24">
        <f t="shared" si="33"/>
        <v>41180</v>
      </c>
      <c r="I826" s="24" t="s">
        <v>458</v>
      </c>
      <c r="J826" s="48" t="s">
        <v>469</v>
      </c>
      <c r="K826" s="33" t="str">
        <f>VLOOKUP(B826,SAOM!B$2:H2367,4,0)</f>
        <v>Aceito</v>
      </c>
      <c r="L826" s="10" t="s">
        <v>456</v>
      </c>
      <c r="M826" s="33" t="str">
        <f>VLOOKUP(B826,SAOM!B$2:F2653,5,0)</f>
        <v>Lider</v>
      </c>
      <c r="N826" s="40" t="s">
        <v>167</v>
      </c>
      <c r="O826" s="11" t="str">
        <f>VLOOKUP(N826,Coordenadas!B$2:C1673,2,0)</f>
        <v>SUDESTE</v>
      </c>
      <c r="P826" s="11" t="str">
        <f>VLOOKUP(N826,Coordenadas!B$2:D1673,3,0)</f>
        <v xml:space="preserve"> 21°31'37.16"S</v>
      </c>
      <c r="Q826" s="11" t="str">
        <f>VLOOKUP(N826,Coordenadas!B$2:E1673,4,0)</f>
        <v xml:space="preserve"> 42°38'26.07"O</v>
      </c>
      <c r="R826" s="31">
        <v>4033</v>
      </c>
      <c r="S826" s="24">
        <v>41152</v>
      </c>
      <c r="T826" s="35" t="str">
        <f>VLOOKUP(B826,SAOM!B$2:M2367,9,0)</f>
        <v>Liliane Rodrigues Abreu Lopes</v>
      </c>
      <c r="U826" s="13" t="str">
        <f>VLOOKUP(B826,SAOM!B$2:N2367,10,0)</f>
        <v>Rua Antonio Fernandes Valentim, s/n</v>
      </c>
      <c r="V826" s="35" t="str">
        <f>VLOOKUP(B826,SAOM!B$2:P2367,12,0)</f>
        <v>(32) 3694-4270</v>
      </c>
      <c r="W826" s="60" t="str">
        <f>VLOOKUP(B826,SAOM!B$2:O2367,11,0)</f>
        <v>36700-000</v>
      </c>
      <c r="X826" s="33" t="str">
        <f>VLOOKUP(B826,SAOM!B$2:Q2367,13,0)</f>
        <v>00:20:0e:10:4c:39</v>
      </c>
      <c r="Y826" s="24">
        <v>41166</v>
      </c>
      <c r="Z826" s="11" t="s">
        <v>5355</v>
      </c>
      <c r="AA826" s="55">
        <v>41170</v>
      </c>
      <c r="AB826" s="28">
        <f>VLOOKUP(C826,Relatorios!A$3:B1597,2,0)</f>
        <v>41193</v>
      </c>
      <c r="AC826" s="287">
        <f>VLOOKUP(D826,Faturamento!D$3:F2261,3,0)</f>
        <v>41201</v>
      </c>
      <c r="AD826" s="45"/>
      <c r="AE826" s="14" t="str">
        <f>VLOOKUP(B826,SAOM!B$2:T2367,16,0)</f>
        <v>-</v>
      </c>
      <c r="AF826" s="14">
        <f t="shared" si="34"/>
        <v>41260</v>
      </c>
      <c r="AG826" s="55">
        <v>41215</v>
      </c>
      <c r="AH826" s="55">
        <v>41242</v>
      </c>
      <c r="AI826" s="181" t="s">
        <v>456</v>
      </c>
      <c r="AJ826" s="115" t="s">
        <v>9628</v>
      </c>
      <c r="AK826" s="115" t="s">
        <v>13711</v>
      </c>
      <c r="AL826" s="11" t="str">
        <f>VLOOKUP(B826,SAOM!B$2:U2484,20,0)</f>
        <v>Na localidade não possui computador.</v>
      </c>
    </row>
    <row r="827" spans="1:43" s="57" customFormat="1" ht="15.75" customHeight="1">
      <c r="A827" s="39">
        <v>4058</v>
      </c>
      <c r="B827" s="31">
        <v>4058</v>
      </c>
      <c r="C827" s="31">
        <v>4058</v>
      </c>
      <c r="D827" s="33" t="str">
        <f>VLOOKUP(B827,SAOM!B$2:H2484,7,0)</f>
        <v>SES-LENA-4058</v>
      </c>
      <c r="E827" s="24">
        <v>41120</v>
      </c>
      <c r="F827" s="24">
        <f t="shared" si="35"/>
        <v>41165</v>
      </c>
      <c r="G827" s="13">
        <f>VLOOKUP(B827,SAOM!B$2:D2371,3,0)</f>
        <v>41165</v>
      </c>
      <c r="H827" s="24">
        <f t="shared" si="33"/>
        <v>41180</v>
      </c>
      <c r="I827" s="24" t="s">
        <v>458</v>
      </c>
      <c r="J827" s="48" t="s">
        <v>469</v>
      </c>
      <c r="K827" s="33" t="str">
        <f>VLOOKUP(B827,SAOM!B$2:H2368,4,0)</f>
        <v>Aceito</v>
      </c>
      <c r="L827" s="10" t="s">
        <v>456</v>
      </c>
      <c r="M827" s="33" t="str">
        <f>VLOOKUP(B827,SAOM!B$2:F2654,5,0)</f>
        <v>Lider</v>
      </c>
      <c r="N827" s="40" t="s">
        <v>167</v>
      </c>
      <c r="O827" s="11" t="str">
        <f>VLOOKUP(N827,Coordenadas!B$2:C1674,2,0)</f>
        <v>SUDESTE</v>
      </c>
      <c r="P827" s="11" t="str">
        <f>VLOOKUP(N827,Coordenadas!B$2:D1674,3,0)</f>
        <v xml:space="preserve"> 21°31'37.16"S</v>
      </c>
      <c r="Q827" s="11" t="str">
        <f>VLOOKUP(N827,Coordenadas!B$2:E1674,4,0)</f>
        <v xml:space="preserve"> 42°38'26.07"O</v>
      </c>
      <c r="R827" s="31">
        <v>4033</v>
      </c>
      <c r="S827" s="24">
        <v>41169</v>
      </c>
      <c r="T827" s="35" t="str">
        <f>VLOOKUP(B827,SAOM!B$2:M2368,9,0)</f>
        <v>Judith Barbosa Almeida Rosa</v>
      </c>
      <c r="U827" s="13" t="str">
        <f>VLOOKUP(B827,SAOM!B$2:N2368,10,0)</f>
        <v>Avenida dos Expedicionarios s/n - Bairro Bela Vista</v>
      </c>
      <c r="V827" s="35" t="str">
        <f>VLOOKUP(B827,SAOM!B$2:P2368,12,0)</f>
        <v>(32)36944297</v>
      </c>
      <c r="W827" s="60" t="str">
        <f>VLOOKUP(B827,SAOM!B$2:O2368,11,0)</f>
        <v>36700-000</v>
      </c>
      <c r="X827" s="33" t="str">
        <f>VLOOKUP(B827,SAOM!B$2:Q2368,13,0)</f>
        <v>00:20:0E:10:4C:C4</v>
      </c>
      <c r="Y827" s="24">
        <v>41169</v>
      </c>
      <c r="Z827" s="11" t="s">
        <v>5355</v>
      </c>
      <c r="AA827" s="55">
        <v>41170</v>
      </c>
      <c r="AB827" s="28">
        <f>VLOOKUP(C827,Relatorios!A$3:B1598,2,0)</f>
        <v>41193</v>
      </c>
      <c r="AC827" s="287">
        <f>VLOOKUP(D827,Faturamento!D$3:F2262,3,0)</f>
        <v>41201</v>
      </c>
      <c r="AD827" s="45"/>
      <c r="AE827" s="14" t="str">
        <f>VLOOKUP(B827,SAOM!B$2:T2368,16,0)</f>
        <v>-</v>
      </c>
      <c r="AF827" s="14">
        <f t="shared" si="34"/>
        <v>41260</v>
      </c>
      <c r="AG827" s="55">
        <v>41380</v>
      </c>
      <c r="AH827" s="55"/>
      <c r="AI827" s="181" t="s">
        <v>623</v>
      </c>
      <c r="AJ827" s="115" t="s">
        <v>9087</v>
      </c>
      <c r="AK827" s="115"/>
      <c r="AL827" s="11" t="str">
        <f>VLOOKUP(B827,SAOM!B$2:U2485,20,0)</f>
        <v>Não. Localidade sem computador.</v>
      </c>
    </row>
    <row r="828" spans="1:43" s="57" customFormat="1" ht="15.75" customHeight="1">
      <c r="A828" s="39">
        <v>4057</v>
      </c>
      <c r="B828" s="31">
        <v>4057</v>
      </c>
      <c r="C828" s="31">
        <v>4057</v>
      </c>
      <c r="D828" s="33" t="str">
        <f>VLOOKUP(B828,SAOM!B$2:H2485,7,0)</f>
        <v>SES-LENA-4057</v>
      </c>
      <c r="E828" s="24">
        <v>41120</v>
      </c>
      <c r="F828" s="24">
        <f t="shared" si="35"/>
        <v>41165</v>
      </c>
      <c r="G828" s="13">
        <f>VLOOKUP(B828,SAOM!B$2:D2372,3,0)</f>
        <v>41165</v>
      </c>
      <c r="H828" s="24">
        <f t="shared" si="33"/>
        <v>41180</v>
      </c>
      <c r="I828" s="24" t="s">
        <v>458</v>
      </c>
      <c r="J828" s="48" t="s">
        <v>469</v>
      </c>
      <c r="K828" s="33" t="str">
        <f>VLOOKUP(B828,SAOM!B$2:H2369,4,0)</f>
        <v>Aceito</v>
      </c>
      <c r="L828" s="10" t="s">
        <v>456</v>
      </c>
      <c r="M828" s="33" t="str">
        <f>VLOOKUP(B828,SAOM!B$2:F2655,5,0)</f>
        <v>Lider</v>
      </c>
      <c r="N828" s="40" t="s">
        <v>167</v>
      </c>
      <c r="O828" s="11" t="str">
        <f>VLOOKUP(N828,Coordenadas!B$2:C1675,2,0)</f>
        <v>SUDESTE</v>
      </c>
      <c r="P828" s="11" t="str">
        <f>VLOOKUP(N828,Coordenadas!B$2:D1675,3,0)</f>
        <v xml:space="preserve"> 21°31'37.16"S</v>
      </c>
      <c r="Q828" s="11" t="str">
        <f>VLOOKUP(N828,Coordenadas!B$2:E1675,4,0)</f>
        <v xml:space="preserve"> 42°38'26.07"O</v>
      </c>
      <c r="R828" s="31">
        <v>4033</v>
      </c>
      <c r="S828" s="24">
        <v>41135</v>
      </c>
      <c r="T828" s="35" t="str">
        <f>VLOOKUP(B828,SAOM!B$2:M2369,9,0)</f>
        <v>Josete Amadeu Almeida</v>
      </c>
      <c r="U828" s="13" t="str">
        <f>VLOOKUP(B828,SAOM!B$2:N2369,10,0)</f>
        <v>Rua Benedito Valadares, 52</v>
      </c>
      <c r="V828" s="35" t="str">
        <f>VLOOKUP(B828,SAOM!B$2:P2369,12,0)</f>
        <v>(32)36944248</v>
      </c>
      <c r="W828" s="60" t="str">
        <f>VLOOKUP(B828,SAOM!B$2:O2369,11,0)</f>
        <v>36700-000</v>
      </c>
      <c r="X828" s="33" t="str">
        <f>VLOOKUP(B828,SAOM!B$2:Q2369,13,0)</f>
        <v>00:20:0e:10:4c:ba</v>
      </c>
      <c r="Y828" s="24">
        <v>41165</v>
      </c>
      <c r="Z828" s="40" t="s">
        <v>6385</v>
      </c>
      <c r="AA828" s="55">
        <v>41166</v>
      </c>
      <c r="AB828" s="28">
        <f>VLOOKUP(C828,Relatorios!A$3:B1599,2,0)</f>
        <v>41193</v>
      </c>
      <c r="AC828" s="287">
        <f>VLOOKUP(D828,Faturamento!D$3:F2263,3,0)</f>
        <v>41197</v>
      </c>
      <c r="AD828" s="45"/>
      <c r="AE828" s="14" t="str">
        <f>VLOOKUP(B828,SAOM!B$2:T2369,16,0)</f>
        <v>-</v>
      </c>
      <c r="AF828" s="14">
        <f t="shared" si="34"/>
        <v>41256</v>
      </c>
      <c r="AG828" s="55" t="s">
        <v>4162</v>
      </c>
      <c r="AH828" s="55"/>
      <c r="AI828" s="181"/>
      <c r="AJ828" s="115"/>
      <c r="AK828" s="115"/>
      <c r="AL828" s="11" t="str">
        <f>VLOOKUP(B828,SAOM!B$2:U2486,20,0)</f>
        <v>A localidade não possui computador.</v>
      </c>
    </row>
    <row r="829" spans="1:43" s="57" customFormat="1" ht="15.75" customHeight="1">
      <c r="A829" s="39">
        <v>4056</v>
      </c>
      <c r="B829" s="31">
        <v>4056</v>
      </c>
      <c r="C829" s="31">
        <v>4056</v>
      </c>
      <c r="D829" s="33" t="str">
        <f>VLOOKUP(B829,SAOM!B$2:H2486,7,0)</f>
        <v>SES-LENA-4056</v>
      </c>
      <c r="E829" s="24">
        <v>41120</v>
      </c>
      <c r="F829" s="24">
        <f t="shared" si="35"/>
        <v>41165</v>
      </c>
      <c r="G829" s="13">
        <f>VLOOKUP(B829,SAOM!B$2:D2373,3,0)</f>
        <v>41165</v>
      </c>
      <c r="H829" s="24">
        <f t="shared" si="33"/>
        <v>41180</v>
      </c>
      <c r="I829" s="24" t="s">
        <v>458</v>
      </c>
      <c r="J829" s="48" t="s">
        <v>469</v>
      </c>
      <c r="K829" s="33" t="str">
        <f>VLOOKUP(B829,SAOM!B$2:H2370,4,0)</f>
        <v>Aceito</v>
      </c>
      <c r="L829" s="10" t="s">
        <v>456</v>
      </c>
      <c r="M829" s="33" t="str">
        <f>VLOOKUP(B829,SAOM!B$2:F2656,5,0)</f>
        <v>Lider</v>
      </c>
      <c r="N829" s="40" t="s">
        <v>167</v>
      </c>
      <c r="O829" s="11" t="str">
        <f>VLOOKUP(N829,Coordenadas!B$2:C1676,2,0)</f>
        <v>SUDESTE</v>
      </c>
      <c r="P829" s="11" t="str">
        <f>VLOOKUP(N829,Coordenadas!B$2:D1676,3,0)</f>
        <v xml:space="preserve"> 21°31'37.16"S</v>
      </c>
      <c r="Q829" s="11" t="str">
        <f>VLOOKUP(N829,Coordenadas!B$2:E1676,4,0)</f>
        <v xml:space="preserve"> 42°38'26.07"O</v>
      </c>
      <c r="R829" s="31">
        <v>4033</v>
      </c>
      <c r="S829" s="24">
        <v>41169</v>
      </c>
      <c r="T829" s="35" t="str">
        <f>VLOOKUP(B829,SAOM!B$2:M2370,9,0)</f>
        <v>Wilma Carla Portela</v>
      </c>
      <c r="U829" s="13" t="str">
        <f>VLOOKUP(B829,SAOM!B$2:N2370,10,0)</f>
        <v>Avenida Getulio Vargas, 61</v>
      </c>
      <c r="V829" s="35" t="str">
        <f>VLOOKUP(B829,SAOM!B$2:P2370,12,0)</f>
        <v>(32)34492400</v>
      </c>
      <c r="W829" s="60" t="str">
        <f>VLOOKUP(B829,SAOM!B$2:O2370,11,0)</f>
        <v>36700-000</v>
      </c>
      <c r="X829" s="33" t="str">
        <f>VLOOKUP(B829,SAOM!B$2:Q2370,13,0)</f>
        <v>00:20:0e:10:4b:18</v>
      </c>
      <c r="Y829" s="24">
        <v>41179</v>
      </c>
      <c r="Z829" s="40" t="s">
        <v>6324</v>
      </c>
      <c r="AA829" s="55">
        <v>41179</v>
      </c>
      <c r="AB829" s="28">
        <f>VLOOKUP(C829,Relatorios!A$3:B1600,2,0)</f>
        <v>41193</v>
      </c>
      <c r="AC829" s="287">
        <f>VLOOKUP(D829,Faturamento!D$3:F2264,3,0)</f>
        <v>41210</v>
      </c>
      <c r="AD829" s="45"/>
      <c r="AE829" s="14" t="str">
        <f>VLOOKUP(B829,SAOM!B$2:T2370,16,0)</f>
        <v>-</v>
      </c>
      <c r="AF829" s="14">
        <f t="shared" si="34"/>
        <v>41269</v>
      </c>
      <c r="AG829" s="55" t="s">
        <v>4162</v>
      </c>
      <c r="AH829" s="55"/>
      <c r="AI829" s="181"/>
      <c r="AJ829" s="115"/>
      <c r="AK829" s="115"/>
      <c r="AL829" s="11" t="str">
        <f>VLOOKUP(B829,SAOM!B$2:U2487,20,0)</f>
        <v>-</v>
      </c>
    </row>
    <row r="830" spans="1:43" s="15" customFormat="1" ht="15.75" customHeight="1">
      <c r="A830" s="39">
        <v>4142</v>
      </c>
      <c r="B830" s="31">
        <v>4142</v>
      </c>
      <c r="C830" s="31">
        <v>4142</v>
      </c>
      <c r="D830" s="33" t="str">
        <f>VLOOKUP(B830,SAOM!B$2:H2487,7,0)</f>
        <v>SES-SACO-4142</v>
      </c>
      <c r="E830" s="13">
        <v>41128</v>
      </c>
      <c r="F830" s="13">
        <f t="shared" si="35"/>
        <v>41173</v>
      </c>
      <c r="G830" s="13">
        <f>VLOOKUP(B830,SAOM!B$2:D2374,3,0)</f>
        <v>41173</v>
      </c>
      <c r="H830" s="13">
        <f t="shared" si="33"/>
        <v>41188</v>
      </c>
      <c r="I830" s="13" t="s">
        <v>458</v>
      </c>
      <c r="J830" s="10" t="s">
        <v>469</v>
      </c>
      <c r="K830" s="33" t="str">
        <f>VLOOKUP(B830,SAOM!B$2:H2371,4,0)</f>
        <v>Aceito</v>
      </c>
      <c r="L830" s="10" t="s">
        <v>456</v>
      </c>
      <c r="M830" s="33" t="str">
        <f>VLOOKUP(B830,SAOM!B$2:F2657,5,0)</f>
        <v>Lider</v>
      </c>
      <c r="N830" s="11" t="s">
        <v>1735</v>
      </c>
      <c r="O830" s="11" t="str">
        <f>VLOOKUP(N830,Coordenadas!B$2:C1677,2,0)</f>
        <v>SUL</v>
      </c>
      <c r="P830" s="11" t="str">
        <f>VLOOKUP(N830,Coordenadas!B$2:D1677,3,0)</f>
        <v xml:space="preserve"> 22° 7'3.17"S</v>
      </c>
      <c r="Q830" s="11" t="str">
        <f>VLOOKUP(N830,Coordenadas!B$2:E1677,4,0)</f>
        <v xml:space="preserve"> 45° 3'6.12"O</v>
      </c>
      <c r="R830" s="33">
        <v>4033</v>
      </c>
      <c r="S830" s="13">
        <v>41141</v>
      </c>
      <c r="T830" s="35" t="str">
        <f>VLOOKUP(B830,SAOM!B$2:M2371,9,0)</f>
        <v>Fernando Coelho</v>
      </c>
      <c r="U830" s="13" t="str">
        <f>VLOOKUP(B830,SAOM!B$2:N2371,10,0)</f>
        <v xml:space="preserve"> RUA HENRIQUE CAFASSO 32 - NOSSA SRA. DE LOURDES</v>
      </c>
      <c r="V830" s="35" t="str">
        <f>VLOOKUP(B830,SAOM!B$2:P2371,12,0)</f>
        <v>35 3331-8721</v>
      </c>
      <c r="W830" s="60" t="str">
        <f>VLOOKUP(B830,SAOM!B$2:O2371,11,0)</f>
        <v>37470-000</v>
      </c>
      <c r="X830" s="33" t="str">
        <f>VLOOKUP(B830,SAOM!B$2:Q2371,13,0)</f>
        <v>00:20:0e:10:4c:27</v>
      </c>
      <c r="Y830" s="13">
        <v>41141</v>
      </c>
      <c r="Z830" s="11" t="s">
        <v>6324</v>
      </c>
      <c r="AA830" s="14">
        <v>41141</v>
      </c>
      <c r="AB830" s="28">
        <f>VLOOKUP(C830,Relatorios!A$3:B1601,2,0)</f>
        <v>41183</v>
      </c>
      <c r="AC830" s="287">
        <f>VLOOKUP(D830,Faturamento!D$3:F2265,3,0)</f>
        <v>41172</v>
      </c>
      <c r="AD830" s="41"/>
      <c r="AE830" s="14" t="str">
        <f>VLOOKUP(B830,SAOM!B$2:T2371,16,0)</f>
        <v>-</v>
      </c>
      <c r="AF830" s="14">
        <f t="shared" si="34"/>
        <v>41231</v>
      </c>
      <c r="AG830" s="14" t="s">
        <v>4162</v>
      </c>
      <c r="AH830" s="14"/>
      <c r="AI830" s="47"/>
      <c r="AJ830" s="114"/>
      <c r="AK830" s="114"/>
      <c r="AL830" s="11" t="str">
        <f>VLOOKUP(B830,SAOM!B$2:U2488,20,0)</f>
        <v>-</v>
      </c>
    </row>
    <row r="831" spans="1:43" s="15" customFormat="1" ht="15.75" customHeight="1">
      <c r="A831" s="39">
        <v>4139</v>
      </c>
      <c r="B831" s="31">
        <v>4139</v>
      </c>
      <c r="C831" s="31">
        <v>4139</v>
      </c>
      <c r="D831" s="33" t="str">
        <f>VLOOKUP(B831,SAOM!B$2:H2488,7,0)</f>
        <v>SES-SACO-4139</v>
      </c>
      <c r="E831" s="13">
        <v>41128</v>
      </c>
      <c r="F831" s="13">
        <f t="shared" si="35"/>
        <v>41173</v>
      </c>
      <c r="G831" s="13">
        <f>VLOOKUP(B831,SAOM!B$2:D2375,3,0)</f>
        <v>41173</v>
      </c>
      <c r="H831" s="13">
        <f t="shared" si="33"/>
        <v>41188</v>
      </c>
      <c r="I831" s="13" t="s">
        <v>458</v>
      </c>
      <c r="J831" s="10" t="s">
        <v>469</v>
      </c>
      <c r="K831" s="33" t="str">
        <f>VLOOKUP(B831,SAOM!B$2:H2372,4,0)</f>
        <v>Aceito</v>
      </c>
      <c r="L831" s="10" t="s">
        <v>456</v>
      </c>
      <c r="M831" s="33" t="str">
        <f>VLOOKUP(B831,SAOM!B$2:F2658,5,0)</f>
        <v>Lider</v>
      </c>
      <c r="N831" s="11" t="s">
        <v>1735</v>
      </c>
      <c r="O831" s="11" t="str">
        <f>VLOOKUP(N831,Coordenadas!B$2:C1678,2,0)</f>
        <v>SUL</v>
      </c>
      <c r="P831" s="11" t="str">
        <f>VLOOKUP(N831,Coordenadas!B$2:D1678,3,0)</f>
        <v xml:space="preserve"> 22° 7'3.17"S</v>
      </c>
      <c r="Q831" s="11" t="str">
        <f>VLOOKUP(N831,Coordenadas!B$2:E1678,4,0)</f>
        <v xml:space="preserve"> 45° 3'6.12"O</v>
      </c>
      <c r="R831" s="33">
        <v>4033</v>
      </c>
      <c r="S831" s="13">
        <v>41137</v>
      </c>
      <c r="T831" s="35" t="str">
        <f>VLOOKUP(B831,SAOM!B$2:M2372,9,0)</f>
        <v>Fernando Coelho</v>
      </c>
      <c r="U831" s="13" t="str">
        <f>VLOOKUP(B831,SAOM!B$2:N2372,10,0)</f>
        <v>RUA JOSÉ BERNARDO 38 -  	CARIOCA</v>
      </c>
      <c r="V831" s="35" t="str">
        <f>VLOOKUP(B831,SAOM!B$2:P2372,12,0)</f>
        <v>35 3331-2126</v>
      </c>
      <c r="W831" s="60" t="str">
        <f>VLOOKUP(B831,SAOM!B$2:O2372,11,0)</f>
        <v>37470-000</v>
      </c>
      <c r="X831" s="33" t="str">
        <f>VLOOKUP(B831,SAOM!B$2:Q2372,13,0)</f>
        <v>00:20:0e:10:4f:a9</v>
      </c>
      <c r="Y831" s="13">
        <v>41137</v>
      </c>
      <c r="Z831" s="11" t="s">
        <v>5355</v>
      </c>
      <c r="AA831" s="14">
        <v>41137</v>
      </c>
      <c r="AB831" s="28">
        <f>VLOOKUP(C831,Relatorios!A$3:B1602,2,0)</f>
        <v>41183</v>
      </c>
      <c r="AC831" s="287">
        <f>VLOOKUP(D831,Faturamento!D$3:F2266,3,0)</f>
        <v>41168</v>
      </c>
      <c r="AD831" s="41"/>
      <c r="AE831" s="14" t="str">
        <f>VLOOKUP(B831,SAOM!B$2:T2372,16,0)</f>
        <v>-</v>
      </c>
      <c r="AF831" s="14">
        <f t="shared" si="34"/>
        <v>41227</v>
      </c>
      <c r="AG831" s="14" t="s">
        <v>4162</v>
      </c>
      <c r="AH831" s="14"/>
      <c r="AI831" s="47"/>
      <c r="AJ831" s="114"/>
      <c r="AK831" s="114"/>
      <c r="AL831" s="11" t="str">
        <f>VLOOKUP(B831,SAOM!B$2:U2489,20,0)</f>
        <v>Sem computador na localidade</v>
      </c>
    </row>
    <row r="832" spans="1:43" s="15" customFormat="1" ht="15.75" customHeight="1">
      <c r="A832" s="39">
        <v>4144</v>
      </c>
      <c r="B832" s="31">
        <v>4144</v>
      </c>
      <c r="C832" s="31">
        <v>4144</v>
      </c>
      <c r="D832" s="33" t="str">
        <f>VLOOKUP(B832,SAOM!B$2:H2489,7,0)</f>
        <v>SES-SACO-4144</v>
      </c>
      <c r="E832" s="13">
        <v>41128</v>
      </c>
      <c r="F832" s="13">
        <f t="shared" si="35"/>
        <v>41173</v>
      </c>
      <c r="G832" s="13">
        <f>VLOOKUP(B832,SAOM!B$2:D2376,3,0)</f>
        <v>41173</v>
      </c>
      <c r="H832" s="13">
        <f t="shared" si="33"/>
        <v>41188</v>
      </c>
      <c r="I832" s="13" t="s">
        <v>458</v>
      </c>
      <c r="J832" s="10" t="s">
        <v>469</v>
      </c>
      <c r="K832" s="33" t="str">
        <f>VLOOKUP(B832,SAOM!B$2:H2373,4,0)</f>
        <v>Aceito</v>
      </c>
      <c r="L832" s="10" t="s">
        <v>456</v>
      </c>
      <c r="M832" s="33" t="str">
        <f>VLOOKUP(B832,SAOM!B$2:F2659,5,0)</f>
        <v>Lider</v>
      </c>
      <c r="N832" s="11" t="s">
        <v>1735</v>
      </c>
      <c r="O832" s="11" t="str">
        <f>VLOOKUP(N832,Coordenadas!B$2:C1679,2,0)</f>
        <v>SUL</v>
      </c>
      <c r="P832" s="11" t="str">
        <f>VLOOKUP(N832,Coordenadas!B$2:D1679,3,0)</f>
        <v xml:space="preserve"> 22° 7'3.17"S</v>
      </c>
      <c r="Q832" s="11" t="str">
        <f>VLOOKUP(N832,Coordenadas!B$2:E1679,4,0)</f>
        <v xml:space="preserve"> 45° 3'6.12"O</v>
      </c>
      <c r="R832" s="33">
        <v>4033</v>
      </c>
      <c r="S832" s="13">
        <v>41137</v>
      </c>
      <c r="T832" s="35" t="str">
        <f>VLOOKUP(B832,SAOM!B$2:M2373,9,0)</f>
        <v xml:space="preserve"> Fernando Coelho</v>
      </c>
      <c r="U832" s="13" t="str">
        <f>VLOOKUP(B832,SAOM!B$2:N2373,10,0)</f>
        <v xml:space="preserve"> 	RUA DR. ANTÔNIO CARLOS 646</v>
      </c>
      <c r="V832" s="35" t="str">
        <f>VLOOKUP(B832,SAOM!B$2:P2373,12,0)</f>
        <v xml:space="preserve"> 35 3331-6750</v>
      </c>
      <c r="W832" s="60" t="str">
        <f>VLOOKUP(B832,SAOM!B$2:O2373,11,0)</f>
        <v>37470-000</v>
      </c>
      <c r="X832" s="33" t="str">
        <f>VLOOKUP(B832,SAOM!B$2:Q2373,13,0)</f>
        <v>00:20:0E:10:4C:1D</v>
      </c>
      <c r="Y832" s="13">
        <v>41137</v>
      </c>
      <c r="Z832" s="11" t="s">
        <v>6322</v>
      </c>
      <c r="AA832" s="14">
        <v>41137</v>
      </c>
      <c r="AB832" s="28">
        <f>VLOOKUP(C832,Relatorios!A$3:B1603,2,0)</f>
        <v>41183</v>
      </c>
      <c r="AC832" s="287">
        <f>VLOOKUP(D832,Faturamento!D$3:F2267,3,0)</f>
        <v>41168</v>
      </c>
      <c r="AD832" s="41"/>
      <c r="AE832" s="14" t="str">
        <f>VLOOKUP(B832,SAOM!B$2:T2373,16,0)</f>
        <v>-</v>
      </c>
      <c r="AF832" s="14">
        <f t="shared" si="34"/>
        <v>41227</v>
      </c>
      <c r="AG832" s="14" t="s">
        <v>4162</v>
      </c>
      <c r="AH832" s="14"/>
      <c r="AI832" s="47"/>
      <c r="AJ832" s="114"/>
      <c r="AK832" s="114"/>
      <c r="AL832" s="11" t="str">
        <f>VLOOKUP(B832,SAOM!B$2:U2490,20,0)</f>
        <v>Não há computador disponível.</v>
      </c>
    </row>
    <row r="833" spans="1:38" s="57" customFormat="1" ht="15.75" customHeight="1">
      <c r="A833" s="39">
        <v>4145</v>
      </c>
      <c r="B833" s="31">
        <v>4145</v>
      </c>
      <c r="C833" s="31">
        <v>4145</v>
      </c>
      <c r="D833" s="33" t="str">
        <f>VLOOKUP(B833,SAOM!B$2:H2490,7,0)</f>
        <v>-</v>
      </c>
      <c r="E833" s="24">
        <v>41128</v>
      </c>
      <c r="F833" s="24">
        <f t="shared" si="35"/>
        <v>41173</v>
      </c>
      <c r="G833" s="13">
        <f>VLOOKUP(B833,SAOM!B$2:D2377,3,0)</f>
        <v>41173</v>
      </c>
      <c r="H833" s="24">
        <f t="shared" si="33"/>
        <v>41188</v>
      </c>
      <c r="I833" s="24">
        <v>41141</v>
      </c>
      <c r="J833" s="48" t="s">
        <v>700</v>
      </c>
      <c r="K833" s="33" t="str">
        <f>VLOOKUP(B833,SAOM!B$2:H2374,4,0)</f>
        <v>Paralisado</v>
      </c>
      <c r="L833" s="10" t="s">
        <v>456</v>
      </c>
      <c r="M833" s="33" t="str">
        <f>VLOOKUP(B833,SAOM!B$2:F2660,5,0)</f>
        <v>Lider</v>
      </c>
      <c r="N833" s="40" t="s">
        <v>1735</v>
      </c>
      <c r="O833" s="11" t="str">
        <f>VLOOKUP(N833,Coordenadas!B$2:C1680,2,0)</f>
        <v>SUL</v>
      </c>
      <c r="P833" s="11" t="str">
        <f>VLOOKUP(N833,Coordenadas!B$2:D1680,3,0)</f>
        <v xml:space="preserve"> 22° 7'3.17"S</v>
      </c>
      <c r="Q833" s="11" t="str">
        <f>VLOOKUP(N833,Coordenadas!B$2:E1680,4,0)</f>
        <v xml:space="preserve"> 45° 3'6.12"O</v>
      </c>
      <c r="R833" s="31">
        <v>4033</v>
      </c>
      <c r="S833" s="24" t="s">
        <v>458</v>
      </c>
      <c r="T833" s="35" t="str">
        <f>VLOOKUP(B833,SAOM!B$2:M2374,9,0)</f>
        <v xml:space="preserve"> Fernando Coelho</v>
      </c>
      <c r="U833" s="13" t="str">
        <f>VLOOKUP(B833,SAOM!B$2:N2374,10,0)</f>
        <v xml:space="preserve"> 	AV. DR. GETÚLIO VARGAS 1707 -  	VILA CARNEIRO</v>
      </c>
      <c r="V833" s="35" t="str">
        <f>VLOOKUP(B833,SAOM!B$2:P2374,12,0)</f>
        <v xml:space="preserve"> 3331-4410</v>
      </c>
      <c r="W833" s="60" t="str">
        <f>VLOOKUP(B833,SAOM!B$2:O2374,11,0)</f>
        <v>37470-000</v>
      </c>
      <c r="X833" s="33" t="str">
        <f>VLOOKUP(B833,SAOM!B$2:Q2374,13,0)</f>
        <v>-</v>
      </c>
      <c r="Y833" s="24"/>
      <c r="Z833" s="40"/>
      <c r="AA833" s="55"/>
      <c r="AB833" s="28" t="e">
        <f>VLOOKUP(C833,Relatorios!A$3:B1604,2,0)</f>
        <v>#N/A</v>
      </c>
      <c r="AC833" s="287" t="e">
        <f>VLOOKUP(D833,Faturamento!D$3:F2268,3,0)</f>
        <v>#N/A</v>
      </c>
      <c r="AD833" s="45" t="s">
        <v>6329</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 t="shared" si="34"/>
        <v>90</v>
      </c>
      <c r="AG833" s="55" t="s">
        <v>4162</v>
      </c>
      <c r="AH833" s="55"/>
      <c r="AI833" s="181"/>
      <c r="AJ833" s="115"/>
      <c r="AK833" s="115"/>
      <c r="AL833" s="11" t="str">
        <f>VLOOKUP(B833,SAOM!B$2:U2491,20,0)</f>
        <v>-</v>
      </c>
    </row>
    <row r="834" spans="1:38" s="15" customFormat="1" ht="15.75" customHeight="1">
      <c r="A834" s="39">
        <v>4146</v>
      </c>
      <c r="B834" s="31">
        <v>4146</v>
      </c>
      <c r="C834" s="31">
        <v>4146</v>
      </c>
      <c r="D834" s="33" t="str">
        <f>VLOOKUP(B834,SAOM!B$2:H2491,7,0)</f>
        <v>SES-SACO-4146</v>
      </c>
      <c r="E834" s="13">
        <v>41128</v>
      </c>
      <c r="F834" s="13">
        <f t="shared" si="35"/>
        <v>41173</v>
      </c>
      <c r="G834" s="13">
        <f>VLOOKUP(B834,SAOM!B$2:D2378,3,0)</f>
        <v>41173</v>
      </c>
      <c r="H834" s="13">
        <f t="shared" si="33"/>
        <v>41188</v>
      </c>
      <c r="I834" s="13" t="s">
        <v>458</v>
      </c>
      <c r="J834" s="10" t="s">
        <v>469</v>
      </c>
      <c r="K834" s="33" t="str">
        <f>VLOOKUP(B834,SAOM!B$2:H2375,4,0)</f>
        <v>Aceito</v>
      </c>
      <c r="L834" s="10" t="s">
        <v>456</v>
      </c>
      <c r="M834" s="33" t="str">
        <f>VLOOKUP(B834,SAOM!B$2:F2661,5,0)</f>
        <v>Lider</v>
      </c>
      <c r="N834" s="11" t="s">
        <v>1735</v>
      </c>
      <c r="O834" s="11" t="str">
        <f>VLOOKUP(N834,Coordenadas!B$2:C1681,2,0)</f>
        <v>SUL</v>
      </c>
      <c r="P834" s="11" t="str">
        <f>VLOOKUP(N834,Coordenadas!B$2:D1681,3,0)</f>
        <v xml:space="preserve"> 22° 7'3.17"S</v>
      </c>
      <c r="Q834" s="11" t="str">
        <f>VLOOKUP(N834,Coordenadas!B$2:E1681,4,0)</f>
        <v xml:space="preserve"> 45° 3'6.12"O</v>
      </c>
      <c r="R834" s="33">
        <v>4033</v>
      </c>
      <c r="S834" s="13">
        <v>41138</v>
      </c>
      <c r="T834" s="35" t="str">
        <f>VLOOKUP(B834,SAOM!B$2:M2375,9,0)</f>
        <v xml:space="preserve"> Fernando Coelho</v>
      </c>
      <c r="U834" s="13" t="str">
        <f>VLOOKUP(B834,SAOM!B$2:N2375,10,0)</f>
        <v xml:space="preserve"> RUA JOAQUIM RAMOS 20</v>
      </c>
      <c r="V834" s="35" t="str">
        <f>VLOOKUP(B834,SAOM!B$2:P2375,12,0)</f>
        <v xml:space="preserve"> 35 3332-1663</v>
      </c>
      <c r="W834" s="60" t="str">
        <f>VLOOKUP(B834,SAOM!B$2:O2375,11,0)</f>
        <v>37470-000</v>
      </c>
      <c r="X834" s="33" t="str">
        <f>VLOOKUP(B834,SAOM!B$2:Q2375,13,0)</f>
        <v>00:20:0e:10:4a:f4</v>
      </c>
      <c r="Y834" s="13">
        <v>41138</v>
      </c>
      <c r="Z834" s="11" t="s">
        <v>5355</v>
      </c>
      <c r="AA834" s="14">
        <v>41138</v>
      </c>
      <c r="AB834" s="28">
        <f>VLOOKUP(C834,Relatorios!A$3:B1605,2,0)</f>
        <v>41183</v>
      </c>
      <c r="AC834" s="287">
        <f>VLOOKUP(D834,Faturamento!D$3:F2269,3,0)</f>
        <v>41169</v>
      </c>
      <c r="AD834" s="41"/>
      <c r="AE834" s="14" t="str">
        <f>VLOOKUP(B834,SAOM!B$2:T2375,16,0)</f>
        <v>-</v>
      </c>
      <c r="AF834" s="14">
        <f t="shared" si="34"/>
        <v>41228</v>
      </c>
      <c r="AG834" s="14" t="s">
        <v>4162</v>
      </c>
      <c r="AH834" s="14"/>
      <c r="AI834" s="47"/>
      <c r="AJ834" s="114"/>
      <c r="AK834" s="114"/>
      <c r="AL834" s="11" t="str">
        <f>VLOOKUP(B834,SAOM!B$2:U2492,20,0)</f>
        <v>-</v>
      </c>
    </row>
    <row r="835" spans="1:38" s="15" customFormat="1" ht="15.75" customHeight="1">
      <c r="A835" s="39">
        <v>4148</v>
      </c>
      <c r="B835" s="31">
        <v>4148</v>
      </c>
      <c r="C835" s="31">
        <v>4148</v>
      </c>
      <c r="D835" s="33" t="str">
        <f>VLOOKUP(B835,SAOM!B$2:H2492,7,0)</f>
        <v>SES-SACO-4148</v>
      </c>
      <c r="E835" s="13">
        <v>41129</v>
      </c>
      <c r="F835" s="13">
        <f t="shared" si="35"/>
        <v>41174</v>
      </c>
      <c r="G835" s="13">
        <f>VLOOKUP(B835,SAOM!B$2:D2379,3,0)</f>
        <v>41174</v>
      </c>
      <c r="H835" s="13">
        <f t="shared" si="33"/>
        <v>41189</v>
      </c>
      <c r="I835" s="13" t="s">
        <v>458</v>
      </c>
      <c r="J835" s="10" t="s">
        <v>469</v>
      </c>
      <c r="K835" s="33" t="str">
        <f>VLOOKUP(B835,SAOM!B$2:H2376,4,0)</f>
        <v>Aceito</v>
      </c>
      <c r="L835" s="10" t="s">
        <v>456</v>
      </c>
      <c r="M835" s="33" t="str">
        <f>VLOOKUP(B835,SAOM!B$2:F2662,5,0)</f>
        <v>Lider</v>
      </c>
      <c r="N835" s="11" t="s">
        <v>1735</v>
      </c>
      <c r="O835" s="11" t="str">
        <f>VLOOKUP(N835,Coordenadas!B$2:C1682,2,0)</f>
        <v>SUL</v>
      </c>
      <c r="P835" s="11" t="str">
        <f>VLOOKUP(N835,Coordenadas!B$2:D1682,3,0)</f>
        <v xml:space="preserve"> 22° 7'3.17"S</v>
      </c>
      <c r="Q835" s="11" t="str">
        <f>VLOOKUP(N835,Coordenadas!B$2:E1682,4,0)</f>
        <v xml:space="preserve"> 45° 3'6.12"O</v>
      </c>
      <c r="R835" s="33">
        <v>4033</v>
      </c>
      <c r="S835" s="13">
        <v>41136</v>
      </c>
      <c r="T835" s="35" t="str">
        <f>VLOOKUP(B835,SAOM!B$2:M2376,9,0)</f>
        <v xml:space="preserve"> Fernando Coelho</v>
      </c>
      <c r="U835" s="13" t="str">
        <f>VLOOKUP(B835,SAOM!B$2:N2376,10,0)</f>
        <v xml:space="preserve"> 	AV. DR. GETÚLIO VARGAS 2310</v>
      </c>
      <c r="V835" s="35" t="str">
        <f>VLOOKUP(B835,SAOM!B$2:P2376,12,0)</f>
        <v xml:space="preserve"> 35 3331-4555</v>
      </c>
      <c r="W835" s="60" t="str">
        <f>VLOOKUP(B835,SAOM!B$2:O2376,11,0)</f>
        <v>37470-00</v>
      </c>
      <c r="X835" s="33" t="str">
        <f>VLOOKUP(B835,SAOM!B$2:Q2376,13,0)</f>
        <v>00:20:0e:10:4d:0e</v>
      </c>
      <c r="Y835" s="13">
        <v>41136</v>
      </c>
      <c r="Z835" s="11" t="s">
        <v>5355</v>
      </c>
      <c r="AA835" s="14">
        <v>41137</v>
      </c>
      <c r="AB835" s="28">
        <f>VLOOKUP(C835,Relatorios!A$3:B1606,2,0)</f>
        <v>41183</v>
      </c>
      <c r="AC835" s="287">
        <f>VLOOKUP(D835,Faturamento!D$3:F2270,3,0)</f>
        <v>41168</v>
      </c>
      <c r="AD835" s="41"/>
      <c r="AE835" s="14" t="str">
        <f>VLOOKUP(B835,SAOM!B$2:T2376,16,0)</f>
        <v>-</v>
      </c>
      <c r="AF835" s="14">
        <f t="shared" si="34"/>
        <v>41227</v>
      </c>
      <c r="AG835" s="14" t="s">
        <v>4162</v>
      </c>
      <c r="AH835" s="14"/>
      <c r="AI835" s="47"/>
      <c r="AJ835" s="114"/>
      <c r="AK835" s="114"/>
      <c r="AL835" s="11" t="str">
        <f>VLOOKUP(B835,SAOM!B$2:U2493,20,0)</f>
        <v>Sem computador na localidade</v>
      </c>
    </row>
    <row r="836" spans="1:38" s="15" customFormat="1" ht="15.75" customHeight="1">
      <c r="A836" s="39">
        <v>4149</v>
      </c>
      <c r="B836" s="31">
        <v>4149</v>
      </c>
      <c r="C836" s="31">
        <v>4149</v>
      </c>
      <c r="D836" s="33" t="str">
        <f>VLOOKUP(B836,SAOM!B$2:H2493,7,0)</f>
        <v>SES-SACO-4149</v>
      </c>
      <c r="E836" s="13">
        <v>41129</v>
      </c>
      <c r="F836" s="13">
        <f t="shared" si="35"/>
        <v>41174</v>
      </c>
      <c r="G836" s="13">
        <f>VLOOKUP(B836,SAOM!B$2:D2380,3,0)</f>
        <v>41174</v>
      </c>
      <c r="H836" s="13">
        <f t="shared" si="33"/>
        <v>41189</v>
      </c>
      <c r="I836" s="13" t="s">
        <v>458</v>
      </c>
      <c r="J836" s="10" t="s">
        <v>469</v>
      </c>
      <c r="K836" s="33" t="str">
        <f>VLOOKUP(B836,SAOM!B$2:H2377,4,0)</f>
        <v>Aceito</v>
      </c>
      <c r="L836" s="10" t="s">
        <v>456</v>
      </c>
      <c r="M836" s="33" t="str">
        <f>VLOOKUP(B836,SAOM!B$2:F2663,5,0)</f>
        <v>Lider</v>
      </c>
      <c r="N836" s="11" t="s">
        <v>1735</v>
      </c>
      <c r="O836" s="11" t="str">
        <f>VLOOKUP(N836,Coordenadas!B$2:C1683,2,0)</f>
        <v>SUL</v>
      </c>
      <c r="P836" s="11" t="str">
        <f>VLOOKUP(N836,Coordenadas!B$2:D1683,3,0)</f>
        <v xml:space="preserve"> 22° 7'3.17"S</v>
      </c>
      <c r="Q836" s="11" t="str">
        <f>VLOOKUP(N836,Coordenadas!B$2:E1683,4,0)</f>
        <v xml:space="preserve"> 45° 3'6.12"O</v>
      </c>
      <c r="R836" s="33">
        <v>4033</v>
      </c>
      <c r="S836" s="13">
        <v>41141</v>
      </c>
      <c r="T836" s="35" t="str">
        <f>VLOOKUP(B836,SAOM!B$2:M2377,9,0)</f>
        <v xml:space="preserve"> Gleice Libânio</v>
      </c>
      <c r="U836" s="13" t="str">
        <f>VLOOKUP(B836,SAOM!B$2:N2377,10,0)</f>
        <v xml:space="preserve"> 	RUA IDA MASCARENHAS LAGE 310 </v>
      </c>
      <c r="V836" s="35" t="str">
        <f>VLOOKUP(B836,SAOM!B$2:P2377,12,0)</f>
        <v>35 3339-2060</v>
      </c>
      <c r="W836" s="60" t="str">
        <f>VLOOKUP(B836,SAOM!B$2:O2377,11,0)</f>
        <v>37470-000</v>
      </c>
      <c r="X836" s="33" t="str">
        <f>VLOOKUP(B836,SAOM!B$2:Q2377,13,0)</f>
        <v>00:20:0e:10:4f:4e</v>
      </c>
      <c r="Y836" s="13">
        <v>41142</v>
      </c>
      <c r="Z836" s="11" t="s">
        <v>5355</v>
      </c>
      <c r="AA836" s="14">
        <v>41142</v>
      </c>
      <c r="AB836" s="28">
        <f>VLOOKUP(C836,Relatorios!A$3:B1607,2,0)</f>
        <v>41183</v>
      </c>
      <c r="AC836" s="287">
        <f>VLOOKUP(D836,Faturamento!D$3:F2271,3,0)</f>
        <v>41173</v>
      </c>
      <c r="AD836" s="41"/>
      <c r="AE836" s="14" t="str">
        <f>VLOOKUP(B836,SAOM!B$2:T2377,16,0)</f>
        <v>-</v>
      </c>
      <c r="AF836" s="14">
        <f t="shared" si="34"/>
        <v>41232</v>
      </c>
      <c r="AG836" s="14" t="s">
        <v>4162</v>
      </c>
      <c r="AH836" s="14"/>
      <c r="AI836" s="47"/>
      <c r="AJ836" s="114"/>
      <c r="AK836" s="114"/>
      <c r="AL836" s="11" t="str">
        <f>VLOOKUP(B836,SAOM!B$2:U2494,20,0)</f>
        <v>Sem computador na localidade</v>
      </c>
    </row>
    <row r="837" spans="1:38" s="15" customFormat="1" ht="15.75" customHeight="1">
      <c r="A837" s="39">
        <v>4147</v>
      </c>
      <c r="B837" s="31">
        <v>4147</v>
      </c>
      <c r="C837" s="31">
        <v>4147</v>
      </c>
      <c r="D837" s="33" t="str">
        <f>VLOOKUP(B837,SAOM!B$2:H2494,7,0)</f>
        <v>SES-SACO-4147</v>
      </c>
      <c r="E837" s="13">
        <v>41129</v>
      </c>
      <c r="F837" s="13">
        <f t="shared" si="35"/>
        <v>41174</v>
      </c>
      <c r="G837" s="13">
        <f>VLOOKUP(B837,SAOM!B$2:D2381,3,0)</f>
        <v>41174</v>
      </c>
      <c r="H837" s="13">
        <f t="shared" ref="H837:H900" si="36">F837+15</f>
        <v>41189</v>
      </c>
      <c r="I837" s="13" t="s">
        <v>458</v>
      </c>
      <c r="J837" s="10" t="s">
        <v>469</v>
      </c>
      <c r="K837" s="33" t="str">
        <f>VLOOKUP(B837,SAOM!B$2:H2378,4,0)</f>
        <v>Aceito</v>
      </c>
      <c r="L837" s="10" t="s">
        <v>456</v>
      </c>
      <c r="M837" s="33" t="str">
        <f>VLOOKUP(B837,SAOM!B$2:F2664,5,0)</f>
        <v>Lider</v>
      </c>
      <c r="N837" s="11" t="s">
        <v>1735</v>
      </c>
      <c r="O837" s="11" t="str">
        <f>VLOOKUP(N837,Coordenadas!B$2:C1684,2,0)</f>
        <v>SUL</v>
      </c>
      <c r="P837" s="11" t="str">
        <f>VLOOKUP(N837,Coordenadas!B$2:D1684,3,0)</f>
        <v xml:space="preserve"> 22° 7'3.17"S</v>
      </c>
      <c r="Q837" s="11" t="str">
        <f>VLOOKUP(N837,Coordenadas!B$2:E1684,4,0)</f>
        <v xml:space="preserve"> 45° 3'6.12"O</v>
      </c>
      <c r="R837" s="33">
        <v>4033</v>
      </c>
      <c r="S837" s="13">
        <v>41141</v>
      </c>
      <c r="T837" s="35" t="str">
        <f>VLOOKUP(B837,SAOM!B$2:M2378,9,0)</f>
        <v xml:space="preserve"> Fernando Coelho</v>
      </c>
      <c r="U837" s="13" t="str">
        <f>VLOOKUP(B837,SAOM!B$2:N2378,10,0)</f>
        <v xml:space="preserve"> 	RUA JOSÉ SIMEÃO DUTRA 1910</v>
      </c>
      <c r="V837" s="35" t="str">
        <f>VLOOKUP(B837,SAOM!B$2:P2378,12,0)</f>
        <v xml:space="preserve"> 3332-8133</v>
      </c>
      <c r="W837" s="60" t="str">
        <f>VLOOKUP(B837,SAOM!B$2:O2378,11,0)</f>
        <v>37470-000</v>
      </c>
      <c r="X837" s="33" t="str">
        <f>VLOOKUP(B837,SAOM!B$2:Q2378,13,0)</f>
        <v>00:20:0e:10:4f:58</v>
      </c>
      <c r="Y837" s="13">
        <v>41141</v>
      </c>
      <c r="Z837" s="11" t="s">
        <v>6324</v>
      </c>
      <c r="AA837" s="14">
        <v>41141</v>
      </c>
      <c r="AB837" s="28">
        <f>VLOOKUP(C837,Relatorios!A$3:B1608,2,0)</f>
        <v>41183</v>
      </c>
      <c r="AC837" s="287">
        <f>VLOOKUP(D837,Faturamento!D$3:F2272,3,0)</f>
        <v>41172</v>
      </c>
      <c r="AD837" s="41"/>
      <c r="AE837" s="14" t="str">
        <f>VLOOKUP(B837,SAOM!B$2:T2378,16,0)</f>
        <v>-</v>
      </c>
      <c r="AF837" s="14">
        <f t="shared" ref="AF837:AF900" si="37">AA837+90</f>
        <v>41231</v>
      </c>
      <c r="AG837" s="14" t="s">
        <v>4162</v>
      </c>
      <c r="AH837" s="14"/>
      <c r="AI837" s="47"/>
      <c r="AJ837" s="114"/>
      <c r="AK837" s="114"/>
      <c r="AL837" s="11" t="str">
        <f>VLOOKUP(B837,SAOM!B$2:U2495,20,0)</f>
        <v>-</v>
      </c>
    </row>
    <row r="838" spans="1:38" s="15" customFormat="1" ht="15.75" customHeight="1">
      <c r="A838" s="39">
        <v>4143</v>
      </c>
      <c r="B838" s="31">
        <v>4143</v>
      </c>
      <c r="C838" s="31">
        <v>4143</v>
      </c>
      <c r="D838" s="33" t="str">
        <f>VLOOKUP(B838,SAOM!B$2:H2495,7,0)</f>
        <v>SES-SACO-4143</v>
      </c>
      <c r="E838" s="13">
        <v>41129</v>
      </c>
      <c r="F838" s="13">
        <f t="shared" si="35"/>
        <v>41174</v>
      </c>
      <c r="G838" s="13">
        <f>VLOOKUP(B838,SAOM!B$2:D2382,3,0)</f>
        <v>41174</v>
      </c>
      <c r="H838" s="13">
        <f t="shared" si="36"/>
        <v>41189</v>
      </c>
      <c r="I838" s="13" t="s">
        <v>458</v>
      </c>
      <c r="J838" s="10" t="s">
        <v>469</v>
      </c>
      <c r="K838" s="33" t="str">
        <f>VLOOKUP(B838,SAOM!B$2:H2379,4,0)</f>
        <v>Aceito</v>
      </c>
      <c r="L838" s="10" t="s">
        <v>456</v>
      </c>
      <c r="M838" s="33" t="str">
        <f>VLOOKUP(B838,SAOM!B$2:F2665,5,0)</f>
        <v>Lider</v>
      </c>
      <c r="N838" s="11" t="s">
        <v>1735</v>
      </c>
      <c r="O838" s="11" t="str">
        <f>VLOOKUP(N838,Coordenadas!B$2:C1685,2,0)</f>
        <v>SUL</v>
      </c>
      <c r="P838" s="11" t="str">
        <f>VLOOKUP(N838,Coordenadas!B$2:D1685,3,0)</f>
        <v xml:space="preserve"> 22° 7'3.17"S</v>
      </c>
      <c r="Q838" s="11" t="str">
        <f>VLOOKUP(N838,Coordenadas!B$2:E1685,4,0)</f>
        <v xml:space="preserve"> 45° 3'6.12"O</v>
      </c>
      <c r="R838" s="33">
        <v>4033</v>
      </c>
      <c r="S838" s="13">
        <v>41138</v>
      </c>
      <c r="T838" s="35" t="str">
        <f>VLOOKUP(B838,SAOM!B$2:M2379,9,0)</f>
        <v xml:space="preserve"> Fernando Coelho</v>
      </c>
      <c r="U838" s="13" t="str">
        <f>VLOOKUP(B838,SAOM!B$2:N2379,10,0)</f>
        <v>RUA ROSALBO BORTONI 436</v>
      </c>
      <c r="V838" s="35" t="str">
        <f>VLOOKUP(B838,SAOM!B$2:P2379,12,0)</f>
        <v xml:space="preserve"> 3332-6733</v>
      </c>
      <c r="W838" s="60" t="str">
        <f>VLOOKUP(B838,SAOM!B$2:O2379,11,0)</f>
        <v>37470-000</v>
      </c>
      <c r="X838" s="33" t="str">
        <f>VLOOKUP(B838,SAOM!B$2:Q2379,13,0)</f>
        <v>00:20:0E:10:4F:3B</v>
      </c>
      <c r="Y838" s="13">
        <v>41138</v>
      </c>
      <c r="Z838" s="11" t="s">
        <v>6324</v>
      </c>
      <c r="AA838" s="14">
        <v>41138</v>
      </c>
      <c r="AB838" s="28">
        <f>VLOOKUP(C838,Relatorios!A$3:B1609,2,0)</f>
        <v>41183</v>
      </c>
      <c r="AC838" s="287">
        <f>VLOOKUP(D838,Faturamento!D$3:F2273,3,0)</f>
        <v>41169</v>
      </c>
      <c r="AD838" s="41"/>
      <c r="AE838" s="14" t="str">
        <f>VLOOKUP(B838,SAOM!B$2:T2379,16,0)</f>
        <v>-</v>
      </c>
      <c r="AF838" s="14">
        <f t="shared" si="37"/>
        <v>41228</v>
      </c>
      <c r="AG838" s="14">
        <v>41163</v>
      </c>
      <c r="AH838" s="14">
        <v>41284</v>
      </c>
      <c r="AI838" s="47" t="s">
        <v>8608</v>
      </c>
      <c r="AJ838" s="114" t="s">
        <v>12171</v>
      </c>
      <c r="AK838" s="114" t="s">
        <v>13257</v>
      </c>
      <c r="AL838" s="11" t="str">
        <f>VLOOKUP(B838,SAOM!B$2:U2496,20,0)</f>
        <v>A localidade não possui computador.</v>
      </c>
    </row>
    <row r="839" spans="1:38" s="15" customFormat="1" ht="15.75" customHeight="1">
      <c r="A839" s="39">
        <v>4141</v>
      </c>
      <c r="B839" s="31">
        <v>4141</v>
      </c>
      <c r="C839" s="31">
        <v>4141</v>
      </c>
      <c r="D839" s="33" t="str">
        <f>VLOOKUP(B839,SAOM!B$2:H2496,7,0)</f>
        <v>SES-SACO-4141</v>
      </c>
      <c r="E839" s="13">
        <v>41129</v>
      </c>
      <c r="F839" s="13">
        <f t="shared" si="35"/>
        <v>41174</v>
      </c>
      <c r="G839" s="13">
        <f>VLOOKUP(B839,SAOM!B$2:D2383,3,0)</f>
        <v>41174</v>
      </c>
      <c r="H839" s="13">
        <f t="shared" si="36"/>
        <v>41189</v>
      </c>
      <c r="I839" s="13" t="s">
        <v>458</v>
      </c>
      <c r="J839" s="10" t="s">
        <v>469</v>
      </c>
      <c r="K839" s="33" t="str">
        <f>VLOOKUP(B839,SAOM!B$2:H2380,4,0)</f>
        <v>Aceito</v>
      </c>
      <c r="L839" s="10" t="s">
        <v>456</v>
      </c>
      <c r="M839" s="33" t="str">
        <f>VLOOKUP(B839,SAOM!B$2:F2666,5,0)</f>
        <v>Lider</v>
      </c>
      <c r="N839" s="11" t="s">
        <v>1735</v>
      </c>
      <c r="O839" s="11" t="str">
        <f>VLOOKUP(N839,Coordenadas!B$2:C1686,2,0)</f>
        <v>SUL</v>
      </c>
      <c r="P839" s="11" t="str">
        <f>VLOOKUP(N839,Coordenadas!B$2:D1686,3,0)</f>
        <v xml:space="preserve"> 22° 7'3.17"S</v>
      </c>
      <c r="Q839" s="11" t="str">
        <f>VLOOKUP(N839,Coordenadas!B$2:E1686,4,0)</f>
        <v xml:space="preserve"> 45° 3'6.12"O</v>
      </c>
      <c r="R839" s="33">
        <v>4033</v>
      </c>
      <c r="S839" s="13">
        <v>41141</v>
      </c>
      <c r="T839" s="35" t="str">
        <f>VLOOKUP(B839,SAOM!B$2:M2380,9,0)</f>
        <v xml:space="preserve"> Fernando Coelho</v>
      </c>
      <c r="U839" s="13" t="str">
        <f>VLOOKUP(B839,SAOM!B$2:N2380,10,0)</f>
        <v xml:space="preserve"> 	AL. VEREADOR VICENTE EMILIANO 255 -  	FEDERAL</v>
      </c>
      <c r="V839" s="35" t="str">
        <f>VLOOKUP(B839,SAOM!B$2:P2380,12,0)</f>
        <v xml:space="preserve"> 35 3331-4799</v>
      </c>
      <c r="W839" s="60" t="str">
        <f>VLOOKUP(B839,SAOM!B$2:O2380,11,0)</f>
        <v>37470-000</v>
      </c>
      <c r="X839" s="33" t="str">
        <f>VLOOKUP(B839,SAOM!B$2:Q2380,13,0)</f>
        <v>00:20:0e:10:4a:5b</v>
      </c>
      <c r="Y839" s="13">
        <v>41141</v>
      </c>
      <c r="Z839" s="11" t="s">
        <v>6324</v>
      </c>
      <c r="AA839" s="14">
        <v>41141</v>
      </c>
      <c r="AB839" s="28">
        <f>VLOOKUP(C839,Relatorios!A$3:B1610,2,0)</f>
        <v>41183</v>
      </c>
      <c r="AC839" s="287">
        <f>VLOOKUP(D839,Faturamento!D$3:F2274,3,0)</f>
        <v>41172</v>
      </c>
      <c r="AD839" s="41"/>
      <c r="AE839" s="14" t="str">
        <f>VLOOKUP(B839,SAOM!B$2:T2380,16,0)</f>
        <v>-</v>
      </c>
      <c r="AF839" s="14">
        <f t="shared" si="37"/>
        <v>41231</v>
      </c>
      <c r="AG839" s="14" t="s">
        <v>4162</v>
      </c>
      <c r="AH839" s="14"/>
      <c r="AI839" s="47"/>
      <c r="AJ839" s="114"/>
      <c r="AK839" s="114"/>
      <c r="AL839" s="11" t="str">
        <f>VLOOKUP(B839,SAOM!B$2:U2497,20,0)</f>
        <v>-</v>
      </c>
    </row>
    <row r="840" spans="1:38" s="15" customFormat="1" ht="15.75" customHeight="1">
      <c r="A840" s="39">
        <v>4091</v>
      </c>
      <c r="B840" s="31">
        <v>4091</v>
      </c>
      <c r="C840" s="31">
        <v>4091</v>
      </c>
      <c r="D840" s="33" t="str">
        <f>VLOOKUP(B840,SAOM!B$2:H2497,7,0)</f>
        <v>SES-GUNI-4091</v>
      </c>
      <c r="E840" s="13">
        <v>41129</v>
      </c>
      <c r="F840" s="13">
        <f t="shared" si="35"/>
        <v>41174</v>
      </c>
      <c r="G840" s="13">
        <f>VLOOKUP(B840,SAOM!B$2:D2384,3,0)</f>
        <v>41174</v>
      </c>
      <c r="H840" s="13">
        <f t="shared" si="36"/>
        <v>41189</v>
      </c>
      <c r="I840" s="13" t="s">
        <v>458</v>
      </c>
      <c r="J840" s="10" t="s">
        <v>469</v>
      </c>
      <c r="K840" s="33" t="str">
        <f>VLOOKUP(B840,SAOM!B$2:H2381,4,0)</f>
        <v>Aceito</v>
      </c>
      <c r="L840" s="10" t="s">
        <v>456</v>
      </c>
      <c r="M840" s="33" t="str">
        <f>VLOOKUP(B840,SAOM!B$2:F2667,5,0)</f>
        <v>Lider</v>
      </c>
      <c r="N840" s="11" t="s">
        <v>1925</v>
      </c>
      <c r="O840" s="11" t="str">
        <f>VLOOKUP(N840,Coordenadas!B$2:C1687,2,0)</f>
        <v>SUDESTE</v>
      </c>
      <c r="P840" s="11" t="str">
        <f>VLOOKUP(N840,Coordenadas!B$2:D1687,3,0)</f>
        <v>21°22'S</v>
      </c>
      <c r="Q840" s="11" t="str">
        <f>VLOOKUP(N840,Coordenadas!B$2:E1687,4,0)</f>
        <v>43°02'O</v>
      </c>
      <c r="R840" s="33">
        <v>4033</v>
      </c>
      <c r="S840" s="13">
        <v>41152</v>
      </c>
      <c r="T840" s="35" t="str">
        <f>VLOOKUP(B840,SAOM!B$2:M2381,9,0)</f>
        <v xml:space="preserve"> Joseane Braga</v>
      </c>
      <c r="U840" s="13" t="str">
        <f>VLOOKUP(B840,SAOM!B$2:N2381,10,0)</f>
        <v xml:space="preserve"> Rua Luiz de Abreu Moreira s/n</v>
      </c>
      <c r="V840" s="35" t="str">
        <f>VLOOKUP(B840,SAOM!B$2:P2381,12,0)</f>
        <v xml:space="preserve"> 	(32)35751421</v>
      </c>
      <c r="W840" s="60" t="str">
        <f>VLOOKUP(B840,SAOM!B$2:O2381,11,0)</f>
        <v>36160-000</v>
      </c>
      <c r="X840" s="33" t="str">
        <f>VLOOKUP(B840,SAOM!B$2:Q2381,13,0)</f>
        <v>00:20:0e:10:4c:f5</v>
      </c>
      <c r="Y840" s="13">
        <v>41206</v>
      </c>
      <c r="Z840" s="11" t="s">
        <v>5835</v>
      </c>
      <c r="AA840" s="14">
        <v>41206</v>
      </c>
      <c r="AB840" s="28">
        <f>VLOOKUP(C840,Relatorios!A$3:B1611,2,0)</f>
        <v>41291</v>
      </c>
      <c r="AC840" s="287">
        <f>VLOOKUP(D840,Faturamento!D$3:F2275,3,0)</f>
        <v>41237</v>
      </c>
      <c r="AD840" s="41"/>
      <c r="AE840" s="14" t="str">
        <f>VLOOKUP(B840,SAOM!B$2:T2381,16,0)</f>
        <v>-</v>
      </c>
      <c r="AF840" s="14">
        <f t="shared" si="37"/>
        <v>41296</v>
      </c>
      <c r="AG840" s="14">
        <v>41201</v>
      </c>
      <c r="AH840" s="14">
        <v>41206</v>
      </c>
      <c r="AI840" s="47" t="s">
        <v>456</v>
      </c>
      <c r="AJ840" s="114" t="s">
        <v>8648</v>
      </c>
      <c r="AK840" s="114" t="s">
        <v>8993</v>
      </c>
      <c r="AL840" s="11" t="str">
        <f>VLOOKUP(B840,SAOM!B$2:U2498,20,0)</f>
        <v>-</v>
      </c>
    </row>
    <row r="841" spans="1:38" s="15" customFormat="1" ht="15.75" customHeight="1">
      <c r="A841" s="39">
        <v>4090</v>
      </c>
      <c r="B841" s="31">
        <v>4090</v>
      </c>
      <c r="C841" s="31">
        <v>4090</v>
      </c>
      <c r="D841" s="33" t="str">
        <f>VLOOKUP(B841,SAOM!B$2:H2498,7,0)</f>
        <v>SES-GUNI-4090</v>
      </c>
      <c r="E841" s="13">
        <v>41129</v>
      </c>
      <c r="F841" s="13">
        <f t="shared" si="35"/>
        <v>41174</v>
      </c>
      <c r="G841" s="13">
        <f>VLOOKUP(B841,SAOM!B$2:D2385,3,0)</f>
        <v>41174</v>
      </c>
      <c r="H841" s="13">
        <f t="shared" si="36"/>
        <v>41189</v>
      </c>
      <c r="I841" s="13" t="s">
        <v>458</v>
      </c>
      <c r="J841" s="10" t="s">
        <v>469</v>
      </c>
      <c r="K841" s="33" t="str">
        <f>VLOOKUP(B841,SAOM!B$2:H2382,4,0)</f>
        <v>Aceito</v>
      </c>
      <c r="L841" s="10" t="s">
        <v>456</v>
      </c>
      <c r="M841" s="33" t="str">
        <f>VLOOKUP(B841,SAOM!B$2:F2668,5,0)</f>
        <v>Lider</v>
      </c>
      <c r="N841" s="11" t="s">
        <v>1925</v>
      </c>
      <c r="O841" s="11" t="str">
        <f>VLOOKUP(N841,Coordenadas!B$2:C1688,2,0)</f>
        <v>SUDESTE</v>
      </c>
      <c r="P841" s="11" t="str">
        <f>VLOOKUP(N841,Coordenadas!B$2:D1688,3,0)</f>
        <v>21°22'S</v>
      </c>
      <c r="Q841" s="11" t="str">
        <f>VLOOKUP(N841,Coordenadas!B$2:E1688,4,0)</f>
        <v>43°02'O</v>
      </c>
      <c r="R841" s="33">
        <v>4033</v>
      </c>
      <c r="S841" s="13">
        <v>41152</v>
      </c>
      <c r="T841" s="35" t="str">
        <f>VLOOKUP(B841,SAOM!B$2:M2382,9,0)</f>
        <v xml:space="preserve"> Eduardo Dias</v>
      </c>
      <c r="U841" s="13" t="str">
        <f>VLOOKUP(B841,SAOM!B$2:N2382,10,0)</f>
        <v>Rua Dr. José Augusto, 99 -   Centro</v>
      </c>
      <c r="V841" s="35" t="str">
        <f>VLOOKUP(B841,SAOM!B$2:P2382,12,0)</f>
        <v xml:space="preserve"> (32)35751625</v>
      </c>
      <c r="W841" s="60" t="str">
        <f>VLOOKUP(B841,SAOM!B$2:O2382,11,0)</f>
        <v>36160-000</v>
      </c>
      <c r="X841" s="33" t="str">
        <f>VLOOKUP(B841,SAOM!B$2:Q2382,13,0)</f>
        <v>00:20:0e:10:4f:38</v>
      </c>
      <c r="Y841" s="13">
        <v>41144</v>
      </c>
      <c r="Z841" s="11" t="s">
        <v>5727</v>
      </c>
      <c r="AA841" s="14">
        <v>41151</v>
      </c>
      <c r="AB841" s="28">
        <f>VLOOKUP(C841,Relatorios!A$3:B1612,2,0)</f>
        <v>41291</v>
      </c>
      <c r="AC841" s="287">
        <v>41518</v>
      </c>
      <c r="AD841" s="41"/>
      <c r="AE841" s="14" t="str">
        <f>VLOOKUP(B841,SAOM!B$2:T2382,16,0)</f>
        <v>-</v>
      </c>
      <c r="AF841" s="14">
        <f t="shared" si="37"/>
        <v>41241</v>
      </c>
      <c r="AG841" s="14" t="s">
        <v>4162</v>
      </c>
      <c r="AH841" s="14"/>
      <c r="AI841" s="47"/>
      <c r="AJ841" s="114"/>
      <c r="AK841" s="114"/>
      <c r="AL841" s="11" t="str">
        <f>VLOOKUP(B841,SAOM!B$2:U2499,20,0)</f>
        <v>localidade não possui computador</v>
      </c>
    </row>
    <row r="842" spans="1:38" s="15" customFormat="1" ht="15.75" customHeight="1">
      <c r="A842" s="39">
        <v>4088</v>
      </c>
      <c r="B842" s="31">
        <v>4088</v>
      </c>
      <c r="C842" s="31">
        <v>4088</v>
      </c>
      <c r="D842" s="33" t="str">
        <f>VLOOKUP(B842,SAOM!B$2:H2499,7,0)</f>
        <v>SES-ENAS-4088</v>
      </c>
      <c r="E842" s="13">
        <v>41129</v>
      </c>
      <c r="F842" s="13">
        <f t="shared" si="35"/>
        <v>41174</v>
      </c>
      <c r="G842" s="13">
        <f>VLOOKUP(B842,SAOM!B$2:D2386,3,0)</f>
        <v>41174</v>
      </c>
      <c r="H842" s="13">
        <f t="shared" si="36"/>
        <v>41189</v>
      </c>
      <c r="I842" s="13" t="s">
        <v>458</v>
      </c>
      <c r="J842" s="10" t="s">
        <v>469</v>
      </c>
      <c r="K842" s="33" t="str">
        <f>VLOOKUP(B842,SAOM!B$2:H2383,4,0)</f>
        <v>Aceito</v>
      </c>
      <c r="L842" s="10" t="s">
        <v>456</v>
      </c>
      <c r="M842" s="33" t="str">
        <f>VLOOKUP(B842,SAOM!B$2:F2669,5,0)</f>
        <v>Lider</v>
      </c>
      <c r="N842" s="11" t="s">
        <v>2348</v>
      </c>
      <c r="O842" s="11" t="str">
        <f>VLOOKUP(N842,Coordenadas!B$2:C1689,2,0)</f>
        <v>LESTE</v>
      </c>
      <c r="P842" s="11" t="str">
        <f>VLOOKUP(N842,Coordenadas!B$2:D1689,3,0)</f>
        <v xml:space="preserve"> 19°12'28.39"S</v>
      </c>
      <c r="Q842" s="11" t="str">
        <f>VLOOKUP(N842,Coordenadas!B$2:E1689,4,0)</f>
        <v xml:space="preserve"> 42° 3'6.43"O</v>
      </c>
      <c r="R842" s="33">
        <v>4033</v>
      </c>
      <c r="S842" s="13">
        <v>41141</v>
      </c>
      <c r="T842" s="35" t="str">
        <f>VLOOKUP(B842,SAOM!B$2:M2383,9,0)</f>
        <v xml:space="preserve"> 	Edileila Ferreira da Costa/Amanda Damasceno</v>
      </c>
      <c r="U842" s="13" t="str">
        <f>VLOOKUP(B842,SAOM!B$2:N2383,10,0)</f>
        <v xml:space="preserve"> 	Rua Joaquim Manoel Ribeiro, n 129</v>
      </c>
      <c r="V842" s="35" t="str">
        <f>VLOOKUP(B842,SAOM!B$2:P2383,12,0)</f>
        <v xml:space="preserve"> 33 3234-1185</v>
      </c>
      <c r="W842" s="60" t="str">
        <f>VLOOKUP(B842,SAOM!B$2:O2383,11,0)</f>
        <v>35130-000</v>
      </c>
      <c r="X842" s="33" t="str">
        <f>VLOOKUP(B842,SAOM!B$2:Q2383,13,0)</f>
        <v>00:20:0e:10:54:39</v>
      </c>
      <c r="Y842" s="13">
        <v>41235</v>
      </c>
      <c r="Z842" s="11" t="s">
        <v>9392</v>
      </c>
      <c r="AA842" s="14">
        <v>41236</v>
      </c>
      <c r="AB842" s="28">
        <f>VLOOKUP(C842,Relatorios!A$3:B1613,2,0)</f>
        <v>41277</v>
      </c>
      <c r="AC842" s="287">
        <f>VLOOKUP(D842,Faturamento!D$3:F2277,3,0)</f>
        <v>41267</v>
      </c>
      <c r="AD842" s="41"/>
      <c r="AE842" s="14" t="str">
        <f>VLOOKUP(B842,SAOM!B$2:T2383,16,0)</f>
        <v>-</v>
      </c>
      <c r="AF842" s="14">
        <f t="shared" si="37"/>
        <v>41326</v>
      </c>
      <c r="AG842" s="14" t="s">
        <v>4162</v>
      </c>
      <c r="AH842" s="14"/>
      <c r="AI842" s="47"/>
      <c r="AJ842" s="114"/>
      <c r="AK842" s="114"/>
      <c r="AL842" s="11" t="str">
        <f>VLOOKUP(B842,SAOM!B$2:U2500,20,0)</f>
        <v>não possui cabo</v>
      </c>
    </row>
    <row r="843" spans="1:38" s="57" customFormat="1" ht="15.75" customHeight="1">
      <c r="A843" s="39">
        <v>4089</v>
      </c>
      <c r="B843" s="31">
        <v>4089</v>
      </c>
      <c r="C843" s="31">
        <v>4089</v>
      </c>
      <c r="D843" s="33" t="str">
        <f>VLOOKUP(B843,SAOM!B$2:H2500,7,0)</f>
        <v>SES-ENAS-4089</v>
      </c>
      <c r="E843" s="24">
        <v>41129</v>
      </c>
      <c r="F843" s="24">
        <v>41207</v>
      </c>
      <c r="G843" s="13">
        <f>VLOOKUP(B843,SAOM!B$2:D2387,3,0)</f>
        <v>41207</v>
      </c>
      <c r="H843" s="24">
        <f t="shared" si="36"/>
        <v>41222</v>
      </c>
      <c r="I843" s="24" t="s">
        <v>458</v>
      </c>
      <c r="J843" s="48" t="s">
        <v>469</v>
      </c>
      <c r="K843" s="33" t="str">
        <f>VLOOKUP(B843,SAOM!B$2:H2384,4,0)</f>
        <v>Aceito</v>
      </c>
      <c r="L843" s="10" t="s">
        <v>456</v>
      </c>
      <c r="M843" s="33" t="str">
        <f>VLOOKUP(B843,SAOM!B$2:F2670,5,0)</f>
        <v>Lider</v>
      </c>
      <c r="N843" s="40" t="s">
        <v>2348</v>
      </c>
      <c r="O843" s="11" t="str">
        <f>VLOOKUP(N843,Coordenadas!B$2:C1690,2,0)</f>
        <v>LESTE</v>
      </c>
      <c r="P843" s="11" t="str">
        <f>VLOOKUP(N843,Coordenadas!B$2:D1690,3,0)</f>
        <v xml:space="preserve"> 19°12'28.39"S</v>
      </c>
      <c r="Q843" s="11" t="str">
        <f>VLOOKUP(N843,Coordenadas!B$2:E1690,4,0)</f>
        <v xml:space="preserve"> 42° 3'6.43"O</v>
      </c>
      <c r="R843" s="31">
        <v>4033</v>
      </c>
      <c r="S843" s="24">
        <v>41204</v>
      </c>
      <c r="T843" s="35" t="str">
        <f>VLOOKUP(B843,SAOM!B$2:M2384,9,0)</f>
        <v>Edileila Ferreira da Costa/Dailê Sinara</v>
      </c>
      <c r="U843" s="13" t="str">
        <f>VLOOKUP(B843,SAOM!B$2:N2384,10,0)</f>
        <v>Rua Adeodato Tiburcio Jonas, 595 - Divino do Traíra</v>
      </c>
      <c r="V843" s="35" t="str">
        <f>VLOOKUP(B843,SAOM!B$2:P2384,12,0)</f>
        <v xml:space="preserve"> (33 )3234-1444</v>
      </c>
      <c r="W843" s="60" t="str">
        <f>VLOOKUP(B843,SAOM!B$2:O2384,11,0)</f>
        <v>35130-000</v>
      </c>
      <c r="X843" s="33" t="str">
        <f>VLOOKUP(B843,SAOM!B$2:Q2384,13,0)</f>
        <v>00:20:0e:10:4c:d2</v>
      </c>
      <c r="Y843" s="24">
        <v>41233</v>
      </c>
      <c r="Z843" s="40" t="s">
        <v>5031</v>
      </c>
      <c r="AA843" s="55">
        <v>41234</v>
      </c>
      <c r="AB843" s="28">
        <f>VLOOKUP(C843,Relatorios!A$3:B1614,2,0)</f>
        <v>41277</v>
      </c>
      <c r="AC843" s="287">
        <f>VLOOKUP(D843,Faturamento!D$3:F2278,3,0)</f>
        <v>41265</v>
      </c>
      <c r="AD843" s="45"/>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55">
        <f t="shared" si="37"/>
        <v>41324</v>
      </c>
      <c r="AG843" s="55" t="s">
        <v>4162</v>
      </c>
      <c r="AH843" s="55"/>
      <c r="AI843" s="181"/>
      <c r="AJ843" s="115"/>
      <c r="AK843" s="115"/>
      <c r="AL843" s="11" t="str">
        <f>VLOOKUP(B843,SAOM!B$2:U2501,20,0)</f>
        <v>localidade não possui computador</v>
      </c>
    </row>
    <row r="844" spans="1:38" s="57" customFormat="1" ht="15.75" customHeight="1">
      <c r="A844" s="39">
        <v>4087</v>
      </c>
      <c r="B844" s="31">
        <v>4087</v>
      </c>
      <c r="C844" s="31">
        <v>4087</v>
      </c>
      <c r="D844" s="33" t="str">
        <f>VLOOKUP(B844,SAOM!B$2:H2501,7,0)</f>
        <v>SES-ENAS-4087</v>
      </c>
      <c r="E844" s="24">
        <v>41129</v>
      </c>
      <c r="F844" s="24">
        <f t="shared" ref="F844:F870" si="38">E844+45</f>
        <v>41174</v>
      </c>
      <c r="G844" s="13">
        <f>VLOOKUP(B844,SAOM!B$2:D2388,3,0)</f>
        <v>41174</v>
      </c>
      <c r="H844" s="24">
        <f t="shared" si="36"/>
        <v>41189</v>
      </c>
      <c r="I844" s="24" t="s">
        <v>458</v>
      </c>
      <c r="J844" s="48" t="s">
        <v>469</v>
      </c>
      <c r="K844" s="33" t="str">
        <f>VLOOKUP(B844,SAOM!B$2:H2385,4,0)</f>
        <v>Aceito</v>
      </c>
      <c r="L844" s="10" t="s">
        <v>456</v>
      </c>
      <c r="M844" s="33" t="str">
        <f>VLOOKUP(B844,SAOM!B$2:F2671,5,0)</f>
        <v>Lider</v>
      </c>
      <c r="N844" s="40" t="s">
        <v>2348</v>
      </c>
      <c r="O844" s="11" t="str">
        <f>VLOOKUP(N844,Coordenadas!B$2:C1691,2,0)</f>
        <v>LESTE</v>
      </c>
      <c r="P844" s="11" t="str">
        <f>VLOOKUP(N844,Coordenadas!B$2:D1691,3,0)</f>
        <v xml:space="preserve"> 19°12'28.39"S</v>
      </c>
      <c r="Q844" s="11" t="str">
        <f>VLOOKUP(N844,Coordenadas!B$2:E1691,4,0)</f>
        <v xml:space="preserve"> 42° 3'6.43"O</v>
      </c>
      <c r="R844" s="31">
        <v>4033</v>
      </c>
      <c r="S844" s="24">
        <v>41141</v>
      </c>
      <c r="T844" s="35" t="str">
        <f>VLOOKUP(B844,SAOM!B$2:M2385,9,0)</f>
        <v>Edileila Ferreira da Costa/Fabricio Guimarães</v>
      </c>
      <c r="U844" s="13" t="str">
        <f>VLOOKUP(B844,SAOM!B$2:N2385,10,0)</f>
        <v xml:space="preserve"> 	R Divino Paulino de Oliveira, n 225-  	JOSÉ ERNESTO</v>
      </c>
      <c r="V844" s="35" t="str">
        <f>VLOOKUP(B844,SAOM!B$2:P2385,12,0)</f>
        <v xml:space="preserve"> 33 3234-1393</v>
      </c>
      <c r="W844" s="60" t="str">
        <f>VLOOKUP(B844,SAOM!B$2:O2385,11,0)</f>
        <v>35130-000</v>
      </c>
      <c r="X844" s="33" t="str">
        <f>VLOOKUP(B844,SAOM!B$2:Q2385,13,0)</f>
        <v>00:20:0e:10:4a:5e</v>
      </c>
      <c r="Y844" s="24">
        <v>41157</v>
      </c>
      <c r="Z844" s="40" t="s">
        <v>7021</v>
      </c>
      <c r="AA844" s="55">
        <v>41157</v>
      </c>
      <c r="AB844" s="28">
        <f>VLOOKUP(C844,Relatorios!A$3:B1615,2,0)</f>
        <v>41193</v>
      </c>
      <c r="AC844" s="287">
        <f>VLOOKUP(D844,Faturamento!D$3:F2279,3,0)</f>
        <v>41188</v>
      </c>
      <c r="AD844" s="45" t="s">
        <v>7024</v>
      </c>
      <c r="AE844" s="14" t="str">
        <f>VLOOKUP(B844,SAOM!B$2:T2385,16,0)</f>
        <v>-</v>
      </c>
      <c r="AF844" s="14">
        <f t="shared" si="37"/>
        <v>41247</v>
      </c>
      <c r="AG844" s="55" t="s">
        <v>4162</v>
      </c>
      <c r="AH844" s="55"/>
      <c r="AI844" s="181"/>
      <c r="AJ844" s="115"/>
      <c r="AK844" s="115"/>
      <c r="AL844" s="11" t="str">
        <f>VLOOKUP(B844,SAOM!B$2:U2502,20,0)</f>
        <v>-</v>
      </c>
    </row>
    <row r="845" spans="1:38" s="15" customFormat="1" ht="15.75" customHeight="1">
      <c r="A845" s="39">
        <v>4086</v>
      </c>
      <c r="B845" s="31">
        <v>4086</v>
      </c>
      <c r="C845" s="31">
        <v>4086</v>
      </c>
      <c r="D845" s="33" t="str">
        <f>VLOOKUP(B845,SAOM!B$2:H2502,7,0)</f>
        <v>SES-DOIS-4086</v>
      </c>
      <c r="E845" s="13">
        <v>41129</v>
      </c>
      <c r="F845" s="13">
        <f t="shared" si="38"/>
        <v>41174</v>
      </c>
      <c r="G845" s="13">
        <f>VLOOKUP(B845,SAOM!B$2:D2389,3,0)</f>
        <v>41174</v>
      </c>
      <c r="H845" s="13">
        <f t="shared" si="36"/>
        <v>41189</v>
      </c>
      <c r="I845" s="13" t="s">
        <v>458</v>
      </c>
      <c r="J845" s="10" t="s">
        <v>469</v>
      </c>
      <c r="K845" s="33" t="str">
        <f>VLOOKUP(B845,SAOM!B$2:H2386,4,0)</f>
        <v>Aceito</v>
      </c>
      <c r="L845" s="10" t="s">
        <v>456</v>
      </c>
      <c r="M845" s="33" t="str">
        <f>VLOOKUP(B845,SAOM!B$2:F2672,5,0)</f>
        <v>Lider</v>
      </c>
      <c r="N845" s="11" t="s">
        <v>927</v>
      </c>
      <c r="O845" s="11" t="str">
        <f>VLOOKUP(N845,Coordenadas!B$2:C1692,2,0)</f>
        <v>SUL</v>
      </c>
      <c r="P845" s="11" t="str">
        <f>VLOOKUP(N845,Coordenadas!B$2:D1692,3,0)</f>
        <v xml:space="preserve"> 20°17'19.29"S</v>
      </c>
      <c r="Q845" s="11" t="str">
        <f>VLOOKUP(N845,Coordenadas!B$2:E1692,4,0)</f>
        <v xml:space="preserve"> 45°54'7.32"O</v>
      </c>
      <c r="R845" s="33">
        <v>4033</v>
      </c>
      <c r="S845" s="13">
        <v>41152</v>
      </c>
      <c r="T845" s="35" t="str">
        <f>VLOOKUP(B845,SAOM!B$2:M2386,9,0)</f>
        <v xml:space="preserve"> Rosangela A. Terra e Guerra</v>
      </c>
      <c r="U845" s="13" t="str">
        <f>VLOOKUP(B845,SAOM!B$2:N2386,10,0)</f>
        <v>Rua Higino Pinto Vidal S/N.º - Centro</v>
      </c>
      <c r="V845" s="35" t="str">
        <f>VLOOKUP(B845,SAOM!B$2:P2386,12,0)</f>
        <v xml:space="preserve"> 37 3355 1258</v>
      </c>
      <c r="W845" s="60" t="str">
        <f>VLOOKUP(B845,SAOM!B$2:O2386,11,0)</f>
        <v>37926-000</v>
      </c>
      <c r="X845" s="33" t="str">
        <f>VLOOKUP(B845,SAOM!B$2:Q2386,13,0)</f>
        <v>00:20:0E:10:4C:A1</v>
      </c>
      <c r="Y845" s="13">
        <v>41140</v>
      </c>
      <c r="Z845" s="11" t="s">
        <v>5712</v>
      </c>
      <c r="AA845" s="14">
        <v>41171</v>
      </c>
      <c r="AB845" s="28">
        <f>VLOOKUP(C845,Relatorios!A$3:B1616,2,0)</f>
        <v>41254</v>
      </c>
      <c r="AC845" s="287">
        <f>VLOOKUP(D845,Faturamento!D$3:F2280,3,0)</f>
        <v>41202</v>
      </c>
      <c r="AD845" s="41"/>
      <c r="AE845" s="14" t="str">
        <f>VLOOKUP(B845,SAOM!B$2:T2386,16,0)</f>
        <v>-</v>
      </c>
      <c r="AF845" s="14">
        <f t="shared" si="37"/>
        <v>41261</v>
      </c>
      <c r="AG845" s="14">
        <v>41360</v>
      </c>
      <c r="AH845" s="14"/>
      <c r="AI845" s="47" t="s">
        <v>458</v>
      </c>
      <c r="AJ845" s="14" t="s">
        <v>16247</v>
      </c>
      <c r="AK845" s="114" t="s">
        <v>4162</v>
      </c>
      <c r="AL845" s="11" t="str">
        <f>VLOOKUP(B845,SAOM!B$2:U2503,20,0)</f>
        <v>Não, técnico não possui cabo.</v>
      </c>
    </row>
    <row r="846" spans="1:38" s="15" customFormat="1" ht="15.75" customHeight="1">
      <c r="A846" s="39">
        <v>4085</v>
      </c>
      <c r="B846" s="31">
        <v>4085</v>
      </c>
      <c r="C846" s="31">
        <v>4085</v>
      </c>
      <c r="D846" s="33" t="str">
        <f>VLOOKUP(B846,SAOM!B$2:H2503,7,0)</f>
        <v>SES-DOIS-4085</v>
      </c>
      <c r="E846" s="13">
        <v>41129</v>
      </c>
      <c r="F846" s="13">
        <f t="shared" si="38"/>
        <v>41174</v>
      </c>
      <c r="G846" s="13">
        <f>VLOOKUP(B846,SAOM!B$2:D2390,3,0)</f>
        <v>41174</v>
      </c>
      <c r="H846" s="13">
        <f t="shared" si="36"/>
        <v>41189</v>
      </c>
      <c r="I846" s="13" t="s">
        <v>458</v>
      </c>
      <c r="J846" s="10" t="s">
        <v>469</v>
      </c>
      <c r="K846" s="33" t="str">
        <f>VLOOKUP(B846,SAOM!B$2:H2387,4,0)</f>
        <v>Aceito</v>
      </c>
      <c r="L846" s="10" t="s">
        <v>456</v>
      </c>
      <c r="M846" s="33" t="str">
        <f>VLOOKUP(B846,SAOM!B$2:F2673,5,0)</f>
        <v>Lider</v>
      </c>
      <c r="N846" s="11" t="s">
        <v>927</v>
      </c>
      <c r="O846" s="11" t="str">
        <f>VLOOKUP(N846,Coordenadas!B$2:C1693,2,0)</f>
        <v>SUL</v>
      </c>
      <c r="P846" s="11" t="str">
        <f>VLOOKUP(N846,Coordenadas!B$2:D1693,3,0)</f>
        <v xml:space="preserve"> 20°17'19.29"S</v>
      </c>
      <c r="Q846" s="11" t="str">
        <f>VLOOKUP(N846,Coordenadas!B$2:E1693,4,0)</f>
        <v xml:space="preserve"> 45°54'7.32"O</v>
      </c>
      <c r="R846" s="33">
        <v>4033</v>
      </c>
      <c r="S846" s="13">
        <v>41152</v>
      </c>
      <c r="T846" s="35" t="str">
        <f>VLOOKUP(B846,SAOM!B$2:M2387,9,0)</f>
        <v>Danilo Lima e Castro / Natécia Júnia</v>
      </c>
      <c r="U846" s="13" t="str">
        <f>VLOOKUP(B846,SAOM!B$2:N2387,10,0)</f>
        <v xml:space="preserve"> Rua dois n.º 45 - Centro</v>
      </c>
      <c r="V846" s="35" t="str">
        <f>VLOOKUP(B846,SAOM!B$2:P2387,12,0)</f>
        <v xml:space="preserve"> 37 3355 1250</v>
      </c>
      <c r="W846" s="60" t="str">
        <f>VLOOKUP(B846,SAOM!B$2:O2387,11,0)</f>
        <v>37926-000</v>
      </c>
      <c r="X846" s="33" t="str">
        <f>VLOOKUP(B846,SAOM!B$2:Q2387,13,0)</f>
        <v>00:20:0e:10:4c:a7</v>
      </c>
      <c r="Y846" s="13">
        <v>41139</v>
      </c>
      <c r="Z846" s="11" t="s">
        <v>5712</v>
      </c>
      <c r="AA846" s="14">
        <v>41170</v>
      </c>
      <c r="AB846" s="28">
        <f>VLOOKUP(C846,Relatorios!A$3:B1617,2,0)</f>
        <v>41254</v>
      </c>
      <c r="AC846" s="287">
        <f>VLOOKUP(D846,Faturamento!D$3:F2281,3,0)</f>
        <v>41201</v>
      </c>
      <c r="AD846" s="41"/>
      <c r="AE846" s="14" t="str">
        <f>VLOOKUP(B846,SAOM!B$2:T2387,16,0)</f>
        <v>-</v>
      </c>
      <c r="AF846" s="14">
        <f t="shared" si="37"/>
        <v>41260</v>
      </c>
      <c r="AG846" s="14">
        <v>41285</v>
      </c>
      <c r="AH846" s="14" t="s">
        <v>13771</v>
      </c>
      <c r="AI846" s="181" t="s">
        <v>623</v>
      </c>
      <c r="AJ846" s="114" t="s">
        <v>15742</v>
      </c>
      <c r="AK846" s="114" t="s">
        <v>4162</v>
      </c>
      <c r="AL846" s="11" t="str">
        <f>VLOOKUP(B846,SAOM!B$2:U2504,20,0)</f>
        <v>Deixou o cabo na localidade, porém não está conectado.</v>
      </c>
    </row>
    <row r="847" spans="1:38" s="15" customFormat="1" ht="15.75" customHeight="1">
      <c r="A847" s="39">
        <v>4084</v>
      </c>
      <c r="B847" s="31">
        <v>4084</v>
      </c>
      <c r="C847" s="31">
        <v>4084</v>
      </c>
      <c r="D847" s="33" t="str">
        <f>VLOOKUP(B847,SAOM!B$2:H2504,7,0)</f>
        <v>SES-CLAL-4084</v>
      </c>
      <c r="E847" s="13">
        <v>41129</v>
      </c>
      <c r="F847" s="13">
        <f t="shared" si="38"/>
        <v>41174</v>
      </c>
      <c r="G847" s="13">
        <f>VLOOKUP(B847,SAOM!B$2:D2391,3,0)</f>
        <v>41174</v>
      </c>
      <c r="H847" s="13">
        <f t="shared" si="36"/>
        <v>41189</v>
      </c>
      <c r="I847" s="13" t="s">
        <v>458</v>
      </c>
      <c r="J847" s="10" t="s">
        <v>469</v>
      </c>
      <c r="K847" s="33" t="str">
        <f>VLOOKUP(B847,SAOM!B$2:H2388,4,0)</f>
        <v>Aceito</v>
      </c>
      <c r="L847" s="10" t="s">
        <v>456</v>
      </c>
      <c r="M847" s="33" t="str">
        <f>VLOOKUP(B847,SAOM!B$2:F2674,5,0)</f>
        <v>Lider</v>
      </c>
      <c r="N847" s="11" t="s">
        <v>2203</v>
      </c>
      <c r="O847" s="11" t="str">
        <f>VLOOKUP(N847,Coordenadas!B$2:C1694,2,0)</f>
        <v>SUL</v>
      </c>
      <c r="P847" s="11" t="str">
        <f>VLOOKUP(N847,Coordenadas!B$2:D1694,3,0)</f>
        <v xml:space="preserve"> 20°23'36.91"S</v>
      </c>
      <c r="Q847" s="11" t="str">
        <f>VLOOKUP(N847,Coordenadas!B$2:E1694,4,0)</f>
        <v xml:space="preserve"> 47°15'35.41"O</v>
      </c>
      <c r="R847" s="33">
        <v>4033</v>
      </c>
      <c r="S847" s="13">
        <v>41178</v>
      </c>
      <c r="T847" s="35" t="str">
        <f>VLOOKUP(B847,SAOM!B$2:M2388,9,0)</f>
        <v xml:space="preserve"> VALBER VIDAL CINTRA</v>
      </c>
      <c r="U847" s="13" t="str">
        <f>VLOOKUP(B847,SAOM!B$2:N2388,10,0)</f>
        <v xml:space="preserve"> 	FAZENDA PORTEIRA DA PEDRA, S/N -  	PORTEIRA DA PEDRA</v>
      </c>
      <c r="V847" s="35" t="str">
        <f>VLOOKUP(B847,SAOM!B$2:P2388,12,0)</f>
        <v xml:space="preserve"> 34 33535311</v>
      </c>
      <c r="W847" s="60" t="str">
        <f>VLOOKUP(B847,SAOM!B$2:O2388,11,0)</f>
        <v>37997-000</v>
      </c>
      <c r="X847" s="33" t="str">
        <f>VLOOKUP(B847,SAOM!B$2:Q2388,13,0)</f>
        <v>00:20:0E:10:52:37</v>
      </c>
      <c r="Y847" s="13">
        <v>41165</v>
      </c>
      <c r="Z847" s="11" t="s">
        <v>7306</v>
      </c>
      <c r="AA847" s="14">
        <v>41166</v>
      </c>
      <c r="AB847" s="28">
        <f>VLOOKUP(C847,Relatorios!A$3:B1618,2,0)</f>
        <v>41254</v>
      </c>
      <c r="AC847" s="287">
        <f>VLOOKUP(D847,Faturamento!D$3:F2282,3,0)</f>
        <v>41197</v>
      </c>
      <c r="AD847" s="41"/>
      <c r="AE847" s="14" t="str">
        <f>VLOOKUP(B847,SAOM!B$2:T2388,16,0)</f>
        <v>-</v>
      </c>
      <c r="AF847" s="14">
        <f t="shared" si="37"/>
        <v>41256</v>
      </c>
      <c r="AG847" s="14">
        <v>41360</v>
      </c>
      <c r="AH847" s="14"/>
      <c r="AI847" s="181" t="s">
        <v>623</v>
      </c>
      <c r="AJ847" s="14" t="s">
        <v>16248</v>
      </c>
      <c r="AK847" s="114" t="s">
        <v>4162</v>
      </c>
      <c r="AL847" s="11" t="str">
        <f>VLOOKUP(B847,SAOM!B$2:U2505,20,0)</f>
        <v>-</v>
      </c>
    </row>
    <row r="848" spans="1:38" s="15" customFormat="1" ht="15.75" customHeight="1">
      <c r="A848" s="39">
        <v>4082</v>
      </c>
      <c r="B848" s="31">
        <v>4082</v>
      </c>
      <c r="C848" s="31">
        <v>4082</v>
      </c>
      <c r="D848" s="33" t="str">
        <f>VLOOKUP(B848,SAOM!B$2:H2505,7,0)</f>
        <v>SES-CLAL-4082</v>
      </c>
      <c r="E848" s="13">
        <v>41129</v>
      </c>
      <c r="F848" s="13">
        <f t="shared" si="38"/>
        <v>41174</v>
      </c>
      <c r="G848" s="13">
        <f>VLOOKUP(B848,SAOM!B$2:D2392,3,0)</f>
        <v>41174</v>
      </c>
      <c r="H848" s="13">
        <f t="shared" si="36"/>
        <v>41189</v>
      </c>
      <c r="I848" s="13" t="s">
        <v>458</v>
      </c>
      <c r="J848" s="10" t="s">
        <v>469</v>
      </c>
      <c r="K848" s="33" t="str">
        <f>VLOOKUP(B848,SAOM!B$2:H2389,4,0)</f>
        <v>Aceito</v>
      </c>
      <c r="L848" s="10" t="s">
        <v>456</v>
      </c>
      <c r="M848" s="33" t="str">
        <f>VLOOKUP(B848,SAOM!B$2:F2675,5,0)</f>
        <v>Lider</v>
      </c>
      <c r="N848" s="11" t="s">
        <v>2203</v>
      </c>
      <c r="O848" s="11" t="str">
        <f>VLOOKUP(N848,Coordenadas!B$2:C1695,2,0)</f>
        <v>SUL</v>
      </c>
      <c r="P848" s="11" t="str">
        <f>VLOOKUP(N848,Coordenadas!B$2:D1695,3,0)</f>
        <v xml:space="preserve"> 20°23'36.91"S</v>
      </c>
      <c r="Q848" s="11" t="str">
        <f>VLOOKUP(N848,Coordenadas!B$2:E1695,4,0)</f>
        <v xml:space="preserve"> 47°15'35.41"O</v>
      </c>
      <c r="R848" s="33">
        <v>4033</v>
      </c>
      <c r="S848" s="13">
        <v>41165</v>
      </c>
      <c r="T848" s="35" t="str">
        <f>VLOOKUP(B848,SAOM!B$2:M2389,9,0)</f>
        <v xml:space="preserve"> VALBER VIDAL CINTRA</v>
      </c>
      <c r="U848" s="13" t="str">
        <f>VLOOKUP(B848,SAOM!B$2:N2389,10,0)</f>
        <v xml:space="preserve"> 	RUA JOAQUIM PLACIDO BARBOSA,303 - Centro</v>
      </c>
      <c r="V848" s="35">
        <f>VLOOKUP(B848,SAOM!B$2:P2389,12,0)</f>
        <v>3433535311</v>
      </c>
      <c r="W848" s="60" t="str">
        <f>VLOOKUP(B848,SAOM!B$2:O2389,11,0)</f>
        <v>37997-000</v>
      </c>
      <c r="X848" s="33" t="str">
        <f>VLOOKUP(B848,SAOM!B$2:Q2389,13,0)</f>
        <v>00:20:0E:10:4C:B9</v>
      </c>
      <c r="Y848" s="13">
        <v>41165</v>
      </c>
      <c r="Z848" s="11" t="s">
        <v>7306</v>
      </c>
      <c r="AA848" s="14">
        <v>41166</v>
      </c>
      <c r="AB848" s="28">
        <f>VLOOKUP(C848,Relatorios!A$3:B1619,2,0)</f>
        <v>41254</v>
      </c>
      <c r="AC848" s="287">
        <f>VLOOKUP(D848,Faturamento!D$3:F2283,3,0)</f>
        <v>41197</v>
      </c>
      <c r="AD848" s="41"/>
      <c r="AE848" s="14" t="str">
        <f>VLOOKUP(B848,SAOM!B$2:T2389,16,0)</f>
        <v>-</v>
      </c>
      <c r="AF848" s="14">
        <f t="shared" si="37"/>
        <v>41256</v>
      </c>
      <c r="AG848" s="14" t="s">
        <v>4162</v>
      </c>
      <c r="AH848" s="14"/>
      <c r="AI848" s="47"/>
      <c r="AJ848" s="114"/>
      <c r="AK848" s="114"/>
      <c r="AL848" s="11" t="str">
        <f>VLOOKUP(B848,SAOM!B$2:U2506,20,0)</f>
        <v>-</v>
      </c>
    </row>
    <row r="849" spans="1:43" s="15" customFormat="1" ht="15.75" customHeight="1">
      <c r="A849" s="39">
        <v>4083</v>
      </c>
      <c r="B849" s="31">
        <v>4083</v>
      </c>
      <c r="C849" s="31">
        <v>4083</v>
      </c>
      <c r="D849" s="33" t="str">
        <f>VLOOKUP(B849,SAOM!B$2:H2506,7,0)</f>
        <v>SES-CLAL-4083</v>
      </c>
      <c r="E849" s="13">
        <v>41129</v>
      </c>
      <c r="F849" s="13">
        <f t="shared" si="38"/>
        <v>41174</v>
      </c>
      <c r="G849" s="13">
        <f>VLOOKUP(B849,SAOM!B$2:D2393,3,0)</f>
        <v>41174</v>
      </c>
      <c r="H849" s="13">
        <f t="shared" si="36"/>
        <v>41189</v>
      </c>
      <c r="I849" s="13" t="s">
        <v>458</v>
      </c>
      <c r="J849" s="10" t="s">
        <v>469</v>
      </c>
      <c r="K849" s="33" t="str">
        <f>VLOOKUP(B849,SAOM!B$2:H2390,4,0)</f>
        <v>Aceito</v>
      </c>
      <c r="L849" s="10" t="s">
        <v>456</v>
      </c>
      <c r="M849" s="33" t="str">
        <f>VLOOKUP(B849,SAOM!B$2:F2676,5,0)</f>
        <v>Lider</v>
      </c>
      <c r="N849" s="11" t="s">
        <v>2203</v>
      </c>
      <c r="O849" s="11" t="str">
        <f>VLOOKUP(N849,Coordenadas!B$2:C1696,2,0)</f>
        <v>SUL</v>
      </c>
      <c r="P849" s="11" t="str">
        <f>VLOOKUP(N849,Coordenadas!B$2:D1696,3,0)</f>
        <v xml:space="preserve"> 20°23'36.91"S</v>
      </c>
      <c r="Q849" s="11" t="str">
        <f>VLOOKUP(N849,Coordenadas!B$2:E1696,4,0)</f>
        <v xml:space="preserve"> 47°15'35.41"O</v>
      </c>
      <c r="R849" s="33">
        <v>4033</v>
      </c>
      <c r="S849" s="13">
        <v>41165</v>
      </c>
      <c r="T849" s="35" t="str">
        <f>VLOOKUP(B849,SAOM!B$2:M2390,9,0)</f>
        <v xml:space="preserve"> VALBER VIDAL CINTRA</v>
      </c>
      <c r="U849" s="13" t="str">
        <f>VLOOKUP(B849,SAOM!B$2:N2390,10,0)</f>
        <v xml:space="preserve"> 	RUA DOZE DE DEZEMBRO, S/N - crentro</v>
      </c>
      <c r="V849" s="35" t="str">
        <f>VLOOKUP(B849,SAOM!B$2:P2390,12,0)</f>
        <v xml:space="preserve"> 34 33535311</v>
      </c>
      <c r="W849" s="60" t="str">
        <f>VLOOKUP(B849,SAOM!B$2:O2390,11,0)</f>
        <v>37997-000</v>
      </c>
      <c r="X849" s="33" t="str">
        <f>VLOOKUP(B849,SAOM!B$2:Q2390,13,0)</f>
        <v>00:20:0e:10:4c:6c</v>
      </c>
      <c r="Y849" s="13">
        <v>41165</v>
      </c>
      <c r="Z849" s="11" t="s">
        <v>7279</v>
      </c>
      <c r="AA849" s="14">
        <v>41165</v>
      </c>
      <c r="AB849" s="28">
        <f>VLOOKUP(C849,Relatorios!A$3:B1620,2,0)</f>
        <v>41254</v>
      </c>
      <c r="AC849" s="287">
        <f>VLOOKUP(D849,Faturamento!D$3:F2284,3,0)</f>
        <v>41196</v>
      </c>
      <c r="AD849" s="41"/>
      <c r="AE849" s="14" t="str">
        <f>VLOOKUP(B849,SAOM!B$2:T2390,16,0)</f>
        <v>-</v>
      </c>
      <c r="AF849" s="14">
        <f t="shared" si="37"/>
        <v>41255</v>
      </c>
      <c r="AG849" s="14">
        <v>41185</v>
      </c>
      <c r="AH849" s="14">
        <v>41206</v>
      </c>
      <c r="AI849" s="47" t="s">
        <v>456</v>
      </c>
      <c r="AJ849" s="114" t="s">
        <v>8241</v>
      </c>
      <c r="AK849" s="114" t="s">
        <v>8991</v>
      </c>
      <c r="AL849" s="11" t="str">
        <f>VLOOKUP(B849,SAOM!B$2:U2507,20,0)</f>
        <v>Sem computador na localidade</v>
      </c>
    </row>
    <row r="850" spans="1:43" s="15" customFormat="1" ht="15.75" customHeight="1">
      <c r="A850" s="39">
        <v>4081</v>
      </c>
      <c r="B850" s="31">
        <v>4081</v>
      </c>
      <c r="C850" s="31">
        <v>4081</v>
      </c>
      <c r="D850" s="33" t="str">
        <f>VLOOKUP(B850,SAOM!B$2:H2507,7,0)</f>
        <v>-</v>
      </c>
      <c r="E850" s="13">
        <v>41129</v>
      </c>
      <c r="F850" s="13">
        <f t="shared" si="38"/>
        <v>41174</v>
      </c>
      <c r="G850" s="13">
        <f>VLOOKUP(B850,SAOM!B$2:D2394,3,0)</f>
        <v>41174</v>
      </c>
      <c r="H850" s="13">
        <f t="shared" si="36"/>
        <v>41189</v>
      </c>
      <c r="I850" s="13" t="s">
        <v>458</v>
      </c>
      <c r="J850" s="10" t="s">
        <v>1296</v>
      </c>
      <c r="K850" s="33" t="str">
        <f>VLOOKUP(B850,SAOM!B$2:H2391,4,0)</f>
        <v>Agendado</v>
      </c>
      <c r="L850" s="10" t="s">
        <v>1296</v>
      </c>
      <c r="M850" s="33" t="str">
        <f>VLOOKUP(B850,SAOM!B$2:F2677,5,0)</f>
        <v>Lider</v>
      </c>
      <c r="N850" s="11" t="s">
        <v>5986</v>
      </c>
      <c r="O850" s="11" t="str">
        <f>VLOOKUP(N850,Coordenadas!B$2:C1697,2,0)</f>
        <v>SUL</v>
      </c>
      <c r="P850" s="11" t="str">
        <f>VLOOKUP(N850,Coordenadas!B$2:D1697,3,0)</f>
        <v xml:space="preserve"> 22° 2'46.77"S</v>
      </c>
      <c r="Q850" s="11" t="str">
        <f>VLOOKUP(N850,Coordenadas!B$2:E1697,4,0)</f>
        <v xml:space="preserve"> 45°41'23.51"O</v>
      </c>
      <c r="R850" s="33">
        <v>4033</v>
      </c>
      <c r="S850" s="13" t="s">
        <v>1296</v>
      </c>
      <c r="T850" s="35" t="str">
        <f>VLOOKUP(B850,SAOM!B$2:M2391,9,0)</f>
        <v xml:space="preserve"> Érika Likiane Fernandes</v>
      </c>
      <c r="U850" s="13" t="str">
        <f>VLOOKUP(B850,SAOM!B$2:N2391,10,0)</f>
        <v xml:space="preserve"> Avenida Saturnino de Faria, 686</v>
      </c>
      <c r="V850" s="35" t="str">
        <f>VLOOKUP(B850,SAOM!B$2:P2391,12,0)</f>
        <v xml:space="preserve"> (35) 34521211</v>
      </c>
      <c r="W850" s="60" t="str">
        <f>VLOOKUP(B850,SAOM!B$2:O2391,11,0)</f>
        <v>37556-000</v>
      </c>
      <c r="X850" s="33" t="str">
        <f>VLOOKUP(B850,SAOM!B$2:Q2391,13,0)</f>
        <v>-</v>
      </c>
      <c r="Y850" s="13"/>
      <c r="Z850" s="11"/>
      <c r="AA850" s="14"/>
      <c r="AB850" s="28" t="e">
        <f>VLOOKUP(C850,Relatorios!A$3:B1621,2,0)</f>
        <v>#N/A</v>
      </c>
      <c r="AC850" s="287" t="e">
        <f>VLOOKUP(D850,Faturamento!D$3:F2285,3,0)</f>
        <v>#N/A</v>
      </c>
      <c r="AD850" s="41"/>
      <c r="AE850" s="14" t="str">
        <f>VLOOKUP(B850,SAOM!B$2:T2391,16,0)</f>
        <v>-</v>
      </c>
      <c r="AF850" s="14">
        <f t="shared" si="37"/>
        <v>90</v>
      </c>
      <c r="AG850" s="14" t="s">
        <v>4162</v>
      </c>
      <c r="AH850" s="14"/>
      <c r="AI850" s="47"/>
      <c r="AJ850" s="114"/>
      <c r="AK850" s="114"/>
      <c r="AL850" s="11" t="str">
        <f>VLOOKUP(B850,SAOM!B$2:U2508,20,0)</f>
        <v>-</v>
      </c>
    </row>
    <row r="851" spans="1:43" s="15" customFormat="1" ht="15.75" customHeight="1">
      <c r="A851" s="39">
        <v>4080</v>
      </c>
      <c r="B851" s="31">
        <v>4080</v>
      </c>
      <c r="C851" s="31">
        <v>4080</v>
      </c>
      <c r="D851" s="33" t="str">
        <f>VLOOKUP(B851,SAOM!B$2:H2508,7,0)</f>
        <v>SES-CACU-4080</v>
      </c>
      <c r="E851" s="13">
        <v>41129</v>
      </c>
      <c r="F851" s="13">
        <f t="shared" si="38"/>
        <v>41174</v>
      </c>
      <c r="G851" s="13">
        <f>VLOOKUP(B851,SAOM!B$2:D2395,3,0)</f>
        <v>41174</v>
      </c>
      <c r="H851" s="13">
        <f t="shared" si="36"/>
        <v>41189</v>
      </c>
      <c r="I851" s="13" t="s">
        <v>458</v>
      </c>
      <c r="J851" s="10" t="s">
        <v>469</v>
      </c>
      <c r="K851" s="33" t="str">
        <f>VLOOKUP(B851,SAOM!B$2:H2392,4,0)</f>
        <v>Aceito</v>
      </c>
      <c r="L851" s="10" t="s">
        <v>456</v>
      </c>
      <c r="M851" s="33" t="str">
        <f>VLOOKUP(B851,SAOM!B$2:F2678,5,0)</f>
        <v>Lider</v>
      </c>
      <c r="N851" s="11" t="s">
        <v>5986</v>
      </c>
      <c r="O851" s="11" t="str">
        <f>VLOOKUP(N851,Coordenadas!B$2:C1698,2,0)</f>
        <v>SUL</v>
      </c>
      <c r="P851" s="11" t="str">
        <f>VLOOKUP(N851,Coordenadas!B$2:D1698,3,0)</f>
        <v xml:space="preserve"> 22° 2'46.77"S</v>
      </c>
      <c r="Q851" s="11" t="str">
        <f>VLOOKUP(N851,Coordenadas!B$2:E1698,4,0)</f>
        <v xml:space="preserve"> 45°41'23.51"O</v>
      </c>
      <c r="R851" s="33">
        <v>4033</v>
      </c>
      <c r="S851" s="13">
        <v>41152</v>
      </c>
      <c r="T851" s="35" t="str">
        <f>VLOOKUP(B851,SAOM!B$2:M2392,9,0)</f>
        <v xml:space="preserve"> Tatiana Siqueira Julidori</v>
      </c>
      <c r="U851" s="13" t="str">
        <f>VLOOKUP(B851,SAOM!B$2:N2392,10,0)</f>
        <v>O 	Rua Monsenhor Nelson Leite Lemes, 25 -  	Novo Horizonte</v>
      </c>
      <c r="V851" s="35" t="str">
        <f>VLOOKUP(B851,SAOM!B$2:P2392,12,0)</f>
        <v xml:space="preserve"> (35) 34521332</v>
      </c>
      <c r="W851" s="60" t="str">
        <f>VLOOKUP(B851,SAOM!B$2:O2392,11,0)</f>
        <v>37556-000</v>
      </c>
      <c r="X851" s="33" t="str">
        <f>VLOOKUP(B851,SAOM!B$2:Q2392,13,0)</f>
        <v>00:20:0e:10:52:59</v>
      </c>
      <c r="Y851" s="13">
        <v>41218</v>
      </c>
      <c r="Z851" s="11" t="s">
        <v>6324</v>
      </c>
      <c r="AA851" s="14">
        <v>41218</v>
      </c>
      <c r="AB851" s="28">
        <f>VLOOKUP(C851,Relatorios!A$3:B1622,2,0)</f>
        <v>41277</v>
      </c>
      <c r="AC851" s="287">
        <f>VLOOKUP(D851,Faturamento!D$3:F2286,3,0)</f>
        <v>41249</v>
      </c>
      <c r="AD851" s="41"/>
      <c r="AE851" s="14" t="str">
        <f>VLOOKUP(B851,SAOM!B$2:T2392,16,0)</f>
        <v>-</v>
      </c>
      <c r="AF851" s="14">
        <f t="shared" si="37"/>
        <v>41308</v>
      </c>
      <c r="AG851" s="14">
        <v>41253</v>
      </c>
      <c r="AH851" s="14">
        <v>41276</v>
      </c>
      <c r="AI851" s="47" t="s">
        <v>456</v>
      </c>
      <c r="AJ851" s="114" t="s">
        <v>12181</v>
      </c>
      <c r="AK851" s="114" t="s">
        <v>13713</v>
      </c>
      <c r="AL851" s="11" t="str">
        <f>VLOOKUP(B851,SAOM!B$2:U2509,20,0)</f>
        <v>Não possui</v>
      </c>
    </row>
    <row r="852" spans="1:43" s="15" customFormat="1" ht="15.75" customHeight="1">
      <c r="A852" s="39">
        <v>4079</v>
      </c>
      <c r="B852" s="31">
        <v>4079</v>
      </c>
      <c r="C852" s="31">
        <v>4079</v>
      </c>
      <c r="D852" s="33" t="str">
        <f>VLOOKUP(B852,SAOM!B$2:H2509,7,0)</f>
        <v>SES-CAOS-4079</v>
      </c>
      <c r="E852" s="13">
        <v>41129</v>
      </c>
      <c r="F852" s="13">
        <f t="shared" si="38"/>
        <v>41174</v>
      </c>
      <c r="G852" s="13">
        <f>VLOOKUP(B852,SAOM!B$2:D2396,3,0)</f>
        <v>41174</v>
      </c>
      <c r="H852" s="13">
        <f t="shared" si="36"/>
        <v>41189</v>
      </c>
      <c r="I852" s="13" t="s">
        <v>458</v>
      </c>
      <c r="J852" s="10" t="s">
        <v>469</v>
      </c>
      <c r="K852" s="33" t="str">
        <f>VLOOKUP(B852,SAOM!B$2:H2393,4,0)</f>
        <v>Aceito</v>
      </c>
      <c r="L852" s="10" t="s">
        <v>456</v>
      </c>
      <c r="M852" s="33" t="str">
        <f>VLOOKUP(B852,SAOM!B$2:F2679,5,0)</f>
        <v>Lider</v>
      </c>
      <c r="N852" s="11" t="s">
        <v>5994</v>
      </c>
      <c r="O852" s="11" t="str">
        <f>VLOOKUP(N852,Coordenadas!B$2:C1699,2,0)</f>
        <v>TRIÂNGULO DO SUL</v>
      </c>
      <c r="P852" s="11" t="str">
        <f>VLOOKUP(N852,Coordenadas!B$2:D1699,3,0)</f>
        <v xml:space="preserve"> 19°41'50.98"S</v>
      </c>
      <c r="Q852" s="11" t="str">
        <f>VLOOKUP(N852,Coordenadas!B$2:E1699,4,0)</f>
        <v xml:space="preserve"> 46°10'8.55"O</v>
      </c>
      <c r="R852" s="33">
        <v>4033</v>
      </c>
      <c r="S852" s="13">
        <v>41150</v>
      </c>
      <c r="T852" s="35" t="str">
        <f>VLOOKUP(B852,SAOM!B$2:M2393,9,0)</f>
        <v xml:space="preserve"> Rita de Cassia Teixeira</v>
      </c>
      <c r="U852" s="13" t="str">
        <f>VLOOKUP(B852,SAOM!B$2:N2393,10,0)</f>
        <v xml:space="preserve"> 	Rua Cornelia Alves Bicalho, 731m -  	Santa Terezinha</v>
      </c>
      <c r="V852" s="35" t="str">
        <f>VLOOKUP(B852,SAOM!B$2:P2393,12,0)</f>
        <v xml:space="preserve"> 037-34269192</v>
      </c>
      <c r="W852" s="60" t="str">
        <f>VLOOKUP(B852,SAOM!B$2:O2393,11,0)</f>
        <v>38970-000</v>
      </c>
      <c r="X852" s="33" t="str">
        <f>VLOOKUP(B852,SAOM!B$2:Q2393,13,0)</f>
        <v>00:20:0E:10:4A:AA</v>
      </c>
      <c r="Y852" s="13">
        <v>41138</v>
      </c>
      <c r="Z852" s="11" t="s">
        <v>6229</v>
      </c>
      <c r="AA852" s="14">
        <v>41234</v>
      </c>
      <c r="AB852" s="28">
        <f>VLOOKUP(C852,Relatorios!A$3:B1623,2,0)</f>
        <v>41183</v>
      </c>
      <c r="AC852" s="287">
        <f>VLOOKUP(D852,Faturamento!D$3:F2287,3,0)</f>
        <v>41265</v>
      </c>
      <c r="AD852" s="41"/>
      <c r="AE852" s="14" t="str">
        <f>VLOOKUP(B852,SAOM!B$2:T2393,16,0)</f>
        <v>-</v>
      </c>
      <c r="AF852" s="14">
        <f t="shared" si="37"/>
        <v>41324</v>
      </c>
      <c r="AG852" s="14" t="s">
        <v>4162</v>
      </c>
      <c r="AH852" s="14"/>
      <c r="AI852" s="47"/>
      <c r="AJ852" s="114"/>
      <c r="AK852" s="114"/>
      <c r="AL852" s="11" t="str">
        <f>VLOOKUP(B852,SAOM!B$2:U2510,20,0)</f>
        <v>sem computador na localidade.</v>
      </c>
    </row>
    <row r="853" spans="1:43" s="57" customFormat="1" ht="15.75" customHeight="1">
      <c r="A853" s="39">
        <v>4106</v>
      </c>
      <c r="B853" s="31">
        <v>4106</v>
      </c>
      <c r="C853" s="31">
        <v>4106</v>
      </c>
      <c r="D853" s="31" t="str">
        <f>VLOOKUP(B853,SAOM!B$2:H2510,7,0)</f>
        <v>SES-MANA-4106</v>
      </c>
      <c r="E853" s="24">
        <v>41129</v>
      </c>
      <c r="F853" s="24">
        <f t="shared" si="38"/>
        <v>41174</v>
      </c>
      <c r="G853" s="24">
        <f>VLOOKUP(B853,SAOM!B$2:D2397,3,0)</f>
        <v>41312</v>
      </c>
      <c r="H853" s="24">
        <f t="shared" si="36"/>
        <v>41189</v>
      </c>
      <c r="I853" s="24">
        <v>41281</v>
      </c>
      <c r="J853" s="48" t="s">
        <v>469</v>
      </c>
      <c r="K853" s="31" t="str">
        <f>VLOOKUP(B853,SAOM!B$2:H2394,4,0)</f>
        <v>Aceito</v>
      </c>
      <c r="L853" s="48" t="s">
        <v>456</v>
      </c>
      <c r="M853" s="33" t="str">
        <f>VLOOKUP(B853,SAOM!B$2:F2680,5,0)</f>
        <v>Lider</v>
      </c>
      <c r="N853" s="40" t="s">
        <v>4832</v>
      </c>
      <c r="O853" s="40" t="str">
        <f>VLOOKUP(N853,Coordenadas!B$2:C1700,2,0)</f>
        <v>LESTE</v>
      </c>
      <c r="P853" s="40" t="str">
        <f>VLOOKUP(N853,Coordenadas!B$2:D1700,3,0)</f>
        <v xml:space="preserve"> 18°46'3.85"S</v>
      </c>
      <c r="Q853" s="40" t="str">
        <f>VLOOKUP(N853,Coordenadas!B$2:E1700,4,0)</f>
        <v xml:space="preserve"> 40°58'30.81"O</v>
      </c>
      <c r="R853" s="31">
        <v>4033</v>
      </c>
      <c r="S853" s="24">
        <v>41169</v>
      </c>
      <c r="T853" s="54" t="str">
        <f>VLOOKUP(B853,SAOM!B$2:M2394,9,0)</f>
        <v xml:space="preserve"> Janice/Geovana</v>
      </c>
      <c r="U853" s="24" t="str">
        <f>VLOOKUP(B853,SAOM!B$2:N2394,10,0)</f>
        <v xml:space="preserve"> R. Juranir Silva, S/N -  Bela Vista</v>
      </c>
      <c r="V853" s="54" t="str">
        <f>VLOOKUP(B853,SAOM!B$2:P2394,12,0)</f>
        <v xml:space="preserve"> (33)3241-1184</v>
      </c>
      <c r="W853" s="175" t="str">
        <f>VLOOKUP(B853,SAOM!B$2:O2394,11,0)</f>
        <v>35290-000</v>
      </c>
      <c r="X853" s="31" t="str">
        <f>VLOOKUP(B853,SAOM!B$2:Q2394,13,0)</f>
        <v>00:20:0e:10:4c:ca</v>
      </c>
      <c r="Y853" s="24">
        <v>41312</v>
      </c>
      <c r="Z853" s="40" t="s">
        <v>15409</v>
      </c>
      <c r="AA853" s="55">
        <v>41313</v>
      </c>
      <c r="AB853" s="56">
        <f>VLOOKUP(C853,Relatorios!A$3:B1624,2,0)</f>
        <v>41337</v>
      </c>
      <c r="AC853" s="287">
        <f>VLOOKUP(D853,Faturamento!D$3:F2288,3,0)</f>
        <v>41344</v>
      </c>
      <c r="AD853" s="45"/>
      <c r="AE853" s="55"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55">
        <f t="shared" si="37"/>
        <v>41403</v>
      </c>
      <c r="AG853" s="55" t="s">
        <v>4162</v>
      </c>
      <c r="AH853" s="55"/>
      <c r="AI853" s="181"/>
      <c r="AJ853" s="115"/>
      <c r="AK853" s="115"/>
      <c r="AL853" s="11" t="str">
        <f>VLOOKUP(B853,SAOM!B$2:U2511,20,0)</f>
        <v>Não possui comprimento</v>
      </c>
    </row>
    <row r="854" spans="1:43" s="15" customFormat="1" ht="15.75" customHeight="1">
      <c r="A854" s="39">
        <v>4105</v>
      </c>
      <c r="B854" s="31">
        <v>4105</v>
      </c>
      <c r="C854" s="31">
        <v>4105</v>
      </c>
      <c r="D854" s="33" t="str">
        <f>VLOOKUP(B854,SAOM!B$2:H2511,7,0)</f>
        <v>SES-ITRI-4105</v>
      </c>
      <c r="E854" s="13">
        <v>41129</v>
      </c>
      <c r="F854" s="13">
        <f t="shared" si="38"/>
        <v>41174</v>
      </c>
      <c r="G854" s="13">
        <f>VLOOKUP(B854,SAOM!B$2:D2398,3,0)</f>
        <v>41174</v>
      </c>
      <c r="H854" s="13">
        <f t="shared" si="36"/>
        <v>41189</v>
      </c>
      <c r="I854" s="13" t="s">
        <v>458</v>
      </c>
      <c r="J854" s="10" t="s">
        <v>469</v>
      </c>
      <c r="K854" s="33" t="str">
        <f>VLOOKUP(B854,SAOM!B$2:H2395,4,0)</f>
        <v>Aceito</v>
      </c>
      <c r="L854" s="10" t="s">
        <v>456</v>
      </c>
      <c r="M854" s="33" t="str">
        <f>VLOOKUP(B854,SAOM!B$2:F2681,5,0)</f>
        <v>Lider</v>
      </c>
      <c r="N854" s="11" t="s">
        <v>3572</v>
      </c>
      <c r="O854" s="11" t="str">
        <f>VLOOKUP(N854,Coordenadas!B$2:C1701,2,0)</f>
        <v>NORDESTE</v>
      </c>
      <c r="P854" s="11" t="str">
        <f>VLOOKUP(N854,Coordenadas!B$2:D1701,3,0)</f>
        <v xml:space="preserve"> 18° 2'40.30"S</v>
      </c>
      <c r="Q854" s="11" t="str">
        <f>VLOOKUP(N854,Coordenadas!B$2:E1701,4,0)</f>
        <v xml:space="preserve"> 41°39'40.50"O</v>
      </c>
      <c r="R854" s="33">
        <v>4033</v>
      </c>
      <c r="S854" s="13">
        <v>41135</v>
      </c>
      <c r="T854" s="35" t="str">
        <f>VLOOKUP(B854,SAOM!B$2:M2395,9,0)</f>
        <v xml:space="preserve"> Thiago Amaral</v>
      </c>
      <c r="U854" s="13" t="str">
        <f>VLOOKUP(B854,SAOM!B$2:N2395,10,0)</f>
        <v xml:space="preserve"> R: Brasília,90 - Centro</v>
      </c>
      <c r="V854" s="35" t="str">
        <f>VLOOKUP(B854,SAOM!B$2:P2395,12,0)</f>
        <v xml:space="preserve"> 33 - 3511 -1799</v>
      </c>
      <c r="W854" s="60" t="str">
        <f>VLOOKUP(B854,SAOM!B$2:O2395,11,0)</f>
        <v>39830-00</v>
      </c>
      <c r="X854" s="33" t="str">
        <f>VLOOKUP(B854,SAOM!B$2:Q2395,13,0)</f>
        <v>00:20:0e:10:52:d7</v>
      </c>
      <c r="Y854" s="13">
        <v>41136</v>
      </c>
      <c r="Z854" s="11" t="s">
        <v>5617</v>
      </c>
      <c r="AA854" s="14">
        <v>41137</v>
      </c>
      <c r="AB854" s="28">
        <f>VLOOKUP(C854,Relatorios!A$3:B1625,2,0)</f>
        <v>41193</v>
      </c>
      <c r="AC854" s="287">
        <f>VLOOKUP(D854,Faturamento!D$3:F2289,3,0)</f>
        <v>41168</v>
      </c>
      <c r="AD854" s="41"/>
      <c r="AE854" s="14" t="str">
        <f>VLOOKUP(B854,SAOM!B$2:T2395,16,0)</f>
        <v>-</v>
      </c>
      <c r="AF854" s="14">
        <f t="shared" si="37"/>
        <v>41227</v>
      </c>
      <c r="AG854" s="14">
        <v>41278</v>
      </c>
      <c r="AH854" s="14">
        <v>41374</v>
      </c>
      <c r="AI854" s="181" t="s">
        <v>16085</v>
      </c>
      <c r="AJ854" s="114" t="s">
        <v>13729</v>
      </c>
      <c r="AK854" s="114" t="s">
        <v>16485</v>
      </c>
      <c r="AL854" s="11" t="str">
        <f>VLOOKUP(B854,SAOM!B$2:U2512,20,0)</f>
        <v>-</v>
      </c>
    </row>
    <row r="855" spans="1:43" s="57" customFormat="1" ht="15.75" customHeight="1">
      <c r="A855" s="39">
        <v>4104</v>
      </c>
      <c r="B855" s="31">
        <v>4104</v>
      </c>
      <c r="C855" s="31">
        <v>4104</v>
      </c>
      <c r="D855" s="33" t="str">
        <f>VLOOKUP(B855,SAOM!B$2:H2512,7,0)</f>
        <v>SES-ITRI-4104</v>
      </c>
      <c r="E855" s="24">
        <v>41129</v>
      </c>
      <c r="F855" s="24">
        <f t="shared" si="38"/>
        <v>41174</v>
      </c>
      <c r="G855" s="13">
        <f>VLOOKUP(B855,SAOM!B$2:D2399,3,0)</f>
        <v>41191</v>
      </c>
      <c r="H855" s="24">
        <f t="shared" si="36"/>
        <v>41189</v>
      </c>
      <c r="I855" s="24" t="s">
        <v>458</v>
      </c>
      <c r="J855" s="48" t="s">
        <v>469</v>
      </c>
      <c r="K855" s="33" t="str">
        <f>VLOOKUP(B855,SAOM!B$2:H2396,4,0)</f>
        <v>Aceito</v>
      </c>
      <c r="L855" s="10" t="s">
        <v>456</v>
      </c>
      <c r="M855" s="33" t="str">
        <f>VLOOKUP(B855,SAOM!B$2:F2682,5,0)</f>
        <v>Lider</v>
      </c>
      <c r="N855" s="40" t="s">
        <v>3572</v>
      </c>
      <c r="O855" s="11" t="str">
        <f>VLOOKUP(N855,Coordenadas!B$2:C1702,2,0)</f>
        <v>NORDESTE</v>
      </c>
      <c r="P855" s="11" t="str">
        <f>VLOOKUP(N855,Coordenadas!B$2:D1702,3,0)</f>
        <v xml:space="preserve"> 18° 2'40.30"S</v>
      </c>
      <c r="Q855" s="11" t="str">
        <f>VLOOKUP(N855,Coordenadas!B$2:E1702,4,0)</f>
        <v xml:space="preserve"> 41°39'40.50"O</v>
      </c>
      <c r="R855" s="31">
        <v>4033</v>
      </c>
      <c r="S855" s="24">
        <v>41136</v>
      </c>
      <c r="T855" s="35" t="str">
        <f>VLOOKUP(B855,SAOM!B$2:M2396,9,0)</f>
        <v>Roberta Castros/ Janaina</v>
      </c>
      <c r="U855" s="13" t="str">
        <f>VLOOKUP(B855,SAOM!B$2:N2396,10,0)</f>
        <v xml:space="preserve"> Distrito de Frei Serafim - Zona Rural </v>
      </c>
      <c r="V855" s="35" t="str">
        <f>VLOOKUP(B855,SAOM!B$2:P2396,12,0)</f>
        <v>33- 9938-4420</v>
      </c>
      <c r="W855" s="60" t="str">
        <f>VLOOKUP(B855,SAOM!B$2:O2396,11,0)</f>
        <v>39830-00</v>
      </c>
      <c r="X855" s="33" t="str">
        <f>VLOOKUP(B855,SAOM!B$2:Q2396,13,0)</f>
        <v>00:20:0e:10:4a:ff</v>
      </c>
      <c r="Y855" s="24">
        <v>41158</v>
      </c>
      <c r="Z855" s="40" t="s">
        <v>7021</v>
      </c>
      <c r="AA855" s="55">
        <v>41166</v>
      </c>
      <c r="AB855" s="28">
        <f>VLOOKUP(C855,Relatorios!A$3:B1626,2,0)</f>
        <v>41193</v>
      </c>
      <c r="AC855" s="287">
        <f>VLOOKUP(D855,Faturamento!D$3:F2290,3,0)</f>
        <v>41197</v>
      </c>
      <c r="AD855" s="55" t="s">
        <v>7277</v>
      </c>
      <c r="AE855" s="14" t="str">
        <f>VLOOKUP(B855,SAOM!B$2:T2396,16,0)</f>
        <v>19-2- Vsat nao ativada, sera retirada de monitroamento no nagios.
24/08/2012 11:33:29 	Hernan Martins Alves 	Técnico esteve no local, instalou a antena, mas a rede de telefone da cidade não está funcionando, e não pe</v>
      </c>
      <c r="AF855" s="14">
        <f t="shared" si="37"/>
        <v>41256</v>
      </c>
      <c r="AG855" s="55">
        <v>41198</v>
      </c>
      <c r="AH855" s="55">
        <v>41381</v>
      </c>
      <c r="AI855" s="181" t="s">
        <v>16085</v>
      </c>
      <c r="AJ855" s="115" t="s">
        <v>12169</v>
      </c>
      <c r="AK855" s="115" t="s">
        <v>17940</v>
      </c>
      <c r="AL855" s="11" t="str">
        <f>VLOOKUP(B855,SAOM!B$2:U2513,20,0)</f>
        <v>A localidade não possui computador.</v>
      </c>
    </row>
    <row r="856" spans="1:43" s="15" customFormat="1" ht="15.75" customHeight="1">
      <c r="A856" s="39">
        <v>4103</v>
      </c>
      <c r="B856" s="31">
        <v>4103</v>
      </c>
      <c r="C856" s="31">
        <v>4103</v>
      </c>
      <c r="D856" s="33" t="str">
        <f>VLOOKUP(B856,SAOM!B$2:H2513,7,0)</f>
        <v>-</v>
      </c>
      <c r="E856" s="13">
        <v>41129</v>
      </c>
      <c r="F856" s="13">
        <f t="shared" si="38"/>
        <v>41174</v>
      </c>
      <c r="G856" s="13">
        <f>VLOOKUP(B856,SAOM!B$2:D2400,3,0)</f>
        <v>41174</v>
      </c>
      <c r="H856" s="13">
        <f t="shared" si="36"/>
        <v>41189</v>
      </c>
      <c r="I856" s="13">
        <v>41292</v>
      </c>
      <c r="J856" s="10" t="s">
        <v>700</v>
      </c>
      <c r="K856" s="33" t="str">
        <f>VLOOKUP(B856,SAOM!B$2:H2397,4,0)</f>
        <v>Paralisado</v>
      </c>
      <c r="L856" s="10" t="s">
        <v>456</v>
      </c>
      <c r="M856" s="33" t="str">
        <f>VLOOKUP(B856,SAOM!B$2:F2683,5,0)</f>
        <v>Lider</v>
      </c>
      <c r="N856" s="11" t="s">
        <v>3572</v>
      </c>
      <c r="O856" s="11" t="str">
        <f>VLOOKUP(N856,Coordenadas!B$2:C1703,2,0)</f>
        <v>NORDESTE</v>
      </c>
      <c r="P856" s="11" t="str">
        <f>VLOOKUP(N856,Coordenadas!B$2:D1703,3,0)</f>
        <v xml:space="preserve"> 18° 2'40.30"S</v>
      </c>
      <c r="Q856" s="11" t="str">
        <f>VLOOKUP(N856,Coordenadas!B$2:E1703,4,0)</f>
        <v xml:space="preserve"> 41°39'40.50"O</v>
      </c>
      <c r="R856" s="33">
        <v>4033</v>
      </c>
      <c r="S856" s="13" t="s">
        <v>458</v>
      </c>
      <c r="T856" s="35" t="str">
        <f>VLOOKUP(B856,SAOM!B$2:M2397,9,0)</f>
        <v xml:space="preserve"> Thiago Amaral</v>
      </c>
      <c r="U856" s="13" t="str">
        <f>VLOOKUP(B856,SAOM!B$2:N2397,10,0)</f>
        <v xml:space="preserve">Cafelândia  -  	Zona Rural </v>
      </c>
      <c r="V856" s="35" t="str">
        <f>VLOOKUP(B856,SAOM!B$2:P2397,12,0)</f>
        <v>33- 3511-1033</v>
      </c>
      <c r="W856" s="60" t="str">
        <f>VLOOKUP(B856,SAOM!B$2:O2397,11,0)</f>
        <v>39830-00</v>
      </c>
      <c r="X856" s="33" t="str">
        <f>VLOOKUP(B856,SAOM!B$2:Q2397,13,0)</f>
        <v>-</v>
      </c>
      <c r="Y856" s="13"/>
      <c r="Z856" s="11"/>
      <c r="AA856" s="14"/>
      <c r="AB856" s="28" t="e">
        <f>VLOOKUP(C856,Relatorios!A$3:B1627,2,0)</f>
        <v>#N/A</v>
      </c>
      <c r="AC856" s="287" t="e">
        <f>VLOOKUP(D856,Faturamento!D$3:F2291,3,0)</f>
        <v>#N/A</v>
      </c>
      <c r="AD856" s="41"/>
      <c r="AE856" s="14" t="str">
        <f>VLOOKUP(B856,SAOM!B$2:T2397,16,0)</f>
        <v>18/01/2013 12:51:47 	Hernan Martins Alves 	Telefone que esta na OS é de uma residência.  	Pendência Ativação</v>
      </c>
      <c r="AF856" s="14">
        <f t="shared" si="37"/>
        <v>90</v>
      </c>
      <c r="AG856" s="14" t="s">
        <v>4162</v>
      </c>
      <c r="AH856" s="14"/>
      <c r="AI856" s="47"/>
      <c r="AJ856" s="114"/>
      <c r="AK856" s="114"/>
      <c r="AL856" s="11" t="str">
        <f>VLOOKUP(B856,SAOM!B$2:U2514,20,0)</f>
        <v>-</v>
      </c>
    </row>
    <row r="857" spans="1:43" s="57" customFormat="1" ht="15.75" customHeight="1">
      <c r="A857" s="39">
        <v>4102</v>
      </c>
      <c r="B857" s="31">
        <v>4102</v>
      </c>
      <c r="C857" s="31">
        <v>4102</v>
      </c>
      <c r="D857" s="33" t="str">
        <f>VLOOKUP(B857,SAOM!B$2:H2514,7,0)</f>
        <v>-</v>
      </c>
      <c r="E857" s="24">
        <v>41129</v>
      </c>
      <c r="F857" s="24">
        <f t="shared" si="38"/>
        <v>41174</v>
      </c>
      <c r="G857" s="13">
        <f>VLOOKUP(B857,SAOM!B$2:D2401,3,0)</f>
        <v>41174</v>
      </c>
      <c r="H857" s="24">
        <f t="shared" si="36"/>
        <v>41189</v>
      </c>
      <c r="I857" s="24">
        <v>41134</v>
      </c>
      <c r="J857" s="48" t="s">
        <v>700</v>
      </c>
      <c r="K857" s="33" t="str">
        <f>VLOOKUP(B857,SAOM!B$2:H2398,4,0)</f>
        <v>Paralisado</v>
      </c>
      <c r="L857" s="10" t="s">
        <v>456</v>
      </c>
      <c r="M857" s="33" t="str">
        <f>VLOOKUP(B857,SAOM!B$2:F2684,5,0)</f>
        <v>Lider</v>
      </c>
      <c r="N857" s="40" t="s">
        <v>3572</v>
      </c>
      <c r="O857" s="11" t="str">
        <f>VLOOKUP(N857,Coordenadas!B$2:C1704,2,0)</f>
        <v>NORDESTE</v>
      </c>
      <c r="P857" s="11" t="str">
        <f>VLOOKUP(N857,Coordenadas!B$2:D1704,3,0)</f>
        <v xml:space="preserve"> 18° 2'40.30"S</v>
      </c>
      <c r="Q857" s="11" t="str">
        <f>VLOOKUP(N857,Coordenadas!B$2:E1704,4,0)</f>
        <v xml:space="preserve"> 41°39'40.50"O</v>
      </c>
      <c r="R857" s="31">
        <v>4033</v>
      </c>
      <c r="S857" s="24" t="s">
        <v>458</v>
      </c>
      <c r="T857" s="35" t="str">
        <f>VLOOKUP(B857,SAOM!B$2:M2398,9,0)</f>
        <v>Emª Maria Luiza</v>
      </c>
      <c r="U857" s="13" t="str">
        <f>VLOOKUP(B857,SAOM!B$2:N2398,10,0)</f>
        <v xml:space="preserve"> R : Serafim Souza e Silva - Coqueiros</v>
      </c>
      <c r="V857" s="35" t="str">
        <f>VLOOKUP(B857,SAOM!B$2:P2398,12,0)</f>
        <v xml:space="preserve"> 033- 8416-9892</v>
      </c>
      <c r="W857" s="60" t="str">
        <f>VLOOKUP(B857,SAOM!B$2:O2398,11,0)</f>
        <v>39830-000</v>
      </c>
      <c r="X857" s="33" t="str">
        <f>VLOOKUP(B857,SAOM!B$2:Q2398,13,0)</f>
        <v>-</v>
      </c>
      <c r="Y857" s="24"/>
      <c r="Z857" s="40"/>
      <c r="AA857" s="55"/>
      <c r="AB857" s="28" t="e">
        <f>VLOOKUP(C857,Relatorios!A$3:B1628,2,0)</f>
        <v>#N/A</v>
      </c>
      <c r="AC857" s="287" t="e">
        <f>VLOOKUP(D857,Faturamento!D$3:F2292,3,0)</f>
        <v>#N/A</v>
      </c>
      <c r="AD857" s="45" t="s">
        <v>6037</v>
      </c>
      <c r="AE857" s="14" t="str">
        <f>VLOOKUP(B857,SAOM!B$2:T2398,16,0)</f>
        <v xml:space="preserve">13/8 - Local está em construção, com previsão de término para Outubro.
</v>
      </c>
      <c r="AF857" s="14">
        <f t="shared" si="37"/>
        <v>90</v>
      </c>
      <c r="AG857" s="55" t="s">
        <v>4162</v>
      </c>
      <c r="AH857" s="55"/>
      <c r="AI857" s="181"/>
      <c r="AJ857" s="115"/>
      <c r="AK857" s="115"/>
      <c r="AL857" s="11" t="str">
        <f>VLOOKUP(B857,SAOM!B$2:U2515,20,0)</f>
        <v>-</v>
      </c>
    </row>
    <row r="858" spans="1:43" s="15" customFormat="1" ht="15.75" customHeight="1">
      <c r="A858" s="39">
        <v>4100</v>
      </c>
      <c r="B858" s="31">
        <v>4100</v>
      </c>
      <c r="C858" s="31">
        <v>4100</v>
      </c>
      <c r="D858" s="33" t="str">
        <f>VLOOKUP(B858,SAOM!B$2:H2515,7,0)</f>
        <v>SES-GUBA-4100</v>
      </c>
      <c r="E858" s="13">
        <v>41129</v>
      </c>
      <c r="F858" s="13">
        <f t="shared" si="38"/>
        <v>41174</v>
      </c>
      <c r="G858" s="13">
        <f>VLOOKUP(B858,SAOM!B$2:D2402,3,0)</f>
        <v>41129</v>
      </c>
      <c r="H858" s="13">
        <f t="shared" si="36"/>
        <v>41189</v>
      </c>
      <c r="I858" s="13" t="s">
        <v>458</v>
      </c>
      <c r="J858" s="10" t="s">
        <v>469</v>
      </c>
      <c r="K858" s="33" t="str">
        <f>VLOOKUP(B858,SAOM!B$2:H2399,4,0)</f>
        <v>Aceito</v>
      </c>
      <c r="L858" s="10" t="s">
        <v>456</v>
      </c>
      <c r="M858" s="33" t="str">
        <f>VLOOKUP(B858,SAOM!B$2:F2685,5,0)</f>
        <v>Lider</v>
      </c>
      <c r="N858" s="11" t="s">
        <v>6012</v>
      </c>
      <c r="O858" s="11" t="str">
        <f>VLOOKUP(N858,Coordenadas!B$2:C1705,2,0)</f>
        <v>LESTE DO SUL</v>
      </c>
      <c r="P858" s="11" t="str">
        <f>VLOOKUP(N858,Coordenadas!B$2:D1705,3,0)</f>
        <v xml:space="preserve"> 20°33'27.17"S</v>
      </c>
      <c r="Q858" s="11" t="str">
        <f>VLOOKUP(N858,Coordenadas!B$2:E1705,4,0)</f>
        <v xml:space="preserve"> 43° 0'21.19"O</v>
      </c>
      <c r="R858" s="33">
        <v>4033</v>
      </c>
      <c r="S858" s="13">
        <v>41176</v>
      </c>
      <c r="T858" s="35" t="str">
        <f>VLOOKUP(B858,SAOM!B$2:M2399,9,0)</f>
        <v>Vicentina Maria Cmpos Moreira</v>
      </c>
      <c r="U858" s="13" t="str">
        <f>VLOOKUP(B858,SAOM!B$2:N2399,10,0)</f>
        <v>Zona Rural Café - BAIRRO Café</v>
      </c>
      <c r="V858" s="35">
        <f>VLOOKUP(B858,SAOM!B$2:P2399,12,0)</f>
        <v>38935181</v>
      </c>
      <c r="W858" s="60" t="str">
        <f>VLOOKUP(B858,SAOM!B$2:O2399,11,0)</f>
        <v>35436-000</v>
      </c>
      <c r="X858" s="33" t="str">
        <f>VLOOKUP(B858,SAOM!B$2:Q2399,13,0)</f>
        <v>00:20:0e:10:55:3d</v>
      </c>
      <c r="Y858" s="13">
        <v>41235</v>
      </c>
      <c r="Z858" s="11" t="s">
        <v>4670</v>
      </c>
      <c r="AA858" s="14">
        <v>41235</v>
      </c>
      <c r="AB858" s="28">
        <f>VLOOKUP(C858,Relatorios!A$3:B1629,2,0)</f>
        <v>41277</v>
      </c>
      <c r="AC858" s="287">
        <f>VLOOKUP(D858,Faturamento!D$3:F2293,3,0)</f>
        <v>41266</v>
      </c>
      <c r="AD858" s="41"/>
      <c r="AE858" s="14" t="str">
        <f>VLOOKUP(B858,SAOM!B$2:T2399,16,0)</f>
        <v>-</v>
      </c>
      <c r="AF858" s="14">
        <f t="shared" si="37"/>
        <v>41325</v>
      </c>
      <c r="AG858" s="14" t="s">
        <v>4162</v>
      </c>
      <c r="AH858" s="14"/>
      <c r="AI858" s="47"/>
      <c r="AJ858" s="114"/>
      <c r="AK858" s="114"/>
      <c r="AL858" s="11" t="str">
        <f>VLOOKUP(B858,SAOM!B$2:U2516,20,0)</f>
        <v>a localidade não possui computador</v>
      </c>
    </row>
    <row r="859" spans="1:43" s="15" customFormat="1" ht="15.75" customHeight="1">
      <c r="A859" s="39">
        <v>4099</v>
      </c>
      <c r="B859" s="31">
        <v>4099</v>
      </c>
      <c r="C859" s="31">
        <v>4099</v>
      </c>
      <c r="D859" s="33" t="str">
        <f>VLOOKUP(B859,SAOM!B$2:H2516,7,0)</f>
        <v>-</v>
      </c>
      <c r="E859" s="13">
        <v>41129</v>
      </c>
      <c r="F859" s="13">
        <f t="shared" si="38"/>
        <v>41174</v>
      </c>
      <c r="G859" s="13">
        <f>VLOOKUP(B859,SAOM!B$2:D2403,3,0)</f>
        <v>41174</v>
      </c>
      <c r="H859" s="13">
        <f t="shared" si="36"/>
        <v>41189</v>
      </c>
      <c r="I859" s="13">
        <v>41281</v>
      </c>
      <c r="J859" s="10" t="s">
        <v>700</v>
      </c>
      <c r="K859" s="33" t="str">
        <f>VLOOKUP(B859,SAOM!B$2:H2400,4,0)</f>
        <v>Paralisado</v>
      </c>
      <c r="L859" s="10" t="s">
        <v>456</v>
      </c>
      <c r="M859" s="33" t="str">
        <f>VLOOKUP(B859,SAOM!B$2:F2686,5,0)</f>
        <v>Lider</v>
      </c>
      <c r="N859" s="11" t="s">
        <v>6012</v>
      </c>
      <c r="O859" s="11" t="str">
        <f>VLOOKUP(N859,Coordenadas!B$2:C1706,2,0)</f>
        <v>LESTE DO SUL</v>
      </c>
      <c r="P859" s="11" t="str">
        <f>VLOOKUP(N859,Coordenadas!B$2:D1706,3,0)</f>
        <v xml:space="preserve"> 20°33'27.17"S</v>
      </c>
      <c r="Q859" s="11" t="str">
        <f>VLOOKUP(N859,Coordenadas!B$2:E1706,4,0)</f>
        <v xml:space="preserve"> 43° 0'21.19"O</v>
      </c>
      <c r="R859" s="33">
        <v>4033</v>
      </c>
      <c r="S859" s="13">
        <v>41169</v>
      </c>
      <c r="T859" s="35" t="str">
        <f>VLOOKUP(B859,SAOM!B$2:M2400,9,0)</f>
        <v xml:space="preserve"> Vicentina Maria Campos Moreira</v>
      </c>
      <c r="U859" s="13" t="str">
        <f>VLOOKUP(B859,SAOM!B$2:N2400,10,0)</f>
        <v xml:space="preserve"> Zona Rural São Joaquim -  São Joaquim</v>
      </c>
      <c r="V859" s="35">
        <f>VLOOKUP(B859,SAOM!B$2:P2400,12,0)</f>
        <v>38935181</v>
      </c>
      <c r="W859" s="60" t="str">
        <f>VLOOKUP(B859,SAOM!B$2:O2400,11,0)</f>
        <v>35436-000</v>
      </c>
      <c r="X859" s="33" t="str">
        <f>VLOOKUP(B859,SAOM!B$2:Q2400,13,0)</f>
        <v>-</v>
      </c>
      <c r="Y859" s="13"/>
      <c r="Z859" s="11"/>
      <c r="AA859" s="14"/>
      <c r="AB859" s="28" t="e">
        <f>VLOOKUP(C859,Relatorios!A$3:B1630,2,0)</f>
        <v>#N/A</v>
      </c>
      <c r="AC859" s="287" t="e">
        <f>VLOOKUP(D859,Faturamento!D$3:F2294,3,0)</f>
        <v>#N/A</v>
      </c>
      <c r="AD859" s="41"/>
      <c r="AE859" s="14" t="str">
        <f>VLOOKUP(B859,SAOM!B$2:T2400,16,0)</f>
        <v>07/01/2013 15:22:00 	Hernan Martins Alves 	Não consegue contato com o cliente, informar novo número.  	Pendência Ativação</v>
      </c>
      <c r="AF859" s="14">
        <f t="shared" si="37"/>
        <v>90</v>
      </c>
      <c r="AG859" s="14" t="s">
        <v>4162</v>
      </c>
      <c r="AH859" s="14"/>
      <c r="AI859" s="47"/>
      <c r="AJ859" s="114"/>
      <c r="AK859" s="114"/>
      <c r="AL859" s="11" t="str">
        <f>VLOOKUP(B859,SAOM!B$2:U2517,20,0)</f>
        <v>-</v>
      </c>
    </row>
    <row r="860" spans="1:43" s="15" customFormat="1" ht="15.75" customHeight="1">
      <c r="A860" s="39">
        <v>4101</v>
      </c>
      <c r="B860" s="31">
        <v>4101</v>
      </c>
      <c r="C860" s="31">
        <v>4101</v>
      </c>
      <c r="D860" s="33" t="str">
        <f>VLOOKUP(B860,SAOM!B$2:H2517,7,0)</f>
        <v>SES-GUBA-4101</v>
      </c>
      <c r="E860" s="13">
        <v>41129</v>
      </c>
      <c r="F860" s="13">
        <f t="shared" si="38"/>
        <v>41174</v>
      </c>
      <c r="G860" s="13">
        <f>VLOOKUP(B860,SAOM!B$2:D2404,3,0)</f>
        <v>41129</v>
      </c>
      <c r="H860" s="13">
        <f t="shared" si="36"/>
        <v>41189</v>
      </c>
      <c r="I860" s="13" t="s">
        <v>458</v>
      </c>
      <c r="J860" s="10" t="s">
        <v>469</v>
      </c>
      <c r="K860" s="33" t="str">
        <f>VLOOKUP(B860,SAOM!B$2:H2401,4,0)</f>
        <v>Aceito</v>
      </c>
      <c r="L860" s="10" t="s">
        <v>456</v>
      </c>
      <c r="M860" s="33" t="str">
        <f>VLOOKUP(B860,SAOM!B$2:F2687,5,0)</f>
        <v>Lider</v>
      </c>
      <c r="N860" s="11" t="s">
        <v>6012</v>
      </c>
      <c r="O860" s="11" t="str">
        <f>VLOOKUP(N860,Coordenadas!B$2:C1707,2,0)</f>
        <v>LESTE DO SUL</v>
      </c>
      <c r="P860" s="11" t="str">
        <f>VLOOKUP(N860,Coordenadas!B$2:D1707,3,0)</f>
        <v xml:space="preserve"> 20°33'27.17"S</v>
      </c>
      <c r="Q860" s="11" t="str">
        <f>VLOOKUP(N860,Coordenadas!B$2:E1707,4,0)</f>
        <v xml:space="preserve"> 43° 0'21.19"O</v>
      </c>
      <c r="R860" s="33">
        <v>4033</v>
      </c>
      <c r="S860" s="13">
        <v>41178</v>
      </c>
      <c r="T860" s="35" t="str">
        <f>VLOOKUP(B860,SAOM!B$2:M2401,9,0)</f>
        <v xml:space="preserve"> Vicentina Maria Campos Moreira</v>
      </c>
      <c r="U860" s="13" t="str">
        <f>VLOOKUP(B860,SAOM!B$2:N2401,10,0)</f>
        <v xml:space="preserve"> Rua Coração de Maria 307 -  Centro</v>
      </c>
      <c r="V860" s="35">
        <f>VLOOKUP(B860,SAOM!B$2:P2401,12,0)</f>
        <v>38935181</v>
      </c>
      <c r="W860" s="60" t="str">
        <f>VLOOKUP(B860,SAOM!B$2:O2401,11,0)</f>
        <v>35436-000</v>
      </c>
      <c r="X860" s="33" t="str">
        <f>VLOOKUP(B860,SAOM!B$2:Q2401,13,0)</f>
        <v>00:20:0E:10:4B:71</v>
      </c>
      <c r="Y860" s="13">
        <v>41221</v>
      </c>
      <c r="Z860" s="11" t="s">
        <v>4670</v>
      </c>
      <c r="AA860" s="14">
        <v>41221</v>
      </c>
      <c r="AB860" s="28">
        <f>VLOOKUP(C860,Relatorios!A$3:B1631,2,0)</f>
        <v>41277</v>
      </c>
      <c r="AC860" s="287">
        <f>VLOOKUP(D860,Faturamento!D$3:F2295,3,0)</f>
        <v>41252</v>
      </c>
      <c r="AD860" s="41"/>
      <c r="AE860" s="14" t="str">
        <f>VLOOKUP(B860,SAOM!B$2:T2401,16,0)</f>
        <v>-</v>
      </c>
      <c r="AF860" s="14">
        <f t="shared" si="37"/>
        <v>41311</v>
      </c>
      <c r="AG860" s="14" t="s">
        <v>4162</v>
      </c>
      <c r="AH860" s="14"/>
      <c r="AI860" s="47"/>
      <c r="AJ860" s="114"/>
      <c r="AK860" s="114"/>
      <c r="AL860" s="11" t="str">
        <f>VLOOKUP(B860,SAOM!B$2:U2518,20,0)</f>
        <v xml:space="preserve">Localidade não possui pc. </v>
      </c>
    </row>
    <row r="861" spans="1:43" s="15" customFormat="1" ht="15.75" customHeight="1">
      <c r="A861" s="39">
        <v>4129</v>
      </c>
      <c r="B861" s="31">
        <v>4129</v>
      </c>
      <c r="C861" s="31">
        <v>4129</v>
      </c>
      <c r="D861" s="33" t="str">
        <f>VLOOKUP(B861,SAOM!B$2:H2518,7,0)</f>
        <v>SES-PIUI-4129</v>
      </c>
      <c r="E861" s="13">
        <v>41129</v>
      </c>
      <c r="F861" s="13">
        <f t="shared" si="38"/>
        <v>41174</v>
      </c>
      <c r="G861" s="13">
        <f>VLOOKUP(B861,SAOM!B$2:D2405,3,0)</f>
        <v>41174</v>
      </c>
      <c r="H861" s="13">
        <f t="shared" si="36"/>
        <v>41189</v>
      </c>
      <c r="I861" s="13" t="s">
        <v>458</v>
      </c>
      <c r="J861" s="10" t="s">
        <v>469</v>
      </c>
      <c r="K861" s="33" t="str">
        <f>VLOOKUP(B861,SAOM!B$2:H2402,4,0)</f>
        <v>Aceito</v>
      </c>
      <c r="L861" s="10" t="s">
        <v>456</v>
      </c>
      <c r="M861" s="33" t="str">
        <f>VLOOKUP(B861,SAOM!B$2:F2688,5,0)</f>
        <v>Lider</v>
      </c>
      <c r="N861" s="11" t="s">
        <v>4828</v>
      </c>
      <c r="O861" s="11" t="str">
        <f>VLOOKUP(N861,Coordenadas!B$2:C1708,2,0)</f>
        <v>OESTE</v>
      </c>
      <c r="P861" s="11" t="str">
        <f>VLOOKUP(N861,Coordenadas!B$2:D1708,3,0)</f>
        <v xml:space="preserve"> 19°41'28.40"S</v>
      </c>
      <c r="Q861" s="11" t="str">
        <f>VLOOKUP(N861,Coordenadas!B$2:E1708,4,0)</f>
        <v xml:space="preserve"> 44°53'47.32"O</v>
      </c>
      <c r="R861" s="33">
        <v>4033</v>
      </c>
      <c r="S861" s="13">
        <v>41141</v>
      </c>
      <c r="T861" s="35" t="str">
        <f>VLOOKUP(B861,SAOM!B$2:M2402,9,0)</f>
        <v>Joscely</v>
      </c>
      <c r="U861" s="13" t="str">
        <f>VLOOKUP(B861,SAOM!B$2:N2402,10,0)</f>
        <v>Rua Honor Caldas, s/n</v>
      </c>
      <c r="V861" s="35" t="str">
        <f>VLOOKUP(B861,SAOM!B$2:P2402,12,0)</f>
        <v>373271-5660</v>
      </c>
      <c r="W861" s="60" t="str">
        <f>VLOOKUP(B861,SAOM!B$2:O2402,11,0)</f>
        <v>35650-000</v>
      </c>
      <c r="X861" s="33" t="str">
        <f>VLOOKUP(B861,SAOM!B$2:Q2402,13,0)</f>
        <v>00:20:0E:10:55:6A</v>
      </c>
      <c r="Y861" s="13">
        <v>41233</v>
      </c>
      <c r="Z861" s="11" t="s">
        <v>9387</v>
      </c>
      <c r="AA861" s="14">
        <v>41233</v>
      </c>
      <c r="AB861" s="28">
        <f>VLOOKUP(C861,Relatorios!A$3:B1632,2,0)</f>
        <v>41291</v>
      </c>
      <c r="AC861" s="287">
        <f>VLOOKUP(D861,Faturamento!D$3:F2296,3,0)</f>
        <v>41264</v>
      </c>
      <c r="AD861" s="41"/>
      <c r="AE861" s="14" t="str">
        <f>VLOOKUP(B861,SAOM!B$2:T2402,16,0)</f>
        <v>-</v>
      </c>
      <c r="AF861" s="14">
        <f t="shared" si="37"/>
        <v>41323</v>
      </c>
      <c r="AG861" s="14" t="s">
        <v>4162</v>
      </c>
      <c r="AH861" s="14"/>
      <c r="AI861" s="47"/>
      <c r="AJ861" s="114"/>
      <c r="AK861" s="114"/>
      <c r="AL861" s="11" t="str">
        <f>VLOOKUP(B861,SAOM!B$2:U2519,20,0)</f>
        <v>Não tem computador.</v>
      </c>
    </row>
    <row r="862" spans="1:43" s="57" customFormat="1" ht="15.75" customHeight="1">
      <c r="A862" s="39">
        <v>4128</v>
      </c>
      <c r="B862" s="31">
        <v>4128</v>
      </c>
      <c r="C862" s="31">
        <v>4128</v>
      </c>
      <c r="D862" s="33" t="str">
        <f>VLOOKUP(B862,SAOM!B$2:H2519,7,0)</f>
        <v>SES-PIUI-4128</v>
      </c>
      <c r="E862" s="24">
        <v>41129</v>
      </c>
      <c r="F862" s="24">
        <f t="shared" si="38"/>
        <v>41174</v>
      </c>
      <c r="G862" s="13">
        <f>VLOOKUP(B862,SAOM!B$2:D2406,3,0)</f>
        <v>41174</v>
      </c>
      <c r="H862" s="24">
        <f t="shared" si="36"/>
        <v>41189</v>
      </c>
      <c r="I862" s="24" t="s">
        <v>458</v>
      </c>
      <c r="J862" s="48" t="s">
        <v>469</v>
      </c>
      <c r="K862" s="33" t="str">
        <f>VLOOKUP(B862,SAOM!B$2:H2403,4,0)</f>
        <v>Aceito</v>
      </c>
      <c r="L862" s="10" t="s">
        <v>456</v>
      </c>
      <c r="M862" s="33" t="str">
        <f>VLOOKUP(B862,SAOM!B$2:F2689,5,0)</f>
        <v>Lider</v>
      </c>
      <c r="N862" s="40" t="s">
        <v>4828</v>
      </c>
      <c r="O862" s="11" t="str">
        <f>VLOOKUP(N862,Coordenadas!B$2:C1709,2,0)</f>
        <v>OESTE</v>
      </c>
      <c r="P862" s="11" t="str">
        <f>VLOOKUP(N862,Coordenadas!B$2:D1709,3,0)</f>
        <v xml:space="preserve"> 19°41'28.40"S</v>
      </c>
      <c r="Q862" s="11" t="str">
        <f>VLOOKUP(N862,Coordenadas!B$2:E1709,4,0)</f>
        <v xml:space="preserve"> 44°53'47.32"O</v>
      </c>
      <c r="R862" s="31">
        <v>4033</v>
      </c>
      <c r="S862" s="24">
        <v>41141</v>
      </c>
      <c r="T862" s="35" t="str">
        <f>VLOOKUP(B862,SAOM!B$2:M2403,9,0)</f>
        <v>Juliana Rodrigues</v>
      </c>
      <c r="U862" s="13" t="str">
        <f>VLOOKUP(B862,SAOM!B$2:N2403,10,0)</f>
        <v>Rua Onofre Máximo de Resende, s/n</v>
      </c>
      <c r="V862" s="35" t="str">
        <f>VLOOKUP(B862,SAOM!B$2:P2403,12,0)</f>
        <v>37 3271-6034</v>
      </c>
      <c r="W862" s="60" t="str">
        <f>VLOOKUP(B862,SAOM!B$2:O2403,11,0)</f>
        <v>35650-000</v>
      </c>
      <c r="X862" s="33" t="str">
        <f>VLOOKUP(B862,SAOM!B$2:Q2403,13,0)</f>
        <v>00:20:0e:10:4c:1e</v>
      </c>
      <c r="Y862" s="24">
        <v>41169</v>
      </c>
      <c r="Z862" s="40" t="s">
        <v>1339</v>
      </c>
      <c r="AA862" s="55">
        <v>41170</v>
      </c>
      <c r="AB862" s="28">
        <f>VLOOKUP(C862,Relatorios!A$3:B1633,2,0)</f>
        <v>41193</v>
      </c>
      <c r="AC862" s="287">
        <f>VLOOKUP(D862,Faturamento!D$3:F2297,3,0)</f>
        <v>41201</v>
      </c>
      <c r="AD862" s="45"/>
      <c r="AE862" s="14" t="str">
        <f>VLOOKUP(B862,SAOM!B$2:T2403,16,0)</f>
        <v>-</v>
      </c>
      <c r="AF862" s="14">
        <f t="shared" si="37"/>
        <v>41260</v>
      </c>
      <c r="AG862" s="55" t="s">
        <v>4162</v>
      </c>
      <c r="AH862" s="55"/>
      <c r="AI862" s="181"/>
      <c r="AJ862" s="115"/>
      <c r="AK862" s="115"/>
      <c r="AL862" s="11" t="str">
        <f>VLOOKUP(B862,SAOM!B$2:U2520,20,0)</f>
        <v>técnico não possui RJ45.</v>
      </c>
    </row>
    <row r="863" spans="1:43" s="15" customFormat="1" ht="15.75" customHeight="1">
      <c r="A863" s="39">
        <v>4127</v>
      </c>
      <c r="B863" s="31">
        <v>4127</v>
      </c>
      <c r="C863" s="31">
        <v>4127</v>
      </c>
      <c r="D863" s="33" t="str">
        <f>VLOOKUP(B863,SAOM!B$2:H2520,7,0)</f>
        <v>SES-PATU-4127</v>
      </c>
      <c r="E863" s="13">
        <v>41129</v>
      </c>
      <c r="F863" s="13">
        <f t="shared" si="38"/>
        <v>41174</v>
      </c>
      <c r="G863" s="13">
        <f>VLOOKUP(B863,SAOM!B$2:D2407,3,0)</f>
        <v>41174</v>
      </c>
      <c r="H863" s="13">
        <f t="shared" si="36"/>
        <v>41189</v>
      </c>
      <c r="I863" s="13" t="s">
        <v>458</v>
      </c>
      <c r="J863" s="10" t="s">
        <v>469</v>
      </c>
      <c r="K863" s="33" t="str">
        <f>VLOOKUP(B863,SAOM!B$2:H2404,4,0)</f>
        <v>Aceito</v>
      </c>
      <c r="L863" s="10" t="s">
        <v>456</v>
      </c>
      <c r="M863" s="33" t="str">
        <f>VLOOKUP(B863,SAOM!B$2:F2690,5,0)</f>
        <v>Lider</v>
      </c>
      <c r="N863" s="11" t="s">
        <v>4829</v>
      </c>
      <c r="O863" s="11" t="str">
        <f>VLOOKUP(N863,Coordenadas!B$2:C1710,2,0)</f>
        <v>NOROESTE</v>
      </c>
      <c r="P863" s="11" t="str">
        <f>VLOOKUP(N863,Coordenadas!B$2:D1710,3,0)</f>
        <v xml:space="preserve"> 17°13'20.22"S</v>
      </c>
      <c r="Q863" s="11" t="str">
        <f>VLOOKUP(N863,Coordenadas!B$2:E1710,4,0)</f>
        <v xml:space="preserve"> 46°52'30.62"O</v>
      </c>
      <c r="R863" s="33">
        <v>4033</v>
      </c>
      <c r="S863" s="13">
        <v>41141</v>
      </c>
      <c r="T863" s="35" t="str">
        <f>VLOOKUP(B863,SAOM!B$2:M2404,9,0)</f>
        <v>EVANIR SOARES DA FONSECA</v>
      </c>
      <c r="U863" s="13" t="str">
        <f>VLOOKUP(B863,SAOM!B$2:N2404,10,0)</f>
        <v>R. Etelvina Eliza Rezende, 520</v>
      </c>
      <c r="V863" s="35" t="str">
        <f>VLOOKUP(B863,SAOM!B$2:P2404,12,0)</f>
        <v>383671 3555</v>
      </c>
      <c r="W863" s="60" t="str">
        <f>VLOOKUP(B863,SAOM!B$2:O2404,11,0)</f>
        <v>38600-000</v>
      </c>
      <c r="X863" s="33" t="str">
        <f>VLOOKUP(B863,SAOM!B$2:Q2404,13,0)</f>
        <v>00:20:0E:10:4A:A4</v>
      </c>
      <c r="Y863" s="13">
        <v>41173</v>
      </c>
      <c r="Z863" s="11" t="s">
        <v>7530</v>
      </c>
      <c r="AA863" s="14">
        <v>41173</v>
      </c>
      <c r="AB863" s="28" t="str">
        <f>VLOOKUP(C863,Relatorios!A$3:B1634,2,0)</f>
        <v>Pendente</v>
      </c>
      <c r="AC863" s="287">
        <f>VLOOKUP(D863,Faturamento!D$3:F2298,3,0)</f>
        <v>41204</v>
      </c>
      <c r="AD863" s="41"/>
      <c r="AE863" s="14" t="str">
        <f>VLOOKUP(B863,SAOM!B$2:T2404,16,0)</f>
        <v>-</v>
      </c>
      <c r="AF863" s="14">
        <f t="shared" si="37"/>
        <v>41263</v>
      </c>
      <c r="AG863" s="14" t="s">
        <v>4162</v>
      </c>
      <c r="AH863" s="14"/>
      <c r="AI863" s="47"/>
      <c r="AJ863" s="114"/>
      <c r="AK863" s="114"/>
      <c r="AL863" s="11" t="str">
        <f>VLOOKUP(B863,SAOM!B$2:U2521,20,0)</f>
        <v>-</v>
      </c>
    </row>
    <row r="864" spans="1:43" s="15" customFormat="1" ht="15.75" customHeight="1">
      <c r="A864" s="39">
        <v>4126</v>
      </c>
      <c r="B864" s="31">
        <v>4126</v>
      </c>
      <c r="C864" s="31">
        <v>4126</v>
      </c>
      <c r="D864" s="33" t="str">
        <f>VLOOKUP(B864,SAOM!B$2:H2521,7,0)</f>
        <v>SES-PATU-4126</v>
      </c>
      <c r="E864" s="13">
        <v>41129</v>
      </c>
      <c r="F864" s="13">
        <f t="shared" si="38"/>
        <v>41174</v>
      </c>
      <c r="G864" s="13">
        <f>VLOOKUP(B864,SAOM!B$2:D2408,3,0)</f>
        <v>41174</v>
      </c>
      <c r="H864" s="13">
        <f t="shared" si="36"/>
        <v>41189</v>
      </c>
      <c r="I864" s="13" t="s">
        <v>458</v>
      </c>
      <c r="J864" s="10" t="s">
        <v>469</v>
      </c>
      <c r="K864" s="33" t="str">
        <f>VLOOKUP(B864,SAOM!B$2:H2405,4,0)</f>
        <v>Aceito</v>
      </c>
      <c r="L864" s="10" t="s">
        <v>456</v>
      </c>
      <c r="M864" s="33" t="str">
        <f>VLOOKUP(B864,SAOM!B$2:F2691,5,0)</f>
        <v>Lider</v>
      </c>
      <c r="N864" s="11" t="s">
        <v>4829</v>
      </c>
      <c r="O864" s="11" t="str">
        <f>VLOOKUP(N864,Coordenadas!B$2:C1711,2,0)</f>
        <v>NOROESTE</v>
      </c>
      <c r="P864" s="11" t="str">
        <f>VLOOKUP(N864,Coordenadas!B$2:D1711,3,0)</f>
        <v xml:space="preserve"> 17°13'20.22"S</v>
      </c>
      <c r="Q864" s="11" t="str">
        <f>VLOOKUP(N864,Coordenadas!B$2:E1711,4,0)</f>
        <v xml:space="preserve"> 46°52'30.62"O</v>
      </c>
      <c r="R864" s="33">
        <v>4033</v>
      </c>
      <c r="S864" s="13">
        <v>41141</v>
      </c>
      <c r="T864" s="35" t="str">
        <f>VLOOKUP(B864,SAOM!B$2:M2405,9,0)</f>
        <v>EVANIR SOARES DA FONSECA / JANDER FRANCISCO D</v>
      </c>
      <c r="U864" s="13" t="str">
        <f>VLOOKUP(B864,SAOM!B$2:N2405,10,0)</f>
        <v>Rua Boa Vista, 677</v>
      </c>
      <c r="V864" s="35" t="str">
        <f>VLOOKUP(B864,SAOM!B$2:P2405,12,0)</f>
        <v>(38)3671 3555</v>
      </c>
      <c r="W864" s="60" t="str">
        <f>VLOOKUP(B864,SAOM!B$2:O2405,11,0)</f>
        <v>38600-000</v>
      </c>
      <c r="X864" s="33" t="str">
        <f>VLOOKUP(B864,SAOM!B$2:Q2405,13,0)</f>
        <v>00:20:0E:10:4A:E8</v>
      </c>
      <c r="Y864" s="13">
        <v>41186</v>
      </c>
      <c r="Z864" s="11" t="s">
        <v>7530</v>
      </c>
      <c r="AA864" s="14">
        <v>41186</v>
      </c>
      <c r="AB864" s="28">
        <f>VLOOKUP(C864,Relatorios!A$3:B1635,2,0)</f>
        <v>41254</v>
      </c>
      <c r="AC864" s="287">
        <f>VLOOKUP(D864,Faturamento!D$3:F2299,3,0)</f>
        <v>41217</v>
      </c>
      <c r="AD864" s="41"/>
      <c r="AE864" s="14" t="str">
        <f>VLOOKUP(B864,SAOM!B$2:T2405,16,0)</f>
        <v>-</v>
      </c>
      <c r="AF864" s="14">
        <f t="shared" si="37"/>
        <v>41276</v>
      </c>
      <c r="AG864" s="14">
        <v>41276</v>
      </c>
      <c r="AH864" s="14" t="s">
        <v>13730</v>
      </c>
      <c r="AI864" s="181" t="s">
        <v>623</v>
      </c>
      <c r="AJ864" s="114" t="s">
        <v>13731</v>
      </c>
      <c r="AK864" s="190"/>
      <c r="AL864" s="11" t="str">
        <f>VLOOKUP(B864,SAOM!B$2:U2522,20,0)</f>
        <v>Não veio no kit</v>
      </c>
      <c r="AM864" s="14">
        <v>41198</v>
      </c>
      <c r="AN864" s="14">
        <v>41207</v>
      </c>
      <c r="AO864" s="47" t="s">
        <v>456</v>
      </c>
      <c r="AP864" s="114" t="s">
        <v>8606</v>
      </c>
      <c r="AQ864" s="190" t="s">
        <v>8995</v>
      </c>
    </row>
    <row r="865" spans="1:38" s="15" customFormat="1" ht="15.75" customHeight="1">
      <c r="A865" s="39">
        <v>4125</v>
      </c>
      <c r="B865" s="31">
        <v>4125</v>
      </c>
      <c r="C865" s="31">
        <v>4125</v>
      </c>
      <c r="D865" s="33" t="str">
        <f>VLOOKUP(B865,SAOM!B$2:H2522,7,0)</f>
        <v>SES-PATU-4125</v>
      </c>
      <c r="E865" s="13">
        <v>41129</v>
      </c>
      <c r="F865" s="13">
        <f t="shared" si="38"/>
        <v>41174</v>
      </c>
      <c r="G865" s="13">
        <f>VLOOKUP(B865,SAOM!B$2:D2409,3,0)</f>
        <v>41174</v>
      </c>
      <c r="H865" s="13">
        <f t="shared" si="36"/>
        <v>41189</v>
      </c>
      <c r="I865" s="13">
        <v>41148</v>
      </c>
      <c r="J865" s="10" t="s">
        <v>469</v>
      </c>
      <c r="K865" s="33" t="str">
        <f>VLOOKUP(B865,SAOM!B$2:H2406,4,0)</f>
        <v>Aceito</v>
      </c>
      <c r="L865" s="10" t="s">
        <v>456</v>
      </c>
      <c r="M865" s="33" t="str">
        <f>VLOOKUP(B865,SAOM!B$2:F2692,5,0)</f>
        <v>Lider</v>
      </c>
      <c r="N865" s="11" t="s">
        <v>4829</v>
      </c>
      <c r="O865" s="11" t="str">
        <f>VLOOKUP(N865,Coordenadas!B$2:C1712,2,0)</f>
        <v>NOROESTE</v>
      </c>
      <c r="P865" s="11" t="str">
        <f>VLOOKUP(N865,Coordenadas!B$2:D1712,3,0)</f>
        <v xml:space="preserve"> 17°13'20.22"S</v>
      </c>
      <c r="Q865" s="11" t="str">
        <f>VLOOKUP(N865,Coordenadas!B$2:E1712,4,0)</f>
        <v xml:space="preserve"> 46°52'30.62"O</v>
      </c>
      <c r="R865" s="33">
        <v>4033</v>
      </c>
      <c r="S865" s="13">
        <v>41204</v>
      </c>
      <c r="T865" s="35" t="str">
        <f>VLOOKUP(B865,SAOM!B$2:M2406,9,0)</f>
        <v>UMARQUES DA SILVA COUTO</v>
      </c>
      <c r="U865" s="13" t="str">
        <f>VLOOKUP(B865,SAOM!B$2:N2406,10,0)</f>
        <v>Av. Olegário Maciel, 660 - Centro</v>
      </c>
      <c r="V865" s="35" t="str">
        <f>VLOOKUP(B865,SAOM!B$2:P2406,12,0)</f>
        <v>38 3671 1589/1282/31</v>
      </c>
      <c r="W865" s="60" t="str">
        <f>VLOOKUP(B865,SAOM!B$2:O2406,11,0)</f>
        <v>38600-000</v>
      </c>
      <c r="X865" s="33" t="str">
        <f>VLOOKUP(B865,SAOM!B$2:Q2406,13,0)</f>
        <v>00:20:0E:10:54:CB</v>
      </c>
      <c r="Y865" s="13">
        <v>40930</v>
      </c>
      <c r="Z865" s="11" t="s">
        <v>9393</v>
      </c>
      <c r="AA865" s="14">
        <v>41236</v>
      </c>
      <c r="AB865" s="28">
        <f>VLOOKUP(C865,Relatorios!A$3:B1636,2,0)</f>
        <v>41277</v>
      </c>
      <c r="AC865" s="287">
        <f>VLOOKUP(D865,Faturamento!D$3:F2300,3,0)</f>
        <v>41267</v>
      </c>
      <c r="AD865" s="41" t="s">
        <v>6575</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 t="shared" si="37"/>
        <v>41326</v>
      </c>
      <c r="AG865" s="14" t="s">
        <v>4162</v>
      </c>
      <c r="AH865" s="14"/>
      <c r="AI865" s="47"/>
      <c r="AJ865" s="114"/>
      <c r="AK865" s="114"/>
      <c r="AL865" s="11" t="str">
        <f>VLOOKUP(B865,SAOM!B$2:U2523,20,0)</f>
        <v>Vai deixar ligado no modem.</v>
      </c>
    </row>
    <row r="866" spans="1:38" s="15" customFormat="1" ht="15.75" customHeight="1">
      <c r="A866" s="39">
        <v>4124</v>
      </c>
      <c r="B866" s="31">
        <v>4124</v>
      </c>
      <c r="C866" s="31">
        <v>4124</v>
      </c>
      <c r="D866" s="33" t="str">
        <f>VLOOKUP(B866,SAOM!B$2:H2523,7,0)</f>
        <v>SES-PATU-4124</v>
      </c>
      <c r="E866" s="13">
        <v>41129</v>
      </c>
      <c r="F866" s="13">
        <f t="shared" si="38"/>
        <v>41174</v>
      </c>
      <c r="G866" s="13">
        <f>VLOOKUP(B866,SAOM!B$2:D2410,3,0)</f>
        <v>41174</v>
      </c>
      <c r="H866" s="13">
        <f t="shared" si="36"/>
        <v>41189</v>
      </c>
      <c r="I866" s="13" t="s">
        <v>458</v>
      </c>
      <c r="J866" s="10" t="s">
        <v>469</v>
      </c>
      <c r="K866" s="33" t="str">
        <f>VLOOKUP(B866,SAOM!B$2:H2407,4,0)</f>
        <v>Aceito</v>
      </c>
      <c r="L866" s="10" t="s">
        <v>456</v>
      </c>
      <c r="M866" s="33" t="str">
        <f>VLOOKUP(B866,SAOM!B$2:F2693,5,0)</f>
        <v>Lider</v>
      </c>
      <c r="N866" s="11" t="s">
        <v>4829</v>
      </c>
      <c r="O866" s="11" t="str">
        <f>VLOOKUP(N866,Coordenadas!B$2:C1713,2,0)</f>
        <v>NOROESTE</v>
      </c>
      <c r="P866" s="11" t="str">
        <f>VLOOKUP(N866,Coordenadas!B$2:D1713,3,0)</f>
        <v xml:space="preserve"> 17°13'20.22"S</v>
      </c>
      <c r="Q866" s="11" t="str">
        <f>VLOOKUP(N866,Coordenadas!B$2:E1713,4,0)</f>
        <v xml:space="preserve"> 46°52'30.62"O</v>
      </c>
      <c r="R866" s="33">
        <v>4033</v>
      </c>
      <c r="S866" s="13">
        <v>41141</v>
      </c>
      <c r="T866" s="35" t="str">
        <f>VLOOKUP(B866,SAOM!B$2:M2407,9,0)</f>
        <v>VÂNIA BARBOSA VIEIRA SOARES</v>
      </c>
      <c r="U866" s="13" t="str">
        <f>VLOOKUP(B866,SAOM!B$2:N2407,10,0)</f>
        <v>Rua Espírito Santo S/Nº</v>
      </c>
      <c r="V866" s="35" t="str">
        <f>VLOOKUP(B866,SAOM!B$2:P2407,12,0)</f>
        <v>383671 5865</v>
      </c>
      <c r="W866" s="60" t="str">
        <f>VLOOKUP(B866,SAOM!B$2:O2407,11,0)</f>
        <v>38600-000</v>
      </c>
      <c r="X866" s="33" t="str">
        <f>VLOOKUP(B866,SAOM!B$2:Q2407,13,0)</f>
        <v>00:20:0E:10:52:07</v>
      </c>
      <c r="Y866" s="13">
        <v>41173</v>
      </c>
      <c r="Z866" s="11" t="s">
        <v>7530</v>
      </c>
      <c r="AA866" s="14">
        <v>41173</v>
      </c>
      <c r="AB866" s="28">
        <f>VLOOKUP(C866,Relatorios!A$3:B1637,2,0)</f>
        <v>41254</v>
      </c>
      <c r="AC866" s="287">
        <f>VLOOKUP(D866,Faturamento!D$3:F2301,3,0)</f>
        <v>41204</v>
      </c>
      <c r="AD866" s="41"/>
      <c r="AE866" s="14" t="str">
        <f>VLOOKUP(B866,SAOM!B$2:T2407,16,0)</f>
        <v>-</v>
      </c>
      <c r="AF866" s="14">
        <f t="shared" si="37"/>
        <v>41263</v>
      </c>
      <c r="AG866" s="14" t="s">
        <v>4162</v>
      </c>
      <c r="AH866" s="14"/>
      <c r="AI866" s="47"/>
      <c r="AJ866" s="114"/>
      <c r="AK866" s="114"/>
      <c r="AL866" s="11" t="str">
        <f>VLOOKUP(B866,SAOM!B$2:U2524,20,0)</f>
        <v>Técnico não possui cabo para deixar no local.</v>
      </c>
    </row>
    <row r="867" spans="1:38" s="57" customFormat="1" ht="15.75" customHeight="1">
      <c r="A867" s="39">
        <v>4123</v>
      </c>
      <c r="B867" s="31">
        <v>4123</v>
      </c>
      <c r="C867" s="31">
        <v>4123</v>
      </c>
      <c r="D867" s="33" t="str">
        <f>VLOOKUP(B867,SAOM!B$2:H2524,7,0)</f>
        <v>SES-PATU-4123</v>
      </c>
      <c r="E867" s="24">
        <v>41129</v>
      </c>
      <c r="F867" s="24">
        <f t="shared" si="38"/>
        <v>41174</v>
      </c>
      <c r="G867" s="13">
        <f>VLOOKUP(B867,SAOM!B$2:D2411,3,0)</f>
        <v>41174</v>
      </c>
      <c r="H867" s="24">
        <f t="shared" si="36"/>
        <v>41189</v>
      </c>
      <c r="I867" s="24" t="s">
        <v>458</v>
      </c>
      <c r="J867" s="48" t="s">
        <v>469</v>
      </c>
      <c r="K867" s="33" t="str">
        <f>VLOOKUP(B867,SAOM!B$2:H2408,4,0)</f>
        <v>Aceito</v>
      </c>
      <c r="L867" s="10" t="s">
        <v>456</v>
      </c>
      <c r="M867" s="33" t="str">
        <f>VLOOKUP(B867,SAOM!B$2:F2694,5,0)</f>
        <v>Lider</v>
      </c>
      <c r="N867" s="40" t="s">
        <v>4829</v>
      </c>
      <c r="O867" s="11" t="str">
        <f>VLOOKUP(N867,Coordenadas!B$2:C1714,2,0)</f>
        <v>NOROESTE</v>
      </c>
      <c r="P867" s="11" t="str">
        <f>VLOOKUP(N867,Coordenadas!B$2:D1714,3,0)</f>
        <v xml:space="preserve"> 17°13'20.22"S</v>
      </c>
      <c r="Q867" s="11" t="str">
        <f>VLOOKUP(N867,Coordenadas!B$2:E1714,4,0)</f>
        <v xml:space="preserve"> 46°52'30.62"O</v>
      </c>
      <c r="R867" s="31">
        <v>4033</v>
      </c>
      <c r="S867" s="24">
        <v>41163</v>
      </c>
      <c r="T867" s="35" t="str">
        <f>VLOOKUP(B867,SAOM!B$2:M2408,9,0)</f>
        <v>REJANE ARAUJO LOPES</v>
      </c>
      <c r="U867" s="13" t="str">
        <f>VLOOKUP(B867,SAOM!B$2:N2408,10,0)</f>
        <v>Rua Ricardo Adjuto, 377</v>
      </c>
      <c r="V867" s="35" t="str">
        <f>VLOOKUP(B867,SAOM!B$2:P2408,12,0)</f>
        <v>383671 6265</v>
      </c>
      <c r="W867" s="60" t="str">
        <f>VLOOKUP(B867,SAOM!B$2:O2408,11,0)</f>
        <v>38600-000</v>
      </c>
      <c r="X867" s="33" t="str">
        <f>VLOOKUP(B867,SAOM!B$2:Q2408,13,0)</f>
        <v>00:20:0E:10:4C:1F</v>
      </c>
      <c r="Y867" s="24">
        <v>41170</v>
      </c>
      <c r="Z867" s="11" t="s">
        <v>7530</v>
      </c>
      <c r="AA867" s="55">
        <v>41172</v>
      </c>
      <c r="AB867" s="28">
        <f>VLOOKUP(C867,Relatorios!A$3:B1638,2,0)</f>
        <v>41254</v>
      </c>
      <c r="AC867" s="287">
        <f>VLOOKUP(D867,Faturamento!D$3:F2302,3,0)</f>
        <v>41203</v>
      </c>
      <c r="AD867" s="45"/>
      <c r="AE867" s="14" t="str">
        <f>VLOOKUP(B867,SAOM!B$2:T2408,16,0)</f>
        <v>-</v>
      </c>
      <c r="AF867" s="14">
        <f t="shared" si="37"/>
        <v>41262</v>
      </c>
      <c r="AG867" s="55">
        <v>41398</v>
      </c>
      <c r="AH867" s="55"/>
      <c r="AI867" s="181" t="s">
        <v>623</v>
      </c>
      <c r="AJ867" s="115" t="s">
        <v>18121</v>
      </c>
      <c r="AK867" s="115"/>
      <c r="AL867" s="11" t="str">
        <f>VLOOKUP(B867,SAOM!B$2:U2525,20,0)</f>
        <v>Técnico não possui cabo.</v>
      </c>
    </row>
    <row r="868" spans="1:38" s="15" customFormat="1" ht="15.75" customHeight="1">
      <c r="A868" s="39">
        <v>4122</v>
      </c>
      <c r="B868" s="31">
        <v>4122</v>
      </c>
      <c r="C868" s="31">
        <v>4122</v>
      </c>
      <c r="D868" s="33" t="str">
        <f>VLOOKUP(B868,SAOM!B$2:H2525,7,0)</f>
        <v xml:space="preserve">SES-PATU-4122 </v>
      </c>
      <c r="E868" s="13">
        <v>41129</v>
      </c>
      <c r="F868" s="13">
        <f t="shared" si="38"/>
        <v>41174</v>
      </c>
      <c r="G868" s="13">
        <f>VLOOKUP(B868,SAOM!B$2:D2412,3,0)</f>
        <v>41174</v>
      </c>
      <c r="H868" s="13">
        <f t="shared" si="36"/>
        <v>41189</v>
      </c>
      <c r="I868" s="13" t="s">
        <v>458</v>
      </c>
      <c r="J868" s="10" t="s">
        <v>469</v>
      </c>
      <c r="K868" s="33" t="str">
        <f>VLOOKUP(B868,SAOM!B$2:H2409,4,0)</f>
        <v>Aceito</v>
      </c>
      <c r="L868" s="10" t="s">
        <v>456</v>
      </c>
      <c r="M868" s="33" t="str">
        <f>VLOOKUP(B868,SAOM!B$2:F2695,5,0)</f>
        <v>Lider</v>
      </c>
      <c r="N868" s="11" t="s">
        <v>4829</v>
      </c>
      <c r="O868" s="11" t="str">
        <f>VLOOKUP(N868,Coordenadas!B$2:C1715,2,0)</f>
        <v>NOROESTE</v>
      </c>
      <c r="P868" s="11" t="str">
        <f>VLOOKUP(N868,Coordenadas!B$2:D1715,3,0)</f>
        <v xml:space="preserve"> 17°13'20.22"S</v>
      </c>
      <c r="Q868" s="11" t="str">
        <f>VLOOKUP(N868,Coordenadas!B$2:E1715,4,0)</f>
        <v xml:space="preserve"> 46°52'30.62"O</v>
      </c>
      <c r="R868" s="33">
        <v>4033</v>
      </c>
      <c r="S868" s="13">
        <v>41141</v>
      </c>
      <c r="T868" s="35" t="str">
        <f>VLOOKUP(B868,SAOM!B$2:M2409,9,0)</f>
        <v>Gelcilene de Oliveira Souza</v>
      </c>
      <c r="U868" s="13" t="str">
        <f>VLOOKUP(B868,SAOM!B$2:N2409,10,0)</f>
        <v>Avenida Aeroporto, 436</v>
      </c>
      <c r="V868" s="35" t="str">
        <f>VLOOKUP(B868,SAOM!B$2:P2409,12,0)</f>
        <v>383672 1976</v>
      </c>
      <c r="W868" s="60" t="str">
        <f>VLOOKUP(B868,SAOM!B$2:O2409,11,0)</f>
        <v>38600-00</v>
      </c>
      <c r="X868" s="33" t="str">
        <f>VLOOKUP(B868,SAOM!B$2:Q2409,13,0)</f>
        <v>00:20:0E:10:4C:5A</v>
      </c>
      <c r="Y868" s="13">
        <v>41269</v>
      </c>
      <c r="Z868" s="11" t="s">
        <v>13636</v>
      </c>
      <c r="AA868" s="14">
        <v>41269</v>
      </c>
      <c r="AB868" s="28">
        <f>VLOOKUP(C868,Relatorios!A$3:B1639,2,0)</f>
        <v>41254</v>
      </c>
      <c r="AC868" s="287">
        <f>VLOOKUP(D868,Faturamento!D$3:F2303,3,0)</f>
        <v>41300</v>
      </c>
      <c r="AD868" s="41"/>
      <c r="AE868" s="14" t="str">
        <f>VLOOKUP(B868,SAOM!B$2:T2409,16,0)</f>
        <v>-</v>
      </c>
      <c r="AF868" s="14">
        <f t="shared" si="37"/>
        <v>41359</v>
      </c>
      <c r="AG868" s="14" t="s">
        <v>4162</v>
      </c>
      <c r="AH868" s="14"/>
      <c r="AI868" s="47"/>
      <c r="AJ868" s="114"/>
      <c r="AK868" s="114"/>
      <c r="AL868" s="11" t="str">
        <f>VLOOKUP(B868,SAOM!B$2:U2526,20,0)</f>
        <v>Vai deixar conectado no modem.</v>
      </c>
    </row>
    <row r="869" spans="1:38" s="57" customFormat="1" ht="15.75" customHeight="1">
      <c r="A869" s="39">
        <v>4132</v>
      </c>
      <c r="B869" s="31">
        <v>4132</v>
      </c>
      <c r="C869" s="31">
        <v>4132</v>
      </c>
      <c r="D869" s="33" t="str">
        <f>VLOOKUP(B869,SAOM!B$2:H2526,7,0)</f>
        <v>SES-PIUI-4132</v>
      </c>
      <c r="E869" s="24">
        <v>41129</v>
      </c>
      <c r="F869" s="24">
        <f t="shared" si="38"/>
        <v>41174</v>
      </c>
      <c r="G869" s="13">
        <f>VLOOKUP(B869,SAOM!B$2:D2413,3,0)</f>
        <v>41174</v>
      </c>
      <c r="H869" s="24">
        <f t="shared" si="36"/>
        <v>41189</v>
      </c>
      <c r="I869" s="24" t="s">
        <v>458</v>
      </c>
      <c r="J869" s="48" t="s">
        <v>469</v>
      </c>
      <c r="K869" s="33" t="str">
        <f>VLOOKUP(B869,SAOM!B$2:H2410,4,0)</f>
        <v>Aceito</v>
      </c>
      <c r="L869" s="10" t="s">
        <v>456</v>
      </c>
      <c r="M869" s="33" t="str">
        <f>VLOOKUP(B869,SAOM!B$2:F2696,5,0)</f>
        <v>Lider</v>
      </c>
      <c r="N869" s="40" t="s">
        <v>4828</v>
      </c>
      <c r="O869" s="11" t="str">
        <f>VLOOKUP(N869,Coordenadas!B$2:C1716,2,0)</f>
        <v>OESTE</v>
      </c>
      <c r="P869" s="11" t="str">
        <f>VLOOKUP(N869,Coordenadas!B$2:D1716,3,0)</f>
        <v xml:space="preserve"> 19°41'28.40"S</v>
      </c>
      <c r="Q869" s="11" t="str">
        <f>VLOOKUP(N869,Coordenadas!B$2:E1716,4,0)</f>
        <v xml:space="preserve"> 44°53'47.32"O</v>
      </c>
      <c r="R869" s="31">
        <v>4033</v>
      </c>
      <c r="S869" s="24">
        <v>41141</v>
      </c>
      <c r="T869" s="35" t="str">
        <f>VLOOKUP(B869,SAOM!B$2:M2410,9,0)</f>
        <v>Maria Teresinha</v>
      </c>
      <c r="U869" s="13" t="str">
        <f>VLOOKUP(B869,SAOM!B$2:N2410,10,0)</f>
        <v>Rua José Januário Teixeira, s/n -</v>
      </c>
      <c r="V869" s="35" t="str">
        <f>VLOOKUP(B869,SAOM!B$2:P2410,12,0)</f>
        <v>37 3271-3162</v>
      </c>
      <c r="W869" s="60" t="str">
        <f>VLOOKUP(B869,SAOM!B$2:O2410,11,0)</f>
        <v>35650-000</v>
      </c>
      <c r="X869" s="33" t="str">
        <f>VLOOKUP(B869,SAOM!B$2:Q2410,13,0)</f>
        <v>00:20:0e:10:4c:3c</v>
      </c>
      <c r="Y869" s="24">
        <v>41163</v>
      </c>
      <c r="Z869" s="40" t="s">
        <v>1411</v>
      </c>
      <c r="AA869" s="55">
        <v>41164</v>
      </c>
      <c r="AB869" s="28">
        <f>VLOOKUP(C869,Relatorios!A$3:B1640,2,0)</f>
        <v>41193</v>
      </c>
      <c r="AC869" s="287">
        <f>VLOOKUP(D869,Faturamento!D$3:F2304,3,0)</f>
        <v>41195</v>
      </c>
      <c r="AD869" s="45"/>
      <c r="AE869" s="14" t="str">
        <f>VLOOKUP(B869,SAOM!B$2:T2410,16,0)</f>
        <v>-</v>
      </c>
      <c r="AF869" s="14">
        <f t="shared" si="37"/>
        <v>41254</v>
      </c>
      <c r="AG869" s="55" t="s">
        <v>4162</v>
      </c>
      <c r="AH869" s="55"/>
      <c r="AI869" s="181"/>
      <c r="AJ869" s="115"/>
      <c r="AK869" s="115"/>
      <c r="AL869" s="11" t="str">
        <f>VLOOKUP(B869,SAOM!B$2:U2527,20,0)</f>
        <v>Técnico não possui o cabo RJ45</v>
      </c>
    </row>
    <row r="870" spans="1:38" s="15" customFormat="1" ht="15.75" customHeight="1">
      <c r="A870" s="39">
        <v>4133</v>
      </c>
      <c r="B870" s="31">
        <v>4133</v>
      </c>
      <c r="C870" s="31">
        <v>4133</v>
      </c>
      <c r="D870" s="33" t="str">
        <f>VLOOKUP(B870,SAOM!B$2:H2527,7,0)</f>
        <v>SES-PIUI-4133</v>
      </c>
      <c r="E870" s="13">
        <v>41129</v>
      </c>
      <c r="F870" s="13">
        <f t="shared" si="38"/>
        <v>41174</v>
      </c>
      <c r="G870" s="13">
        <f>VLOOKUP(B870,SAOM!B$2:D2414,3,0)</f>
        <v>41174</v>
      </c>
      <c r="H870" s="13">
        <f t="shared" si="36"/>
        <v>41189</v>
      </c>
      <c r="I870" s="13" t="s">
        <v>458</v>
      </c>
      <c r="J870" s="10" t="s">
        <v>469</v>
      </c>
      <c r="K870" s="33" t="str">
        <f>VLOOKUP(B870,SAOM!B$2:H2411,4,0)</f>
        <v>Aceito</v>
      </c>
      <c r="L870" s="10" t="s">
        <v>456</v>
      </c>
      <c r="M870" s="33" t="str">
        <f>VLOOKUP(B870,SAOM!B$2:F2697,5,0)</f>
        <v>Lider</v>
      </c>
      <c r="N870" s="11" t="s">
        <v>4828</v>
      </c>
      <c r="O870" s="11" t="str">
        <f>VLOOKUP(N870,Coordenadas!B$2:C1717,2,0)</f>
        <v>OESTE</v>
      </c>
      <c r="P870" s="11" t="str">
        <f>VLOOKUP(N870,Coordenadas!B$2:D1717,3,0)</f>
        <v xml:space="preserve"> 19°41'28.40"S</v>
      </c>
      <c r="Q870" s="11" t="str">
        <f>VLOOKUP(N870,Coordenadas!B$2:E1717,4,0)</f>
        <v xml:space="preserve"> 44°53'47.32"O</v>
      </c>
      <c r="R870" s="33">
        <v>4033</v>
      </c>
      <c r="S870" s="13">
        <v>41141</v>
      </c>
      <c r="T870" s="35" t="str">
        <f>VLOOKUP(B870,SAOM!B$2:M2411,9,0)</f>
        <v>Virginia</v>
      </c>
      <c r="U870" s="13" t="str">
        <f>VLOOKUP(B870,SAOM!B$2:N2411,10,0)</f>
        <v>Rua Lacerdino Rocha, s/n - Bairro Centro</v>
      </c>
      <c r="V870" s="35" t="str">
        <f>VLOOKUP(B870,SAOM!B$2:P2411,12,0)</f>
        <v>37 3271-4480</v>
      </c>
      <c r="W870" s="60" t="str">
        <f>VLOOKUP(B870,SAOM!B$2:O2411,11,0)</f>
        <v>35650-000</v>
      </c>
      <c r="X870" s="33" t="str">
        <f>VLOOKUP(B870,SAOM!B$2:Q2411,13,0)</f>
        <v>00:20:0E:10:4C:87</v>
      </c>
      <c r="Y870" s="13">
        <v>41173</v>
      </c>
      <c r="Z870" s="11" t="s">
        <v>1339</v>
      </c>
      <c r="AA870" s="14">
        <v>41173</v>
      </c>
      <c r="AB870" s="28">
        <f>VLOOKUP(C870,Relatorios!A$3:B1641,2,0)</f>
        <v>41193</v>
      </c>
      <c r="AC870" s="287">
        <f>VLOOKUP(D870,Faturamento!D$3:F2305,3,0)</f>
        <v>41211</v>
      </c>
      <c r="AD870" s="41"/>
      <c r="AE870" s="14" t="str">
        <f>VLOOKUP(B870,SAOM!B$2:T2411,16,0)</f>
        <v>-</v>
      </c>
      <c r="AF870" s="14">
        <f t="shared" si="37"/>
        <v>41263</v>
      </c>
      <c r="AG870" s="14" t="s">
        <v>4162</v>
      </c>
      <c r="AH870" s="14"/>
      <c r="AI870" s="47"/>
      <c r="AJ870" s="114"/>
      <c r="AK870" s="114"/>
      <c r="AL870" s="11" t="str">
        <f>VLOOKUP(B870,SAOM!B$2:U2528,20,0)</f>
        <v>Cabo curto para distância.</v>
      </c>
    </row>
    <row r="871" spans="1:38" s="15" customFormat="1" ht="15.75" customHeight="1">
      <c r="A871" s="39">
        <v>4134</v>
      </c>
      <c r="B871" s="31">
        <v>4134</v>
      </c>
      <c r="C871" s="31">
        <v>4134</v>
      </c>
      <c r="D871" s="33" t="str">
        <f>VLOOKUP(B871,SAOM!B$2:H2528,7,0)</f>
        <v>SES-PIUI-4134</v>
      </c>
      <c r="E871" s="13">
        <v>41129</v>
      </c>
      <c r="F871" s="13">
        <v>41174</v>
      </c>
      <c r="G871" s="13">
        <f>VLOOKUP(B871,SAOM!B$2:D2415,3,0)</f>
        <v>41178</v>
      </c>
      <c r="H871" s="13">
        <f t="shared" si="36"/>
        <v>41189</v>
      </c>
      <c r="I871" s="13" t="s">
        <v>458</v>
      </c>
      <c r="J871" s="10" t="s">
        <v>469</v>
      </c>
      <c r="K871" s="33" t="str">
        <f>VLOOKUP(B871,SAOM!B$2:H2412,4,0)</f>
        <v>Aceito</v>
      </c>
      <c r="L871" s="10" t="s">
        <v>456</v>
      </c>
      <c r="M871" s="33" t="str">
        <f>VLOOKUP(B871,SAOM!B$2:F2698,5,0)</f>
        <v>Lider</v>
      </c>
      <c r="N871" s="11" t="s">
        <v>4828</v>
      </c>
      <c r="O871" s="11" t="str">
        <f>VLOOKUP(N871,Coordenadas!B$2:C1718,2,0)</f>
        <v>OESTE</v>
      </c>
      <c r="P871" s="11" t="str">
        <f>VLOOKUP(N871,Coordenadas!B$2:D1718,3,0)</f>
        <v xml:space="preserve"> 19°41'28.40"S</v>
      </c>
      <c r="Q871" s="11" t="str">
        <f>VLOOKUP(N871,Coordenadas!B$2:E1718,4,0)</f>
        <v xml:space="preserve"> 44°53'47.32"O</v>
      </c>
      <c r="R871" s="33">
        <v>4033</v>
      </c>
      <c r="S871" s="13">
        <v>41141</v>
      </c>
      <c r="T871" s="35" t="str">
        <f>VLOOKUP(B871,SAOM!B$2:M2412,9,0)</f>
        <v>Juliana Borello</v>
      </c>
      <c r="U871" s="13" t="str">
        <f>VLOOKUP(B871,SAOM!B$2:N2412,10,0)</f>
        <v>Rua José Antonio de Aguiar s/n  - Brumado</v>
      </c>
      <c r="V871" s="35" t="str">
        <f>VLOOKUP(B871,SAOM!B$2:P2412,12,0)</f>
        <v>37 3271-8175</v>
      </c>
      <c r="W871" s="60" t="str">
        <f>VLOOKUP(B871,SAOM!B$2:O2412,11,0)</f>
        <v>35650-000</v>
      </c>
      <c r="X871" s="33" t="str">
        <f>VLOOKUP(B871,SAOM!B$2:Q2412,13,0)</f>
        <v>00:20:0E:10:55:7C</v>
      </c>
      <c r="Y871" s="13">
        <v>41248</v>
      </c>
      <c r="Z871" s="11" t="s">
        <v>9436</v>
      </c>
      <c r="AA871" s="14">
        <v>41248</v>
      </c>
      <c r="AB871" s="28" t="str">
        <f>VLOOKUP(C871,Relatorios!A$3:B1642,2,0)</f>
        <v>Pronto pra ser entregue</v>
      </c>
      <c r="AC871" s="287">
        <f>VLOOKUP(D871,Faturamento!D$3:F2306,3,0)</f>
        <v>41279</v>
      </c>
      <c r="AD871" s="41" t="s">
        <v>6573</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 t="shared" si="37"/>
        <v>41338</v>
      </c>
      <c r="AG871" s="14" t="s">
        <v>4162</v>
      </c>
      <c r="AH871" s="14"/>
      <c r="AI871" s="47"/>
      <c r="AJ871" s="114"/>
      <c r="AK871" s="114"/>
      <c r="AL871" s="11" t="str">
        <f>VLOOKUP(B871,SAOM!B$2:U2529,20,0)</f>
        <v>Nao tem computador perto.</v>
      </c>
    </row>
    <row r="872" spans="1:38" s="15" customFormat="1" ht="15.75" customHeight="1">
      <c r="A872" s="39">
        <v>4135</v>
      </c>
      <c r="B872" s="31">
        <v>4135</v>
      </c>
      <c r="C872" s="31">
        <v>4135</v>
      </c>
      <c r="D872" s="33" t="str">
        <f>VLOOKUP(B872,SAOM!B$2:H2529,7,0)</f>
        <v>SES-PIUI-4135</v>
      </c>
      <c r="E872" s="13">
        <v>41129</v>
      </c>
      <c r="F872" s="13">
        <f t="shared" ref="F872:F878" si="39">E872+45</f>
        <v>41174</v>
      </c>
      <c r="G872" s="13">
        <f>VLOOKUP(B872,SAOM!B$2:D2416,3,0)</f>
        <v>41174</v>
      </c>
      <c r="H872" s="13">
        <f t="shared" si="36"/>
        <v>41189</v>
      </c>
      <c r="I872" s="13" t="s">
        <v>458</v>
      </c>
      <c r="J872" s="10" t="s">
        <v>469</v>
      </c>
      <c r="K872" s="33" t="str">
        <f>VLOOKUP(B872,SAOM!B$2:H2413,4,0)</f>
        <v>Aceito</v>
      </c>
      <c r="L872" s="10" t="s">
        <v>456</v>
      </c>
      <c r="M872" s="33" t="str">
        <f>VLOOKUP(B872,SAOM!B$2:F2699,5,0)</f>
        <v>Lider</v>
      </c>
      <c r="N872" s="11" t="s">
        <v>4828</v>
      </c>
      <c r="O872" s="11" t="str">
        <f>VLOOKUP(N872,Coordenadas!B$2:C1719,2,0)</f>
        <v>OESTE</v>
      </c>
      <c r="P872" s="11" t="str">
        <f>VLOOKUP(N872,Coordenadas!B$2:D1719,3,0)</f>
        <v xml:space="preserve"> 19°41'28.40"S</v>
      </c>
      <c r="Q872" s="11" t="str">
        <f>VLOOKUP(N872,Coordenadas!B$2:E1719,4,0)</f>
        <v xml:space="preserve"> 44°53'47.32"O</v>
      </c>
      <c r="R872" s="33">
        <v>4033</v>
      </c>
      <c r="S872" s="13">
        <v>41141</v>
      </c>
      <c r="T872" s="35" t="str">
        <f>VLOOKUP(B872,SAOM!B$2:M2413,9,0)</f>
        <v>Meire</v>
      </c>
      <c r="U872" s="13" t="str">
        <f>VLOOKUP(B872,SAOM!B$2:N2413,10,0)</f>
        <v>Praça Antônio dos Santos - São Francisco</v>
      </c>
      <c r="V872" s="35" t="str">
        <f>VLOOKUP(B872,SAOM!B$2:P2413,12,0)</f>
        <v>37 3271-4012</v>
      </c>
      <c r="W872" s="60" t="str">
        <f>VLOOKUP(B872,SAOM!B$2:O2413,11,0)</f>
        <v>35650-000</v>
      </c>
      <c r="X872" s="33" t="str">
        <f>VLOOKUP(B872,SAOM!B$2:Q2413,13,0)</f>
        <v>00:20:0E:10:55:38</v>
      </c>
      <c r="Y872" s="13">
        <v>41256</v>
      </c>
      <c r="Z872" s="11" t="s">
        <v>9436</v>
      </c>
      <c r="AA872" s="14">
        <v>41256</v>
      </c>
      <c r="AB872" s="28">
        <f>VLOOKUP(C872,Relatorios!A$3:B1643,2,0)</f>
        <v>41291</v>
      </c>
      <c r="AC872" s="287">
        <f>VLOOKUP(D872,Faturamento!D$3:F2307,3,0)</f>
        <v>41287</v>
      </c>
      <c r="AD872" s="41"/>
      <c r="AE872" s="14" t="str">
        <f>VLOOKUP(B872,SAOM!B$2:T2413,16,0)</f>
        <v>-</v>
      </c>
      <c r="AF872" s="14">
        <f t="shared" si="37"/>
        <v>41346</v>
      </c>
      <c r="AG872" s="14" t="s">
        <v>4162</v>
      </c>
      <c r="AH872" s="14"/>
      <c r="AI872" s="47"/>
      <c r="AJ872" s="114"/>
      <c r="AK872" s="114"/>
      <c r="AL872" s="11" t="str">
        <f>VLOOKUP(B872,SAOM!B$2:U2530,20,0)</f>
        <v>Não vai deixar.</v>
      </c>
    </row>
    <row r="873" spans="1:38" s="15" customFormat="1" ht="15.75" customHeight="1">
      <c r="A873" s="39">
        <v>4136</v>
      </c>
      <c r="B873" s="31">
        <v>4136</v>
      </c>
      <c r="C873" s="31">
        <v>4136</v>
      </c>
      <c r="D873" s="33" t="str">
        <f>VLOOKUP(B873,SAOM!B$2:H2530,7,0)</f>
        <v>SES-PIUI-4136</v>
      </c>
      <c r="E873" s="13">
        <v>41128</v>
      </c>
      <c r="F873" s="13">
        <f t="shared" si="39"/>
        <v>41173</v>
      </c>
      <c r="G873" s="13">
        <f>VLOOKUP(B873,SAOM!B$2:D2417,3,0)</f>
        <v>41173</v>
      </c>
      <c r="H873" s="13">
        <f t="shared" si="36"/>
        <v>41188</v>
      </c>
      <c r="I873" s="13" t="s">
        <v>458</v>
      </c>
      <c r="J873" s="10" t="s">
        <v>469</v>
      </c>
      <c r="K873" s="33" t="str">
        <f>VLOOKUP(B873,SAOM!B$2:H2414,4,0)</f>
        <v>Aceito</v>
      </c>
      <c r="L873" s="10" t="s">
        <v>456</v>
      </c>
      <c r="M873" s="33" t="str">
        <f>VLOOKUP(B873,SAOM!B$2:F2700,5,0)</f>
        <v>Lider</v>
      </c>
      <c r="N873" s="11" t="s">
        <v>4828</v>
      </c>
      <c r="O873" s="11" t="str">
        <f>VLOOKUP(N873,Coordenadas!B$2:C1720,2,0)</f>
        <v>OESTE</v>
      </c>
      <c r="P873" s="11" t="str">
        <f>VLOOKUP(N873,Coordenadas!B$2:D1720,3,0)</f>
        <v xml:space="preserve"> 19°41'28.40"S</v>
      </c>
      <c r="Q873" s="11" t="str">
        <f>VLOOKUP(N873,Coordenadas!B$2:E1720,4,0)</f>
        <v xml:space="preserve"> 44°53'47.32"O</v>
      </c>
      <c r="R873" s="33">
        <v>4033</v>
      </c>
      <c r="S873" s="13">
        <v>41141</v>
      </c>
      <c r="T873" s="35" t="str">
        <f>VLOOKUP(B873,SAOM!B$2:M2414,9,0)</f>
        <v>Marlei</v>
      </c>
      <c r="U873" s="13" t="str">
        <f>VLOOKUP(B873,SAOM!B$2:N2414,10,0)</f>
        <v>Praça João Maria de Lacerda, 80 - Lavrado</v>
      </c>
      <c r="V873" s="35" t="str">
        <f>VLOOKUP(B873,SAOM!B$2:P2414,12,0)</f>
        <v>37 3271-7833</v>
      </c>
      <c r="W873" s="60" t="str">
        <f>VLOOKUP(B873,SAOM!B$2:O2414,11,0)</f>
        <v>35650-000</v>
      </c>
      <c r="X873" s="33" t="str">
        <f>VLOOKUP(B873,SAOM!B$2:Q2414,13,0)</f>
        <v>00:20:0e:10:54:5b</v>
      </c>
      <c r="Y873" s="13">
        <v>41234</v>
      </c>
      <c r="Z873" s="11" t="s">
        <v>9436</v>
      </c>
      <c r="AA873" s="14">
        <v>41242</v>
      </c>
      <c r="AB873" s="28">
        <f>VLOOKUP(C873,Relatorios!A$3:B1644,2,0)</f>
        <v>41291</v>
      </c>
      <c r="AC873" s="287">
        <f>VLOOKUP(D873,Faturamento!D$3:F2308,3,0)</f>
        <v>41273</v>
      </c>
      <c r="AD873" s="41"/>
      <c r="AE873" s="14" t="str">
        <f>VLOOKUP(B873,SAOM!B$2:T2414,16,0)</f>
        <v>-</v>
      </c>
      <c r="AF873" s="14">
        <f t="shared" si="37"/>
        <v>41332</v>
      </c>
      <c r="AG873" s="14" t="s">
        <v>4162</v>
      </c>
      <c r="AH873" s="14"/>
      <c r="AI873" s="47"/>
      <c r="AJ873" s="114"/>
      <c r="AK873" s="114"/>
      <c r="AL873" s="11" t="str">
        <f>VLOOKUP(B873,SAOM!B$2:U2531,20,0)</f>
        <v>O operador alegou que os cabos não estavam em bom estado</v>
      </c>
    </row>
    <row r="874" spans="1:38" s="15" customFormat="1" ht="15.75" customHeight="1">
      <c r="A874" s="39">
        <v>4137</v>
      </c>
      <c r="B874" s="31">
        <v>4137</v>
      </c>
      <c r="C874" s="31">
        <v>4137</v>
      </c>
      <c r="D874" s="33" t="str">
        <f>VLOOKUP(B874,SAOM!B$2:H2531,7,0)</f>
        <v>SES-SACO-4137</v>
      </c>
      <c r="E874" s="13">
        <v>41128</v>
      </c>
      <c r="F874" s="13">
        <f t="shared" si="39"/>
        <v>41173</v>
      </c>
      <c r="G874" s="13">
        <f>VLOOKUP(B874,SAOM!B$2:D2418,3,0)</f>
        <v>41173</v>
      </c>
      <c r="H874" s="13">
        <f t="shared" si="36"/>
        <v>41188</v>
      </c>
      <c r="I874" s="13" t="s">
        <v>458</v>
      </c>
      <c r="J874" s="10" t="s">
        <v>469</v>
      </c>
      <c r="K874" s="33" t="str">
        <f>VLOOKUP(B874,SAOM!B$2:H2415,4,0)</f>
        <v>Aceito</v>
      </c>
      <c r="L874" s="10" t="s">
        <v>456</v>
      </c>
      <c r="M874" s="33" t="str">
        <f>VLOOKUP(B874,SAOM!B$2:F2701,5,0)</f>
        <v>Lider</v>
      </c>
      <c r="N874" s="11" t="s">
        <v>1735</v>
      </c>
      <c r="O874" s="11" t="str">
        <f>VLOOKUP(N874,Coordenadas!B$2:C1721,2,0)</f>
        <v>SUL</v>
      </c>
      <c r="P874" s="11" t="str">
        <f>VLOOKUP(N874,Coordenadas!B$2:D1721,3,0)</f>
        <v xml:space="preserve"> 22° 7'3.17"S</v>
      </c>
      <c r="Q874" s="11" t="str">
        <f>VLOOKUP(N874,Coordenadas!B$2:E1721,4,0)</f>
        <v xml:space="preserve"> 45° 3'6.12"O</v>
      </c>
      <c r="R874" s="33">
        <v>4033</v>
      </c>
      <c r="S874" s="13">
        <v>41141</v>
      </c>
      <c r="T874" s="35" t="str">
        <f>VLOOKUP(B874,SAOM!B$2:M2415,9,0)</f>
        <v>Fernando Coelho</v>
      </c>
      <c r="U874" s="13" t="str">
        <f>VLOOKUP(B874,SAOM!B$2:N2415,10,0)</f>
        <v>RUA JOSÉ LOURENÇO 143</v>
      </c>
      <c r="V874" s="35" t="str">
        <f>VLOOKUP(B874,SAOM!B$2:P2415,12,0)</f>
        <v>35 3331-8955</v>
      </c>
      <c r="W874" s="60" t="str">
        <f>VLOOKUP(B874,SAOM!B$2:O2415,11,0)</f>
        <v>37470-000</v>
      </c>
      <c r="X874" s="33" t="str">
        <f>VLOOKUP(B874,SAOM!B$2:Q2415,13,0)</f>
        <v>00:20:0e:10:4c:ea</v>
      </c>
      <c r="Y874" s="13">
        <v>41142</v>
      </c>
      <c r="Z874" s="11" t="s">
        <v>6324</v>
      </c>
      <c r="AA874" s="14">
        <v>41143</v>
      </c>
      <c r="AB874" s="28">
        <f>VLOOKUP(C874,Relatorios!A$3:B1645,2,0)</f>
        <v>41183</v>
      </c>
      <c r="AC874" s="287">
        <f>VLOOKUP(D874,Faturamento!D$3:F2309,3,0)</f>
        <v>41174</v>
      </c>
      <c r="AD874" s="41"/>
      <c r="AE874" s="14" t="str">
        <f>VLOOKUP(B874,SAOM!B$2:T2415,16,0)</f>
        <v>-</v>
      </c>
      <c r="AF874" s="14">
        <f t="shared" si="37"/>
        <v>41233</v>
      </c>
      <c r="AG874" s="14" t="s">
        <v>4162</v>
      </c>
      <c r="AH874" s="14"/>
      <c r="AI874" s="47"/>
      <c r="AJ874" s="114"/>
      <c r="AK874" s="114"/>
      <c r="AL874" s="11" t="str">
        <f>VLOOKUP(B874,SAOM!B$2:U2532,20,0)</f>
        <v>-</v>
      </c>
    </row>
    <row r="875" spans="1:38" s="15" customFormat="1" ht="15.75" customHeight="1">
      <c r="A875" s="39">
        <v>4138</v>
      </c>
      <c r="B875" s="31">
        <v>4138</v>
      </c>
      <c r="C875" s="31">
        <v>4138</v>
      </c>
      <c r="D875" s="33" t="str">
        <f>VLOOKUP(B875,SAOM!B$2:H2532,7,0)</f>
        <v>SES-SACO-4138</v>
      </c>
      <c r="E875" s="13">
        <v>41128</v>
      </c>
      <c r="F875" s="13">
        <f t="shared" si="39"/>
        <v>41173</v>
      </c>
      <c r="G875" s="13">
        <f>VLOOKUP(B875,SAOM!B$2:D2419,3,0)</f>
        <v>41173</v>
      </c>
      <c r="H875" s="13">
        <f t="shared" si="36"/>
        <v>41188</v>
      </c>
      <c r="I875" s="13" t="s">
        <v>458</v>
      </c>
      <c r="J875" s="10" t="s">
        <v>469</v>
      </c>
      <c r="K875" s="33" t="str">
        <f>VLOOKUP(B875,SAOM!B$2:H2416,4,0)</f>
        <v>Aceito</v>
      </c>
      <c r="L875" s="10" t="s">
        <v>456</v>
      </c>
      <c r="M875" s="33" t="str">
        <f>VLOOKUP(B875,SAOM!B$2:F2702,5,0)</f>
        <v>Lider</v>
      </c>
      <c r="N875" s="11" t="s">
        <v>1735</v>
      </c>
      <c r="O875" s="11" t="str">
        <f>VLOOKUP(N875,Coordenadas!B$2:C1722,2,0)</f>
        <v>SUL</v>
      </c>
      <c r="P875" s="11" t="str">
        <f>VLOOKUP(N875,Coordenadas!B$2:D1722,3,0)</f>
        <v xml:space="preserve"> 22° 7'3.17"S</v>
      </c>
      <c r="Q875" s="11" t="str">
        <f>VLOOKUP(N875,Coordenadas!B$2:E1722,4,0)</f>
        <v xml:space="preserve"> 45° 3'6.12"O</v>
      </c>
      <c r="R875" s="33">
        <v>4033</v>
      </c>
      <c r="S875" s="13">
        <v>41141</v>
      </c>
      <c r="T875" s="35" t="str">
        <f>VLOOKUP(B875,SAOM!B$2:M2416,9,0)</f>
        <v>Fernando Coelho</v>
      </c>
      <c r="U875" s="13" t="str">
        <f>VLOOKUP(B875,SAOM!B$2:N2416,10,0)</f>
        <v>RUA DR. MARCELO PRAZERES 20</v>
      </c>
      <c r="V875" s="35" t="str">
        <f>VLOOKUP(B875,SAOM!B$2:P2416,12,0)</f>
        <v>35 3331-6178</v>
      </c>
      <c r="W875" s="60" t="str">
        <f>VLOOKUP(B875,SAOM!B$2:O2416,11,0)</f>
        <v>37470-000</v>
      </c>
      <c r="X875" s="33" t="str">
        <f>VLOOKUP(B875,SAOM!B$2:Q2416,13,0)</f>
        <v>00:20:0e:10:4c:f1</v>
      </c>
      <c r="Y875" s="13">
        <v>41142</v>
      </c>
      <c r="Z875" s="11" t="s">
        <v>6324</v>
      </c>
      <c r="AA875" s="14">
        <v>41143</v>
      </c>
      <c r="AB875" s="28">
        <f>VLOOKUP(C875,Relatorios!A$3:B1646,2,0)</f>
        <v>41183</v>
      </c>
      <c r="AC875" s="287">
        <f>VLOOKUP(D875,Faturamento!D$3:F2310,3,0)</f>
        <v>41175</v>
      </c>
      <c r="AD875" s="41"/>
      <c r="AE875" s="14" t="str">
        <f>VLOOKUP(B875,SAOM!B$2:T2416,16,0)</f>
        <v>-</v>
      </c>
      <c r="AF875" s="14">
        <f t="shared" si="37"/>
        <v>41233</v>
      </c>
      <c r="AG875" s="14" t="s">
        <v>4162</v>
      </c>
      <c r="AH875" s="14"/>
      <c r="AI875" s="47"/>
      <c r="AJ875" s="114"/>
      <c r="AK875" s="114"/>
      <c r="AL875" s="11" t="str">
        <f>VLOOKUP(B875,SAOM!B$2:U2533,20,0)</f>
        <v>-</v>
      </c>
    </row>
    <row r="876" spans="1:38" s="57" customFormat="1" ht="15.75" customHeight="1">
      <c r="A876" s="39">
        <v>4098</v>
      </c>
      <c r="B876" s="31">
        <v>4098</v>
      </c>
      <c r="C876" s="31">
        <v>4098</v>
      </c>
      <c r="D876" s="33" t="str">
        <f>VLOOKUP(B876,SAOM!B$2:H2533,7,0)</f>
        <v>SES-GUBA-4098</v>
      </c>
      <c r="E876" s="24">
        <v>41129</v>
      </c>
      <c r="F876" s="24">
        <f t="shared" si="39"/>
        <v>41174</v>
      </c>
      <c r="G876" s="13">
        <f>VLOOKUP(B876,SAOM!B$2:D2420,3,0)</f>
        <v>41174</v>
      </c>
      <c r="H876" s="24">
        <f t="shared" si="36"/>
        <v>41189</v>
      </c>
      <c r="I876" s="24" t="s">
        <v>458</v>
      </c>
      <c r="J876" s="48" t="s">
        <v>469</v>
      </c>
      <c r="K876" s="33" t="str">
        <f>VLOOKUP(B876,SAOM!B$2:H2417,4,0)</f>
        <v>Aceito</v>
      </c>
      <c r="L876" s="10" t="s">
        <v>456</v>
      </c>
      <c r="M876" s="33" t="str">
        <f>VLOOKUP(B876,SAOM!B$2:F2703,5,0)</f>
        <v>Lider</v>
      </c>
      <c r="N876" s="40" t="s">
        <v>6012</v>
      </c>
      <c r="O876" s="11" t="str">
        <f>VLOOKUP(N876,Coordenadas!B$2:C1723,2,0)</f>
        <v>LESTE DO SUL</v>
      </c>
      <c r="P876" s="11" t="str">
        <f>VLOOKUP(N876,Coordenadas!B$2:D1723,3,0)</f>
        <v xml:space="preserve"> 20°33'27.17"S</v>
      </c>
      <c r="Q876" s="11" t="str">
        <f>VLOOKUP(N876,Coordenadas!B$2:E1723,4,0)</f>
        <v xml:space="preserve"> 43° 0'21.19"O</v>
      </c>
      <c r="R876" s="31">
        <v>4033</v>
      </c>
      <c r="S876" s="24">
        <v>41141</v>
      </c>
      <c r="T876" s="35" t="str">
        <f>VLOOKUP(B876,SAOM!B$2:M2417,9,0)</f>
        <v>Vicentina Maria Campos Moreira</v>
      </c>
      <c r="U876" s="13" t="str">
        <f>VLOOKUP(B876,SAOM!B$2:N2417,10,0)</f>
        <v>Zona Rural Penha</v>
      </c>
      <c r="V876" s="35">
        <f>VLOOKUP(B876,SAOM!B$2:P2417,12,0)</f>
        <v>38935181</v>
      </c>
      <c r="W876" s="60" t="str">
        <f>VLOOKUP(B876,SAOM!B$2:O2417,11,0)</f>
        <v>35436-000</v>
      </c>
      <c r="X876" s="33" t="str">
        <f>VLOOKUP(B876,SAOM!B$2:Q2417,13,0)</f>
        <v>00:20:0e:10:54:6c</v>
      </c>
      <c r="Y876" s="24">
        <v>41235</v>
      </c>
      <c r="Z876" s="40" t="s">
        <v>4670</v>
      </c>
      <c r="AA876" s="55">
        <v>41236</v>
      </c>
      <c r="AB876" s="28">
        <f>VLOOKUP(C876,Relatorios!A$3:B1647,2,0)</f>
        <v>41277</v>
      </c>
      <c r="AC876" s="287">
        <f>VLOOKUP(D876,Faturamento!D$3:F2311,3,0)</f>
        <v>41267</v>
      </c>
      <c r="AD876" s="45"/>
      <c r="AE876" s="14" t="str">
        <f>VLOOKUP(B876,SAOM!B$2:T2417,16,0)</f>
        <v>-</v>
      </c>
      <c r="AF876" s="55">
        <f t="shared" si="37"/>
        <v>41326</v>
      </c>
      <c r="AG876" s="55" t="s">
        <v>4162</v>
      </c>
      <c r="AH876" s="55"/>
      <c r="AI876" s="181"/>
      <c r="AJ876" s="115"/>
      <c r="AK876" s="115"/>
      <c r="AL876" s="11" t="str">
        <f>VLOOKUP(B876,SAOM!B$2:U2534,20,0)</f>
        <v>A localidade não possui computador</v>
      </c>
    </row>
    <row r="877" spans="1:38" s="57" customFormat="1" ht="15.75" customHeight="1">
      <c r="A877" s="39">
        <v>4097</v>
      </c>
      <c r="B877" s="31">
        <v>4097</v>
      </c>
      <c r="C877" s="31">
        <v>4097</v>
      </c>
      <c r="D877" s="33" t="str">
        <f>VLOOKUP(B877,SAOM!B$2:H2534,7,0)</f>
        <v>SES-GUBA-4097</v>
      </c>
      <c r="E877" s="24">
        <v>41129</v>
      </c>
      <c r="F877" s="24">
        <f t="shared" si="39"/>
        <v>41174</v>
      </c>
      <c r="G877" s="13">
        <f>VLOOKUP(B877,SAOM!B$2:D2421,3,0)</f>
        <v>41174</v>
      </c>
      <c r="H877" s="24">
        <f t="shared" si="36"/>
        <v>41189</v>
      </c>
      <c r="I877" s="24" t="s">
        <v>458</v>
      </c>
      <c r="J877" s="48" t="s">
        <v>469</v>
      </c>
      <c r="K877" s="33" t="str">
        <f>VLOOKUP(B877,SAOM!B$2:H2418,4,0)</f>
        <v>Aceito</v>
      </c>
      <c r="L877" s="10" t="s">
        <v>456</v>
      </c>
      <c r="M877" s="33" t="str">
        <f>VLOOKUP(B877,SAOM!B$2:F2704,5,0)</f>
        <v>Lider</v>
      </c>
      <c r="N877" s="40" t="s">
        <v>6012</v>
      </c>
      <c r="O877" s="11" t="str">
        <f>VLOOKUP(N877,Coordenadas!B$2:C1724,2,0)</f>
        <v>LESTE DO SUL</v>
      </c>
      <c r="P877" s="11" t="str">
        <f>VLOOKUP(N877,Coordenadas!B$2:D1724,3,0)</f>
        <v xml:space="preserve"> 20°33'27.17"S</v>
      </c>
      <c r="Q877" s="11" t="str">
        <f>VLOOKUP(N877,Coordenadas!B$2:E1724,4,0)</f>
        <v xml:space="preserve"> 43° 0'21.19"O</v>
      </c>
      <c r="R877" s="31">
        <v>4033</v>
      </c>
      <c r="S877" s="24">
        <v>41141</v>
      </c>
      <c r="T877" s="35" t="str">
        <f>VLOOKUP(B877,SAOM!B$2:M2418,9,0)</f>
        <v>Vicentina Maria Campos Moreira</v>
      </c>
      <c r="U877" s="13" t="str">
        <f>VLOOKUP(B877,SAOM!B$2:N2418,10,0)</f>
        <v>Rua Coração de Maria, 68</v>
      </c>
      <c r="V877" s="35">
        <f>VLOOKUP(B877,SAOM!B$2:P2418,12,0)</f>
        <v>3138935181</v>
      </c>
      <c r="W877" s="60" t="str">
        <f>VLOOKUP(B877,SAOM!B$2:O2418,11,0)</f>
        <v>35436-000</v>
      </c>
      <c r="X877" s="33" t="str">
        <f>VLOOKUP(B877,SAOM!B$2:Q2418,13,0)</f>
        <v>00:20:0e:10:54:b4</v>
      </c>
      <c r="Y877" s="24">
        <v>41220</v>
      </c>
      <c r="Z877" s="40" t="s">
        <v>4670</v>
      </c>
      <c r="AA877" s="55">
        <v>41221</v>
      </c>
      <c r="AB877" s="28">
        <f>VLOOKUP(C877,Relatorios!A$3:B1648,2,0)</f>
        <v>41277</v>
      </c>
      <c r="AC877" s="287">
        <f>VLOOKUP(D877,Faturamento!D$3:F2312,3,0)</f>
        <v>41252</v>
      </c>
      <c r="AD877" s="45"/>
      <c r="AE877" s="14" t="str">
        <f>VLOOKUP(B877,SAOM!B$2:T2418,16,0)</f>
        <v>-</v>
      </c>
      <c r="AF877" s="55">
        <f t="shared" si="37"/>
        <v>41311</v>
      </c>
      <c r="AG877" s="55" t="s">
        <v>4162</v>
      </c>
      <c r="AH877" s="55"/>
      <c r="AI877" s="181"/>
      <c r="AJ877" s="115"/>
      <c r="AK877" s="115"/>
      <c r="AL877" s="11" t="str">
        <f>VLOOKUP(B877,SAOM!B$2:U2535,20,0)</f>
        <v>A localidade não possui computador</v>
      </c>
    </row>
    <row r="878" spans="1:38" s="15" customFormat="1" ht="15.75" customHeight="1">
      <c r="A878" s="39">
        <v>4096</v>
      </c>
      <c r="B878" s="31">
        <v>4096</v>
      </c>
      <c r="C878" s="31">
        <v>4096</v>
      </c>
      <c r="D878" s="33" t="str">
        <f>VLOOKUP(B878,SAOM!B$2:H2535,7,0)</f>
        <v>-</v>
      </c>
      <c r="E878" s="13">
        <v>41129</v>
      </c>
      <c r="F878" s="13">
        <f t="shared" si="39"/>
        <v>41174</v>
      </c>
      <c r="G878" s="13">
        <f>VLOOKUP(B878,SAOM!B$2:D2422,3,0)</f>
        <v>41174</v>
      </c>
      <c r="H878" s="13">
        <f t="shared" si="36"/>
        <v>41189</v>
      </c>
      <c r="I878" s="13">
        <v>41281</v>
      </c>
      <c r="J878" s="10" t="s">
        <v>700</v>
      </c>
      <c r="K878" s="33" t="str">
        <f>VLOOKUP(B878,SAOM!B$2:H2419,4,0)</f>
        <v>Paralisado</v>
      </c>
      <c r="L878" s="10" t="s">
        <v>456</v>
      </c>
      <c r="M878" s="33" t="str">
        <f>VLOOKUP(B878,SAOM!B$2:F2705,5,0)</f>
        <v>Lider</v>
      </c>
      <c r="N878" s="11" t="s">
        <v>6012</v>
      </c>
      <c r="O878" s="11" t="str">
        <f>VLOOKUP(N878,Coordenadas!B$2:C1725,2,0)</f>
        <v>LESTE DO SUL</v>
      </c>
      <c r="P878" s="11" t="str">
        <f>VLOOKUP(N878,Coordenadas!B$2:D1725,3,0)</f>
        <v xml:space="preserve"> 20°33'27.17"S</v>
      </c>
      <c r="Q878" s="11" t="str">
        <f>VLOOKUP(N878,Coordenadas!B$2:E1725,4,0)</f>
        <v xml:space="preserve"> 43° 0'21.19"O</v>
      </c>
      <c r="R878" s="33">
        <v>4033</v>
      </c>
      <c r="S878" s="13">
        <v>41169</v>
      </c>
      <c r="T878" s="35" t="str">
        <f>VLOOKUP(B878,SAOM!B$2:M2419,9,0)</f>
        <v>Vicentina Maria Campos Moreira</v>
      </c>
      <c r="U878" s="13" t="str">
        <f>VLOOKUP(B878,SAOM!B$2:N2419,10,0)</f>
        <v>Praça Santana, 43 - Centro</v>
      </c>
      <c r="V878" s="35">
        <f>VLOOKUP(B878,SAOM!B$2:P2419,12,0)</f>
        <v>3138935181</v>
      </c>
      <c r="W878" s="60" t="str">
        <f>VLOOKUP(B878,SAOM!B$2:O2419,11,0)</f>
        <v>35436-000</v>
      </c>
      <c r="X878" s="33" t="str">
        <f>VLOOKUP(B878,SAOM!B$2:Q2419,13,0)</f>
        <v>-</v>
      </c>
      <c r="Y878" s="13"/>
      <c r="Z878" s="11"/>
      <c r="AA878" s="14"/>
      <c r="AB878" s="28" t="e">
        <f>VLOOKUP(C878,Relatorios!A$3:B1649,2,0)</f>
        <v>#N/A</v>
      </c>
      <c r="AC878" s="287" t="e">
        <f>VLOOKUP(D878,Faturamento!D$3:F2313,3,0)</f>
        <v>#N/A</v>
      </c>
      <c r="AD878" s="41"/>
      <c r="AE878" s="14" t="str">
        <f>VLOOKUP(B878,SAOM!B$2:T2419,16,0)</f>
        <v>07/01/2013 15:24:36 	Hernan Martins Alves 	Não consegue contato com o cliente, informar novo número.  	Pendência Ativação</v>
      </c>
      <c r="AF878" s="14">
        <f t="shared" si="37"/>
        <v>90</v>
      </c>
      <c r="AG878" s="14" t="s">
        <v>4162</v>
      </c>
      <c r="AH878" s="14"/>
      <c r="AI878" s="47"/>
      <c r="AJ878" s="114"/>
      <c r="AK878" s="114"/>
      <c r="AL878" s="11" t="str">
        <f>VLOOKUP(B878,SAOM!B$2:U2536,20,0)</f>
        <v>-</v>
      </c>
    </row>
    <row r="879" spans="1:38" s="57" customFormat="1" ht="15.75" customHeight="1">
      <c r="A879" s="39">
        <v>4095</v>
      </c>
      <c r="B879" s="31">
        <v>4095</v>
      </c>
      <c r="C879" s="31">
        <v>4095</v>
      </c>
      <c r="D879" s="33" t="str">
        <f>VLOOKUP(B879,SAOM!B$2:H2536,7,0)</f>
        <v>SES-GORA-4095</v>
      </c>
      <c r="E879" s="24">
        <v>41129</v>
      </c>
      <c r="F879" s="24">
        <v>41188</v>
      </c>
      <c r="G879" s="13">
        <f>VLOOKUP(B879,SAOM!B$2:D2423,3,0)</f>
        <v>41188</v>
      </c>
      <c r="H879" s="24">
        <f t="shared" si="36"/>
        <v>41203</v>
      </c>
      <c r="I879" s="24">
        <v>41156</v>
      </c>
      <c r="J879" s="48" t="s">
        <v>469</v>
      </c>
      <c r="K879" s="33" t="str">
        <f>VLOOKUP(B879,SAOM!B$2:H2420,4,0)</f>
        <v>Aceito</v>
      </c>
      <c r="L879" s="10" t="s">
        <v>456</v>
      </c>
      <c r="M879" s="33" t="str">
        <f>VLOOKUP(B879,SAOM!B$2:F2706,5,0)</f>
        <v>Lider</v>
      </c>
      <c r="N879" s="40" t="s">
        <v>6038</v>
      </c>
      <c r="O879" s="11" t="str">
        <f>VLOOKUP(N879,Coordenadas!B$2:C1726,2,0)</f>
        <v>LESTE</v>
      </c>
      <c r="P879" s="11" t="str">
        <f>VLOOKUP(N879,Coordenadas!B$2:D1726,3,0)</f>
        <v xml:space="preserve"> 18°58'16.42"S</v>
      </c>
      <c r="Q879" s="11" t="str">
        <f>VLOOKUP(N879,Coordenadas!B$2:E1726,4,0)</f>
        <v xml:space="preserve"> 41°12'50.42"O</v>
      </c>
      <c r="R879" s="31">
        <v>4033</v>
      </c>
      <c r="S879" s="24">
        <v>41162</v>
      </c>
      <c r="T879" s="35" t="str">
        <f>VLOOKUP(B879,SAOM!B$2:M2420,9,0)</f>
        <v>Batriana da Silva Prata Carrijo</v>
      </c>
      <c r="U879" s="13" t="str">
        <f>VLOOKUP(B879,SAOM!B$2:N2420,10,0)</f>
        <v>Rua Rosa Luiza Ferreira, 50</v>
      </c>
      <c r="V879" s="35" t="str">
        <f>VLOOKUP(B879,SAOM!B$2:P2420,12,0)</f>
        <v>(33)3262-1422/1100</v>
      </c>
      <c r="W879" s="60" t="str">
        <f>VLOOKUP(B879,SAOM!B$2:O2420,11,0)</f>
        <v>35248-000</v>
      </c>
      <c r="X879" s="33" t="str">
        <f>VLOOKUP(B879,SAOM!B$2:Q2420,13,0)</f>
        <v>00:20:0e:10:52:02</v>
      </c>
      <c r="Y879" s="24">
        <v>41241</v>
      </c>
      <c r="Z879" s="40" t="s">
        <v>9630</v>
      </c>
      <c r="AA879" s="55">
        <v>41242</v>
      </c>
      <c r="AB879" s="28">
        <f>VLOOKUP(C879,Relatorios!A$3:B1650,2,0)</f>
        <v>41299</v>
      </c>
      <c r="AC879" s="287">
        <f>VLOOKUP(D879,Faturamento!D$3:F2314,3,0)</f>
        <v>41273</v>
      </c>
      <c r="AD879" s="45" t="s">
        <v>6570</v>
      </c>
      <c r="AE879" s="14" t="str">
        <f>VLOOKUP(B879,SAOM!B$2:T2420,16,0)</f>
        <v>04/09/2012 15:18:25 	Hernan Martins Alves 	Telefone no contato é residencial.   	Pendência Ativação</v>
      </c>
      <c r="AF879" s="55">
        <f t="shared" si="37"/>
        <v>41332</v>
      </c>
      <c r="AG879" s="55" t="s">
        <v>4162</v>
      </c>
      <c r="AH879" s="55"/>
      <c r="AI879" s="181"/>
      <c r="AJ879" s="115"/>
      <c r="AK879" s="115"/>
      <c r="AL879" s="11" t="str">
        <f>VLOOKUP(B879,SAOM!B$2:U2537,20,0)</f>
        <v>Localidade sem computador.</v>
      </c>
    </row>
    <row r="880" spans="1:38" s="57" customFormat="1" ht="15.75" customHeight="1">
      <c r="A880" s="39">
        <v>4093</v>
      </c>
      <c r="B880" s="31">
        <v>4093</v>
      </c>
      <c r="C880" s="31">
        <v>4093</v>
      </c>
      <c r="D880" s="33" t="str">
        <f>VLOOKUP(B880,SAOM!B$2:H2537,7,0)</f>
        <v>SES-CRNI-4093</v>
      </c>
      <c r="E880" s="24">
        <v>41129</v>
      </c>
      <c r="F880" s="24">
        <v>41180</v>
      </c>
      <c r="G880" s="13">
        <f>VLOOKUP(B880,SAOM!B$2:D2424,3,0)</f>
        <v>41180</v>
      </c>
      <c r="H880" s="24">
        <f t="shared" si="36"/>
        <v>41195</v>
      </c>
      <c r="I880" s="24">
        <v>41156</v>
      </c>
      <c r="J880" s="48" t="s">
        <v>469</v>
      </c>
      <c r="K880" s="33" t="str">
        <f>VLOOKUP(B880,SAOM!B$2:H2421,4,0)</f>
        <v>Aceito</v>
      </c>
      <c r="L880" s="10" t="s">
        <v>456</v>
      </c>
      <c r="M880" s="33" t="str">
        <f>VLOOKUP(B880,SAOM!B$2:F2707,5,0)</f>
        <v>Lider</v>
      </c>
      <c r="N880" s="40" t="s">
        <v>6039</v>
      </c>
      <c r="O880" s="11" t="str">
        <f>VLOOKUP(N880,Coordenadas!B$2:C1727,2,0)</f>
        <v>CENTRO SUL</v>
      </c>
      <c r="P880" s="11" t="str">
        <f>VLOOKUP(N880,Coordenadas!B$2:D1727,3,0)</f>
        <v xml:space="preserve"> 20°49'54.46"S</v>
      </c>
      <c r="Q880" s="11" t="str">
        <f>VLOOKUP(N880,Coordenadas!B$2:E1727,4,0)</f>
        <v xml:space="preserve"> 43°48'22.93"O</v>
      </c>
      <c r="R880" s="31">
        <v>4033</v>
      </c>
      <c r="S880" s="24">
        <v>41213</v>
      </c>
      <c r="T880" s="35" t="str">
        <f>VLOOKUP(B880,SAOM!B$2:M2421,9,0)</f>
        <v>Elisabeth Maria dos Santos</v>
      </c>
      <c r="U880" s="13" t="str">
        <f>VLOOKUP(B880,SAOM!B$2:N2421,10,0)</f>
        <v>RUA ANTONIO NOGUEIRA DUTRA, S/N</v>
      </c>
      <c r="V880" s="35" t="str">
        <f>VLOOKUP(B880,SAOM!B$2:P2421,12,0)</f>
        <v>(31)3724 1234</v>
      </c>
      <c r="W880" s="60" t="str">
        <f>VLOOKUP(B880,SAOM!B$2:O2421,11,0)</f>
        <v>36426-000</v>
      </c>
      <c r="X880" s="33" t="str">
        <f>VLOOKUP(B880,SAOM!B$2:Q2421,13,0)</f>
        <v>00:20:0e:10:55:08</v>
      </c>
      <c r="Y880" s="24">
        <v>41253</v>
      </c>
      <c r="Z880" s="11" t="s">
        <v>4670</v>
      </c>
      <c r="AA880" s="55">
        <v>41254</v>
      </c>
      <c r="AB880" s="28">
        <f>VLOOKUP(C880,Relatorios!A$3:B1651,2,0)</f>
        <v>41277</v>
      </c>
      <c r="AC880" s="287">
        <f>VLOOKUP(D880,Faturamento!D$3:F2315,3,0)</f>
        <v>41285</v>
      </c>
      <c r="AD880" s="45" t="s">
        <v>12183</v>
      </c>
      <c r="AE880" s="14" t="str">
        <f>VLOOKUP(B880,SAOM!B$2:T2421,16,0)</f>
        <v>04/09/2012 15:20:12 	Hernan Martins Alves 	Telefone no contato é residencial.   	Pendência Ativação</v>
      </c>
      <c r="AF880" s="55">
        <f t="shared" si="37"/>
        <v>41344</v>
      </c>
      <c r="AG880" s="55" t="s">
        <v>4162</v>
      </c>
      <c r="AH880" s="55"/>
      <c r="AI880" s="181"/>
      <c r="AJ880" s="115"/>
      <c r="AK880" s="115"/>
      <c r="AL880" s="11" t="str">
        <f>VLOOKUP(B880,SAOM!B$2:U2538,20,0)</f>
        <v>Localidade não possui computador</v>
      </c>
    </row>
    <row r="881" spans="1:38" s="57" customFormat="1" ht="15.75" customHeight="1">
      <c r="A881" s="39">
        <v>4094</v>
      </c>
      <c r="B881" s="31">
        <v>4094</v>
      </c>
      <c r="C881" s="31">
        <v>4094</v>
      </c>
      <c r="D881" s="33" t="str">
        <f>VLOOKUP(B881,SAOM!B$2:H2538,7,0)</f>
        <v>SES-CRNI-4094</v>
      </c>
      <c r="E881" s="24">
        <v>41129</v>
      </c>
      <c r="F881" s="24">
        <v>41180</v>
      </c>
      <c r="G881" s="13">
        <f>VLOOKUP(B881,SAOM!B$2:D2425,3,0)</f>
        <v>41180</v>
      </c>
      <c r="H881" s="24">
        <f t="shared" si="36"/>
        <v>41195</v>
      </c>
      <c r="I881" s="24">
        <v>41156</v>
      </c>
      <c r="J881" s="48" t="s">
        <v>469</v>
      </c>
      <c r="K881" s="33" t="str">
        <f>VLOOKUP(B881,SAOM!B$2:H2422,4,0)</f>
        <v>Aceito</v>
      </c>
      <c r="L881" s="10" t="s">
        <v>456</v>
      </c>
      <c r="M881" s="33" t="str">
        <f>VLOOKUP(B881,SAOM!B$2:F2708,5,0)</f>
        <v>Lider</v>
      </c>
      <c r="N881" s="40" t="s">
        <v>6039</v>
      </c>
      <c r="O881" s="11" t="str">
        <f>VLOOKUP(N881,Coordenadas!B$2:C1728,2,0)</f>
        <v>CENTRO SUL</v>
      </c>
      <c r="P881" s="11" t="str">
        <f>VLOOKUP(N881,Coordenadas!B$2:D1728,3,0)</f>
        <v xml:space="preserve"> 20°49'54.46"S</v>
      </c>
      <c r="Q881" s="11" t="str">
        <f>VLOOKUP(N881,Coordenadas!B$2:E1728,4,0)</f>
        <v xml:space="preserve"> 43°48'22.93"O</v>
      </c>
      <c r="R881" s="31">
        <v>4033</v>
      </c>
      <c r="S881" s="24">
        <v>41197</v>
      </c>
      <c r="T881" s="35" t="str">
        <f>VLOOKUP(B881,SAOM!B$2:M2422,9,0)</f>
        <v>Luis Renato</v>
      </c>
      <c r="U881" s="13" t="str">
        <f>VLOOKUP(B881,SAOM!B$2:N2422,10,0)</f>
        <v>RUA VICENTE DE PAULA VIEIRA</v>
      </c>
      <c r="V881" s="35" t="str">
        <f>VLOOKUP(B881,SAOM!B$2:P2422,12,0)</f>
        <v>(31)3724 1323</v>
      </c>
      <c r="W881" s="60" t="str">
        <f>VLOOKUP(B881,SAOM!B$2:O2422,11,0)</f>
        <v>36426-000</v>
      </c>
      <c r="X881" s="33" t="str">
        <f>VLOOKUP(B881,SAOM!B$2:Q2422,13,0)</f>
        <v>00:20:0E:10:54:8F</v>
      </c>
      <c r="Y881" s="24">
        <v>41248</v>
      </c>
      <c r="Z881" s="11" t="s">
        <v>7530</v>
      </c>
      <c r="AA881" s="55">
        <v>41248</v>
      </c>
      <c r="AB881" s="28">
        <f>VLOOKUP(C881,Relatorios!A$3:B1652,2,0)</f>
        <v>41277</v>
      </c>
      <c r="AC881" s="287">
        <f>VLOOKUP(D881,Faturamento!D$3:F2316,3,0)</f>
        <v>41279</v>
      </c>
      <c r="AD881" s="45" t="s">
        <v>6570</v>
      </c>
      <c r="AE881" s="14" t="str">
        <f>VLOOKUP(B881,SAOM!B$2:T2422,16,0)</f>
        <v>04/09/2012 15:21:55 	Hernan Martins Alves 	Telefone no contato é residencial.   	Pendência Ativação</v>
      </c>
      <c r="AF881" s="55">
        <f t="shared" si="37"/>
        <v>41338</v>
      </c>
      <c r="AG881" s="55"/>
      <c r="AH881" s="55"/>
      <c r="AI881" s="181"/>
      <c r="AJ881" s="115"/>
      <c r="AK881" s="115" t="s">
        <v>4162</v>
      </c>
      <c r="AL881" s="11" t="str">
        <f>VLOOKUP(B881,SAOM!B$2:U2539,20,0)</f>
        <v>Vai deixar conectado no modem.</v>
      </c>
    </row>
    <row r="882" spans="1:38" s="15" customFormat="1" ht="15.75" customHeight="1">
      <c r="A882" s="39">
        <v>4092</v>
      </c>
      <c r="B882" s="31">
        <v>4092</v>
      </c>
      <c r="C882" s="31">
        <v>4092</v>
      </c>
      <c r="D882" s="33" t="str">
        <f>VLOOKUP(B882,SAOM!B$2:H2539,7,0)</f>
        <v>SES-GUNI-4092</v>
      </c>
      <c r="E882" s="13">
        <v>41129</v>
      </c>
      <c r="F882" s="13">
        <f>E882+45</f>
        <v>41174</v>
      </c>
      <c r="G882" s="13">
        <f>VLOOKUP(B882,SAOM!B$2:D2426,3,0)</f>
        <v>41174</v>
      </c>
      <c r="H882" s="13">
        <f t="shared" si="36"/>
        <v>41189</v>
      </c>
      <c r="I882" s="13" t="s">
        <v>458</v>
      </c>
      <c r="J882" s="10" t="s">
        <v>469</v>
      </c>
      <c r="K882" s="33" t="str">
        <f>VLOOKUP(B882,SAOM!B$2:H2423,4,0)</f>
        <v>Aceito</v>
      </c>
      <c r="L882" s="10" t="s">
        <v>456</v>
      </c>
      <c r="M882" s="33" t="str">
        <f>VLOOKUP(B882,SAOM!B$2:F2709,5,0)</f>
        <v>Lider</v>
      </c>
      <c r="N882" s="11" t="s">
        <v>1925</v>
      </c>
      <c r="O882" s="11" t="str">
        <f>VLOOKUP(N882,Coordenadas!B$2:C1729,2,0)</f>
        <v>SUDESTE</v>
      </c>
      <c r="P882" s="11" t="str">
        <f>VLOOKUP(N882,Coordenadas!B$2:D1729,3,0)</f>
        <v>21°22'S</v>
      </c>
      <c r="Q882" s="11" t="str">
        <f>VLOOKUP(N882,Coordenadas!B$2:E1729,4,0)</f>
        <v>43°02'O</v>
      </c>
      <c r="R882" s="33">
        <v>4033</v>
      </c>
      <c r="S882" s="13">
        <v>41141</v>
      </c>
      <c r="T882" s="35" t="str">
        <f>VLOOKUP(B882,SAOM!B$2:M2423,9,0)</f>
        <v>Môncia Oliveira</v>
      </c>
      <c r="U882" s="13" t="str">
        <f>VLOOKUP(B882,SAOM!B$2:N2423,10,0)</f>
        <v>Praça José Carvalho Ornellas s/n</v>
      </c>
      <c r="V882" s="35" t="str">
        <f>VLOOKUP(B882,SAOM!B$2:P2423,12,0)</f>
        <v>(32)35751833</v>
      </c>
      <c r="W882" s="60" t="str">
        <f>VLOOKUP(B882,SAOM!B$2:O2423,11,0)</f>
        <v>36160-000</v>
      </c>
      <c r="X882" s="33" t="str">
        <f>VLOOKUP(B882,SAOM!B$2:Q2423,13,0)</f>
        <v>00:20:0E:10:4F:52</v>
      </c>
      <c r="Y882" s="13">
        <v>41145</v>
      </c>
      <c r="Z882" s="11" t="s">
        <v>1346</v>
      </c>
      <c r="AA882" s="14">
        <v>41239</v>
      </c>
      <c r="AB882" s="28">
        <f>VLOOKUP(C882,Relatorios!A$3:B1653,2,0)</f>
        <v>41291</v>
      </c>
      <c r="AC882" s="287">
        <f>VLOOKUP(D882,Faturamento!D$3:F2317,3,0)</f>
        <v>41270</v>
      </c>
      <c r="AD882" s="41"/>
      <c r="AE882" s="14" t="str">
        <f>VLOOKUP(B882,SAOM!B$2:T2423,16,0)</f>
        <v>-</v>
      </c>
      <c r="AF882" s="14">
        <f t="shared" si="37"/>
        <v>41329</v>
      </c>
      <c r="AG882" s="14">
        <v>41208</v>
      </c>
      <c r="AH882" s="14">
        <v>41208</v>
      </c>
      <c r="AI882" s="47" t="s">
        <v>456</v>
      </c>
      <c r="AJ882" s="114" t="s">
        <v>8648</v>
      </c>
      <c r="AK882" s="114" t="s">
        <v>9311</v>
      </c>
      <c r="AL882" s="11" t="str">
        <f>VLOOKUP(B882,SAOM!B$2:U2540,20,0)</f>
        <v xml:space="preserve">Não, não tem computador no local. </v>
      </c>
    </row>
    <row r="883" spans="1:38" s="15" customFormat="1" ht="15.75" customHeight="1">
      <c r="A883" s="39">
        <v>4121</v>
      </c>
      <c r="B883" s="31">
        <v>4121</v>
      </c>
      <c r="C883" s="31">
        <v>4121</v>
      </c>
      <c r="D883" s="33" t="str">
        <f>VLOOKUP(B883,SAOM!B$2:H2540,7,0)</f>
        <v>SES-PATU-4121</v>
      </c>
      <c r="E883" s="13">
        <v>41129</v>
      </c>
      <c r="F883" s="13">
        <f>E883+45</f>
        <v>41174</v>
      </c>
      <c r="G883" s="13">
        <f>VLOOKUP(B883,SAOM!B$2:D2427,3,0)</f>
        <v>41174</v>
      </c>
      <c r="H883" s="13">
        <f t="shared" si="36"/>
        <v>41189</v>
      </c>
      <c r="I883" s="13" t="s">
        <v>458</v>
      </c>
      <c r="J883" s="10" t="s">
        <v>469</v>
      </c>
      <c r="K883" s="33" t="str">
        <f>VLOOKUP(B883,SAOM!B$2:H2424,4,0)</f>
        <v>Aceito</v>
      </c>
      <c r="L883" s="10" t="s">
        <v>456</v>
      </c>
      <c r="M883" s="33" t="str">
        <f>VLOOKUP(B883,SAOM!B$2:F2710,5,0)</f>
        <v>Lider</v>
      </c>
      <c r="N883" s="11" t="s">
        <v>4829</v>
      </c>
      <c r="O883" s="11" t="str">
        <f>VLOOKUP(N883,Coordenadas!B$2:C1730,2,0)</f>
        <v>NOROESTE</v>
      </c>
      <c r="P883" s="11" t="str">
        <f>VLOOKUP(N883,Coordenadas!B$2:D1730,3,0)</f>
        <v xml:space="preserve"> 17°13'20.22"S</v>
      </c>
      <c r="Q883" s="11" t="str">
        <f>VLOOKUP(N883,Coordenadas!B$2:E1730,4,0)</f>
        <v xml:space="preserve"> 46°52'30.62"O</v>
      </c>
      <c r="R883" s="33">
        <v>4033</v>
      </c>
      <c r="S883" s="13">
        <v>41141</v>
      </c>
      <c r="T883" s="35" t="str">
        <f>VLOOKUP(B883,SAOM!B$2:M2424,9,0)</f>
        <v>MARÍLIA MARTINS COSTA MAIA</v>
      </c>
      <c r="U883" s="13" t="str">
        <f>VLOOKUP(B883,SAOM!B$2:N2424,10,0)</f>
        <v>Rua Bias Fortes, 385</v>
      </c>
      <c r="V883" s="35" t="str">
        <f>VLOOKUP(B883,SAOM!B$2:P2424,12,0)</f>
        <v>38 36716818</v>
      </c>
      <c r="W883" s="60" t="str">
        <f>VLOOKUP(B883,SAOM!B$2:O2424,11,0)</f>
        <v>38600-000</v>
      </c>
      <c r="X883" s="33" t="str">
        <f>VLOOKUP(B883,SAOM!B$2:Q2424,13,0)</f>
        <v>00:20:0E:10:4B:1D</v>
      </c>
      <c r="Y883" s="13">
        <v>41184</v>
      </c>
      <c r="Z883" s="11" t="s">
        <v>7530</v>
      </c>
      <c r="AA883" s="14">
        <v>41185</v>
      </c>
      <c r="AB883" s="28">
        <f>VLOOKUP(C883,Relatorios!A$3:B1654,2,0)</f>
        <v>41254</v>
      </c>
      <c r="AC883" s="287">
        <f>VLOOKUP(D883,Faturamento!D$3:F2318,3,0)</f>
        <v>41216</v>
      </c>
      <c r="AD883" s="41"/>
      <c r="AE883" s="14" t="str">
        <f>VLOOKUP(B883,SAOM!B$2:T2424,16,0)</f>
        <v>-</v>
      </c>
      <c r="AF883" s="14">
        <f t="shared" si="37"/>
        <v>41275</v>
      </c>
      <c r="AG883" s="14" t="s">
        <v>4162</v>
      </c>
      <c r="AH883" s="14"/>
      <c r="AI883" s="47"/>
      <c r="AJ883" s="114"/>
      <c r="AK883" s="114"/>
      <c r="AL883" s="11" t="str">
        <f>VLOOKUP(B883,SAOM!B$2:U2541,20,0)</f>
        <v>-</v>
      </c>
    </row>
    <row r="884" spans="1:38" s="15" customFormat="1" ht="15.75" customHeight="1">
      <c r="A884" s="39">
        <v>4120</v>
      </c>
      <c r="B884" s="31">
        <v>4120</v>
      </c>
      <c r="C884" s="31">
        <v>4120</v>
      </c>
      <c r="D884" s="33" t="str">
        <f>VLOOKUP(B884,SAOM!B$2:H2541,7,0)</f>
        <v>SES-PATU-4120</v>
      </c>
      <c r="E884" s="13">
        <v>41129</v>
      </c>
      <c r="F884" s="13">
        <f>E884+45</f>
        <v>41174</v>
      </c>
      <c r="G884" s="13">
        <f>VLOOKUP(B884,SAOM!B$2:D2428,3,0)</f>
        <v>41174</v>
      </c>
      <c r="H884" s="13">
        <f t="shared" si="36"/>
        <v>41189</v>
      </c>
      <c r="I884" s="13" t="s">
        <v>458</v>
      </c>
      <c r="J884" s="10" t="s">
        <v>469</v>
      </c>
      <c r="K884" s="33" t="str">
        <f>VLOOKUP(B884,SAOM!B$2:H2425,4,0)</f>
        <v>Aceito</v>
      </c>
      <c r="L884" s="10" t="s">
        <v>456</v>
      </c>
      <c r="M884" s="33" t="str">
        <f>VLOOKUP(B884,SAOM!B$2:F2711,5,0)</f>
        <v>Lider</v>
      </c>
      <c r="N884" s="11" t="s">
        <v>4829</v>
      </c>
      <c r="O884" s="11" t="str">
        <f>VLOOKUP(N884,Coordenadas!B$2:C1731,2,0)</f>
        <v>NOROESTE</v>
      </c>
      <c r="P884" s="11" t="str">
        <f>VLOOKUP(N884,Coordenadas!B$2:D1731,3,0)</f>
        <v xml:space="preserve"> 17°13'20.22"S</v>
      </c>
      <c r="Q884" s="11" t="str">
        <f>VLOOKUP(N884,Coordenadas!B$2:E1731,4,0)</f>
        <v xml:space="preserve"> 46°52'30.62"O</v>
      </c>
      <c r="R884" s="33">
        <v>4033</v>
      </c>
      <c r="S884" s="13">
        <v>41164</v>
      </c>
      <c r="T884" s="35" t="str">
        <f>VLOOKUP(B884,SAOM!B$2:M2425,9,0)</f>
        <v>IZABELLA MACEDO SILVA DA CRUZ</v>
      </c>
      <c r="U884" s="13" t="str">
        <f>VLOOKUP(B884,SAOM!B$2:N2425,10,0)</f>
        <v>Praça Primavera, S/Nº - Primavera</v>
      </c>
      <c r="V884" s="35" t="str">
        <f>VLOOKUP(B884,SAOM!B$2:P2425,12,0)</f>
        <v>38 36713363</v>
      </c>
      <c r="W884" s="60" t="str">
        <f>VLOOKUP(B884,SAOM!B$2:O2425,11,0)</f>
        <v>38600-000</v>
      </c>
      <c r="X884" s="33" t="str">
        <f>VLOOKUP(B884,SAOM!B$2:Q2425,13,0)</f>
        <v>00:20:0E:10:4A:02</v>
      </c>
      <c r="Y884" s="13">
        <v>41185</v>
      </c>
      <c r="Z884" s="11" t="s">
        <v>7530</v>
      </c>
      <c r="AA884" s="14">
        <v>41185</v>
      </c>
      <c r="AB884" s="28">
        <f>VLOOKUP(C884,Relatorios!A$3:B1655,2,0)</f>
        <v>41254</v>
      </c>
      <c r="AC884" s="287">
        <f>VLOOKUP(D884,Faturamento!D$3:F2319,3,0)</f>
        <v>41216</v>
      </c>
      <c r="AD884" s="41"/>
      <c r="AE884" s="14" t="str">
        <f>VLOOKUP(B884,SAOM!B$2:T2425,16,0)</f>
        <v>-</v>
      </c>
      <c r="AF884" s="14">
        <f t="shared" si="37"/>
        <v>41275</v>
      </c>
      <c r="AG884" s="14" t="s">
        <v>4162</v>
      </c>
      <c r="AH884" s="14"/>
      <c r="AI884" s="47"/>
      <c r="AJ884" s="114"/>
      <c r="AK884" s="114"/>
      <c r="AL884" s="11" t="str">
        <f>VLOOKUP(B884,SAOM!B$2:U2542,20,0)</f>
        <v>Não veio no kit.</v>
      </c>
    </row>
    <row r="885" spans="1:38" s="57" customFormat="1" ht="15.75" customHeight="1">
      <c r="A885" s="39">
        <v>4119</v>
      </c>
      <c r="B885" s="31">
        <v>4119</v>
      </c>
      <c r="C885" s="31">
        <v>4119</v>
      </c>
      <c r="D885" s="33" t="str">
        <f>VLOOKUP(B885,SAOM!B$2:H2542,7,0)</f>
        <v>SES-PATU-4119</v>
      </c>
      <c r="E885" s="24">
        <v>41129</v>
      </c>
      <c r="F885" s="24">
        <v>41180</v>
      </c>
      <c r="G885" s="13">
        <f>VLOOKUP(B885,SAOM!B$2:D2429,3,0)</f>
        <v>41180</v>
      </c>
      <c r="H885" s="24">
        <f t="shared" si="36"/>
        <v>41195</v>
      </c>
      <c r="I885" s="24">
        <v>41156</v>
      </c>
      <c r="J885" s="48" t="s">
        <v>469</v>
      </c>
      <c r="K885" s="33" t="str">
        <f>VLOOKUP(B885,SAOM!B$2:H2426,4,0)</f>
        <v>Aceito</v>
      </c>
      <c r="L885" s="10" t="s">
        <v>456</v>
      </c>
      <c r="M885" s="33" t="str">
        <f>VLOOKUP(B885,SAOM!B$2:F2712,5,0)</f>
        <v>Lider</v>
      </c>
      <c r="N885" s="40" t="s">
        <v>4829</v>
      </c>
      <c r="O885" s="11" t="str">
        <f>VLOOKUP(N885,Coordenadas!B$2:C1732,2,0)</f>
        <v>NOROESTE</v>
      </c>
      <c r="P885" s="11" t="str">
        <f>VLOOKUP(N885,Coordenadas!B$2:D1732,3,0)</f>
        <v xml:space="preserve"> 17°13'20.22"S</v>
      </c>
      <c r="Q885" s="11" t="str">
        <f>VLOOKUP(N885,Coordenadas!B$2:E1732,4,0)</f>
        <v xml:space="preserve"> 46°52'30.62"O</v>
      </c>
      <c r="R885" s="31">
        <v>4033</v>
      </c>
      <c r="S885" s="24">
        <v>41141</v>
      </c>
      <c r="T885" s="35" t="str">
        <f>VLOOKUP(B885,SAOM!B$2:M2426,9,0)</f>
        <v>ADRIANA VILELA CUNHA</v>
      </c>
      <c r="U885" s="13" t="str">
        <f>VLOOKUP(B885,SAOM!B$2:N2426,10,0)</f>
        <v>Rua 06, lote 15</v>
      </c>
      <c r="V885" s="35" t="str">
        <f>VLOOKUP(B885,SAOM!B$2:P2426,12,0)</f>
        <v>38 36716081</v>
      </c>
      <c r="W885" s="60" t="str">
        <f>VLOOKUP(B885,SAOM!B$2:O2426,11,0)</f>
        <v>38600-000</v>
      </c>
      <c r="X885" s="33" t="str">
        <f>VLOOKUP(B885,SAOM!B$2:Q2426,13,0)</f>
        <v>00:20:0e:10:54:ac</v>
      </c>
      <c r="Y885" s="24">
        <v>41234</v>
      </c>
      <c r="Z885" s="40" t="s">
        <v>9340</v>
      </c>
      <c r="AA885" s="55">
        <v>41235</v>
      </c>
      <c r="AB885" s="28">
        <f>VLOOKUP(C885,Relatorios!A$3:B1656,2,0)</f>
        <v>41277</v>
      </c>
      <c r="AC885" s="287">
        <f>VLOOKUP(D885,Faturamento!D$3:F2320,3,0)</f>
        <v>41266</v>
      </c>
      <c r="AD885" s="45" t="s">
        <v>6576</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55">
        <f t="shared" si="37"/>
        <v>41325</v>
      </c>
      <c r="AG885" s="55" t="s">
        <v>4162</v>
      </c>
      <c r="AH885" s="55"/>
      <c r="AI885" s="181"/>
      <c r="AJ885" s="115"/>
      <c r="AK885" s="115"/>
      <c r="AL885" s="11" t="str">
        <f>VLOOKUP(B885,SAOM!B$2:U2543,20,0)</f>
        <v>Conectado ao modem</v>
      </c>
    </row>
    <row r="886" spans="1:38" s="15" customFormat="1" ht="15.75" customHeight="1">
      <c r="A886" s="39">
        <v>4118</v>
      </c>
      <c r="B886" s="31">
        <v>4118</v>
      </c>
      <c r="C886" s="31">
        <v>4118</v>
      </c>
      <c r="D886" s="33" t="str">
        <f>VLOOKUP(B886,SAOM!B$2:H2543,7,0)</f>
        <v>SES-PATU-4118</v>
      </c>
      <c r="E886" s="13">
        <v>41129</v>
      </c>
      <c r="F886" s="13">
        <v>41180</v>
      </c>
      <c r="G886" s="13">
        <f>VLOOKUP(B886,SAOM!B$2:D2430,3,0)</f>
        <v>41180</v>
      </c>
      <c r="H886" s="13">
        <f t="shared" si="36"/>
        <v>41195</v>
      </c>
      <c r="I886" s="13">
        <v>41156</v>
      </c>
      <c r="J886" s="10" t="s">
        <v>469</v>
      </c>
      <c r="K886" s="33" t="str">
        <f>VLOOKUP(B886,SAOM!B$2:H2427,4,0)</f>
        <v>Aceito</v>
      </c>
      <c r="L886" s="10" t="s">
        <v>456</v>
      </c>
      <c r="M886" s="33" t="str">
        <f>VLOOKUP(B886,SAOM!B$2:F2713,5,0)</f>
        <v>Lider</v>
      </c>
      <c r="N886" s="11" t="s">
        <v>4829</v>
      </c>
      <c r="O886" s="11" t="str">
        <f>VLOOKUP(N886,Coordenadas!B$2:C1733,2,0)</f>
        <v>NOROESTE</v>
      </c>
      <c r="P886" s="11" t="str">
        <f>VLOOKUP(N886,Coordenadas!B$2:D1733,3,0)</f>
        <v xml:space="preserve"> 17°13'20.22"S</v>
      </c>
      <c r="Q886" s="11" t="str">
        <f>VLOOKUP(N886,Coordenadas!B$2:E1733,4,0)</f>
        <v xml:space="preserve"> 46°52'30.62"O</v>
      </c>
      <c r="R886" s="33">
        <v>4033</v>
      </c>
      <c r="S886" s="13">
        <v>41141</v>
      </c>
      <c r="T886" s="35" t="str">
        <f>VLOOKUP(B886,SAOM!B$2:M2427,9,0)</f>
        <v>EMÍLIA NASCIMENTO OLIVEIRA</v>
      </c>
      <c r="U886" s="13" t="str">
        <f>VLOOKUP(B886,SAOM!B$2:N2427,10,0)</f>
        <v>Rua Gil da Silva Neiva, 347</v>
      </c>
      <c r="V886" s="35" t="str">
        <f>VLOOKUP(B886,SAOM!B$2:P2427,12,0)</f>
        <v>383672 604</v>
      </c>
      <c r="W886" s="60" t="str">
        <f>VLOOKUP(B886,SAOM!B$2:O2427,11,0)</f>
        <v>38600-000</v>
      </c>
      <c r="X886" s="33" t="str">
        <f>VLOOKUP(B886,SAOM!B$2:Q2427,13,0)</f>
        <v>00:20:0e:10:55:6b</v>
      </c>
      <c r="Y886" s="13">
        <v>41234</v>
      </c>
      <c r="Z886" s="11" t="s">
        <v>9389</v>
      </c>
      <c r="AA886" s="14">
        <v>41236</v>
      </c>
      <c r="AB886" s="28" t="str">
        <f>VLOOKUP(C886,Relatorios!A$3:B1657,2,0)</f>
        <v>Pronto pra ser entregue</v>
      </c>
      <c r="AC886" s="287">
        <f>VLOOKUP(D886,Faturamento!D$3:F2321,3,0)</f>
        <v>41267</v>
      </c>
      <c r="AD886" s="41" t="s">
        <v>6572</v>
      </c>
      <c r="AE886" s="14" t="str">
        <f>VLOOKUP(B886,SAOM!B$2:T2427,16,0)</f>
        <v>10/09/2012 10:28:01 	Ivan Santos 	Corrigido.  	Pendência Ativação Resolvida
04/09/2012 15:25:35 	Hernan Martins Alves 	Contato incorreto.   	Pendência Ativação</v>
      </c>
      <c r="AF886" s="14">
        <f t="shared" si="37"/>
        <v>41326</v>
      </c>
      <c r="AG886" s="14" t="s">
        <v>4162</v>
      </c>
      <c r="AH886" s="14"/>
      <c r="AI886" s="47"/>
      <c r="AJ886" s="114"/>
      <c r="AK886" s="114"/>
      <c r="AL886" s="11" t="str">
        <f>VLOOKUP(B886,SAOM!B$2:U2544,20,0)</f>
        <v>conectado no computador do cliente</v>
      </c>
    </row>
    <row r="887" spans="1:38" s="15" customFormat="1" ht="15.75" customHeight="1">
      <c r="A887" s="39">
        <v>4117</v>
      </c>
      <c r="B887" s="31">
        <v>4117</v>
      </c>
      <c r="C887" s="31">
        <v>4117</v>
      </c>
      <c r="D887" s="33" t="str">
        <f>VLOOKUP(B887,SAOM!B$2:H2544,7,0)</f>
        <v>SES-PATU-4117</v>
      </c>
      <c r="E887" s="13">
        <v>41129</v>
      </c>
      <c r="F887" s="13">
        <f>E887+45</f>
        <v>41174</v>
      </c>
      <c r="G887" s="13">
        <f>VLOOKUP(B887,SAOM!B$2:D2431,3,0)</f>
        <v>41174</v>
      </c>
      <c r="H887" s="13">
        <f t="shared" si="36"/>
        <v>41189</v>
      </c>
      <c r="I887" s="13" t="s">
        <v>458</v>
      </c>
      <c r="J887" s="10" t="s">
        <v>469</v>
      </c>
      <c r="K887" s="33" t="str">
        <f>VLOOKUP(B887,SAOM!B$2:H2428,4,0)</f>
        <v>Aceito</v>
      </c>
      <c r="L887" s="10" t="s">
        <v>456</v>
      </c>
      <c r="M887" s="33" t="str">
        <f>VLOOKUP(B887,SAOM!B$2:F2714,5,0)</f>
        <v>Lider</v>
      </c>
      <c r="N887" s="11" t="s">
        <v>4829</v>
      </c>
      <c r="O887" s="11" t="str">
        <f>VLOOKUP(N887,Coordenadas!B$2:C1734,2,0)</f>
        <v>NOROESTE</v>
      </c>
      <c r="P887" s="11" t="str">
        <f>VLOOKUP(N887,Coordenadas!B$2:D1734,3,0)</f>
        <v xml:space="preserve"> 17°13'20.22"S</v>
      </c>
      <c r="Q887" s="11" t="str">
        <f>VLOOKUP(N887,Coordenadas!B$2:E1734,4,0)</f>
        <v xml:space="preserve"> 46°52'30.62"O</v>
      </c>
      <c r="R887" s="33">
        <v>4033</v>
      </c>
      <c r="S887" s="13">
        <v>41141</v>
      </c>
      <c r="T887" s="35" t="str">
        <f>VLOOKUP(B887,SAOM!B$2:M2428,9,0)</f>
        <v>LUCIANA TOLENTINO DE OLIVEIRA</v>
      </c>
      <c r="U887" s="13" t="str">
        <f>VLOOKUP(B887,SAOM!B$2:N2428,10,0)</f>
        <v>Rua Tório, 212</v>
      </c>
      <c r="V887" s="35" t="str">
        <f>VLOOKUP(B887,SAOM!B$2:P2428,12,0)</f>
        <v>38.3672 3613</v>
      </c>
      <c r="W887" s="60" t="str">
        <f>VLOOKUP(B887,SAOM!B$2:O2428,11,0)</f>
        <v>38600-000</v>
      </c>
      <c r="X887" s="33" t="str">
        <f>VLOOKUP(B887,SAOM!B$2:Q2428,13,0)</f>
        <v>00:20:0e:10:54:fe</v>
      </c>
      <c r="Y887" s="13">
        <v>41235</v>
      </c>
      <c r="Z887" s="11" t="s">
        <v>9340</v>
      </c>
      <c r="AA887" s="14">
        <v>41235</v>
      </c>
      <c r="AB887" s="28">
        <f>VLOOKUP(C887,Relatorios!A$3:B1658,2,0)</f>
        <v>41277</v>
      </c>
      <c r="AC887" s="287">
        <f>VLOOKUP(D887,Faturamento!D$3:F2322,3,0)</f>
        <v>41266</v>
      </c>
      <c r="AD887" s="41"/>
      <c r="AE887" s="14" t="str">
        <f>VLOOKUP(B887,SAOM!B$2:T2428,16,0)</f>
        <v>-</v>
      </c>
      <c r="AF887" s="14">
        <f t="shared" si="37"/>
        <v>41325</v>
      </c>
      <c r="AG887" s="14" t="s">
        <v>4162</v>
      </c>
      <c r="AH887" s="14"/>
      <c r="AI887" s="47"/>
      <c r="AJ887" s="114"/>
      <c r="AK887" s="114"/>
      <c r="AL887" s="11" t="str">
        <f>VLOOKUP(B887,SAOM!B$2:U2545,20,0)</f>
        <v>conectado ao modem</v>
      </c>
    </row>
    <row r="888" spans="1:38" s="57" customFormat="1" ht="15.75" customHeight="1">
      <c r="A888" s="39">
        <v>4116</v>
      </c>
      <c r="B888" s="31">
        <v>4116</v>
      </c>
      <c r="C888" s="31">
        <v>4116</v>
      </c>
      <c r="D888" s="33" t="str">
        <f>VLOOKUP(B888,SAOM!B$2:H2545,7,0)</f>
        <v>SES-PATU-4116</v>
      </c>
      <c r="E888" s="24">
        <v>41129</v>
      </c>
      <c r="F888" s="24">
        <f>E888+45</f>
        <v>41174</v>
      </c>
      <c r="G888" s="13">
        <f>VLOOKUP(B888,SAOM!B$2:D2432,3,0)</f>
        <v>41174</v>
      </c>
      <c r="H888" s="24">
        <f t="shared" si="36"/>
        <v>41189</v>
      </c>
      <c r="I888" s="24" t="s">
        <v>458</v>
      </c>
      <c r="J888" s="48" t="s">
        <v>469</v>
      </c>
      <c r="K888" s="33" t="str">
        <f>VLOOKUP(B888,SAOM!B$2:H2429,4,0)</f>
        <v>Aceito</v>
      </c>
      <c r="L888" s="10" t="s">
        <v>456</v>
      </c>
      <c r="M888" s="33" t="str">
        <f>VLOOKUP(B888,SAOM!B$2:F2715,5,0)</f>
        <v>Lider</v>
      </c>
      <c r="N888" s="40" t="s">
        <v>4829</v>
      </c>
      <c r="O888" s="11" t="str">
        <f>VLOOKUP(N888,Coordenadas!B$2:C1735,2,0)</f>
        <v>NOROESTE</v>
      </c>
      <c r="P888" s="11" t="str">
        <f>VLOOKUP(N888,Coordenadas!B$2:D1735,3,0)</f>
        <v xml:space="preserve"> 17°13'20.22"S</v>
      </c>
      <c r="Q888" s="11" t="str">
        <f>VLOOKUP(N888,Coordenadas!B$2:E1735,4,0)</f>
        <v xml:space="preserve"> 46°52'30.62"O</v>
      </c>
      <c r="R888" s="31">
        <v>4033</v>
      </c>
      <c r="S888" s="24">
        <v>41141</v>
      </c>
      <c r="T888" s="35" t="str">
        <f>VLOOKUP(B888,SAOM!B$2:M2429,9,0)</f>
        <v>CÍNTHIA FERREIRA LIMA</v>
      </c>
      <c r="U888" s="13" t="str">
        <f>VLOOKUP(B888,SAOM!B$2:N2429,10,0)</f>
        <v xml:space="preserve">Travessa do Açude, 174 </v>
      </c>
      <c r="V888" s="35" t="str">
        <f>VLOOKUP(B888,SAOM!B$2:P2429,12,0)</f>
        <v>38 3671 4252</v>
      </c>
      <c r="W888" s="60" t="str">
        <f>VLOOKUP(B888,SAOM!B$2:O2429,11,0)</f>
        <v>38600-000</v>
      </c>
      <c r="X888" s="33" t="str">
        <f>VLOOKUP(B888,SAOM!B$2:Q2429,13,0)</f>
        <v>00:20:0e:10:54:fc</v>
      </c>
      <c r="Y888" s="24">
        <v>41233</v>
      </c>
      <c r="Z888" s="40" t="s">
        <v>9389</v>
      </c>
      <c r="AA888" s="55">
        <v>41234</v>
      </c>
      <c r="AB888" s="28" t="str">
        <f>VLOOKUP(C888,Relatorios!A$3:B1659,2,0)</f>
        <v>Pronto pra ser entregue</v>
      </c>
      <c r="AC888" s="287">
        <f>VLOOKUP(D888,Faturamento!D$3:F2323,3,0)</f>
        <v>41265</v>
      </c>
      <c r="AD888" s="45"/>
      <c r="AE888" s="14" t="str">
        <f>VLOOKUP(B888,SAOM!B$2:T2429,16,0)</f>
        <v>-</v>
      </c>
      <c r="AF888" s="55">
        <f t="shared" si="37"/>
        <v>41324</v>
      </c>
      <c r="AG888" s="55" t="s">
        <v>4162</v>
      </c>
      <c r="AH888" s="55"/>
      <c r="AI888" s="181"/>
      <c r="AJ888" s="115"/>
      <c r="AK888" s="115"/>
      <c r="AL888" s="11" t="str">
        <f>VLOOKUP(B888,SAOM!B$2:U2546,20,0)</f>
        <v>conectado ao computador do cliente</v>
      </c>
    </row>
    <row r="889" spans="1:38" s="57" customFormat="1" ht="15.75" customHeight="1">
      <c r="A889" s="39">
        <v>4115</v>
      </c>
      <c r="B889" s="31">
        <v>4115</v>
      </c>
      <c r="C889" s="31">
        <v>4115</v>
      </c>
      <c r="D889" s="33" t="str">
        <f>VLOOKUP(B889,SAOM!B$2:H2546,7,0)</f>
        <v>SES-PATU-4115</v>
      </c>
      <c r="E889" s="24">
        <v>41129</v>
      </c>
      <c r="F889" s="24">
        <f>E889+45</f>
        <v>41174</v>
      </c>
      <c r="G889" s="13">
        <f>VLOOKUP(B889,SAOM!B$2:D2433,3,0)</f>
        <v>41174</v>
      </c>
      <c r="H889" s="24">
        <f t="shared" si="36"/>
        <v>41189</v>
      </c>
      <c r="I889" s="24" t="s">
        <v>458</v>
      </c>
      <c r="J889" s="48" t="s">
        <v>469</v>
      </c>
      <c r="K889" s="33" t="str">
        <f>VLOOKUP(B889,SAOM!B$2:H2430,4,0)</f>
        <v>Aceito</v>
      </c>
      <c r="L889" s="10" t="s">
        <v>456</v>
      </c>
      <c r="M889" s="33" t="str">
        <f>VLOOKUP(B889,SAOM!B$2:F2716,5,0)</f>
        <v>Lider</v>
      </c>
      <c r="N889" s="40" t="s">
        <v>4829</v>
      </c>
      <c r="O889" s="11" t="str">
        <f>VLOOKUP(N889,Coordenadas!B$2:C1736,2,0)</f>
        <v>NOROESTE</v>
      </c>
      <c r="P889" s="11" t="str">
        <f>VLOOKUP(N889,Coordenadas!B$2:D1736,3,0)</f>
        <v xml:space="preserve"> 17°13'20.22"S</v>
      </c>
      <c r="Q889" s="11" t="str">
        <f>VLOOKUP(N889,Coordenadas!B$2:E1736,4,0)</f>
        <v xml:space="preserve"> 46°52'30.62"O</v>
      </c>
      <c r="R889" s="31">
        <v>4033</v>
      </c>
      <c r="S889" s="24">
        <v>41141</v>
      </c>
      <c r="T889" s="35" t="str">
        <f>VLOOKUP(B889,SAOM!B$2:M2430,9,0)</f>
        <v>FLÁVIA ALVES DA SILVA</v>
      </c>
      <c r="U889" s="13" t="str">
        <f>VLOOKUP(B889,SAOM!B$2:N2430,10,0)</f>
        <v>R. Antônio Joaquim Moura Pimentel, 477</v>
      </c>
      <c r="V889" s="35" t="str">
        <f>VLOOKUP(B889,SAOM!B$2:P2430,12,0)</f>
        <v>38 36724276</v>
      </c>
      <c r="W889" s="60" t="str">
        <f>VLOOKUP(B889,SAOM!B$2:O2430,11,0)</f>
        <v>38600-00</v>
      </c>
      <c r="X889" s="33" t="str">
        <f>VLOOKUP(B889,SAOM!B$2:Q2430,13,0)</f>
        <v>00:20:0e:10:54:77</v>
      </c>
      <c r="Y889" s="24">
        <v>41233</v>
      </c>
      <c r="Z889" s="40" t="s">
        <v>9339</v>
      </c>
      <c r="AA889" s="55">
        <v>41233</v>
      </c>
      <c r="AB889" s="28" t="str">
        <f>VLOOKUP(C889,Relatorios!A$3:B1660,2,0)</f>
        <v>Pronto pra ser entregue</v>
      </c>
      <c r="AC889" s="287">
        <f>VLOOKUP(D889,Faturamento!D$3:F2324,3,0)</f>
        <v>41264</v>
      </c>
      <c r="AD889" s="45"/>
      <c r="AE889" s="14" t="str">
        <f>VLOOKUP(B889,SAOM!B$2:T2430,16,0)</f>
        <v>-</v>
      </c>
      <c r="AF889" s="55">
        <f t="shared" si="37"/>
        <v>41323</v>
      </c>
      <c r="AG889" s="55" t="s">
        <v>4162</v>
      </c>
      <c r="AH889" s="55"/>
      <c r="AI889" s="181"/>
      <c r="AJ889" s="115"/>
      <c r="AK889" s="115"/>
      <c r="AL889" s="11" t="str">
        <f>VLOOKUP(B889,SAOM!B$2:U2547,20,0)</f>
        <v>Conectado ao modem</v>
      </c>
    </row>
    <row r="890" spans="1:38" s="57" customFormat="1" ht="15.75" customHeight="1">
      <c r="A890" s="39">
        <v>4114</v>
      </c>
      <c r="B890" s="31">
        <v>4114</v>
      </c>
      <c r="C890" s="31">
        <v>4114</v>
      </c>
      <c r="D890" s="33" t="str">
        <f>VLOOKUP(B890,SAOM!B$2:H2547,7,0)</f>
        <v>SES-PATU-4114</v>
      </c>
      <c r="E890" s="24">
        <v>41129</v>
      </c>
      <c r="F890" s="24">
        <f>E890+45</f>
        <v>41174</v>
      </c>
      <c r="G890" s="13">
        <f>VLOOKUP(B890,SAOM!B$2:D2434,3,0)</f>
        <v>41174</v>
      </c>
      <c r="H890" s="24">
        <f t="shared" si="36"/>
        <v>41189</v>
      </c>
      <c r="I890" s="24" t="s">
        <v>458</v>
      </c>
      <c r="J890" s="48" t="s">
        <v>469</v>
      </c>
      <c r="K890" s="33" t="str">
        <f>VLOOKUP(B890,SAOM!B$2:H2431,4,0)</f>
        <v>Aceito</v>
      </c>
      <c r="L890" s="10" t="s">
        <v>456</v>
      </c>
      <c r="M890" s="33" t="str">
        <f>VLOOKUP(B890,SAOM!B$2:F2717,5,0)</f>
        <v>Lider</v>
      </c>
      <c r="N890" s="40" t="s">
        <v>4829</v>
      </c>
      <c r="O890" s="11" t="str">
        <f>VLOOKUP(N890,Coordenadas!B$2:C1737,2,0)</f>
        <v>NOROESTE</v>
      </c>
      <c r="P890" s="11" t="str">
        <f>VLOOKUP(N890,Coordenadas!B$2:D1737,3,0)</f>
        <v xml:space="preserve"> 17°13'20.22"S</v>
      </c>
      <c r="Q890" s="11" t="str">
        <f>VLOOKUP(N890,Coordenadas!B$2:E1737,4,0)</f>
        <v xml:space="preserve"> 46°52'30.62"O</v>
      </c>
      <c r="R890" s="31">
        <v>4033</v>
      </c>
      <c r="S890" s="24">
        <v>41164</v>
      </c>
      <c r="T890" s="35" t="str">
        <f>VLOOKUP(B890,SAOM!B$2:M2431,9,0)</f>
        <v>LAURA CECÍLIA SERRA MACHADO</v>
      </c>
      <c r="U890" s="13" t="str">
        <f>VLOOKUP(B890,SAOM!B$2:N2431,10,0)</f>
        <v>R. Anísio Botelho, 367 - Nossa Senhora de Fátima</v>
      </c>
      <c r="V890" s="35" t="str">
        <f>VLOOKUP(B890,SAOM!B$2:P2431,12,0)</f>
        <v>38 3671 6109</v>
      </c>
      <c r="W890" s="60" t="str">
        <f>VLOOKUP(B890,SAOM!B$2:O2431,11,0)</f>
        <v>38600-00</v>
      </c>
      <c r="X890" s="33" t="str">
        <f>VLOOKUP(B890,SAOM!B$2:Q2431,13,0)</f>
        <v>00:20:0E:10:54:FF</v>
      </c>
      <c r="Y890" s="24">
        <v>41227</v>
      </c>
      <c r="Z890" s="40" t="s">
        <v>9340</v>
      </c>
      <c r="AA890" s="55">
        <v>41233</v>
      </c>
      <c r="AB890" s="28">
        <f>VLOOKUP(C890,Relatorios!A$3:B1661,2,0)</f>
        <v>41277</v>
      </c>
      <c r="AC890" s="287">
        <f>VLOOKUP(D890,Faturamento!D$3:F2325,3,0)</f>
        <v>41264</v>
      </c>
      <c r="AD890" s="45"/>
      <c r="AE890" s="14" t="str">
        <f>VLOOKUP(B890,SAOM!B$2:T2431,16,0)</f>
        <v>-</v>
      </c>
      <c r="AF890" s="55">
        <f t="shared" si="37"/>
        <v>41323</v>
      </c>
      <c r="AG890" s="55" t="s">
        <v>4162</v>
      </c>
      <c r="AH890" s="55"/>
      <c r="AI890" s="181"/>
      <c r="AJ890" s="115"/>
      <c r="AK890" s="115"/>
      <c r="AL890" s="11" t="str">
        <f>VLOOKUP(B890,SAOM!B$2:U2548,20,0)</f>
        <v>Técnico não possui cabo.</v>
      </c>
    </row>
    <row r="891" spans="1:38" s="15" customFormat="1" ht="15.75" customHeight="1">
      <c r="A891" s="39">
        <v>4113</v>
      </c>
      <c r="B891" s="31">
        <v>4113</v>
      </c>
      <c r="C891" s="31">
        <v>4113</v>
      </c>
      <c r="D891" s="33" t="str">
        <f>VLOOKUP(B891,SAOM!B$2:H2548,7,0)</f>
        <v>SES-MANA-4113</v>
      </c>
      <c r="E891" s="13">
        <v>41129</v>
      </c>
      <c r="F891" s="13">
        <f>E891+45</f>
        <v>41174</v>
      </c>
      <c r="G891" s="13">
        <f>VLOOKUP(B891,SAOM!B$2:D2435,3,0)</f>
        <v>41174</v>
      </c>
      <c r="H891" s="13">
        <f t="shared" si="36"/>
        <v>41189</v>
      </c>
      <c r="I891" s="13" t="s">
        <v>458</v>
      </c>
      <c r="J891" s="10" t="s">
        <v>469</v>
      </c>
      <c r="K891" s="33" t="str">
        <f>VLOOKUP(B891,SAOM!B$2:H2432,4,0)</f>
        <v>Aceito</v>
      </c>
      <c r="L891" s="10" t="s">
        <v>456</v>
      </c>
      <c r="M891" s="33" t="str">
        <f>VLOOKUP(B891,SAOM!B$2:F2718,5,0)</f>
        <v>Lider</v>
      </c>
      <c r="N891" s="11" t="s">
        <v>4832</v>
      </c>
      <c r="O891" s="11" t="str">
        <f>VLOOKUP(N891,Coordenadas!B$2:C1738,2,0)</f>
        <v>LESTE</v>
      </c>
      <c r="P891" s="11" t="str">
        <f>VLOOKUP(N891,Coordenadas!B$2:D1738,3,0)</f>
        <v xml:space="preserve"> 18°46'3.85"S</v>
      </c>
      <c r="Q891" s="11" t="str">
        <f>VLOOKUP(N891,Coordenadas!B$2:E1738,4,0)</f>
        <v xml:space="preserve"> 40°58'30.81"O</v>
      </c>
      <c r="R891" s="33">
        <v>4033</v>
      </c>
      <c r="S891" s="13">
        <v>41141</v>
      </c>
      <c r="T891" s="35" t="str">
        <f>VLOOKUP(B891,SAOM!B$2:M2432,9,0)</f>
        <v>Laís/Janice</v>
      </c>
      <c r="U891" s="13" t="str">
        <f>VLOOKUP(B891,SAOM!B$2:N2432,10,0)</f>
        <v>Av. José Mol n°128</v>
      </c>
      <c r="V891" s="35" t="str">
        <f>VLOOKUP(B891,SAOM!B$2:P2432,12,0)</f>
        <v>(33)3241-1184</v>
      </c>
      <c r="W891" s="60" t="str">
        <f>VLOOKUP(B891,SAOM!B$2:O2432,11,0)</f>
        <v>35290-000</v>
      </c>
      <c r="X891" s="33" t="str">
        <f>VLOOKUP(B891,SAOM!B$2:Q2432,13,0)</f>
        <v>00:20:0e:10:54:e9</v>
      </c>
      <c r="Y891" s="13">
        <v>41257</v>
      </c>
      <c r="Z891" s="11" t="s">
        <v>13266</v>
      </c>
      <c r="AA891" s="14">
        <v>41257</v>
      </c>
      <c r="AB891" s="28">
        <f>VLOOKUP(C891,Relatorios!A$3:B1662,2,0)</f>
        <v>41277</v>
      </c>
      <c r="AC891" s="287">
        <f>VLOOKUP(D891,Faturamento!D$3:F2326,3,0)</f>
        <v>41288</v>
      </c>
      <c r="AD891" s="41"/>
      <c r="AE891" s="14" t="str">
        <f>VLOOKUP(B891,SAOM!B$2:T2432,16,0)</f>
        <v>-</v>
      </c>
      <c r="AF891" s="14">
        <f t="shared" si="37"/>
        <v>41347</v>
      </c>
      <c r="AG891" s="14" t="s">
        <v>4162</v>
      </c>
      <c r="AH891" s="14"/>
      <c r="AI891" s="47"/>
      <c r="AJ891" s="114"/>
      <c r="AK891" s="114"/>
      <c r="AL891" s="11" t="str">
        <f>VLOOKUP(B891,SAOM!B$2:U2549,20,0)</f>
        <v>-</v>
      </c>
    </row>
    <row r="892" spans="1:38" s="57" customFormat="1" ht="15.75" customHeight="1">
      <c r="A892" s="39">
        <v>4111</v>
      </c>
      <c r="B892" s="31">
        <v>4111</v>
      </c>
      <c r="C892" s="31">
        <v>4111</v>
      </c>
      <c r="D892" s="31" t="str">
        <f>VLOOKUP(B892,SAOM!B$2:H2549,7,0)</f>
        <v>SES-MANA-4111</v>
      </c>
      <c r="E892" s="24">
        <v>41129</v>
      </c>
      <c r="F892" s="24">
        <v>41281</v>
      </c>
      <c r="G892" s="24">
        <f>VLOOKUP(B892,SAOM!B$2:D2436,3,0)</f>
        <v>41281</v>
      </c>
      <c r="H892" s="24">
        <f t="shared" si="36"/>
        <v>41296</v>
      </c>
      <c r="I892" s="24">
        <v>41281</v>
      </c>
      <c r="J892" s="48" t="s">
        <v>469</v>
      </c>
      <c r="K892" s="31" t="str">
        <f>VLOOKUP(B892,SAOM!B$2:H2433,4,0)</f>
        <v>Aceito</v>
      </c>
      <c r="L892" s="48" t="s">
        <v>456</v>
      </c>
      <c r="M892" s="33" t="str">
        <f>VLOOKUP(B892,SAOM!B$2:F2719,5,0)</f>
        <v>Lider</v>
      </c>
      <c r="N892" s="40" t="s">
        <v>4832</v>
      </c>
      <c r="O892" s="40" t="str">
        <f>VLOOKUP(N892,Coordenadas!B$2:C1739,2,0)</f>
        <v>LESTE</v>
      </c>
      <c r="P892" s="40" t="str">
        <f>VLOOKUP(N892,Coordenadas!B$2:D1739,3,0)</f>
        <v xml:space="preserve"> 18°46'3.85"S</v>
      </c>
      <c r="Q892" s="40" t="str">
        <f>VLOOKUP(N892,Coordenadas!B$2:E1739,4,0)</f>
        <v xml:space="preserve"> 40°58'30.81"O</v>
      </c>
      <c r="R892" s="31">
        <v>4033</v>
      </c>
      <c r="S892" s="24">
        <v>41141</v>
      </c>
      <c r="T892" s="54" t="str">
        <f>VLOOKUP(B892,SAOM!B$2:M2433,9,0)</f>
        <v>Ângela/Janice</v>
      </c>
      <c r="U892" s="24" t="str">
        <f>VLOOKUP(B892,SAOM!B$2:N2433,10,0)</f>
        <v>Av. Minas Gerais S/N - Limeira</v>
      </c>
      <c r="V892" s="54" t="str">
        <f>VLOOKUP(B892,SAOM!B$2:P2433,12,0)</f>
        <v>(33)3241-1184</v>
      </c>
      <c r="W892" s="175" t="str">
        <f>VLOOKUP(B892,SAOM!B$2:O2433,11,0)</f>
        <v>35290-000</v>
      </c>
      <c r="X892" s="31" t="str">
        <f>VLOOKUP(B892,SAOM!B$2:Q2433,13,0)</f>
        <v>00:20:0e:10:55:29</v>
      </c>
      <c r="Y892" s="24">
        <v>41387</v>
      </c>
      <c r="Z892" s="40" t="s">
        <v>5712</v>
      </c>
      <c r="AA892" s="55">
        <v>41389</v>
      </c>
      <c r="AB892" s="56" t="e">
        <f>VLOOKUP(C892,Relatorios!A$3:B1663,2,0)</f>
        <v>#N/A</v>
      </c>
      <c r="AC892" s="288">
        <f>VLOOKUP(D892,Faturamento!D$3:F2327,3,0)</f>
        <v>41420</v>
      </c>
      <c r="AD892" s="45" t="s">
        <v>17827</v>
      </c>
      <c r="AE892" s="55" t="str">
        <f>VLOOKUP(B892,SAOM!B$2:T2433,16,0)</f>
        <v>07/01/2013 16:01:54 	Ivan Santos 	Atualizado, entar em contato no (33)3241-1184 RAMAL (0) Falar com Onofre /Clodoaldo para Agendamento.  	Pendência Ativação Resolvida
07/01/2013 15:29:15 	Hernan Martins Alves 	Telefone de contato é um orelhão.  	Pen</v>
      </c>
      <c r="AF892" s="55">
        <f t="shared" si="37"/>
        <v>41479</v>
      </c>
      <c r="AG892" s="55" t="s">
        <v>4162</v>
      </c>
      <c r="AH892" s="55"/>
      <c r="AI892" s="181"/>
      <c r="AJ892" s="115"/>
      <c r="AK892" s="115"/>
      <c r="AL892" s="40" t="str">
        <f>VLOOKUP(B892,SAOM!B$2:U2550,20,0)</f>
        <v>O cabo não possui comprimento suficiente.</v>
      </c>
    </row>
    <row r="893" spans="1:38" s="57" customFormat="1" ht="15.75" customHeight="1">
      <c r="A893" s="39">
        <v>4112</v>
      </c>
      <c r="B893" s="31">
        <v>4112</v>
      </c>
      <c r="C893" s="31">
        <v>4112</v>
      </c>
      <c r="D893" s="31" t="str">
        <f>VLOOKUP(B893,SAOM!B$2:H2550,7,0)</f>
        <v>SES-MANA-4112</v>
      </c>
      <c r="E893" s="24">
        <v>41129</v>
      </c>
      <c r="F893" s="24">
        <f t="shared" ref="F893:F901" si="40">E893+45</f>
        <v>41174</v>
      </c>
      <c r="G893" s="24">
        <f>VLOOKUP(B893,SAOM!B$2:D2437,3,0)</f>
        <v>41174</v>
      </c>
      <c r="H893" s="24">
        <f t="shared" si="36"/>
        <v>41189</v>
      </c>
      <c r="I893" s="24" t="s">
        <v>458</v>
      </c>
      <c r="J893" s="48" t="s">
        <v>469</v>
      </c>
      <c r="K893" s="31" t="str">
        <f>VLOOKUP(B893,SAOM!B$2:H2434,4,0)</f>
        <v>Aceito</v>
      </c>
      <c r="L893" s="48" t="s">
        <v>456</v>
      </c>
      <c r="M893" s="33" t="str">
        <f>VLOOKUP(B893,SAOM!B$2:F2720,5,0)</f>
        <v>Lider</v>
      </c>
      <c r="N893" s="40" t="s">
        <v>4832</v>
      </c>
      <c r="O893" s="40" t="str">
        <f>VLOOKUP(N893,Coordenadas!B$2:C1740,2,0)</f>
        <v>LESTE</v>
      </c>
      <c r="P893" s="40" t="str">
        <f>VLOOKUP(N893,Coordenadas!B$2:D1740,3,0)</f>
        <v xml:space="preserve"> 18°46'3.85"S</v>
      </c>
      <c r="Q893" s="40" t="str">
        <f>VLOOKUP(N893,Coordenadas!B$2:E1740,4,0)</f>
        <v xml:space="preserve"> 40°58'30.81"O</v>
      </c>
      <c r="R893" s="31">
        <v>4033</v>
      </c>
      <c r="S893" s="24">
        <v>41141</v>
      </c>
      <c r="T893" s="54" t="str">
        <f>VLOOKUP(B893,SAOM!B$2:M2434,9,0)</f>
        <v>Sandra/Janice</v>
      </c>
      <c r="U893" s="24" t="str">
        <f>VLOOKUP(B893,SAOM!B$2:N2434,10,0)</f>
        <v>Av. Frei Gaspar N° 766A</v>
      </c>
      <c r="V893" s="54" t="str">
        <f>VLOOKUP(B893,SAOM!B$2:P2434,12,0)</f>
        <v>(33)3241-1184</v>
      </c>
      <c r="W893" s="175" t="str">
        <f>VLOOKUP(B893,SAOM!B$2:O2434,11,0)</f>
        <v>35290-000</v>
      </c>
      <c r="X893" s="31" t="str">
        <f>VLOOKUP(B893,SAOM!B$2:Q2434,13,0)</f>
        <v>00:20:0e:10:55:60</v>
      </c>
      <c r="Y893" s="24">
        <v>41387</v>
      </c>
      <c r="Z893" s="40" t="s">
        <v>5712</v>
      </c>
      <c r="AA893" s="55">
        <v>41389</v>
      </c>
      <c r="AB893" s="56" t="e">
        <f>VLOOKUP(C893,Relatorios!A$3:B1664,2,0)</f>
        <v>#N/A</v>
      </c>
      <c r="AC893" s="288">
        <f>VLOOKUP(D893,Faturamento!D$3:F2328,3,0)</f>
        <v>41420</v>
      </c>
      <c r="AD893" s="45" t="s">
        <v>17828</v>
      </c>
      <c r="AE893" s="55" t="str">
        <f>VLOOKUP(B893,SAOM!B$2:T2434,16,0)</f>
        <v>-</v>
      </c>
      <c r="AF893" s="55">
        <f t="shared" si="37"/>
        <v>41479</v>
      </c>
      <c r="AG893" s="55" t="s">
        <v>4162</v>
      </c>
      <c r="AH893" s="55"/>
      <c r="AI893" s="181"/>
      <c r="AJ893" s="115"/>
      <c r="AK893" s="115"/>
      <c r="AL893" s="40" t="str">
        <f>VLOOKUP(B893,SAOM!B$2:U2551,20,0)</f>
        <v>Conectado ao modem</v>
      </c>
    </row>
    <row r="894" spans="1:38" s="15" customFormat="1" ht="15.75" customHeight="1">
      <c r="A894" s="39">
        <v>4110</v>
      </c>
      <c r="B894" s="31">
        <v>4110</v>
      </c>
      <c r="C894" s="31">
        <v>4110</v>
      </c>
      <c r="D894" s="33" t="str">
        <f>VLOOKUP(B894,SAOM!B$2:H2551,7,0)</f>
        <v>SES-MANA-4110</v>
      </c>
      <c r="E894" s="13">
        <v>41129</v>
      </c>
      <c r="F894" s="13">
        <f t="shared" si="40"/>
        <v>41174</v>
      </c>
      <c r="G894" s="13">
        <f>VLOOKUP(B894,SAOM!B$2:D2438,3,0)</f>
        <v>41174</v>
      </c>
      <c r="H894" s="13">
        <f t="shared" si="36"/>
        <v>41189</v>
      </c>
      <c r="I894" s="13" t="s">
        <v>458</v>
      </c>
      <c r="J894" s="10" t="s">
        <v>469</v>
      </c>
      <c r="K894" s="33" t="str">
        <f>VLOOKUP(B894,SAOM!B$2:H2435,4,0)</f>
        <v>Aceito</v>
      </c>
      <c r="L894" s="10" t="s">
        <v>456</v>
      </c>
      <c r="M894" s="33" t="str">
        <f>VLOOKUP(B894,SAOM!B$2:F2721,5,0)</f>
        <v>Lider</v>
      </c>
      <c r="N894" s="11" t="s">
        <v>4832</v>
      </c>
      <c r="O894" s="11" t="str">
        <f>VLOOKUP(N894,Coordenadas!B$2:C1741,2,0)</f>
        <v>LESTE</v>
      </c>
      <c r="P894" s="11" t="str">
        <f>VLOOKUP(N894,Coordenadas!B$2:D1741,3,0)</f>
        <v xml:space="preserve"> 18°46'3.85"S</v>
      </c>
      <c r="Q894" s="11" t="str">
        <f>VLOOKUP(N894,Coordenadas!B$2:E1741,4,0)</f>
        <v xml:space="preserve"> 40°58'30.81"O</v>
      </c>
      <c r="R894" s="33">
        <v>4033</v>
      </c>
      <c r="S894" s="13">
        <v>41141</v>
      </c>
      <c r="T894" s="35" t="str">
        <f>VLOOKUP(B894,SAOM!B$2:M2435,9,0)</f>
        <v>Andréia/Janice</v>
      </c>
      <c r="U894" s="13" t="str">
        <f>VLOOKUP(B894,SAOM!B$2:N2435,10,0)</f>
        <v>R. Adriano Santos S/N</v>
      </c>
      <c r="V894" s="35" t="str">
        <f>VLOOKUP(B894,SAOM!B$2:P2435,12,0)</f>
        <v>(33)3241-1184</v>
      </c>
      <c r="W894" s="60" t="str">
        <f>VLOOKUP(B894,SAOM!B$2:O2435,11,0)</f>
        <v>35290-000</v>
      </c>
      <c r="X894" s="33" t="str">
        <f>VLOOKUP(B894,SAOM!B$2:Q2435,13,0)</f>
        <v>00:20:0e:10:54:7a</v>
      </c>
      <c r="Y894" s="13">
        <v>41263</v>
      </c>
      <c r="Z894" s="11" t="s">
        <v>7530</v>
      </c>
      <c r="AA894" s="14">
        <v>41263</v>
      </c>
      <c r="AB894" s="28">
        <f>VLOOKUP(C894,Relatorios!A$3:B1665,2,0)</f>
        <v>41277</v>
      </c>
      <c r="AC894" s="287">
        <f>VLOOKUP(D894,Faturamento!D$3:F2329,3,0)</f>
        <v>41294</v>
      </c>
      <c r="AD894" s="41"/>
      <c r="AE894" s="14" t="str">
        <f>VLOOKUP(B894,SAOM!B$2:T2435,16,0)</f>
        <v>-</v>
      </c>
      <c r="AF894" s="14">
        <f t="shared" si="37"/>
        <v>41353</v>
      </c>
      <c r="AG894" s="14" t="s">
        <v>4162</v>
      </c>
      <c r="AH894" s="14"/>
      <c r="AI894" s="47"/>
      <c r="AJ894" s="114"/>
      <c r="AK894" s="114"/>
      <c r="AL894" s="11" t="str">
        <f>VLOOKUP(B894,SAOM!B$2:U2552,20,0)</f>
        <v>Modem.</v>
      </c>
    </row>
    <row r="895" spans="1:38" s="15" customFormat="1" ht="15.75" customHeight="1">
      <c r="A895" s="39">
        <v>4109</v>
      </c>
      <c r="B895" s="31">
        <v>4109</v>
      </c>
      <c r="C895" s="31">
        <v>4109</v>
      </c>
      <c r="D895" s="33" t="str">
        <f>VLOOKUP(B895,SAOM!B$2:H2552,7,0)</f>
        <v>SES-MANA-4109</v>
      </c>
      <c r="E895" s="13">
        <v>41129</v>
      </c>
      <c r="F895" s="13">
        <f t="shared" si="40"/>
        <v>41174</v>
      </c>
      <c r="G895" s="13">
        <f>VLOOKUP(B895,SAOM!B$2:D2439,3,0)</f>
        <v>41174</v>
      </c>
      <c r="H895" s="13">
        <f t="shared" si="36"/>
        <v>41189</v>
      </c>
      <c r="I895" s="13" t="s">
        <v>458</v>
      </c>
      <c r="J895" s="10" t="s">
        <v>469</v>
      </c>
      <c r="K895" s="33" t="str">
        <f>VLOOKUP(B895,SAOM!B$2:H2436,4,0)</f>
        <v>Aceito</v>
      </c>
      <c r="L895" s="10" t="s">
        <v>456</v>
      </c>
      <c r="M895" s="33" t="str">
        <f>VLOOKUP(B895,SAOM!B$2:F2722,5,0)</f>
        <v>Lider</v>
      </c>
      <c r="N895" s="11" t="s">
        <v>4832</v>
      </c>
      <c r="O895" s="11" t="str">
        <f>VLOOKUP(N895,Coordenadas!B$2:C1742,2,0)</f>
        <v>LESTE</v>
      </c>
      <c r="P895" s="11" t="str">
        <f>VLOOKUP(N895,Coordenadas!B$2:D1742,3,0)</f>
        <v xml:space="preserve"> 18°46'3.85"S</v>
      </c>
      <c r="Q895" s="11" t="str">
        <f>VLOOKUP(N895,Coordenadas!B$2:E1742,4,0)</f>
        <v xml:space="preserve"> 40°58'30.81"O</v>
      </c>
      <c r="R895" s="33">
        <v>4033</v>
      </c>
      <c r="S895" s="13">
        <v>41141</v>
      </c>
      <c r="T895" s="35" t="str">
        <f>VLOOKUP(B895,SAOM!B$2:M2436,9,0)</f>
        <v>Patrícia/Janice</v>
      </c>
      <c r="U895" s="13" t="str">
        <f>VLOOKUP(B895,SAOM!B$2:N2436,10,0)</f>
        <v>R. São José S/N</v>
      </c>
      <c r="V895" s="35" t="str">
        <f>VLOOKUP(B895,SAOM!B$2:P2436,12,0)</f>
        <v>(33)3241-1184</v>
      </c>
      <c r="W895" s="60" t="str">
        <f>VLOOKUP(B895,SAOM!B$2:O2436,11,0)</f>
        <v>35290-000</v>
      </c>
      <c r="X895" s="33" t="str">
        <f>VLOOKUP(B895,SAOM!B$2:Q2436,13,0)</f>
        <v>00:20:0e:10:4f:ad</v>
      </c>
      <c r="Y895" s="13">
        <v>41262</v>
      </c>
      <c r="Z895" s="11" t="s">
        <v>7530</v>
      </c>
      <c r="AA895" s="14">
        <v>41262</v>
      </c>
      <c r="AB895" s="28">
        <f>VLOOKUP(C895,Relatorios!A$3:B1666,2,0)</f>
        <v>41277</v>
      </c>
      <c r="AC895" s="287">
        <f>VLOOKUP(D895,Faturamento!D$3:F2330,3,0)</f>
        <v>41293</v>
      </c>
      <c r="AD895" s="41"/>
      <c r="AE895" s="14" t="str">
        <f>VLOOKUP(B895,SAOM!B$2:T2436,16,0)</f>
        <v>-</v>
      </c>
      <c r="AF895" s="14">
        <f t="shared" si="37"/>
        <v>41352</v>
      </c>
      <c r="AG895" s="14" t="s">
        <v>4162</v>
      </c>
      <c r="AH895" s="14"/>
      <c r="AI895" s="47"/>
      <c r="AJ895" s="114"/>
      <c r="AK895" s="114"/>
      <c r="AL895" s="11" t="str">
        <f>VLOOKUP(B895,SAOM!B$2:U2553,20,0)</f>
        <v>No modem.</v>
      </c>
    </row>
    <row r="896" spans="1:38" s="57" customFormat="1" ht="15.75" customHeight="1">
      <c r="A896" s="39">
        <v>4108</v>
      </c>
      <c r="B896" s="31">
        <v>4108</v>
      </c>
      <c r="C896" s="31">
        <v>4108</v>
      </c>
      <c r="D896" s="33" t="str">
        <f>VLOOKUP(B896,SAOM!B$2:H2553,7,0)</f>
        <v>SES-MANA-4108</v>
      </c>
      <c r="E896" s="24">
        <v>41129</v>
      </c>
      <c r="F896" s="24">
        <f t="shared" si="40"/>
        <v>41174</v>
      </c>
      <c r="G896" s="24">
        <f>VLOOKUP(B896,SAOM!B$2:D2440,3,0)</f>
        <v>41174</v>
      </c>
      <c r="H896" s="24">
        <f t="shared" si="36"/>
        <v>41189</v>
      </c>
      <c r="I896" s="24" t="s">
        <v>458</v>
      </c>
      <c r="J896" s="48" t="s">
        <v>469</v>
      </c>
      <c r="K896" s="31" t="str">
        <f>VLOOKUP(B896,SAOM!B$2:H2437,4,0)</f>
        <v>Aceito</v>
      </c>
      <c r="L896" s="10" t="s">
        <v>456</v>
      </c>
      <c r="M896" s="33" t="str">
        <f>VLOOKUP(B896,SAOM!B$2:F2723,5,0)</f>
        <v>Lider</v>
      </c>
      <c r="N896" s="40" t="s">
        <v>4832</v>
      </c>
      <c r="O896" s="11" t="str">
        <f>VLOOKUP(N896,Coordenadas!B$2:C1743,2,0)</f>
        <v>LESTE</v>
      </c>
      <c r="P896" s="11" t="str">
        <f>VLOOKUP(N896,Coordenadas!B$2:D1743,3,0)</f>
        <v xml:space="preserve"> 18°46'3.85"S</v>
      </c>
      <c r="Q896" s="11" t="str">
        <f>VLOOKUP(N896,Coordenadas!B$2:E1743,4,0)</f>
        <v xml:space="preserve"> 40°58'30.81"O</v>
      </c>
      <c r="R896" s="31">
        <v>4033</v>
      </c>
      <c r="S896" s="24">
        <v>41162</v>
      </c>
      <c r="T896" s="54" t="str">
        <f>VLOOKUP(B896,SAOM!B$2:M2437,9,0)</f>
        <v>Elinete/Janice</v>
      </c>
      <c r="U896" s="24" t="str">
        <f>VLOOKUP(B896,SAOM!B$2:N2437,10,0)</f>
        <v>Praça Santos Dumont</v>
      </c>
      <c r="V896" s="54" t="str">
        <f>VLOOKUP(B896,SAOM!B$2:P2437,12,0)</f>
        <v>(33)3241-1184</v>
      </c>
      <c r="W896" s="175" t="str">
        <f>VLOOKUP(B896,SAOM!B$2:O2437,11,0)</f>
        <v>35290-000</v>
      </c>
      <c r="X896" s="31" t="str">
        <f>VLOOKUP(B896,SAOM!B$2:Q2437,13,0)</f>
        <v>00:20:0E:10:4B:14</v>
      </c>
      <c r="Y896" s="24">
        <v>41261</v>
      </c>
      <c r="Z896" s="11" t="s">
        <v>7530</v>
      </c>
      <c r="AA896" s="55">
        <v>41262</v>
      </c>
      <c r="AB896" s="28">
        <f>VLOOKUP(C896,Relatorios!A$3:B1667,2,0)</f>
        <v>41277</v>
      </c>
      <c r="AC896" s="287">
        <f>VLOOKUP(D896,Faturamento!D$3:F2331,3,0)</f>
        <v>41293</v>
      </c>
      <c r="AD896" s="45" t="s">
        <v>13263</v>
      </c>
      <c r="AE896" s="55" t="str">
        <f>VLOOKUP(B896,SAOM!B$2:T2437,16,0)</f>
        <v>-</v>
      </c>
      <c r="AF896" s="55">
        <f t="shared" si="37"/>
        <v>41352</v>
      </c>
      <c r="AG896" s="55" t="s">
        <v>4162</v>
      </c>
      <c r="AH896" s="55"/>
      <c r="AI896" s="181"/>
      <c r="AJ896" s="115"/>
      <c r="AK896" s="115"/>
      <c r="AL896" s="11" t="str">
        <f>VLOOKUP(B896,SAOM!B$2:U2554,20,0)</f>
        <v>Vai deixar conectado no modem.</v>
      </c>
    </row>
    <row r="897" spans="1:43" s="15" customFormat="1" ht="15.75" customHeight="1">
      <c r="A897" s="39">
        <v>4107</v>
      </c>
      <c r="B897" s="31">
        <v>4107</v>
      </c>
      <c r="C897" s="31">
        <v>4107</v>
      </c>
      <c r="D897" s="33" t="str">
        <f>VLOOKUP(B897,SAOM!B$2:H2554,7,0)</f>
        <v>SES-MANA-4107</v>
      </c>
      <c r="E897" s="13">
        <v>41129</v>
      </c>
      <c r="F897" s="13">
        <f t="shared" si="40"/>
        <v>41174</v>
      </c>
      <c r="G897" s="13">
        <f>VLOOKUP(B897,SAOM!B$2:D2441,3,0)</f>
        <v>41174</v>
      </c>
      <c r="H897" s="13">
        <f t="shared" si="36"/>
        <v>41189</v>
      </c>
      <c r="I897" s="13" t="s">
        <v>458</v>
      </c>
      <c r="J897" s="10" t="s">
        <v>469</v>
      </c>
      <c r="K897" s="33" t="str">
        <f>VLOOKUP(B897,SAOM!B$2:H2438,4,0)</f>
        <v>Aceito</v>
      </c>
      <c r="L897" s="10" t="s">
        <v>456</v>
      </c>
      <c r="M897" s="33" t="str">
        <f>VLOOKUP(B897,SAOM!B$2:F2724,5,0)</f>
        <v>Lider</v>
      </c>
      <c r="N897" s="11" t="s">
        <v>4832</v>
      </c>
      <c r="O897" s="11" t="str">
        <f>VLOOKUP(N897,Coordenadas!B$2:C1744,2,0)</f>
        <v>LESTE</v>
      </c>
      <c r="P897" s="11" t="str">
        <f>VLOOKUP(N897,Coordenadas!B$2:D1744,3,0)</f>
        <v xml:space="preserve"> 18°46'3.85"S</v>
      </c>
      <c r="Q897" s="11" t="str">
        <f>VLOOKUP(N897,Coordenadas!B$2:E1744,4,0)</f>
        <v xml:space="preserve"> 40°58'30.81"O</v>
      </c>
      <c r="R897" s="33">
        <v>4033</v>
      </c>
      <c r="S897" s="13">
        <v>41141</v>
      </c>
      <c r="T897" s="35" t="str">
        <f>VLOOKUP(B897,SAOM!B$2:M2438,9,0)</f>
        <v>Janice/Edna</v>
      </c>
      <c r="U897" s="13" t="str">
        <f>VLOOKUP(B897,SAOM!B$2:N2438,10,0)</f>
        <v>Praça Francisco Dias</v>
      </c>
      <c r="V897" s="35" t="str">
        <f>VLOOKUP(B897,SAOM!B$2:P2438,12,0)</f>
        <v>(33)3241-1184</v>
      </c>
      <c r="W897" s="60" t="str">
        <f>VLOOKUP(B897,SAOM!B$2:O2438,11,0)</f>
        <v>35290-000</v>
      </c>
      <c r="X897" s="33" t="str">
        <f>VLOOKUP(B897,SAOM!B$2:Q2438,13,0)</f>
        <v>00:20:0e:10:4a:f8</v>
      </c>
      <c r="Y897" s="13">
        <v>41261</v>
      </c>
      <c r="Z897" s="11" t="s">
        <v>7530</v>
      </c>
      <c r="AA897" s="14">
        <v>41261</v>
      </c>
      <c r="AB897" s="28">
        <f>VLOOKUP(C897,Relatorios!A$3:B1668,2,0)</f>
        <v>41277</v>
      </c>
      <c r="AC897" s="287">
        <f>VLOOKUP(D897,Faturamento!D$3:F2332,3,0)</f>
        <v>41292</v>
      </c>
      <c r="AD897" s="41"/>
      <c r="AE897" s="14" t="str">
        <f>VLOOKUP(B897,SAOM!B$2:T2438,16,0)</f>
        <v>-</v>
      </c>
      <c r="AF897" s="14">
        <f t="shared" si="37"/>
        <v>41351</v>
      </c>
      <c r="AG897" s="14" t="s">
        <v>4162</v>
      </c>
      <c r="AH897" s="14"/>
      <c r="AI897" s="47"/>
      <c r="AJ897" s="114"/>
      <c r="AK897" s="114"/>
      <c r="AL897" s="11" t="str">
        <f>VLOOKUP(B897,SAOM!B$2:U2555,20,0)</f>
        <v>Ligado ao modem.</v>
      </c>
    </row>
    <row r="898" spans="1:43" s="57" customFormat="1" ht="15.75" customHeight="1">
      <c r="A898" s="39">
        <v>4131</v>
      </c>
      <c r="B898" s="31">
        <v>4131</v>
      </c>
      <c r="C898" s="31">
        <v>4131</v>
      </c>
      <c r="D898" s="33" t="str">
        <f>VLOOKUP(B898,SAOM!B$2:H2555,7,0)</f>
        <v>SES-PIUI-4131</v>
      </c>
      <c r="E898" s="24">
        <v>41129</v>
      </c>
      <c r="F898" s="24">
        <f t="shared" si="40"/>
        <v>41174</v>
      </c>
      <c r="G898" s="13">
        <f>VLOOKUP(B898,SAOM!B$2:D2442,3,0)</f>
        <v>41174</v>
      </c>
      <c r="H898" s="24">
        <f t="shared" si="36"/>
        <v>41189</v>
      </c>
      <c r="I898" s="24" t="s">
        <v>458</v>
      </c>
      <c r="J898" s="48" t="s">
        <v>469</v>
      </c>
      <c r="K898" s="33" t="str">
        <f>VLOOKUP(B898,SAOM!B$2:H2439,4,0)</f>
        <v>Aceito</v>
      </c>
      <c r="L898" s="10" t="s">
        <v>456</v>
      </c>
      <c r="M898" s="33" t="str">
        <f>VLOOKUP(B898,SAOM!B$2:F2725,5,0)</f>
        <v>Lider</v>
      </c>
      <c r="N898" s="40" t="s">
        <v>4828</v>
      </c>
      <c r="O898" s="11" t="str">
        <f>VLOOKUP(N898,Coordenadas!B$2:C1745,2,0)</f>
        <v>OESTE</v>
      </c>
      <c r="P898" s="11" t="str">
        <f>VLOOKUP(N898,Coordenadas!B$2:D1745,3,0)</f>
        <v xml:space="preserve"> 19°41'28.40"S</v>
      </c>
      <c r="Q898" s="11" t="str">
        <f>VLOOKUP(N898,Coordenadas!B$2:E1745,4,0)</f>
        <v xml:space="preserve"> 44°53'47.32"O</v>
      </c>
      <c r="R898" s="31">
        <v>4033</v>
      </c>
      <c r="S898" s="24">
        <v>41141</v>
      </c>
      <c r="T898" s="35" t="str">
        <f>VLOOKUP(B898,SAOM!B$2:M2439,9,0)</f>
        <v>Belkiss</v>
      </c>
      <c r="U898" s="13" t="str">
        <f>VLOOKUP(B898,SAOM!B$2:N2439,10,0)</f>
        <v>Rua Professor Francisco Saldanha, 120</v>
      </c>
      <c r="V898" s="35" t="str">
        <f>VLOOKUP(B898,SAOM!B$2:P2439,12,0)</f>
        <v>37 3271-5368</v>
      </c>
      <c r="W898" s="60" t="str">
        <f>VLOOKUP(B898,SAOM!B$2:O2439,11,0)</f>
        <v>35650-000</v>
      </c>
      <c r="X898" s="33" t="str">
        <f>VLOOKUP(B898,SAOM!B$2:Q2439,13,0)</f>
        <v>00:20:0E:10:4C:BD</v>
      </c>
      <c r="Y898" s="24">
        <v>41165</v>
      </c>
      <c r="Z898" s="40" t="s">
        <v>6326</v>
      </c>
      <c r="AA898" s="55">
        <v>41166</v>
      </c>
      <c r="AB898" s="28">
        <f>VLOOKUP(C898,Relatorios!A$3:B1669,2,0)</f>
        <v>41193</v>
      </c>
      <c r="AC898" s="287">
        <f>VLOOKUP(D898,Faturamento!D$3:F2333,3,0)</f>
        <v>41197</v>
      </c>
      <c r="AD898" s="45"/>
      <c r="AE898" s="14" t="str">
        <f>VLOOKUP(B898,SAOM!B$2:T2439,16,0)</f>
        <v>-</v>
      </c>
      <c r="AF898" s="14">
        <f t="shared" si="37"/>
        <v>41256</v>
      </c>
      <c r="AG898" s="55" t="s">
        <v>4162</v>
      </c>
      <c r="AH898" s="55"/>
      <c r="AI898" s="181"/>
      <c r="AJ898" s="115"/>
      <c r="AK898" s="115"/>
      <c r="AL898" s="11" t="str">
        <f>VLOOKUP(B898,SAOM!B$2:U2556,20,0)</f>
        <v>-</v>
      </c>
    </row>
    <row r="899" spans="1:43" s="15" customFormat="1" ht="15.75" customHeight="1">
      <c r="A899" s="39">
        <v>4130</v>
      </c>
      <c r="B899" s="31">
        <v>4130</v>
      </c>
      <c r="C899" s="31">
        <v>4130</v>
      </c>
      <c r="D899" s="33" t="str">
        <f>VLOOKUP(B899,SAOM!B$2:H2556,7,0)</f>
        <v>SES-PIUI-4130</v>
      </c>
      <c r="E899" s="13">
        <v>41129</v>
      </c>
      <c r="F899" s="13">
        <f t="shared" si="40"/>
        <v>41174</v>
      </c>
      <c r="G899" s="13">
        <f>VLOOKUP(B899,SAOM!B$2:D2443,3,0)</f>
        <v>41174</v>
      </c>
      <c r="H899" s="13">
        <f t="shared" si="36"/>
        <v>41189</v>
      </c>
      <c r="I899" s="13" t="s">
        <v>458</v>
      </c>
      <c r="J899" s="10" t="s">
        <v>469</v>
      </c>
      <c r="K899" s="33" t="str">
        <f>VLOOKUP(B899,SAOM!B$2:H2440,4,0)</f>
        <v>Aceito</v>
      </c>
      <c r="L899" s="10" t="s">
        <v>456</v>
      </c>
      <c r="M899" s="33" t="str">
        <f>VLOOKUP(B899,SAOM!B$2:F2726,5,0)</f>
        <v>Lider</v>
      </c>
      <c r="N899" s="11" t="s">
        <v>4828</v>
      </c>
      <c r="O899" s="11" t="str">
        <f>VLOOKUP(N899,Coordenadas!B$2:C1746,2,0)</f>
        <v>OESTE</v>
      </c>
      <c r="P899" s="11" t="str">
        <f>VLOOKUP(N899,Coordenadas!B$2:D1746,3,0)</f>
        <v xml:space="preserve"> 19°41'28.40"S</v>
      </c>
      <c r="Q899" s="11" t="str">
        <f>VLOOKUP(N899,Coordenadas!B$2:E1746,4,0)</f>
        <v xml:space="preserve"> 44°53'47.32"O</v>
      </c>
      <c r="R899" s="33">
        <v>4033</v>
      </c>
      <c r="S899" s="13">
        <v>41141</v>
      </c>
      <c r="T899" s="35" t="str">
        <f>VLOOKUP(B899,SAOM!B$2:M2440,9,0)</f>
        <v>José Luiz</v>
      </c>
      <c r="U899" s="13" t="str">
        <f>VLOOKUP(B899,SAOM!B$2:N2440,10,0)</f>
        <v>Rua Fortunato Lopes, 46  Fundos - Bairro Jatobá</v>
      </c>
      <c r="V899" s="35" t="str">
        <f>VLOOKUP(B899,SAOM!B$2:P2440,12,0)</f>
        <v>37 3271-5349</v>
      </c>
      <c r="W899" s="60" t="str">
        <f>VLOOKUP(B899,SAOM!B$2:O2440,11,0)</f>
        <v>35650-000</v>
      </c>
      <c r="X899" s="33" t="str">
        <f>VLOOKUP(B899,SAOM!B$2:Q2440,13,0)</f>
        <v>00:20:0E:10:54:70</v>
      </c>
      <c r="Y899" s="13">
        <v>41243</v>
      </c>
      <c r="Z899" s="11" t="s">
        <v>9436</v>
      </c>
      <c r="AA899" s="14">
        <v>41243</v>
      </c>
      <c r="AB899" s="28">
        <f>VLOOKUP(C899,Relatorios!A$3:B1670,2,0)</f>
        <v>41291</v>
      </c>
      <c r="AC899" s="287">
        <f>VLOOKUP(D899,Faturamento!D$3:F2334,3,0)</f>
        <v>41274</v>
      </c>
      <c r="AD899" s="41"/>
      <c r="AE899" s="14" t="str">
        <f>VLOOKUP(B899,SAOM!B$2:T2440,16,0)</f>
        <v>-</v>
      </c>
      <c r="AF899" s="14">
        <f t="shared" si="37"/>
        <v>41333</v>
      </c>
      <c r="AG899" s="14">
        <v>41278</v>
      </c>
      <c r="AH899" s="14">
        <v>41375</v>
      </c>
      <c r="AI899" s="47" t="s">
        <v>8608</v>
      </c>
      <c r="AJ899" s="114" t="s">
        <v>13758</v>
      </c>
      <c r="AK899" s="114" t="s">
        <v>16484</v>
      </c>
      <c r="AL899" s="11" t="str">
        <f>VLOOKUP(B899,SAOM!B$2:U2557,20,0)</f>
        <v xml:space="preserve">Comprimento do cabo é menor que a distância entre o modem e o pc. </v>
      </c>
    </row>
    <row r="900" spans="1:43" s="15" customFormat="1" ht="15.75" customHeight="1">
      <c r="A900" s="39">
        <v>4163</v>
      </c>
      <c r="B900" s="31">
        <v>4163</v>
      </c>
      <c r="C900" s="31">
        <v>4163</v>
      </c>
      <c r="D900" s="33" t="str">
        <f>VLOOKUP(B900,SAOM!B$2:H2557,7,0)</f>
        <v>SES-CARO-4163</v>
      </c>
      <c r="E900" s="13">
        <v>41129</v>
      </c>
      <c r="F900" s="13">
        <f t="shared" si="40"/>
        <v>41174</v>
      </c>
      <c r="G900" s="13">
        <f>VLOOKUP(B900,SAOM!B$2:D2444,3,0)</f>
        <v>41174</v>
      </c>
      <c r="H900" s="13">
        <f t="shared" si="36"/>
        <v>41189</v>
      </c>
      <c r="I900" s="13" t="s">
        <v>458</v>
      </c>
      <c r="J900" s="10" t="s">
        <v>469</v>
      </c>
      <c r="K900" s="33" t="str">
        <f>VLOOKUP(B900,SAOM!B$2:H2441,4,0)</f>
        <v>Aceito</v>
      </c>
      <c r="L900" s="10" t="s">
        <v>456</v>
      </c>
      <c r="M900" s="33" t="str">
        <f>VLOOKUP(B900,SAOM!B$2:F2727,5,0)</f>
        <v>Lider</v>
      </c>
      <c r="N900" s="11" t="s">
        <v>1838</v>
      </c>
      <c r="O900" s="11" t="str">
        <f>VLOOKUP(N900,Coordenadas!B$2:C1747,2,0)</f>
        <v>SUL</v>
      </c>
      <c r="P900" s="11" t="str">
        <f>VLOOKUP(N900,Coordenadas!B$2:D1747,3,0)</f>
        <v xml:space="preserve"> 20°58'17.45"S</v>
      </c>
      <c r="Q900" s="11" t="str">
        <f>VLOOKUP(N900,Coordenadas!B$2:E1747,4,0)</f>
        <v xml:space="preserve"> 46° 7'57.35"O</v>
      </c>
      <c r="R900" s="33">
        <v>4033</v>
      </c>
      <c r="S900" s="13">
        <v>41141</v>
      </c>
      <c r="T900" s="35" t="str">
        <f>VLOOKUP(B900,SAOM!B$2:M2441,9,0)</f>
        <v xml:space="preserve"> Gislaine Gonçalves</v>
      </c>
      <c r="U900" s="13" t="str">
        <f>VLOOKUP(B900,SAOM!B$2:N2441,10,0)</f>
        <v xml:space="preserve"> Rua Inácia Gabriela - 398,  BAIRRO 	Jardim America</v>
      </c>
      <c r="V900" s="35" t="str">
        <f>VLOOKUP(B900,SAOM!B$2:P2441,12,0)</f>
        <v>35 3561-1007</v>
      </c>
      <c r="W900" s="60" t="str">
        <f>VLOOKUP(B900,SAOM!B$2:O2441,11,0)</f>
        <v>37150-000</v>
      </c>
      <c r="X900" s="33" t="str">
        <f>VLOOKUP(B900,SAOM!B$2:Q2441,13,0)</f>
        <v>00:20:0E:10:4C:DE</v>
      </c>
      <c r="Y900" s="13">
        <v>41184</v>
      </c>
      <c r="Z900" s="11" t="s">
        <v>8102</v>
      </c>
      <c r="AA900" s="14">
        <v>41185</v>
      </c>
      <c r="AB900" s="28">
        <f>VLOOKUP(C900,Relatorios!A$3:B1671,2,0)</f>
        <v>41254</v>
      </c>
      <c r="AC900" s="287">
        <f>VLOOKUP(D900,Faturamento!D$3:F2335,3,0)</f>
        <v>41216</v>
      </c>
      <c r="AD900" s="41"/>
      <c r="AE900" s="14" t="str">
        <f>VLOOKUP(B900,SAOM!B$2:T2441,16,0)</f>
        <v>-</v>
      </c>
      <c r="AF900" s="14">
        <f t="shared" si="37"/>
        <v>41275</v>
      </c>
      <c r="AG900" s="14">
        <v>41278</v>
      </c>
      <c r="AH900" s="14">
        <v>41297</v>
      </c>
      <c r="AI900" s="47" t="s">
        <v>8610</v>
      </c>
      <c r="AJ900" s="114" t="s">
        <v>13722</v>
      </c>
      <c r="AK900" s="6" t="s">
        <v>14361</v>
      </c>
      <c r="AL900" s="11" t="str">
        <f>VLOOKUP(B900,SAOM!B$2:U2558,20,0)</f>
        <v>-</v>
      </c>
      <c r="AM900" s="14">
        <v>41197</v>
      </c>
      <c r="AN900" s="14">
        <v>41207</v>
      </c>
      <c r="AO900" s="47" t="s">
        <v>456</v>
      </c>
      <c r="AP900" s="114" t="s">
        <v>8654</v>
      </c>
      <c r="AQ900" s="6" t="s">
        <v>8994</v>
      </c>
    </row>
    <row r="901" spans="1:43" s="57" customFormat="1" ht="15.75" customHeight="1">
      <c r="A901" s="39">
        <v>4164</v>
      </c>
      <c r="B901" s="31">
        <v>4164</v>
      </c>
      <c r="C901" s="31">
        <v>4164</v>
      </c>
      <c r="D901" s="31" t="str">
        <f>VLOOKUP(B901,SAOM!B$2:H2558,7,0)</f>
        <v>SES-CIEA-4164</v>
      </c>
      <c r="E901" s="24">
        <v>41129</v>
      </c>
      <c r="F901" s="24">
        <f t="shared" si="40"/>
        <v>41174</v>
      </c>
      <c r="G901" s="24">
        <f>VLOOKUP(B901,SAOM!B$2:D2445,3,0)</f>
        <v>41319</v>
      </c>
      <c r="H901" s="24">
        <f t="shared" ref="H901:H964" si="41">F901+15</f>
        <v>41189</v>
      </c>
      <c r="I901" s="24">
        <v>41281</v>
      </c>
      <c r="J901" s="48" t="s">
        <v>469</v>
      </c>
      <c r="K901" s="31" t="str">
        <f>VLOOKUP(B901,SAOM!B$2:H2442,4,0)</f>
        <v>Aceito</v>
      </c>
      <c r="L901" s="48" t="s">
        <v>456</v>
      </c>
      <c r="M901" s="33" t="str">
        <f>VLOOKUP(B901,SAOM!B$2:F2728,5,0)</f>
        <v>Lider</v>
      </c>
      <c r="N901" s="40" t="s">
        <v>6040</v>
      </c>
      <c r="O901" s="40" t="str">
        <f>VLOOKUP(N901,Coordenadas!B$2:C1748,2,0)</f>
        <v>CENTRO SUL</v>
      </c>
      <c r="P901" s="40" t="str">
        <f>VLOOKUP(N901,Coordenadas!B$2:D1748,3,0)</f>
        <v xml:space="preserve"> 20°54'22.64"S</v>
      </c>
      <c r="Q901" s="40" t="str">
        <f>VLOOKUP(N901,Coordenadas!B$2:E1748,4,0)</f>
        <v xml:space="preserve"> 43°21'42.25"O</v>
      </c>
      <c r="R901" s="31">
        <v>4033</v>
      </c>
      <c r="S901" s="24">
        <v>41251</v>
      </c>
      <c r="T901" s="54" t="str">
        <f>VLOOKUP(B901,SAOM!B$2:M2442,9,0)</f>
        <v>FRANCIELLE CRISTINA PEREIRA SILVEIRA</v>
      </c>
      <c r="U901" s="24" t="str">
        <f>VLOOKUP(B901,SAOM!B$2:N2442,10,0)</f>
        <v>TRAVESSA CAPITÃO GOMES, S/N - BAIRRO 	CENTRO</v>
      </c>
      <c r="V901" s="54" t="str">
        <f>VLOOKUP(B901,SAOM!B$2:P2442,12,0)</f>
        <v xml:space="preserve"> (32) 3348-1389</v>
      </c>
      <c r="W901" s="175" t="str">
        <f>VLOOKUP(B901,SAOM!B$2:O2442,11,0)</f>
        <v>36265-000</v>
      </c>
      <c r="X901" s="31" t="str">
        <f>VLOOKUP(B901,SAOM!B$2:Q2442,13,0)</f>
        <v>00:20:0e:10:57:17</v>
      </c>
      <c r="Y901" s="24">
        <v>41376</v>
      </c>
      <c r="Z901" s="40" t="s">
        <v>4973</v>
      </c>
      <c r="AA901" s="55">
        <v>41380</v>
      </c>
      <c r="AB901" s="56" t="e">
        <f>VLOOKUP(C901,Relatorios!A$3:B1672,2,0)</f>
        <v>#N/A</v>
      </c>
      <c r="AC901" s="287">
        <f>VLOOKUP(D901,Faturamento!D$3:F2336,3,0)</f>
        <v>41411</v>
      </c>
      <c r="AD901" s="45"/>
      <c r="AE901" s="55"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55">
        <f t="shared" ref="AF901:AF964" si="42">AA901+90</f>
        <v>41470</v>
      </c>
      <c r="AG901" s="55" t="s">
        <v>4162</v>
      </c>
      <c r="AH901" s="55"/>
      <c r="AI901" s="181"/>
      <c r="AJ901" s="115"/>
      <c r="AK901" s="115"/>
      <c r="AL901" s="40" t="str">
        <f>VLOOKUP(B901,SAOM!B$2:U2559,20,0)</f>
        <v>Conectado ao modem</v>
      </c>
    </row>
    <row r="902" spans="1:43" s="57" customFormat="1" ht="15.75" customHeight="1">
      <c r="A902" s="39">
        <v>4165</v>
      </c>
      <c r="B902" s="31">
        <v>4165</v>
      </c>
      <c r="C902" s="31">
        <v>4165</v>
      </c>
      <c r="D902" s="33" t="str">
        <f>VLOOKUP(B902,SAOM!B$2:H2559,7,0)</f>
        <v>SES-SARA-4165</v>
      </c>
      <c r="E902" s="24">
        <v>41129</v>
      </c>
      <c r="F902" s="24">
        <v>41191</v>
      </c>
      <c r="G902" s="13">
        <f>VLOOKUP(B902,SAOM!B$2:D2446,3,0)</f>
        <v>41191</v>
      </c>
      <c r="H902" s="24">
        <f t="shared" si="41"/>
        <v>41206</v>
      </c>
      <c r="I902" s="24">
        <v>41179</v>
      </c>
      <c r="J902" s="48" t="s">
        <v>469</v>
      </c>
      <c r="K902" s="33" t="str">
        <f>VLOOKUP(B902,SAOM!B$2:H2443,4,0)</f>
        <v>Aceito</v>
      </c>
      <c r="L902" s="48" t="s">
        <v>623</v>
      </c>
      <c r="M902" s="33" t="str">
        <f>VLOOKUP(B902,SAOM!B$2:F2729,5,0)</f>
        <v>Vodanet</v>
      </c>
      <c r="N902" s="40" t="s">
        <v>4826</v>
      </c>
      <c r="O902" s="11" t="str">
        <f>VLOOKUP(N902,Coordenadas!B$2:C1749,2,0)</f>
        <v>CENTRO</v>
      </c>
      <c r="P902" s="11" t="str">
        <f>VLOOKUP(N902,Coordenadas!B$2:D1749,3,0)</f>
        <v xml:space="preserve"> 19°53'21.41"S</v>
      </c>
      <c r="Q902" s="11" t="str">
        <f>VLOOKUP(N902,Coordenadas!B$2:E1749,4,0)</f>
        <v xml:space="preserve"> 43°48'18.03"O</v>
      </c>
      <c r="R902" s="31">
        <v>4033</v>
      </c>
      <c r="S902" s="24">
        <v>41254</v>
      </c>
      <c r="T902" s="35" t="str">
        <f>VLOOKUP(B902,SAOM!B$2:M2443,9,0)</f>
        <v>CONCEIÇÃO APARECIDA D.ARRUDA</v>
      </c>
      <c r="U902" s="13" t="str">
        <f>VLOOKUP(B902,SAOM!B$2:N2443,10,0)</f>
        <v xml:space="preserve"> PRAÇA LOUIS ENSCH, S/N  - BAIRRO 	SIDERURGICA</v>
      </c>
      <c r="V902" s="35" t="str">
        <f>VLOOKUP(B902,SAOM!B$2:P2443,12,0)</f>
        <v xml:space="preserve"> 3672-6757</v>
      </c>
      <c r="W902" s="60" t="str">
        <f>VLOOKUP(B902,SAOM!B$2:O2443,11,0)</f>
        <v>34505-500</v>
      </c>
      <c r="X902" s="33" t="str">
        <f>VLOOKUP(B902,SAOM!B$2:Q2443,13,0)</f>
        <v>00:20:0e:10:53:d8</v>
      </c>
      <c r="Y902" s="24">
        <v>41254</v>
      </c>
      <c r="Z902" s="40" t="s">
        <v>5143</v>
      </c>
      <c r="AA902" s="55">
        <v>41254</v>
      </c>
      <c r="AB902" s="28" t="e">
        <f>VLOOKUP(C902,Relatorios!A$3:B1673,2,0)</f>
        <v>#N/A</v>
      </c>
      <c r="AC902" s="287">
        <f>VLOOKUP(D902,Faturamento!D$3:F2337,3,0)</f>
        <v>41285</v>
      </c>
      <c r="AD902" s="45"/>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55">
        <f t="shared" si="42"/>
        <v>41344</v>
      </c>
      <c r="AG902" s="55" t="s">
        <v>4162</v>
      </c>
      <c r="AH902" s="55"/>
      <c r="AI902" s="181"/>
      <c r="AJ902" s="115"/>
      <c r="AK902" s="115"/>
      <c r="AL902" s="11" t="str">
        <f>VLOOKUP(B902,SAOM!B$2:U2560,20,0)</f>
        <v>Não há terminal próximo.</v>
      </c>
    </row>
    <row r="903" spans="1:43" s="57" customFormat="1" ht="15.75" customHeight="1">
      <c r="A903" s="39">
        <v>4166</v>
      </c>
      <c r="B903" s="31">
        <v>4166</v>
      </c>
      <c r="C903" s="31">
        <v>4166</v>
      </c>
      <c r="D903" s="33" t="str">
        <f>VLOOKUP(B903,SAOM!B$2:H2560,7,0)</f>
        <v>SES-SARA-4166</v>
      </c>
      <c r="E903" s="24">
        <v>41129</v>
      </c>
      <c r="F903" s="24">
        <v>41191</v>
      </c>
      <c r="G903" s="13">
        <f>VLOOKUP(B903,SAOM!B$2:D2447,3,0)</f>
        <v>41191</v>
      </c>
      <c r="H903" s="24">
        <f t="shared" si="41"/>
        <v>41206</v>
      </c>
      <c r="I903" s="24">
        <v>41179</v>
      </c>
      <c r="J903" s="48" t="s">
        <v>469</v>
      </c>
      <c r="K903" s="33" t="str">
        <f>VLOOKUP(B903,SAOM!B$2:H2444,4,0)</f>
        <v>Aceito</v>
      </c>
      <c r="L903" s="48" t="s">
        <v>623</v>
      </c>
      <c r="M903" s="33" t="str">
        <f>VLOOKUP(B903,SAOM!B$2:F2730,5,0)</f>
        <v>Vodanet</v>
      </c>
      <c r="N903" s="40" t="s">
        <v>4826</v>
      </c>
      <c r="O903" s="11" t="str">
        <f>VLOOKUP(N903,Coordenadas!B$2:C1750,2,0)</f>
        <v>CENTRO</v>
      </c>
      <c r="P903" s="11" t="str">
        <f>VLOOKUP(N903,Coordenadas!B$2:D1750,3,0)</f>
        <v xml:space="preserve"> 19°53'21.41"S</v>
      </c>
      <c r="Q903" s="11" t="str">
        <f>VLOOKUP(N903,Coordenadas!B$2:E1750,4,0)</f>
        <v xml:space="preserve"> 43°48'18.03"O</v>
      </c>
      <c r="R903" s="31">
        <v>4033</v>
      </c>
      <c r="S903" s="24">
        <v>41155</v>
      </c>
      <c r="T903" s="35" t="str">
        <f>VLOOKUP(B903,SAOM!B$2:M2444,9,0)</f>
        <v xml:space="preserve"> 	ELENICE APARECIDA DE PAULA/RAQUEL</v>
      </c>
      <c r="U903" s="13" t="str">
        <f>VLOOKUP(B903,SAOM!B$2:N2444,10,0)</f>
        <v xml:space="preserve"> ROD. MG 5, 977 - BAIRRO 	ALVORADA</v>
      </c>
      <c r="V903" s="35" t="str">
        <f>VLOOKUP(B903,SAOM!B$2:P2444,12,0)</f>
        <v xml:space="preserve"> 3488-6526</v>
      </c>
      <c r="W903" s="60" t="str">
        <f>VLOOKUP(B903,SAOM!B$2:O2444,11,0)</f>
        <v>34535-100</v>
      </c>
      <c r="X903" s="33" t="str">
        <f>VLOOKUP(B903,SAOM!B$2:Q2444,13,0)</f>
        <v>00:20:0E:10:53:37</v>
      </c>
      <c r="Y903" s="24">
        <v>41243</v>
      </c>
      <c r="Z903" s="40" t="s">
        <v>5143</v>
      </c>
      <c r="AA903" s="55">
        <v>41243</v>
      </c>
      <c r="AB903" s="28" t="e">
        <f>VLOOKUP(C903,Relatorios!A$3:B1674,2,0)</f>
        <v>#N/A</v>
      </c>
      <c r="AC903" s="287">
        <f>VLOOKUP(D903,Faturamento!D$3:F2338,3,0)</f>
        <v>41274</v>
      </c>
      <c r="AD903" s="45"/>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55">
        <f t="shared" si="42"/>
        <v>41333</v>
      </c>
      <c r="AG903" s="55" t="s">
        <v>4162</v>
      </c>
      <c r="AH903" s="55"/>
      <c r="AI903" s="181"/>
      <c r="AJ903" s="115"/>
      <c r="AK903" s="115"/>
      <c r="AL903" s="11" t="str">
        <f>VLOOKUP(B903,SAOM!B$2:U2561,20,0)</f>
        <v>Não possui cabo.</v>
      </c>
    </row>
    <row r="904" spans="1:43" s="57" customFormat="1" ht="15.75" customHeight="1">
      <c r="A904" s="39">
        <v>4167</v>
      </c>
      <c r="B904" s="31">
        <v>4167</v>
      </c>
      <c r="C904" s="31">
        <v>4167</v>
      </c>
      <c r="D904" s="33" t="str">
        <f>VLOOKUP(B904,SAOM!B$2:H2561,7,0)</f>
        <v>SES-SARA-4167</v>
      </c>
      <c r="E904" s="24">
        <v>41129</v>
      </c>
      <c r="F904" s="24">
        <f t="shared" ref="F904:F935" si="43">E904+45</f>
        <v>41174</v>
      </c>
      <c r="G904" s="13">
        <f>VLOOKUP(B904,SAOM!B$2:D2448,3,0)</f>
        <v>41174</v>
      </c>
      <c r="H904" s="24">
        <f t="shared" si="41"/>
        <v>41189</v>
      </c>
      <c r="I904" s="24" t="s">
        <v>458</v>
      </c>
      <c r="J904" s="48" t="s">
        <v>469</v>
      </c>
      <c r="K904" s="33" t="str">
        <f>VLOOKUP(B904,SAOM!B$2:H2445,4,0)</f>
        <v>Aceito</v>
      </c>
      <c r="L904" s="48" t="s">
        <v>623</v>
      </c>
      <c r="M904" s="33" t="str">
        <f>VLOOKUP(B904,SAOM!B$2:F2731,5,0)</f>
        <v>Vodanet</v>
      </c>
      <c r="N904" s="40" t="s">
        <v>4826</v>
      </c>
      <c r="O904" s="11" t="str">
        <f>VLOOKUP(N904,Coordenadas!B$2:C1751,2,0)</f>
        <v>CENTRO</v>
      </c>
      <c r="P904" s="11" t="str">
        <f>VLOOKUP(N904,Coordenadas!B$2:D1751,3,0)</f>
        <v xml:space="preserve"> 19°53'21.41"S</v>
      </c>
      <c r="Q904" s="11" t="str">
        <f>VLOOKUP(N904,Coordenadas!B$2:E1751,4,0)</f>
        <v xml:space="preserve"> 43°48'18.03"O</v>
      </c>
      <c r="R904" s="31">
        <v>4033</v>
      </c>
      <c r="S904" s="24">
        <v>41163</v>
      </c>
      <c r="T904" s="35" t="str">
        <f>VLOOKUP(B904,SAOM!B$2:M2445,9,0)</f>
        <v xml:space="preserve"> TAISE</v>
      </c>
      <c r="U904" s="13" t="str">
        <f>VLOOKUP(B904,SAOM!B$2:N2445,10,0)</f>
        <v xml:space="preserve"> RUA SACRAMENTO, S/N - BAIRRO 	NOSSA SENHORA DE FATIMA</v>
      </c>
      <c r="V904" s="35" t="str">
        <f>VLOOKUP(B904,SAOM!B$2:P2445,12,0)</f>
        <v xml:space="preserve"> 3672-2140</v>
      </c>
      <c r="W904" s="60" t="str">
        <f>VLOOKUP(B904,SAOM!B$2:O2445,11,0)</f>
        <v>34600-650</v>
      </c>
      <c r="X904" s="33" t="str">
        <f>VLOOKUP(B904,SAOM!B$2:Q2445,13,0)</f>
        <v>00:20:0E:10:4F:36</v>
      </c>
      <c r="Y904" s="24">
        <v>41163</v>
      </c>
      <c r="Z904" s="40" t="s">
        <v>3786</v>
      </c>
      <c r="AA904" s="55">
        <v>41164</v>
      </c>
      <c r="AB904" s="28" t="e">
        <f>VLOOKUP(C904,Relatorios!A$3:B1675,2,0)</f>
        <v>#N/A</v>
      </c>
      <c r="AC904" s="287">
        <f>VLOOKUP(D904,Faturamento!D$3:F2339,3,0)</f>
        <v>41195</v>
      </c>
      <c r="AD904" s="45"/>
      <c r="AE904" s="14" t="str">
        <f>VLOOKUP(B904,SAOM!B$2:T2445,16,0)</f>
        <v>-</v>
      </c>
      <c r="AF904" s="14">
        <f t="shared" si="42"/>
        <v>41254</v>
      </c>
      <c r="AG904" s="55">
        <v>41390</v>
      </c>
      <c r="AH904" s="55">
        <v>41390</v>
      </c>
      <c r="AI904" s="181" t="s">
        <v>8609</v>
      </c>
      <c r="AJ904" s="115" t="s">
        <v>9087</v>
      </c>
      <c r="AK904" s="115" t="s">
        <v>17884</v>
      </c>
      <c r="AL904" s="11" t="str">
        <f>VLOOKUP(B904,SAOM!B$2:U2562,20,0)</f>
        <v>A localidade não possui computador.</v>
      </c>
    </row>
    <row r="905" spans="1:43" s="57" customFormat="1" ht="15.75" customHeight="1">
      <c r="A905" s="39">
        <v>4168</v>
      </c>
      <c r="B905" s="31">
        <v>4168</v>
      </c>
      <c r="C905" s="31">
        <v>4168</v>
      </c>
      <c r="D905" s="33" t="str">
        <f>VLOOKUP(B905,SAOM!B$2:H2562,7,0)</f>
        <v>SES-SARA-4168</v>
      </c>
      <c r="E905" s="24">
        <v>41129</v>
      </c>
      <c r="F905" s="24">
        <f t="shared" si="43"/>
        <v>41174</v>
      </c>
      <c r="G905" s="13">
        <f>VLOOKUP(B905,SAOM!B$2:D2449,3,0)</f>
        <v>41174</v>
      </c>
      <c r="H905" s="24">
        <f t="shared" si="41"/>
        <v>41189</v>
      </c>
      <c r="I905" s="24" t="s">
        <v>458</v>
      </c>
      <c r="J905" s="48" t="s">
        <v>469</v>
      </c>
      <c r="K905" s="33" t="str">
        <f>VLOOKUP(B905,SAOM!B$2:H2446,4,0)</f>
        <v>Aceito</v>
      </c>
      <c r="L905" s="48" t="s">
        <v>623</v>
      </c>
      <c r="M905" s="33" t="str">
        <f>VLOOKUP(B905,SAOM!B$2:F2732,5,0)</f>
        <v>Vodanet</v>
      </c>
      <c r="N905" s="40" t="s">
        <v>4826</v>
      </c>
      <c r="O905" s="11" t="str">
        <f>VLOOKUP(N905,Coordenadas!B$2:C1752,2,0)</f>
        <v>CENTRO</v>
      </c>
      <c r="P905" s="11" t="str">
        <f>VLOOKUP(N905,Coordenadas!B$2:D1752,3,0)</f>
        <v xml:space="preserve"> 19°53'21.41"S</v>
      </c>
      <c r="Q905" s="11" t="str">
        <f>VLOOKUP(N905,Coordenadas!B$2:E1752,4,0)</f>
        <v xml:space="preserve"> 43°48'18.03"O</v>
      </c>
      <c r="R905" s="31">
        <v>4033</v>
      </c>
      <c r="S905" s="24">
        <v>41186</v>
      </c>
      <c r="T905" s="35" t="str">
        <f>VLOOKUP(B905,SAOM!B$2:M2446,9,0)</f>
        <v>CIRLENE/DR. ROGÉRIO</v>
      </c>
      <c r="U905" s="13" t="str">
        <f>VLOOKUP(B905,SAOM!B$2:N2446,10,0)</f>
        <v xml:space="preserve"> RUA DIAMANTINA, S/N -  	NOSSA SENHORA DE FATIMA</v>
      </c>
      <c r="V905" s="35" t="str">
        <f>VLOOKUP(B905,SAOM!B$2:P2446,12,0)</f>
        <v xml:space="preserve"> 3673-1825</v>
      </c>
      <c r="W905" s="60" t="str">
        <f>VLOOKUP(B905,SAOM!B$2:O2446,11,0)</f>
        <v>34505-590</v>
      </c>
      <c r="X905" s="33" t="str">
        <f>VLOOKUP(B905,SAOM!B$2:Q2446,13,0)</f>
        <v>00:20:0e:10:4b:12</v>
      </c>
      <c r="Y905" s="24">
        <v>41187</v>
      </c>
      <c r="Z905" s="40" t="s">
        <v>3786</v>
      </c>
      <c r="AA905" s="55">
        <v>41198</v>
      </c>
      <c r="AB905" s="28" t="e">
        <f>VLOOKUP(C905,Relatorios!A$3:B1676,2,0)</f>
        <v>#N/A</v>
      </c>
      <c r="AC905" s="287">
        <f>VLOOKUP(D905,Faturamento!D$3:F2340,3,0)</f>
        <v>41229</v>
      </c>
      <c r="AD905" s="45"/>
      <c r="AE905" s="14" t="str">
        <f>VLOOKUP(B905,SAOM!B$2:T2446,16,0)</f>
        <v>-</v>
      </c>
      <c r="AF905" s="55">
        <f t="shared" si="42"/>
        <v>41288</v>
      </c>
      <c r="AG905" s="55">
        <v>41327</v>
      </c>
      <c r="AH905" s="14">
        <v>41348</v>
      </c>
      <c r="AI905" s="181" t="s">
        <v>8610</v>
      </c>
      <c r="AJ905" s="115" t="s">
        <v>9087</v>
      </c>
      <c r="AK905" s="115" t="s">
        <v>15896</v>
      </c>
      <c r="AL905" s="11" t="str">
        <f>VLOOKUP(B905,SAOM!B$2:U2563,20,0)</f>
        <v>A localidade não possui computador</v>
      </c>
      <c r="AM905" s="55">
        <v>41277</v>
      </c>
      <c r="AN905" s="14">
        <v>41281</v>
      </c>
      <c r="AO905" s="181" t="s">
        <v>8610</v>
      </c>
      <c r="AP905" s="115" t="s">
        <v>9087</v>
      </c>
      <c r="AQ905" s="115" t="s">
        <v>13829</v>
      </c>
    </row>
    <row r="906" spans="1:43" s="57" customFormat="1" ht="15.75" customHeight="1">
      <c r="A906" s="39">
        <v>4170</v>
      </c>
      <c r="B906" s="31">
        <v>4170</v>
      </c>
      <c r="C906" s="31">
        <v>4170</v>
      </c>
      <c r="D906" s="33" t="str">
        <f>VLOOKUP(B906,SAOM!B$2:H2563,7,0)</f>
        <v>SES-SARA-4170</v>
      </c>
      <c r="E906" s="24">
        <v>41129</v>
      </c>
      <c r="F906" s="24">
        <f t="shared" si="43"/>
        <v>41174</v>
      </c>
      <c r="G906" s="13">
        <f>VLOOKUP(B906,SAOM!B$2:D2450,3,0)</f>
        <v>41174</v>
      </c>
      <c r="H906" s="24">
        <f t="shared" si="41"/>
        <v>41189</v>
      </c>
      <c r="I906" s="24" t="s">
        <v>458</v>
      </c>
      <c r="J906" s="48" t="s">
        <v>469</v>
      </c>
      <c r="K906" s="33" t="str">
        <f>VLOOKUP(B906,SAOM!B$2:H2447,4,0)</f>
        <v>Aceito</v>
      </c>
      <c r="L906" s="48" t="s">
        <v>623</v>
      </c>
      <c r="M906" s="33" t="str">
        <f>VLOOKUP(B906,SAOM!B$2:F2733,5,0)</f>
        <v>Vodanet</v>
      </c>
      <c r="N906" s="40" t="s">
        <v>4826</v>
      </c>
      <c r="O906" s="11" t="str">
        <f>VLOOKUP(N906,Coordenadas!B$2:C1753,2,0)</f>
        <v>CENTRO</v>
      </c>
      <c r="P906" s="11" t="str">
        <f>VLOOKUP(N906,Coordenadas!B$2:D1753,3,0)</f>
        <v xml:space="preserve"> 19°53'21.41"S</v>
      </c>
      <c r="Q906" s="11" t="str">
        <f>VLOOKUP(N906,Coordenadas!B$2:E1753,4,0)</f>
        <v xml:space="preserve"> 43°48'18.03"O</v>
      </c>
      <c r="R906" s="31">
        <v>4033</v>
      </c>
      <c r="S906" s="24">
        <v>41165</v>
      </c>
      <c r="T906" s="35" t="str">
        <f>VLOOKUP(B906,SAOM!B$2:M2447,9,0)</f>
        <v xml:space="preserve"> JOSÉ FERNANDO/LUCIENE</v>
      </c>
      <c r="U906" s="13" t="str">
        <f>VLOOKUP(B906,SAOM!B$2:N2447,10,0)</f>
        <v xml:space="preserve"> BR 381 KM 14 - BAIRRO 	BORBA GATO</v>
      </c>
      <c r="V906" s="35" t="str">
        <f>VLOOKUP(B906,SAOM!B$2:P2447,12,0)</f>
        <v xml:space="preserve"> 3691-1016</v>
      </c>
      <c r="W906" s="60" t="str">
        <f>VLOOKUP(B906,SAOM!B$2:O2447,11,0)</f>
        <v>34650-200</v>
      </c>
      <c r="X906" s="33" t="str">
        <f>VLOOKUP(B906,SAOM!B$2:Q2447,13,0)</f>
        <v>00:20:0E:10:45:87</v>
      </c>
      <c r="Y906" s="24">
        <v>41165</v>
      </c>
      <c r="Z906" s="40" t="s">
        <v>3786</v>
      </c>
      <c r="AA906" s="55">
        <v>41172</v>
      </c>
      <c r="AB906" s="28" t="e">
        <f>VLOOKUP(C906,Relatorios!A$3:B1677,2,0)</f>
        <v>#N/A</v>
      </c>
      <c r="AC906" s="287">
        <f>VLOOKUP(D906,Faturamento!D$3:F2341,3,0)</f>
        <v>41203</v>
      </c>
      <c r="AD906" s="45"/>
      <c r="AE906" s="14" t="str">
        <f>VLOOKUP(B906,SAOM!B$2:T2447,16,0)</f>
        <v>O MAC desta localidade não gera o número de série da ODU</v>
      </c>
      <c r="AF906" s="14">
        <f t="shared" si="42"/>
        <v>41262</v>
      </c>
      <c r="AG906" s="55" t="s">
        <v>4162</v>
      </c>
      <c r="AH906" s="55"/>
      <c r="AI906" s="181"/>
      <c r="AJ906" s="115"/>
      <c r="AK906" s="115"/>
      <c r="AL906" s="11" t="str">
        <f>VLOOKUP(B906,SAOM!B$2:U2564,20,0)</f>
        <v>A localidade não possui computador.</v>
      </c>
    </row>
    <row r="907" spans="1:43" s="15" customFormat="1" ht="15.75" customHeight="1">
      <c r="A907" s="39">
        <v>4171</v>
      </c>
      <c r="B907" s="31">
        <v>4171</v>
      </c>
      <c r="C907" s="31">
        <v>4171</v>
      </c>
      <c r="D907" s="33" t="str">
        <f>VLOOKUP(B907,SAOM!B$2:H2564,7,0)</f>
        <v>SES-SARA-4171</v>
      </c>
      <c r="E907" s="13">
        <v>41129</v>
      </c>
      <c r="F907" s="13">
        <f t="shared" si="43"/>
        <v>41174</v>
      </c>
      <c r="G907" s="13">
        <f>VLOOKUP(B907,SAOM!B$2:D2451,3,0)</f>
        <v>41174</v>
      </c>
      <c r="H907" s="13">
        <f t="shared" si="41"/>
        <v>41189</v>
      </c>
      <c r="I907" s="13" t="s">
        <v>458</v>
      </c>
      <c r="J907" s="10" t="s">
        <v>469</v>
      </c>
      <c r="K907" s="33" t="str">
        <f>VLOOKUP(B907,SAOM!B$2:H2448,4,0)</f>
        <v>Aceito</v>
      </c>
      <c r="L907" s="10" t="s">
        <v>623</v>
      </c>
      <c r="M907" s="33" t="str">
        <f>VLOOKUP(B907,SAOM!B$2:F2734,5,0)</f>
        <v>Vodanet</v>
      </c>
      <c r="N907" s="11" t="s">
        <v>4826</v>
      </c>
      <c r="O907" s="11" t="str">
        <f>VLOOKUP(N907,Coordenadas!B$2:C1754,2,0)</f>
        <v>CENTRO</v>
      </c>
      <c r="P907" s="11" t="str">
        <f>VLOOKUP(N907,Coordenadas!B$2:D1754,3,0)</f>
        <v xml:space="preserve"> 19°53'21.41"S</v>
      </c>
      <c r="Q907" s="11" t="str">
        <f>VLOOKUP(N907,Coordenadas!B$2:E1754,4,0)</f>
        <v xml:space="preserve"> 43°48'18.03"O</v>
      </c>
      <c r="R907" s="33">
        <v>4033</v>
      </c>
      <c r="S907" s="13">
        <v>41179</v>
      </c>
      <c r="T907" s="35" t="str">
        <f>VLOOKUP(B907,SAOM!B$2:M2448,9,0)</f>
        <v xml:space="preserve"> 	MARIA IZABEL FERREIRA AGUIAR</v>
      </c>
      <c r="U907" s="13" t="str">
        <f>VLOOKUP(B907,SAOM!B$2:N2448,10,0)</f>
        <v xml:space="preserve"> 	RUA CATARINA DE FREITAS, 220 - BAIRRO 	CASTANHEIRAS</v>
      </c>
      <c r="V907" s="35" t="str">
        <f>VLOOKUP(B907,SAOM!B$2:P2448,12,0)</f>
        <v xml:space="preserve"> 3675-0119</v>
      </c>
      <c r="W907" s="60" t="str">
        <f>VLOOKUP(B907,SAOM!B$2:O2448,11,0)</f>
        <v>34505-590</v>
      </c>
      <c r="X907" s="33" t="str">
        <f>VLOOKUP(B907,SAOM!B$2:Q2448,13,0)</f>
        <v>00:20:0e:10:4c:80</v>
      </c>
      <c r="Y907" s="13">
        <v>41167</v>
      </c>
      <c r="Z907" s="11" t="s">
        <v>3786</v>
      </c>
      <c r="AA907" s="14">
        <v>41197</v>
      </c>
      <c r="AB907" s="28" t="e">
        <f>VLOOKUP(C907,Relatorios!A$3:B1678,2,0)</f>
        <v>#N/A</v>
      </c>
      <c r="AC907" s="287">
        <f>VLOOKUP(D907,Faturamento!D$3:F2342,3,0)</f>
        <v>41228</v>
      </c>
      <c r="AD907" s="41"/>
      <c r="AE907" s="14" t="str">
        <f>VLOOKUP(B907,SAOM!B$2:T2448,16,0)</f>
        <v>-</v>
      </c>
      <c r="AF907" s="14">
        <f t="shared" si="42"/>
        <v>41287</v>
      </c>
      <c r="AG907" s="14" t="s">
        <v>4162</v>
      </c>
      <c r="AH907" s="14"/>
      <c r="AI907" s="47"/>
      <c r="AJ907" s="114"/>
      <c r="AK907" s="114"/>
      <c r="AL907" s="11" t="str">
        <f>VLOOKUP(B907,SAOM!B$2:U2565,20,0)</f>
        <v>Não possui cabo RJ45</v>
      </c>
    </row>
    <row r="908" spans="1:43" s="57" customFormat="1" ht="15.75" customHeight="1">
      <c r="A908" s="39">
        <v>4172</v>
      </c>
      <c r="B908" s="31">
        <v>4172</v>
      </c>
      <c r="C908" s="31">
        <v>4172</v>
      </c>
      <c r="D908" s="33" t="str">
        <f>VLOOKUP(B908,SAOM!B$2:H2565,7,0)</f>
        <v>SES-SARA-4172</v>
      </c>
      <c r="E908" s="24">
        <v>41129</v>
      </c>
      <c r="F908" s="24">
        <f t="shared" si="43"/>
        <v>41174</v>
      </c>
      <c r="G908" s="13">
        <f>VLOOKUP(B908,SAOM!B$2:D2452,3,0)</f>
        <v>41174</v>
      </c>
      <c r="H908" s="24">
        <f t="shared" si="41"/>
        <v>41189</v>
      </c>
      <c r="I908" s="24" t="s">
        <v>458</v>
      </c>
      <c r="J908" s="48" t="s">
        <v>469</v>
      </c>
      <c r="K908" s="33" t="str">
        <f>VLOOKUP(B908,SAOM!B$2:H2449,4,0)</f>
        <v>Aceito</v>
      </c>
      <c r="L908" s="48" t="s">
        <v>623</v>
      </c>
      <c r="M908" s="33" t="str">
        <f>VLOOKUP(B908,SAOM!B$2:F2735,5,0)</f>
        <v>Vodanet</v>
      </c>
      <c r="N908" s="40" t="s">
        <v>4826</v>
      </c>
      <c r="O908" s="11" t="str">
        <f>VLOOKUP(N908,Coordenadas!B$2:C1755,2,0)</f>
        <v>CENTRO</v>
      </c>
      <c r="P908" s="11" t="str">
        <f>VLOOKUP(N908,Coordenadas!B$2:D1755,3,0)</f>
        <v xml:space="preserve"> 19°53'21.41"S</v>
      </c>
      <c r="Q908" s="11" t="str">
        <f>VLOOKUP(N908,Coordenadas!B$2:E1755,4,0)</f>
        <v xml:space="preserve"> 43°48'18.03"O</v>
      </c>
      <c r="R908" s="31">
        <v>4033</v>
      </c>
      <c r="S908" s="24">
        <v>41185</v>
      </c>
      <c r="T908" s="35" t="str">
        <f>VLOOKUP(B908,SAOM!B$2:M2449,9,0)</f>
        <v xml:space="preserve"> AGENOR PAULO GUERHARDT</v>
      </c>
      <c r="U908" s="13" t="str">
        <f>VLOOKUP(B908,SAOM!B$2:N2449,10,0)</f>
        <v>RUA RIO GRANDE DO SUL,12 - BAIRRO 	GENERAL CARNEIRO</v>
      </c>
      <c r="V908" s="35" t="str">
        <f>VLOOKUP(B908,SAOM!B$2:P2449,12,0)</f>
        <v>3672-9781</v>
      </c>
      <c r="W908" s="60" t="str">
        <f>VLOOKUP(B908,SAOM!B$2:O2449,11,0)</f>
        <v>34852-260</v>
      </c>
      <c r="X908" s="33" t="str">
        <f>VLOOKUP(B908,SAOM!B$2:Q2449,13,0)</f>
        <v>00:20:0E:10:4C:22</v>
      </c>
      <c r="Y908" s="24">
        <v>41185</v>
      </c>
      <c r="Z908" s="40" t="s">
        <v>5143</v>
      </c>
      <c r="AA908" s="55">
        <v>41186</v>
      </c>
      <c r="AB908" s="28" t="e">
        <f>VLOOKUP(C908,Relatorios!A$3:B1679,2,0)</f>
        <v>#N/A</v>
      </c>
      <c r="AC908" s="287">
        <f>VLOOKUP(D908,Faturamento!D$3:F2343,3,0)</f>
        <v>41217</v>
      </c>
      <c r="AD908" s="45"/>
      <c r="AE908" s="14" t="str">
        <f>VLOOKUP(B908,SAOM!B$2:T2449,16,0)</f>
        <v>-</v>
      </c>
      <c r="AF908" s="14">
        <f t="shared" si="42"/>
        <v>41276</v>
      </c>
      <c r="AG908" s="55" t="s">
        <v>4162</v>
      </c>
      <c r="AH908" s="55"/>
      <c r="AI908" s="181"/>
      <c r="AJ908" s="115"/>
      <c r="AK908" s="115"/>
      <c r="AL908" s="11" t="str">
        <f>VLOOKUP(B908,SAOM!B$2:U2566,20,0)</f>
        <v>Não veio no kit.</v>
      </c>
    </row>
    <row r="909" spans="1:43" s="15" customFormat="1" ht="15.75" customHeight="1">
      <c r="A909" s="39">
        <v>4173</v>
      </c>
      <c r="B909" s="31">
        <v>4173</v>
      </c>
      <c r="C909" s="31">
        <v>4173</v>
      </c>
      <c r="D909" s="33" t="str">
        <f>VLOOKUP(B909,SAOM!B$2:H2566,7,0)</f>
        <v>SES-SARA-4173</v>
      </c>
      <c r="E909" s="13">
        <v>41129</v>
      </c>
      <c r="F909" s="13">
        <f t="shared" si="43"/>
        <v>41174</v>
      </c>
      <c r="G909" s="13">
        <f>VLOOKUP(B909,SAOM!B$2:D2453,3,0)</f>
        <v>41174</v>
      </c>
      <c r="H909" s="13">
        <f t="shared" si="41"/>
        <v>41189</v>
      </c>
      <c r="I909" s="13" t="s">
        <v>458</v>
      </c>
      <c r="J909" s="10" t="s">
        <v>469</v>
      </c>
      <c r="K909" s="33" t="str">
        <f>VLOOKUP(B909,SAOM!B$2:H2450,4,0)</f>
        <v>Aceito</v>
      </c>
      <c r="L909" s="10" t="s">
        <v>623</v>
      </c>
      <c r="M909" s="33" t="str">
        <f>VLOOKUP(B909,SAOM!B$2:F2736,5,0)</f>
        <v>Vodanet</v>
      </c>
      <c r="N909" s="40" t="s">
        <v>4826</v>
      </c>
      <c r="O909" s="11" t="str">
        <f>VLOOKUP(N909,Coordenadas!B$2:C1756,2,0)</f>
        <v>CENTRO</v>
      </c>
      <c r="P909" s="11" t="str">
        <f>VLOOKUP(N909,Coordenadas!B$2:D1756,3,0)</f>
        <v xml:space="preserve"> 19°53'21.41"S</v>
      </c>
      <c r="Q909" s="11" t="str">
        <f>VLOOKUP(N909,Coordenadas!B$2:E1756,4,0)</f>
        <v xml:space="preserve"> 43°48'18.03"O</v>
      </c>
      <c r="R909" s="33">
        <v>4033</v>
      </c>
      <c r="S909" s="13">
        <v>41184</v>
      </c>
      <c r="T909" s="35" t="str">
        <f>VLOOKUP(B909,SAOM!B$2:M2450,9,0)</f>
        <v xml:space="preserve"> CRISTINA GRANJA</v>
      </c>
      <c r="U909" s="13" t="str">
        <f>VLOOKUP(B909,SAOM!B$2:N2450,10,0)</f>
        <v xml:space="preserve"> R.TIRADENTES,199 -  	VILAS REUNIDAS</v>
      </c>
      <c r="V909" s="35" t="str">
        <f>VLOOKUP(B909,SAOM!B$2:P2450,12,0)</f>
        <v xml:space="preserve"> 3671-7444 / 3672-99</v>
      </c>
      <c r="W909" s="60" t="str">
        <f>VLOOKUP(B909,SAOM!B$2:O2450,11,0)</f>
        <v>34585-140</v>
      </c>
      <c r="X909" s="33" t="str">
        <f>VLOOKUP(B909,SAOM!B$2:Q2450,13,0)</f>
        <v>00:20:0E:10:4A:D6</v>
      </c>
      <c r="Y909" s="13">
        <v>41184</v>
      </c>
      <c r="Z909" s="11" t="s">
        <v>5143</v>
      </c>
      <c r="AA909" s="14">
        <v>41184</v>
      </c>
      <c r="AB909" s="28" t="e">
        <f>VLOOKUP(C909,Relatorios!A$3:B1680,2,0)</f>
        <v>#N/A</v>
      </c>
      <c r="AC909" s="287">
        <f>VLOOKUP(D909,Faturamento!D$3:F2344,3,0)</f>
        <v>41215</v>
      </c>
      <c r="AD909" s="41"/>
      <c r="AE909" s="14" t="str">
        <f>VLOOKUP(B909,SAOM!B$2:T2450,16,0)</f>
        <v>Telefones atualizados conforme dados da Rede Governo.</v>
      </c>
      <c r="AF909" s="14">
        <f t="shared" si="42"/>
        <v>41274</v>
      </c>
      <c r="AG909" s="14">
        <v>41218</v>
      </c>
      <c r="AH909" s="14">
        <v>41222</v>
      </c>
      <c r="AI909" s="47" t="s">
        <v>8610</v>
      </c>
      <c r="AJ909" s="114" t="s">
        <v>8638</v>
      </c>
      <c r="AK909" s="114" t="s">
        <v>9307</v>
      </c>
      <c r="AL909" s="11" t="str">
        <f>VLOOKUP(B909,SAOM!B$2:U2567,20,0)</f>
        <v>-</v>
      </c>
    </row>
    <row r="910" spans="1:43" s="15" customFormat="1" ht="15.75" customHeight="1">
      <c r="A910" s="39">
        <v>4174</v>
      </c>
      <c r="B910" s="31">
        <v>4174</v>
      </c>
      <c r="C910" s="31">
        <v>4174</v>
      </c>
      <c r="D910" s="33" t="str">
        <f>VLOOKUP(B910,SAOM!B$2:H2567,7,0)</f>
        <v>SES-SARA-4174</v>
      </c>
      <c r="E910" s="13">
        <v>41129</v>
      </c>
      <c r="F910" s="13">
        <f t="shared" si="43"/>
        <v>41174</v>
      </c>
      <c r="G910" s="13">
        <f>VLOOKUP(B910,SAOM!B$2:D2454,3,0)</f>
        <v>41174</v>
      </c>
      <c r="H910" s="13">
        <f t="shared" si="41"/>
        <v>41189</v>
      </c>
      <c r="I910" s="13" t="s">
        <v>458</v>
      </c>
      <c r="J910" s="10" t="s">
        <v>469</v>
      </c>
      <c r="K910" s="33" t="str">
        <f>VLOOKUP(B910,SAOM!B$2:H2451,4,0)</f>
        <v>Aceito</v>
      </c>
      <c r="L910" s="10" t="s">
        <v>623</v>
      </c>
      <c r="M910" s="33" t="str">
        <f>VLOOKUP(B910,SAOM!B$2:F2737,5,0)</f>
        <v>Vodanet</v>
      </c>
      <c r="N910" s="11" t="s">
        <v>4826</v>
      </c>
      <c r="O910" s="11" t="str">
        <f>VLOOKUP(N910,Coordenadas!B$2:C1757,2,0)</f>
        <v>CENTRO</v>
      </c>
      <c r="P910" s="11" t="str">
        <f>VLOOKUP(N910,Coordenadas!B$2:D1757,3,0)</f>
        <v xml:space="preserve"> 19°53'21.41"S</v>
      </c>
      <c r="Q910" s="11" t="str">
        <f>VLOOKUP(N910,Coordenadas!B$2:E1757,4,0)</f>
        <v xml:space="preserve"> 43°48'18.03"O</v>
      </c>
      <c r="R910" s="33">
        <v>4033</v>
      </c>
      <c r="S910" s="13">
        <v>41185</v>
      </c>
      <c r="T910" s="35" t="str">
        <f>VLOOKUP(B910,SAOM!B$2:M2451,9,0)</f>
        <v xml:space="preserve"> 	FRANCISCO DE PAULA RAMOS</v>
      </c>
      <c r="U910" s="13" t="str">
        <f>VLOOKUP(B910,SAOM!B$2:N2451,10,0)</f>
        <v>RUA SANTA CRUZ, S/N - BAIRRO 	MORRO DA CRUZ</v>
      </c>
      <c r="V910" s="35" t="str">
        <f>VLOOKUP(B910,SAOM!B$2:P2451,12,0)</f>
        <v xml:space="preserve"> 3672-3150</v>
      </c>
      <c r="W910" s="60" t="str">
        <f>VLOOKUP(B910,SAOM!B$2:O2451,11,0)</f>
        <v>34525-280</v>
      </c>
      <c r="X910" s="33" t="str">
        <f>VLOOKUP(B910,SAOM!B$2:Q2451,13,0)</f>
        <v>00:20:0e:10:4a:d3</v>
      </c>
      <c r="Y910" s="13">
        <v>41187</v>
      </c>
      <c r="Z910" s="11" t="s">
        <v>3785</v>
      </c>
      <c r="AA910" s="14">
        <v>41187</v>
      </c>
      <c r="AB910" s="28">
        <f>VLOOKUP(C910,Relatorios!A$3:B1681,2,0)</f>
        <v>41271</v>
      </c>
      <c r="AC910" s="287">
        <f>VLOOKUP(D910,Faturamento!D$3:F2345,3,0)</f>
        <v>41218</v>
      </c>
      <c r="AD910" s="41"/>
      <c r="AE910" s="14" t="str">
        <f>VLOOKUP(B910,SAOM!B$2:T2451,16,0)</f>
        <v>-</v>
      </c>
      <c r="AF910" s="14">
        <f t="shared" si="42"/>
        <v>41277</v>
      </c>
      <c r="AG910" s="14" t="s">
        <v>4162</v>
      </c>
      <c r="AH910" s="14"/>
      <c r="AI910" s="47"/>
      <c r="AJ910" s="114"/>
      <c r="AK910" s="114"/>
      <c r="AL910" s="11" t="str">
        <f>VLOOKUP(B910,SAOM!B$2:U2568,20,0)</f>
        <v>A localidade não possui computador.</v>
      </c>
    </row>
    <row r="911" spans="1:43" s="15" customFormat="1" ht="15.75" customHeight="1">
      <c r="A911" s="39">
        <v>4169</v>
      </c>
      <c r="B911" s="31">
        <v>4169</v>
      </c>
      <c r="C911" s="31">
        <v>4169</v>
      </c>
      <c r="D911" s="33" t="str">
        <f>VLOOKUP(B911,SAOM!B$2:H2568,7,0)</f>
        <v>SES-SARA-4169</v>
      </c>
      <c r="E911" s="13">
        <v>41129</v>
      </c>
      <c r="F911" s="13">
        <f t="shared" si="43"/>
        <v>41174</v>
      </c>
      <c r="G911" s="13">
        <f>VLOOKUP(B911,SAOM!B$2:D2455,3,0)</f>
        <v>41174</v>
      </c>
      <c r="H911" s="13">
        <f t="shared" si="41"/>
        <v>41189</v>
      </c>
      <c r="I911" s="13" t="s">
        <v>458</v>
      </c>
      <c r="J911" s="10" t="s">
        <v>469</v>
      </c>
      <c r="K911" s="33" t="str">
        <f>VLOOKUP(B911,SAOM!B$2:H2452,4,0)</f>
        <v>Aceito</v>
      </c>
      <c r="L911" s="10" t="s">
        <v>623</v>
      </c>
      <c r="M911" s="33" t="str">
        <f>VLOOKUP(B911,SAOM!B$2:F2738,5,0)</f>
        <v>Vodanet</v>
      </c>
      <c r="N911" s="11" t="s">
        <v>4826</v>
      </c>
      <c r="O911" s="11" t="str">
        <f>VLOOKUP(N911,Coordenadas!B$2:C1758,2,0)</f>
        <v>CENTRO</v>
      </c>
      <c r="P911" s="11" t="str">
        <f>VLOOKUP(N911,Coordenadas!B$2:D1758,3,0)</f>
        <v xml:space="preserve"> 19°53'21.41"S</v>
      </c>
      <c r="Q911" s="11" t="str">
        <f>VLOOKUP(N911,Coordenadas!B$2:E1758,4,0)</f>
        <v xml:space="preserve"> 43°48'18.03"O</v>
      </c>
      <c r="R911" s="33">
        <v>4033</v>
      </c>
      <c r="S911" s="13">
        <v>41184</v>
      </c>
      <c r="T911" s="35" t="str">
        <f>VLOOKUP(B911,SAOM!B$2:M2452,9,0)</f>
        <v>MARIA MARGARIDA/ALEX FONSECA</v>
      </c>
      <c r="U911" s="13" t="str">
        <f>VLOOKUP(B911,SAOM!B$2:N2452,10,0)</f>
        <v>RUA ALZIRA, 242 - NOVA VISTA</v>
      </c>
      <c r="V911" s="35" t="str">
        <f>VLOOKUP(B911,SAOM!B$2:P2452,12,0)</f>
        <v>3487-9666</v>
      </c>
      <c r="W911" s="60" t="str">
        <f>VLOOKUP(B911,SAOM!B$2:O2452,11,0)</f>
        <v>34710-530</v>
      </c>
      <c r="X911" s="33" t="str">
        <f>VLOOKUP(B911,SAOM!B$2:Q2452,13,0)</f>
        <v>00:20:0e:10:4a:ee</v>
      </c>
      <c r="Y911" s="13">
        <v>41193</v>
      </c>
      <c r="Z911" s="11" t="s">
        <v>3785</v>
      </c>
      <c r="AA911" s="14">
        <v>41193</v>
      </c>
      <c r="AB911" s="28">
        <f>VLOOKUP(C911,Relatorios!A$3:B1682,2,0)</f>
        <v>41271</v>
      </c>
      <c r="AC911" s="287">
        <f>VLOOKUP(D911,Faturamento!D$3:F2346,3,0)</f>
        <v>41224</v>
      </c>
      <c r="AD911" s="41"/>
      <c r="AE911" s="14" t="str">
        <f>VLOOKUP(B911,SAOM!B$2:T2452,16,0)</f>
        <v>-</v>
      </c>
      <c r="AF911" s="14">
        <f t="shared" si="42"/>
        <v>41283</v>
      </c>
      <c r="AG911" s="14" t="s">
        <v>4162</v>
      </c>
      <c r="AH911" s="14"/>
      <c r="AI911" s="47"/>
      <c r="AJ911" s="114"/>
      <c r="AK911" s="114"/>
      <c r="AL911" s="11" t="str">
        <f>VLOOKUP(B911,SAOM!B$2:U2569,20,0)</f>
        <v>A localidade não possui computador.</v>
      </c>
    </row>
    <row r="912" spans="1:43" s="57" customFormat="1" ht="15.75" customHeight="1">
      <c r="A912" s="39">
        <v>4150</v>
      </c>
      <c r="B912" s="31">
        <v>4150</v>
      </c>
      <c r="C912" s="31">
        <v>4150</v>
      </c>
      <c r="D912" s="33" t="str">
        <f>VLOOKUP(B912,SAOM!B$2:H2569,7,0)</f>
        <v>SES-BOSO-4150</v>
      </c>
      <c r="E912" s="24">
        <v>41129</v>
      </c>
      <c r="F912" s="24">
        <f t="shared" si="43"/>
        <v>41174</v>
      </c>
      <c r="G912" s="13">
        <f>VLOOKUP(B912,SAOM!B$2:D2456,3,0)</f>
        <v>41174</v>
      </c>
      <c r="H912" s="24">
        <f t="shared" si="41"/>
        <v>41189</v>
      </c>
      <c r="I912" s="24" t="s">
        <v>458</v>
      </c>
      <c r="J912" s="48" t="s">
        <v>469</v>
      </c>
      <c r="K912" s="33" t="str">
        <f>VLOOKUP(B912,SAOM!B$2:H2453,4,0)</f>
        <v>Aceito</v>
      </c>
      <c r="L912" s="10" t="s">
        <v>456</v>
      </c>
      <c r="M912" s="33" t="str">
        <f>VLOOKUP(B912,SAOM!B$2:F2739,5,0)</f>
        <v>Lider</v>
      </c>
      <c r="N912" s="40" t="s">
        <v>6290</v>
      </c>
      <c r="O912" s="11" t="str">
        <f>VLOOKUP(N912,Coordenadas!B$2:C1759,2,0)</f>
        <v>SUL</v>
      </c>
      <c r="P912" s="11" t="str">
        <f>VLOOKUP(N912,Coordenadas!B$2:D1759,3,0)</f>
        <v xml:space="preserve"> 22°28'20.17"S</v>
      </c>
      <c r="Q912" s="11" t="str">
        <f>VLOOKUP(N912,Coordenadas!B$2:E1759,4,0)</f>
        <v xml:space="preserve"> 46° 8'46.55"O</v>
      </c>
      <c r="R912" s="31">
        <v>4033</v>
      </c>
      <c r="S912" s="24">
        <v>41162</v>
      </c>
      <c r="T912" s="35" t="str">
        <f>VLOOKUP(B912,SAOM!B$2:M2453,9,0)</f>
        <v>LUCIANA ANDRADE</v>
      </c>
      <c r="U912" s="13" t="str">
        <f>VLOOKUP(B912,SAOM!B$2:N2453,10,0)</f>
        <v>RUA MINOTTE MANGIA, 37 - CENTRO</v>
      </c>
      <c r="V912" s="35" t="str">
        <f>VLOOKUP(B912,SAOM!B$2:P2453,12,0)</f>
        <v>35 3461 1611</v>
      </c>
      <c r="W912" s="60" t="str">
        <f>VLOOKUP(B912,SAOM!B$2:O2453,11,0)</f>
        <v>37610-000</v>
      </c>
      <c r="X912" s="33" t="str">
        <f>VLOOKUP(B912,SAOM!B$2:Q2453,13,0)</f>
        <v>00:20:0E:10:4C:BE</v>
      </c>
      <c r="Y912" s="24">
        <v>41183</v>
      </c>
      <c r="Z912" s="40" t="s">
        <v>7489</v>
      </c>
      <c r="AA912" s="55">
        <v>41187</v>
      </c>
      <c r="AB912" s="28">
        <f>VLOOKUP(C912,Relatorios!A$3:B1683,2,0)</f>
        <v>41254</v>
      </c>
      <c r="AC912" s="287">
        <f>VLOOKUP(D912,Faturamento!D$3:F2347,3,0)</f>
        <v>41218</v>
      </c>
      <c r="AD912" s="45" t="s">
        <v>8602</v>
      </c>
      <c r="AE912" s="14" t="str">
        <f>VLOOKUP(B912,SAOM!B$2:T2453,16,0)</f>
        <v>-</v>
      </c>
      <c r="AF912" s="55">
        <f t="shared" si="42"/>
        <v>41277</v>
      </c>
      <c r="AG912" s="55" t="s">
        <v>4162</v>
      </c>
      <c r="AH912" s="55"/>
      <c r="AI912" s="181"/>
      <c r="AJ912" s="115"/>
      <c r="AK912" s="115"/>
      <c r="AL912" s="11" t="str">
        <f>VLOOKUP(B912,SAOM!B$2:U2570,20,0)</f>
        <v>-</v>
      </c>
    </row>
    <row r="913" spans="1:43" s="57" customFormat="1" ht="15.75" customHeight="1">
      <c r="A913" s="39">
        <v>4151</v>
      </c>
      <c r="B913" s="31">
        <v>4151</v>
      </c>
      <c r="C913" s="31">
        <v>4151</v>
      </c>
      <c r="D913" s="33" t="str">
        <f>VLOOKUP(B913,SAOM!B$2:H2570,7,0)</f>
        <v>SES-BOSO-4151</v>
      </c>
      <c r="E913" s="24">
        <v>41129</v>
      </c>
      <c r="F913" s="24">
        <f t="shared" si="43"/>
        <v>41174</v>
      </c>
      <c r="G913" s="13">
        <f>VLOOKUP(B913,SAOM!B$2:D2457,3,0)</f>
        <v>41174</v>
      </c>
      <c r="H913" s="24">
        <f t="shared" si="41"/>
        <v>41189</v>
      </c>
      <c r="I913" s="24" t="s">
        <v>458</v>
      </c>
      <c r="J913" s="48" t="s">
        <v>469</v>
      </c>
      <c r="K913" s="33" t="str">
        <f>VLOOKUP(B913,SAOM!B$2:H2454,4,0)</f>
        <v>Aceito</v>
      </c>
      <c r="L913" s="10" t="s">
        <v>456</v>
      </c>
      <c r="M913" s="33" t="str">
        <f>VLOOKUP(B913,SAOM!B$2:F2740,5,0)</f>
        <v>Lider</v>
      </c>
      <c r="N913" s="40" t="s">
        <v>6290</v>
      </c>
      <c r="O913" s="11" t="str">
        <f>VLOOKUP(N913,Coordenadas!B$2:C1760,2,0)</f>
        <v>SUL</v>
      </c>
      <c r="P913" s="11" t="str">
        <f>VLOOKUP(N913,Coordenadas!B$2:D1760,3,0)</f>
        <v xml:space="preserve"> 22°28'20.17"S</v>
      </c>
      <c r="Q913" s="11" t="str">
        <f>VLOOKUP(N913,Coordenadas!B$2:E1760,4,0)</f>
        <v xml:space="preserve"> 46° 8'46.55"O</v>
      </c>
      <c r="R913" s="31">
        <v>4033</v>
      </c>
      <c r="S913" s="24">
        <v>41169</v>
      </c>
      <c r="T913" s="35" t="str">
        <f>VLOOKUP(B913,SAOM!B$2:M2454,9,0)</f>
        <v>CLEUCI</v>
      </c>
      <c r="U913" s="13" t="str">
        <f>VLOOKUP(B913,SAOM!B$2:N2454,10,0)</f>
        <v xml:space="preserve"> 	RUA ALAMEDA JOSE BRANDÃO, S/N - CENTRO</v>
      </c>
      <c r="V913" s="35" t="str">
        <f>VLOOKUP(B913,SAOM!B$2:P2454,12,0)</f>
        <v>35 3461 1505</v>
      </c>
      <c r="W913" s="60" t="str">
        <f>VLOOKUP(B913,SAOM!B$2:O2454,11,0)</f>
        <v>37610-000</v>
      </c>
      <c r="X913" s="33" t="str">
        <f>VLOOKUP(B913,SAOM!B$2:Q2454,13,0)</f>
        <v>00:20:0e:10:4a:dd</v>
      </c>
      <c r="Y913" s="24">
        <v>41187</v>
      </c>
      <c r="Z913" s="40" t="s">
        <v>7489</v>
      </c>
      <c r="AA913" s="55">
        <v>41187</v>
      </c>
      <c r="AB913" s="28">
        <f>VLOOKUP(C913,Relatorios!A$3:B1684,2,0)</f>
        <v>41254</v>
      </c>
      <c r="AC913" s="287">
        <f>VLOOKUP(D913,Faturamento!D$3:F2348,3,0)</f>
        <v>41218</v>
      </c>
      <c r="AD913" s="45"/>
      <c r="AE913" s="14" t="str">
        <f>VLOOKUP(B913,SAOM!B$2:T2454,16,0)</f>
        <v>-</v>
      </c>
      <c r="AF913" s="55">
        <f t="shared" si="42"/>
        <v>41277</v>
      </c>
      <c r="AG913" s="55" t="s">
        <v>4162</v>
      </c>
      <c r="AH913" s="55"/>
      <c r="AI913" s="181"/>
      <c r="AJ913" s="115"/>
      <c r="AK913" s="115"/>
      <c r="AL913" s="11" t="str">
        <f>VLOOKUP(B913,SAOM!B$2:U2571,20,0)</f>
        <v>Apenas vai deixar na localidade.</v>
      </c>
    </row>
    <row r="914" spans="1:43" s="57" customFormat="1" ht="15.75" customHeight="1">
      <c r="A914" s="39">
        <v>4152</v>
      </c>
      <c r="B914" s="31">
        <v>4152</v>
      </c>
      <c r="C914" s="31">
        <v>4152</v>
      </c>
      <c r="D914" s="33" t="str">
        <f>VLOOKUP(B914,SAOM!B$2:H2571,7,0)</f>
        <v>SES-BOSO-4152</v>
      </c>
      <c r="E914" s="24">
        <v>41129</v>
      </c>
      <c r="F914" s="24">
        <f t="shared" si="43"/>
        <v>41174</v>
      </c>
      <c r="G914" s="13">
        <f>VLOOKUP(B914,SAOM!B$2:D2458,3,0)</f>
        <v>41174</v>
      </c>
      <c r="H914" s="24">
        <f t="shared" si="41"/>
        <v>41189</v>
      </c>
      <c r="I914" s="24" t="s">
        <v>458</v>
      </c>
      <c r="J914" s="48" t="s">
        <v>469</v>
      </c>
      <c r="K914" s="33" t="str">
        <f>VLOOKUP(B914,SAOM!B$2:H2455,4,0)</f>
        <v>Aceito</v>
      </c>
      <c r="L914" s="10" t="s">
        <v>456</v>
      </c>
      <c r="M914" s="33" t="str">
        <f>VLOOKUP(B914,SAOM!B$2:F2741,5,0)</f>
        <v>Lider</v>
      </c>
      <c r="N914" s="40" t="s">
        <v>6290</v>
      </c>
      <c r="O914" s="11" t="str">
        <f>VLOOKUP(N914,Coordenadas!B$2:C1761,2,0)</f>
        <v>SUL</v>
      </c>
      <c r="P914" s="11" t="str">
        <f>VLOOKUP(N914,Coordenadas!B$2:D1761,3,0)</f>
        <v xml:space="preserve"> 22°28'20.17"S</v>
      </c>
      <c r="Q914" s="11" t="str">
        <f>VLOOKUP(N914,Coordenadas!B$2:E1761,4,0)</f>
        <v xml:space="preserve"> 46° 8'46.55"O</v>
      </c>
      <c r="R914" s="31">
        <v>4033</v>
      </c>
      <c r="S914" s="24">
        <v>41173</v>
      </c>
      <c r="T914" s="35" t="str">
        <f>VLOOKUP(B914,SAOM!B$2:M2455,9,0)</f>
        <v>ELISANDRA</v>
      </c>
      <c r="U914" s="13" t="str">
        <f>VLOOKUP(B914,SAOM!B$2:N2455,10,0)</f>
        <v>RUA DA SAUDE, 50 - CENTRO</v>
      </c>
      <c r="V914" s="35" t="str">
        <f>VLOOKUP(B914,SAOM!B$2:P2455,12,0)</f>
        <v>35 3461 2024</v>
      </c>
      <c r="W914" s="60" t="str">
        <f>VLOOKUP(B914,SAOM!B$2:O2455,11,0)</f>
        <v>37610-000</v>
      </c>
      <c r="X914" s="33" t="str">
        <f>VLOOKUP(B914,SAOM!B$2:Q2455,13,0)</f>
        <v>00:20:0e:10:4c:56</v>
      </c>
      <c r="Y914" s="24">
        <v>41176</v>
      </c>
      <c r="Z914" s="40" t="s">
        <v>7489</v>
      </c>
      <c r="AA914" s="55">
        <v>41177</v>
      </c>
      <c r="AB914" s="28">
        <f>VLOOKUP(C914,Relatorios!A$3:B1685,2,0)</f>
        <v>41193</v>
      </c>
      <c r="AC914" s="287">
        <f>VLOOKUP(D914,Faturamento!D$3:F2349,3,0)</f>
        <v>41208</v>
      </c>
      <c r="AD914" s="45"/>
      <c r="AE914" s="14" t="str">
        <f>VLOOKUP(B914,SAOM!B$2:T2455,16,0)</f>
        <v>-</v>
      </c>
      <c r="AF914" s="14">
        <f t="shared" si="42"/>
        <v>41267</v>
      </c>
      <c r="AG914" s="55">
        <v>41198</v>
      </c>
      <c r="AH914" s="55">
        <v>41199</v>
      </c>
      <c r="AI914" s="181" t="s">
        <v>8608</v>
      </c>
      <c r="AJ914" s="115" t="s">
        <v>8655</v>
      </c>
      <c r="AK914" s="115" t="s">
        <v>8630</v>
      </c>
      <c r="AL914" s="11" t="str">
        <f>VLOOKUP(B914,SAOM!B$2:U2572,20,0)</f>
        <v>-</v>
      </c>
    </row>
    <row r="915" spans="1:43" s="57" customFormat="1" ht="15.75" customHeight="1">
      <c r="A915" s="39">
        <v>4153</v>
      </c>
      <c r="B915" s="31">
        <v>4153</v>
      </c>
      <c r="C915" s="31">
        <v>4153</v>
      </c>
      <c r="D915" s="33" t="str">
        <f>VLOOKUP(B915,SAOM!B$2:H2572,7,0)</f>
        <v>SES-CAOS-4153</v>
      </c>
      <c r="E915" s="24">
        <v>41129</v>
      </c>
      <c r="F915" s="24">
        <f t="shared" si="43"/>
        <v>41174</v>
      </c>
      <c r="G915" s="13">
        <f>VLOOKUP(B915,SAOM!B$2:D2459,3,0)</f>
        <v>41174</v>
      </c>
      <c r="H915" s="24">
        <f t="shared" si="41"/>
        <v>41189</v>
      </c>
      <c r="I915" s="24" t="s">
        <v>458</v>
      </c>
      <c r="J915" s="48" t="s">
        <v>469</v>
      </c>
      <c r="K915" s="33" t="str">
        <f>VLOOKUP(B915,SAOM!B$2:H2456,4,0)</f>
        <v>Aceito</v>
      </c>
      <c r="L915" s="10" t="s">
        <v>456</v>
      </c>
      <c r="M915" s="33" t="str">
        <f>VLOOKUP(B915,SAOM!B$2:F2742,5,0)</f>
        <v>Lider</v>
      </c>
      <c r="N915" s="40" t="s">
        <v>5994</v>
      </c>
      <c r="O915" s="11" t="str">
        <f>VLOOKUP(N915,Coordenadas!B$2:C1762,2,0)</f>
        <v>TRIÂNGULO DO SUL</v>
      </c>
      <c r="P915" s="11" t="str">
        <f>VLOOKUP(N915,Coordenadas!B$2:D1762,3,0)</f>
        <v xml:space="preserve"> 19°41'50.98"S</v>
      </c>
      <c r="Q915" s="11" t="str">
        <f>VLOOKUP(N915,Coordenadas!B$2:E1762,4,0)</f>
        <v xml:space="preserve"> 46°10'8.55"O</v>
      </c>
      <c r="R915" s="31">
        <v>4033</v>
      </c>
      <c r="S915" s="24">
        <v>41169</v>
      </c>
      <c r="T915" s="35" t="str">
        <f>VLOOKUP(B915,SAOM!B$2:M2456,9,0)</f>
        <v>Ana Ellidia Ribeiro Ramos</v>
      </c>
      <c r="U915" s="13" t="str">
        <f>VLOOKUP(B915,SAOM!B$2:N2456,10,0)</f>
        <v>Avenida Jose Bueno de Paula,220 - Nossa Senhora Aparecida</v>
      </c>
      <c r="V915" s="35" t="str">
        <f>VLOOKUP(B915,SAOM!B$2:P2456,12,0)</f>
        <v>037-34269192</v>
      </c>
      <c r="W915" s="60" t="str">
        <f>VLOOKUP(B915,SAOM!B$2:O2456,11,0)</f>
        <v>38970-000</v>
      </c>
      <c r="X915" s="33" t="str">
        <f>VLOOKUP(B915,SAOM!B$2:Q2456,13,0)</f>
        <v>00:20:0E:10:4C:45</v>
      </c>
      <c r="Y915" s="24">
        <v>41172</v>
      </c>
      <c r="Z915" s="40" t="s">
        <v>5712</v>
      </c>
      <c r="AA915" s="55">
        <v>41172</v>
      </c>
      <c r="AB915" s="28">
        <f>VLOOKUP(C915,Relatorios!A$3:B1686,2,0)</f>
        <v>41254</v>
      </c>
      <c r="AC915" s="287">
        <f>VLOOKUP(D915,Faturamento!D$3:F2350,3,0)</f>
        <v>41203</v>
      </c>
      <c r="AD915" s="45"/>
      <c r="AE915" s="14" t="str">
        <f>VLOOKUP(B915,SAOM!B$2:T2456,16,0)</f>
        <v>-</v>
      </c>
      <c r="AF915" s="14">
        <f t="shared" si="42"/>
        <v>41262</v>
      </c>
      <c r="AG915" s="55" t="s">
        <v>4162</v>
      </c>
      <c r="AH915" s="55"/>
      <c r="AI915" s="181"/>
      <c r="AJ915" s="115"/>
      <c r="AK915" s="115"/>
      <c r="AL915" s="11" t="str">
        <f>VLOOKUP(B915,SAOM!B$2:U2573,20,0)</f>
        <v>Localidade não possui pc.</v>
      </c>
    </row>
    <row r="916" spans="1:43" s="15" customFormat="1" ht="15.75" customHeight="1">
      <c r="A916" s="39">
        <v>4154</v>
      </c>
      <c r="B916" s="31">
        <v>4154</v>
      </c>
      <c r="C916" s="31">
        <v>4154</v>
      </c>
      <c r="D916" s="33" t="str">
        <f>VLOOKUP(B916,SAOM!B$2:H2573,7,0)</f>
        <v>SES-CAOS-4154</v>
      </c>
      <c r="E916" s="13">
        <v>41129</v>
      </c>
      <c r="F916" s="13">
        <f t="shared" si="43"/>
        <v>41174</v>
      </c>
      <c r="G916" s="13">
        <f>VLOOKUP(B916,SAOM!B$2:D2460,3,0)</f>
        <v>41174</v>
      </c>
      <c r="H916" s="13">
        <f t="shared" si="41"/>
        <v>41189</v>
      </c>
      <c r="I916" s="13" t="s">
        <v>458</v>
      </c>
      <c r="J916" s="10" t="s">
        <v>469</v>
      </c>
      <c r="K916" s="33" t="str">
        <f>VLOOKUP(B916,SAOM!B$2:H2457,4,0)</f>
        <v>Aceito</v>
      </c>
      <c r="L916" s="10" t="s">
        <v>456</v>
      </c>
      <c r="M916" s="33" t="str">
        <f>VLOOKUP(B916,SAOM!B$2:F2743,5,0)</f>
        <v>Lider</v>
      </c>
      <c r="N916" s="11" t="s">
        <v>5994</v>
      </c>
      <c r="O916" s="11" t="str">
        <f>VLOOKUP(N916,Coordenadas!B$2:C1763,2,0)</f>
        <v>TRIÂNGULO DO SUL</v>
      </c>
      <c r="P916" s="11" t="str">
        <f>VLOOKUP(N916,Coordenadas!B$2:D1763,3,0)</f>
        <v xml:space="preserve"> 19°41'50.98"S</v>
      </c>
      <c r="Q916" s="11" t="str">
        <f>VLOOKUP(N916,Coordenadas!B$2:E1763,4,0)</f>
        <v xml:space="preserve"> 46°10'8.55"O</v>
      </c>
      <c r="R916" s="33">
        <v>4033</v>
      </c>
      <c r="S916" s="13">
        <v>41169</v>
      </c>
      <c r="T916" s="35" t="str">
        <f>VLOOKUP(B916,SAOM!B$2:M2457,9,0)</f>
        <v>Daniela de Mello Mendonça</v>
      </c>
      <c r="U916" s="13" t="str">
        <f>VLOOKUP(B916,SAOM!B$2:N2457,10,0)</f>
        <v>Rua João Soares de Souza, 1130 - Santa Terezinha</v>
      </c>
      <c r="V916" s="35" t="str">
        <f>VLOOKUP(B916,SAOM!B$2:P2457,12,0)</f>
        <v>037-34269192</v>
      </c>
      <c r="W916" s="60" t="str">
        <f>VLOOKUP(B916,SAOM!B$2:O2457,11,0)</f>
        <v>38970-000</v>
      </c>
      <c r="X916" s="33" t="str">
        <f>VLOOKUP(B916,SAOM!B$2:Q2457,13,0)</f>
        <v>00:20:0E:10:4B:08</v>
      </c>
      <c r="Y916" s="13">
        <v>41185</v>
      </c>
      <c r="Z916" s="40" t="s">
        <v>5712</v>
      </c>
      <c r="AA916" s="14">
        <v>41185</v>
      </c>
      <c r="AB916" s="28">
        <f>VLOOKUP(C916,Relatorios!A$3:B1687,2,0)</f>
        <v>41291</v>
      </c>
      <c r="AC916" s="287">
        <f>VLOOKUP(D916,Faturamento!D$3:F2351,3,0)</f>
        <v>41216</v>
      </c>
      <c r="AD916" s="41"/>
      <c r="AE916" s="14" t="str">
        <f>VLOOKUP(B916,SAOM!B$2:T2457,16,0)</f>
        <v>-</v>
      </c>
      <c r="AF916" s="14">
        <f t="shared" si="42"/>
        <v>41275</v>
      </c>
      <c r="AG916" s="14" t="s">
        <v>4162</v>
      </c>
      <c r="AH916" s="14"/>
      <c r="AI916" s="47"/>
      <c r="AJ916" s="114"/>
      <c r="AK916" s="114"/>
      <c r="AL916" s="11" t="str">
        <f>VLOOKUP(B916,SAOM!B$2:U2574,20,0)</f>
        <v>-</v>
      </c>
    </row>
    <row r="917" spans="1:43" s="15" customFormat="1" ht="15.75" customHeight="1">
      <c r="A917" s="39">
        <v>4155</v>
      </c>
      <c r="B917" s="31">
        <v>4155</v>
      </c>
      <c r="C917" s="31">
        <v>4155</v>
      </c>
      <c r="D917" s="33" t="str">
        <f>VLOOKUP(B917,SAOM!B$2:H2574,7,0)</f>
        <v>SES-CAOS-4155</v>
      </c>
      <c r="E917" s="13">
        <v>41129</v>
      </c>
      <c r="F917" s="13">
        <f t="shared" si="43"/>
        <v>41174</v>
      </c>
      <c r="G917" s="13">
        <f>VLOOKUP(B917,SAOM!B$2:D2461,3,0)</f>
        <v>41174</v>
      </c>
      <c r="H917" s="13">
        <f t="shared" si="41"/>
        <v>41189</v>
      </c>
      <c r="I917" s="13" t="s">
        <v>458</v>
      </c>
      <c r="J917" s="10" t="s">
        <v>469</v>
      </c>
      <c r="K917" s="33" t="str">
        <f>VLOOKUP(B917,SAOM!B$2:H2458,4,0)</f>
        <v>Aceito</v>
      </c>
      <c r="L917" s="10" t="s">
        <v>456</v>
      </c>
      <c r="M917" s="33" t="str">
        <f>VLOOKUP(B917,SAOM!B$2:F2744,5,0)</f>
        <v>Lider</v>
      </c>
      <c r="N917" s="11" t="s">
        <v>5994</v>
      </c>
      <c r="O917" s="11" t="str">
        <f>VLOOKUP(N917,Coordenadas!B$2:C1764,2,0)</f>
        <v>TRIÂNGULO DO SUL</v>
      </c>
      <c r="P917" s="11" t="str">
        <f>VLOOKUP(N917,Coordenadas!B$2:D1764,3,0)</f>
        <v xml:space="preserve"> 19°41'50.98"S</v>
      </c>
      <c r="Q917" s="11" t="str">
        <f>VLOOKUP(N917,Coordenadas!B$2:E1764,4,0)</f>
        <v xml:space="preserve"> 46°10'8.55"O</v>
      </c>
      <c r="R917" s="33">
        <v>4033</v>
      </c>
      <c r="S917" s="13">
        <v>41169</v>
      </c>
      <c r="T917" s="35" t="str">
        <f>VLOOKUP(B917,SAOM!B$2:M2458,9,0)</f>
        <v>Irlene Aparecida Nogueira</v>
      </c>
      <c r="U917" s="13" t="str">
        <f>VLOOKUP(B917,SAOM!B$2:N2458,10,0)</f>
        <v xml:space="preserve"> Avenida Rute Falco,638</v>
      </c>
      <c r="V917" s="35" t="str">
        <f>VLOOKUP(B917,SAOM!B$2:P2458,12,0)</f>
        <v>037-34269192</v>
      </c>
      <c r="W917" s="60" t="str">
        <f>VLOOKUP(B917,SAOM!B$2:O2458,11,0)</f>
        <v>38970-000</v>
      </c>
      <c r="X917" s="33" t="str">
        <f>VLOOKUP(B917,SAOM!B$2:Q2458,13,0)</f>
        <v>00:20:0e:10:4c:6d</v>
      </c>
      <c r="Y917" s="13">
        <v>41173</v>
      </c>
      <c r="Z917" s="11" t="s">
        <v>5712</v>
      </c>
      <c r="AA917" s="14">
        <v>41173</v>
      </c>
      <c r="AB917" s="28">
        <f>VLOOKUP(C917,Relatorios!A$3:B1688,2,0)</f>
        <v>41254</v>
      </c>
      <c r="AC917" s="287">
        <f>VLOOKUP(D917,Faturamento!D$3:F2352,3,0)</f>
        <v>41204</v>
      </c>
      <c r="AD917" s="41"/>
      <c r="AE917" s="14" t="str">
        <f>VLOOKUP(B917,SAOM!B$2:T2458,16,0)</f>
        <v>-</v>
      </c>
      <c r="AF917" s="14">
        <f t="shared" si="42"/>
        <v>41263</v>
      </c>
      <c r="AG917" s="14" t="s">
        <v>4162</v>
      </c>
      <c r="AH917" s="14"/>
      <c r="AI917" s="47"/>
      <c r="AJ917" s="114"/>
      <c r="AK917" s="114"/>
      <c r="AL917" s="11" t="str">
        <f>VLOOKUP(B917,SAOM!B$2:U2575,20,0)</f>
        <v>Não possui cabo</v>
      </c>
    </row>
    <row r="918" spans="1:43" s="15" customFormat="1" ht="15.75" customHeight="1">
      <c r="A918" s="39">
        <v>4159</v>
      </c>
      <c r="B918" s="31">
        <v>4159</v>
      </c>
      <c r="C918" s="31">
        <v>4159</v>
      </c>
      <c r="D918" s="33" t="str">
        <f>VLOOKUP(B918,SAOM!B$2:H2575,7,0)</f>
        <v>SES-CARO-4159</v>
      </c>
      <c r="E918" s="13">
        <v>41129</v>
      </c>
      <c r="F918" s="13">
        <f t="shared" si="43"/>
        <v>41174</v>
      </c>
      <c r="G918" s="13">
        <f>VLOOKUP(B918,SAOM!B$2:D2462,3,0)</f>
        <v>41174</v>
      </c>
      <c r="H918" s="13">
        <f t="shared" si="41"/>
        <v>41189</v>
      </c>
      <c r="I918" s="13" t="s">
        <v>458</v>
      </c>
      <c r="J918" s="10" t="s">
        <v>469</v>
      </c>
      <c r="K918" s="33" t="str">
        <f>VLOOKUP(B918,SAOM!B$2:H2459,4,0)</f>
        <v>Aceito</v>
      </c>
      <c r="L918" s="10" t="s">
        <v>456</v>
      </c>
      <c r="M918" s="33" t="str">
        <f>VLOOKUP(B918,SAOM!B$2:F2745,5,0)</f>
        <v>Lider</v>
      </c>
      <c r="N918" s="11" t="s">
        <v>1838</v>
      </c>
      <c r="O918" s="11" t="str">
        <f>VLOOKUP(N918,Coordenadas!B$2:C1765,2,0)</f>
        <v>SUL</v>
      </c>
      <c r="P918" s="11" t="str">
        <f>VLOOKUP(N918,Coordenadas!B$2:D1765,3,0)</f>
        <v xml:space="preserve"> 20°58'17.45"S</v>
      </c>
      <c r="Q918" s="11" t="str">
        <f>VLOOKUP(N918,Coordenadas!B$2:E1765,4,0)</f>
        <v xml:space="preserve"> 46° 7'57.35"O</v>
      </c>
      <c r="R918" s="33">
        <v>4033</v>
      </c>
      <c r="S918" s="13">
        <v>41184</v>
      </c>
      <c r="T918" s="35" t="str">
        <f>VLOOKUP(B918,SAOM!B$2:M2459,9,0)</f>
        <v>Rosangela Marques Aschcar Carvalho</v>
      </c>
      <c r="U918" s="13" t="str">
        <f>VLOOKUP(B918,SAOM!B$2:N2459,10,0)</f>
        <v xml:space="preserve"> Rua Pedro Faria - 722 - Jardim America</v>
      </c>
      <c r="V918" s="35" t="str">
        <f>VLOOKUP(B918,SAOM!B$2:P2459,12,0)</f>
        <v>35 3561 2288</v>
      </c>
      <c r="W918" s="60" t="str">
        <f>VLOOKUP(B918,SAOM!B$2:O2459,11,0)</f>
        <v>37150-000</v>
      </c>
      <c r="X918" s="33" t="str">
        <f>VLOOKUP(B918,SAOM!B$2:Q2459,13,0)</f>
        <v>00:20:0e:10:4f:94</v>
      </c>
      <c r="Y918" s="13">
        <v>41191</v>
      </c>
      <c r="Z918" s="11" t="s">
        <v>8102</v>
      </c>
      <c r="AA918" s="14">
        <v>41191</v>
      </c>
      <c r="AB918" s="28">
        <f>VLOOKUP(C918,Relatorios!A$3:B1689,2,0)</f>
        <v>41277</v>
      </c>
      <c r="AC918" s="287">
        <f>VLOOKUP(D918,Faturamento!D$3:F2353,3,0)</f>
        <v>41222</v>
      </c>
      <c r="AD918" s="41"/>
      <c r="AE918" s="14" t="str">
        <f>VLOOKUP(B918,SAOM!B$2:T2459,16,0)</f>
        <v>-</v>
      </c>
      <c r="AF918" s="14">
        <f t="shared" si="42"/>
        <v>41281</v>
      </c>
      <c r="AG918" s="14">
        <v>41402</v>
      </c>
      <c r="AH918" s="14"/>
      <c r="AI918" s="47" t="s">
        <v>623</v>
      </c>
      <c r="AJ918" s="114" t="s">
        <v>22163</v>
      </c>
      <c r="AK918" s="114" t="s">
        <v>4162</v>
      </c>
      <c r="AL918" s="11" t="str">
        <f>VLOOKUP(B918,SAOM!B$2:U2576,20,0)</f>
        <v>Não possui cabo RJ45</v>
      </c>
    </row>
    <row r="919" spans="1:43" s="57" customFormat="1" ht="15.75" customHeight="1">
      <c r="A919" s="39">
        <v>4160</v>
      </c>
      <c r="B919" s="31">
        <v>4160</v>
      </c>
      <c r="C919" s="31">
        <v>4160</v>
      </c>
      <c r="D919" s="33" t="str">
        <f>VLOOKUP(B919,SAOM!B$2:H2576,7,0)</f>
        <v>SES-CARO-4160</v>
      </c>
      <c r="E919" s="24">
        <v>41129</v>
      </c>
      <c r="F919" s="24">
        <f t="shared" si="43"/>
        <v>41174</v>
      </c>
      <c r="G919" s="13">
        <f>VLOOKUP(B919,SAOM!B$2:D2463,3,0)</f>
        <v>41174</v>
      </c>
      <c r="H919" s="24">
        <f t="shared" si="41"/>
        <v>41189</v>
      </c>
      <c r="I919" s="24" t="s">
        <v>458</v>
      </c>
      <c r="J919" s="48" t="s">
        <v>469</v>
      </c>
      <c r="K919" s="33" t="str">
        <f>VLOOKUP(B919,SAOM!B$2:H2460,4,0)</f>
        <v>Aceito</v>
      </c>
      <c r="L919" s="10" t="s">
        <v>456</v>
      </c>
      <c r="M919" s="33" t="str">
        <f>VLOOKUP(B919,SAOM!B$2:F2746,5,0)</f>
        <v>Lider</v>
      </c>
      <c r="N919" s="40" t="s">
        <v>1838</v>
      </c>
      <c r="O919" s="11" t="str">
        <f>VLOOKUP(N919,Coordenadas!B$2:C1766,2,0)</f>
        <v>SUL</v>
      </c>
      <c r="P919" s="11" t="str">
        <f>VLOOKUP(N919,Coordenadas!B$2:D1766,3,0)</f>
        <v xml:space="preserve"> 20°58'17.45"S</v>
      </c>
      <c r="Q919" s="11" t="str">
        <f>VLOOKUP(N919,Coordenadas!B$2:E1766,4,0)</f>
        <v xml:space="preserve"> 46° 7'57.35"O</v>
      </c>
      <c r="R919" s="31">
        <v>4033</v>
      </c>
      <c r="S919" s="24">
        <v>41185</v>
      </c>
      <c r="T919" s="35" t="str">
        <f>VLOOKUP(B919,SAOM!B$2:M2460,9,0)</f>
        <v>Virginia Aparecida Leão</v>
      </c>
      <c r="U919" s="13" t="str">
        <f>VLOOKUP(B919,SAOM!B$2:N2460,10,0)</f>
        <v xml:space="preserve"> Rua Irmãs da Providencia - s/n - Centro</v>
      </c>
      <c r="V919" s="35" t="str">
        <f>VLOOKUP(B919,SAOM!B$2:P2460,12,0)</f>
        <v>35 3561 3167</v>
      </c>
      <c r="W919" s="60" t="str">
        <f>VLOOKUP(B919,SAOM!B$2:O2460,11,0)</f>
        <v>37150-000</v>
      </c>
      <c r="X919" s="33" t="str">
        <f>VLOOKUP(B919,SAOM!B$2:Q2460,13,0)</f>
        <v>00:20:0E:10:4C:35</v>
      </c>
      <c r="Y919" s="24">
        <v>41186</v>
      </c>
      <c r="Z919" s="40" t="s">
        <v>8102</v>
      </c>
      <c r="AA919" s="55">
        <v>41187</v>
      </c>
      <c r="AB919" s="28">
        <f>VLOOKUP(C919,Relatorios!A$3:B1690,2,0)</f>
        <v>41277</v>
      </c>
      <c r="AC919" s="287">
        <f>VLOOKUP(D919,Faturamento!D$3:F2354,3,0)</f>
        <v>41218</v>
      </c>
      <c r="AD919" s="45"/>
      <c r="AE919" s="14" t="str">
        <f>VLOOKUP(B919,SAOM!B$2:T2460,16,0)</f>
        <v>-</v>
      </c>
      <c r="AF919" s="55">
        <f t="shared" si="42"/>
        <v>41277</v>
      </c>
      <c r="AG919" s="55" t="s">
        <v>4162</v>
      </c>
      <c r="AH919" s="55"/>
      <c r="AI919" s="181"/>
      <c r="AJ919" s="115"/>
      <c r="AK919" s="115"/>
      <c r="AL919" s="11" t="str">
        <f>VLOOKUP(B919,SAOM!B$2:U2577,20,0)</f>
        <v>-</v>
      </c>
    </row>
    <row r="920" spans="1:43" s="15" customFormat="1" ht="15.75" customHeight="1">
      <c r="A920" s="39">
        <v>4161</v>
      </c>
      <c r="B920" s="31">
        <v>4161</v>
      </c>
      <c r="C920" s="31">
        <v>4161</v>
      </c>
      <c r="D920" s="33" t="str">
        <f>VLOOKUP(B920,SAOM!B$2:H2577,7,0)</f>
        <v>SES-CARO-4161</v>
      </c>
      <c r="E920" s="13">
        <v>41129</v>
      </c>
      <c r="F920" s="13">
        <f t="shared" si="43"/>
        <v>41174</v>
      </c>
      <c r="G920" s="13">
        <f>VLOOKUP(B920,SAOM!B$2:D2464,3,0)</f>
        <v>41174</v>
      </c>
      <c r="H920" s="13">
        <f t="shared" si="41"/>
        <v>41189</v>
      </c>
      <c r="I920" s="13" t="s">
        <v>458</v>
      </c>
      <c r="J920" s="10" t="s">
        <v>469</v>
      </c>
      <c r="K920" s="33" t="str">
        <f>VLOOKUP(B920,SAOM!B$2:H2461,4,0)</f>
        <v>Aceito</v>
      </c>
      <c r="L920" s="10" t="s">
        <v>456</v>
      </c>
      <c r="M920" s="33" t="str">
        <f>VLOOKUP(B920,SAOM!B$2:F2747,5,0)</f>
        <v>Lider</v>
      </c>
      <c r="N920" s="11" t="s">
        <v>1838</v>
      </c>
      <c r="O920" s="11" t="str">
        <f>VLOOKUP(N920,Coordenadas!B$2:C1767,2,0)</f>
        <v>SUL</v>
      </c>
      <c r="P920" s="11" t="str">
        <f>VLOOKUP(N920,Coordenadas!B$2:D1767,3,0)</f>
        <v xml:space="preserve"> 20°58'17.45"S</v>
      </c>
      <c r="Q920" s="11" t="str">
        <f>VLOOKUP(N920,Coordenadas!B$2:E1767,4,0)</f>
        <v xml:space="preserve"> 46° 7'57.35"O</v>
      </c>
      <c r="R920" s="33">
        <v>4033</v>
      </c>
      <c r="S920" s="13">
        <v>41187</v>
      </c>
      <c r="T920" s="35" t="str">
        <f>VLOOKUP(B920,SAOM!B$2:M2461,9,0)</f>
        <v>Debora dos Santos</v>
      </c>
      <c r="U920" s="13" t="str">
        <f>VLOOKUP(B920,SAOM!B$2:N2461,10,0)</f>
        <v xml:space="preserve"> Rua São Vicente - 189 - Acampamento</v>
      </c>
      <c r="V920" s="35" t="str">
        <f>VLOOKUP(B920,SAOM!B$2:P2461,12,0)</f>
        <v>35 3561 3270</v>
      </c>
      <c r="W920" s="60" t="str">
        <f>VLOOKUP(B920,SAOM!B$2:O2461,11,0)</f>
        <v>37150-000</v>
      </c>
      <c r="X920" s="33" t="str">
        <f>VLOOKUP(B920,SAOM!B$2:Q2461,13,0)</f>
        <v>00:20:0e:10:4f:74</v>
      </c>
      <c r="Y920" s="13">
        <v>41193</v>
      </c>
      <c r="Z920" s="11" t="s">
        <v>8102</v>
      </c>
      <c r="AA920" s="14">
        <v>41197</v>
      </c>
      <c r="AB920" s="28">
        <f>VLOOKUP(C920,Relatorios!A$3:B1691,2,0)</f>
        <v>41277</v>
      </c>
      <c r="AC920" s="287">
        <f>VLOOKUP(D920,Faturamento!D$3:F2355,3,0)</f>
        <v>41228</v>
      </c>
      <c r="AD920" s="41"/>
      <c r="AE920" s="14" t="str">
        <f>VLOOKUP(B920,SAOM!B$2:T2461,16,0)</f>
        <v>-</v>
      </c>
      <c r="AF920" s="14">
        <f t="shared" si="42"/>
        <v>41287</v>
      </c>
      <c r="AG920" s="14" t="s">
        <v>4162</v>
      </c>
      <c r="AH920" s="14"/>
      <c r="AI920" s="47"/>
      <c r="AJ920" s="114"/>
      <c r="AK920" s="114"/>
      <c r="AL920" s="11" t="str">
        <f>VLOOKUP(B920,SAOM!B$2:U2578,20,0)</f>
        <v>Não possui cabo RJ45</v>
      </c>
    </row>
    <row r="921" spans="1:43" s="57" customFormat="1" ht="15.75" customHeight="1">
      <c r="A921" s="39">
        <v>4162</v>
      </c>
      <c r="B921" s="31">
        <v>4162</v>
      </c>
      <c r="C921" s="31">
        <v>4162</v>
      </c>
      <c r="D921" s="33" t="str">
        <f>VLOOKUP(B921,SAOM!B$2:H2578,7,0)</f>
        <v>SES-CARO-4162</v>
      </c>
      <c r="E921" s="24">
        <v>41129</v>
      </c>
      <c r="F921" s="24">
        <f t="shared" si="43"/>
        <v>41174</v>
      </c>
      <c r="G921" s="13">
        <f>VLOOKUP(B921,SAOM!B$2:D2465,3,0)</f>
        <v>41174</v>
      </c>
      <c r="H921" s="24">
        <f t="shared" si="41"/>
        <v>41189</v>
      </c>
      <c r="I921" s="24" t="s">
        <v>458</v>
      </c>
      <c r="J921" s="48" t="s">
        <v>469</v>
      </c>
      <c r="K921" s="33" t="str">
        <f>VLOOKUP(B921,SAOM!B$2:H2462,4,0)</f>
        <v>Aceito</v>
      </c>
      <c r="L921" s="10" t="s">
        <v>456</v>
      </c>
      <c r="M921" s="33" t="str">
        <f>VLOOKUP(B921,SAOM!B$2:F2748,5,0)</f>
        <v>Lider</v>
      </c>
      <c r="N921" s="40" t="s">
        <v>1838</v>
      </c>
      <c r="O921" s="11" t="str">
        <f>VLOOKUP(N921,Coordenadas!B$2:C1768,2,0)</f>
        <v>SUL</v>
      </c>
      <c r="P921" s="11" t="str">
        <f>VLOOKUP(N921,Coordenadas!B$2:D1768,3,0)</f>
        <v xml:space="preserve"> 20°58'17.45"S</v>
      </c>
      <c r="Q921" s="11" t="str">
        <f>VLOOKUP(N921,Coordenadas!B$2:E1768,4,0)</f>
        <v xml:space="preserve"> 46° 7'57.35"O</v>
      </c>
      <c r="R921" s="31">
        <v>4033</v>
      </c>
      <c r="S921" s="24">
        <v>41197</v>
      </c>
      <c r="T921" s="35" t="str">
        <f>VLOOKUP(B921,SAOM!B$2:M2462,9,0)</f>
        <v>Weder Lúcio Torres</v>
      </c>
      <c r="U921" s="13" t="str">
        <f>VLOOKUP(B921,SAOM!B$2:N2462,10,0)</f>
        <v xml:space="preserve"> Rua Mauricio Melo de Carvalho - s/n - Bela Vista</v>
      </c>
      <c r="V921" s="35" t="str">
        <f>VLOOKUP(B921,SAOM!B$2:P2462,12,0)</f>
        <v>35 35612479</v>
      </c>
      <c r="W921" s="60" t="str">
        <f>VLOOKUP(B921,SAOM!B$2:O2462,11,0)</f>
        <v>37150-000</v>
      </c>
      <c r="X921" s="33" t="str">
        <f>VLOOKUP(B921,SAOM!B$2:Q2462,13,0)</f>
        <v>00:20:0E:10:4A:41</v>
      </c>
      <c r="Y921" s="24">
        <v>41187</v>
      </c>
      <c r="Z921" s="40" t="s">
        <v>8102</v>
      </c>
      <c r="AA921" s="55">
        <v>41187</v>
      </c>
      <c r="AB921" s="28">
        <f>VLOOKUP(C921,Relatorios!A$3:B1692,2,0)</f>
        <v>41277</v>
      </c>
      <c r="AC921" s="287">
        <f>VLOOKUP(D921,Faturamento!D$3:F2356,3,0)</f>
        <v>41218</v>
      </c>
      <c r="AD921" s="45"/>
      <c r="AE921" s="14" t="str">
        <f>VLOOKUP(B921,SAOM!B$2:T2462,16,0)</f>
        <v>-</v>
      </c>
      <c r="AF921" s="55">
        <f t="shared" si="42"/>
        <v>41277</v>
      </c>
      <c r="AG921" s="55" t="s">
        <v>4162</v>
      </c>
      <c r="AH921" s="55"/>
      <c r="AI921" s="181"/>
      <c r="AJ921" s="115"/>
      <c r="AK921" s="115"/>
      <c r="AL921" s="11" t="str">
        <f>VLOOKUP(B921,SAOM!B$2:U2579,20,0)</f>
        <v>-</v>
      </c>
    </row>
    <row r="922" spans="1:43" s="15" customFormat="1" ht="15.75" customHeight="1">
      <c r="A922" s="39">
        <v>4212</v>
      </c>
      <c r="B922" s="31">
        <v>4212</v>
      </c>
      <c r="C922" s="31">
        <v>4212</v>
      </c>
      <c r="D922" s="33" t="str">
        <f>VLOOKUP(B922,SAOM!B$2:H2579,7,0)</f>
        <v>SES-ITCA-4212</v>
      </c>
      <c r="E922" s="13">
        <v>41141</v>
      </c>
      <c r="F922" s="13">
        <f t="shared" si="43"/>
        <v>41186</v>
      </c>
      <c r="G922" s="13">
        <f>VLOOKUP(B922,SAOM!B$2:D2466,3,0)</f>
        <v>41186</v>
      </c>
      <c r="H922" s="13">
        <f t="shared" si="41"/>
        <v>41201</v>
      </c>
      <c r="I922" s="13" t="s">
        <v>458</v>
      </c>
      <c r="J922" s="10" t="s">
        <v>469</v>
      </c>
      <c r="K922" s="33" t="str">
        <f>VLOOKUP(B922,SAOM!B$2:H2463,4,0)</f>
        <v>Aceito</v>
      </c>
      <c r="L922" s="10" t="s">
        <v>456</v>
      </c>
      <c r="M922" s="33" t="str">
        <f>VLOOKUP(B922,SAOM!B$2:F2749,5,0)</f>
        <v>Lider</v>
      </c>
      <c r="N922" s="40" t="s">
        <v>4834</v>
      </c>
      <c r="O922" s="11" t="str">
        <f>VLOOKUP(N922,Coordenadas!B$2:C1769,2,0)</f>
        <v>OESTE</v>
      </c>
      <c r="P922" s="11" t="str">
        <f>VLOOKUP(N922,Coordenadas!B$2:D1769,3,0)</f>
        <v xml:space="preserve"> 20°28'24.17"S</v>
      </c>
      <c r="Q922" s="11" t="str">
        <f>VLOOKUP(N922,Coordenadas!B$2:E1769,4,0)</f>
        <v xml:space="preserve"> 45° 7'35.84"O</v>
      </c>
      <c r="R922" s="33">
        <v>4033</v>
      </c>
      <c r="S922" s="13">
        <v>41173</v>
      </c>
      <c r="T922" s="35" t="str">
        <f>VLOOKUP(B922,SAOM!B$2:M2463,9,0)</f>
        <v>Jovita Cristina Vitoi</v>
      </c>
      <c r="U922" s="13" t="str">
        <f>VLOOKUP(B922,SAOM!B$2:N2463,10,0)</f>
        <v>Rua Dona Cotinha, S/nº</v>
      </c>
      <c r="V922" s="35" t="str">
        <f>VLOOKUP(B922,SAOM!B$2:P2463,12,0)</f>
        <v>37-3341-7165</v>
      </c>
      <c r="W922" s="60" t="str">
        <f>VLOOKUP(B922,SAOM!B$2:O2463,11,0)</f>
        <v>35550-000</v>
      </c>
      <c r="X922" s="33" t="str">
        <f>VLOOKUP(B922,SAOM!B$2:Q2463,13,0)</f>
        <v>00:20:0e:10:4c:d3</v>
      </c>
      <c r="Y922" s="13">
        <v>41176</v>
      </c>
      <c r="Z922" s="11" t="s">
        <v>5875</v>
      </c>
      <c r="AA922" s="14">
        <v>41176</v>
      </c>
      <c r="AB922" s="28">
        <f>VLOOKUP(C922,Relatorios!A$3:B1693,2,0)</f>
        <v>41291</v>
      </c>
      <c r="AC922" s="287">
        <f>VLOOKUP(D922,Faturamento!D$3:F2357,3,0)</f>
        <v>41207</v>
      </c>
      <c r="AD922" s="41"/>
      <c r="AE922" s="14" t="str">
        <f>VLOOKUP(B922,SAOM!B$2:T2463,16,0)</f>
        <v>-</v>
      </c>
      <c r="AF922" s="14">
        <f t="shared" si="42"/>
        <v>41266</v>
      </c>
      <c r="AG922" s="14">
        <v>41201</v>
      </c>
      <c r="AH922" s="14">
        <v>41219</v>
      </c>
      <c r="AI922" s="181" t="s">
        <v>623</v>
      </c>
      <c r="AJ922" s="114" t="s">
        <v>8681</v>
      </c>
      <c r="AK922" s="114" t="s">
        <v>9089</v>
      </c>
      <c r="AL922" s="11" t="str">
        <f>VLOOKUP(B922,SAOM!B$2:U2580,20,0)</f>
        <v>Não possui computador</v>
      </c>
    </row>
    <row r="923" spans="1:43" s="15" customFormat="1" ht="15.75" customHeight="1">
      <c r="A923" s="39">
        <v>4211</v>
      </c>
      <c r="B923" s="31">
        <v>4211</v>
      </c>
      <c r="C923" s="31">
        <v>4211</v>
      </c>
      <c r="D923" s="33" t="str">
        <f>VLOOKUP(B923,SAOM!B$2:H2580,7,0)</f>
        <v>SES-ITCA-4211</v>
      </c>
      <c r="E923" s="13">
        <v>41141</v>
      </c>
      <c r="F923" s="13">
        <f t="shared" si="43"/>
        <v>41186</v>
      </c>
      <c r="G923" s="13">
        <f>VLOOKUP(B923,SAOM!B$2:D2467,3,0)</f>
        <v>41186</v>
      </c>
      <c r="H923" s="13">
        <f t="shared" si="41"/>
        <v>41201</v>
      </c>
      <c r="I923" s="13" t="s">
        <v>458</v>
      </c>
      <c r="J923" s="10" t="s">
        <v>469</v>
      </c>
      <c r="K923" s="33" t="str">
        <f>VLOOKUP(B923,SAOM!B$2:H2464,4,0)</f>
        <v>Aceito</v>
      </c>
      <c r="L923" s="10" t="s">
        <v>456</v>
      </c>
      <c r="M923" s="33" t="str">
        <f>VLOOKUP(B923,SAOM!B$2:F2750,5,0)</f>
        <v>Lider</v>
      </c>
      <c r="N923" s="11" t="s">
        <v>4834</v>
      </c>
      <c r="O923" s="11" t="str">
        <f>VLOOKUP(N923,Coordenadas!B$2:C1770,2,0)</f>
        <v>OESTE</v>
      </c>
      <c r="P923" s="11" t="str">
        <f>VLOOKUP(N923,Coordenadas!B$2:D1770,3,0)</f>
        <v xml:space="preserve"> 20°28'24.17"S</v>
      </c>
      <c r="Q923" s="11" t="str">
        <f>VLOOKUP(N923,Coordenadas!B$2:E1770,4,0)</f>
        <v xml:space="preserve"> 45° 7'35.84"O</v>
      </c>
      <c r="R923" s="33">
        <v>4033</v>
      </c>
      <c r="S923" s="13">
        <v>41276</v>
      </c>
      <c r="T923" s="35" t="str">
        <f>VLOOKUP(B923,SAOM!B$2:M2464,9,0)</f>
        <v>Soraia Santos Silva</v>
      </c>
      <c r="U923" s="13" t="str">
        <f>VLOOKUP(B923,SAOM!B$2:N2464,10,0)</f>
        <v>Praça Brigida Nascimento</v>
      </c>
      <c r="V923" s="35" t="str">
        <f>VLOOKUP(B923,SAOM!B$2:P2464,12,0)</f>
        <v>37-3341-5096</v>
      </c>
      <c r="W923" s="60" t="str">
        <f>VLOOKUP(B923,SAOM!B$2:O2464,11,0)</f>
        <v>35550-000</v>
      </c>
      <c r="X923" s="33" t="str">
        <f>VLOOKUP(B923,SAOM!B$2:Q2464,13,0)</f>
        <v>00:20:0e:10:54:f5</v>
      </c>
      <c r="Y923" s="13">
        <v>41278</v>
      </c>
      <c r="Z923" s="11" t="s">
        <v>12064</v>
      </c>
      <c r="AA923" s="14">
        <v>41278</v>
      </c>
      <c r="AB923" s="28">
        <f>VLOOKUP(C923,Relatorios!A$3:B1694,2,0)</f>
        <v>41299</v>
      </c>
      <c r="AC923" s="287">
        <f>VLOOKUP(D923,Faturamento!D$3:F2358,3,0)</f>
        <v>41309</v>
      </c>
      <c r="AD923" s="41"/>
      <c r="AE923" s="14" t="str">
        <f>VLOOKUP(B923,SAOM!B$2:T2464,16,0)</f>
        <v>-</v>
      </c>
      <c r="AF923" s="14">
        <f t="shared" si="42"/>
        <v>41368</v>
      </c>
      <c r="AG923" s="14">
        <v>41360</v>
      </c>
      <c r="AH923" s="14">
        <v>41408</v>
      </c>
      <c r="AI923" s="181" t="s">
        <v>8609</v>
      </c>
      <c r="AJ923" s="14" t="s">
        <v>16249</v>
      </c>
      <c r="AK923" s="114" t="s">
        <v>22159</v>
      </c>
      <c r="AL923" s="11" t="str">
        <f>VLOOKUP(B923,SAOM!B$2:U2581,20,0)</f>
        <v>Não há terminal próximo.</v>
      </c>
    </row>
    <row r="924" spans="1:43" s="15" customFormat="1" ht="15.75" customHeight="1">
      <c r="A924" s="39">
        <v>4210</v>
      </c>
      <c r="B924" s="31">
        <v>4210</v>
      </c>
      <c r="C924" s="31">
        <v>4210</v>
      </c>
      <c r="D924" s="33" t="str">
        <f>VLOOKUP(B924,SAOM!B$2:H2581,7,0)</f>
        <v>SES-ITCA-4210</v>
      </c>
      <c r="E924" s="13">
        <v>41141</v>
      </c>
      <c r="F924" s="13">
        <f t="shared" si="43"/>
        <v>41186</v>
      </c>
      <c r="G924" s="13">
        <f>VLOOKUP(B924,SAOM!B$2:D2468,3,0)</f>
        <v>41186</v>
      </c>
      <c r="H924" s="13">
        <f t="shared" si="41"/>
        <v>41201</v>
      </c>
      <c r="I924" s="13" t="s">
        <v>458</v>
      </c>
      <c r="J924" s="10" t="s">
        <v>469</v>
      </c>
      <c r="K924" s="33" t="str">
        <f>VLOOKUP(B924,SAOM!B$2:H2465,4,0)</f>
        <v>Aceito</v>
      </c>
      <c r="L924" s="10" t="s">
        <v>456</v>
      </c>
      <c r="M924" s="33" t="str">
        <f>VLOOKUP(B924,SAOM!B$2:F2751,5,0)</f>
        <v>Lider</v>
      </c>
      <c r="N924" s="11" t="s">
        <v>4834</v>
      </c>
      <c r="O924" s="11" t="str">
        <f>VLOOKUP(N924,Coordenadas!B$2:C1771,2,0)</f>
        <v>OESTE</v>
      </c>
      <c r="P924" s="11" t="str">
        <f>VLOOKUP(N924,Coordenadas!B$2:D1771,3,0)</f>
        <v xml:space="preserve"> 20°28'24.17"S</v>
      </c>
      <c r="Q924" s="11" t="str">
        <f>VLOOKUP(N924,Coordenadas!B$2:E1771,4,0)</f>
        <v xml:space="preserve"> 45° 7'35.84"O</v>
      </c>
      <c r="R924" s="33">
        <v>4033</v>
      </c>
      <c r="S924" s="13">
        <v>41276</v>
      </c>
      <c r="T924" s="35" t="str">
        <f>VLOOKUP(B924,SAOM!B$2:M2465,9,0)</f>
        <v>Maria Cistina Ribeiro Martins Pinheiro</v>
      </c>
      <c r="U924" s="13" t="str">
        <f>VLOOKUP(B924,SAOM!B$2:N2465,10,0)</f>
        <v>Rua Amerio Vespúcio, S/nº - Distrito de Marilandia</v>
      </c>
      <c r="V924" s="35" t="str">
        <f>VLOOKUP(B924,SAOM!B$2:P2465,12,0)</f>
        <v>37-3341-4094</v>
      </c>
      <c r="W924" s="60" t="str">
        <f>VLOOKUP(B924,SAOM!B$2:O2465,11,0)</f>
        <v>35550-000</v>
      </c>
      <c r="X924" s="33" t="str">
        <f>VLOOKUP(B924,SAOM!B$2:Q2465,13,0)</f>
        <v>00:20:0e:10:54:e1</v>
      </c>
      <c r="Y924" s="13">
        <v>41278</v>
      </c>
      <c r="Z924" s="11" t="s">
        <v>12064</v>
      </c>
      <c r="AA924" s="14">
        <v>41281</v>
      </c>
      <c r="AB924" s="28">
        <f>VLOOKUP(C924,Relatorios!A$3:B1695,2,0)</f>
        <v>41299</v>
      </c>
      <c r="AC924" s="287">
        <f>VLOOKUP(D924,Faturamento!D$3:F2359,3,0)</f>
        <v>41312</v>
      </c>
      <c r="AD924" s="41"/>
      <c r="AE924" s="14" t="str">
        <f>VLOOKUP(B924,SAOM!B$2:T2465,16,0)</f>
        <v>-</v>
      </c>
      <c r="AF924" s="14">
        <f t="shared" si="42"/>
        <v>41371</v>
      </c>
      <c r="AG924" s="14" t="s">
        <v>4162</v>
      </c>
      <c r="AH924" s="14"/>
      <c r="AI924" s="47"/>
      <c r="AJ924" s="114"/>
      <c r="AK924" s="114"/>
      <c r="AL924" s="11" t="str">
        <f>VLOOKUP(B924,SAOM!B$2:U2582,20,0)</f>
        <v>Não possui computador</v>
      </c>
    </row>
    <row r="925" spans="1:43" s="57" customFormat="1" ht="15.75" customHeight="1">
      <c r="A925" s="39">
        <v>4209</v>
      </c>
      <c r="B925" s="31">
        <v>4209</v>
      </c>
      <c r="C925" s="31">
        <v>4209</v>
      </c>
      <c r="D925" s="31" t="str">
        <f>VLOOKUP(B925,SAOM!B$2:H2582,7,0)</f>
        <v>SES-ITCA-4209</v>
      </c>
      <c r="E925" s="24">
        <v>41141</v>
      </c>
      <c r="F925" s="24">
        <f t="shared" si="43"/>
        <v>41186</v>
      </c>
      <c r="G925" s="24">
        <f>VLOOKUP(B925,SAOM!B$2:D2469,3,0)</f>
        <v>41186</v>
      </c>
      <c r="H925" s="24">
        <f t="shared" si="41"/>
        <v>41201</v>
      </c>
      <c r="I925" s="24" t="s">
        <v>458</v>
      </c>
      <c r="J925" s="48" t="s">
        <v>469</v>
      </c>
      <c r="K925" s="31" t="str">
        <f>VLOOKUP(B925,SAOM!B$2:H2466,4,0)</f>
        <v>Aceito</v>
      </c>
      <c r="L925" s="48" t="s">
        <v>456</v>
      </c>
      <c r="M925" s="33" t="str">
        <f>VLOOKUP(B925,SAOM!B$2:F2752,5,0)</f>
        <v>Lider</v>
      </c>
      <c r="N925" s="40" t="s">
        <v>4834</v>
      </c>
      <c r="O925" s="11" t="str">
        <f>VLOOKUP(N925,Coordenadas!B$2:C1772,2,0)</f>
        <v>OESTE</v>
      </c>
      <c r="P925" s="11" t="str">
        <f>VLOOKUP(N925,Coordenadas!B$2:D1772,3,0)</f>
        <v xml:space="preserve"> 20°28'24.17"S</v>
      </c>
      <c r="Q925" s="11" t="str">
        <f>VLOOKUP(N925,Coordenadas!B$2:E1772,4,0)</f>
        <v xml:space="preserve"> 45° 7'35.84"O</v>
      </c>
      <c r="R925" s="31">
        <v>4033</v>
      </c>
      <c r="S925" s="24">
        <v>41172</v>
      </c>
      <c r="T925" s="54" t="str">
        <f>VLOOKUP(B925,SAOM!B$2:M2466,9,0)</f>
        <v>Marcelo Alves Morais</v>
      </c>
      <c r="U925" s="24" t="str">
        <f>VLOOKUP(B925,SAOM!B$2:N2466,10,0)</f>
        <v>Rua Odilon Augusto de Castro, S/nª</v>
      </c>
      <c r="V925" s="54" t="str">
        <f>VLOOKUP(B925,SAOM!B$2:P2466,12,0)</f>
        <v>37-3341-2551</v>
      </c>
      <c r="W925" s="175" t="str">
        <f>VLOOKUP(B925,SAOM!B$2:O2466,11,0)</f>
        <v>35550-000</v>
      </c>
      <c r="X925" s="31" t="str">
        <f>VLOOKUP(B925,SAOM!B$2:Q2466,13,0)</f>
        <v>00:20:0E:10:54:8C</v>
      </c>
      <c r="Y925" s="24">
        <v>41277</v>
      </c>
      <c r="Z925" s="40" t="s">
        <v>12064</v>
      </c>
      <c r="AA925" s="55">
        <v>41281</v>
      </c>
      <c r="AB925" s="28">
        <f>VLOOKUP(C925,Relatorios!A$3:B1696,2,0)</f>
        <v>41299</v>
      </c>
      <c r="AC925" s="287">
        <f>VLOOKUP(D925,Faturamento!D$3:F2360,3,0)</f>
        <v>41312</v>
      </c>
      <c r="AD925" s="45" t="s">
        <v>13718</v>
      </c>
      <c r="AE925" s="55" t="str">
        <f>VLOOKUP(B925,SAOM!B$2:T2466,16,0)</f>
        <v>-</v>
      </c>
      <c r="AF925" s="55">
        <f t="shared" si="42"/>
        <v>41371</v>
      </c>
      <c r="AG925" s="55" t="s">
        <v>4162</v>
      </c>
      <c r="AH925" s="55"/>
      <c r="AI925" s="181"/>
      <c r="AJ925" s="115"/>
      <c r="AK925" s="115"/>
      <c r="AL925" s="11" t="str">
        <f>VLOOKUP(B925,SAOM!B$2:U2583,20,0)</f>
        <v>Vai deixar conectado no modem.</v>
      </c>
    </row>
    <row r="926" spans="1:43" s="15" customFormat="1" ht="15.75" customHeight="1">
      <c r="A926" s="39">
        <v>4208</v>
      </c>
      <c r="B926" s="31">
        <v>4208</v>
      </c>
      <c r="C926" s="31">
        <v>4208</v>
      </c>
      <c r="D926" s="33" t="str">
        <f>VLOOKUP(B926,SAOM!B$2:H2583,7,0)</f>
        <v>SES-ITCA-4208</v>
      </c>
      <c r="E926" s="13">
        <v>41141</v>
      </c>
      <c r="F926" s="13">
        <f t="shared" si="43"/>
        <v>41186</v>
      </c>
      <c r="G926" s="13">
        <f>VLOOKUP(B926,SAOM!B$2:D2470,3,0)</f>
        <v>41186</v>
      </c>
      <c r="H926" s="13">
        <f t="shared" si="41"/>
        <v>41201</v>
      </c>
      <c r="I926" s="13" t="s">
        <v>458</v>
      </c>
      <c r="J926" s="10" t="s">
        <v>469</v>
      </c>
      <c r="K926" s="33" t="str">
        <f>VLOOKUP(B926,SAOM!B$2:H2467,4,0)</f>
        <v>Aceito</v>
      </c>
      <c r="L926" s="10" t="s">
        <v>456</v>
      </c>
      <c r="M926" s="33" t="str">
        <f>VLOOKUP(B926,SAOM!B$2:F2753,5,0)</f>
        <v>Lider</v>
      </c>
      <c r="N926" s="11" t="s">
        <v>4834</v>
      </c>
      <c r="O926" s="11" t="str">
        <f>VLOOKUP(N926,Coordenadas!B$2:C1773,2,0)</f>
        <v>OESTE</v>
      </c>
      <c r="P926" s="11" t="str">
        <f>VLOOKUP(N926,Coordenadas!B$2:D1773,3,0)</f>
        <v xml:space="preserve"> 20°28'24.17"S</v>
      </c>
      <c r="Q926" s="11" t="str">
        <f>VLOOKUP(N926,Coordenadas!B$2:E1773,4,0)</f>
        <v xml:space="preserve"> 45° 7'35.84"O</v>
      </c>
      <c r="R926" s="33">
        <v>4033</v>
      </c>
      <c r="S926" s="13">
        <v>41172</v>
      </c>
      <c r="T926" s="35" t="str">
        <f>VLOOKUP(B926,SAOM!B$2:M2467,9,0)</f>
        <v>André França Cardoso / Katia</v>
      </c>
      <c r="U926" s="13" t="str">
        <f>VLOOKUP(B926,SAOM!B$2:N2467,10,0)</f>
        <v>Rua Tavico Araujo, 576</v>
      </c>
      <c r="V926" s="35" t="str">
        <f>VLOOKUP(B926,SAOM!B$2:P2467,12,0)</f>
        <v>37-3341-1560</v>
      </c>
      <c r="W926" s="60" t="str">
        <f>VLOOKUP(B926,SAOM!B$2:O2467,11,0)</f>
        <v>35550-000</v>
      </c>
      <c r="X926" s="33" t="str">
        <f>VLOOKUP(B926,SAOM!B$2:Q2467,13,0)</f>
        <v>00:20:0E:10:4F:B6</v>
      </c>
      <c r="Y926" s="13">
        <v>41172</v>
      </c>
      <c r="Z926" s="11" t="s">
        <v>5727</v>
      </c>
      <c r="AA926" s="14">
        <v>41173</v>
      </c>
      <c r="AB926" s="28">
        <f>VLOOKUP(C926,Relatorios!A$3:B1697,2,0)</f>
        <v>41291</v>
      </c>
      <c r="AC926" s="287">
        <f>VLOOKUP(D926,Faturamento!D$3:F2361,3,0)</f>
        <v>41204</v>
      </c>
      <c r="AD926" s="41"/>
      <c r="AE926" s="14" t="str">
        <f>VLOOKUP(B926,SAOM!B$2:T2467,16,0)</f>
        <v>-</v>
      </c>
      <c r="AF926" s="14">
        <f t="shared" si="42"/>
        <v>41263</v>
      </c>
      <c r="AG926" s="14" t="s">
        <v>4162</v>
      </c>
      <c r="AH926" s="14"/>
      <c r="AI926" s="47"/>
      <c r="AJ926" s="114"/>
      <c r="AK926" s="114"/>
      <c r="AL926" s="11" t="str">
        <f>VLOOKUP(B926,SAOM!B$2:U2584,20,0)</f>
        <v>-</v>
      </c>
    </row>
    <row r="927" spans="1:43" s="15" customFormat="1" ht="15.75" customHeight="1">
      <c r="A927" s="39">
        <v>4207</v>
      </c>
      <c r="B927" s="31">
        <v>4207</v>
      </c>
      <c r="C927" s="31">
        <v>4207</v>
      </c>
      <c r="D927" s="33" t="str">
        <f>VLOOKUP(B927,SAOM!B$2:H2584,7,0)</f>
        <v>SES-ITCA-4207</v>
      </c>
      <c r="E927" s="13">
        <v>41141</v>
      </c>
      <c r="F927" s="13">
        <f t="shared" si="43"/>
        <v>41186</v>
      </c>
      <c r="G927" s="13">
        <f>VLOOKUP(B927,SAOM!B$2:D2471,3,0)</f>
        <v>41141</v>
      </c>
      <c r="H927" s="13">
        <f t="shared" si="41"/>
        <v>41201</v>
      </c>
      <c r="I927" s="13" t="s">
        <v>458</v>
      </c>
      <c r="J927" s="10" t="s">
        <v>469</v>
      </c>
      <c r="K927" s="33" t="str">
        <f>VLOOKUP(B927,SAOM!B$2:H2468,4,0)</f>
        <v>Aceito</v>
      </c>
      <c r="L927" s="10" t="s">
        <v>456</v>
      </c>
      <c r="M927" s="33" t="str">
        <f>VLOOKUP(B927,SAOM!B$2:F2754,5,0)</f>
        <v>Lider</v>
      </c>
      <c r="N927" s="11" t="s">
        <v>4834</v>
      </c>
      <c r="O927" s="11" t="str">
        <f>VLOOKUP(N927,Coordenadas!B$2:C1774,2,0)</f>
        <v>OESTE</v>
      </c>
      <c r="P927" s="11" t="str">
        <f>VLOOKUP(N927,Coordenadas!B$2:D1774,3,0)</f>
        <v xml:space="preserve"> 20°28'24.17"S</v>
      </c>
      <c r="Q927" s="11" t="str">
        <f>VLOOKUP(N927,Coordenadas!B$2:E1774,4,0)</f>
        <v xml:space="preserve"> 45° 7'35.84"O</v>
      </c>
      <c r="R927" s="33">
        <v>4033</v>
      </c>
      <c r="S927" s="13">
        <v>41172</v>
      </c>
      <c r="T927" s="35" t="str">
        <f>VLOOKUP(B927,SAOM!B$2:M2468,9,0)</f>
        <v>Petronio Reis / Tassia Yasmine Medeiros</v>
      </c>
      <c r="U927" s="13" t="str">
        <f>VLOOKUP(B927,SAOM!B$2:N2468,10,0)</f>
        <v>Rua Dr. Severo Rios, 66 - Bairro Centro</v>
      </c>
      <c r="V927" s="35" t="str">
        <f>VLOOKUP(B927,SAOM!B$2:P2468,12,0)</f>
        <v>37-3341-2429</v>
      </c>
      <c r="W927" s="60" t="str">
        <f>VLOOKUP(B927,SAOM!B$2:O2468,11,0)</f>
        <v>35550-000</v>
      </c>
      <c r="X927" s="33" t="str">
        <f>VLOOKUP(B927,SAOM!B$2:Q2468,13,0)</f>
        <v>00:20:0e:10:4f:3a</v>
      </c>
      <c r="Y927" s="13">
        <v>41173</v>
      </c>
      <c r="Z927" s="11" t="s">
        <v>5727</v>
      </c>
      <c r="AA927" s="14">
        <v>41173</v>
      </c>
      <c r="AB927" s="28">
        <f>VLOOKUP(C927,Relatorios!A$3:B1698,2,0)</f>
        <v>41291</v>
      </c>
      <c r="AC927" s="287">
        <f>VLOOKUP(D927,Faturamento!D$3:F2362,3,0)</f>
        <v>41204</v>
      </c>
      <c r="AD927" s="41"/>
      <c r="AE927" s="14" t="str">
        <f>VLOOKUP(B927,SAOM!B$2:T2468,16,0)</f>
        <v>-</v>
      </c>
      <c r="AF927" s="14">
        <f t="shared" si="42"/>
        <v>41263</v>
      </c>
      <c r="AG927" s="14" t="s">
        <v>4162</v>
      </c>
      <c r="AH927" s="14"/>
      <c r="AI927" s="47"/>
      <c r="AJ927" s="114"/>
      <c r="AK927" s="114"/>
      <c r="AL927" s="11" t="str">
        <f>VLOOKUP(B927,SAOM!B$2:U2585,20,0)</f>
        <v>Não possui computador</v>
      </c>
    </row>
    <row r="928" spans="1:43" s="15" customFormat="1" ht="15.75" customHeight="1">
      <c r="A928" s="39">
        <v>4198</v>
      </c>
      <c r="B928" s="31">
        <v>4198</v>
      </c>
      <c r="C928" s="31">
        <v>4198</v>
      </c>
      <c r="D928" s="33" t="str">
        <f>VLOOKUP(B928,SAOM!B$2:H2585,7,0)</f>
        <v>SES-FRAL-4198</v>
      </c>
      <c r="E928" s="13">
        <v>41141</v>
      </c>
      <c r="F928" s="13">
        <f t="shared" si="43"/>
        <v>41186</v>
      </c>
      <c r="G928" s="13">
        <f>VLOOKUP(B928,SAOM!B$2:D2472,3,0)</f>
        <v>41186</v>
      </c>
      <c r="H928" s="13">
        <f t="shared" si="41"/>
        <v>41201</v>
      </c>
      <c r="I928" s="13" t="s">
        <v>458</v>
      </c>
      <c r="J928" s="10" t="s">
        <v>469</v>
      </c>
      <c r="K928" s="33" t="str">
        <f>VLOOKUP(B928,SAOM!B$2:H2469,4,0)</f>
        <v>Aceito</v>
      </c>
      <c r="L928" s="10" t="s">
        <v>456</v>
      </c>
      <c r="M928" s="33" t="str">
        <f>VLOOKUP(B928,SAOM!B$2:F2755,5,0)</f>
        <v>Lider</v>
      </c>
      <c r="N928" s="11" t="s">
        <v>165</v>
      </c>
      <c r="O928" s="11" t="str">
        <f>VLOOKUP(N928,Coordenadas!B$2:C1775,2,0)</f>
        <v>TRIÂNGULO DO SUL</v>
      </c>
      <c r="P928" s="11" t="str">
        <f>VLOOKUP(N928,Coordenadas!B$2:D1775,3,0)</f>
        <v xml:space="preserve"> 20° 1'10.78"S</v>
      </c>
      <c r="Q928" s="11" t="str">
        <f>VLOOKUP(N928,Coordenadas!B$2:E1775,4,0)</f>
        <v xml:space="preserve"> 48°55'10.08"O</v>
      </c>
      <c r="R928" s="33">
        <v>4033</v>
      </c>
      <c r="S928" s="13">
        <v>41166</v>
      </c>
      <c r="T928" s="35" t="str">
        <f>VLOOKUP(B928,SAOM!B$2:M2469,9,0)</f>
        <v>Gizela Mriano Silva Souza</v>
      </c>
      <c r="U928" s="13" t="str">
        <f>VLOOKUP(B928,SAOM!B$2:N2469,10,0)</f>
        <v>Rua Uberlândia, 1793</v>
      </c>
      <c r="V928" s="35" t="str">
        <f>VLOOKUP(B928,SAOM!B$2:P2469,12,0)</f>
        <v>34 3423 3371</v>
      </c>
      <c r="W928" s="60" t="str">
        <f>VLOOKUP(B928,SAOM!B$2:O2469,11,0)</f>
        <v>38200-000</v>
      </c>
      <c r="X928" s="33" t="str">
        <f>VLOOKUP(B928,SAOM!B$2:Q2469,13,0)</f>
        <v>00:20:0E:10:52:6A</v>
      </c>
      <c r="Y928" s="13">
        <v>41171</v>
      </c>
      <c r="Z928" s="6" t="s">
        <v>7672</v>
      </c>
      <c r="AA928" s="14">
        <v>41171</v>
      </c>
      <c r="AB928" s="28">
        <f>VLOOKUP(C928,Relatorios!A$3:B1699,2,0)</f>
        <v>41254</v>
      </c>
      <c r="AC928" s="287">
        <f>VLOOKUP(D928,Faturamento!D$3:F2363,3,0)</f>
        <v>41202</v>
      </c>
      <c r="AD928" s="41"/>
      <c r="AE928" s="14" t="str">
        <f>VLOOKUP(B928,SAOM!B$2:T2469,16,0)</f>
        <v>-</v>
      </c>
      <c r="AF928" s="14">
        <f t="shared" si="42"/>
        <v>41261</v>
      </c>
      <c r="AG928" s="14">
        <v>41327</v>
      </c>
      <c r="AH928" s="14"/>
      <c r="AI928" s="181" t="s">
        <v>623</v>
      </c>
      <c r="AJ928" s="14" t="s">
        <v>15817</v>
      </c>
      <c r="AK928" s="114" t="s">
        <v>4162</v>
      </c>
      <c r="AL928" s="11" t="str">
        <f>VLOOKUP(B928,SAOM!B$2:U2586,20,0)</f>
        <v>Técnico não possui cabo.</v>
      </c>
      <c r="AM928" s="14">
        <v>41278</v>
      </c>
      <c r="AN928" s="14">
        <v>41292</v>
      </c>
      <c r="AO928" s="47" t="s">
        <v>8608</v>
      </c>
      <c r="AP928" s="114" t="s">
        <v>13723</v>
      </c>
      <c r="AQ928" s="114" t="s">
        <v>14249</v>
      </c>
    </row>
    <row r="929" spans="1:38" s="15" customFormat="1" ht="15.75" customHeight="1">
      <c r="A929" s="39">
        <v>4194</v>
      </c>
      <c r="B929" s="31">
        <v>4194</v>
      </c>
      <c r="C929" s="31">
        <v>4194</v>
      </c>
      <c r="D929" s="33" t="str">
        <f>VLOOKUP(B929,SAOM!B$2:H2586,7,0)</f>
        <v>SES-FRAL-4194</v>
      </c>
      <c r="E929" s="13">
        <v>41141</v>
      </c>
      <c r="F929" s="13">
        <f t="shared" si="43"/>
        <v>41186</v>
      </c>
      <c r="G929" s="13">
        <f>VLOOKUP(B929,SAOM!B$2:D2473,3,0)</f>
        <v>41186</v>
      </c>
      <c r="H929" s="13">
        <f t="shared" si="41"/>
        <v>41201</v>
      </c>
      <c r="I929" s="13" t="s">
        <v>458</v>
      </c>
      <c r="J929" s="10" t="s">
        <v>469</v>
      </c>
      <c r="K929" s="33" t="str">
        <f>VLOOKUP(B929,SAOM!B$2:H2470,4,0)</f>
        <v>Aceito</v>
      </c>
      <c r="L929" s="10" t="s">
        <v>456</v>
      </c>
      <c r="M929" s="33" t="str">
        <f>VLOOKUP(B929,SAOM!B$2:F2756,5,0)</f>
        <v>Lider</v>
      </c>
      <c r="N929" s="11" t="s">
        <v>165</v>
      </c>
      <c r="O929" s="11" t="str">
        <f>VLOOKUP(N929,Coordenadas!B$2:C1776,2,0)</f>
        <v>TRIÂNGULO DO SUL</v>
      </c>
      <c r="P929" s="11" t="str">
        <f>VLOOKUP(N929,Coordenadas!B$2:D1776,3,0)</f>
        <v xml:space="preserve"> 20° 1'10.78"S</v>
      </c>
      <c r="Q929" s="11" t="str">
        <f>VLOOKUP(N929,Coordenadas!B$2:E1776,4,0)</f>
        <v xml:space="preserve"> 48°55'10.08"O</v>
      </c>
      <c r="R929" s="33">
        <v>4033</v>
      </c>
      <c r="S929" s="13">
        <v>41166</v>
      </c>
      <c r="T929" s="35" t="str">
        <f>VLOOKUP(B929,SAOM!B$2:M2470,9,0)</f>
        <v>Daniela de Brito</v>
      </c>
      <c r="U929" s="13" t="str">
        <f>VLOOKUP(B929,SAOM!B$2:N2470,10,0)</f>
        <v>Avenida Brasilia, 0333</v>
      </c>
      <c r="V929" s="35" t="str">
        <f>VLOOKUP(B929,SAOM!B$2:P2470,12,0)</f>
        <v>34 3421 1600</v>
      </c>
      <c r="W929" s="60" t="str">
        <f>VLOOKUP(B929,SAOM!B$2:O2470,11,0)</f>
        <v>38200-000</v>
      </c>
      <c r="X929" s="33" t="str">
        <f>VLOOKUP(B929,SAOM!B$2:Q2470,13,0)</f>
        <v>00:20:0E:10:52:26</v>
      </c>
      <c r="Y929" s="13">
        <v>41173</v>
      </c>
      <c r="Z929" s="11" t="s">
        <v>7672</v>
      </c>
      <c r="AA929" s="14">
        <v>41173</v>
      </c>
      <c r="AB929" s="28">
        <f>VLOOKUP(C929,Relatorios!A$3:B1700,2,0)</f>
        <v>41254</v>
      </c>
      <c r="AC929" s="287">
        <f>VLOOKUP(D929,Faturamento!D$3:F2364,3,0)</f>
        <v>41204</v>
      </c>
      <c r="AD929" s="41"/>
      <c r="AE929" s="14" t="str">
        <f>VLOOKUP(B929,SAOM!B$2:T2470,16,0)</f>
        <v>-</v>
      </c>
      <c r="AF929" s="14">
        <f t="shared" si="42"/>
        <v>41263</v>
      </c>
      <c r="AG929" s="14" t="s">
        <v>4162</v>
      </c>
      <c r="AH929" s="14"/>
      <c r="AI929" s="47"/>
      <c r="AJ929" s="114"/>
      <c r="AK929" s="114"/>
      <c r="AL929" s="11" t="str">
        <f>VLOOKUP(B929,SAOM!B$2:U2587,20,0)</f>
        <v>Não veio no kit.</v>
      </c>
    </row>
    <row r="930" spans="1:38" s="15" customFormat="1" ht="15.75" customHeight="1">
      <c r="A930" s="39">
        <v>4197</v>
      </c>
      <c r="B930" s="31">
        <v>4197</v>
      </c>
      <c r="C930" s="31">
        <v>4197</v>
      </c>
      <c r="D930" s="33" t="str">
        <f>VLOOKUP(B930,SAOM!B$2:H2587,7,0)</f>
        <v>SES-FRAL-4197</v>
      </c>
      <c r="E930" s="13">
        <v>41141</v>
      </c>
      <c r="F930" s="13">
        <f t="shared" si="43"/>
        <v>41186</v>
      </c>
      <c r="G930" s="13">
        <f>VLOOKUP(B930,SAOM!B$2:D2474,3,0)</f>
        <v>41186</v>
      </c>
      <c r="H930" s="13">
        <f t="shared" si="41"/>
        <v>41201</v>
      </c>
      <c r="I930" s="13" t="s">
        <v>458</v>
      </c>
      <c r="J930" s="10" t="s">
        <v>469</v>
      </c>
      <c r="K930" s="33" t="str">
        <f>VLOOKUP(B930,SAOM!B$2:H2471,4,0)</f>
        <v>Aceito</v>
      </c>
      <c r="L930" s="10" t="s">
        <v>456</v>
      </c>
      <c r="M930" s="33" t="str">
        <f>VLOOKUP(B930,SAOM!B$2:F2757,5,0)</f>
        <v>Lider</v>
      </c>
      <c r="N930" s="11" t="s">
        <v>165</v>
      </c>
      <c r="O930" s="11" t="str">
        <f>VLOOKUP(N930,Coordenadas!B$2:C1777,2,0)</f>
        <v>TRIÂNGULO DO SUL</v>
      </c>
      <c r="P930" s="11" t="str">
        <f>VLOOKUP(N930,Coordenadas!B$2:D1777,3,0)</f>
        <v xml:space="preserve"> 20° 1'10.78"S</v>
      </c>
      <c r="Q930" s="11" t="str">
        <f>VLOOKUP(N930,Coordenadas!B$2:E1777,4,0)</f>
        <v xml:space="preserve"> 48°55'10.08"O</v>
      </c>
      <c r="R930" s="33">
        <v>4033</v>
      </c>
      <c r="S930" s="13">
        <v>41166</v>
      </c>
      <c r="T930" s="35" t="str">
        <f>VLOOKUP(B930,SAOM!B$2:M2471,9,0)</f>
        <v>Erica Garcia de Sousa</v>
      </c>
      <c r="U930" s="13" t="str">
        <f>VLOOKUP(B930,SAOM!B$2:N2471,10,0)</f>
        <v>Rua José Vilela Magalhães, 100</v>
      </c>
      <c r="V930" s="35" t="str">
        <f>VLOOKUP(B930,SAOM!B$2:P2471,12,0)</f>
        <v>34 3421 8884</v>
      </c>
      <c r="W930" s="60" t="str">
        <f>VLOOKUP(B930,SAOM!B$2:O2471,11,0)</f>
        <v>38200-000</v>
      </c>
      <c r="X930" s="33" t="str">
        <f>VLOOKUP(B930,SAOM!B$2:Q2471,13,0)</f>
        <v>00:20:0E:10:51:E9</v>
      </c>
      <c r="Y930" s="13">
        <v>41172</v>
      </c>
      <c r="Z930" s="11" t="s">
        <v>7672</v>
      </c>
      <c r="AA930" s="14">
        <v>41172</v>
      </c>
      <c r="AB930" s="28">
        <f>VLOOKUP(C930,Relatorios!A$3:B1701,2,0)</f>
        <v>41254</v>
      </c>
      <c r="AC930" s="287">
        <f>VLOOKUP(D930,Faturamento!D$3:F2365,3,0)</f>
        <v>41203</v>
      </c>
      <c r="AD930" s="41"/>
      <c r="AE930" s="14" t="str">
        <f>VLOOKUP(B930,SAOM!B$2:T2471,16,0)</f>
        <v>-</v>
      </c>
      <c r="AF930" s="14">
        <f t="shared" si="42"/>
        <v>41262</v>
      </c>
      <c r="AG930" s="14" t="s">
        <v>4162</v>
      </c>
      <c r="AH930" s="14"/>
      <c r="AI930" s="47"/>
      <c r="AJ930" s="114"/>
      <c r="AK930" s="114"/>
      <c r="AL930" s="11" t="str">
        <f>VLOOKUP(B930,SAOM!B$2:U2588,20,0)</f>
        <v>Não veio no kit.</v>
      </c>
    </row>
    <row r="931" spans="1:38" s="15" customFormat="1" ht="15.75" customHeight="1">
      <c r="A931" s="39">
        <v>4195</v>
      </c>
      <c r="B931" s="31">
        <v>4195</v>
      </c>
      <c r="C931" s="31">
        <v>4195</v>
      </c>
      <c r="D931" s="33" t="str">
        <f>VLOOKUP(B931,SAOM!B$2:H2588,7,0)</f>
        <v>SES-FRAL-4195</v>
      </c>
      <c r="E931" s="13">
        <v>41141</v>
      </c>
      <c r="F931" s="13">
        <f t="shared" si="43"/>
        <v>41186</v>
      </c>
      <c r="G931" s="13">
        <f>VLOOKUP(B931,SAOM!B$2:D2475,3,0)</f>
        <v>41186</v>
      </c>
      <c r="H931" s="13">
        <f t="shared" si="41"/>
        <v>41201</v>
      </c>
      <c r="I931" s="13" t="s">
        <v>458</v>
      </c>
      <c r="J931" s="10" t="s">
        <v>469</v>
      </c>
      <c r="K931" s="33" t="str">
        <f>VLOOKUP(B931,SAOM!B$2:H2472,4,0)</f>
        <v>Aceito</v>
      </c>
      <c r="L931" s="10" t="s">
        <v>456</v>
      </c>
      <c r="M931" s="33" t="str">
        <f>VLOOKUP(B931,SAOM!B$2:F2758,5,0)</f>
        <v>Lider</v>
      </c>
      <c r="N931" s="11" t="s">
        <v>165</v>
      </c>
      <c r="O931" s="11" t="str">
        <f>VLOOKUP(N931,Coordenadas!B$2:C1778,2,0)</f>
        <v>TRIÂNGULO DO SUL</v>
      </c>
      <c r="P931" s="11" t="str">
        <f>VLOOKUP(N931,Coordenadas!B$2:D1778,3,0)</f>
        <v xml:space="preserve"> 20° 1'10.78"S</v>
      </c>
      <c r="Q931" s="11" t="str">
        <f>VLOOKUP(N931,Coordenadas!B$2:E1778,4,0)</f>
        <v xml:space="preserve"> 48°55'10.08"O</v>
      </c>
      <c r="R931" s="33">
        <v>4033</v>
      </c>
      <c r="S931" s="13">
        <v>41166</v>
      </c>
      <c r="T931" s="35" t="str">
        <f>VLOOKUP(B931,SAOM!B$2:M2472,9,0)</f>
        <v>Nelson Clemente</v>
      </c>
      <c r="U931" s="13" t="str">
        <f>VLOOKUP(B931,SAOM!B$2:N2472,10,0)</f>
        <v>Rua Pio XII, 448 - Bairro Princesa isabel</v>
      </c>
      <c r="V931" s="35" t="str">
        <f>VLOOKUP(B931,SAOM!B$2:P2472,12,0)</f>
        <v>34 3423 2610</v>
      </c>
      <c r="W931" s="60" t="str">
        <f>VLOOKUP(B931,SAOM!B$2:O2472,11,0)</f>
        <v>38200-000</v>
      </c>
      <c r="X931" s="33" t="str">
        <f>VLOOKUP(B931,SAOM!B$2:Q2472,13,0)</f>
        <v>00:20:0e:10:4a:a7</v>
      </c>
      <c r="Y931" s="13">
        <v>41173</v>
      </c>
      <c r="Z931" s="11" t="s">
        <v>7672</v>
      </c>
      <c r="AA931" s="14">
        <v>41173</v>
      </c>
      <c r="AB931" s="28">
        <f>VLOOKUP(C931,Relatorios!A$3:B1702,2,0)</f>
        <v>41254</v>
      </c>
      <c r="AC931" s="287">
        <f>VLOOKUP(D931,Faturamento!D$3:F2366,3,0)</f>
        <v>41204</v>
      </c>
      <c r="AD931" s="41"/>
      <c r="AE931" s="14" t="str">
        <f>VLOOKUP(B931,SAOM!B$2:T2472,16,0)</f>
        <v>-</v>
      </c>
      <c r="AF931" s="14">
        <f t="shared" si="42"/>
        <v>41263</v>
      </c>
      <c r="AG931" s="14">
        <v>41360</v>
      </c>
      <c r="AH931" s="14"/>
      <c r="AI931" s="181" t="s">
        <v>623</v>
      </c>
      <c r="AJ931" s="55" t="s">
        <v>16250</v>
      </c>
      <c r="AK931" s="114"/>
      <c r="AL931" s="11" t="str">
        <f>VLOOKUP(B931,SAOM!B$2:U2589,20,0)</f>
        <v>Técnico sem cabo de rede</v>
      </c>
    </row>
    <row r="932" spans="1:38" s="15" customFormat="1" ht="15.75" customHeight="1">
      <c r="A932" s="39">
        <v>4196</v>
      </c>
      <c r="B932" s="31">
        <v>4196</v>
      </c>
      <c r="C932" s="31">
        <v>4196</v>
      </c>
      <c r="D932" s="33" t="str">
        <f>VLOOKUP(B932,SAOM!B$2:H2589,7,0)</f>
        <v>SES-FRAL-4196</v>
      </c>
      <c r="E932" s="13">
        <v>41141</v>
      </c>
      <c r="F932" s="13">
        <f t="shared" si="43"/>
        <v>41186</v>
      </c>
      <c r="G932" s="13">
        <f>VLOOKUP(B932,SAOM!B$2:D2476,3,0)</f>
        <v>41186</v>
      </c>
      <c r="H932" s="13">
        <f t="shared" si="41"/>
        <v>41201</v>
      </c>
      <c r="I932" s="13" t="s">
        <v>458</v>
      </c>
      <c r="J932" s="10" t="s">
        <v>469</v>
      </c>
      <c r="K932" s="33" t="str">
        <f>VLOOKUP(B932,SAOM!B$2:H2473,4,0)</f>
        <v>Aceito</v>
      </c>
      <c r="L932" s="10" t="s">
        <v>456</v>
      </c>
      <c r="M932" s="33" t="str">
        <f>VLOOKUP(B932,SAOM!B$2:F2759,5,0)</f>
        <v>Lider</v>
      </c>
      <c r="N932" s="11" t="s">
        <v>165</v>
      </c>
      <c r="O932" s="11" t="str">
        <f>VLOOKUP(N932,Coordenadas!B$2:C1779,2,0)</f>
        <v>TRIÂNGULO DO SUL</v>
      </c>
      <c r="P932" s="11" t="str">
        <f>VLOOKUP(N932,Coordenadas!B$2:D1779,3,0)</f>
        <v xml:space="preserve"> 20° 1'10.78"S</v>
      </c>
      <c r="Q932" s="11" t="str">
        <f>VLOOKUP(N932,Coordenadas!B$2:E1779,4,0)</f>
        <v xml:space="preserve"> 48°55'10.08"O</v>
      </c>
      <c r="R932" s="33">
        <v>4033</v>
      </c>
      <c r="S932" s="13">
        <v>41166</v>
      </c>
      <c r="T932" s="35" t="str">
        <f>VLOOKUP(B932,SAOM!B$2:M2473,9,0)</f>
        <v>Dayana Freitas</v>
      </c>
      <c r="U932" s="13" t="str">
        <f>VLOOKUP(B932,SAOM!B$2:N2473,10,0)</f>
        <v>Rua João Lacerda, 330</v>
      </c>
      <c r="V932" s="35" t="str">
        <f>VLOOKUP(B932,SAOM!B$2:P2473,12,0)</f>
        <v>34 3423 2612</v>
      </c>
      <c r="W932" s="60" t="str">
        <f>VLOOKUP(B932,SAOM!B$2:O2473,11,0)</f>
        <v>38200-000</v>
      </c>
      <c r="X932" s="33" t="str">
        <f>VLOOKUP(B932,SAOM!B$2:Q2473,13,0)</f>
        <v>00:20:0e:10:52:14</v>
      </c>
      <c r="Y932" s="13">
        <v>41173</v>
      </c>
      <c r="Z932" s="11" t="s">
        <v>7672</v>
      </c>
      <c r="AA932" s="14">
        <v>41173</v>
      </c>
      <c r="AB932" s="28">
        <f>VLOOKUP(C932,Relatorios!A$3:B1703,2,0)</f>
        <v>41254</v>
      </c>
      <c r="AC932" s="287">
        <f>VLOOKUP(D932,Faturamento!D$3:F2367,3,0)</f>
        <v>41204</v>
      </c>
      <c r="AD932" s="41"/>
      <c r="AE932" s="14" t="str">
        <f>VLOOKUP(B932,SAOM!B$2:T2473,16,0)</f>
        <v>-</v>
      </c>
      <c r="AF932" s="14">
        <f t="shared" si="42"/>
        <v>41263</v>
      </c>
      <c r="AG932" s="14" t="s">
        <v>4162</v>
      </c>
      <c r="AH932" s="14"/>
      <c r="AI932" s="47"/>
      <c r="AJ932" s="114"/>
      <c r="AK932" s="114"/>
      <c r="AL932" s="11" t="str">
        <f>VLOOKUP(B932,SAOM!B$2:U2590,20,0)</f>
        <v>Não possui cabo RJ45</v>
      </c>
    </row>
    <row r="933" spans="1:38" s="57" customFormat="1" ht="15.75" customHeight="1">
      <c r="A933" s="39">
        <v>4190</v>
      </c>
      <c r="B933" s="31">
        <v>4190</v>
      </c>
      <c r="C933" s="31">
        <v>4190</v>
      </c>
      <c r="D933" s="33" t="str">
        <f>VLOOKUP(B933,SAOM!B$2:H2590,7,0)</f>
        <v>SES-GUPE-4190</v>
      </c>
      <c r="E933" s="24">
        <v>41138</v>
      </c>
      <c r="F933" s="24">
        <f t="shared" si="43"/>
        <v>41183</v>
      </c>
      <c r="G933" s="13">
        <f>VLOOKUP(B933,SAOM!B$2:D2477,3,0)</f>
        <v>41183</v>
      </c>
      <c r="H933" s="24">
        <f t="shared" si="41"/>
        <v>41198</v>
      </c>
      <c r="I933" s="24" t="s">
        <v>458</v>
      </c>
      <c r="J933" s="48" t="s">
        <v>469</v>
      </c>
      <c r="K933" s="33" t="str">
        <f>VLOOKUP(B933,SAOM!B$2:H2474,4,0)</f>
        <v>Aceito</v>
      </c>
      <c r="L933" s="10" t="s">
        <v>456</v>
      </c>
      <c r="M933" s="33" t="str">
        <f>VLOOKUP(B933,SAOM!B$2:F2760,5,0)</f>
        <v>Lider</v>
      </c>
      <c r="N933" s="40" t="s">
        <v>6433</v>
      </c>
      <c r="O933" s="11" t="str">
        <f>VLOOKUP(N933,Coordenadas!B$2:C1780,2,0)</f>
        <v>SUL</v>
      </c>
      <c r="P933" s="11" t="str">
        <f>VLOOKUP(N933,Coordenadas!B$2:D1780,3,0)</f>
        <v xml:space="preserve"> 20°45'40.50"S</v>
      </c>
      <c r="Q933" s="11" t="str">
        <f>VLOOKUP(N933,Coordenadas!B$2:E1780,4,0)</f>
        <v xml:space="preserve"> 45°55'9.22"O</v>
      </c>
      <c r="R933" s="31">
        <v>4033</v>
      </c>
      <c r="S933" s="24">
        <v>41200</v>
      </c>
      <c r="T933" s="35" t="str">
        <f>VLOOKUP(B933,SAOM!B$2:M2474,9,0)</f>
        <v>Wayner ou Flávia e Juliana</v>
      </c>
      <c r="U933" s="13" t="str">
        <f>VLOOKUP(B933,SAOM!B$2:N2474,10,0)</f>
        <v>Rua Cônego Macário,221</v>
      </c>
      <c r="V933" s="35" t="str">
        <f>VLOOKUP(B933,SAOM!B$2:P2474,12,0)</f>
        <v>(35)3856-1566</v>
      </c>
      <c r="W933" s="60" t="str">
        <f>VLOOKUP(B933,SAOM!B$2:O2474,11,0)</f>
        <v>37177-000</v>
      </c>
      <c r="X933" s="33" t="str">
        <f>VLOOKUP(B933,SAOM!B$2:Q2474,13,0)</f>
        <v>00:20:0E:10:52:33</v>
      </c>
      <c r="Y933" s="24">
        <v>41200</v>
      </c>
      <c r="Z933" s="40" t="s">
        <v>8102</v>
      </c>
      <c r="AA933" s="55">
        <v>41200</v>
      </c>
      <c r="AB933" s="28">
        <f>VLOOKUP(C933,Relatorios!A$3:B1704,2,0)</f>
        <v>41277</v>
      </c>
      <c r="AC933" s="287">
        <f>VLOOKUP(D933,Faturamento!D$3:F2368,3,0)</f>
        <v>41231</v>
      </c>
      <c r="AD933" s="45"/>
      <c r="AE933" s="14" t="str">
        <f>VLOOKUP(B933,SAOM!B$2:T2474,16,0)</f>
        <v>-</v>
      </c>
      <c r="AF933" s="55">
        <f t="shared" si="42"/>
        <v>41290</v>
      </c>
      <c r="AG933" s="55" t="s">
        <v>4162</v>
      </c>
      <c r="AH933" s="55"/>
      <c r="AI933" s="181"/>
      <c r="AJ933" s="115"/>
      <c r="AK933" s="115"/>
      <c r="AL933" s="11" t="str">
        <f>VLOOKUP(B933,SAOM!B$2:U2591,20,0)</f>
        <v>-</v>
      </c>
    </row>
    <row r="934" spans="1:38" s="57" customFormat="1" ht="15.75" customHeight="1">
      <c r="A934" s="39">
        <v>4189</v>
      </c>
      <c r="B934" s="31">
        <v>4189</v>
      </c>
      <c r="C934" s="31">
        <v>4189</v>
      </c>
      <c r="D934" s="33" t="str">
        <f>VLOOKUP(B934,SAOM!B$2:H2591,7,0)</f>
        <v>SES-GUPE-4189</v>
      </c>
      <c r="E934" s="24">
        <v>41138</v>
      </c>
      <c r="F934" s="24">
        <f t="shared" si="43"/>
        <v>41183</v>
      </c>
      <c r="G934" s="13">
        <f>VLOOKUP(B934,SAOM!B$2:D2478,3,0)</f>
        <v>41183</v>
      </c>
      <c r="H934" s="24">
        <f t="shared" si="41"/>
        <v>41198</v>
      </c>
      <c r="I934" s="24" t="s">
        <v>458</v>
      </c>
      <c r="J934" s="48" t="s">
        <v>469</v>
      </c>
      <c r="K934" s="33" t="str">
        <f>VLOOKUP(B934,SAOM!B$2:H2475,4,0)</f>
        <v>Aceito</v>
      </c>
      <c r="L934" s="10" t="s">
        <v>456</v>
      </c>
      <c r="M934" s="33" t="str">
        <f>VLOOKUP(B934,SAOM!B$2:F2761,5,0)</f>
        <v>Lider</v>
      </c>
      <c r="N934" s="40" t="s">
        <v>6433</v>
      </c>
      <c r="O934" s="11" t="str">
        <f>VLOOKUP(N934,Coordenadas!B$2:C1781,2,0)</f>
        <v>SUL</v>
      </c>
      <c r="P934" s="11" t="str">
        <f>VLOOKUP(N934,Coordenadas!B$2:D1781,3,0)</f>
        <v xml:space="preserve"> 20°45'40.50"S</v>
      </c>
      <c r="Q934" s="11" t="str">
        <f>VLOOKUP(N934,Coordenadas!B$2:E1781,4,0)</f>
        <v xml:space="preserve"> 45°55'9.22"O</v>
      </c>
      <c r="R934" s="31">
        <v>4033</v>
      </c>
      <c r="S934" s="24">
        <v>41197</v>
      </c>
      <c r="T934" s="35" t="str">
        <f>VLOOKUP(B934,SAOM!B$2:M2475,9,0)</f>
        <v>Carla ou Flávia e Juliana</v>
      </c>
      <c r="U934" s="13" t="str">
        <f>VLOOKUP(B934,SAOM!B$2:N2475,10,0)</f>
        <v>Rua Amaral Correa S/N</v>
      </c>
      <c r="V934" s="35" t="str">
        <f>VLOOKUP(B934,SAOM!B$2:P2475,12,0)</f>
        <v>(35)3856-3115</v>
      </c>
      <c r="W934" s="60" t="str">
        <f>VLOOKUP(B934,SAOM!B$2:O2475,11,0)</f>
        <v>37177-000</v>
      </c>
      <c r="X934" s="33" t="str">
        <f>VLOOKUP(B934,SAOM!B$2:Q2475,13,0)</f>
        <v>00:20:0E:10:55:07</v>
      </c>
      <c r="Y934" s="24">
        <v>41201</v>
      </c>
      <c r="Z934" s="40" t="s">
        <v>8102</v>
      </c>
      <c r="AA934" s="55">
        <v>41201</v>
      </c>
      <c r="AB934" s="28">
        <f>VLOOKUP(C934,Relatorios!A$3:B1705,2,0)</f>
        <v>41299</v>
      </c>
      <c r="AC934" s="287">
        <f>VLOOKUP(D934,Faturamento!D$3:F2369,3,0)</f>
        <v>41232</v>
      </c>
      <c r="AD934" s="45"/>
      <c r="AE934" s="14" t="str">
        <f>VLOOKUP(B934,SAOM!B$2:T2475,16,0)</f>
        <v>-</v>
      </c>
      <c r="AF934" s="55">
        <f t="shared" si="42"/>
        <v>41291</v>
      </c>
      <c r="AG934" s="14">
        <v>41271</v>
      </c>
      <c r="AH934" s="55"/>
      <c r="AI934" s="181" t="s">
        <v>456</v>
      </c>
      <c r="AJ934" s="115" t="s">
        <v>13688</v>
      </c>
      <c r="AK934" s="115" t="s">
        <v>4162</v>
      </c>
      <c r="AL934" s="11" t="str">
        <f>VLOOKUP(B934,SAOM!B$2:U2592,20,0)</f>
        <v>-</v>
      </c>
    </row>
    <row r="935" spans="1:38" s="57" customFormat="1" ht="15.75" customHeight="1">
      <c r="A935" s="39">
        <v>4188</v>
      </c>
      <c r="B935" s="31">
        <v>4188</v>
      </c>
      <c r="C935" s="31">
        <v>4188</v>
      </c>
      <c r="D935" s="33" t="str">
        <f>VLOOKUP(B935,SAOM!B$2:H2592,7,0)</f>
        <v xml:space="preserve">SES-GUPE-4188 </v>
      </c>
      <c r="E935" s="24">
        <v>41138</v>
      </c>
      <c r="F935" s="24">
        <f t="shared" si="43"/>
        <v>41183</v>
      </c>
      <c r="G935" s="13">
        <f>VLOOKUP(B935,SAOM!B$2:D2479,3,0)</f>
        <v>41183</v>
      </c>
      <c r="H935" s="24">
        <f t="shared" si="41"/>
        <v>41198</v>
      </c>
      <c r="I935" s="24" t="s">
        <v>458</v>
      </c>
      <c r="J935" s="48" t="s">
        <v>469</v>
      </c>
      <c r="K935" s="33" t="str">
        <f>VLOOKUP(B935,SAOM!B$2:H2476,4,0)</f>
        <v>Aceito</v>
      </c>
      <c r="L935" s="10" t="s">
        <v>456</v>
      </c>
      <c r="M935" s="33" t="str">
        <f>VLOOKUP(B935,SAOM!B$2:F2762,5,0)</f>
        <v>Lider</v>
      </c>
      <c r="N935" s="40" t="s">
        <v>6433</v>
      </c>
      <c r="O935" s="11" t="str">
        <f>VLOOKUP(N935,Coordenadas!B$2:C1782,2,0)</f>
        <v>SUL</v>
      </c>
      <c r="P935" s="11" t="str">
        <f>VLOOKUP(N935,Coordenadas!B$2:D1782,3,0)</f>
        <v xml:space="preserve"> 20°45'40.50"S</v>
      </c>
      <c r="Q935" s="11" t="str">
        <f>VLOOKUP(N935,Coordenadas!B$2:E1782,4,0)</f>
        <v xml:space="preserve"> 45°55'9.22"O</v>
      </c>
      <c r="R935" s="31">
        <v>4033</v>
      </c>
      <c r="S935" s="24">
        <v>41198</v>
      </c>
      <c r="T935" s="35" t="str">
        <f>VLOOKUP(B935,SAOM!B$2:M2476,9,0)</f>
        <v>Romara ou Flávia e Juliana</v>
      </c>
      <c r="U935" s="13" t="str">
        <f>VLOOKUP(B935,SAOM!B$2:N2476,10,0)</f>
        <v>Rua Professor Boaventura -  Bairro Centro</v>
      </c>
      <c r="V935" s="35" t="str">
        <f>VLOOKUP(B935,SAOM!B$2:P2476,12,0)</f>
        <v>(35)3856-1566</v>
      </c>
      <c r="W935" s="60" t="str">
        <f>VLOOKUP(B935,SAOM!B$2:O2476,11,0)</f>
        <v>37177-000</v>
      </c>
      <c r="X935" s="33" t="str">
        <f>VLOOKUP(B935,SAOM!B$2:Q2476,13,0)</f>
        <v>00:20:0E:10:4F:5B</v>
      </c>
      <c r="Y935" s="24">
        <v>41198</v>
      </c>
      <c r="Z935" s="40" t="s">
        <v>8102</v>
      </c>
      <c r="AA935" s="55">
        <v>41198</v>
      </c>
      <c r="AB935" s="28">
        <f>VLOOKUP(C935,Relatorios!A$3:B1706,2,0)</f>
        <v>41299</v>
      </c>
      <c r="AC935" s="287">
        <f>VLOOKUP(D935,Faturamento!D$3:F2370,3,0)</f>
        <v>41229</v>
      </c>
      <c r="AD935" s="45"/>
      <c r="AE935" s="14" t="str">
        <f>VLOOKUP(B935,SAOM!B$2:T2476,16,0)</f>
        <v>-</v>
      </c>
      <c r="AF935" s="55">
        <f t="shared" si="42"/>
        <v>41288</v>
      </c>
      <c r="AG935" s="55" t="s">
        <v>4162</v>
      </c>
      <c r="AH935" s="55"/>
      <c r="AI935" s="181"/>
      <c r="AJ935" s="115"/>
      <c r="AK935" s="115" t="s">
        <v>4162</v>
      </c>
      <c r="AL935" s="11" t="str">
        <f>VLOOKUP(B935,SAOM!B$2:U2593,20,0)</f>
        <v>Não veio no kit.</v>
      </c>
    </row>
    <row r="936" spans="1:38" s="57" customFormat="1" ht="15.75" customHeight="1">
      <c r="A936" s="39">
        <v>4187</v>
      </c>
      <c r="B936" s="31">
        <v>4187</v>
      </c>
      <c r="C936" s="31">
        <v>4187</v>
      </c>
      <c r="D936" s="33" t="str">
        <f>VLOOKUP(B936,SAOM!B$2:H2593,7,0)</f>
        <v>SES-GUPE-4187</v>
      </c>
      <c r="E936" s="24">
        <v>41138</v>
      </c>
      <c r="F936" s="24">
        <f t="shared" ref="F936:F952" si="44">E936+45</f>
        <v>41183</v>
      </c>
      <c r="G936" s="13">
        <f>VLOOKUP(B936,SAOM!B$2:D2480,3,0)</f>
        <v>41183</v>
      </c>
      <c r="H936" s="24">
        <f t="shared" si="41"/>
        <v>41198</v>
      </c>
      <c r="I936" s="24" t="s">
        <v>458</v>
      </c>
      <c r="J936" s="48" t="s">
        <v>469</v>
      </c>
      <c r="K936" s="33" t="str">
        <f>VLOOKUP(B936,SAOM!B$2:H2477,4,0)</f>
        <v>Aceito</v>
      </c>
      <c r="L936" s="10" t="s">
        <v>456</v>
      </c>
      <c r="M936" s="33" t="str">
        <f>VLOOKUP(B936,SAOM!B$2:F2763,5,0)</f>
        <v>Lider</v>
      </c>
      <c r="N936" s="40" t="s">
        <v>6433</v>
      </c>
      <c r="O936" s="11" t="str">
        <f>VLOOKUP(N936,Coordenadas!B$2:C1783,2,0)</f>
        <v>SUL</v>
      </c>
      <c r="P936" s="11" t="str">
        <f>VLOOKUP(N936,Coordenadas!B$2:D1783,3,0)</f>
        <v xml:space="preserve"> 20°45'40.50"S</v>
      </c>
      <c r="Q936" s="11" t="str">
        <f>VLOOKUP(N936,Coordenadas!B$2:E1783,4,0)</f>
        <v xml:space="preserve"> 45°55'9.22"O</v>
      </c>
      <c r="R936" s="31">
        <v>4033</v>
      </c>
      <c r="S936" s="24">
        <v>41200</v>
      </c>
      <c r="T936" s="35" t="str">
        <f>VLOOKUP(B936,SAOM!B$2:M2477,9,0)</f>
        <v>Nayara ou Keiler e Juliana</v>
      </c>
      <c r="U936" s="13" t="str">
        <f>VLOOKUP(B936,SAOM!B$2:N2477,10,0)</f>
        <v>Rua dona Leopoldina Maia, 825 - Bairro Cidade nova</v>
      </c>
      <c r="V936" s="35" t="str">
        <f>VLOOKUP(B936,SAOM!B$2:P2477,12,0)</f>
        <v>(35)3856-1566</v>
      </c>
      <c r="W936" s="60" t="str">
        <f>VLOOKUP(B936,SAOM!B$2:O2477,11,0)</f>
        <v>37177-000</v>
      </c>
      <c r="X936" s="33" t="str">
        <f>VLOOKUP(B936,SAOM!B$2:Q2477,13,0)</f>
        <v>00:20:0E:10:52:BA</v>
      </c>
      <c r="Y936" s="24">
        <v>41200</v>
      </c>
      <c r="Z936" s="40" t="s">
        <v>8102</v>
      </c>
      <c r="AA936" s="55">
        <v>41204</v>
      </c>
      <c r="AB936" s="28">
        <f>VLOOKUP(C936,Relatorios!A$3:B1707,2,0)</f>
        <v>41299</v>
      </c>
      <c r="AC936" s="287">
        <f>VLOOKUP(D936,Faturamento!D$3:F2371,3,0)</f>
        <v>41235</v>
      </c>
      <c r="AD936" s="45"/>
      <c r="AE936" s="14" t="str">
        <f>VLOOKUP(B936,SAOM!B$2:T2477,16,0)</f>
        <v>-</v>
      </c>
      <c r="AF936" s="55">
        <f t="shared" si="42"/>
        <v>41294</v>
      </c>
      <c r="AG936" s="55">
        <v>41278</v>
      </c>
      <c r="AH936" s="55" t="s">
        <v>13724</v>
      </c>
      <c r="AI936" s="181" t="s">
        <v>456</v>
      </c>
      <c r="AJ936" s="115" t="s">
        <v>13725</v>
      </c>
      <c r="AK936" s="115" t="s">
        <v>4162</v>
      </c>
      <c r="AL936" s="11" t="str">
        <f>VLOOKUP(B936,SAOM!B$2:U2594,20,0)</f>
        <v>Não possui cabo.</v>
      </c>
    </row>
    <row r="937" spans="1:38" s="57" customFormat="1" ht="15.75" customHeight="1">
      <c r="A937" s="39">
        <v>4186</v>
      </c>
      <c r="B937" s="31">
        <v>4186</v>
      </c>
      <c r="C937" s="31">
        <v>4186</v>
      </c>
      <c r="D937" s="33" t="str">
        <f>VLOOKUP(B937,SAOM!B$2:H2594,7,0)</f>
        <v>SES-GUPE-4186</v>
      </c>
      <c r="E937" s="24">
        <v>41138</v>
      </c>
      <c r="F937" s="24">
        <f t="shared" si="44"/>
        <v>41183</v>
      </c>
      <c r="G937" s="13">
        <f>VLOOKUP(B937,SAOM!B$2:D2481,3,0)</f>
        <v>41183</v>
      </c>
      <c r="H937" s="24">
        <f t="shared" si="41"/>
        <v>41198</v>
      </c>
      <c r="I937" s="24" t="s">
        <v>458</v>
      </c>
      <c r="J937" s="48" t="s">
        <v>469</v>
      </c>
      <c r="K937" s="33" t="str">
        <f>VLOOKUP(B937,SAOM!B$2:H2478,4,0)</f>
        <v>Aceito</v>
      </c>
      <c r="L937" s="10" t="s">
        <v>456</v>
      </c>
      <c r="M937" s="33" t="str">
        <f>VLOOKUP(B937,SAOM!B$2:F2764,5,0)</f>
        <v>Lider</v>
      </c>
      <c r="N937" s="40" t="s">
        <v>6433</v>
      </c>
      <c r="O937" s="11" t="str">
        <f>VLOOKUP(N937,Coordenadas!B$2:C1784,2,0)</f>
        <v>SUL</v>
      </c>
      <c r="P937" s="11" t="str">
        <f>VLOOKUP(N937,Coordenadas!B$2:D1784,3,0)</f>
        <v xml:space="preserve"> 20°45'40.50"S</v>
      </c>
      <c r="Q937" s="11" t="str">
        <f>VLOOKUP(N937,Coordenadas!B$2:E1784,4,0)</f>
        <v xml:space="preserve"> 45°55'9.22"O</v>
      </c>
      <c r="R937" s="31">
        <v>4033</v>
      </c>
      <c r="S937" s="24">
        <v>41198</v>
      </c>
      <c r="T937" s="35" t="str">
        <f>VLOOKUP(B937,SAOM!B$2:M2478,9,0)</f>
        <v>Márcia ou Keiler e Juliana</v>
      </c>
      <c r="U937" s="13" t="str">
        <f>VLOOKUP(B937,SAOM!B$2:N2478,10,0)</f>
        <v>Praça Dr. Passos Maia,191</v>
      </c>
      <c r="V937" s="35" t="str">
        <f>VLOOKUP(B937,SAOM!B$2:P2478,12,0)</f>
        <v>(35)3856-1566</v>
      </c>
      <c r="W937" s="60" t="str">
        <f>VLOOKUP(B937,SAOM!B$2:O2478,11,0)</f>
        <v>37177-000</v>
      </c>
      <c r="X937" s="33" t="str">
        <f>VLOOKUP(B937,SAOM!B$2:Q2478,13,0)</f>
        <v>00:20:0E:10:51:CA</v>
      </c>
      <c r="Y937" s="24">
        <v>41199</v>
      </c>
      <c r="Z937" s="40" t="s">
        <v>8102</v>
      </c>
      <c r="AA937" s="55">
        <v>41199</v>
      </c>
      <c r="AB937" s="28">
        <f>VLOOKUP(C937,Relatorios!A$3:B1708,2,0)</f>
        <v>41299</v>
      </c>
      <c r="AC937" s="287">
        <f>VLOOKUP(D937,Faturamento!D$3:F2372,3,0)</f>
        <v>41230</v>
      </c>
      <c r="AD937" s="45"/>
      <c r="AE937" s="14" t="str">
        <f>VLOOKUP(B937,SAOM!B$2:T2478,16,0)</f>
        <v>-</v>
      </c>
      <c r="AF937" s="55">
        <f t="shared" si="42"/>
        <v>41289</v>
      </c>
      <c r="AG937" s="55" t="s">
        <v>4162</v>
      </c>
      <c r="AH937" s="55"/>
      <c r="AI937" s="181"/>
      <c r="AJ937" s="115"/>
      <c r="AK937" s="115"/>
      <c r="AL937" s="11" t="str">
        <f>VLOOKUP(B937,SAOM!B$2:U2595,20,0)</f>
        <v>Não veio no kit.</v>
      </c>
    </row>
    <row r="938" spans="1:38" s="57" customFormat="1" ht="15.75" customHeight="1">
      <c r="A938" s="39">
        <v>4185</v>
      </c>
      <c r="B938" s="31">
        <v>4185</v>
      </c>
      <c r="C938" s="31">
        <v>4185</v>
      </c>
      <c r="D938" s="31" t="str">
        <f>VLOOKUP(B938,SAOM!B$2:H2595,7,0)</f>
        <v>SES-COCO-4185</v>
      </c>
      <c r="E938" s="24">
        <v>41138</v>
      </c>
      <c r="F938" s="24">
        <f t="shared" si="44"/>
        <v>41183</v>
      </c>
      <c r="G938" s="24">
        <f>VLOOKUP(B938,SAOM!B$2:D2482,3,0)</f>
        <v>41183</v>
      </c>
      <c r="H938" s="24">
        <f t="shared" si="41"/>
        <v>41198</v>
      </c>
      <c r="I938" s="24" t="s">
        <v>458</v>
      </c>
      <c r="J938" s="48" t="s">
        <v>469</v>
      </c>
      <c r="K938" s="31" t="str">
        <f>VLOOKUP(B938,SAOM!B$2:H2479,4,0)</f>
        <v>Aceito</v>
      </c>
      <c r="L938" s="48" t="s">
        <v>456</v>
      </c>
      <c r="M938" s="33" t="str">
        <f>VLOOKUP(B938,SAOM!B$2:F2765,5,0)</f>
        <v>Lider</v>
      </c>
      <c r="N938" s="40" t="s">
        <v>7213</v>
      </c>
      <c r="O938" s="40" t="str">
        <f>VLOOKUP(N938,Coordenadas!B$2:C1785,2,0)</f>
        <v>SUDESTE</v>
      </c>
      <c r="P938" s="40" t="str">
        <f>VLOOKUP(N938,Coordenadas!B$2:D1785,3,0)</f>
        <v xml:space="preserve"> 21°38'42.31"S</v>
      </c>
      <c r="Q938" s="40" t="str">
        <f>VLOOKUP(N938,Coordenadas!B$2:E1785,4,0)</f>
        <v xml:space="preserve"> 43°19'44.67"O</v>
      </c>
      <c r="R938" s="31">
        <v>4033</v>
      </c>
      <c r="S938" s="24">
        <v>41162</v>
      </c>
      <c r="T938" s="54" t="str">
        <f>VLOOKUP(B938,SAOM!B$2:M2479,9,0)</f>
        <v>Antônio de Pádua Fracete</v>
      </c>
      <c r="U938" s="24" t="str">
        <f>VLOOKUP(B938,SAOM!B$2:N2479,10,0)</f>
        <v>Rua Aspirante José Manoel de Oliveira, 40</v>
      </c>
      <c r="V938" s="54" t="str">
        <f>VLOOKUP(B938,SAOM!B$2:P2479,12,0)</f>
        <v>(32)3258-1433</v>
      </c>
      <c r="W938" s="175" t="str">
        <f>VLOOKUP(B938,SAOM!B$2:O2479,11,0)</f>
        <v>36155-000</v>
      </c>
      <c r="X938" s="31" t="str">
        <f>VLOOKUP(B938,SAOM!B$2:Q2479,13,0)</f>
        <v>00:20:0e:10:56:e4</v>
      </c>
      <c r="Y938" s="24">
        <v>41305</v>
      </c>
      <c r="Z938" s="40" t="s">
        <v>4973</v>
      </c>
      <c r="AA938" s="55">
        <v>41309</v>
      </c>
      <c r="AB938" s="56" t="str">
        <f>VLOOKUP(C938,Relatorios!A$3:B1709,2,0)</f>
        <v>Pronto pra ser entregue</v>
      </c>
      <c r="AC938" s="287">
        <f>VLOOKUP(D938,Faturamento!D$3:F2373,3,0)</f>
        <v>41340</v>
      </c>
      <c r="AD938" s="45"/>
      <c r="AE938" s="55" t="str">
        <f>VLOOKUP(B938,SAOM!B$2:T2479,16,0)</f>
        <v>-</v>
      </c>
      <c r="AF938" s="55">
        <f t="shared" si="42"/>
        <v>41399</v>
      </c>
      <c r="AG938" s="55" t="s">
        <v>4162</v>
      </c>
      <c r="AH938" s="55"/>
      <c r="AI938" s="181"/>
      <c r="AJ938" s="115"/>
      <c r="AK938" s="115"/>
      <c r="AL938" s="11" t="str">
        <f>VLOOKUP(B938,SAOM!B$2:U2596,20,0)</f>
        <v>Modem.</v>
      </c>
    </row>
    <row r="939" spans="1:38" s="15" customFormat="1" ht="15.75" customHeight="1">
      <c r="A939" s="39">
        <v>4184</v>
      </c>
      <c r="B939" s="31">
        <v>4184</v>
      </c>
      <c r="C939" s="31">
        <v>4184</v>
      </c>
      <c r="D939" s="33" t="str">
        <f>VLOOKUP(B939,SAOM!B$2:H2596,7,0)</f>
        <v>SES-COAS-4184</v>
      </c>
      <c r="E939" s="13">
        <v>41138</v>
      </c>
      <c r="F939" s="13">
        <f t="shared" si="44"/>
        <v>41183</v>
      </c>
      <c r="G939" s="13">
        <f>VLOOKUP(B939,SAOM!B$2:D2483,3,0)</f>
        <v>41183</v>
      </c>
      <c r="H939" s="13">
        <f t="shared" si="41"/>
        <v>41198</v>
      </c>
      <c r="I939" s="13" t="s">
        <v>458</v>
      </c>
      <c r="J939" s="10" t="s">
        <v>469</v>
      </c>
      <c r="K939" s="33" t="str">
        <f>VLOOKUP(B939,SAOM!B$2:H2480,4,0)</f>
        <v>Aceito</v>
      </c>
      <c r="L939" s="10" t="s">
        <v>456</v>
      </c>
      <c r="M939" s="33" t="str">
        <f>VLOOKUP(B939,SAOM!B$2:F2766,5,0)</f>
        <v>Lider</v>
      </c>
      <c r="N939" s="11" t="s">
        <v>6449</v>
      </c>
      <c r="O939" s="11" t="str">
        <f>VLOOKUP(N939,Coordenadas!B$2:C1786,2,0)</f>
        <v>SUL</v>
      </c>
      <c r="P939" s="11" t="str">
        <f>VLOOKUP(N939,Coordenadas!B$2:D1786,3,0)</f>
        <v xml:space="preserve"> 22°10'5.20"S</v>
      </c>
      <c r="Q939" s="11" t="str">
        <f>VLOOKUP(N939,Coordenadas!B$2:E1786,4,0)</f>
        <v xml:space="preserve"> 45°28'31.38"O</v>
      </c>
      <c r="R939" s="33">
        <v>4033</v>
      </c>
      <c r="S939" s="13">
        <v>41233</v>
      </c>
      <c r="T939" s="35" t="str">
        <f>VLOOKUP(B939,SAOM!B$2:M2480,9,0)</f>
        <v>Juliana Pereira Vilas Boas</v>
      </c>
      <c r="U939" s="13" t="str">
        <f>VLOOKUP(B939,SAOM!B$2:N2480,10,0)</f>
        <v xml:space="preserve">Pça. da Saude, s/n - </v>
      </c>
      <c r="V939" s="35" t="str">
        <f>VLOOKUP(B939,SAOM!B$2:P2480,12,0)</f>
        <v>35- 36641254</v>
      </c>
      <c r="W939" s="60" t="str">
        <f>VLOOKUP(B939,SAOM!B$2:O2480,11,0)</f>
        <v>37527-000</v>
      </c>
      <c r="X939" s="33" t="str">
        <f>VLOOKUP(B939,SAOM!B$2:Q2480,13,0)</f>
        <v>00:20:0e:10:4a:87</v>
      </c>
      <c r="Y939" s="13">
        <v>41233</v>
      </c>
      <c r="Z939" s="11" t="s">
        <v>6385</v>
      </c>
      <c r="AA939" s="14">
        <v>41234</v>
      </c>
      <c r="AB939" s="28">
        <f>VLOOKUP(C939,Relatorios!A$3:B1710,2,0)</f>
        <v>41291</v>
      </c>
      <c r="AC939" s="287">
        <f>VLOOKUP(D939,Faturamento!D$3:F2374,3,0)</f>
        <v>41265</v>
      </c>
      <c r="AD939" s="41"/>
      <c r="AE939" s="14" t="str">
        <f>VLOOKUP(B939,SAOM!B$2:T2480,16,0)</f>
        <v>-</v>
      </c>
      <c r="AF939" s="14">
        <f t="shared" si="42"/>
        <v>41324</v>
      </c>
      <c r="AG939" s="14" t="s">
        <v>4162</v>
      </c>
      <c r="AH939" s="14"/>
      <c r="AI939" s="47"/>
      <c r="AJ939" s="114"/>
      <c r="AK939" s="114"/>
      <c r="AL939" s="11" t="str">
        <f>VLOOKUP(B939,SAOM!B$2:U2597,20,0)</f>
        <v>Não possui computador</v>
      </c>
    </row>
    <row r="940" spans="1:38" s="15" customFormat="1" ht="15.75" customHeight="1">
      <c r="A940" s="39">
        <v>4183</v>
      </c>
      <c r="B940" s="31">
        <v>4183</v>
      </c>
      <c r="C940" s="31">
        <v>4183</v>
      </c>
      <c r="D940" s="33" t="str">
        <f>VLOOKUP(B940,SAOM!B$2:H2597,7,0)</f>
        <v xml:space="preserve">SES-DINO-4183 </v>
      </c>
      <c r="E940" s="13">
        <v>41138</v>
      </c>
      <c r="F940" s="13">
        <f t="shared" si="44"/>
        <v>41183</v>
      </c>
      <c r="G940" s="13">
        <f>VLOOKUP(B940,SAOM!B$2:D2484,3,0)</f>
        <v>41183</v>
      </c>
      <c r="H940" s="13">
        <f t="shared" si="41"/>
        <v>41198</v>
      </c>
      <c r="I940" s="13" t="s">
        <v>458</v>
      </c>
      <c r="J940" s="10" t="s">
        <v>469</v>
      </c>
      <c r="K940" s="33" t="str">
        <f>VLOOKUP(B940,SAOM!B$2:H2481,4,0)</f>
        <v>Aceito</v>
      </c>
      <c r="L940" s="10" t="s">
        <v>456</v>
      </c>
      <c r="M940" s="33" t="str">
        <f>VLOOKUP(B940,SAOM!B$2:F2767,5,0)</f>
        <v>Lider</v>
      </c>
      <c r="N940" s="11" t="s">
        <v>202</v>
      </c>
      <c r="O940" s="11" t="str">
        <f>VLOOKUP(N940,Coordenadas!B$2:C1787,2,0)</f>
        <v>SUDESTE</v>
      </c>
      <c r="P940" s="11" t="str">
        <f>VLOOKUP(N940,Coordenadas!B$2:D1787,3,0)</f>
        <v xml:space="preserve"> 20°36'53.18"S</v>
      </c>
      <c r="Q940" s="11" t="str">
        <f>VLOOKUP(N940,Coordenadas!B$2:E1787,4,0)</f>
        <v xml:space="preserve"> 42° 8'46.40"O</v>
      </c>
      <c r="R940" s="33">
        <v>4033</v>
      </c>
      <c r="S940" s="13">
        <v>41284</v>
      </c>
      <c r="T940" s="35" t="str">
        <f>VLOOKUP(B940,SAOM!B$2:M2481,9,0)</f>
        <v>Olavo Nunes Breder</v>
      </c>
      <c r="U940" s="13" t="str">
        <f>VLOOKUP(B940,SAOM!B$2:N2481,10,0)</f>
        <v>MG262 KM 05 USINA</v>
      </c>
      <c r="V940" s="35" t="str">
        <f>VLOOKUP(B940,SAOM!B$2:P2481,12,0)</f>
        <v>(32)3743-2194</v>
      </c>
      <c r="W940" s="60" t="str">
        <f>VLOOKUP(B940,SAOM!B$2:O2481,11,0)</f>
        <v>36820-000</v>
      </c>
      <c r="X940" s="33" t="str">
        <f>VLOOKUP(B940,SAOM!B$2:Q2481,13,0)</f>
        <v>00:20:0e:10:55:0d</v>
      </c>
      <c r="Y940" s="13">
        <v>41285</v>
      </c>
      <c r="Z940" s="11" t="s">
        <v>13267</v>
      </c>
      <c r="AA940" s="14">
        <v>41285</v>
      </c>
      <c r="AB940" s="28" t="str">
        <f>VLOOKUP(C940,Relatorios!A$3:B1711,2,0)</f>
        <v>Pronto pra ser entregue</v>
      </c>
      <c r="AC940" s="287">
        <f>VLOOKUP(D940,Faturamento!D$3:F2375,3,0)</f>
        <v>41315</v>
      </c>
      <c r="AD940" s="41"/>
      <c r="AE940" s="14" t="str">
        <f>VLOOKUP(B940,SAOM!B$2:T2481,16,0)</f>
        <v>-</v>
      </c>
      <c r="AF940" s="14">
        <f t="shared" si="42"/>
        <v>41375</v>
      </c>
      <c r="AG940" s="14" t="s">
        <v>4162</v>
      </c>
      <c r="AH940" s="14"/>
      <c r="AI940" s="47"/>
      <c r="AJ940" s="114"/>
      <c r="AK940" s="114"/>
      <c r="AL940" s="11" t="str">
        <f>VLOOKUP(B940,SAOM!B$2:U2598,20,0)</f>
        <v>Conectado ao modem</v>
      </c>
    </row>
    <row r="941" spans="1:38" s="15" customFormat="1" ht="15.75" customHeight="1">
      <c r="A941" s="39">
        <v>4182</v>
      </c>
      <c r="B941" s="31">
        <v>4182</v>
      </c>
      <c r="C941" s="31">
        <v>4182</v>
      </c>
      <c r="D941" s="33" t="str">
        <f>VLOOKUP(B941,SAOM!B$2:H2598,7,0)</f>
        <v xml:space="preserve">SES-DINO-4182 </v>
      </c>
      <c r="E941" s="13">
        <v>41138</v>
      </c>
      <c r="F941" s="13">
        <f t="shared" si="44"/>
        <v>41183</v>
      </c>
      <c r="G941" s="13">
        <f>VLOOKUP(B941,SAOM!B$2:D2485,3,0)</f>
        <v>41183</v>
      </c>
      <c r="H941" s="13">
        <f t="shared" si="41"/>
        <v>41198</v>
      </c>
      <c r="I941" s="13" t="s">
        <v>458</v>
      </c>
      <c r="J941" s="10" t="s">
        <v>469</v>
      </c>
      <c r="K941" s="33" t="str">
        <f>VLOOKUP(B941,SAOM!B$2:H2482,4,0)</f>
        <v>Aceito</v>
      </c>
      <c r="L941" s="10" t="s">
        <v>456</v>
      </c>
      <c r="M941" s="33" t="str">
        <f>VLOOKUP(B941,SAOM!B$2:F2768,5,0)</f>
        <v>Lider</v>
      </c>
      <c r="N941" s="11" t="s">
        <v>202</v>
      </c>
      <c r="O941" s="11" t="str">
        <f>VLOOKUP(N941,Coordenadas!B$2:C1788,2,0)</f>
        <v>SUDESTE</v>
      </c>
      <c r="P941" s="11" t="str">
        <f>VLOOKUP(N941,Coordenadas!B$2:D1788,3,0)</f>
        <v xml:space="preserve"> 20°36'53.18"S</v>
      </c>
      <c r="Q941" s="11" t="str">
        <f>VLOOKUP(N941,Coordenadas!B$2:E1788,4,0)</f>
        <v xml:space="preserve"> 42° 8'46.40"O</v>
      </c>
      <c r="R941" s="33">
        <v>4033</v>
      </c>
      <c r="S941" s="13">
        <v>41284</v>
      </c>
      <c r="T941" s="35" t="str">
        <f>VLOOKUP(B941,SAOM!B$2:M2482,9,0)</f>
        <v>Gisele de Souza Abreu</v>
      </c>
      <c r="U941" s="13" t="str">
        <f>VLOOKUP(B941,SAOM!B$2:N2482,10,0)</f>
        <v>RUA JOAQUIM FABRICIO SOUZA, 75</v>
      </c>
      <c r="V941" s="35" t="str">
        <f>VLOOKUP(B941,SAOM!B$2:P2482,12,0)</f>
        <v>(32)3743-2194</v>
      </c>
      <c r="W941" s="60" t="str">
        <f>VLOOKUP(B941,SAOM!B$2:O2482,11,0)</f>
        <v>36820-000</v>
      </c>
      <c r="X941" s="33" t="str">
        <f>VLOOKUP(B941,SAOM!B$2:Q2482,13,0)</f>
        <v>00:20:0e:10:54:d1</v>
      </c>
      <c r="Y941" s="13">
        <v>41284</v>
      </c>
      <c r="Z941" s="11" t="s">
        <v>13267</v>
      </c>
      <c r="AA941" s="14">
        <v>41284</v>
      </c>
      <c r="AB941" s="28">
        <f>VLOOKUP(C941,Relatorios!A$3:B1712,2,0)</f>
        <v>41299</v>
      </c>
      <c r="AC941" s="287">
        <f>VLOOKUP(D941,Faturamento!D$3:F2376,3,0)</f>
        <v>41316</v>
      </c>
      <c r="AD941" s="41"/>
      <c r="AE941" s="14" t="str">
        <f>VLOOKUP(B941,SAOM!B$2:T2482,16,0)</f>
        <v>-</v>
      </c>
      <c r="AF941" s="14">
        <f t="shared" si="42"/>
        <v>41374</v>
      </c>
      <c r="AG941" s="14" t="s">
        <v>4162</v>
      </c>
      <c r="AH941" s="14"/>
      <c r="AI941" s="47"/>
      <c r="AJ941" s="114"/>
      <c r="AK941" s="114"/>
      <c r="AL941" s="11" t="str">
        <f>VLOOKUP(B941,SAOM!B$2:U2599,20,0)</f>
        <v>Conectado ao modem</v>
      </c>
    </row>
    <row r="942" spans="1:38" s="15" customFormat="1" ht="15.75" customHeight="1">
      <c r="A942" s="39">
        <v>4181</v>
      </c>
      <c r="B942" s="31">
        <v>4181</v>
      </c>
      <c r="C942" s="31">
        <v>4181</v>
      </c>
      <c r="D942" s="33" t="str">
        <f>VLOOKUP(B942,SAOM!B$2:H2599,7,0)</f>
        <v>SES-DINO-4181</v>
      </c>
      <c r="E942" s="13">
        <v>41138</v>
      </c>
      <c r="F942" s="13">
        <f t="shared" si="44"/>
        <v>41183</v>
      </c>
      <c r="G942" s="13">
        <f>VLOOKUP(B942,SAOM!B$2:D2486,3,0)</f>
        <v>41183</v>
      </c>
      <c r="H942" s="13">
        <f t="shared" si="41"/>
        <v>41198</v>
      </c>
      <c r="I942" s="13" t="s">
        <v>458</v>
      </c>
      <c r="J942" s="10" t="s">
        <v>469</v>
      </c>
      <c r="K942" s="33" t="str">
        <f>VLOOKUP(B942,SAOM!B$2:H2483,4,0)</f>
        <v>Aceito</v>
      </c>
      <c r="L942" s="10" t="s">
        <v>456</v>
      </c>
      <c r="M942" s="33" t="str">
        <f>VLOOKUP(B942,SAOM!B$2:F2769,5,0)</f>
        <v>Lider</v>
      </c>
      <c r="N942" s="11" t="s">
        <v>202</v>
      </c>
      <c r="O942" s="11" t="str">
        <f>VLOOKUP(N942,Coordenadas!B$2:C1789,2,0)</f>
        <v>SUDESTE</v>
      </c>
      <c r="P942" s="11" t="str">
        <f>VLOOKUP(N942,Coordenadas!B$2:D1789,3,0)</f>
        <v xml:space="preserve"> 20°36'53.18"S</v>
      </c>
      <c r="Q942" s="11" t="str">
        <f>VLOOKUP(N942,Coordenadas!B$2:E1789,4,0)</f>
        <v xml:space="preserve"> 42° 8'46.40"O</v>
      </c>
      <c r="R942" s="33">
        <v>4033</v>
      </c>
      <c r="S942" s="13">
        <v>41285</v>
      </c>
      <c r="T942" s="35" t="str">
        <f>VLOOKUP(B942,SAOM!B$2:M2483,9,0)</f>
        <v>Deiwid</v>
      </c>
      <c r="U942" s="13" t="str">
        <f>VLOOKUP(B942,SAOM!B$2:N2483,10,0)</f>
        <v>RUA PRINCIPAL, 692 - BOM JESUS</v>
      </c>
      <c r="V942" s="35" t="str">
        <f>VLOOKUP(B942,SAOM!B$2:P2483,12,0)</f>
        <v>(32) 3743-3217</v>
      </c>
      <c r="W942" s="60" t="str">
        <f>VLOOKUP(B942,SAOM!B$2:O2483,11,0)</f>
        <v>36825-000</v>
      </c>
      <c r="X942" s="33" t="str">
        <f>VLOOKUP(B942,SAOM!B$2:Q2483,13,0)</f>
        <v>00:20:0e:10:4a:84</v>
      </c>
      <c r="Y942" s="13">
        <v>41285</v>
      </c>
      <c r="Z942" s="11" t="s">
        <v>13267</v>
      </c>
      <c r="AA942" s="14">
        <v>41285</v>
      </c>
      <c r="AB942" s="28">
        <f>VLOOKUP(C942,Relatorios!A$3:B1713,2,0)</f>
        <v>41299</v>
      </c>
      <c r="AC942" s="287">
        <f>VLOOKUP(D942,Faturamento!D$3:F2377,3,0)</f>
        <v>41316</v>
      </c>
      <c r="AD942" s="41"/>
      <c r="AE942" s="14" t="str">
        <f>VLOOKUP(B942,SAOM!B$2:T2483,16,0)</f>
        <v>-</v>
      </c>
      <c r="AF942" s="14">
        <f t="shared" si="42"/>
        <v>41375</v>
      </c>
      <c r="AG942" s="14" t="s">
        <v>4162</v>
      </c>
      <c r="AH942" s="14"/>
      <c r="AI942" s="47"/>
      <c r="AJ942" s="114"/>
      <c r="AK942" s="114"/>
      <c r="AL942" s="11" t="str">
        <f>VLOOKUP(B942,SAOM!B$2:U2600,20,0)</f>
        <v>Não possui computador</v>
      </c>
    </row>
    <row r="943" spans="1:38" s="57" customFormat="1" ht="15.75" customHeight="1">
      <c r="A943" s="39">
        <v>4180</v>
      </c>
      <c r="B943" s="31">
        <v>4180</v>
      </c>
      <c r="C943" s="31">
        <v>4180</v>
      </c>
      <c r="D943" s="33" t="str">
        <f>VLOOKUP(B943,SAOM!B$2:H2600,7,0)</f>
        <v xml:space="preserve">SES-DINO-4180 </v>
      </c>
      <c r="E943" s="24">
        <v>41138</v>
      </c>
      <c r="F943" s="24">
        <f t="shared" si="44"/>
        <v>41183</v>
      </c>
      <c r="G943" s="13">
        <f>VLOOKUP(B943,SAOM!B$2:D2487,3,0)</f>
        <v>41183</v>
      </c>
      <c r="H943" s="24">
        <f t="shared" si="41"/>
        <v>41198</v>
      </c>
      <c r="I943" s="24" t="s">
        <v>458</v>
      </c>
      <c r="J943" s="48" t="s">
        <v>469</v>
      </c>
      <c r="K943" s="33" t="str">
        <f>VLOOKUP(B943,SAOM!B$2:H2484,4,0)</f>
        <v>Aceito</v>
      </c>
      <c r="L943" s="10" t="s">
        <v>456</v>
      </c>
      <c r="M943" s="33" t="str">
        <f>VLOOKUP(B943,SAOM!B$2:F2770,5,0)</f>
        <v>Lider</v>
      </c>
      <c r="N943" s="40" t="s">
        <v>202</v>
      </c>
      <c r="O943" s="11" t="str">
        <f>VLOOKUP(N943,Coordenadas!B$2:C1790,2,0)</f>
        <v>SUDESTE</v>
      </c>
      <c r="P943" s="11" t="str">
        <f>VLOOKUP(N943,Coordenadas!B$2:D1790,3,0)</f>
        <v xml:space="preserve"> 20°36'53.18"S</v>
      </c>
      <c r="Q943" s="11" t="str">
        <f>VLOOKUP(N943,Coordenadas!B$2:E1790,4,0)</f>
        <v xml:space="preserve"> 42° 8'46.40"O</v>
      </c>
      <c r="R943" s="31">
        <v>4033</v>
      </c>
      <c r="S943" s="24" t="s">
        <v>458</v>
      </c>
      <c r="T943" s="35" t="str">
        <f>VLOOKUP(B943,SAOM!B$2:M2484,9,0)</f>
        <v>Neiziany Paula Ribeiro</v>
      </c>
      <c r="U943" s="13" t="str">
        <f>VLOOKUP(B943,SAOM!B$2:N2484,10,0)</f>
        <v xml:space="preserve">RUA ATRATINO VITOR DE OLIVEIRA, 257 - GIVISIEZ </v>
      </c>
      <c r="V943" s="35" t="str">
        <f>VLOOKUP(B943,SAOM!B$2:P2484,12,0)</f>
        <v>(32) 3743-2199</v>
      </c>
      <c r="W943" s="60" t="str">
        <f>VLOOKUP(B943,SAOM!B$2:O2484,11,0)</f>
        <v>36820-000</v>
      </c>
      <c r="X943" s="33" t="str">
        <f>VLOOKUP(B943,SAOM!B$2:Q2484,13,0)</f>
        <v>00:20:0E:10:49:FD</v>
      </c>
      <c r="Y943" s="24">
        <v>41177</v>
      </c>
      <c r="Z943" s="40" t="s">
        <v>4973</v>
      </c>
      <c r="AA943" s="55">
        <v>41177</v>
      </c>
      <c r="AB943" s="28">
        <f>VLOOKUP(C943,Relatorios!A$3:B1714,2,0)</f>
        <v>41254</v>
      </c>
      <c r="AC943" s="287">
        <f>VLOOKUP(D943,Faturamento!D$3:F2378,3,0)</f>
        <v>41208</v>
      </c>
      <c r="AD943" s="45"/>
      <c r="AE943" s="14" t="str">
        <f>VLOOKUP(B943,SAOM!B$2:T2484,16,0)</f>
        <v>-</v>
      </c>
      <c r="AF943" s="14">
        <f t="shared" si="42"/>
        <v>41267</v>
      </c>
      <c r="AG943" s="55" t="s">
        <v>4162</v>
      </c>
      <c r="AH943" s="55"/>
      <c r="AI943" s="181"/>
      <c r="AJ943" s="115"/>
      <c r="AK943" s="115"/>
      <c r="AL943" s="11" t="str">
        <f>VLOOKUP(B943,SAOM!B$2:U2601,20,0)</f>
        <v>Localidade não possui computador.</v>
      </c>
    </row>
    <row r="944" spans="1:38" s="15" customFormat="1" ht="15.75" customHeight="1">
      <c r="A944" s="39">
        <v>4179</v>
      </c>
      <c r="B944" s="31">
        <v>4179</v>
      </c>
      <c r="C944" s="31">
        <v>4179</v>
      </c>
      <c r="D944" s="33" t="str">
        <f>VLOOKUP(B944,SAOM!B$2:H2601,7,0)</f>
        <v xml:space="preserve">SES-IJCI-4179 </v>
      </c>
      <c r="E944" s="13">
        <v>41138</v>
      </c>
      <c r="F944" s="13">
        <f t="shared" si="44"/>
        <v>41183</v>
      </c>
      <c r="G944" s="13">
        <f>VLOOKUP(B944,SAOM!B$2:D2488,3,0)</f>
        <v>41183</v>
      </c>
      <c r="H944" s="13">
        <f t="shared" si="41"/>
        <v>41198</v>
      </c>
      <c r="I944" s="13" t="s">
        <v>458</v>
      </c>
      <c r="J944" s="10" t="s">
        <v>469</v>
      </c>
      <c r="K944" s="33" t="str">
        <f>VLOOKUP(B944,SAOM!B$2:H2485,4,0)</f>
        <v>Aceito</v>
      </c>
      <c r="L944" s="10" t="s">
        <v>456</v>
      </c>
      <c r="M944" s="33" t="str">
        <f>VLOOKUP(B944,SAOM!B$2:F2771,5,0)</f>
        <v>Lider</v>
      </c>
      <c r="N944" s="11" t="s">
        <v>2447</v>
      </c>
      <c r="O944" s="11" t="str">
        <f>VLOOKUP(N944,Coordenadas!B$2:C1791,2,0)</f>
        <v>SUL</v>
      </c>
      <c r="P944" s="11" t="str">
        <f>VLOOKUP(N944,Coordenadas!B$2:D1791,3,0)</f>
        <v xml:space="preserve"> 21° 8'35.59"S</v>
      </c>
      <c r="Q944" s="11" t="str">
        <f>VLOOKUP(N944,Coordenadas!B$2:E1791,4,0)</f>
        <v xml:space="preserve"> 44°44'23.95"O</v>
      </c>
      <c r="R944" s="33">
        <v>4033</v>
      </c>
      <c r="S944" s="13">
        <v>41165</v>
      </c>
      <c r="T944" s="35" t="str">
        <f>VLOOKUP(B944,SAOM!B$2:M2485,9,0)</f>
        <v>Luana cássia de Souza</v>
      </c>
      <c r="U944" s="13" t="str">
        <f>VLOOKUP(B944,SAOM!B$2:N2485,10,0)</f>
        <v>Rua José Martins, s/n - Serra</v>
      </c>
      <c r="V944" s="35" t="str">
        <f>VLOOKUP(B944,SAOM!B$2:P2485,12,0)</f>
        <v>(35) 3843-1216</v>
      </c>
      <c r="W944" s="60" t="str">
        <f>VLOOKUP(B944,SAOM!B$2:O2485,11,0)</f>
        <v>37205-000</v>
      </c>
      <c r="X944" s="33" t="str">
        <f>VLOOKUP(B944,SAOM!B$2:Q2485,13,0)</f>
        <v>00:20:0e:10:55:5a</v>
      </c>
      <c r="Y944" s="13">
        <v>41257</v>
      </c>
      <c r="Z944" s="11" t="s">
        <v>12146</v>
      </c>
      <c r="AA944" s="14">
        <v>41257</v>
      </c>
      <c r="AB944" s="28">
        <f>VLOOKUP(C944,Relatorios!A$3:B1715,2,0)</f>
        <v>41291</v>
      </c>
      <c r="AC944" s="287">
        <f>VLOOKUP(D944,Faturamento!D$3:F2379,3,0)</f>
        <v>41288</v>
      </c>
      <c r="AD944" s="41"/>
      <c r="AE944" s="14" t="str">
        <f>VLOOKUP(B944,SAOM!B$2:T2485,16,0)</f>
        <v>-</v>
      </c>
      <c r="AF944" s="14">
        <f t="shared" si="42"/>
        <v>41347</v>
      </c>
      <c r="AG944" s="14" t="s">
        <v>4162</v>
      </c>
      <c r="AH944" s="14"/>
      <c r="AI944" s="47"/>
      <c r="AJ944" s="114"/>
      <c r="AK944" s="114"/>
      <c r="AL944" s="11" t="str">
        <f>VLOOKUP(B944,SAOM!B$2:U2602,20,0)</f>
        <v>Não há terminal.</v>
      </c>
    </row>
    <row r="945" spans="1:38" s="15" customFormat="1" ht="15.75" customHeight="1">
      <c r="A945" s="39">
        <v>4175</v>
      </c>
      <c r="B945" s="31">
        <v>4175</v>
      </c>
      <c r="C945" s="31">
        <v>4175</v>
      </c>
      <c r="D945" s="33" t="str">
        <f>VLOOKUP(B945,SAOM!B$2:H2602,7,0)</f>
        <v>SES-SARA-4175</v>
      </c>
      <c r="E945" s="13">
        <v>41138</v>
      </c>
      <c r="F945" s="13">
        <f t="shared" si="44"/>
        <v>41183</v>
      </c>
      <c r="G945" s="13">
        <f>VLOOKUP(B945,SAOM!B$2:D2489,3,0)</f>
        <v>41183</v>
      </c>
      <c r="H945" s="13">
        <f t="shared" si="41"/>
        <v>41198</v>
      </c>
      <c r="I945" s="13" t="s">
        <v>458</v>
      </c>
      <c r="J945" s="10" t="s">
        <v>469</v>
      </c>
      <c r="K945" s="33" t="str">
        <f>VLOOKUP(B945,SAOM!B$2:H2486,4,0)</f>
        <v>Aceito</v>
      </c>
      <c r="L945" s="10" t="s">
        <v>623</v>
      </c>
      <c r="M945" s="33" t="str">
        <f>VLOOKUP(B945,SAOM!B$2:F2772,5,0)</f>
        <v>Vodanet</v>
      </c>
      <c r="N945" s="11" t="s">
        <v>4826</v>
      </c>
      <c r="O945" s="11" t="str">
        <f>VLOOKUP(N945,Coordenadas!B$2:C1792,2,0)</f>
        <v>CENTRO</v>
      </c>
      <c r="P945" s="11" t="str">
        <f>VLOOKUP(N945,Coordenadas!B$2:D1792,3,0)</f>
        <v xml:space="preserve"> 19°53'21.41"S</v>
      </c>
      <c r="Q945" s="11" t="str">
        <f>VLOOKUP(N945,Coordenadas!B$2:E1792,4,0)</f>
        <v xml:space="preserve"> 43°48'18.03"O</v>
      </c>
      <c r="R945" s="33">
        <v>4033</v>
      </c>
      <c r="S945" s="13">
        <v>41186</v>
      </c>
      <c r="T945" s="35" t="str">
        <f>VLOOKUP(B945,SAOM!B$2:M2486,9,0)</f>
        <v>CASSIA</v>
      </c>
      <c r="U945" s="13" t="str">
        <f>VLOOKUP(B945,SAOM!B$2:N2486,10,0)</f>
        <v>R. RAIMUNDO FRANCISCO FERREIRA, 245 - POMPEU</v>
      </c>
      <c r="V945" s="35" t="str">
        <f>VLOOKUP(B945,SAOM!B$2:P2486,12,0)</f>
        <v>3671-6102</v>
      </c>
      <c r="W945" s="60" t="str">
        <f>VLOOKUP(B945,SAOM!B$2:O2486,11,0)</f>
        <v>35505-590</v>
      </c>
      <c r="X945" s="33" t="str">
        <f>VLOOKUP(B945,SAOM!B$2:Q2486,13,0)</f>
        <v>00:20:0e:10:54:e8</v>
      </c>
      <c r="Y945" s="13">
        <v>41187</v>
      </c>
      <c r="Z945" s="11" t="s">
        <v>3785</v>
      </c>
      <c r="AA945" s="14">
        <v>41187</v>
      </c>
      <c r="AB945" s="28">
        <f>VLOOKUP(C945,Relatorios!A$3:B1716,2,0)</f>
        <v>41271</v>
      </c>
      <c r="AC945" s="287">
        <f>VLOOKUP(D945,Faturamento!D$3:F2380,3,0)</f>
        <v>41218</v>
      </c>
      <c r="AD945" s="41"/>
      <c r="AE945" s="14" t="str">
        <f>VLOOKUP(B945,SAOM!B$2:T2486,16,0)</f>
        <v>-</v>
      </c>
      <c r="AF945" s="14">
        <f t="shared" si="42"/>
        <v>41277</v>
      </c>
      <c r="AG945" s="14">
        <v>41398</v>
      </c>
      <c r="AH945" s="14"/>
      <c r="AI945" s="47" t="s">
        <v>8610</v>
      </c>
      <c r="AJ945" s="114" t="s">
        <v>9087</v>
      </c>
      <c r="AK945" s="114"/>
      <c r="AL945" s="11" t="str">
        <f>VLOOKUP(B945,SAOM!B$2:U2603,20,0)</f>
        <v>Não tem computador na localidade.</v>
      </c>
    </row>
    <row r="946" spans="1:38" s="15" customFormat="1" ht="15.75" customHeight="1">
      <c r="A946" s="39">
        <v>4176</v>
      </c>
      <c r="B946" s="31">
        <v>4176</v>
      </c>
      <c r="C946" s="31">
        <v>4176</v>
      </c>
      <c r="D946" s="33" t="str">
        <f>VLOOKUP(B946,SAOM!B$2:H2603,7,0)</f>
        <v>SES-SARA-4176</v>
      </c>
      <c r="E946" s="13">
        <v>41138</v>
      </c>
      <c r="F946" s="13">
        <f t="shared" si="44"/>
        <v>41183</v>
      </c>
      <c r="G946" s="13">
        <f>VLOOKUP(B946,SAOM!B$2:D2490,3,0)</f>
        <v>41183</v>
      </c>
      <c r="H946" s="13">
        <f t="shared" si="41"/>
        <v>41198</v>
      </c>
      <c r="I946" s="13" t="s">
        <v>458</v>
      </c>
      <c r="J946" s="10" t="s">
        <v>469</v>
      </c>
      <c r="K946" s="33" t="str">
        <f>VLOOKUP(B946,SAOM!B$2:H2487,4,0)</f>
        <v>Aceito</v>
      </c>
      <c r="L946" s="10" t="s">
        <v>623</v>
      </c>
      <c r="M946" s="33" t="str">
        <f>VLOOKUP(B946,SAOM!B$2:F2773,5,0)</f>
        <v>Vodanet</v>
      </c>
      <c r="N946" s="11" t="s">
        <v>4826</v>
      </c>
      <c r="O946" s="11" t="str">
        <f>VLOOKUP(N946,Coordenadas!B$2:C1793,2,0)</f>
        <v>CENTRO</v>
      </c>
      <c r="P946" s="11" t="str">
        <f>VLOOKUP(N946,Coordenadas!B$2:D1793,3,0)</f>
        <v xml:space="preserve"> 19°53'21.41"S</v>
      </c>
      <c r="Q946" s="11" t="str">
        <f>VLOOKUP(N946,Coordenadas!B$2:E1793,4,0)</f>
        <v xml:space="preserve"> 43°48'18.03"O</v>
      </c>
      <c r="R946" s="33">
        <v>4033</v>
      </c>
      <c r="S946" s="13">
        <v>41247</v>
      </c>
      <c r="T946" s="35" t="str">
        <f>VLOOKUP(B946,SAOM!B$2:M2487,9,0)</f>
        <v>CIBELE</v>
      </c>
      <c r="U946" s="13" t="str">
        <f>VLOOKUP(B946,SAOM!B$2:N2487,10,0)</f>
        <v>AV.SERRA DA PIEDADE, 529 - MORADA DA SERRA</v>
      </c>
      <c r="V946" s="35" t="str">
        <f>VLOOKUP(B946,SAOM!B$2:P2487,12,0)</f>
        <v>(31)3674-7126</v>
      </c>
      <c r="W946" s="60" t="str">
        <f>VLOOKUP(B946,SAOM!B$2:O2487,11,0)</f>
        <v>34515-720</v>
      </c>
      <c r="X946" s="33" t="str">
        <f>VLOOKUP(B946,SAOM!B$2:Q2487,13,0)</f>
        <v>00:20:0E:10:54:E4</v>
      </c>
      <c r="Y946" s="13">
        <v>41247</v>
      </c>
      <c r="Z946" s="11" t="s">
        <v>5143</v>
      </c>
      <c r="AA946" s="14">
        <v>41247</v>
      </c>
      <c r="AB946" s="28" t="e">
        <f>VLOOKUP(C946,Relatorios!A$3:B1717,2,0)</f>
        <v>#N/A</v>
      </c>
      <c r="AC946" s="287">
        <f>VLOOKUP(D946,Faturamento!D$3:F2381,3,0)</f>
        <v>41278</v>
      </c>
      <c r="AD946" s="41"/>
      <c r="AE946" s="14" t="str">
        <f>VLOOKUP(B946,SAOM!B$2:T2487,16,0)</f>
        <v>-</v>
      </c>
      <c r="AF946" s="14">
        <f t="shared" si="42"/>
        <v>41337</v>
      </c>
      <c r="AG946" s="14" t="s">
        <v>4162</v>
      </c>
      <c r="AH946" s="14"/>
      <c r="AI946" s="47"/>
      <c r="AJ946" s="114"/>
      <c r="AK946" s="114"/>
      <c r="AL946" s="11" t="str">
        <f>VLOOKUP(B946,SAOM!B$2:U2604,20,0)</f>
        <v>Não tem computador.</v>
      </c>
    </row>
    <row r="947" spans="1:38" s="15" customFormat="1" ht="15.75" customHeight="1">
      <c r="A947" s="39">
        <v>4177</v>
      </c>
      <c r="B947" s="31">
        <v>4177</v>
      </c>
      <c r="C947" s="31">
        <v>4177</v>
      </c>
      <c r="D947" s="33" t="str">
        <f>VLOOKUP(B947,SAOM!B$2:H2604,7,0)</f>
        <v>SES-SARA-4177</v>
      </c>
      <c r="E947" s="13">
        <v>41138</v>
      </c>
      <c r="F947" s="13">
        <f t="shared" si="44"/>
        <v>41183</v>
      </c>
      <c r="G947" s="13">
        <f>VLOOKUP(B947,SAOM!B$2:D2491,3,0)</f>
        <v>41183</v>
      </c>
      <c r="H947" s="13">
        <f t="shared" si="41"/>
        <v>41198</v>
      </c>
      <c r="I947" s="13" t="s">
        <v>458</v>
      </c>
      <c r="J947" s="10" t="s">
        <v>469</v>
      </c>
      <c r="K947" s="33" t="str">
        <f>VLOOKUP(B947,SAOM!B$2:H2488,4,0)</f>
        <v>Aceito</v>
      </c>
      <c r="L947" s="10" t="s">
        <v>623</v>
      </c>
      <c r="M947" s="33" t="str">
        <f>VLOOKUP(B947,SAOM!B$2:F2774,5,0)</f>
        <v>Vodanet</v>
      </c>
      <c r="N947" s="11" t="s">
        <v>4826</v>
      </c>
      <c r="O947" s="11" t="str">
        <f>VLOOKUP(N947,Coordenadas!B$2:C1794,2,0)</f>
        <v>CENTRO</v>
      </c>
      <c r="P947" s="11" t="str">
        <f>VLOOKUP(N947,Coordenadas!B$2:D1794,3,0)</f>
        <v xml:space="preserve"> 19°53'21.41"S</v>
      </c>
      <c r="Q947" s="11" t="str">
        <f>VLOOKUP(N947,Coordenadas!B$2:E1794,4,0)</f>
        <v xml:space="preserve"> 43°48'18.03"O</v>
      </c>
      <c r="R947" s="33">
        <v>4033</v>
      </c>
      <c r="S947" s="13">
        <v>41186</v>
      </c>
      <c r="T947" s="35" t="str">
        <f>VLOOKUP(B947,SAOM!B$2:M2488,9,0)</f>
        <v>ELENICE APARECIDA DE PAULA</v>
      </c>
      <c r="U947" s="13" t="str">
        <f>VLOOKUP(B947,SAOM!B$2:N2488,10,0)</f>
        <v>AV.BOA VIAGEM, 401 - NOVA ALVORADA</v>
      </c>
      <c r="V947" s="35" t="str">
        <f>VLOOKUP(B947,SAOM!B$2:P2488,12,0)</f>
        <v>(31)3481-5344</v>
      </c>
      <c r="W947" s="60" t="str">
        <f>VLOOKUP(B947,SAOM!B$2:O2488,11,0)</f>
        <v>34650-200</v>
      </c>
      <c r="X947" s="33" t="str">
        <f>VLOOKUP(B947,SAOM!B$2:Q2488,13,0)</f>
        <v>00:20:0E:10:54:CC</v>
      </c>
      <c r="Y947" s="13">
        <v>41186</v>
      </c>
      <c r="Z947" s="11" t="s">
        <v>5143</v>
      </c>
      <c r="AA947" s="14">
        <v>41186</v>
      </c>
      <c r="AB947" s="28">
        <f>VLOOKUP(C947,Relatorios!A$3:B1718,2,0)</f>
        <v>41271</v>
      </c>
      <c r="AC947" s="287">
        <f>VLOOKUP(D947,Faturamento!D$3:F2382,3,0)</f>
        <v>41217</v>
      </c>
      <c r="AD947" s="41"/>
      <c r="AE947" s="14" t="str">
        <f>VLOOKUP(B947,SAOM!B$2:T2488,16,0)</f>
        <v>-</v>
      </c>
      <c r="AF947" s="14">
        <f t="shared" si="42"/>
        <v>41276</v>
      </c>
      <c r="AG947" s="14" t="s">
        <v>4162</v>
      </c>
      <c r="AH947" s="14"/>
      <c r="AI947" s="47"/>
      <c r="AJ947" s="114"/>
      <c r="AK947" s="114"/>
      <c r="AL947" s="11" t="str">
        <f>VLOOKUP(B947,SAOM!B$2:U2605,20,0)</f>
        <v>Não veio no kit.</v>
      </c>
    </row>
    <row r="948" spans="1:38" s="15" customFormat="1" ht="15.75" customHeight="1">
      <c r="A948" s="39">
        <v>4178</v>
      </c>
      <c r="B948" s="31">
        <v>4178</v>
      </c>
      <c r="C948" s="31">
        <v>4178</v>
      </c>
      <c r="D948" s="33" t="str">
        <f>VLOOKUP(B948,SAOM!B$2:H2605,7,0)</f>
        <v xml:space="preserve">SES-SARA-4178 </v>
      </c>
      <c r="E948" s="13">
        <v>41138</v>
      </c>
      <c r="F948" s="13">
        <f t="shared" si="44"/>
        <v>41183</v>
      </c>
      <c r="G948" s="13">
        <f>VLOOKUP(B948,SAOM!B$2:D2492,3,0)</f>
        <v>41183</v>
      </c>
      <c r="H948" s="13">
        <f t="shared" si="41"/>
        <v>41198</v>
      </c>
      <c r="I948" s="13" t="s">
        <v>458</v>
      </c>
      <c r="J948" s="10" t="s">
        <v>469</v>
      </c>
      <c r="K948" s="33" t="str">
        <f>VLOOKUP(B948,SAOM!B$2:H2489,4,0)</f>
        <v>Aceito</v>
      </c>
      <c r="L948" s="10" t="s">
        <v>623</v>
      </c>
      <c r="M948" s="33" t="str">
        <f>VLOOKUP(B948,SAOM!B$2:F2775,5,0)</f>
        <v>Vodanet</v>
      </c>
      <c r="N948" s="11" t="s">
        <v>4826</v>
      </c>
      <c r="O948" s="11" t="str">
        <f>VLOOKUP(N948,Coordenadas!B$2:C1795,2,0)</f>
        <v>CENTRO</v>
      </c>
      <c r="P948" s="11" t="str">
        <f>VLOOKUP(N948,Coordenadas!B$2:D1795,3,0)</f>
        <v xml:space="preserve"> 19°53'21.41"S</v>
      </c>
      <c r="Q948" s="11" t="str">
        <f>VLOOKUP(N948,Coordenadas!B$2:E1795,4,0)</f>
        <v xml:space="preserve"> 43°48'18.03"O</v>
      </c>
      <c r="R948" s="33">
        <v>4033</v>
      </c>
      <c r="S948" s="13">
        <v>41221</v>
      </c>
      <c r="T948" s="35" t="str">
        <f>VLOOKUP(B948,SAOM!B$2:M2489,9,0)</f>
        <v>ANDREZA CONEICAO LOPES/MARGARIDA</v>
      </c>
      <c r="U948" s="13" t="str">
        <f>VLOOKUP(B948,SAOM!B$2:N2489,10,0)</f>
        <v>RUA TOMÉ DE SOUZA, 104 - ROSARIO I</v>
      </c>
      <c r="V948" s="35" t="str">
        <f>VLOOKUP(B948,SAOM!B$2:P2489,12,0)</f>
        <v>(31)3672-7708</v>
      </c>
      <c r="W948" s="60" t="str">
        <f>VLOOKUP(B948,SAOM!B$2:O2489,11,0)</f>
        <v>34500-000</v>
      </c>
      <c r="X948" s="33" t="str">
        <f>VLOOKUP(B948,SAOM!B$2:Q2489,13,0)</f>
        <v>00:20:0e:10:55:5f</v>
      </c>
      <c r="Y948" s="13">
        <v>41221</v>
      </c>
      <c r="Z948" s="11" t="s">
        <v>5143</v>
      </c>
      <c r="AA948" s="14">
        <v>41221</v>
      </c>
      <c r="AB948" s="28">
        <f>VLOOKUP(C948,Relatorios!A$3:B1719,2,0)</f>
        <v>41271</v>
      </c>
      <c r="AC948" s="287">
        <f>VLOOKUP(D948,Faturamento!D$3:F2383,3,0)</f>
        <v>41252</v>
      </c>
      <c r="AD948" s="41"/>
      <c r="AE948" s="14" t="str">
        <f>VLOOKUP(B948,SAOM!B$2:T2489,16,0)</f>
        <v>-</v>
      </c>
      <c r="AF948" s="14">
        <f t="shared" si="42"/>
        <v>41311</v>
      </c>
      <c r="AG948" s="14" t="s">
        <v>4162</v>
      </c>
      <c r="AH948" s="14"/>
      <c r="AI948" s="47"/>
      <c r="AJ948" s="114"/>
      <c r="AK948" s="114"/>
      <c r="AL948" s="11" t="str">
        <f>VLOOKUP(B948,SAOM!B$2:U2606,20,0)</f>
        <v>Não possui cabo</v>
      </c>
    </row>
    <row r="949" spans="1:38" s="15" customFormat="1" ht="15.75" customHeight="1">
      <c r="A949" s="39">
        <v>4206</v>
      </c>
      <c r="B949" s="31">
        <v>4206</v>
      </c>
      <c r="C949" s="31">
        <v>4206</v>
      </c>
      <c r="D949" s="33" t="str">
        <f>VLOOKUP(B949,SAOM!B$2:H2606,7,0)</f>
        <v>SES-FRAL-4206</v>
      </c>
      <c r="E949" s="13">
        <v>41141</v>
      </c>
      <c r="F949" s="13">
        <f t="shared" si="44"/>
        <v>41186</v>
      </c>
      <c r="G949" s="13">
        <f>VLOOKUP(B949,SAOM!B$2:D2493,3,0)</f>
        <v>41186</v>
      </c>
      <c r="H949" s="13">
        <f t="shared" si="41"/>
        <v>41201</v>
      </c>
      <c r="I949" s="13" t="s">
        <v>458</v>
      </c>
      <c r="J949" s="10" t="s">
        <v>469</v>
      </c>
      <c r="K949" s="33" t="str">
        <f>VLOOKUP(B949,SAOM!B$2:H2490,4,0)</f>
        <v>Aceito</v>
      </c>
      <c r="L949" s="10" t="s">
        <v>456</v>
      </c>
      <c r="M949" s="33" t="str">
        <f>VLOOKUP(B949,SAOM!B$2:F2776,5,0)</f>
        <v>Lider</v>
      </c>
      <c r="N949" s="11" t="s">
        <v>165</v>
      </c>
      <c r="O949" s="11" t="str">
        <f>VLOOKUP(N949,Coordenadas!B$2:C1796,2,0)</f>
        <v>TRIÂNGULO DO SUL</v>
      </c>
      <c r="P949" s="11" t="str">
        <f>VLOOKUP(N949,Coordenadas!B$2:D1796,3,0)</f>
        <v xml:space="preserve"> 20° 1'10.78"S</v>
      </c>
      <c r="Q949" s="11" t="str">
        <f>VLOOKUP(N949,Coordenadas!B$2:E1796,4,0)</f>
        <v xml:space="preserve"> 48°55'10.08"O</v>
      </c>
      <c r="R949" s="33">
        <v>4033</v>
      </c>
      <c r="S949" s="13">
        <v>41166</v>
      </c>
      <c r="T949" s="35" t="str">
        <f>VLOOKUP(B949,SAOM!B$2:M2490,9,0)</f>
        <v>Nice Helena Franco Botelho</v>
      </c>
      <c r="U949" s="13" t="str">
        <f>VLOOKUP(B949,SAOM!B$2:N2490,10,0)</f>
        <v>Vila Barroso  - Zona Rural - Povoado</v>
      </c>
      <c r="V949" s="35" t="str">
        <f>VLOOKUP(B949,SAOM!B$2:P2490,12,0)</f>
        <v>(34)3425 1829</v>
      </c>
      <c r="W949" s="60" t="str">
        <f>VLOOKUP(B949,SAOM!B$2:O2490,11,0)</f>
        <v>38200-000</v>
      </c>
      <c r="X949" s="33" t="str">
        <f>VLOOKUP(B949,SAOM!B$2:Q2490,13,0)</f>
        <v>00:20:0E:10:54:8B</v>
      </c>
      <c r="Y949" s="13">
        <v>41282</v>
      </c>
      <c r="Z949" s="11" t="s">
        <v>13763</v>
      </c>
      <c r="AA949" s="14">
        <v>41282</v>
      </c>
      <c r="AB949" s="28">
        <f>VLOOKUP(C949,Relatorios!A$3:B1720,2,0)</f>
        <v>41299</v>
      </c>
      <c r="AC949" s="287">
        <f>VLOOKUP(D949,Faturamento!D$3:F2384,3,0)</f>
        <v>41313</v>
      </c>
      <c r="AD949" s="41"/>
      <c r="AE949" s="14" t="str">
        <f>VLOOKUP(B949,SAOM!B$2:T2490,16,0)</f>
        <v>-</v>
      </c>
      <c r="AF949" s="14">
        <f t="shared" si="42"/>
        <v>41372</v>
      </c>
      <c r="AG949" s="14">
        <v>41398</v>
      </c>
      <c r="AH949" s="14"/>
      <c r="AI949" s="181" t="s">
        <v>623</v>
      </c>
      <c r="AJ949" s="114" t="s">
        <v>18120</v>
      </c>
      <c r="AK949" s="114"/>
      <c r="AL949" s="11" t="str">
        <f>VLOOKUP(B949,SAOM!B$2:U2607,20,0)</f>
        <v>Não tem computador.</v>
      </c>
    </row>
    <row r="950" spans="1:38" s="15" customFormat="1" ht="15.75" customHeight="1">
      <c r="A950" s="39">
        <v>4205</v>
      </c>
      <c r="B950" s="31">
        <v>4205</v>
      </c>
      <c r="C950" s="31">
        <v>4205</v>
      </c>
      <c r="D950" s="33" t="str">
        <f>VLOOKUP(B950,SAOM!B$2:H2607,7,0)</f>
        <v xml:space="preserve">SES-FRAL-4205 </v>
      </c>
      <c r="E950" s="13">
        <v>41141</v>
      </c>
      <c r="F950" s="13">
        <f t="shared" si="44"/>
        <v>41186</v>
      </c>
      <c r="G950" s="13">
        <f>VLOOKUP(B950,SAOM!B$2:D2494,3,0)</f>
        <v>41186</v>
      </c>
      <c r="H950" s="13">
        <f t="shared" si="41"/>
        <v>41201</v>
      </c>
      <c r="I950" s="13" t="s">
        <v>458</v>
      </c>
      <c r="J950" s="10" t="s">
        <v>469</v>
      </c>
      <c r="K950" s="33" t="str">
        <f>VLOOKUP(B950,SAOM!B$2:H2491,4,0)</f>
        <v>Aceito</v>
      </c>
      <c r="L950" s="10" t="s">
        <v>456</v>
      </c>
      <c r="M950" s="33" t="str">
        <f>VLOOKUP(B950,SAOM!B$2:F2777,5,0)</f>
        <v>Lider</v>
      </c>
      <c r="N950" s="11" t="s">
        <v>165</v>
      </c>
      <c r="O950" s="11" t="str">
        <f>VLOOKUP(N950,Coordenadas!B$2:C1797,2,0)</f>
        <v>TRIÂNGULO DO SUL</v>
      </c>
      <c r="P950" s="11" t="str">
        <f>VLOOKUP(N950,Coordenadas!B$2:D1797,3,0)</f>
        <v xml:space="preserve"> 20° 1'10.78"S</v>
      </c>
      <c r="Q950" s="11" t="str">
        <f>VLOOKUP(N950,Coordenadas!B$2:E1797,4,0)</f>
        <v xml:space="preserve"> 48°55'10.08"O</v>
      </c>
      <c r="R950" s="33">
        <v>4033</v>
      </c>
      <c r="S950" s="13">
        <v>41166</v>
      </c>
      <c r="T950" s="35" t="str">
        <f>VLOOKUP(B950,SAOM!B$2:M2491,9,0)</f>
        <v>Nice Helena Franco Botelho</v>
      </c>
      <c r="U950" s="13" t="str">
        <f>VLOOKUP(B950,SAOM!B$2:N2491,10,0)</f>
        <v>Povoado de Boa Esperança/Zona Rural - Povoado</v>
      </c>
      <c r="V950" s="35" t="str">
        <f>VLOOKUP(B950,SAOM!B$2:P2491,12,0)</f>
        <v>(34)3425 1905</v>
      </c>
      <c r="W950" s="60" t="str">
        <f>VLOOKUP(B950,SAOM!B$2:O2491,11,0)</f>
        <v>38200-000</v>
      </c>
      <c r="X950" s="33" t="str">
        <f>VLOOKUP(B950,SAOM!B$2:Q2491,13,0)</f>
        <v>00:20:0E:10:54:94</v>
      </c>
      <c r="Y950" s="13">
        <v>41281</v>
      </c>
      <c r="Z950" s="11" t="s">
        <v>13763</v>
      </c>
      <c r="AA950" s="14">
        <v>41282</v>
      </c>
      <c r="AB950" s="28">
        <f>VLOOKUP(C950,Relatorios!A$3:B1721,2,0)</f>
        <v>41299</v>
      </c>
      <c r="AC950" s="287">
        <f>VLOOKUP(D950,Faturamento!D$3:F2385,3,0)</f>
        <v>41313</v>
      </c>
      <c r="AD950" s="41"/>
      <c r="AE950" s="14" t="str">
        <f>VLOOKUP(B950,SAOM!B$2:T2491,16,0)</f>
        <v>-</v>
      </c>
      <c r="AF950" s="14">
        <f t="shared" si="42"/>
        <v>41372</v>
      </c>
      <c r="AG950" s="14" t="s">
        <v>4162</v>
      </c>
      <c r="AH950" s="14"/>
      <c r="AI950" s="47"/>
      <c r="AJ950" s="114"/>
      <c r="AK950" s="114"/>
      <c r="AL950" s="11" t="str">
        <f>VLOOKUP(B950,SAOM!B$2:U2608,20,0)</f>
        <v>Não tem computador.</v>
      </c>
    </row>
    <row r="951" spans="1:38" s="15" customFormat="1" ht="15.75" customHeight="1">
      <c r="A951" s="39">
        <v>4204</v>
      </c>
      <c r="B951" s="31">
        <v>4204</v>
      </c>
      <c r="C951" s="31">
        <v>4204</v>
      </c>
      <c r="D951" s="33" t="str">
        <f>VLOOKUP(B951,SAOM!B$2:H2608,7,0)</f>
        <v>SES-FRAL-4204</v>
      </c>
      <c r="E951" s="13">
        <v>41141</v>
      </c>
      <c r="F951" s="13">
        <f t="shared" si="44"/>
        <v>41186</v>
      </c>
      <c r="G951" s="13">
        <f>VLOOKUP(B951,SAOM!B$2:D2495,3,0)</f>
        <v>41186</v>
      </c>
      <c r="H951" s="13">
        <f t="shared" si="41"/>
        <v>41201</v>
      </c>
      <c r="I951" s="13">
        <v>41281</v>
      </c>
      <c r="J951" s="10" t="s">
        <v>700</v>
      </c>
      <c r="K951" s="33" t="str">
        <f>VLOOKUP(B951,SAOM!B$2:H2492,4,0)</f>
        <v>Paralisado</v>
      </c>
      <c r="L951" s="10" t="s">
        <v>456</v>
      </c>
      <c r="M951" s="33" t="str">
        <f>VLOOKUP(B951,SAOM!B$2:F2778,5,0)</f>
        <v>Lider</v>
      </c>
      <c r="N951" s="11" t="s">
        <v>165</v>
      </c>
      <c r="O951" s="11" t="str">
        <f>VLOOKUP(N951,Coordenadas!B$2:C1798,2,0)</f>
        <v>TRIÂNGULO DO SUL</v>
      </c>
      <c r="P951" s="11" t="str">
        <f>VLOOKUP(N951,Coordenadas!B$2:D1798,3,0)</f>
        <v xml:space="preserve"> 20° 1'10.78"S</v>
      </c>
      <c r="Q951" s="11" t="str">
        <f>VLOOKUP(N951,Coordenadas!B$2:E1798,4,0)</f>
        <v xml:space="preserve"> 48°55'10.08"O</v>
      </c>
      <c r="R951" s="33">
        <v>4033</v>
      </c>
      <c r="S951" s="13">
        <v>41166</v>
      </c>
      <c r="T951" s="35" t="str">
        <f>VLOOKUP(B951,SAOM!B$2:M2492,9,0)</f>
        <v>Nice Helena Franco Botelho</v>
      </c>
      <c r="U951" s="13" t="str">
        <f>VLOOKUP(B951,SAOM!B$2:N2492,10,0)</f>
        <v>Avenida Presidente Getúlio Vargas, 365 - Povoado</v>
      </c>
      <c r="V951" s="35" t="str">
        <f>VLOOKUP(B951,SAOM!B$2:P2492,12,0)</f>
        <v>(34)3425 4117</v>
      </c>
      <c r="W951" s="60" t="str">
        <f>VLOOKUP(B951,SAOM!B$2:O2492,11,0)</f>
        <v>38200-000</v>
      </c>
      <c r="X951" s="33" t="str">
        <f>VLOOKUP(B951,SAOM!B$2:Q2492,13,0)</f>
        <v>-</v>
      </c>
      <c r="Y951" s="13"/>
      <c r="Z951" s="11"/>
      <c r="AA951" s="14"/>
      <c r="AB951" s="28" t="e">
        <f>VLOOKUP(C951,Relatorios!A$3:B1722,2,0)</f>
        <v>#N/A</v>
      </c>
      <c r="AC951" s="287" t="e">
        <f>VLOOKUP(D951,Faturamento!D$3:F2386,3,0)</f>
        <v>#N/A</v>
      </c>
      <c r="AD951" s="41"/>
      <c r="AE951" s="14" t="str">
        <f>VLOOKUP(B951,SAOM!B$2:T2492,16,0)</f>
        <v>07/01/2013 15:56:07 	Hernan Martins Alves 	O número 34 3425-4117 não corresponde ao endereço cadastrado.  	Pendência Ativação</v>
      </c>
      <c r="AF951" s="14">
        <f t="shared" si="42"/>
        <v>90</v>
      </c>
      <c r="AG951" s="14">
        <v>41360</v>
      </c>
      <c r="AH951" s="14"/>
      <c r="AI951" s="181" t="s">
        <v>623</v>
      </c>
      <c r="AJ951" s="14" t="s">
        <v>16251</v>
      </c>
      <c r="AK951" s="114" t="s">
        <v>4162</v>
      </c>
      <c r="AL951" s="11" t="str">
        <f>VLOOKUP(B951,SAOM!B$2:U2609,20,0)</f>
        <v>-</v>
      </c>
    </row>
    <row r="952" spans="1:38" s="15" customFormat="1" ht="15.75" customHeight="1">
      <c r="A952" s="39">
        <v>4203</v>
      </c>
      <c r="B952" s="31">
        <v>4203</v>
      </c>
      <c r="C952" s="31">
        <v>4203</v>
      </c>
      <c r="D952" s="33" t="str">
        <f>VLOOKUP(B952,SAOM!B$2:H2609,7,0)</f>
        <v>SES-FRAL-4203</v>
      </c>
      <c r="E952" s="13">
        <v>41141</v>
      </c>
      <c r="F952" s="13">
        <f t="shared" si="44"/>
        <v>41186</v>
      </c>
      <c r="G952" s="13">
        <f>VLOOKUP(B952,SAOM!B$2:D2496,3,0)</f>
        <v>41186</v>
      </c>
      <c r="H952" s="13">
        <f t="shared" si="41"/>
        <v>41201</v>
      </c>
      <c r="I952" s="13" t="s">
        <v>458</v>
      </c>
      <c r="J952" s="10" t="s">
        <v>469</v>
      </c>
      <c r="K952" s="33" t="str">
        <f>VLOOKUP(B952,SAOM!B$2:H2493,4,0)</f>
        <v>Aceito</v>
      </c>
      <c r="L952" s="10" t="s">
        <v>456</v>
      </c>
      <c r="M952" s="33" t="str">
        <f>VLOOKUP(B952,SAOM!B$2:F2779,5,0)</f>
        <v>Lider</v>
      </c>
      <c r="N952" s="11" t="s">
        <v>165</v>
      </c>
      <c r="O952" s="11" t="str">
        <f>VLOOKUP(N952,Coordenadas!B$2:C1799,2,0)</f>
        <v>TRIÂNGULO DO SUL</v>
      </c>
      <c r="P952" s="11" t="str">
        <f>VLOOKUP(N952,Coordenadas!B$2:D1799,3,0)</f>
        <v xml:space="preserve"> 20° 1'10.78"S</v>
      </c>
      <c r="Q952" s="11" t="str">
        <f>VLOOKUP(N952,Coordenadas!B$2:E1799,4,0)</f>
        <v xml:space="preserve"> 48°55'10.08"O</v>
      </c>
      <c r="R952" s="33">
        <v>4033</v>
      </c>
      <c r="S952" s="13">
        <v>41166</v>
      </c>
      <c r="T952" s="35" t="str">
        <f>VLOOKUP(B952,SAOM!B$2:M2493,9,0)</f>
        <v>Sirce Soares do Santos</v>
      </c>
      <c r="U952" s="13" t="str">
        <f>VLOOKUP(B952,SAOM!B$2:N2493,10,0)</f>
        <v>Rua Benedito de Deus - Distrito Ap Minas</v>
      </c>
      <c r="V952" s="35" t="str">
        <f>VLOOKUP(B952,SAOM!B$2:P2493,12,0)</f>
        <v>(34)3425 1230</v>
      </c>
      <c r="W952" s="60" t="str">
        <f>VLOOKUP(B952,SAOM!B$2:O2493,11,0)</f>
        <v>38200-000</v>
      </c>
      <c r="X952" s="33" t="str">
        <f>VLOOKUP(B952,SAOM!B$2:Q2493,13,0)</f>
        <v>00:20:0E:10:52:91</v>
      </c>
      <c r="Y952" s="13">
        <v>41192</v>
      </c>
      <c r="Z952" s="11" t="s">
        <v>4989</v>
      </c>
      <c r="AA952" s="14">
        <v>41192</v>
      </c>
      <c r="AB952" s="28" t="str">
        <f>VLOOKUP(C952,Relatorios!A$3:B1723,2,0)</f>
        <v>Pronto pra ser entregue</v>
      </c>
      <c r="AC952" s="287">
        <f>VLOOKUP(D952,Faturamento!D$3:F2387,3,0)</f>
        <v>41223</v>
      </c>
      <c r="AD952" s="41"/>
      <c r="AE952" s="14" t="str">
        <f>VLOOKUP(B952,SAOM!B$2:T2493,16,0)</f>
        <v>-</v>
      </c>
      <c r="AF952" s="14">
        <f t="shared" si="42"/>
        <v>41282</v>
      </c>
      <c r="AG952" s="14" t="s">
        <v>4162</v>
      </c>
      <c r="AH952" s="14"/>
      <c r="AI952" s="47"/>
      <c r="AJ952" s="114"/>
      <c r="AK952" s="114"/>
      <c r="AL952" s="11" t="str">
        <f>VLOOKUP(B952,SAOM!B$2:U2610,20,0)</f>
        <v>-</v>
      </c>
    </row>
    <row r="953" spans="1:38" s="15" customFormat="1" ht="15.75" customHeight="1">
      <c r="A953" s="39">
        <v>4202</v>
      </c>
      <c r="B953" s="31">
        <v>4202</v>
      </c>
      <c r="C953" s="31">
        <v>4202</v>
      </c>
      <c r="D953" s="33" t="str">
        <f>VLOOKUP(B953,SAOM!B$2:H2610,7,0)</f>
        <v xml:space="preserve">SES-FRAL-4202 </v>
      </c>
      <c r="E953" s="13">
        <v>41141</v>
      </c>
      <c r="F953" s="13">
        <v>41199</v>
      </c>
      <c r="G953" s="13">
        <f>VLOOKUP(B953,SAOM!B$2:D2497,3,0)</f>
        <v>41199</v>
      </c>
      <c r="H953" s="13">
        <f t="shared" si="41"/>
        <v>41214</v>
      </c>
      <c r="I953" s="13" t="s">
        <v>458</v>
      </c>
      <c r="J953" s="10" t="s">
        <v>469</v>
      </c>
      <c r="K953" s="33" t="str">
        <f>VLOOKUP(B953,SAOM!B$2:H2494,4,0)</f>
        <v>Aceito</v>
      </c>
      <c r="L953" s="10" t="s">
        <v>14234</v>
      </c>
      <c r="M953" s="33" t="str">
        <f>VLOOKUP(B953,SAOM!B$2:F2780,5,0)</f>
        <v>SH Sat</v>
      </c>
      <c r="N953" s="11" t="s">
        <v>165</v>
      </c>
      <c r="O953" s="11" t="str">
        <f>VLOOKUP(N953,Coordenadas!B$2:C1800,2,0)</f>
        <v>TRIÂNGULO DO SUL</v>
      </c>
      <c r="P953" s="11" t="str">
        <f>VLOOKUP(N953,Coordenadas!B$2:D1800,3,0)</f>
        <v xml:space="preserve"> 20° 1'10.78"S</v>
      </c>
      <c r="Q953" s="11" t="str">
        <f>VLOOKUP(N953,Coordenadas!B$2:E1800,4,0)</f>
        <v xml:space="preserve"> 48°55'10.08"O</v>
      </c>
      <c r="R953" s="33">
        <v>4033</v>
      </c>
      <c r="S953" s="24">
        <v>41285</v>
      </c>
      <c r="T953" s="35" t="str">
        <f>VLOOKUP(B953,SAOM!B$2:M2494,9,0)</f>
        <v>Patrícia do Carmo Azevedo</v>
      </c>
      <c r="U953" s="13" t="str">
        <f>VLOOKUP(B953,SAOM!B$2:N2494,10,0)</f>
        <v>Rau Tiradentes, 330, Centro</v>
      </c>
      <c r="V953" s="35" t="str">
        <f>VLOOKUP(B953,SAOM!B$2:P2494,12,0)</f>
        <v>(34)3423 2611</v>
      </c>
      <c r="W953" s="60" t="str">
        <f>VLOOKUP(B953,SAOM!B$2:O2494,11,0)</f>
        <v>38200-000</v>
      </c>
      <c r="X953" s="33" t="str">
        <f>VLOOKUP(B953,SAOM!B$2:Q2494,13,0)</f>
        <v>00:20:0e:10:57:47</v>
      </c>
      <c r="Y953" s="13">
        <v>41298</v>
      </c>
      <c r="Z953" s="11" t="s">
        <v>14245</v>
      </c>
      <c r="AA953" s="14">
        <v>41298</v>
      </c>
      <c r="AB953" s="28">
        <v>41305</v>
      </c>
      <c r="AC953" s="287">
        <f>VLOOKUP(D953,Faturamento!D$3:F2388,3,0)</f>
        <v>41329</v>
      </c>
      <c r="AD953" s="41"/>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 t="shared" si="42"/>
        <v>41388</v>
      </c>
      <c r="AG953" s="14" t="s">
        <v>4162</v>
      </c>
      <c r="AH953" s="14"/>
      <c r="AI953" s="47"/>
      <c r="AJ953" s="114"/>
      <c r="AK953" s="114"/>
      <c r="AL953" s="11" t="str">
        <f>VLOOKUP(B953,SAOM!B$2:U2611,20,0)</f>
        <v>Não possuem cabo.</v>
      </c>
    </row>
    <row r="954" spans="1:38" s="57" customFormat="1" ht="15.75" customHeight="1">
      <c r="A954" s="39">
        <v>4201</v>
      </c>
      <c r="B954" s="31">
        <v>4201</v>
      </c>
      <c r="C954" s="31">
        <v>4201</v>
      </c>
      <c r="D954" s="33" t="str">
        <f>VLOOKUP(B954,SAOM!B$2:H2611,7,0)</f>
        <v>SES-FRAL-4201</v>
      </c>
      <c r="E954" s="24">
        <v>41141</v>
      </c>
      <c r="F954" s="24">
        <f t="shared" ref="F954:F961" si="45">E954+45</f>
        <v>41186</v>
      </c>
      <c r="G954" s="13">
        <f>VLOOKUP(B954,SAOM!B$2:D2498,3,0)</f>
        <v>41186</v>
      </c>
      <c r="H954" s="24">
        <f t="shared" si="41"/>
        <v>41201</v>
      </c>
      <c r="I954" s="24" t="s">
        <v>458</v>
      </c>
      <c r="J954" s="48" t="s">
        <v>469</v>
      </c>
      <c r="K954" s="33" t="str">
        <f>VLOOKUP(B954,SAOM!B$2:H2495,4,0)</f>
        <v>Aceito</v>
      </c>
      <c r="L954" s="10" t="s">
        <v>456</v>
      </c>
      <c r="M954" s="33" t="str">
        <f>VLOOKUP(B954,SAOM!B$2:F2781,5,0)</f>
        <v>Lider</v>
      </c>
      <c r="N954" s="40" t="s">
        <v>165</v>
      </c>
      <c r="O954" s="11" t="str">
        <f>VLOOKUP(N954,Coordenadas!B$2:C1801,2,0)</f>
        <v>TRIÂNGULO DO SUL</v>
      </c>
      <c r="P954" s="11" t="str">
        <f>VLOOKUP(N954,Coordenadas!B$2:D1801,3,0)</f>
        <v xml:space="preserve"> 20° 1'10.78"S</v>
      </c>
      <c r="Q954" s="11" t="str">
        <f>VLOOKUP(N954,Coordenadas!B$2:E1801,4,0)</f>
        <v xml:space="preserve"> 48°55'10.08"O</v>
      </c>
      <c r="R954" s="31">
        <v>4033</v>
      </c>
      <c r="S954" s="24">
        <v>41166</v>
      </c>
      <c r="T954" s="35" t="str">
        <f>VLOOKUP(B954,SAOM!B$2:M2495,9,0)</f>
        <v>Lidiane Beatriz de O Costa da Silva</v>
      </c>
      <c r="U954" s="13" t="str">
        <f>VLOOKUP(B954,SAOM!B$2:N2495,10,0)</f>
        <v>Avenida Brasilia, 777 - Novo Horizonte</v>
      </c>
      <c r="V954" s="35" t="str">
        <f>VLOOKUP(B954,SAOM!B$2:P2495,12,0)</f>
        <v>(34)4323 2682</v>
      </c>
      <c r="W954" s="60" t="str">
        <f>VLOOKUP(B954,SAOM!B$2:O2495,11,0)</f>
        <v>38200-000</v>
      </c>
      <c r="X954" s="33" t="str">
        <f>VLOOKUP(B954,SAOM!B$2:Q2495,13,0)</f>
        <v>00:20:0e:10:4c:b7</v>
      </c>
      <c r="Y954" s="24">
        <v>41179</v>
      </c>
      <c r="Z954" s="40" t="s">
        <v>5875</v>
      </c>
      <c r="AA954" s="55">
        <v>41179</v>
      </c>
      <c r="AB954" s="28" t="str">
        <f>VLOOKUP(C954,Relatorios!A$3:B1725,2,0)</f>
        <v>Pronto pra ser entregue</v>
      </c>
      <c r="AC954" s="287">
        <f>VLOOKUP(D954,Faturamento!D$3:F2389,3,0)</f>
        <v>41210</v>
      </c>
      <c r="AD954" s="45"/>
      <c r="AE954" s="14" t="str">
        <f>VLOOKUP(B954,SAOM!B$2:T2495,16,0)</f>
        <v>-</v>
      </c>
      <c r="AF954" s="14">
        <f t="shared" si="42"/>
        <v>41269</v>
      </c>
      <c r="AG954" s="55" t="s">
        <v>4162</v>
      </c>
      <c r="AH954" s="55"/>
      <c r="AI954" s="181"/>
      <c r="AJ954" s="115"/>
      <c r="AK954" s="115"/>
      <c r="AL954" s="11" t="str">
        <f>VLOOKUP(B954,SAOM!B$2:U2612,20,0)</f>
        <v>Apenas deixou o cabo na localidade.</v>
      </c>
    </row>
    <row r="955" spans="1:38" s="15" customFormat="1" ht="15.75" customHeight="1">
      <c r="A955" s="39">
        <v>4192</v>
      </c>
      <c r="B955" s="31">
        <v>4192</v>
      </c>
      <c r="C955" s="31">
        <v>4192</v>
      </c>
      <c r="D955" s="33" t="str">
        <f>VLOOKUP(B955,SAOM!B$2:H2612,7,0)</f>
        <v>SES-ITAS-4192</v>
      </c>
      <c r="E955" s="13">
        <v>41138</v>
      </c>
      <c r="F955" s="13">
        <f t="shared" si="45"/>
        <v>41183</v>
      </c>
      <c r="G955" s="13">
        <f>VLOOKUP(B955,SAOM!B$2:D2499,3,0)</f>
        <v>41183</v>
      </c>
      <c r="H955" s="13">
        <f t="shared" si="41"/>
        <v>41198</v>
      </c>
      <c r="I955" s="13" t="s">
        <v>458</v>
      </c>
      <c r="J955" s="10" t="s">
        <v>469</v>
      </c>
      <c r="K955" s="33" t="str">
        <f>VLOOKUP(B955,SAOM!B$2:H2496,4,0)</f>
        <v>Aceito</v>
      </c>
      <c r="L955" s="10" t="s">
        <v>456</v>
      </c>
      <c r="M955" s="33" t="str">
        <f>VLOOKUP(B955,SAOM!B$2:F2782,5,0)</f>
        <v>Lider</v>
      </c>
      <c r="N955" s="11" t="s">
        <v>6499</v>
      </c>
      <c r="O955" s="11" t="str">
        <f>VLOOKUP(N955,Coordenadas!B$2:C1802,2,0)</f>
        <v>SUDESTE</v>
      </c>
      <c r="P955" s="11" t="str">
        <f>VLOOKUP(N955,Coordenadas!B$2:D1802,3,0)</f>
        <v xml:space="preserve"> 21°24'21.87"S</v>
      </c>
      <c r="Q955" s="11" t="str">
        <f>VLOOKUP(N955,Coordenadas!B$2:E1802,4,0)</f>
        <v xml:space="preserve"> 42°48'32.43"O</v>
      </c>
      <c r="R955" s="33">
        <v>4033</v>
      </c>
      <c r="S955" s="13">
        <v>41253</v>
      </c>
      <c r="T955" s="35" t="str">
        <f>VLOOKUP(B955,SAOM!B$2:M2496,9,0)</f>
        <v>Eliane Cunha</v>
      </c>
      <c r="U955" s="13" t="str">
        <f>VLOOKUP(B955,SAOM!B$2:N2496,10,0)</f>
        <v>Sitio São Lourenço - Zona Rural</v>
      </c>
      <c r="V955" s="35" t="str">
        <f>VLOOKUP(B955,SAOM!B$2:P2496,12,0)</f>
        <v>(32)3452-1186</v>
      </c>
      <c r="W955" s="60" t="str">
        <f>VLOOKUP(B955,SAOM!B$2:O2496,11,0)</f>
        <v>36788-000</v>
      </c>
      <c r="X955" s="33" t="str">
        <f>VLOOKUP(B955,SAOM!B$2:Q2496,13,0)</f>
        <v>00:20:0e:10:55:13</v>
      </c>
      <c r="Y955" s="13">
        <v>41257</v>
      </c>
      <c r="Z955" s="11" t="s">
        <v>12739</v>
      </c>
      <c r="AA955" s="14">
        <v>41257</v>
      </c>
      <c r="AB955" s="28">
        <f>VLOOKUP(C955,Relatorios!A$3:B1726,2,0)</f>
        <v>41291</v>
      </c>
      <c r="AC955" s="287">
        <f>VLOOKUP(D955,Faturamento!D$3:F2390,3,0)</f>
        <v>41288</v>
      </c>
      <c r="AD955" s="41"/>
      <c r="AE955" s="14" t="str">
        <f>VLOOKUP(B955,SAOM!B$2:T2496,16,0)</f>
        <v>-</v>
      </c>
      <c r="AF955" s="14">
        <f t="shared" si="42"/>
        <v>41347</v>
      </c>
      <c r="AG955" s="14" t="s">
        <v>4162</v>
      </c>
      <c r="AH955" s="14"/>
      <c r="AI955" s="47"/>
      <c r="AJ955" s="114"/>
      <c r="AK955" s="114"/>
      <c r="AL955" s="11" t="str">
        <f>VLOOKUP(B955,SAOM!B$2:U2613,20,0)</f>
        <v>Não possui cabo.</v>
      </c>
    </row>
    <row r="956" spans="1:38" s="15" customFormat="1" ht="15.75" customHeight="1">
      <c r="A956" s="39">
        <v>4193</v>
      </c>
      <c r="B956" s="31">
        <v>4193</v>
      </c>
      <c r="C956" s="31">
        <v>4193</v>
      </c>
      <c r="D956" s="33" t="str">
        <f>VLOOKUP(B956,SAOM!B$2:H2613,7,0)</f>
        <v xml:space="preserve">SES-ITAS-4193 </v>
      </c>
      <c r="E956" s="13">
        <v>41138</v>
      </c>
      <c r="F956" s="13">
        <f t="shared" si="45"/>
        <v>41183</v>
      </c>
      <c r="G956" s="13">
        <f>VLOOKUP(B956,SAOM!B$2:D2500,3,0)</f>
        <v>41183</v>
      </c>
      <c r="H956" s="13">
        <f t="shared" si="41"/>
        <v>41198</v>
      </c>
      <c r="I956" s="13" t="s">
        <v>458</v>
      </c>
      <c r="J956" s="10" t="s">
        <v>469</v>
      </c>
      <c r="K956" s="33" t="str">
        <f>VLOOKUP(B956,SAOM!B$2:H2497,4,0)</f>
        <v>Aceito</v>
      </c>
      <c r="L956" s="10" t="s">
        <v>456</v>
      </c>
      <c r="M956" s="33" t="str">
        <f>VLOOKUP(B956,SAOM!B$2:F2783,5,0)</f>
        <v>Lider</v>
      </c>
      <c r="N956" s="11" t="s">
        <v>6499</v>
      </c>
      <c r="O956" s="11" t="str">
        <f>VLOOKUP(N956,Coordenadas!B$2:C1803,2,0)</f>
        <v>SUDESTE</v>
      </c>
      <c r="P956" s="11" t="str">
        <f>VLOOKUP(N956,Coordenadas!B$2:D1803,3,0)</f>
        <v xml:space="preserve"> 21°24'21.87"S</v>
      </c>
      <c r="Q956" s="11" t="str">
        <f>VLOOKUP(N956,Coordenadas!B$2:E1803,4,0)</f>
        <v xml:space="preserve"> 42°48'32.43"O</v>
      </c>
      <c r="R956" s="33">
        <v>4033</v>
      </c>
      <c r="S956" s="13">
        <v>41165</v>
      </c>
      <c r="T956" s="35" t="str">
        <f>VLOOKUP(B956,SAOM!B$2:M2497,9,0)</f>
        <v>Eliane Cunha</v>
      </c>
      <c r="U956" s="13" t="str">
        <f>VLOOKUP(B956,SAOM!B$2:N2497,10,0)</f>
        <v>Comunidade Caramonos - Zona Rural</v>
      </c>
      <c r="V956" s="35" t="str">
        <f>VLOOKUP(B956,SAOM!B$2:P2497,12,0)</f>
        <v>32-3441-0198</v>
      </c>
      <c r="W956" s="60" t="str">
        <f>VLOOKUP(B956,SAOM!B$2:O2497,11,0)</f>
        <v>36788-000</v>
      </c>
      <c r="X956" s="33" t="str">
        <f>VLOOKUP(B956,SAOM!B$2:Q2497,13,0)</f>
        <v>00:20:0e:10:56:93</v>
      </c>
      <c r="Y956" s="13">
        <v>41262</v>
      </c>
      <c r="Z956" s="11" t="s">
        <v>12739</v>
      </c>
      <c r="AA956" s="14">
        <v>41262</v>
      </c>
      <c r="AB956" s="28">
        <f>VLOOKUP(C956,Relatorios!A$3:B1727,2,0)</f>
        <v>41291</v>
      </c>
      <c r="AC956" s="287">
        <f>VLOOKUP(D956,Faturamento!D$3:F2391,3,0)</f>
        <v>41293</v>
      </c>
      <c r="AD956" s="41"/>
      <c r="AE956" s="14" t="str">
        <f>VLOOKUP(B956,SAOM!B$2:T2497,16,0)</f>
        <v>-</v>
      </c>
      <c r="AF956" s="14">
        <f t="shared" si="42"/>
        <v>41352</v>
      </c>
      <c r="AG956" s="14" t="s">
        <v>4162</v>
      </c>
      <c r="AH956" s="14"/>
      <c r="AI956" s="47"/>
      <c r="AJ956" s="114"/>
      <c r="AK956" s="114"/>
      <c r="AL956" s="11" t="str">
        <f>VLOOKUP(B956,SAOM!B$2:U2614,20,0)</f>
        <v>Não há terminal próximo .</v>
      </c>
    </row>
    <row r="957" spans="1:38" s="15" customFormat="1" ht="15.75" customHeight="1">
      <c r="A957" s="39">
        <v>4200</v>
      </c>
      <c r="B957" s="31">
        <v>4200</v>
      </c>
      <c r="C957" s="31">
        <v>4200</v>
      </c>
      <c r="D957" s="33" t="str">
        <f>VLOOKUP(B957,SAOM!B$2:H2614,7,0)</f>
        <v xml:space="preserve">SES-FRAL-4200 </v>
      </c>
      <c r="E957" s="13">
        <v>41141</v>
      </c>
      <c r="F957" s="13">
        <f t="shared" si="45"/>
        <v>41186</v>
      </c>
      <c r="G957" s="13">
        <f>VLOOKUP(B957,SAOM!B$2:D2501,3,0)</f>
        <v>41186</v>
      </c>
      <c r="H957" s="13">
        <f t="shared" si="41"/>
        <v>41201</v>
      </c>
      <c r="I957" s="13" t="s">
        <v>458</v>
      </c>
      <c r="J957" s="10" t="s">
        <v>469</v>
      </c>
      <c r="K957" s="33" t="str">
        <f>VLOOKUP(B957,SAOM!B$2:H2498,4,0)</f>
        <v>Aceito</v>
      </c>
      <c r="L957" s="10" t="s">
        <v>456</v>
      </c>
      <c r="M957" s="33" t="str">
        <f>VLOOKUP(B957,SAOM!B$2:F2784,5,0)</f>
        <v>Lider</v>
      </c>
      <c r="N957" s="11" t="s">
        <v>165</v>
      </c>
      <c r="O957" s="11" t="str">
        <f>VLOOKUP(N957,Coordenadas!B$2:C1804,2,0)</f>
        <v>TRIÂNGULO DO SUL</v>
      </c>
      <c r="P957" s="11" t="str">
        <f>VLOOKUP(N957,Coordenadas!B$2:D1804,3,0)</f>
        <v xml:space="preserve"> 20° 1'10.78"S</v>
      </c>
      <c r="Q957" s="11" t="str">
        <f>VLOOKUP(N957,Coordenadas!B$2:E1804,4,0)</f>
        <v xml:space="preserve"> 48°55'10.08"O</v>
      </c>
      <c r="R957" s="33">
        <v>4033</v>
      </c>
      <c r="S957" s="13">
        <v>41166</v>
      </c>
      <c r="T957" s="35" t="str">
        <f>VLOOKUP(B957,SAOM!B$2:M2498,9,0)</f>
        <v>Renato Fontão Franco</v>
      </c>
      <c r="U957" s="13" t="str">
        <f>VLOOKUP(B957,SAOM!B$2:N2498,10,0)</f>
        <v>Rua Uberlândia, 521 - Progresso</v>
      </c>
      <c r="V957" s="35" t="str">
        <f>VLOOKUP(B957,SAOM!B$2:P2498,12,0)</f>
        <v>(34)3423-5576</v>
      </c>
      <c r="W957" s="60" t="str">
        <f>VLOOKUP(B957,SAOM!B$2:O2498,11,0)</f>
        <v>38200-000</v>
      </c>
      <c r="X957" s="33" t="str">
        <f>VLOOKUP(B957,SAOM!B$2:Q2498,13,0)</f>
        <v>00:20:0e:10:52:cc</v>
      </c>
      <c r="Y957" s="13">
        <v>41178</v>
      </c>
      <c r="Z957" s="11" t="s">
        <v>5727</v>
      </c>
      <c r="AA957" s="14">
        <v>41179</v>
      </c>
      <c r="AB957" s="28" t="str">
        <f>VLOOKUP(C957,Relatorios!A$3:B1728,2,0)</f>
        <v>Pronto pra ser entregue</v>
      </c>
      <c r="AC957" s="287">
        <f>VLOOKUP(D957,Faturamento!D$3:F2392,3,0)</f>
        <v>41210</v>
      </c>
      <c r="AD957" s="41"/>
      <c r="AE957" s="14" t="str">
        <f>VLOOKUP(B957,SAOM!B$2:T2498,16,0)</f>
        <v>-</v>
      </c>
      <c r="AF957" s="14">
        <f t="shared" si="42"/>
        <v>41269</v>
      </c>
      <c r="AG957" s="14">
        <v>41380</v>
      </c>
      <c r="AH957" s="14"/>
      <c r="AI957" s="181" t="s">
        <v>623</v>
      </c>
      <c r="AJ957" s="114" t="s">
        <v>9087</v>
      </c>
      <c r="AK957" s="114"/>
      <c r="AL957" s="11" t="str">
        <f>VLOOKUP(B957,SAOM!B$2:U2615,20,0)</f>
        <v>-</v>
      </c>
    </row>
    <row r="958" spans="1:38" s="15" customFormat="1" ht="15.75" customHeight="1">
      <c r="A958" s="39">
        <v>4199</v>
      </c>
      <c r="B958" s="31">
        <v>4199</v>
      </c>
      <c r="C958" s="31">
        <v>4199</v>
      </c>
      <c r="D958" s="33" t="str">
        <f>VLOOKUP(B958,SAOM!B$2:H2615,7,0)</f>
        <v>SES-FRAL-4199</v>
      </c>
      <c r="E958" s="13">
        <v>41141</v>
      </c>
      <c r="F958" s="13">
        <f t="shared" si="45"/>
        <v>41186</v>
      </c>
      <c r="G958" s="13">
        <f>VLOOKUP(B958,SAOM!B$2:D2502,3,0)</f>
        <v>41186</v>
      </c>
      <c r="H958" s="13">
        <f t="shared" si="41"/>
        <v>41201</v>
      </c>
      <c r="I958" s="13" t="s">
        <v>458</v>
      </c>
      <c r="J958" s="10" t="s">
        <v>469</v>
      </c>
      <c r="K958" s="33" t="str">
        <f>VLOOKUP(B958,SAOM!B$2:H2499,4,0)</f>
        <v>Aceito</v>
      </c>
      <c r="L958" s="10" t="s">
        <v>456</v>
      </c>
      <c r="M958" s="33" t="str">
        <f>VLOOKUP(B958,SAOM!B$2:F2785,5,0)</f>
        <v>Lider</v>
      </c>
      <c r="N958" s="11" t="s">
        <v>165</v>
      </c>
      <c r="O958" s="11" t="str">
        <f>VLOOKUP(N958,Coordenadas!B$2:C1805,2,0)</f>
        <v>TRIÂNGULO DO SUL</v>
      </c>
      <c r="P958" s="11" t="str">
        <f>VLOOKUP(N958,Coordenadas!B$2:D1805,3,0)</f>
        <v xml:space="preserve"> 20° 1'10.78"S</v>
      </c>
      <c r="Q958" s="11" t="str">
        <f>VLOOKUP(N958,Coordenadas!B$2:E1805,4,0)</f>
        <v xml:space="preserve"> 48°55'10.08"O</v>
      </c>
      <c r="R958" s="33">
        <v>4033</v>
      </c>
      <c r="S958" s="13">
        <v>41166</v>
      </c>
      <c r="T958" s="35" t="str">
        <f>VLOOKUP(B958,SAOM!B$2:M2499,9,0)</f>
        <v>Carina dos Santos Leali</v>
      </c>
      <c r="U958" s="13" t="str">
        <f>VLOOKUP(B958,SAOM!B$2:N2499,10,0)</f>
        <v>Rua Antonio Marcelino de Mendonça, 1885 - Ipê Amarelo</v>
      </c>
      <c r="V958" s="35" t="str">
        <f>VLOOKUP(B958,SAOM!B$2:P2499,12,0)</f>
        <v>(34)3423-5404</v>
      </c>
      <c r="W958" s="60" t="str">
        <f>VLOOKUP(B958,SAOM!B$2:O2499,11,0)</f>
        <v>38200-000</v>
      </c>
      <c r="X958" s="33" t="str">
        <f>VLOOKUP(B958,SAOM!B$2:Q2499,13,0)</f>
        <v>00:20:0E:10:4C:B0</v>
      </c>
      <c r="Y958" s="13">
        <v>41193</v>
      </c>
      <c r="Z958" s="11" t="s">
        <v>4989</v>
      </c>
      <c r="AA958" s="14">
        <v>41193</v>
      </c>
      <c r="AB958" s="28" t="str">
        <f>VLOOKUP(C958,Relatorios!A$3:B1729,2,0)</f>
        <v>Pronto pra ser entregue</v>
      </c>
      <c r="AC958" s="287">
        <f>VLOOKUP(D958,Faturamento!D$3:F2393,3,0)</f>
        <v>41224</v>
      </c>
      <c r="AD958" s="41"/>
      <c r="AE958" s="14" t="str">
        <f>VLOOKUP(B958,SAOM!B$2:T2499,16,0)</f>
        <v>-</v>
      </c>
      <c r="AF958" s="14">
        <f t="shared" si="42"/>
        <v>41283</v>
      </c>
      <c r="AG958" s="14" t="s">
        <v>4162</v>
      </c>
      <c r="AH958" s="14"/>
      <c r="AI958" s="47"/>
      <c r="AJ958" s="114"/>
      <c r="AK958" s="114"/>
      <c r="AL958" s="11" t="str">
        <f>VLOOKUP(B958,SAOM!B$2:U2616,20,0)</f>
        <v>-</v>
      </c>
    </row>
    <row r="959" spans="1:38" s="57" customFormat="1" ht="15.75" customHeight="1">
      <c r="A959" s="39">
        <v>4215</v>
      </c>
      <c r="B959" s="31">
        <v>4215</v>
      </c>
      <c r="C959" s="31">
        <v>4215</v>
      </c>
      <c r="D959" s="33" t="str">
        <f>VLOOKUP(B959,SAOM!B$2:H2616,7,0)</f>
        <v>SES-MOAS-4215</v>
      </c>
      <c r="E959" s="24">
        <v>41141</v>
      </c>
      <c r="F959" s="24">
        <f t="shared" si="45"/>
        <v>41186</v>
      </c>
      <c r="G959" s="13">
        <f>VLOOKUP(B959,SAOM!B$2:D2503,3,0)</f>
        <v>41186</v>
      </c>
      <c r="H959" s="24">
        <f t="shared" si="41"/>
        <v>41201</v>
      </c>
      <c r="I959" s="24" t="s">
        <v>458</v>
      </c>
      <c r="J959" s="48" t="s">
        <v>469</v>
      </c>
      <c r="K959" s="33" t="str">
        <f>VLOOKUP(B959,SAOM!B$2:H2500,4,0)</f>
        <v>Aceito</v>
      </c>
      <c r="L959" s="10" t="s">
        <v>456</v>
      </c>
      <c r="M959" s="33" t="str">
        <f>VLOOKUP(B959,SAOM!B$2:F2786,5,0)</f>
        <v>Lider</v>
      </c>
      <c r="N959" s="40" t="s">
        <v>4831</v>
      </c>
      <c r="O959" s="11" t="str">
        <f>VLOOKUP(N959,Coordenadas!B$2:C1806,2,0)</f>
        <v>SUL</v>
      </c>
      <c r="P959" s="11" t="str">
        <f>VLOOKUP(N959,Coordenadas!B$2:D1806,3,0)</f>
        <v xml:space="preserve"> 21°11'43.70"S</v>
      </c>
      <c r="Q959" s="11" t="str">
        <f>VLOOKUP(N959,Coordenadas!B$2:E1806,4,0)</f>
        <v xml:space="preserve"> 46°57'45.87"O</v>
      </c>
      <c r="R959" s="31">
        <v>4033</v>
      </c>
      <c r="S959" s="24">
        <v>41163</v>
      </c>
      <c r="T959" s="35" t="str">
        <f>VLOOKUP(B959,SAOM!B$2:M2500,9,0)</f>
        <v>Marcelo Antonio Alves</v>
      </c>
      <c r="U959" s="13" t="str">
        <f>VLOOKUP(B959,SAOM!B$2:N2500,10,0)</f>
        <v>Rua Maria Jose Grassano Costa - Centro</v>
      </c>
      <c r="V959" s="35" t="str">
        <f>VLOOKUP(B959,SAOM!B$2:P2500,12,0)</f>
        <v>(35) 3591-3641</v>
      </c>
      <c r="W959" s="60" t="str">
        <f>VLOOKUP(B959,SAOM!B$2:O2500,11,0)</f>
        <v>37958-000</v>
      </c>
      <c r="X959" s="33" t="str">
        <f>VLOOKUP(B959,SAOM!B$2:Q2500,13,0)</f>
        <v>00:20:0E:10:4A:D9</v>
      </c>
      <c r="Y959" s="24">
        <v>41185</v>
      </c>
      <c r="Z959" s="11" t="s">
        <v>5319</v>
      </c>
      <c r="AA959" s="55">
        <v>41186</v>
      </c>
      <c r="AB959" s="28">
        <f>VLOOKUP(C959,Relatorios!A$3:B1730,2,0)</f>
        <v>41277</v>
      </c>
      <c r="AC959" s="287">
        <f>VLOOKUP(D959,Faturamento!D$3:F2394,3,0)</f>
        <v>41217</v>
      </c>
      <c r="AD959" s="45"/>
      <c r="AE959" s="14" t="str">
        <f>VLOOKUP(B959,SAOM!B$2:T2500,16,0)</f>
        <v>-</v>
      </c>
      <c r="AF959" s="14">
        <f t="shared" si="42"/>
        <v>41276</v>
      </c>
      <c r="AG959" s="55" t="s">
        <v>4162</v>
      </c>
      <c r="AH959" s="55"/>
      <c r="AI959" s="181"/>
      <c r="AJ959" s="115"/>
      <c r="AK959" s="115"/>
      <c r="AL959" s="11" t="str">
        <f>VLOOKUP(B959,SAOM!B$2:U2617,20,0)</f>
        <v>-</v>
      </c>
    </row>
    <row r="960" spans="1:38" s="57" customFormat="1" ht="15.75" customHeight="1">
      <c r="A960" s="39">
        <v>4217</v>
      </c>
      <c r="B960" s="31">
        <v>4217</v>
      </c>
      <c r="C960" s="31">
        <v>4217</v>
      </c>
      <c r="D960" s="33" t="str">
        <f>VLOOKUP(B960,SAOM!B$2:H2617,7,0)</f>
        <v xml:space="preserve">SES-MOAS-4217 </v>
      </c>
      <c r="E960" s="24">
        <v>41141</v>
      </c>
      <c r="F960" s="24">
        <f t="shared" si="45"/>
        <v>41186</v>
      </c>
      <c r="G960" s="13">
        <f>VLOOKUP(B960,SAOM!B$2:D2504,3,0)</f>
        <v>41186</v>
      </c>
      <c r="H960" s="24">
        <f t="shared" si="41"/>
        <v>41201</v>
      </c>
      <c r="I960" s="24" t="s">
        <v>458</v>
      </c>
      <c r="J960" s="48" t="s">
        <v>469</v>
      </c>
      <c r="K960" s="33" t="str">
        <f>VLOOKUP(B960,SAOM!B$2:H2501,4,0)</f>
        <v>Aceito</v>
      </c>
      <c r="L960" s="10" t="s">
        <v>456</v>
      </c>
      <c r="M960" s="33" t="str">
        <f>VLOOKUP(B960,SAOM!B$2:F2787,5,0)</f>
        <v>Lider</v>
      </c>
      <c r="N960" s="40" t="s">
        <v>4831</v>
      </c>
      <c r="O960" s="11" t="str">
        <f>VLOOKUP(N960,Coordenadas!B$2:C1807,2,0)</f>
        <v>SUL</v>
      </c>
      <c r="P960" s="11" t="str">
        <f>VLOOKUP(N960,Coordenadas!B$2:D1807,3,0)</f>
        <v xml:space="preserve"> 21°11'43.70"S</v>
      </c>
      <c r="Q960" s="11" t="str">
        <f>VLOOKUP(N960,Coordenadas!B$2:E1807,4,0)</f>
        <v xml:space="preserve"> 46°57'45.87"O</v>
      </c>
      <c r="R960" s="31">
        <v>4033</v>
      </c>
      <c r="S960" s="24">
        <v>41163</v>
      </c>
      <c r="T960" s="35" t="str">
        <f>VLOOKUP(B960,SAOM!B$2:M2501,9,0)</f>
        <v>Marcelo Antonio Alves</v>
      </c>
      <c r="U960" s="13" t="str">
        <f>VLOOKUP(B960,SAOM!B$2:N2501,10,0)</f>
        <v>Rua Juscelino Kbstichek, 345 - Centro</v>
      </c>
      <c r="V960" s="35" t="str">
        <f>VLOOKUP(B960,SAOM!B$2:P2501,12,0)</f>
        <v>(35) 3591-4254</v>
      </c>
      <c r="W960" s="60" t="str">
        <f>VLOOKUP(B960,SAOM!B$2:O2501,11,0)</f>
        <v>37958-000</v>
      </c>
      <c r="X960" s="33" t="str">
        <f>VLOOKUP(B960,SAOM!B$2:Q2501,13,0)</f>
        <v>00:20:0E:10:4C:CB</v>
      </c>
      <c r="Y960" s="24">
        <v>41186</v>
      </c>
      <c r="Z960" s="11" t="s">
        <v>5319</v>
      </c>
      <c r="AA960" s="55">
        <v>41187</v>
      </c>
      <c r="AB960" s="28">
        <f>VLOOKUP(C960,Relatorios!A$3:B1731,2,0)</f>
        <v>41277</v>
      </c>
      <c r="AC960" s="287">
        <f>VLOOKUP(D960,Faturamento!D$3:F2395,3,0)</f>
        <v>41218</v>
      </c>
      <c r="AD960" s="45"/>
      <c r="AE960" s="14" t="str">
        <f>VLOOKUP(B960,SAOM!B$2:T2501,16,0)</f>
        <v>-</v>
      </c>
      <c r="AF960" s="55">
        <f t="shared" si="42"/>
        <v>41277</v>
      </c>
      <c r="AG960" s="55">
        <v>41327</v>
      </c>
      <c r="AH960" s="55"/>
      <c r="AI960" s="181" t="s">
        <v>8609</v>
      </c>
      <c r="AJ960" s="14" t="s">
        <v>15818</v>
      </c>
      <c r="AK960" s="115" t="s">
        <v>4162</v>
      </c>
      <c r="AL960" s="11" t="str">
        <f>VLOOKUP(B960,SAOM!B$2:U2618,20,0)</f>
        <v>-</v>
      </c>
    </row>
    <row r="961" spans="1:38" s="57" customFormat="1" ht="15.75" customHeight="1">
      <c r="A961" s="39">
        <v>4216</v>
      </c>
      <c r="B961" s="31">
        <v>4216</v>
      </c>
      <c r="C961" s="31">
        <v>4216</v>
      </c>
      <c r="D961" s="33" t="str">
        <f>VLOOKUP(B961,SAOM!B$2:H2618,7,0)</f>
        <v>SES-MOAS-4216</v>
      </c>
      <c r="E961" s="24">
        <v>41141</v>
      </c>
      <c r="F961" s="24">
        <f t="shared" si="45"/>
        <v>41186</v>
      </c>
      <c r="G961" s="13">
        <f>VLOOKUP(B961,SAOM!B$2:D2505,3,0)</f>
        <v>41186</v>
      </c>
      <c r="H961" s="24">
        <f t="shared" si="41"/>
        <v>41201</v>
      </c>
      <c r="I961" s="24" t="s">
        <v>458</v>
      </c>
      <c r="J961" s="48" t="s">
        <v>469</v>
      </c>
      <c r="K961" s="33" t="str">
        <f>VLOOKUP(B961,SAOM!B$2:H2502,4,0)</f>
        <v>Aceito</v>
      </c>
      <c r="L961" s="10" t="s">
        <v>456</v>
      </c>
      <c r="M961" s="33" t="str">
        <f>VLOOKUP(B961,SAOM!B$2:F2788,5,0)</f>
        <v>Lider</v>
      </c>
      <c r="N961" s="40" t="s">
        <v>4831</v>
      </c>
      <c r="O961" s="11" t="str">
        <f>VLOOKUP(N961,Coordenadas!B$2:C1808,2,0)</f>
        <v>SUL</v>
      </c>
      <c r="P961" s="11" t="str">
        <f>VLOOKUP(N961,Coordenadas!B$2:D1808,3,0)</f>
        <v xml:space="preserve"> 21°11'43.70"S</v>
      </c>
      <c r="Q961" s="11" t="str">
        <f>VLOOKUP(N961,Coordenadas!B$2:E1808,4,0)</f>
        <v xml:space="preserve"> 46°57'45.87"O</v>
      </c>
      <c r="R961" s="31">
        <v>4033</v>
      </c>
      <c r="S961" s="24">
        <v>41163</v>
      </c>
      <c r="T961" s="35" t="str">
        <f>VLOOKUP(B961,SAOM!B$2:M2502,9,0)</f>
        <v>Marcelo Antonio Alves</v>
      </c>
      <c r="U961" s="13" t="str">
        <f>VLOOKUP(B961,SAOM!B$2:N2502,10,0)</f>
        <v>Av. Cel. Antonio Paulino da Costa, 21 - Centro</v>
      </c>
      <c r="V961" s="35" t="str">
        <f>VLOOKUP(B961,SAOM!B$2:P2502,12,0)</f>
        <v>(35) 3591-4626</v>
      </c>
      <c r="W961" s="60" t="str">
        <f>VLOOKUP(B961,SAOM!B$2:O2502,11,0)</f>
        <v>37958-000</v>
      </c>
      <c r="X961" s="33" t="str">
        <f>VLOOKUP(B961,SAOM!B$2:Q2502,13,0)</f>
        <v>00:20:0E:10:4A:22</v>
      </c>
      <c r="Y961" s="24">
        <v>41184</v>
      </c>
      <c r="Z961" s="11" t="s">
        <v>5319</v>
      </c>
      <c r="AA961" s="55">
        <v>41186</v>
      </c>
      <c r="AB961" s="28">
        <f>VLOOKUP(C961,Relatorios!A$3:B1732,2,0)</f>
        <v>41277</v>
      </c>
      <c r="AC961" s="287">
        <f>VLOOKUP(D961,Faturamento!D$3:F2396,3,0)</f>
        <v>41217</v>
      </c>
      <c r="AD961" s="45"/>
      <c r="AE961" s="14" t="str">
        <f>VLOOKUP(B961,SAOM!B$2:T2502,16,0)</f>
        <v>-</v>
      </c>
      <c r="AF961" s="14">
        <f t="shared" si="42"/>
        <v>41276</v>
      </c>
      <c r="AG961" s="55" t="s">
        <v>4162</v>
      </c>
      <c r="AH961" s="55"/>
      <c r="AI961" s="181"/>
      <c r="AJ961" s="115"/>
      <c r="AK961" s="115"/>
      <c r="AL961" s="11" t="str">
        <f>VLOOKUP(B961,SAOM!B$2:U2619,20,0)</f>
        <v>-</v>
      </c>
    </row>
    <row r="962" spans="1:38" s="57" customFormat="1" ht="15.75" customHeight="1">
      <c r="A962" s="39">
        <v>4214</v>
      </c>
      <c r="B962" s="31">
        <v>4214</v>
      </c>
      <c r="C962" s="31">
        <v>4214</v>
      </c>
      <c r="D962" s="31" t="str">
        <f>VLOOKUP(B962,SAOM!B$2:H2619,7,0)</f>
        <v xml:space="preserve">SES-MOAS-4214 </v>
      </c>
      <c r="E962" s="24">
        <v>41141</v>
      </c>
      <c r="F962" s="24">
        <v>41201</v>
      </c>
      <c r="G962" s="24">
        <f>VLOOKUP(B962,SAOM!B$2:D2506,3,0)</f>
        <v>41201</v>
      </c>
      <c r="H962" s="24">
        <f t="shared" si="41"/>
        <v>41216</v>
      </c>
      <c r="I962" s="24">
        <v>41162</v>
      </c>
      <c r="J962" s="48" t="s">
        <v>469</v>
      </c>
      <c r="K962" s="31" t="str">
        <f>VLOOKUP(B962,SAOM!B$2:H2503,4,0)</f>
        <v>Aceito</v>
      </c>
      <c r="L962" s="48" t="s">
        <v>456</v>
      </c>
      <c r="M962" s="33" t="str">
        <f>VLOOKUP(B962,SAOM!B$2:F2789,5,0)</f>
        <v>Lider</v>
      </c>
      <c r="N962" s="40" t="s">
        <v>4831</v>
      </c>
      <c r="O962" s="40" t="str">
        <f>VLOOKUP(N962,Coordenadas!B$2:C1809,2,0)</f>
        <v>SUL</v>
      </c>
      <c r="P962" s="40" t="str">
        <f>VLOOKUP(N962,Coordenadas!B$2:D1809,3,0)</f>
        <v xml:space="preserve"> 21°11'43.70"S</v>
      </c>
      <c r="Q962" s="40" t="str">
        <f>VLOOKUP(N962,Coordenadas!B$2:E1809,4,0)</f>
        <v xml:space="preserve"> 46°57'45.87"O</v>
      </c>
      <c r="R962" s="31">
        <v>4033</v>
      </c>
      <c r="S962" s="24">
        <v>41197</v>
      </c>
      <c r="T962" s="54" t="str">
        <f>VLOOKUP(B962,SAOM!B$2:M2503,9,0)</f>
        <v>Marcelo Antonio Alves</v>
      </c>
      <c r="U962" s="24" t="str">
        <f>VLOOKUP(B962,SAOM!B$2:N2503,10,0)</f>
        <v>Rua Lamana, 919 - Jardim dos Italianos</v>
      </c>
      <c r="V962" s="54" t="str">
        <f>VLOOKUP(B962,SAOM!B$2:P2503,12,0)</f>
        <v>(35)3591-5116/9191-6</v>
      </c>
      <c r="W962" s="175" t="str">
        <f>VLOOKUP(B962,SAOM!B$2:O2503,11,0)</f>
        <v>37958-000</v>
      </c>
      <c r="X962" s="31" t="str">
        <f>VLOOKUP(B962,SAOM!B$2:Q2503,13,0)</f>
        <v>00:20:0E:10:54:61</v>
      </c>
      <c r="Y962" s="24">
        <v>41360</v>
      </c>
      <c r="Z962" s="40" t="s">
        <v>12738</v>
      </c>
      <c r="AA962" s="55">
        <v>41360</v>
      </c>
      <c r="AB962" s="56" t="e">
        <f>VLOOKUP(C962,Relatorios!A$3:B1733,2,0)</f>
        <v>#N/A</v>
      </c>
      <c r="AC962" s="287">
        <f>VLOOKUP(D962,Faturamento!D$3:F2397,3,0)</f>
        <v>41391</v>
      </c>
      <c r="AD962" s="45"/>
      <c r="AE962" s="55"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55">
        <f t="shared" si="42"/>
        <v>41450</v>
      </c>
      <c r="AG962" s="55" t="s">
        <v>4162</v>
      </c>
      <c r="AH962" s="55"/>
      <c r="AI962" s="181"/>
      <c r="AJ962" s="115"/>
      <c r="AK962" s="115"/>
      <c r="AL962" s="40" t="str">
        <f>VLOOKUP(B962,SAOM!B$2:U2620,20,0)</f>
        <v>Vai deixar conectado no modem, porem não tem computador.</v>
      </c>
    </row>
    <row r="963" spans="1:38" s="57" customFormat="1" ht="15.75" customHeight="1">
      <c r="A963" s="39">
        <v>4213</v>
      </c>
      <c r="B963" s="31">
        <v>4213</v>
      </c>
      <c r="C963" s="31">
        <v>4213</v>
      </c>
      <c r="D963" s="33" t="str">
        <f>VLOOKUP(B963,SAOM!B$2:H2620,7,0)</f>
        <v>SES-MOAS-4213</v>
      </c>
      <c r="E963" s="24">
        <v>41141</v>
      </c>
      <c r="F963" s="24">
        <f>E963+45</f>
        <v>41186</v>
      </c>
      <c r="G963" s="13">
        <f>VLOOKUP(B963,SAOM!B$2:D2507,3,0)</f>
        <v>41186</v>
      </c>
      <c r="H963" s="24">
        <f t="shared" si="41"/>
        <v>41201</v>
      </c>
      <c r="I963" s="24" t="s">
        <v>458</v>
      </c>
      <c r="J963" s="48" t="s">
        <v>469</v>
      </c>
      <c r="K963" s="33" t="str">
        <f>VLOOKUP(B963,SAOM!B$2:H2504,4,0)</f>
        <v>Aceito</v>
      </c>
      <c r="L963" s="10" t="s">
        <v>456</v>
      </c>
      <c r="M963" s="33" t="str">
        <f>VLOOKUP(B963,SAOM!B$2:F2790,5,0)</f>
        <v>Lider</v>
      </c>
      <c r="N963" s="40" t="s">
        <v>4831</v>
      </c>
      <c r="O963" s="11" t="str">
        <f>VLOOKUP(N963,Coordenadas!B$2:C1810,2,0)</f>
        <v>SUL</v>
      </c>
      <c r="P963" s="11" t="str">
        <f>VLOOKUP(N963,Coordenadas!B$2:D1810,3,0)</f>
        <v xml:space="preserve"> 21°11'43.70"S</v>
      </c>
      <c r="Q963" s="11" t="str">
        <f>VLOOKUP(N963,Coordenadas!B$2:E1810,4,0)</f>
        <v xml:space="preserve"> 46°57'45.87"O</v>
      </c>
      <c r="R963" s="31">
        <v>4033</v>
      </c>
      <c r="S963" s="24">
        <v>41163</v>
      </c>
      <c r="T963" s="35" t="str">
        <f>VLOOKUP(B963,SAOM!B$2:M2504,9,0)</f>
        <v>Marcelo Antonio Alves</v>
      </c>
      <c r="U963" s="13" t="str">
        <f>VLOOKUP(B963,SAOM!B$2:N2504,10,0)</f>
        <v>Rua Gregório Ferracim, 812 (Distrito de Milagre) - centro</v>
      </c>
      <c r="V963" s="35" t="str">
        <f>VLOOKUP(B963,SAOM!B$2:P2504,12,0)</f>
        <v>(35) 3591-6147</v>
      </c>
      <c r="W963" s="60" t="str">
        <f>VLOOKUP(B963,SAOM!B$2:O2504,11,0)</f>
        <v>37958-000</v>
      </c>
      <c r="X963" s="33" t="str">
        <f>VLOOKUP(B963,SAOM!B$2:Q2504,13,0)</f>
        <v>00:20:0E:10:4C:9E</v>
      </c>
      <c r="Y963" s="24">
        <v>41186</v>
      </c>
      <c r="Z963" s="11" t="s">
        <v>5319</v>
      </c>
      <c r="AA963" s="55">
        <v>41187</v>
      </c>
      <c r="AB963" s="28">
        <f>VLOOKUP(C963,Relatorios!A$3:B1734,2,0)</f>
        <v>41277</v>
      </c>
      <c r="AC963" s="287">
        <f>VLOOKUP(D963,Faturamento!D$3:F2398,3,0)</f>
        <v>41218</v>
      </c>
      <c r="AD963" s="45"/>
      <c r="AE963" s="14" t="str">
        <f>VLOOKUP(B963,SAOM!B$2:T2504,16,0)</f>
        <v>-</v>
      </c>
      <c r="AF963" s="55">
        <f t="shared" si="42"/>
        <v>41277</v>
      </c>
      <c r="AG963" s="55">
        <v>41327</v>
      </c>
      <c r="AH963" s="55"/>
      <c r="AI963" s="181" t="s">
        <v>8609</v>
      </c>
      <c r="AJ963" s="14" t="s">
        <v>15819</v>
      </c>
      <c r="AK963" s="115" t="s">
        <v>4162</v>
      </c>
      <c r="AL963" s="11" t="str">
        <f>VLOOKUP(B963,SAOM!B$2:U2621,20,0)</f>
        <v>-</v>
      </c>
    </row>
    <row r="964" spans="1:38" s="15" customFormat="1" ht="15.75" customHeight="1">
      <c r="A964" s="39">
        <v>4226</v>
      </c>
      <c r="B964" s="31">
        <v>4226</v>
      </c>
      <c r="C964" s="31">
        <v>4226</v>
      </c>
      <c r="D964" s="33" t="str">
        <f>VLOOKUP(B964,SAOM!B$2:H2621,7,0)</f>
        <v>-</v>
      </c>
      <c r="E964" s="13">
        <v>41141</v>
      </c>
      <c r="F964" s="13">
        <v>41215</v>
      </c>
      <c r="G964" s="13">
        <f>VLOOKUP(B964,SAOM!B$2:D2508,3,0)</f>
        <v>41215</v>
      </c>
      <c r="H964" s="13">
        <f t="shared" si="41"/>
        <v>41230</v>
      </c>
      <c r="I964" s="13">
        <v>41162</v>
      </c>
      <c r="J964" s="10" t="s">
        <v>700</v>
      </c>
      <c r="K964" s="33" t="str">
        <f>VLOOKUP(B964,SAOM!B$2:H2505,4,0)</f>
        <v>Paralisado</v>
      </c>
      <c r="L964" s="10" t="s">
        <v>456</v>
      </c>
      <c r="M964" s="33" t="str">
        <f>VLOOKUP(B964,SAOM!B$2:F2791,5,0)</f>
        <v>Lider</v>
      </c>
      <c r="N964" s="11" t="s">
        <v>4830</v>
      </c>
      <c r="O964" s="11" t="str">
        <f>VLOOKUP(N964,Coordenadas!B$2:C1811,2,0)</f>
        <v>OESTE</v>
      </c>
      <c r="P964" s="11" t="str">
        <f>VLOOKUP(N964,Coordenadas!B$2:D1811,3,0)</f>
        <v xml:space="preserve"> 20°41'49.38"S</v>
      </c>
      <c r="Q964" s="11" t="str">
        <f>VLOOKUP(N964,Coordenadas!B$2:E1811,4,0)</f>
        <v xml:space="preserve"> 44°49'40.12"O</v>
      </c>
      <c r="R964" s="33">
        <v>4033</v>
      </c>
      <c r="S964" s="13" t="s">
        <v>458</v>
      </c>
      <c r="T964" s="35" t="str">
        <f>VLOOKUP(B964,SAOM!B$2:M2505,9,0)</f>
        <v>Enfermeira Karine</v>
      </c>
      <c r="U964" s="13" t="str">
        <f>VLOOKUP(B964,SAOM!B$2:N2505,10,0)</f>
        <v>Pça Coronel Andrade, 600 - Morro do Ferro - Distrito de Oliveira</v>
      </c>
      <c r="V964" s="35" t="str">
        <f>VLOOKUP(B964,SAOM!B$2:P2505,12,0)</f>
        <v>(37) 3331-1805</v>
      </c>
      <c r="W964" s="60" t="str">
        <f>VLOOKUP(B964,SAOM!B$2:O2505,11,0)</f>
        <v>35540-000</v>
      </c>
      <c r="X964" s="33" t="str">
        <f>VLOOKUP(B964,SAOM!B$2:Q2505,13,0)</f>
        <v>-</v>
      </c>
      <c r="Y964" s="13"/>
      <c r="Z964" s="11"/>
      <c r="AA964" s="14"/>
      <c r="AB964" s="28" t="e">
        <f>VLOOKUP(C964,Relatorios!A$3:B1735,2,0)</f>
        <v>#N/A</v>
      </c>
      <c r="AC964" s="287" t="e">
        <f>VLOOKUP(D964,Faturamento!D$3:F2399,3,0)</f>
        <v>#N/A</v>
      </c>
      <c r="AD964" s="41"/>
      <c r="AE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F964" s="14">
        <f t="shared" si="42"/>
        <v>90</v>
      </c>
      <c r="AG964" s="14" t="s">
        <v>4162</v>
      </c>
      <c r="AH964" s="14"/>
      <c r="AI964" s="47"/>
      <c r="AJ964" s="114"/>
      <c r="AK964" s="114"/>
      <c r="AL964" s="11" t="str">
        <f>VLOOKUP(B964,SAOM!B$2:U2622,20,0)</f>
        <v>-</v>
      </c>
    </row>
    <row r="965" spans="1:38" s="15" customFormat="1" ht="15.75" customHeight="1">
      <c r="A965" s="39">
        <v>4218</v>
      </c>
      <c r="B965" s="31">
        <v>4218</v>
      </c>
      <c r="C965" s="31">
        <v>4218</v>
      </c>
      <c r="D965" s="33" t="str">
        <f>VLOOKUP(B965,SAOM!B$2:H2622,7,0)</f>
        <v xml:space="preserve">SES-OLRA-4218 </v>
      </c>
      <c r="E965" s="13">
        <v>41141</v>
      </c>
      <c r="F965" s="13">
        <f t="shared" ref="F965:F1011" si="46">E965+45</f>
        <v>41186</v>
      </c>
      <c r="G965" s="13">
        <f>VLOOKUP(B965,SAOM!B$2:D2509,3,0)</f>
        <v>41186</v>
      </c>
      <c r="H965" s="13">
        <f t="shared" ref="H965:H1028" si="47">F965+15</f>
        <v>41201</v>
      </c>
      <c r="I965" s="13" t="s">
        <v>458</v>
      </c>
      <c r="J965" s="10" t="s">
        <v>469</v>
      </c>
      <c r="K965" s="33" t="str">
        <f>VLOOKUP(B965,SAOM!B$2:H2506,4,0)</f>
        <v>Aceito</v>
      </c>
      <c r="L965" s="10" t="s">
        <v>456</v>
      </c>
      <c r="M965" s="33" t="str">
        <f>VLOOKUP(B965,SAOM!B$2:F2792,5,0)</f>
        <v>Lider</v>
      </c>
      <c r="N965" s="11" t="s">
        <v>4830</v>
      </c>
      <c r="O965" s="11" t="str">
        <f>VLOOKUP(N965,Coordenadas!B$2:C1812,2,0)</f>
        <v>OESTE</v>
      </c>
      <c r="P965" s="11" t="str">
        <f>VLOOKUP(N965,Coordenadas!B$2:D1812,3,0)</f>
        <v xml:space="preserve"> 20°41'49.38"S</v>
      </c>
      <c r="Q965" s="11" t="str">
        <f>VLOOKUP(N965,Coordenadas!B$2:E1812,4,0)</f>
        <v xml:space="preserve"> 44°49'40.12"O</v>
      </c>
      <c r="R965" s="33">
        <v>4033</v>
      </c>
      <c r="S965" s="13">
        <v>41162</v>
      </c>
      <c r="T965" s="35" t="str">
        <f>VLOOKUP(B965,SAOM!B$2:M2506,9,0)</f>
        <v>Enfermeira Lana</v>
      </c>
      <c r="U965" s="13" t="str">
        <f>VLOOKUP(B965,SAOM!B$2:N2506,10,0)</f>
        <v>Rua 25 de Dezembro, 25 - Aparecida</v>
      </c>
      <c r="V965" s="35" t="str">
        <f>VLOOKUP(B965,SAOM!B$2:P2506,12,0)</f>
        <v>(37) 3331-4882</v>
      </c>
      <c r="W965" s="60" t="str">
        <f>VLOOKUP(B965,SAOM!B$2:O2506,11,0)</f>
        <v>35540-000</v>
      </c>
      <c r="X965" s="33" t="str">
        <f>VLOOKUP(B965,SAOM!B$2:Q2506,13,0)</f>
        <v>00:20:0e:10:51:c5</v>
      </c>
      <c r="Y965" s="13">
        <v>41170</v>
      </c>
      <c r="Z965" s="11" t="s">
        <v>5727</v>
      </c>
      <c r="AA965" s="14">
        <v>41170</v>
      </c>
      <c r="AB965" s="28" t="str">
        <f>VLOOKUP(C965,Relatorios!A$3:B1736,2,0)</f>
        <v>Pronto pra ser entregue</v>
      </c>
      <c r="AC965" s="287">
        <f>VLOOKUP(D965,Faturamento!D$3:F2400,3,0)</f>
        <v>41201</v>
      </c>
      <c r="AD965" s="41"/>
      <c r="AE965" s="14" t="str">
        <f>VLOOKUP(B965,SAOM!B$2:T2506,16,0)</f>
        <v>-</v>
      </c>
      <c r="AF965" s="14">
        <f t="shared" ref="AF965:AF1028" si="48">AA965+90</f>
        <v>41260</v>
      </c>
      <c r="AG965" s="14" t="s">
        <v>4162</v>
      </c>
      <c r="AH965" s="14"/>
      <c r="AI965" s="47"/>
      <c r="AJ965" s="114"/>
      <c r="AK965" s="114"/>
      <c r="AL965" s="11" t="str">
        <f>VLOOKUP(B965,SAOM!B$2:U2623,20,0)</f>
        <v>Sem computador na localidade</v>
      </c>
    </row>
    <row r="966" spans="1:38" s="15" customFormat="1" ht="15.75" customHeight="1">
      <c r="A966" s="39">
        <v>4219</v>
      </c>
      <c r="B966" s="31">
        <v>4219</v>
      </c>
      <c r="C966" s="31">
        <v>4219</v>
      </c>
      <c r="D966" s="33" t="str">
        <f>VLOOKUP(B966,SAOM!B$2:H2623,7,0)</f>
        <v xml:space="preserve">SES-OLRA-4219 </v>
      </c>
      <c r="E966" s="13">
        <v>41141</v>
      </c>
      <c r="F966" s="13">
        <f t="shared" si="46"/>
        <v>41186</v>
      </c>
      <c r="G966" s="13">
        <f>VLOOKUP(B966,SAOM!B$2:D2510,3,0)</f>
        <v>41186</v>
      </c>
      <c r="H966" s="13">
        <f t="shared" si="47"/>
        <v>41201</v>
      </c>
      <c r="I966" s="13" t="s">
        <v>458</v>
      </c>
      <c r="J966" s="10" t="s">
        <v>469</v>
      </c>
      <c r="K966" s="33" t="str">
        <f>VLOOKUP(B966,SAOM!B$2:H2507,4,0)</f>
        <v>Aceito</v>
      </c>
      <c r="L966" s="10" t="s">
        <v>456</v>
      </c>
      <c r="M966" s="33" t="str">
        <f>VLOOKUP(B966,SAOM!B$2:F2793,5,0)</f>
        <v>Lider</v>
      </c>
      <c r="N966" s="11" t="s">
        <v>4830</v>
      </c>
      <c r="O966" s="11" t="str">
        <f>VLOOKUP(N966,Coordenadas!B$2:C1813,2,0)</f>
        <v>OESTE</v>
      </c>
      <c r="P966" s="11" t="str">
        <f>VLOOKUP(N966,Coordenadas!B$2:D1813,3,0)</f>
        <v xml:space="preserve"> 20°41'49.38"S</v>
      </c>
      <c r="Q966" s="11" t="str">
        <f>VLOOKUP(N966,Coordenadas!B$2:E1813,4,0)</f>
        <v xml:space="preserve"> 44°49'40.12"O</v>
      </c>
      <c r="R966" s="33">
        <v>4033</v>
      </c>
      <c r="S966" s="13">
        <v>41157</v>
      </c>
      <c r="T966" s="35" t="str">
        <f>VLOOKUP(B966,SAOM!B$2:M2507,9,0)</f>
        <v>Enfermeira Alessandra</v>
      </c>
      <c r="U966" s="13" t="str">
        <f>VLOOKUP(B966,SAOM!B$2:N2507,10,0)</f>
        <v>Av. Pinheiro Chagas, 110 - Centro</v>
      </c>
      <c r="V966" s="35" t="str">
        <f>VLOOKUP(B966,SAOM!B$2:P2507,12,0)</f>
        <v>(37) 3331-2555</v>
      </c>
      <c r="W966" s="60" t="str">
        <f>VLOOKUP(B966,SAOM!B$2:O2507,11,0)</f>
        <v>35540-000</v>
      </c>
      <c r="X966" s="33" t="str">
        <f>VLOOKUP(B966,SAOM!B$2:Q2507,13,0)</f>
        <v>00:20:0e:10:4c:b3</v>
      </c>
      <c r="Y966" s="13">
        <v>41170</v>
      </c>
      <c r="Z966" s="11" t="s">
        <v>5727</v>
      </c>
      <c r="AA966" s="14">
        <v>41171</v>
      </c>
      <c r="AB966" s="28">
        <f>VLOOKUP(C966,Relatorios!A$3:B1737,2,0)</f>
        <v>41299</v>
      </c>
      <c r="AC966" s="287">
        <f>VLOOKUP(D966,Faturamento!D$3:F2401,3,0)</f>
        <v>41202</v>
      </c>
      <c r="AD966" s="41"/>
      <c r="AE966" s="14" t="str">
        <f>VLOOKUP(B966,SAOM!B$2:T2507,16,0)</f>
        <v>-</v>
      </c>
      <c r="AF966" s="14">
        <f t="shared" si="48"/>
        <v>41261</v>
      </c>
      <c r="AG966" s="14" t="s">
        <v>4162</v>
      </c>
      <c r="AH966" s="14"/>
      <c r="AI966" s="47"/>
      <c r="AJ966" s="114"/>
      <c r="AK966" s="114"/>
      <c r="AL966" s="11" t="str">
        <f>VLOOKUP(B966,SAOM!B$2:U2624,20,0)</f>
        <v>Localidade não possui computador</v>
      </c>
    </row>
    <row r="967" spans="1:38" s="57" customFormat="1" ht="15.75" customHeight="1">
      <c r="A967" s="39">
        <v>4222</v>
      </c>
      <c r="B967" s="31">
        <v>4222</v>
      </c>
      <c r="C967" s="31">
        <v>4222</v>
      </c>
      <c r="D967" s="33" t="str">
        <f>VLOOKUP(B967,SAOM!B$2:H2624,7,0)</f>
        <v xml:space="preserve">SES-OLRA-4222 </v>
      </c>
      <c r="E967" s="24">
        <v>41141</v>
      </c>
      <c r="F967" s="24">
        <f t="shared" si="46"/>
        <v>41186</v>
      </c>
      <c r="G967" s="24">
        <f>VLOOKUP(B967,SAOM!B$2:D2511,3,0)</f>
        <v>41186</v>
      </c>
      <c r="H967" s="24">
        <f t="shared" si="47"/>
        <v>41201</v>
      </c>
      <c r="I967" s="24" t="s">
        <v>458</v>
      </c>
      <c r="J967" s="48" t="s">
        <v>469</v>
      </c>
      <c r="K967" s="31" t="str">
        <f>VLOOKUP(B967,SAOM!B$2:H2508,4,0)</f>
        <v>Aceito</v>
      </c>
      <c r="L967" s="10" t="s">
        <v>456</v>
      </c>
      <c r="M967" s="33" t="str">
        <f>VLOOKUP(B967,SAOM!B$2:F2794,5,0)</f>
        <v>Lider</v>
      </c>
      <c r="N967" s="40" t="s">
        <v>4830</v>
      </c>
      <c r="O967" s="11" t="str">
        <f>VLOOKUP(N967,Coordenadas!B$2:C1814,2,0)</f>
        <v>OESTE</v>
      </c>
      <c r="P967" s="11" t="str">
        <f>VLOOKUP(N967,Coordenadas!B$2:D1814,3,0)</f>
        <v xml:space="preserve"> 20°41'49.38"S</v>
      </c>
      <c r="Q967" s="11" t="str">
        <f>VLOOKUP(N967,Coordenadas!B$2:E1814,4,0)</f>
        <v xml:space="preserve"> 44°49'40.12"O</v>
      </c>
      <c r="R967" s="31">
        <v>4033</v>
      </c>
      <c r="S967" s="24">
        <v>41157</v>
      </c>
      <c r="T967" s="54" t="str">
        <f>VLOOKUP(B967,SAOM!B$2:M2508,9,0)</f>
        <v>Enfermeira Fernanda</v>
      </c>
      <c r="U967" s="24" t="str">
        <f>VLOOKUP(B967,SAOM!B$2:N2508,10,0)</f>
        <v>Rua Marília, 215 - Rosário</v>
      </c>
      <c r="V967" s="54" t="str">
        <f>VLOOKUP(B967,SAOM!B$2:P2508,12,0)</f>
        <v>(37) 3331-6317</v>
      </c>
      <c r="W967" s="175" t="str">
        <f>VLOOKUP(B967,SAOM!B$2:O2508,11,0)</f>
        <v>35540-000</v>
      </c>
      <c r="X967" s="31" t="str">
        <f>VLOOKUP(B967,SAOM!B$2:Q2508,13,0)</f>
        <v>00:20:0E:10:4C:D7</v>
      </c>
      <c r="Y967" s="24">
        <v>41169</v>
      </c>
      <c r="Z967" s="40" t="s">
        <v>5727</v>
      </c>
      <c r="AA967" s="55">
        <v>41170</v>
      </c>
      <c r="AB967" s="28">
        <f>VLOOKUP(C967,Relatorios!A$3:B1738,2,0)</f>
        <v>41299</v>
      </c>
      <c r="AC967" s="287">
        <f>VLOOKUP(D967,Faturamento!D$3:F2402,3,0)</f>
        <v>41201</v>
      </c>
      <c r="AD967" s="45"/>
      <c r="AE967" s="55" t="str">
        <f>VLOOKUP(B967,SAOM!B$2:T2508,16,0)</f>
        <v>-</v>
      </c>
      <c r="AF967" s="55">
        <f t="shared" si="48"/>
        <v>41260</v>
      </c>
      <c r="AG967" s="55">
        <v>41253</v>
      </c>
      <c r="AH967" s="55">
        <v>41262</v>
      </c>
      <c r="AI967" s="181" t="s">
        <v>8608</v>
      </c>
      <c r="AJ967" s="115" t="s">
        <v>12171</v>
      </c>
      <c r="AK967" s="115" t="s">
        <v>13269</v>
      </c>
      <c r="AL967" s="11" t="str">
        <f>VLOOKUP(B967,SAOM!B$2:U2625,20,0)</f>
        <v>Não há pc no local.</v>
      </c>
    </row>
    <row r="968" spans="1:38" s="57" customFormat="1" ht="15.75" customHeight="1">
      <c r="A968" s="39">
        <v>4228</v>
      </c>
      <c r="B968" s="31">
        <v>4228</v>
      </c>
      <c r="C968" s="31">
        <v>4228</v>
      </c>
      <c r="D968" s="33" t="str">
        <f>VLOOKUP(B968,SAOM!B$2:H2625,7,0)</f>
        <v xml:space="preserve">SES-OLRA-4228 </v>
      </c>
      <c r="E968" s="24">
        <v>41141</v>
      </c>
      <c r="F968" s="24">
        <f t="shared" si="46"/>
        <v>41186</v>
      </c>
      <c r="G968" s="13">
        <f>VLOOKUP(B968,SAOM!B$2:D2512,3,0)</f>
        <v>41186</v>
      </c>
      <c r="H968" s="24">
        <f t="shared" si="47"/>
        <v>41201</v>
      </c>
      <c r="I968" s="24" t="s">
        <v>458</v>
      </c>
      <c r="J968" s="48" t="s">
        <v>469</v>
      </c>
      <c r="K968" s="33" t="str">
        <f>VLOOKUP(B968,SAOM!B$2:H2509,4,0)</f>
        <v>Aceito</v>
      </c>
      <c r="L968" s="10" t="s">
        <v>456</v>
      </c>
      <c r="M968" s="33" t="str">
        <f>VLOOKUP(B968,SAOM!B$2:F2795,5,0)</f>
        <v>Lider</v>
      </c>
      <c r="N968" s="40" t="s">
        <v>4830</v>
      </c>
      <c r="O968" s="11" t="str">
        <f>VLOOKUP(N968,Coordenadas!B$2:C1815,2,0)</f>
        <v>OESTE</v>
      </c>
      <c r="P968" s="11" t="str">
        <f>VLOOKUP(N968,Coordenadas!B$2:D1815,3,0)</f>
        <v xml:space="preserve"> 20°41'49.38"S</v>
      </c>
      <c r="Q968" s="11" t="str">
        <f>VLOOKUP(N968,Coordenadas!B$2:E1815,4,0)</f>
        <v xml:space="preserve"> 44°49'40.12"O</v>
      </c>
      <c r="R968" s="31">
        <v>4033</v>
      </c>
      <c r="S968" s="24">
        <v>41157</v>
      </c>
      <c r="T968" s="35" t="str">
        <f>VLOOKUP(B968,SAOM!B$2:M2509,9,0)</f>
        <v>Enfermeira Lucyane</v>
      </c>
      <c r="U968" s="13" t="str">
        <f>VLOOKUP(B968,SAOM!B$2:N2509,10,0)</f>
        <v>Rua Orestes Diniz Cambraia, 60 - São Sebastião</v>
      </c>
      <c r="V968" s="35" t="str">
        <f>VLOOKUP(B968,SAOM!B$2:P2509,12,0)</f>
        <v>(37) 3331-8971</v>
      </c>
      <c r="W968" s="60" t="str">
        <f>VLOOKUP(B968,SAOM!B$2:O2509,11,0)</f>
        <v>35540-000</v>
      </c>
      <c r="X968" s="33" t="str">
        <f>VLOOKUP(B968,SAOM!B$2:Q2509,13,0)</f>
        <v>00:20:0E:10:4F:56</v>
      </c>
      <c r="Y968" s="24">
        <v>41171</v>
      </c>
      <c r="Z968" s="11" t="s">
        <v>5727</v>
      </c>
      <c r="AA968" s="55">
        <v>41171</v>
      </c>
      <c r="AB968" s="28">
        <f>VLOOKUP(C968,Relatorios!A$3:B1739,2,0)</f>
        <v>41254</v>
      </c>
      <c r="AC968" s="287">
        <f>VLOOKUP(D968,Faturamento!D$3:F2403,3,0)</f>
        <v>41202</v>
      </c>
      <c r="AD968" s="45"/>
      <c r="AE968" s="14" t="str">
        <f>VLOOKUP(B968,SAOM!B$2:T2509,16,0)</f>
        <v>-</v>
      </c>
      <c r="AF968" s="14">
        <f t="shared" si="48"/>
        <v>41261</v>
      </c>
      <c r="AG968" s="55">
        <v>41197</v>
      </c>
      <c r="AH968" s="55">
        <v>41200</v>
      </c>
      <c r="AI968" s="181" t="s">
        <v>454</v>
      </c>
      <c r="AJ968" s="115" t="s">
        <v>8656</v>
      </c>
      <c r="AK968" s="6" t="s">
        <v>4162</v>
      </c>
      <c r="AL968" s="11" t="str">
        <f>VLOOKUP(B968,SAOM!B$2:U2626,20,0)</f>
        <v>-</v>
      </c>
    </row>
    <row r="969" spans="1:38" s="15" customFormat="1" ht="15.75" customHeight="1">
      <c r="A969" s="39">
        <v>4191</v>
      </c>
      <c r="B969" s="31">
        <v>4191</v>
      </c>
      <c r="C969" s="31">
        <v>4191</v>
      </c>
      <c r="D969" s="33" t="str">
        <f>VLOOKUP(B969,SAOM!B$2:H2626,7,0)</f>
        <v xml:space="preserve">SES-ITAS-4191 </v>
      </c>
      <c r="E969" s="13">
        <v>41138</v>
      </c>
      <c r="F969" s="13">
        <f t="shared" si="46"/>
        <v>41183</v>
      </c>
      <c r="G969" s="13">
        <f>VLOOKUP(B969,SAOM!B$2:D2513,3,0)</f>
        <v>41183</v>
      </c>
      <c r="H969" s="13">
        <f t="shared" si="47"/>
        <v>41198</v>
      </c>
      <c r="I969" s="13" t="s">
        <v>458</v>
      </c>
      <c r="J969" s="10" t="s">
        <v>469</v>
      </c>
      <c r="K969" s="33" t="str">
        <f>VLOOKUP(B969,SAOM!B$2:H2510,4,0)</f>
        <v>Aceito</v>
      </c>
      <c r="L969" s="10" t="s">
        <v>456</v>
      </c>
      <c r="M969" s="33" t="str">
        <f>VLOOKUP(B969,SAOM!B$2:F2796,5,0)</f>
        <v>Lider</v>
      </c>
      <c r="N969" s="11" t="s">
        <v>6499</v>
      </c>
      <c r="O969" s="11" t="str">
        <f>VLOOKUP(N969,Coordenadas!B$2:C1816,2,0)</f>
        <v>SUDESTE</v>
      </c>
      <c r="P969" s="11" t="str">
        <f>VLOOKUP(N969,Coordenadas!B$2:D1816,3,0)</f>
        <v xml:space="preserve"> 21°24'21.87"S</v>
      </c>
      <c r="Q969" s="11" t="str">
        <f>VLOOKUP(N969,Coordenadas!B$2:E1816,4,0)</f>
        <v xml:space="preserve"> 42°48'32.43"O</v>
      </c>
      <c r="R969" s="33">
        <v>4033</v>
      </c>
      <c r="S969" s="13">
        <v>41253</v>
      </c>
      <c r="T969" s="35" t="str">
        <f>VLOOKUP(B969,SAOM!B$2:M2510,9,0)</f>
        <v>Eliane Cunha</v>
      </c>
      <c r="U969" s="13" t="str">
        <f>VLOOKUP(B969,SAOM!B$2:N2510,10,0)</f>
        <v>Rua Silvério Dias Barbosa, 518 - Centro</v>
      </c>
      <c r="V969" s="35" t="str">
        <f>VLOOKUP(B969,SAOM!B$2:P2510,12,0)</f>
        <v>(32)3452-1513</v>
      </c>
      <c r="W969" s="60" t="str">
        <f>VLOOKUP(B969,SAOM!B$2:O2510,11,0)</f>
        <v>36788-000</v>
      </c>
      <c r="X969" s="33" t="str">
        <f>VLOOKUP(B969,SAOM!B$2:Q2510,13,0)</f>
        <v>00:20:0e:10:55:52</v>
      </c>
      <c r="Y969" s="13">
        <v>41256</v>
      </c>
      <c r="Z969" s="11" t="s">
        <v>12739</v>
      </c>
      <c r="AA969" s="14">
        <v>41256</v>
      </c>
      <c r="AB969" s="28">
        <f>VLOOKUP(C969,Relatorios!A$3:B1740,2,0)</f>
        <v>41291</v>
      </c>
      <c r="AC969" s="287">
        <f>VLOOKUP(D969,Faturamento!D$3:F2404,3,0)</f>
        <v>41287</v>
      </c>
      <c r="AD969" s="41"/>
      <c r="AE969" s="14" t="str">
        <f>VLOOKUP(B969,SAOM!B$2:T2510,16,0)</f>
        <v>-</v>
      </c>
      <c r="AF969" s="14">
        <f t="shared" si="48"/>
        <v>41346</v>
      </c>
      <c r="AG969" s="14" t="s">
        <v>4162</v>
      </c>
      <c r="AH969" s="14"/>
      <c r="AI969" s="47"/>
      <c r="AJ969" s="114"/>
      <c r="AK969" s="114" t="s">
        <v>4162</v>
      </c>
      <c r="AL969" s="11" t="str">
        <f>VLOOKUP(B969,SAOM!B$2:U2627,20,0)</f>
        <v>Não tem terminal próximo do modem.</v>
      </c>
    </row>
    <row r="970" spans="1:38" s="15" customFormat="1" ht="15.75" customHeight="1">
      <c r="A970" s="39">
        <v>4252</v>
      </c>
      <c r="B970" s="31">
        <v>4252</v>
      </c>
      <c r="C970" s="31">
        <v>4252</v>
      </c>
      <c r="D970" s="33" t="str">
        <f>VLOOKUP(B970,SAOM!B$2:H2627,7,0)</f>
        <v>SES-MAFE-4252</v>
      </c>
      <c r="E970" s="13">
        <v>41145</v>
      </c>
      <c r="F970" s="13">
        <f t="shared" si="46"/>
        <v>41190</v>
      </c>
      <c r="G970" s="13">
        <f>VLOOKUP(B970,SAOM!B$2:D2514,3,0)</f>
        <v>41190</v>
      </c>
      <c r="H970" s="13">
        <f t="shared" si="47"/>
        <v>41205</v>
      </c>
      <c r="I970" s="13" t="s">
        <v>458</v>
      </c>
      <c r="J970" s="10" t="s">
        <v>469</v>
      </c>
      <c r="K970" s="33" t="str">
        <f>VLOOKUP(B970,SAOM!B$2:H2511,4,0)</f>
        <v>Aceito</v>
      </c>
      <c r="L970" s="10" t="s">
        <v>456</v>
      </c>
      <c r="M970" s="33" t="str">
        <f>VLOOKUP(B970,SAOM!B$2:F2797,5,0)</f>
        <v>Lider</v>
      </c>
      <c r="N970" s="11" t="s">
        <v>6644</v>
      </c>
      <c r="O970" s="11" t="str">
        <f>VLOOKUP(N970,Coordenadas!B$2:C1817,2,0)</f>
        <v>SUL</v>
      </c>
      <c r="P970" s="11" t="str">
        <f>VLOOKUP(N970,Coordenadas!B$2:D1817,3,0)</f>
        <v xml:space="preserve"> 22°17'45.84"S</v>
      </c>
      <c r="Q970" s="11" t="str">
        <f>VLOOKUP(N970,Coordenadas!B$2:E1817,4,0)</f>
        <v xml:space="preserve"> 45°23'4.63"O</v>
      </c>
      <c r="R970" s="33">
        <v>4033</v>
      </c>
      <c r="S970" s="13">
        <v>41162</v>
      </c>
      <c r="T970" s="35" t="str">
        <f>VLOOKUP(B970,SAOM!B$2:M2511,9,0)</f>
        <v>HIRIAMA FERRAZ CAMPOS</v>
      </c>
      <c r="U970" s="13" t="str">
        <f>VLOOKUP(B970,SAOM!B$2:N2511,10,0)</f>
        <v>DISTRITO PINTOS NEGREIROS</v>
      </c>
      <c r="V970" s="35" t="str">
        <f>VLOOKUP(B970,SAOM!B$2:P2511,12,0)</f>
        <v>(35) 3662 17 52</v>
      </c>
      <c r="W970" s="60" t="str">
        <f>VLOOKUP(B970,SAOM!B$2:O2511,11,0)</f>
        <v>37517-000</v>
      </c>
      <c r="X970" s="33" t="str">
        <f>VLOOKUP(B970,SAOM!B$2:Q2511,13,0)</f>
        <v>00:20:0E:10:4C:76</v>
      </c>
      <c r="Y970" s="13">
        <v>41170</v>
      </c>
      <c r="Z970" s="11" t="s">
        <v>7489</v>
      </c>
      <c r="AA970" s="14">
        <v>41170</v>
      </c>
      <c r="AB970" s="28">
        <f>VLOOKUP(C970,Relatorios!A$3:B1741,2,0)</f>
        <v>41193</v>
      </c>
      <c r="AC970" s="287">
        <f>VLOOKUP(D970,Faturamento!D$3:F2405,3,0)</f>
        <v>41201</v>
      </c>
      <c r="AD970" s="41"/>
      <c r="AE970" s="14" t="str">
        <f>VLOOKUP(B970,SAOM!B$2:T2511,16,0)</f>
        <v>-</v>
      </c>
      <c r="AF970" s="14">
        <f t="shared" si="48"/>
        <v>41260</v>
      </c>
      <c r="AG970" s="14" t="s">
        <v>4162</v>
      </c>
      <c r="AH970" s="14"/>
      <c r="AI970" s="47"/>
      <c r="AJ970" s="114"/>
      <c r="AK970" s="114"/>
      <c r="AL970" s="11" t="str">
        <f>VLOOKUP(B970,SAOM!B$2:U2628,20,0)</f>
        <v>-</v>
      </c>
    </row>
    <row r="971" spans="1:38" s="57" customFormat="1" ht="15.75" customHeight="1">
      <c r="A971" s="39">
        <v>4227</v>
      </c>
      <c r="B971" s="31">
        <v>4227</v>
      </c>
      <c r="C971" s="31">
        <v>4227</v>
      </c>
      <c r="D971" s="33" t="str">
        <f>VLOOKUP(B971,SAOM!B$2:H2628,7,0)</f>
        <v>SES-OLRA-4227</v>
      </c>
      <c r="E971" s="24">
        <v>41145</v>
      </c>
      <c r="F971" s="24">
        <f t="shared" si="46"/>
        <v>41190</v>
      </c>
      <c r="G971" s="13">
        <f>VLOOKUP(B971,SAOM!B$2:D2515,3,0)</f>
        <v>41190</v>
      </c>
      <c r="H971" s="24">
        <f t="shared" si="47"/>
        <v>41205</v>
      </c>
      <c r="I971" s="24" t="s">
        <v>458</v>
      </c>
      <c r="J971" s="48" t="s">
        <v>469</v>
      </c>
      <c r="K971" s="33" t="str">
        <f>VLOOKUP(B971,SAOM!B$2:H2512,4,0)</f>
        <v>Aceito</v>
      </c>
      <c r="L971" s="10" t="s">
        <v>456</v>
      </c>
      <c r="M971" s="33" t="str">
        <f>VLOOKUP(B971,SAOM!B$2:F2798,5,0)</f>
        <v>Lider</v>
      </c>
      <c r="N971" s="40" t="s">
        <v>4830</v>
      </c>
      <c r="O971" s="11" t="str">
        <f>VLOOKUP(N971,Coordenadas!B$2:C1818,2,0)</f>
        <v>OESTE</v>
      </c>
      <c r="P971" s="11" t="str">
        <f>VLOOKUP(N971,Coordenadas!B$2:D1818,3,0)</f>
        <v xml:space="preserve"> 20°41'49.38"S</v>
      </c>
      <c r="Q971" s="11" t="str">
        <f>VLOOKUP(N971,Coordenadas!B$2:E1818,4,0)</f>
        <v xml:space="preserve"> 44°49'40.12"O</v>
      </c>
      <c r="R971" s="31">
        <v>4033</v>
      </c>
      <c r="S971" s="24">
        <v>41162</v>
      </c>
      <c r="T971" s="35" t="str">
        <f>VLOOKUP(B971,SAOM!B$2:M2512,9,0)</f>
        <v>Enfermeira Fernanda</v>
      </c>
      <c r="U971" s="13" t="str">
        <f>VLOOKUP(B971,SAOM!B$2:N2512,10,0)</f>
        <v>Rua Benjamim Guimarães, 1434</v>
      </c>
      <c r="V971" s="35" t="str">
        <f>VLOOKUP(B971,SAOM!B$2:P2512,12,0)</f>
        <v>(37) 3331-4857</v>
      </c>
      <c r="W971" s="60" t="str">
        <f>VLOOKUP(B971,SAOM!B$2:O2512,11,0)</f>
        <v>35540-000</v>
      </c>
      <c r="X971" s="33" t="str">
        <f>VLOOKUP(B971,SAOM!B$2:Q2512,13,0)</f>
        <v>00:20:0E:10:4F:35</v>
      </c>
      <c r="Y971" s="24">
        <v>41165</v>
      </c>
      <c r="Z971" s="40" t="s">
        <v>5835</v>
      </c>
      <c r="AA971" s="55">
        <v>41166</v>
      </c>
      <c r="AB971" s="28">
        <f>VLOOKUP(C971,Relatorios!A$3:B1742,2,0)</f>
        <v>41299</v>
      </c>
      <c r="AC971" s="287">
        <f>VLOOKUP(D971,Faturamento!D$3:F2406,3,0)</f>
        <v>41197</v>
      </c>
      <c r="AD971" s="45"/>
      <c r="AE971" s="14" t="str">
        <f>VLOOKUP(B971,SAOM!B$2:T2512,16,0)</f>
        <v>-</v>
      </c>
      <c r="AF971" s="14">
        <f t="shared" si="48"/>
        <v>41256</v>
      </c>
      <c r="AG971" s="55" t="s">
        <v>4162</v>
      </c>
      <c r="AH971" s="55"/>
      <c r="AI971" s="181"/>
      <c r="AJ971" s="115"/>
      <c r="AK971" s="115"/>
      <c r="AL971" s="11" t="str">
        <f>VLOOKUP(B971,SAOM!B$2:U2629,20,0)</f>
        <v>-</v>
      </c>
    </row>
    <row r="972" spans="1:38" s="57" customFormat="1" ht="15.75" customHeight="1">
      <c r="A972" s="39">
        <v>4246</v>
      </c>
      <c r="B972" s="31">
        <v>4246</v>
      </c>
      <c r="C972" s="31">
        <v>4246</v>
      </c>
      <c r="D972" s="33" t="str">
        <f>VLOOKUP(B972,SAOM!B$2:H2629,7,0)</f>
        <v>SES-MAFE-4246</v>
      </c>
      <c r="E972" s="24">
        <v>41145</v>
      </c>
      <c r="F972" s="24">
        <f t="shared" si="46"/>
        <v>41190</v>
      </c>
      <c r="G972" s="13">
        <f>VLOOKUP(B972,SAOM!B$2:D2516,3,0)</f>
        <v>41190</v>
      </c>
      <c r="H972" s="24">
        <f t="shared" si="47"/>
        <v>41205</v>
      </c>
      <c r="I972" s="24" t="s">
        <v>458</v>
      </c>
      <c r="J972" s="48" t="s">
        <v>469</v>
      </c>
      <c r="K972" s="33" t="str">
        <f>VLOOKUP(B972,SAOM!B$2:H2513,4,0)</f>
        <v>Aceito</v>
      </c>
      <c r="L972" s="10" t="s">
        <v>456</v>
      </c>
      <c r="M972" s="33" t="str">
        <f>VLOOKUP(B972,SAOM!B$2:F2799,5,0)</f>
        <v>Lider</v>
      </c>
      <c r="N972" s="40" t="s">
        <v>6644</v>
      </c>
      <c r="O972" s="11" t="str">
        <f>VLOOKUP(N972,Coordenadas!B$2:C1819,2,0)</f>
        <v>SUL</v>
      </c>
      <c r="P972" s="11" t="str">
        <f>VLOOKUP(N972,Coordenadas!B$2:D1819,3,0)</f>
        <v xml:space="preserve"> 22°17'45.84"S</v>
      </c>
      <c r="Q972" s="11" t="str">
        <f>VLOOKUP(N972,Coordenadas!B$2:E1819,4,0)</f>
        <v xml:space="preserve"> 45°23'4.63"O</v>
      </c>
      <c r="R972" s="31">
        <v>4033</v>
      </c>
      <c r="S972" s="24">
        <v>41162</v>
      </c>
      <c r="T972" s="35" t="str">
        <f>VLOOKUP(B972,SAOM!B$2:M2513,9,0)</f>
        <v xml:space="preserve">LOURDES MIRIAN BERNARDO DE SOUZA E HÉRICA DE </v>
      </c>
      <c r="U972" s="13" t="str">
        <f>VLOOKUP(B972,SAOM!B$2:N2513,10,0)</f>
        <v>MARIA DE LOURDES FERRAZ VIANA, S/N - BAIRRO CANUDOS</v>
      </c>
      <c r="V972" s="35" t="str">
        <f>VLOOKUP(B972,SAOM!B$2:P2513,12,0)</f>
        <v>(35) 3662 16 40</v>
      </c>
      <c r="W972" s="60" t="str">
        <f>VLOOKUP(B972,SAOM!B$2:O2513,11,0)</f>
        <v>37517-000</v>
      </c>
      <c r="X972" s="33" t="str">
        <f>VLOOKUP(B972,SAOM!B$2:Q2513,13,0)</f>
        <v>00:20:0E:10:4B:07</v>
      </c>
      <c r="Y972" s="24">
        <v>41176</v>
      </c>
      <c r="Z972" s="40" t="s">
        <v>7791</v>
      </c>
      <c r="AA972" s="55">
        <v>41183</v>
      </c>
      <c r="AB972" s="28">
        <f>VLOOKUP(C972,Relatorios!A$3:B1743,2,0)</f>
        <v>41299</v>
      </c>
      <c r="AC972" s="287">
        <f>VLOOKUP(D972,Faturamento!D$3:F2407,3,0)</f>
        <v>41214</v>
      </c>
      <c r="AD972" s="45" t="s">
        <v>7932</v>
      </c>
      <c r="AE972" s="14" t="str">
        <f>VLOOKUP(B972,SAOM!B$2:T2513,16,0)</f>
        <v>-</v>
      </c>
      <c r="AF972" s="14">
        <f t="shared" si="48"/>
        <v>41273</v>
      </c>
      <c r="AG972" s="55">
        <v>41205</v>
      </c>
      <c r="AH972" s="55">
        <v>41367</v>
      </c>
      <c r="AI972" s="181" t="s">
        <v>8609</v>
      </c>
      <c r="AJ972" s="115" t="s">
        <v>8731</v>
      </c>
      <c r="AK972" s="115" t="s">
        <v>16136</v>
      </c>
      <c r="AL972" s="11" t="str">
        <f>VLOOKUP(B972,SAOM!B$2:U2630,20,0)</f>
        <v>Localidade sem computador</v>
      </c>
    </row>
    <row r="973" spans="1:38" s="15" customFormat="1" ht="15.75" customHeight="1">
      <c r="A973" s="39">
        <v>4233</v>
      </c>
      <c r="B973" s="31">
        <v>4233</v>
      </c>
      <c r="C973" s="31">
        <v>4233</v>
      </c>
      <c r="D973" s="33" t="str">
        <f>VLOOKUP(B973,SAOM!B$2:H2630,7,0)</f>
        <v>SES-PEES-4233</v>
      </c>
      <c r="E973" s="13">
        <v>41145</v>
      </c>
      <c r="F973" s="13">
        <f t="shared" si="46"/>
        <v>41190</v>
      </c>
      <c r="G973" s="13">
        <f>VLOOKUP(B973,SAOM!B$2:D2517,3,0)</f>
        <v>41190</v>
      </c>
      <c r="H973" s="13">
        <f t="shared" si="47"/>
        <v>41205</v>
      </c>
      <c r="I973" s="13" t="s">
        <v>458</v>
      </c>
      <c r="J973" s="10" t="s">
        <v>469</v>
      </c>
      <c r="K973" s="33" t="str">
        <f>VLOOKUP(B973,SAOM!B$2:H2514,4,0)</f>
        <v>Aceito</v>
      </c>
      <c r="L973" s="10" t="s">
        <v>456</v>
      </c>
      <c r="M973" s="33" t="str">
        <f>VLOOKUP(B973,SAOM!B$2:F2800,5,0)</f>
        <v>Lider</v>
      </c>
      <c r="N973" s="11" t="s">
        <v>1744</v>
      </c>
      <c r="O973" s="11" t="str">
        <f>VLOOKUP(N973,Coordenadas!B$2:C1820,2,0)</f>
        <v>SUL</v>
      </c>
      <c r="P973" s="11" t="str">
        <f>VLOOKUP(N973,Coordenadas!B$2:D1820,3,0)</f>
        <v xml:space="preserve"> 21° 6'4.00"S</v>
      </c>
      <c r="Q973" s="11" t="str">
        <f>VLOOKUP(N973,Coordenadas!B$2:E1820,4,0)</f>
        <v xml:space="preserve"> 45° 5'20.84"O</v>
      </c>
      <c r="R973" s="33">
        <v>4033</v>
      </c>
      <c r="S973" s="13">
        <v>41263</v>
      </c>
      <c r="T973" s="35" t="str">
        <f>VLOOKUP(B973,SAOM!B$2:M2514,9,0)</f>
        <v>TATIANA SANTOS DE AS</v>
      </c>
      <c r="U973" s="13" t="str">
        <f>VLOOKUP(B973,SAOM!B$2:N2514,10,0)</f>
        <v>RURAL PSF RETIRO DOS PIMENTAS</v>
      </c>
      <c r="V973" s="35" t="str">
        <f>VLOOKUP(B973,SAOM!B$2:P2514,12,0)</f>
        <v>35 3864 5009</v>
      </c>
      <c r="W973" s="60" t="str">
        <f>VLOOKUP(B973,SAOM!B$2:O2514,11,0)</f>
        <v>37260-000</v>
      </c>
      <c r="X973" s="33" t="str">
        <f>VLOOKUP(B973,SAOM!B$2:Q2514,13,0)</f>
        <v>00:20:0e:10:55:6f</v>
      </c>
      <c r="Y973" s="13">
        <v>41263</v>
      </c>
      <c r="Z973" s="11" t="s">
        <v>5381</v>
      </c>
      <c r="AA973" s="14">
        <v>41263</v>
      </c>
      <c r="AB973" s="28">
        <f>VLOOKUP(C973,Relatorios!A$3:B1744,2,0)</f>
        <v>41291</v>
      </c>
      <c r="AC973" s="287">
        <f>VLOOKUP(D973,Faturamento!D$3:F2408,3,0)</f>
        <v>41294</v>
      </c>
      <c r="AD973" s="41"/>
      <c r="AE973" s="14" t="str">
        <f>VLOOKUP(B973,SAOM!B$2:T2514,16,0)</f>
        <v>-</v>
      </c>
      <c r="AF973" s="14">
        <f t="shared" si="48"/>
        <v>41353</v>
      </c>
      <c r="AG973" s="14" t="s">
        <v>4162</v>
      </c>
      <c r="AH973" s="14"/>
      <c r="AI973" s="47"/>
      <c r="AJ973" s="114"/>
      <c r="AK973" s="114"/>
      <c r="AL973" s="11" t="str">
        <f>VLOOKUP(B973,SAOM!B$2:U2631,20,0)</f>
        <v>Não há terminal próximo.</v>
      </c>
    </row>
    <row r="974" spans="1:38" s="15" customFormat="1" ht="15.75" customHeight="1">
      <c r="A974" s="39">
        <v>4238</v>
      </c>
      <c r="B974" s="31">
        <v>4238</v>
      </c>
      <c r="C974" s="31">
        <v>4238</v>
      </c>
      <c r="D974" s="33" t="str">
        <f>VLOOKUP(B974,SAOM!B$2:H2631,7,0)</f>
        <v>SES-SADO-4238</v>
      </c>
      <c r="E974" s="13">
        <v>41145</v>
      </c>
      <c r="F974" s="13">
        <f t="shared" si="46"/>
        <v>41190</v>
      </c>
      <c r="G974" s="13">
        <f>VLOOKUP(B974,SAOM!B$2:D2518,3,0)</f>
        <v>41190</v>
      </c>
      <c r="H974" s="13">
        <f t="shared" si="47"/>
        <v>41205</v>
      </c>
      <c r="I974" s="13" t="s">
        <v>458</v>
      </c>
      <c r="J974" s="10" t="s">
        <v>469</v>
      </c>
      <c r="K974" s="33" t="str">
        <f>VLOOKUP(B974,SAOM!B$2:H2515,4,0)</f>
        <v>Aceito</v>
      </c>
      <c r="L974" s="10" t="s">
        <v>623</v>
      </c>
      <c r="M974" s="33" t="str">
        <f>VLOOKUP(B974,SAOM!B$2:F2801,5,0)</f>
        <v>Vodanet</v>
      </c>
      <c r="N974" s="11" t="s">
        <v>3325</v>
      </c>
      <c r="O974" s="11" t="str">
        <f>VLOOKUP(N974,Coordenadas!B$2:C1821,2,0)</f>
        <v>CENTRO</v>
      </c>
      <c r="P974" s="11" t="str">
        <f>VLOOKUP(N974,Coordenadas!B$2:D1821,3,0)</f>
        <v>20º1'17''S</v>
      </c>
      <c r="Q974" s="11" t="str">
        <f>VLOOKUP(N974,Coordenadas!B$2:E1821,4,0)</f>
        <v>44º8'49''O</v>
      </c>
      <c r="R974" s="33">
        <v>4033</v>
      </c>
      <c r="S974" s="13">
        <v>41211</v>
      </c>
      <c r="T974" s="35" t="str">
        <f>VLOOKUP(B974,SAOM!B$2:M2515,9,0)</f>
        <v>Fábio Henrique Gomes</v>
      </c>
      <c r="U974" s="13" t="str">
        <f>VLOOKUP(B974,SAOM!B$2:N2515,10,0)</f>
        <v>RUA HÉLIO HENRIQUES MAGALHÃES, Nº 275</v>
      </c>
      <c r="V974" s="35" t="str">
        <f>VLOOKUP(B974,SAOM!B$2:P2515,12,0)</f>
        <v>(31) 3577-7550</v>
      </c>
      <c r="W974" s="60" t="str">
        <f>VLOOKUP(B974,SAOM!B$2:O2515,11,0)</f>
        <v>32450-000</v>
      </c>
      <c r="X974" s="33" t="str">
        <f>VLOOKUP(B974,SAOM!B$2:Q2515,13,0)</f>
        <v>00:20:0e:10:55:6c</v>
      </c>
      <c r="Y974" s="13">
        <v>41211</v>
      </c>
      <c r="Z974" s="11" t="s">
        <v>3786</v>
      </c>
      <c r="AA974" s="14">
        <v>41211</v>
      </c>
      <c r="AB974" s="28" t="e">
        <f>VLOOKUP(C974,Relatorios!A$3:B1745,2,0)</f>
        <v>#N/A</v>
      </c>
      <c r="AC974" s="287">
        <f>VLOOKUP(D974,Faturamento!D$3:F2409,3,0)</f>
        <v>41242</v>
      </c>
      <c r="AD974" s="41"/>
      <c r="AE974" s="14" t="str">
        <f>VLOOKUP(B974,SAOM!B$2:T2515,16,0)</f>
        <v>-</v>
      </c>
      <c r="AF974" s="14">
        <f t="shared" si="48"/>
        <v>41301</v>
      </c>
      <c r="AG974" s="14" t="s">
        <v>4162</v>
      </c>
      <c r="AH974" s="14"/>
      <c r="AI974" s="47"/>
      <c r="AJ974" s="114"/>
      <c r="AK974" s="114"/>
      <c r="AL974" s="11" t="str">
        <f>VLOOKUP(B974,SAOM!B$2:U2632,20,0)</f>
        <v>Não possui</v>
      </c>
    </row>
    <row r="975" spans="1:38" s="15" customFormat="1" ht="15.75" customHeight="1">
      <c r="A975" s="39">
        <v>4251</v>
      </c>
      <c r="B975" s="31">
        <v>4251</v>
      </c>
      <c r="C975" s="31">
        <v>4251</v>
      </c>
      <c r="D975" s="33" t="str">
        <f>VLOOKUP(B975,SAOM!B$2:H2632,7,0)</f>
        <v>SES-MAFE-4251</v>
      </c>
      <c r="E975" s="13">
        <v>41145</v>
      </c>
      <c r="F975" s="13">
        <f t="shared" si="46"/>
        <v>41190</v>
      </c>
      <c r="G975" s="13">
        <f>VLOOKUP(B975,SAOM!B$2:D2519,3,0)</f>
        <v>41190</v>
      </c>
      <c r="H975" s="13">
        <f t="shared" si="47"/>
        <v>41205</v>
      </c>
      <c r="I975" s="13" t="s">
        <v>458</v>
      </c>
      <c r="J975" s="10" t="s">
        <v>469</v>
      </c>
      <c r="K975" s="33" t="str">
        <f>VLOOKUP(B975,SAOM!B$2:H2516,4,0)</f>
        <v>Aceito</v>
      </c>
      <c r="L975" s="10" t="s">
        <v>456</v>
      </c>
      <c r="M975" s="33" t="str">
        <f>VLOOKUP(B975,SAOM!B$2:F2802,5,0)</f>
        <v>Lider</v>
      </c>
      <c r="N975" s="11" t="s">
        <v>6644</v>
      </c>
      <c r="O975" s="11" t="str">
        <f>VLOOKUP(N975,Coordenadas!B$2:C1822,2,0)</f>
        <v>SUL</v>
      </c>
      <c r="P975" s="11" t="str">
        <f>VLOOKUP(N975,Coordenadas!B$2:D1822,3,0)</f>
        <v xml:space="preserve"> 22°17'45.84"S</v>
      </c>
      <c r="Q975" s="11" t="str">
        <f>VLOOKUP(N975,Coordenadas!B$2:E1822,4,0)</f>
        <v xml:space="preserve"> 45°23'4.63"O</v>
      </c>
      <c r="R975" s="33">
        <v>4033</v>
      </c>
      <c r="S975" s="13" t="s">
        <v>458</v>
      </c>
      <c r="T975" s="35" t="str">
        <f>VLOOKUP(B975,SAOM!B$2:M2516,9,0)</f>
        <v>ANDRÉA APARECIDA MOTTA TÓTORA</v>
      </c>
      <c r="U975" s="13" t="str">
        <f>VLOOKUP(B975,SAOM!B$2:N2516,10,0)</f>
        <v>BAIRRRO SÃO JOÃO</v>
      </c>
      <c r="V975" s="35" t="str">
        <f>VLOOKUP(B975,SAOM!B$2:P2516,12,0)</f>
        <v>(35) 3662 17 52</v>
      </c>
      <c r="W975" s="60" t="str">
        <f>VLOOKUP(B975,SAOM!B$2:O2516,11,0)</f>
        <v>37517-000</v>
      </c>
      <c r="X975" s="33" t="str">
        <f>VLOOKUP(B975,SAOM!B$2:Q2516,13,0)</f>
        <v>00:20:0E:10:4A:AD</v>
      </c>
      <c r="Y975" s="13">
        <v>41172</v>
      </c>
      <c r="Z975" s="11" t="s">
        <v>7489</v>
      </c>
      <c r="AA975" s="14">
        <v>41172</v>
      </c>
      <c r="AB975" s="28">
        <f>VLOOKUP(C975,Relatorios!A$3:B1746,2,0)</f>
        <v>41193</v>
      </c>
      <c r="AC975" s="287">
        <f>VLOOKUP(D975,Faturamento!D$3:F2410,3,0)</f>
        <v>41203</v>
      </c>
      <c r="AD975" s="41"/>
      <c r="AE975" s="14" t="str">
        <f>VLOOKUP(B975,SAOM!B$2:T2516,16,0)</f>
        <v>-</v>
      </c>
      <c r="AF975" s="14">
        <f t="shared" si="48"/>
        <v>41262</v>
      </c>
      <c r="AG975" s="14" t="s">
        <v>4162</v>
      </c>
      <c r="AH975" s="14"/>
      <c r="AI975" s="47"/>
      <c r="AJ975" s="114"/>
      <c r="AK975" s="114"/>
      <c r="AL975" s="11" t="str">
        <f>VLOOKUP(B975,SAOM!B$2:U2633,20,0)</f>
        <v>Junto ao pc.</v>
      </c>
    </row>
    <row r="976" spans="1:38" s="57" customFormat="1" ht="15.75" customHeight="1">
      <c r="A976" s="39">
        <v>4225</v>
      </c>
      <c r="B976" s="31">
        <v>4225</v>
      </c>
      <c r="C976" s="31">
        <v>4225</v>
      </c>
      <c r="D976" s="33" t="str">
        <f>VLOOKUP(B976,SAOM!B$2:H2633,7,0)</f>
        <v>SES-OLRA-4225</v>
      </c>
      <c r="E976" s="24">
        <v>41145</v>
      </c>
      <c r="F976" s="24">
        <f t="shared" si="46"/>
        <v>41190</v>
      </c>
      <c r="G976" s="13">
        <f>VLOOKUP(B976,SAOM!B$2:D2520,3,0)</f>
        <v>41190</v>
      </c>
      <c r="H976" s="24">
        <f t="shared" si="47"/>
        <v>41205</v>
      </c>
      <c r="I976" s="24" t="s">
        <v>458</v>
      </c>
      <c r="J976" s="48" t="s">
        <v>469</v>
      </c>
      <c r="K976" s="33" t="str">
        <f>VLOOKUP(B976,SAOM!B$2:H2517,4,0)</f>
        <v>Aceito</v>
      </c>
      <c r="L976" s="10" t="s">
        <v>456</v>
      </c>
      <c r="M976" s="33" t="str">
        <f>VLOOKUP(B976,SAOM!B$2:F2803,5,0)</f>
        <v>Lider</v>
      </c>
      <c r="N976" s="40" t="s">
        <v>4830</v>
      </c>
      <c r="O976" s="11" t="str">
        <f>VLOOKUP(N976,Coordenadas!B$2:C1823,2,0)</f>
        <v>OESTE</v>
      </c>
      <c r="P976" s="11" t="str">
        <f>VLOOKUP(N976,Coordenadas!B$2:D1823,3,0)</f>
        <v xml:space="preserve"> 20°41'49.38"S</v>
      </c>
      <c r="Q976" s="11" t="str">
        <f>VLOOKUP(N976,Coordenadas!B$2:E1823,4,0)</f>
        <v xml:space="preserve"> 44°49'40.12"O</v>
      </c>
      <c r="R976" s="31">
        <v>4033</v>
      </c>
      <c r="S976" s="24">
        <v>41162</v>
      </c>
      <c r="T976" s="35" t="str">
        <f>VLOOKUP(B976,SAOM!B$2:M2517,9,0)</f>
        <v>Enfermeira Giane</v>
      </c>
      <c r="U976" s="13" t="str">
        <f>VLOOKUP(B976,SAOM!B$2:N2517,10,0)</f>
        <v>Rua Lambari, 164</v>
      </c>
      <c r="V976" s="35" t="str">
        <f>VLOOKUP(B976,SAOM!B$2:P2517,12,0)</f>
        <v>(37) 3331-2616</v>
      </c>
      <c r="W976" s="60" t="str">
        <f>VLOOKUP(B976,SAOM!B$2:O2517,11,0)</f>
        <v>35540-000</v>
      </c>
      <c r="X976" s="33" t="str">
        <f>VLOOKUP(B976,SAOM!B$2:Q2517,13,0)</f>
        <v>00:20:0E:10:51:D9</v>
      </c>
      <c r="Y976" s="24">
        <v>41166</v>
      </c>
      <c r="Z976" s="40" t="s">
        <v>5835</v>
      </c>
      <c r="AA976" s="55">
        <v>41166</v>
      </c>
      <c r="AB976" s="28">
        <f>VLOOKUP(C976,Relatorios!A$3:B1747,2,0)</f>
        <v>41299</v>
      </c>
      <c r="AC976" s="287">
        <f>VLOOKUP(D976,Faturamento!D$3:F2411,3,0)</f>
        <v>41197</v>
      </c>
      <c r="AD976" s="45"/>
      <c r="AE976" s="14" t="str">
        <f>VLOOKUP(B976,SAOM!B$2:T2517,16,0)</f>
        <v>-</v>
      </c>
      <c r="AF976" s="14">
        <f t="shared" si="48"/>
        <v>41256</v>
      </c>
      <c r="AG976" s="55">
        <v>41398</v>
      </c>
      <c r="AH976" s="55"/>
      <c r="AI976" s="181" t="s">
        <v>8610</v>
      </c>
      <c r="AJ976" s="115" t="s">
        <v>9087</v>
      </c>
      <c r="AK976" s="115"/>
      <c r="AL976" s="11" t="str">
        <f>VLOOKUP(B976,SAOM!B$2:U2634,20,0)</f>
        <v>Não. Não tem computador.</v>
      </c>
    </row>
    <row r="977" spans="1:38" s="15" customFormat="1" ht="15.75" customHeight="1">
      <c r="A977" s="39">
        <v>4243</v>
      </c>
      <c r="B977" s="31">
        <v>4243</v>
      </c>
      <c r="C977" s="31">
        <v>4243</v>
      </c>
      <c r="D977" s="33" t="str">
        <f>VLOOKUP(B977,SAOM!B$2:H2634,7,0)</f>
        <v>SES-JAUI-4243</v>
      </c>
      <c r="E977" s="13">
        <v>41145</v>
      </c>
      <c r="F977" s="13">
        <f t="shared" si="46"/>
        <v>41190</v>
      </c>
      <c r="G977" s="13">
        <f>VLOOKUP(B977,SAOM!B$2:D2521,3,0)</f>
        <v>41190</v>
      </c>
      <c r="H977" s="13">
        <f t="shared" si="47"/>
        <v>41205</v>
      </c>
      <c r="I977" s="13" t="s">
        <v>458</v>
      </c>
      <c r="J977" s="10" t="s">
        <v>469</v>
      </c>
      <c r="K977" s="33" t="str">
        <f>VLOOKUP(B977,SAOM!B$2:H2518,4,0)</f>
        <v>Aceito</v>
      </c>
      <c r="L977" s="10" t="s">
        <v>456</v>
      </c>
      <c r="M977" s="33" t="str">
        <f>VLOOKUP(B977,SAOM!B$2:F2804,5,0)</f>
        <v>Lider</v>
      </c>
      <c r="N977" s="11" t="s">
        <v>214</v>
      </c>
      <c r="O977" s="11" t="str">
        <f>VLOOKUP(N977,Coordenadas!B$2:C1824,2,0)</f>
        <v>SUL</v>
      </c>
      <c r="P977" s="11" t="str">
        <f>VLOOKUP(N977,Coordenadas!B$2:D1824,3,0)</f>
        <v xml:space="preserve"> 21° 1'6.76"S</v>
      </c>
      <c r="Q977" s="11" t="str">
        <f>VLOOKUP(N977,Coordenadas!B$2:E1824,4,0)</f>
        <v xml:space="preserve"> 46°44'35.38"O</v>
      </c>
      <c r="R977" s="33">
        <v>4033</v>
      </c>
      <c r="S977" s="13">
        <v>41162</v>
      </c>
      <c r="T977" s="35" t="str">
        <f>VLOOKUP(B977,SAOM!B$2:M2518,9,0)</f>
        <v>fabio Lucas Vieira Oliveira</v>
      </c>
      <c r="U977" s="13" t="str">
        <f>VLOOKUP(B977,SAOM!B$2:N2518,10,0)</f>
        <v>Rua Campos Sales ,101</v>
      </c>
      <c r="V977" s="35" t="str">
        <f>VLOOKUP(B977,SAOM!B$2:P2518,12,0)</f>
        <v>35-35931155</v>
      </c>
      <c r="W977" s="60" t="str">
        <f>VLOOKUP(B977,SAOM!B$2:O2518,11,0)</f>
        <v>37965-000</v>
      </c>
      <c r="X977" s="33" t="str">
        <f>VLOOKUP(B977,SAOM!B$2:Q2518,13,0)</f>
        <v>00:20:0E:10:54:F4</v>
      </c>
      <c r="Y977" s="13">
        <v>41213</v>
      </c>
      <c r="Z977" s="11" t="s">
        <v>4973</v>
      </c>
      <c r="AA977" s="14">
        <v>41213</v>
      </c>
      <c r="AB977" s="28">
        <f>VLOOKUP(C977,Relatorios!A$3:B1748,2,0)</f>
        <v>41254</v>
      </c>
      <c r="AC977" s="287">
        <f>VLOOKUP(D977,Faturamento!D$3:F2412,3,0)</f>
        <v>41243</v>
      </c>
      <c r="AD977" s="41"/>
      <c r="AE977" s="14" t="str">
        <f>VLOOKUP(B977,SAOM!B$2:T2518,16,0)</f>
        <v>-</v>
      </c>
      <c r="AF977" s="14">
        <f t="shared" si="48"/>
        <v>41303</v>
      </c>
      <c r="AG977" s="14" t="s">
        <v>4162</v>
      </c>
      <c r="AH977" s="14"/>
      <c r="AI977" s="47"/>
      <c r="AJ977" s="114"/>
      <c r="AK977" s="114"/>
      <c r="AL977" s="11" t="str">
        <f>VLOOKUP(B977,SAOM!B$2:U2635,20,0)</f>
        <v>Não vai deixar.</v>
      </c>
    </row>
    <row r="978" spans="1:38" s="15" customFormat="1" ht="15.75" customHeight="1">
      <c r="A978" s="39">
        <v>4232</v>
      </c>
      <c r="B978" s="31">
        <v>4232</v>
      </c>
      <c r="C978" s="31">
        <v>4232</v>
      </c>
      <c r="D978" s="33" t="str">
        <f>VLOOKUP(B978,SAOM!B$2:H2635,7,0)</f>
        <v>SES-PEES-4232</v>
      </c>
      <c r="E978" s="13">
        <v>41145</v>
      </c>
      <c r="F978" s="13">
        <f t="shared" si="46"/>
        <v>41190</v>
      </c>
      <c r="G978" s="13">
        <f>VLOOKUP(B978,SAOM!B$2:D2522,3,0)</f>
        <v>41190</v>
      </c>
      <c r="H978" s="13">
        <f t="shared" si="47"/>
        <v>41205</v>
      </c>
      <c r="I978" s="13" t="s">
        <v>458</v>
      </c>
      <c r="J978" s="10" t="s">
        <v>469</v>
      </c>
      <c r="K978" s="33" t="str">
        <f>VLOOKUP(B978,SAOM!B$2:H2519,4,0)</f>
        <v>Aceito</v>
      </c>
      <c r="L978" s="10" t="s">
        <v>456</v>
      </c>
      <c r="M978" s="33" t="str">
        <f>VLOOKUP(B978,SAOM!B$2:F2805,5,0)</f>
        <v>Lider</v>
      </c>
      <c r="N978" s="11" t="s">
        <v>1744</v>
      </c>
      <c r="O978" s="11" t="str">
        <f>VLOOKUP(N978,Coordenadas!B$2:C1825,2,0)</f>
        <v>SUL</v>
      </c>
      <c r="P978" s="11" t="str">
        <f>VLOOKUP(N978,Coordenadas!B$2:D1825,3,0)</f>
        <v xml:space="preserve"> 21° 6'4.00"S</v>
      </c>
      <c r="Q978" s="11" t="str">
        <f>VLOOKUP(N978,Coordenadas!B$2:E1825,4,0)</f>
        <v xml:space="preserve"> 45° 5'20.84"O</v>
      </c>
      <c r="R978" s="33">
        <v>4033</v>
      </c>
      <c r="S978" s="13">
        <v>41162</v>
      </c>
      <c r="T978" s="35" t="str">
        <f>VLOOKUP(B978,SAOM!B$2:M2519,9,0)</f>
        <v>PRISCILA FREIRE PEREIRA</v>
      </c>
      <c r="U978" s="13" t="str">
        <f>VLOOKUP(B978,SAOM!B$2:N2519,10,0)</f>
        <v>AVENIDA DEPUTADO JOSE ALDO DOS SANTOS, 721</v>
      </c>
      <c r="V978" s="35" t="str">
        <f>VLOOKUP(B978,SAOM!B$2:P2519,12,0)</f>
        <v>35 3864 2431</v>
      </c>
      <c r="W978" s="60" t="str">
        <f>VLOOKUP(B978,SAOM!B$2:O2519,11,0)</f>
        <v>37260-000</v>
      </c>
      <c r="X978" s="33" t="str">
        <f>VLOOKUP(B978,SAOM!B$2:Q2519,13,0)</f>
        <v>00:20:0e:10:55:77</v>
      </c>
      <c r="Y978" s="13">
        <v>41263</v>
      </c>
      <c r="Z978" s="11" t="s">
        <v>5381</v>
      </c>
      <c r="AA978" s="14">
        <v>41263</v>
      </c>
      <c r="AB978" s="28">
        <f>VLOOKUP(C978,Relatorios!A$3:B1749,2,0)</f>
        <v>41291</v>
      </c>
      <c r="AC978" s="287">
        <f>VLOOKUP(D978,Faturamento!D$3:F2413,3,0)</f>
        <v>41294</v>
      </c>
      <c r="AD978" s="41"/>
      <c r="AE978" s="14" t="str">
        <f>VLOOKUP(B978,SAOM!B$2:T2519,16,0)</f>
        <v>-</v>
      </c>
      <c r="AF978" s="14">
        <f t="shared" si="48"/>
        <v>41353</v>
      </c>
      <c r="AG978" s="14" t="s">
        <v>4162</v>
      </c>
      <c r="AH978" s="14"/>
      <c r="AI978" s="47"/>
      <c r="AJ978" s="114"/>
      <c r="AK978" s="114"/>
      <c r="AL978" s="11" t="str">
        <f>VLOOKUP(B978,SAOM!B$2:U2636,20,0)</f>
        <v>-</v>
      </c>
    </row>
    <row r="979" spans="1:38" s="57" customFormat="1" ht="15.75" customHeight="1">
      <c r="A979" s="39">
        <v>4237</v>
      </c>
      <c r="B979" s="31">
        <v>4237</v>
      </c>
      <c r="C979" s="31">
        <v>4237</v>
      </c>
      <c r="D979" s="33" t="str">
        <f>VLOOKUP(B979,SAOM!B$2:H2636,7,0)</f>
        <v>SES-SADO-4237</v>
      </c>
      <c r="E979" s="24">
        <v>41145</v>
      </c>
      <c r="F979" s="24">
        <f t="shared" si="46"/>
        <v>41190</v>
      </c>
      <c r="G979" s="13">
        <f>VLOOKUP(B979,SAOM!B$2:D2523,3,0)</f>
        <v>41190</v>
      </c>
      <c r="H979" s="24">
        <f t="shared" si="47"/>
        <v>41205</v>
      </c>
      <c r="I979" s="24" t="s">
        <v>458</v>
      </c>
      <c r="J979" s="48" t="s">
        <v>469</v>
      </c>
      <c r="K979" s="33" t="str">
        <f>VLOOKUP(B979,SAOM!B$2:H2520,4,0)</f>
        <v>Aceito</v>
      </c>
      <c r="L979" s="48" t="s">
        <v>623</v>
      </c>
      <c r="M979" s="33" t="str">
        <f>VLOOKUP(B979,SAOM!B$2:F2806,5,0)</f>
        <v>Vodanet</v>
      </c>
      <c r="N979" s="40" t="s">
        <v>3325</v>
      </c>
      <c r="O979" s="11" t="str">
        <f>VLOOKUP(N979,Coordenadas!B$2:C1826,2,0)</f>
        <v>CENTRO</v>
      </c>
      <c r="P979" s="11" t="str">
        <f>VLOOKUP(N979,Coordenadas!B$2:D1826,3,0)</f>
        <v>20º1'17''S</v>
      </c>
      <c r="Q979" s="11" t="str">
        <f>VLOOKUP(N979,Coordenadas!B$2:E1826,4,0)</f>
        <v>44º8'49''O</v>
      </c>
      <c r="R979" s="31">
        <v>4033</v>
      </c>
      <c r="S979" s="24">
        <v>41233</v>
      </c>
      <c r="T979" s="35" t="str">
        <f>VLOOKUP(B979,SAOM!B$2:M2520,9,0)</f>
        <v>Fábio Henrique Gomes</v>
      </c>
      <c r="U979" s="13" t="str">
        <f>VLOOKUP(B979,SAOM!B$2:N2520,10,0)</f>
        <v>RUA JOSÉ BATISTA, Nº 151 - BAIRRO BRASÍLIA</v>
      </c>
      <c r="V979" s="35" t="str">
        <f>VLOOKUP(B979,SAOM!B$2:P2520,12,0)</f>
        <v>(31) 3577-7550</v>
      </c>
      <c r="W979" s="60" t="str">
        <f>VLOOKUP(B979,SAOM!B$2:O2520,11,0)</f>
        <v>32450-000</v>
      </c>
      <c r="X979" s="33" t="str">
        <f>VLOOKUP(B979,SAOM!B$2:Q2520,13,0)</f>
        <v>00:20:0E:10:55:68</v>
      </c>
      <c r="Y979" s="24">
        <v>41233</v>
      </c>
      <c r="Z979" s="40" t="s">
        <v>3786</v>
      </c>
      <c r="AA979" s="55">
        <v>41234</v>
      </c>
      <c r="AB979" s="28" t="e">
        <f>VLOOKUP(C979,Relatorios!A$3:B1750,2,0)</f>
        <v>#N/A</v>
      </c>
      <c r="AC979" s="287">
        <f>VLOOKUP(D979,Faturamento!D$3:F2414,3,0)</f>
        <v>41265</v>
      </c>
      <c r="AD979" s="45"/>
      <c r="AE979" s="14" t="str">
        <f>VLOOKUP(B979,SAOM!B$2:T2520,16,0)</f>
        <v>-</v>
      </c>
      <c r="AF979" s="55">
        <f t="shared" si="48"/>
        <v>41324</v>
      </c>
      <c r="AG979" s="55" t="s">
        <v>4162</v>
      </c>
      <c r="AH979" s="55"/>
      <c r="AI979" s="181"/>
      <c r="AJ979" s="115"/>
      <c r="AK979" s="115"/>
      <c r="AL979" s="11" t="str">
        <f>VLOOKUP(B979,SAOM!B$2:U2637,20,0)</f>
        <v>Não vai deixar.</v>
      </c>
    </row>
    <row r="980" spans="1:38" s="57" customFormat="1" ht="15.75" customHeight="1">
      <c r="A980" s="39">
        <v>4249</v>
      </c>
      <c r="B980" s="31">
        <v>4249</v>
      </c>
      <c r="C980" s="31">
        <v>4249</v>
      </c>
      <c r="D980" s="33" t="str">
        <f>VLOOKUP(B980,SAOM!B$2:H2637,7,0)</f>
        <v>SES-MAFE-4249</v>
      </c>
      <c r="E980" s="24">
        <v>41145</v>
      </c>
      <c r="F980" s="24">
        <f t="shared" si="46"/>
        <v>41190</v>
      </c>
      <c r="G980" s="13">
        <f>VLOOKUP(B980,SAOM!B$2:D2524,3,0)</f>
        <v>41190</v>
      </c>
      <c r="H980" s="24">
        <f t="shared" si="47"/>
        <v>41205</v>
      </c>
      <c r="I980" s="24" t="s">
        <v>458</v>
      </c>
      <c r="J980" s="48" t="s">
        <v>469</v>
      </c>
      <c r="K980" s="33" t="str">
        <f>VLOOKUP(B980,SAOM!B$2:H2521,4,0)</f>
        <v>Aceito</v>
      </c>
      <c r="L980" s="10" t="s">
        <v>456</v>
      </c>
      <c r="M980" s="33" t="str">
        <f>VLOOKUP(B980,SAOM!B$2:F2807,5,0)</f>
        <v>Lider</v>
      </c>
      <c r="N980" s="40" t="s">
        <v>6644</v>
      </c>
      <c r="O980" s="11" t="str">
        <f>VLOOKUP(N980,Coordenadas!B$2:C1827,2,0)</f>
        <v>SUL</v>
      </c>
      <c r="P980" s="11" t="str">
        <f>VLOOKUP(N980,Coordenadas!B$2:D1827,3,0)</f>
        <v xml:space="preserve"> 22°17'45.84"S</v>
      </c>
      <c r="Q980" s="11" t="str">
        <f>VLOOKUP(N980,Coordenadas!B$2:E1827,4,0)</f>
        <v xml:space="preserve"> 45°23'4.63"O</v>
      </c>
      <c r="R980" s="31">
        <v>4033</v>
      </c>
      <c r="S980" s="24">
        <v>41162</v>
      </c>
      <c r="T980" s="35" t="str">
        <f>VLOOKUP(B980,SAOM!B$2:M2521,9,0)</f>
        <v>THAIS ARRUDA SIQUEIRA SANTOS</v>
      </c>
      <c r="U980" s="13" t="str">
        <f>VLOOKUP(B980,SAOM!B$2:N2521,10,0)</f>
        <v xml:space="preserve">BAIRRO POSSES </v>
      </c>
      <c r="V980" s="35" t="str">
        <f>VLOOKUP(B980,SAOM!B$2:P2521,12,0)</f>
        <v>(35) 3662 17 52</v>
      </c>
      <c r="W980" s="60" t="str">
        <f>VLOOKUP(B980,SAOM!B$2:O2521,11,0)</f>
        <v>37517-000</v>
      </c>
      <c r="X980" s="33" t="str">
        <f>VLOOKUP(B980,SAOM!B$2:Q2521,13,0)</f>
        <v>00:20:0E:10:4C:61</v>
      </c>
      <c r="Y980" s="24">
        <v>41169</v>
      </c>
      <c r="Z980" s="11" t="s">
        <v>7489</v>
      </c>
      <c r="AA980" s="55">
        <v>41170</v>
      </c>
      <c r="AB980" s="28">
        <f>VLOOKUP(C980,Relatorios!A$3:B1751,2,0)</f>
        <v>41193</v>
      </c>
      <c r="AC980" s="287">
        <f>VLOOKUP(D980,Faturamento!D$3:F2415,3,0)</f>
        <v>41201</v>
      </c>
      <c r="AD980" s="45"/>
      <c r="AE980" s="14" t="str">
        <f>VLOOKUP(B980,SAOM!B$2:T2521,16,0)</f>
        <v>-</v>
      </c>
      <c r="AF980" s="14">
        <f t="shared" si="48"/>
        <v>41260</v>
      </c>
      <c r="AG980" s="55" t="s">
        <v>4162</v>
      </c>
      <c r="AH980" s="55"/>
      <c r="AI980" s="181"/>
      <c r="AJ980" s="115"/>
      <c r="AK980" s="115"/>
      <c r="AL980" s="11" t="str">
        <f>VLOOKUP(B980,SAOM!B$2:U2638,20,0)</f>
        <v>-</v>
      </c>
    </row>
    <row r="981" spans="1:38" s="15" customFormat="1" ht="15.75" customHeight="1">
      <c r="A981" s="39">
        <v>4224</v>
      </c>
      <c r="B981" s="31">
        <v>4224</v>
      </c>
      <c r="C981" s="31">
        <v>4224</v>
      </c>
      <c r="D981" s="33" t="str">
        <f>VLOOKUP(B981,SAOM!B$2:H2638,7,0)</f>
        <v>SES-OLRA-4224</v>
      </c>
      <c r="E981" s="13">
        <v>41145</v>
      </c>
      <c r="F981" s="13">
        <f t="shared" si="46"/>
        <v>41190</v>
      </c>
      <c r="G981" s="13">
        <f>VLOOKUP(B981,SAOM!B$2:D2525,3,0)</f>
        <v>41190</v>
      </c>
      <c r="H981" s="13">
        <f t="shared" si="47"/>
        <v>41205</v>
      </c>
      <c r="I981" s="13" t="s">
        <v>458</v>
      </c>
      <c r="J981" s="10" t="s">
        <v>469</v>
      </c>
      <c r="K981" s="33" t="str">
        <f>VLOOKUP(B981,SAOM!B$2:H2522,4,0)</f>
        <v>Aceito</v>
      </c>
      <c r="L981" s="10" t="s">
        <v>456</v>
      </c>
      <c r="M981" s="33" t="str">
        <f>VLOOKUP(B981,SAOM!B$2:F2808,5,0)</f>
        <v>Lider</v>
      </c>
      <c r="N981" s="11" t="s">
        <v>4830</v>
      </c>
      <c r="O981" s="11" t="str">
        <f>VLOOKUP(N981,Coordenadas!B$2:C1828,2,0)</f>
        <v>OESTE</v>
      </c>
      <c r="P981" s="11" t="str">
        <f>VLOOKUP(N981,Coordenadas!B$2:D1828,3,0)</f>
        <v xml:space="preserve"> 20°41'49.38"S</v>
      </c>
      <c r="Q981" s="11" t="str">
        <f>VLOOKUP(N981,Coordenadas!B$2:E1828,4,0)</f>
        <v xml:space="preserve"> 44°49'40.12"O</v>
      </c>
      <c r="R981" s="33">
        <v>4033</v>
      </c>
      <c r="S981" s="13">
        <v>41162</v>
      </c>
      <c r="T981" s="35" t="str">
        <f>VLOOKUP(B981,SAOM!B$2:M2522,9,0)</f>
        <v>Enfermeira Karina</v>
      </c>
      <c r="U981" s="13" t="str">
        <f>VLOOKUP(B981,SAOM!B$2:N2522,10,0)</f>
        <v>Rua Alexandrino Chagas, 143</v>
      </c>
      <c r="V981" s="35" t="str">
        <f>VLOOKUP(B981,SAOM!B$2:P2522,12,0)</f>
        <v>(37) 3331-6518</v>
      </c>
      <c r="W981" s="60" t="str">
        <f>VLOOKUP(B981,SAOM!B$2:O2522,11,0)</f>
        <v>35540-000</v>
      </c>
      <c r="X981" s="33" t="str">
        <f>VLOOKUP(B981,SAOM!B$2:Q2522,13,0)</f>
        <v>00:20:0E:10:55:1A</v>
      </c>
      <c r="Y981" s="13">
        <v>41262</v>
      </c>
      <c r="Z981" s="11" t="s">
        <v>12146</v>
      </c>
      <c r="AA981" s="14">
        <v>41262</v>
      </c>
      <c r="AB981" s="28">
        <f>VLOOKUP(C981,Relatorios!A$3:B1752,2,0)</f>
        <v>41291</v>
      </c>
      <c r="AC981" s="287">
        <f>VLOOKUP(D981,Faturamento!D$3:F2416,3,0)</f>
        <v>41293</v>
      </c>
      <c r="AD981" s="41"/>
      <c r="AE981" s="14" t="str">
        <f>VLOOKUP(B981,SAOM!B$2:T2522,16,0)</f>
        <v>-</v>
      </c>
      <c r="AF981" s="14">
        <f t="shared" si="48"/>
        <v>41352</v>
      </c>
      <c r="AG981" s="14" t="s">
        <v>4162</v>
      </c>
      <c r="AH981" s="14"/>
      <c r="AI981" s="47"/>
      <c r="AJ981" s="114"/>
      <c r="AK981" s="114"/>
      <c r="AL981" s="11" t="str">
        <f>VLOOKUP(B981,SAOM!B$2:U2639,20,0)</f>
        <v>Não tem computador.</v>
      </c>
    </row>
    <row r="982" spans="1:38" s="57" customFormat="1" ht="15.75" customHeight="1">
      <c r="A982" s="39">
        <v>4239</v>
      </c>
      <c r="B982" s="31">
        <v>4239</v>
      </c>
      <c r="C982" s="31">
        <v>4239</v>
      </c>
      <c r="D982" s="33" t="str">
        <f>VLOOKUP(B982,SAOM!B$2:H2639,7,0)</f>
        <v>SES-SADO-4239</v>
      </c>
      <c r="E982" s="24">
        <v>41145</v>
      </c>
      <c r="F982" s="24">
        <f t="shared" si="46"/>
        <v>41190</v>
      </c>
      <c r="G982" s="13">
        <f>VLOOKUP(B982,SAOM!B$2:D2526,3,0)</f>
        <v>41190</v>
      </c>
      <c r="H982" s="24">
        <f t="shared" si="47"/>
        <v>41205</v>
      </c>
      <c r="I982" s="24" t="s">
        <v>458</v>
      </c>
      <c r="J982" s="48" t="s">
        <v>469</v>
      </c>
      <c r="K982" s="33" t="str">
        <f>VLOOKUP(B982,SAOM!B$2:H2523,4,0)</f>
        <v>Aceito</v>
      </c>
      <c r="L982" s="48" t="s">
        <v>623</v>
      </c>
      <c r="M982" s="33" t="str">
        <f>VLOOKUP(B982,SAOM!B$2:F2809,5,0)</f>
        <v>Vodanet</v>
      </c>
      <c r="N982" s="40" t="s">
        <v>3325</v>
      </c>
      <c r="O982" s="11" t="str">
        <f>VLOOKUP(N982,Coordenadas!B$2:C1829,2,0)</f>
        <v>CENTRO</v>
      </c>
      <c r="P982" s="11" t="str">
        <f>VLOOKUP(N982,Coordenadas!B$2:D1829,3,0)</f>
        <v>20º1'17''S</v>
      </c>
      <c r="Q982" s="11" t="str">
        <f>VLOOKUP(N982,Coordenadas!B$2:E1829,4,0)</f>
        <v>44º8'49''O</v>
      </c>
      <c r="R982" s="31">
        <v>4033</v>
      </c>
      <c r="S982" s="24">
        <v>41220</v>
      </c>
      <c r="T982" s="35" t="str">
        <f>VLOOKUP(B982,SAOM!B$2:M2523,9,0)</f>
        <v>Fábio Henrique Gomes</v>
      </c>
      <c r="U982" s="13" t="str">
        <f>VLOOKUP(B982,SAOM!B$2:N2523,10,0)</f>
        <v>RUA DAS PALMEIRAS, Nº 250</v>
      </c>
      <c r="V982" s="35" t="str">
        <f>VLOOKUP(B982,SAOM!B$2:P2523,12,0)</f>
        <v>(31) 3577-7550</v>
      </c>
      <c r="W982" s="60" t="str">
        <f>VLOOKUP(B982,SAOM!B$2:O2523,11,0)</f>
        <v>32450-000</v>
      </c>
      <c r="X982" s="33" t="str">
        <f>VLOOKUP(B982,SAOM!B$2:Q2523,13,0)</f>
        <v>00:20:0E:10:54:59</v>
      </c>
      <c r="Y982" s="24">
        <v>41220</v>
      </c>
      <c r="Z982" s="40" t="s">
        <v>3786</v>
      </c>
      <c r="AA982" s="55">
        <v>41221</v>
      </c>
      <c r="AB982" s="28" t="e">
        <f>VLOOKUP(C982,Relatorios!A$3:B1753,2,0)</f>
        <v>#N/A</v>
      </c>
      <c r="AC982" s="287">
        <f>VLOOKUP(D982,Faturamento!D$3:F2417,3,0)</f>
        <v>41252</v>
      </c>
      <c r="AD982" s="45"/>
      <c r="AE982" s="14" t="str">
        <f>VLOOKUP(B982,SAOM!B$2:T2523,16,0)</f>
        <v>-</v>
      </c>
      <c r="AF982" s="55">
        <f t="shared" si="48"/>
        <v>41311</v>
      </c>
      <c r="AG982" s="55" t="s">
        <v>4162</v>
      </c>
      <c r="AH982" s="55"/>
      <c r="AI982" s="181"/>
      <c r="AJ982" s="115"/>
      <c r="AK982" s="115"/>
      <c r="AL982" s="11" t="str">
        <f>VLOOKUP(B982,SAOM!B$2:U2640,20,0)</f>
        <v>Não tem pc na localidade.</v>
      </c>
    </row>
    <row r="983" spans="1:38" s="57" customFormat="1" ht="15.75" customHeight="1">
      <c r="A983" s="39">
        <v>4231</v>
      </c>
      <c r="B983" s="31">
        <v>4231</v>
      </c>
      <c r="C983" s="31">
        <v>4231</v>
      </c>
      <c r="D983" s="33" t="str">
        <f>VLOOKUP(B983,SAOM!B$2:H2640,7,0)</f>
        <v>SES-PEES-4231</v>
      </c>
      <c r="E983" s="24">
        <v>41145</v>
      </c>
      <c r="F983" s="24">
        <f t="shared" si="46"/>
        <v>41190</v>
      </c>
      <c r="G983" s="13">
        <f>VLOOKUP(B983,SAOM!B$2:D2527,3,0)</f>
        <v>41190</v>
      </c>
      <c r="H983" s="24">
        <f t="shared" si="47"/>
        <v>41205</v>
      </c>
      <c r="I983" s="24" t="s">
        <v>458</v>
      </c>
      <c r="J983" s="48" t="s">
        <v>469</v>
      </c>
      <c r="K983" s="33" t="str">
        <f>VLOOKUP(B983,SAOM!B$2:H2524,4,0)</f>
        <v>Aceito</v>
      </c>
      <c r="L983" s="10" t="s">
        <v>456</v>
      </c>
      <c r="M983" s="33" t="str">
        <f>VLOOKUP(B983,SAOM!B$2:F2810,5,0)</f>
        <v>Lider</v>
      </c>
      <c r="N983" s="40" t="s">
        <v>1744</v>
      </c>
      <c r="O983" s="11" t="str">
        <f>VLOOKUP(N983,Coordenadas!B$2:C1830,2,0)</f>
        <v>SUL</v>
      </c>
      <c r="P983" s="11" t="str">
        <f>VLOOKUP(N983,Coordenadas!B$2:D1830,3,0)</f>
        <v xml:space="preserve"> 21° 6'4.00"S</v>
      </c>
      <c r="Q983" s="11" t="str">
        <f>VLOOKUP(N983,Coordenadas!B$2:E1830,4,0)</f>
        <v xml:space="preserve"> 45° 5'20.84"O</v>
      </c>
      <c r="R983" s="31">
        <v>4033</v>
      </c>
      <c r="S983" s="24">
        <v>41162</v>
      </c>
      <c r="T983" s="35" t="str">
        <f>VLOOKUP(B983,SAOM!B$2:M2524,9,0)</f>
        <v>ABIA PRISCILA MENDES BUENO</v>
      </c>
      <c r="U983" s="13" t="str">
        <f>VLOOKUP(B983,SAOM!B$2:N2524,10,0)</f>
        <v>RUA ALZIRA DE SOUZA LIMA, 187</v>
      </c>
      <c r="V983" s="35" t="str">
        <f>VLOOKUP(B983,SAOM!B$2:P2524,12,0)</f>
        <v>35 3864 3372</v>
      </c>
      <c r="W983" s="60" t="str">
        <f>VLOOKUP(B983,SAOM!B$2:O2524,11,0)</f>
        <v>37260-000</v>
      </c>
      <c r="X983" s="33" t="str">
        <f>VLOOKUP(B983,SAOM!B$2:Q2524,13,0)</f>
        <v>00:20:0e:10:4c:a4</v>
      </c>
      <c r="Y983" s="24">
        <v>41180</v>
      </c>
      <c r="Z983" s="40" t="s">
        <v>7489</v>
      </c>
      <c r="AA983" s="55">
        <v>41183</v>
      </c>
      <c r="AB983" s="28">
        <f>VLOOKUP(C983,Relatorios!A$3:B1754,2,0)</f>
        <v>41193</v>
      </c>
      <c r="AC983" s="287">
        <f>VLOOKUP(D983,Faturamento!D$3:F2418,3,0)</f>
        <v>41214</v>
      </c>
      <c r="AD983" s="45"/>
      <c r="AE983" s="14" t="str">
        <f>VLOOKUP(B983,SAOM!B$2:T2524,16,0)</f>
        <v>-</v>
      </c>
      <c r="AF983" s="14">
        <f t="shared" si="48"/>
        <v>41273</v>
      </c>
      <c r="AG983" s="55" t="s">
        <v>4162</v>
      </c>
      <c r="AH983" s="55"/>
      <c r="AI983" s="181"/>
      <c r="AJ983" s="115"/>
      <c r="AK983" s="115"/>
      <c r="AL983" s="11" t="str">
        <f>VLOOKUP(B983,SAOM!B$2:U2641,20,0)</f>
        <v>Apenas vai deixar o cabo na localidade.</v>
      </c>
    </row>
    <row r="984" spans="1:38" s="57" customFormat="1" ht="15.75" customHeight="1">
      <c r="A984" s="39">
        <v>4234</v>
      </c>
      <c r="B984" s="31">
        <v>4234</v>
      </c>
      <c r="C984" s="31">
        <v>4234</v>
      </c>
      <c r="D984" s="33" t="str">
        <f>VLOOKUP(B984,SAOM!B$2:H2641,7,0)</f>
        <v>SES-PEES-4234</v>
      </c>
      <c r="E984" s="24">
        <v>41145</v>
      </c>
      <c r="F984" s="24">
        <f t="shared" si="46"/>
        <v>41190</v>
      </c>
      <c r="G984" s="13">
        <f>VLOOKUP(B984,SAOM!B$2:D2528,3,0)</f>
        <v>41190</v>
      </c>
      <c r="H984" s="24">
        <f t="shared" si="47"/>
        <v>41205</v>
      </c>
      <c r="I984" s="24" t="s">
        <v>458</v>
      </c>
      <c r="J984" s="48" t="s">
        <v>469</v>
      </c>
      <c r="K984" s="33" t="str">
        <f>VLOOKUP(B984,SAOM!B$2:H2525,4,0)</f>
        <v>Aceito</v>
      </c>
      <c r="L984" s="10" t="s">
        <v>456</v>
      </c>
      <c r="M984" s="33" t="str">
        <f>VLOOKUP(B984,SAOM!B$2:F2811,5,0)</f>
        <v>Lider</v>
      </c>
      <c r="N984" s="40" t="s">
        <v>1744</v>
      </c>
      <c r="O984" s="11" t="str">
        <f>VLOOKUP(N984,Coordenadas!B$2:C1831,2,0)</f>
        <v>SUL</v>
      </c>
      <c r="P984" s="11" t="str">
        <f>VLOOKUP(N984,Coordenadas!B$2:D1831,3,0)</f>
        <v xml:space="preserve"> 21° 6'4.00"S</v>
      </c>
      <c r="Q984" s="11" t="str">
        <f>VLOOKUP(N984,Coordenadas!B$2:E1831,4,0)</f>
        <v xml:space="preserve"> 45° 5'20.84"O</v>
      </c>
      <c r="R984" s="31">
        <v>4033</v>
      </c>
      <c r="S984" s="24">
        <v>41162</v>
      </c>
      <c r="T984" s="35" t="str">
        <f>VLOOKUP(B984,SAOM!B$2:M2525,9,0)</f>
        <v>TATIANA CORREA DE CASTRO</v>
      </c>
      <c r="U984" s="13" t="str">
        <f>VLOOKUP(B984,SAOM!B$2:N2525,10,0)</f>
        <v>RUA FLORIANO PEIXOTO, 176</v>
      </c>
      <c r="V984" s="35" t="str">
        <f>VLOOKUP(B984,SAOM!B$2:P2525,12,0)</f>
        <v>35 3864 7250</v>
      </c>
      <c r="W984" s="60" t="str">
        <f>VLOOKUP(B984,SAOM!B$2:O2525,11,0)</f>
        <v>37260-000</v>
      </c>
      <c r="X984" s="33" t="str">
        <f>VLOOKUP(B984,SAOM!B$2:Q2525,13,0)</f>
        <v>00:20:0E:10:4C:78</v>
      </c>
      <c r="Y984" s="24">
        <v>41179</v>
      </c>
      <c r="Z984" s="40" t="s">
        <v>7489</v>
      </c>
      <c r="AA984" s="55">
        <v>41179</v>
      </c>
      <c r="AB984" s="28">
        <f>VLOOKUP(C984,Relatorios!A$3:B1755,2,0)</f>
        <v>41193</v>
      </c>
      <c r="AC984" s="287">
        <f>VLOOKUP(D984,Faturamento!D$3:F2419,3,0)</f>
        <v>41210</v>
      </c>
      <c r="AD984" s="45"/>
      <c r="AE984" s="14" t="str">
        <f>VLOOKUP(B984,SAOM!B$2:T2525,16,0)</f>
        <v>-</v>
      </c>
      <c r="AF984" s="14">
        <f t="shared" si="48"/>
        <v>41269</v>
      </c>
      <c r="AG984" s="55" t="s">
        <v>4162</v>
      </c>
      <c r="AH984" s="55"/>
      <c r="AI984" s="181"/>
      <c r="AJ984" s="115"/>
      <c r="AK984" s="115"/>
      <c r="AL984" s="11" t="str">
        <f>VLOOKUP(B984,SAOM!B$2:U2642,20,0)</f>
        <v>-</v>
      </c>
    </row>
    <row r="985" spans="1:38" s="57" customFormat="1" ht="15.75" customHeight="1">
      <c r="A985" s="31">
        <v>4248</v>
      </c>
      <c r="B985" s="31">
        <v>4248</v>
      </c>
      <c r="C985" s="31">
        <v>4248</v>
      </c>
      <c r="D985" s="33" t="str">
        <f>VLOOKUP(B985,SAOM!B$2:H2642,7,0)</f>
        <v>SES-MAFE-4248</v>
      </c>
      <c r="E985" s="24">
        <v>41145</v>
      </c>
      <c r="F985" s="24">
        <f t="shared" si="46"/>
        <v>41190</v>
      </c>
      <c r="G985" s="13">
        <f>VLOOKUP(B985,SAOM!B$2:D2529,3,0)</f>
        <v>41190</v>
      </c>
      <c r="H985" s="24">
        <f t="shared" si="47"/>
        <v>41205</v>
      </c>
      <c r="I985" s="24" t="s">
        <v>458</v>
      </c>
      <c r="J985" s="48" t="s">
        <v>469</v>
      </c>
      <c r="K985" s="33" t="str">
        <f>VLOOKUP(B985,SAOM!B$2:H2526,4,0)</f>
        <v>Aceito</v>
      </c>
      <c r="L985" s="10" t="s">
        <v>456</v>
      </c>
      <c r="M985" s="33" t="str">
        <f>VLOOKUP(B985,SAOM!B$2:F2812,5,0)</f>
        <v>Lider</v>
      </c>
      <c r="N985" s="40" t="s">
        <v>6644</v>
      </c>
      <c r="O985" s="11" t="str">
        <f>VLOOKUP(N985,Coordenadas!B$2:C1832,2,0)</f>
        <v>SUL</v>
      </c>
      <c r="P985" s="11" t="str">
        <f>VLOOKUP(N985,Coordenadas!B$2:D1832,3,0)</f>
        <v xml:space="preserve"> 22°17'45.84"S</v>
      </c>
      <c r="Q985" s="11" t="str">
        <f>VLOOKUP(N985,Coordenadas!B$2:E1832,4,0)</f>
        <v xml:space="preserve"> 45°23'4.63"O</v>
      </c>
      <c r="R985" s="31">
        <v>4033</v>
      </c>
      <c r="S985" s="24">
        <v>41162</v>
      </c>
      <c r="T985" s="35" t="str">
        <f>VLOOKUP(B985,SAOM!B$2:M2526,9,0)</f>
        <v>DÉBORA BONETTE CARVALHO</v>
      </c>
      <c r="U985" s="13" t="str">
        <f>VLOOKUP(B985,SAOM!B$2:N2526,10,0)</f>
        <v>RUA PREFEITO MANOEL GONÇALVES, Nº 49</v>
      </c>
      <c r="V985" s="35" t="str">
        <f>VLOOKUP(B985,SAOM!B$2:P2526,12,0)</f>
        <v>(35) 3662 17 52</v>
      </c>
      <c r="W985" s="60" t="str">
        <f>VLOOKUP(B985,SAOM!B$2:O2526,11,0)</f>
        <v>37517-000</v>
      </c>
      <c r="X985" s="33" t="str">
        <f>VLOOKUP(B985,SAOM!B$2:Q2526,13,0)</f>
        <v>00:20:0E:10:4A:72</v>
      </c>
      <c r="Y985" s="24">
        <v>41169</v>
      </c>
      <c r="Z985" s="11" t="s">
        <v>7489</v>
      </c>
      <c r="AA985" s="55">
        <v>41170</v>
      </c>
      <c r="AB985" s="28">
        <f>VLOOKUP(C985,Relatorios!A$3:B1756,2,0)</f>
        <v>41193</v>
      </c>
      <c r="AC985" s="287">
        <f>VLOOKUP(D985,Faturamento!D$3:F2420,3,0)</f>
        <v>41201</v>
      </c>
      <c r="AD985" s="45"/>
      <c r="AE985" s="14" t="str">
        <f>VLOOKUP(B985,SAOM!B$2:T2526,16,0)</f>
        <v>-</v>
      </c>
      <c r="AF985" s="14">
        <f t="shared" si="48"/>
        <v>41260</v>
      </c>
      <c r="AG985" s="55" t="s">
        <v>4162</v>
      </c>
      <c r="AH985" s="55"/>
      <c r="AI985" s="181"/>
      <c r="AJ985" s="115"/>
      <c r="AK985" s="115"/>
      <c r="AL985" s="11" t="str">
        <f>VLOOKUP(B985,SAOM!B$2:U2643,20,0)</f>
        <v>Técnico não possui cabo.</v>
      </c>
    </row>
    <row r="986" spans="1:38" s="57" customFormat="1" ht="15.75" customHeight="1">
      <c r="A986" s="39">
        <v>4221</v>
      </c>
      <c r="B986" s="31">
        <v>4221</v>
      </c>
      <c r="C986" s="31">
        <v>4221</v>
      </c>
      <c r="D986" s="33" t="str">
        <f>VLOOKUP(B986,SAOM!B$2:H2643,7,0)</f>
        <v>SES-OLRA-4221</v>
      </c>
      <c r="E986" s="24">
        <v>41145</v>
      </c>
      <c r="F986" s="24">
        <f t="shared" si="46"/>
        <v>41190</v>
      </c>
      <c r="G986" s="13">
        <f>VLOOKUP(B986,SAOM!B$2:D2530,3,0)</f>
        <v>41190</v>
      </c>
      <c r="H986" s="24">
        <f t="shared" si="47"/>
        <v>41205</v>
      </c>
      <c r="I986" s="24" t="s">
        <v>458</v>
      </c>
      <c r="J986" s="48" t="s">
        <v>469</v>
      </c>
      <c r="K986" s="33" t="str">
        <f>VLOOKUP(B986,SAOM!B$2:H2527,4,0)</f>
        <v>Aceito</v>
      </c>
      <c r="L986" s="10" t="s">
        <v>456</v>
      </c>
      <c r="M986" s="33" t="str">
        <f>VLOOKUP(B986,SAOM!B$2:F2813,5,0)</f>
        <v>Lider</v>
      </c>
      <c r="N986" s="40" t="s">
        <v>4830</v>
      </c>
      <c r="O986" s="11" t="str">
        <f>VLOOKUP(N986,Coordenadas!B$2:C1833,2,0)</f>
        <v>OESTE</v>
      </c>
      <c r="P986" s="11" t="str">
        <f>VLOOKUP(N986,Coordenadas!B$2:D1833,3,0)</f>
        <v xml:space="preserve"> 20°41'49.38"S</v>
      </c>
      <c r="Q986" s="11" t="str">
        <f>VLOOKUP(N986,Coordenadas!B$2:E1833,4,0)</f>
        <v xml:space="preserve"> 44°49'40.12"O</v>
      </c>
      <c r="R986" s="31">
        <v>4033</v>
      </c>
      <c r="S986" s="24">
        <v>41162</v>
      </c>
      <c r="T986" s="35" t="str">
        <f>VLOOKUP(B986,SAOM!B$2:M2527,9,0)</f>
        <v>Enfermeira Marcela</v>
      </c>
      <c r="U986" s="13" t="str">
        <f>VLOOKUP(B986,SAOM!B$2:N2527,10,0)</f>
        <v>Rua Batista de Almeida, 175</v>
      </c>
      <c r="V986" s="35" t="str">
        <f>VLOOKUP(B986,SAOM!B$2:P2527,12,0)</f>
        <v>(37) 3331-2552</v>
      </c>
      <c r="W986" s="60" t="str">
        <f>VLOOKUP(B986,SAOM!B$2:O2527,11,0)</f>
        <v>35540-000</v>
      </c>
      <c r="X986" s="33" t="str">
        <f>VLOOKUP(B986,SAOM!B$2:Q2527,13,0)</f>
        <v>00:20:0E:10:51:EA</v>
      </c>
      <c r="Y986" s="24">
        <v>41166</v>
      </c>
      <c r="Z986" s="11" t="s">
        <v>5727</v>
      </c>
      <c r="AA986" s="55">
        <v>41169</v>
      </c>
      <c r="AB986" s="28">
        <f>VLOOKUP(C986,Relatorios!A$3:B1757,2,0)</f>
        <v>41299</v>
      </c>
      <c r="AC986" s="287">
        <f>VLOOKUP(D986,Faturamento!D$3:F2421,3,0)</f>
        <v>41200</v>
      </c>
      <c r="AD986" s="45"/>
      <c r="AE986" s="14" t="str">
        <f>VLOOKUP(B986,SAOM!B$2:T2527,16,0)</f>
        <v>-</v>
      </c>
      <c r="AF986" s="14">
        <f t="shared" si="48"/>
        <v>41259</v>
      </c>
      <c r="AG986" s="55">
        <v>41191</v>
      </c>
      <c r="AH986" s="55">
        <v>41199</v>
      </c>
      <c r="AI986" s="181" t="s">
        <v>8609</v>
      </c>
      <c r="AJ986" s="115" t="s">
        <v>8657</v>
      </c>
      <c r="AK986" s="115" t="s">
        <v>8677</v>
      </c>
      <c r="AL986" s="11" t="str">
        <f>VLOOKUP(B986,SAOM!B$2:U2644,20,0)</f>
        <v>-</v>
      </c>
    </row>
    <row r="987" spans="1:38" s="57" customFormat="1" ht="15.75" customHeight="1">
      <c r="A987" s="39">
        <v>4240</v>
      </c>
      <c r="B987" s="31">
        <v>4240</v>
      </c>
      <c r="C987" s="31">
        <v>4240</v>
      </c>
      <c r="D987" s="33" t="str">
        <f>VLOOKUP(B987,SAOM!B$2:H2644,7,0)</f>
        <v>SES-SADO-4240</v>
      </c>
      <c r="E987" s="24">
        <v>41145</v>
      </c>
      <c r="F987" s="24">
        <f t="shared" si="46"/>
        <v>41190</v>
      </c>
      <c r="G987" s="13">
        <f>VLOOKUP(B987,SAOM!B$2:D2531,3,0)</f>
        <v>41190</v>
      </c>
      <c r="H987" s="24">
        <f t="shared" si="47"/>
        <v>41205</v>
      </c>
      <c r="I987" s="24" t="s">
        <v>458</v>
      </c>
      <c r="J987" s="48" t="s">
        <v>469</v>
      </c>
      <c r="K987" s="33" t="str">
        <f>VLOOKUP(B987,SAOM!B$2:H2528,4,0)</f>
        <v>Aceito</v>
      </c>
      <c r="L987" s="48" t="s">
        <v>623</v>
      </c>
      <c r="M987" s="33" t="str">
        <f>VLOOKUP(B987,SAOM!B$2:F2814,5,0)</f>
        <v>Vodanet</v>
      </c>
      <c r="N987" s="40" t="s">
        <v>3325</v>
      </c>
      <c r="O987" s="11" t="str">
        <f>VLOOKUP(N987,Coordenadas!B$2:C1834,2,0)</f>
        <v>CENTRO</v>
      </c>
      <c r="P987" s="11" t="str">
        <f>VLOOKUP(N987,Coordenadas!B$2:D1834,3,0)</f>
        <v>20º1'17''S</v>
      </c>
      <c r="Q987" s="11" t="str">
        <f>VLOOKUP(N987,Coordenadas!B$2:E1834,4,0)</f>
        <v>44º8'49''O</v>
      </c>
      <c r="R987" s="31">
        <v>4033</v>
      </c>
      <c r="S987" s="24">
        <v>41212</v>
      </c>
      <c r="T987" s="35" t="str">
        <f>VLOOKUP(B987,SAOM!B$2:M2528,9,0)</f>
        <v>Fábio Henrique Gomes</v>
      </c>
      <c r="U987" s="13" t="str">
        <f>VLOOKUP(B987,SAOM!B$2:N2528,10,0)</f>
        <v>AV. DAS PALMEIRAS, Nº 534</v>
      </c>
      <c r="V987" s="35" t="str">
        <f>VLOOKUP(B987,SAOM!B$2:P2528,12,0)</f>
        <v>(31) 3577-7550</v>
      </c>
      <c r="W987" s="60" t="str">
        <f>VLOOKUP(B987,SAOM!B$2:O2528,11,0)</f>
        <v>32450-000</v>
      </c>
      <c r="X987" s="33" t="str">
        <f>VLOOKUP(B987,SAOM!B$2:Q2528,13,0)</f>
        <v>00:20:0E:10:54:A3</v>
      </c>
      <c r="Y987" s="24">
        <v>41212</v>
      </c>
      <c r="Z987" s="40" t="s">
        <v>3786</v>
      </c>
      <c r="AA987" s="55">
        <v>41212</v>
      </c>
      <c r="AB987" s="28" t="e">
        <f>VLOOKUP(C987,Relatorios!A$3:B1758,2,0)</f>
        <v>#N/A</v>
      </c>
      <c r="AC987" s="287">
        <f>VLOOKUP(D987,Faturamento!D$3:F2422,3,0)</f>
        <v>41243</v>
      </c>
      <c r="AD987" s="45"/>
      <c r="AE987" s="14" t="str">
        <f>VLOOKUP(B987,SAOM!B$2:T2528,16,0)</f>
        <v>-</v>
      </c>
      <c r="AF987" s="55">
        <f t="shared" si="48"/>
        <v>41302</v>
      </c>
      <c r="AG987" s="14">
        <v>41271</v>
      </c>
      <c r="AH987" s="55">
        <v>41281</v>
      </c>
      <c r="AI987" s="181" t="s">
        <v>8608</v>
      </c>
      <c r="AJ987" s="115" t="s">
        <v>13687</v>
      </c>
      <c r="AK987" s="115" t="s">
        <v>13762</v>
      </c>
      <c r="AL987" s="11" t="str">
        <f>VLOOKUP(B987,SAOM!B$2:U2645,20,0)</f>
        <v>Não possui.</v>
      </c>
    </row>
    <row r="988" spans="1:38" s="57" customFormat="1" ht="15.75" customHeight="1">
      <c r="A988" s="39">
        <v>4235</v>
      </c>
      <c r="B988" s="31">
        <v>4235</v>
      </c>
      <c r="C988" s="31">
        <v>4235</v>
      </c>
      <c r="D988" s="33" t="str">
        <f>VLOOKUP(B988,SAOM!B$2:H2645,7,0)</f>
        <v>SES-SADO-4235</v>
      </c>
      <c r="E988" s="24">
        <v>41145</v>
      </c>
      <c r="F988" s="24">
        <f t="shared" si="46"/>
        <v>41190</v>
      </c>
      <c r="G988" s="13">
        <f>VLOOKUP(B988,SAOM!B$2:D2532,3,0)</f>
        <v>41190</v>
      </c>
      <c r="H988" s="24">
        <f t="shared" si="47"/>
        <v>41205</v>
      </c>
      <c r="I988" s="24" t="s">
        <v>458</v>
      </c>
      <c r="J988" s="48" t="s">
        <v>469</v>
      </c>
      <c r="K988" s="33" t="str">
        <f>VLOOKUP(B988,SAOM!B$2:H2529,4,0)</f>
        <v>Aceito</v>
      </c>
      <c r="L988" s="48" t="s">
        <v>623</v>
      </c>
      <c r="M988" s="33" t="str">
        <f>VLOOKUP(B988,SAOM!B$2:F2815,5,0)</f>
        <v>Vodanet</v>
      </c>
      <c r="N988" s="40" t="s">
        <v>3325</v>
      </c>
      <c r="O988" s="11" t="str">
        <f>VLOOKUP(N988,Coordenadas!B$2:C1835,2,0)</f>
        <v>CENTRO</v>
      </c>
      <c r="P988" s="11" t="str">
        <f>VLOOKUP(N988,Coordenadas!B$2:D1835,3,0)</f>
        <v>20º1'17''S</v>
      </c>
      <c r="Q988" s="11" t="str">
        <f>VLOOKUP(N988,Coordenadas!B$2:E1835,4,0)</f>
        <v>44º8'49''O</v>
      </c>
      <c r="R988" s="31">
        <v>4033</v>
      </c>
      <c r="S988" s="24">
        <v>41235</v>
      </c>
      <c r="T988" s="35" t="str">
        <f>VLOOKUP(B988,SAOM!B$2:M2529,9,0)</f>
        <v xml:space="preserve"> Fábio Henrique Gomes</v>
      </c>
      <c r="U988" s="13" t="str">
        <f>VLOOKUP(B988,SAOM!B$2:N2529,10,0)</f>
        <v xml:space="preserve"> ROD. MG 040, S/Nº - BAIRRO 	VERA CRUZ</v>
      </c>
      <c r="V988" s="35" t="str">
        <f>VLOOKUP(B988,SAOM!B$2:P2529,12,0)</f>
        <v>(31) 3577-7391</v>
      </c>
      <c r="W988" s="60" t="str">
        <f>VLOOKUP(B988,SAOM!B$2:O2529,11,0)</f>
        <v>32450-000</v>
      </c>
      <c r="X988" s="33" t="str">
        <f>VLOOKUP(B988,SAOM!B$2:Q2529,13,0)</f>
        <v>00:20:0E:10:54:F7</v>
      </c>
      <c r="Y988" s="24">
        <v>41235</v>
      </c>
      <c r="Z988" s="40" t="s">
        <v>3786</v>
      </c>
      <c r="AA988" s="55">
        <v>41236</v>
      </c>
      <c r="AB988" s="28" t="e">
        <f>VLOOKUP(C988,Relatorios!A$3:B1759,2,0)</f>
        <v>#N/A</v>
      </c>
      <c r="AC988" s="287">
        <f>VLOOKUP(D988,Faturamento!D$3:F2423,3,0)</f>
        <v>41267</v>
      </c>
      <c r="AD988" s="45"/>
      <c r="AE988" s="14" t="str">
        <f>VLOOKUP(B988,SAOM!B$2:T2529,16,0)</f>
        <v>-</v>
      </c>
      <c r="AF988" s="55">
        <f t="shared" si="48"/>
        <v>41326</v>
      </c>
      <c r="AG988" s="55">
        <v>41344</v>
      </c>
      <c r="AH988" s="55">
        <v>41347</v>
      </c>
      <c r="AI988" s="181" t="s">
        <v>8610</v>
      </c>
      <c r="AJ988" s="115" t="s">
        <v>15823</v>
      </c>
      <c r="AK988" s="115" t="s">
        <v>15886</v>
      </c>
      <c r="AL988" s="11" t="str">
        <f>VLOOKUP(B988,SAOM!B$2:U2646,20,0)</f>
        <v>Localidade não possui pc.</v>
      </c>
    </row>
    <row r="989" spans="1:38" s="57" customFormat="1" ht="15.75" customHeight="1">
      <c r="A989" s="39">
        <v>4230</v>
      </c>
      <c r="B989" s="31">
        <v>4230</v>
      </c>
      <c r="C989" s="31">
        <v>4230</v>
      </c>
      <c r="D989" s="33" t="str">
        <f>VLOOKUP(B989,SAOM!B$2:H2646,7,0)</f>
        <v>SES-PEES-4230</v>
      </c>
      <c r="E989" s="24">
        <v>41145</v>
      </c>
      <c r="F989" s="24">
        <f t="shared" si="46"/>
        <v>41190</v>
      </c>
      <c r="G989" s="13">
        <f>VLOOKUP(B989,SAOM!B$2:D2533,3,0)</f>
        <v>41190</v>
      </c>
      <c r="H989" s="24">
        <f t="shared" si="47"/>
        <v>41205</v>
      </c>
      <c r="I989" s="24" t="s">
        <v>458</v>
      </c>
      <c r="J989" s="48" t="s">
        <v>469</v>
      </c>
      <c r="K989" s="33" t="str">
        <f>VLOOKUP(B989,SAOM!B$2:H2530,4,0)</f>
        <v>Aceito</v>
      </c>
      <c r="L989" s="10" t="s">
        <v>456</v>
      </c>
      <c r="M989" s="33" t="str">
        <f>VLOOKUP(B989,SAOM!B$2:F2816,5,0)</f>
        <v>Lider</v>
      </c>
      <c r="N989" s="40" t="s">
        <v>1744</v>
      </c>
      <c r="O989" s="11" t="str">
        <f>VLOOKUP(N989,Coordenadas!B$2:C1836,2,0)</f>
        <v>SUL</v>
      </c>
      <c r="P989" s="11" t="str">
        <f>VLOOKUP(N989,Coordenadas!B$2:D1836,3,0)</f>
        <v xml:space="preserve"> 21° 6'4.00"S</v>
      </c>
      <c r="Q989" s="11" t="str">
        <f>VLOOKUP(N989,Coordenadas!B$2:E1836,4,0)</f>
        <v xml:space="preserve"> 45° 5'20.84"O</v>
      </c>
      <c r="R989" s="31">
        <v>4033</v>
      </c>
      <c r="S989" s="24">
        <v>41162</v>
      </c>
      <c r="T989" s="35" t="str">
        <f>VLOOKUP(B989,SAOM!B$2:M2530,9,0)</f>
        <v>LAIS CRAVO DCASTRO</v>
      </c>
      <c r="U989" s="13" t="str">
        <f>VLOOKUP(B989,SAOM!B$2:N2530,10,0)</f>
        <v>RUA GUILHERMINA BRAGA, 345</v>
      </c>
      <c r="V989" s="35" t="str">
        <f>VLOOKUP(B989,SAOM!B$2:P2530,12,0)</f>
        <v>35 3864 2382</v>
      </c>
      <c r="W989" s="60" t="str">
        <f>VLOOKUP(B989,SAOM!B$2:O2530,11,0)</f>
        <v>37260-000</v>
      </c>
      <c r="X989" s="33" t="str">
        <f>VLOOKUP(B989,SAOM!B$2:Q2530,13,0)</f>
        <v>00:20:0e:10:4c:c3</v>
      </c>
      <c r="Y989" s="24">
        <v>41180</v>
      </c>
      <c r="Z989" s="40" t="s">
        <v>7489</v>
      </c>
      <c r="AA989" s="55">
        <v>41180</v>
      </c>
      <c r="AB989" s="28">
        <f>VLOOKUP(C989,Relatorios!A$3:B1760,2,0)</f>
        <v>41193</v>
      </c>
      <c r="AC989" s="287">
        <f>VLOOKUP(D989,Faturamento!D$3:F2424,3,0)</f>
        <v>41211</v>
      </c>
      <c r="AD989" s="45"/>
      <c r="AE989" s="14" t="str">
        <f>VLOOKUP(B989,SAOM!B$2:T2530,16,0)</f>
        <v>-</v>
      </c>
      <c r="AF989" s="14">
        <f t="shared" si="48"/>
        <v>41270</v>
      </c>
      <c r="AG989" s="55" t="s">
        <v>4162</v>
      </c>
      <c r="AH989" s="55"/>
      <c r="AI989" s="181"/>
      <c r="AJ989" s="115"/>
      <c r="AK989" s="115"/>
      <c r="AL989" s="11" t="str">
        <f>VLOOKUP(B989,SAOM!B$2:U2647,20,0)</f>
        <v>Apenas vai deixar o cabo na localidade.</v>
      </c>
    </row>
    <row r="990" spans="1:38" s="15" customFormat="1" ht="15.75" customHeight="1">
      <c r="A990" s="39">
        <v>4236</v>
      </c>
      <c r="B990" s="31">
        <v>4236</v>
      </c>
      <c r="C990" s="31">
        <v>4236</v>
      </c>
      <c r="D990" s="33" t="str">
        <f>VLOOKUP(B990,SAOM!B$2:H2647,7,0)</f>
        <v>-</v>
      </c>
      <c r="E990" s="13">
        <v>41145</v>
      </c>
      <c r="F990" s="13">
        <f t="shared" si="46"/>
        <v>41190</v>
      </c>
      <c r="G990" s="13">
        <f>VLOOKUP(B990,SAOM!B$2:D2534,3,0)</f>
        <v>41190</v>
      </c>
      <c r="H990" s="13">
        <f t="shared" si="47"/>
        <v>41205</v>
      </c>
      <c r="I990" s="13">
        <v>41618</v>
      </c>
      <c r="J990" s="10" t="s">
        <v>700</v>
      </c>
      <c r="K990" s="33" t="str">
        <f>VLOOKUP(B990,SAOM!B$2:H2531,4,0)</f>
        <v>Paralisado</v>
      </c>
      <c r="L990" s="10" t="s">
        <v>623</v>
      </c>
      <c r="M990" s="33" t="str">
        <f>VLOOKUP(B990,SAOM!B$2:F2817,5,0)</f>
        <v>Vodanet</v>
      </c>
      <c r="N990" s="11" t="s">
        <v>3325</v>
      </c>
      <c r="O990" s="11" t="str">
        <f>VLOOKUP(N990,Coordenadas!B$2:C1837,2,0)</f>
        <v>CENTRO</v>
      </c>
      <c r="P990" s="11" t="str">
        <f>VLOOKUP(N990,Coordenadas!B$2:D1837,3,0)</f>
        <v>20º1'17''S</v>
      </c>
      <c r="Q990" s="11" t="str">
        <f>VLOOKUP(N990,Coordenadas!B$2:E1837,4,0)</f>
        <v>44º8'49''O</v>
      </c>
      <c r="R990" s="33">
        <v>4033</v>
      </c>
      <c r="S990" s="13" t="s">
        <v>458</v>
      </c>
      <c r="T990" s="35" t="str">
        <f>VLOOKUP(B990,SAOM!B$2:M2531,9,0)</f>
        <v>Fábio Henrique Gomes</v>
      </c>
      <c r="U990" s="13" t="str">
        <f>VLOOKUP(B990,SAOM!B$2:N2531,10,0)</f>
        <v>RUA AFONSO PENA, Nº 45</v>
      </c>
      <c r="V990" s="35" t="str">
        <f>VLOOKUP(B990,SAOM!B$2:P2531,12,0)</f>
        <v>(31) 3577-7550</v>
      </c>
      <c r="W990" s="60" t="str">
        <f>VLOOKUP(B990,SAOM!B$2:O2531,11,0)</f>
        <v>32450-000</v>
      </c>
      <c r="X990" s="33" t="str">
        <f>VLOOKUP(B990,SAOM!B$2:Q2531,13,0)</f>
        <v>-</v>
      </c>
      <c r="Y990" s="13"/>
      <c r="Z990" s="11" t="s">
        <v>3786</v>
      </c>
      <c r="AA990" s="14"/>
      <c r="AB990" s="28" t="e">
        <f>VLOOKUP(C990,Relatorios!A$3:B1761,2,0)</f>
        <v>#N/A</v>
      </c>
      <c r="AC990" s="287" t="e">
        <f>VLOOKUP(D990,Faturamento!D$3:F2425,3,0)</f>
        <v>#N/A</v>
      </c>
      <c r="AD990" s="41"/>
      <c r="AE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F990" s="14">
        <f t="shared" si="48"/>
        <v>90</v>
      </c>
      <c r="AG990" s="14" t="s">
        <v>4162</v>
      </c>
      <c r="AH990" s="14"/>
      <c r="AI990" s="47"/>
      <c r="AJ990" s="114"/>
      <c r="AK990" s="114"/>
      <c r="AL990" s="11" t="str">
        <f>VLOOKUP(B990,SAOM!B$2:U2648,20,0)</f>
        <v>-</v>
      </c>
    </row>
    <row r="991" spans="1:38" s="15" customFormat="1" ht="15.75" customHeight="1">
      <c r="A991" s="39">
        <v>4242</v>
      </c>
      <c r="B991" s="31">
        <v>4242</v>
      </c>
      <c r="C991" s="31">
        <v>4242</v>
      </c>
      <c r="D991" s="33" t="str">
        <f>VLOOKUP(B991,SAOM!B$2:H2648,7,0)</f>
        <v>-</v>
      </c>
      <c r="E991" s="13">
        <v>41145</v>
      </c>
      <c r="F991" s="13">
        <f t="shared" si="46"/>
        <v>41190</v>
      </c>
      <c r="G991" s="13">
        <f>VLOOKUP(B991,SAOM!B$2:D2535,3,0)</f>
        <v>41190</v>
      </c>
      <c r="H991" s="13">
        <f t="shared" si="47"/>
        <v>41205</v>
      </c>
      <c r="I991" s="13">
        <v>41240</v>
      </c>
      <c r="J991" s="10" t="s">
        <v>700</v>
      </c>
      <c r="K991" s="33" t="str">
        <f>VLOOKUP(B991,SAOM!B$2:H2532,4,0)</f>
        <v>Paralisado</v>
      </c>
      <c r="L991" s="10" t="s">
        <v>623</v>
      </c>
      <c r="M991" s="33" t="str">
        <f>VLOOKUP(B991,SAOM!B$2:F2818,5,0)</f>
        <v>Vodanet</v>
      </c>
      <c r="N991" s="11" t="s">
        <v>3325</v>
      </c>
      <c r="O991" s="11" t="str">
        <f>VLOOKUP(N991,Coordenadas!B$2:C1838,2,0)</f>
        <v>CENTRO</v>
      </c>
      <c r="P991" s="11" t="str">
        <f>VLOOKUP(N991,Coordenadas!B$2:D1838,3,0)</f>
        <v>20º1'17''S</v>
      </c>
      <c r="Q991" s="11" t="str">
        <f>VLOOKUP(N991,Coordenadas!B$2:E1838,4,0)</f>
        <v>44º8'49''O</v>
      </c>
      <c r="R991" s="33">
        <v>4033</v>
      </c>
      <c r="S991" s="13" t="s">
        <v>458</v>
      </c>
      <c r="T991" s="35" t="str">
        <f>VLOOKUP(B991,SAOM!B$2:M2532,9,0)</f>
        <v>saudesarzedo@yahoo.com.br</v>
      </c>
      <c r="U991" s="13" t="str">
        <f>VLOOKUP(B991,SAOM!B$2:N2532,10,0)</f>
        <v>AV. JUSCELINO DIAS MAGALHÃES, Nº 1310, BRASÍLIA</v>
      </c>
      <c r="V991" s="35" t="str">
        <f>VLOOKUP(B991,SAOM!B$2:P2532,12,0)</f>
        <v xml:space="preserve"> (31) 3577-7550</v>
      </c>
      <c r="W991" s="60" t="str">
        <f>VLOOKUP(B991,SAOM!B$2:O2532,11,0)</f>
        <v>32450-000</v>
      </c>
      <c r="X991" s="33" t="str">
        <f>VLOOKUP(B991,SAOM!B$2:Q2532,13,0)</f>
        <v>-</v>
      </c>
      <c r="Y991" s="13"/>
      <c r="Z991" s="11" t="s">
        <v>3786</v>
      </c>
      <c r="AA991" s="14"/>
      <c r="AB991" s="28" t="e">
        <f>VLOOKUP(C991,Relatorios!A$3:B1762,2,0)</f>
        <v>#N/A</v>
      </c>
      <c r="AC991" s="287" t="e">
        <f>VLOOKUP(D991,Faturamento!D$3:F2426,3,0)</f>
        <v>#N/A</v>
      </c>
      <c r="AD991" s="41"/>
      <c r="AE991" s="14" t="str">
        <f>VLOOKUP(B991,SAOM!B$2:T2532,16,0)</f>
        <v>05/12/2012 16:32:39 	Verônica Bruna Barroso 	Ana Paula coordenadora e Bruno, secretário, não autorizaram a instalação pois informaram que a localidade irá mudar dentro de aproximadamente 1 mês.   	Pendência Ativação</v>
      </c>
      <c r="AF991" s="14">
        <f t="shared" si="48"/>
        <v>90</v>
      </c>
      <c r="AG991" s="14" t="s">
        <v>4162</v>
      </c>
      <c r="AH991" s="14"/>
      <c r="AI991" s="47"/>
      <c r="AJ991" s="114"/>
      <c r="AK991" s="114"/>
      <c r="AL991" s="11" t="str">
        <f>VLOOKUP(B991,SAOM!B$2:U2649,20,0)</f>
        <v>-</v>
      </c>
    </row>
    <row r="992" spans="1:38" s="57" customFormat="1" ht="15.75" customHeight="1">
      <c r="A992" s="39">
        <v>4241</v>
      </c>
      <c r="B992" s="31">
        <v>4241</v>
      </c>
      <c r="C992" s="31">
        <v>4241</v>
      </c>
      <c r="D992" s="33" t="str">
        <f>VLOOKUP(B992,SAOM!B$2:H2649,7,0)</f>
        <v>SES-SADO-4241</v>
      </c>
      <c r="E992" s="24">
        <v>41145</v>
      </c>
      <c r="F992" s="24">
        <f t="shared" si="46"/>
        <v>41190</v>
      </c>
      <c r="G992" s="13">
        <f>VLOOKUP(B992,SAOM!B$2:D2536,3,0)</f>
        <v>41190</v>
      </c>
      <c r="H992" s="24">
        <f t="shared" si="47"/>
        <v>41205</v>
      </c>
      <c r="I992" s="24" t="s">
        <v>458</v>
      </c>
      <c r="J992" s="48" t="s">
        <v>469</v>
      </c>
      <c r="K992" s="33" t="str">
        <f>VLOOKUP(B992,SAOM!B$2:H2533,4,0)</f>
        <v>Aceito</v>
      </c>
      <c r="L992" s="48" t="s">
        <v>623</v>
      </c>
      <c r="M992" s="33" t="str">
        <f>VLOOKUP(B992,SAOM!B$2:F2819,5,0)</f>
        <v>Vodanet</v>
      </c>
      <c r="N992" s="40" t="s">
        <v>3325</v>
      </c>
      <c r="O992" s="11" t="str">
        <f>VLOOKUP(N992,Coordenadas!B$2:C1839,2,0)</f>
        <v>CENTRO</v>
      </c>
      <c r="P992" s="11" t="str">
        <f>VLOOKUP(N992,Coordenadas!B$2:D1839,3,0)</f>
        <v>20º1'17''S</v>
      </c>
      <c r="Q992" s="11" t="str">
        <f>VLOOKUP(N992,Coordenadas!B$2:E1839,4,0)</f>
        <v>44º8'49''O</v>
      </c>
      <c r="R992" s="31">
        <v>4033</v>
      </c>
      <c r="S992" s="24">
        <v>41234</v>
      </c>
      <c r="T992" s="35" t="str">
        <f>VLOOKUP(B992,SAOM!B$2:M2533,9,0)</f>
        <v xml:space="preserve"> Fábio Henrique Gomes</v>
      </c>
      <c r="U992" s="13" t="str">
        <f>VLOOKUP(B992,SAOM!B$2:N2533,10,0)</f>
        <v>RUA E, Nº 317, CENTRAL PARK</v>
      </c>
      <c r="V992" s="35" t="str">
        <f>VLOOKUP(B992,SAOM!B$2:P2533,12,0)</f>
        <v xml:space="preserve"> (31) 3577-7550</v>
      </c>
      <c r="W992" s="60" t="str">
        <f>VLOOKUP(B992,SAOM!B$2:O2533,11,0)</f>
        <v>32450-000</v>
      </c>
      <c r="X992" s="33" t="str">
        <f>VLOOKUP(B992,SAOM!B$2:Q2533,13,0)</f>
        <v>00:20:0e:10:55:40</v>
      </c>
      <c r="Y992" s="24">
        <v>41234</v>
      </c>
      <c r="Z992" s="40" t="s">
        <v>3786</v>
      </c>
      <c r="AA992" s="55">
        <v>41235</v>
      </c>
      <c r="AB992" s="28" t="e">
        <f>VLOOKUP(C992,Relatorios!A$3:B1763,2,0)</f>
        <v>#N/A</v>
      </c>
      <c r="AC992" s="287">
        <f>VLOOKUP(D992,Faturamento!D$3:F2427,3,0)</f>
        <v>41266</v>
      </c>
      <c r="AD992" s="45"/>
      <c r="AE992" s="14" t="str">
        <f>VLOOKUP(B992,SAOM!B$2:T2533,16,0)</f>
        <v>-</v>
      </c>
      <c r="AF992" s="55">
        <f t="shared" si="48"/>
        <v>41325</v>
      </c>
      <c r="AG992" s="55" t="s">
        <v>4162</v>
      </c>
      <c r="AH992" s="55"/>
      <c r="AI992" s="181"/>
      <c r="AJ992" s="115"/>
      <c r="AK992" s="115"/>
      <c r="AL992" s="11" t="str">
        <f>VLOOKUP(B992,SAOM!B$2:U2650,20,0)</f>
        <v>Conectado ao modem</v>
      </c>
    </row>
    <row r="993" spans="1:38" s="57" customFormat="1" ht="15.75" customHeight="1">
      <c r="A993" s="39">
        <v>4220</v>
      </c>
      <c r="B993" s="31">
        <v>4220</v>
      </c>
      <c r="C993" s="31">
        <v>4220</v>
      </c>
      <c r="D993" s="33" t="str">
        <f>VLOOKUP(B993,SAOM!B$2:H2650,7,0)</f>
        <v>SES-OLRA-4220</v>
      </c>
      <c r="E993" s="24">
        <v>41145</v>
      </c>
      <c r="F993" s="24">
        <f t="shared" si="46"/>
        <v>41190</v>
      </c>
      <c r="G993" s="13">
        <f>VLOOKUP(B993,SAOM!B$2:D2537,3,0)</f>
        <v>41190</v>
      </c>
      <c r="H993" s="24">
        <f t="shared" si="47"/>
        <v>41205</v>
      </c>
      <c r="I993" s="24" t="s">
        <v>458</v>
      </c>
      <c r="J993" s="48" t="s">
        <v>469</v>
      </c>
      <c r="K993" s="33" t="str">
        <f>VLOOKUP(B993,SAOM!B$2:H2534,4,0)</f>
        <v>Aceito</v>
      </c>
      <c r="L993" s="10" t="s">
        <v>456</v>
      </c>
      <c r="M993" s="33" t="str">
        <f>VLOOKUP(B993,SAOM!B$2:F2820,5,0)</f>
        <v>Lider</v>
      </c>
      <c r="N993" s="40" t="s">
        <v>4830</v>
      </c>
      <c r="O993" s="11" t="str">
        <f>VLOOKUP(N993,Coordenadas!B$2:C1840,2,0)</f>
        <v>OESTE</v>
      </c>
      <c r="P993" s="11" t="str">
        <f>VLOOKUP(N993,Coordenadas!B$2:D1840,3,0)</f>
        <v xml:space="preserve"> 20°41'49.38"S</v>
      </c>
      <c r="Q993" s="11" t="str">
        <f>VLOOKUP(N993,Coordenadas!B$2:E1840,4,0)</f>
        <v xml:space="preserve"> 44°49'40.12"O</v>
      </c>
      <c r="R993" s="31">
        <v>4033</v>
      </c>
      <c r="S993" s="24">
        <v>41157</v>
      </c>
      <c r="T993" s="35" t="str">
        <f>VLOOKUP(B993,SAOM!B$2:M2534,9,0)</f>
        <v xml:space="preserve"> Enfermeira Luciene</v>
      </c>
      <c r="U993" s="13" t="str">
        <f>VLOOKUP(B993,SAOM!B$2:N2534,10,0)</f>
        <v xml:space="preserve"> R: Benjamim Guimarães, 230, Centro</v>
      </c>
      <c r="V993" s="35" t="str">
        <f>VLOOKUP(B993,SAOM!B$2:P2534,12,0)</f>
        <v xml:space="preserve"> 	(37) 3331-4770</v>
      </c>
      <c r="W993" s="60" t="str">
        <f>VLOOKUP(B993,SAOM!B$2:O2534,11,0)</f>
        <v>35540-000</v>
      </c>
      <c r="X993" s="33" t="str">
        <f>VLOOKUP(B993,SAOM!B$2:Q2534,13,0)</f>
        <v>00:20:0E:10:4C:C2</v>
      </c>
      <c r="Y993" s="24">
        <v>41164</v>
      </c>
      <c r="Z993" s="40" t="s">
        <v>5835</v>
      </c>
      <c r="AA993" s="55">
        <v>41165</v>
      </c>
      <c r="AB993" s="28">
        <f>VLOOKUP(C993,Relatorios!A$3:B1764,2,0)</f>
        <v>41299</v>
      </c>
      <c r="AC993" s="287">
        <f>VLOOKUP(D993,Faturamento!D$3:F2428,3,0)</f>
        <v>41196</v>
      </c>
      <c r="AD993" s="45"/>
      <c r="AE993" s="14" t="str">
        <f>VLOOKUP(B993,SAOM!B$2:T2534,16,0)</f>
        <v>-</v>
      </c>
      <c r="AF993" s="14">
        <f t="shared" si="48"/>
        <v>41255</v>
      </c>
      <c r="AG993" s="55">
        <v>41198</v>
      </c>
      <c r="AH993" s="55">
        <v>41199</v>
      </c>
      <c r="AI993" s="181" t="s">
        <v>8609</v>
      </c>
      <c r="AJ993" s="115" t="s">
        <v>8655</v>
      </c>
      <c r="AK993" s="115" t="s">
        <v>8629</v>
      </c>
      <c r="AL993" s="11" t="str">
        <f>VLOOKUP(B993,SAOM!B$2:U2651,20,0)</f>
        <v>-</v>
      </c>
    </row>
    <row r="994" spans="1:38" s="57" customFormat="1" ht="15.75" customHeight="1">
      <c r="A994" s="39">
        <v>4247</v>
      </c>
      <c r="B994" s="31">
        <v>4247</v>
      </c>
      <c r="C994" s="31">
        <v>4247</v>
      </c>
      <c r="D994" s="33" t="str">
        <f>VLOOKUP(B994,SAOM!B$2:H2651,7,0)</f>
        <v>SES-MAFE-4247</v>
      </c>
      <c r="E994" s="24">
        <v>41145</v>
      </c>
      <c r="F994" s="24">
        <f t="shared" si="46"/>
        <v>41190</v>
      </c>
      <c r="G994" s="13">
        <f>VLOOKUP(B994,SAOM!B$2:D2538,3,0)</f>
        <v>41190</v>
      </c>
      <c r="H994" s="24">
        <f t="shared" si="47"/>
        <v>41205</v>
      </c>
      <c r="I994" s="24" t="s">
        <v>458</v>
      </c>
      <c r="J994" s="48" t="s">
        <v>469</v>
      </c>
      <c r="K994" s="33" t="str">
        <f>VLOOKUP(B994,SAOM!B$2:H2535,4,0)</f>
        <v>Aceito</v>
      </c>
      <c r="L994" s="10" t="s">
        <v>456</v>
      </c>
      <c r="M994" s="33" t="str">
        <f>VLOOKUP(B994,SAOM!B$2:F2821,5,0)</f>
        <v>Lider</v>
      </c>
      <c r="N994" s="40" t="s">
        <v>6644</v>
      </c>
      <c r="O994" s="11" t="str">
        <f>VLOOKUP(N994,Coordenadas!B$2:C1841,2,0)</f>
        <v>SUL</v>
      </c>
      <c r="P994" s="11" t="str">
        <f>VLOOKUP(N994,Coordenadas!B$2:D1841,3,0)</f>
        <v xml:space="preserve"> 22°17'45.84"S</v>
      </c>
      <c r="Q994" s="11" t="str">
        <f>VLOOKUP(N994,Coordenadas!B$2:E1841,4,0)</f>
        <v xml:space="preserve"> 45°23'4.63"O</v>
      </c>
      <c r="R994" s="31">
        <v>4033</v>
      </c>
      <c r="S994" s="24">
        <v>41162</v>
      </c>
      <c r="T994" s="35" t="str">
        <f>VLOOKUP(B994,SAOM!B$2:M2535,9,0)</f>
        <v xml:space="preserve"> LIDIANE SILVA DOS REIS</v>
      </c>
      <c r="U994" s="13" t="str">
        <f>VLOOKUP(B994,SAOM!B$2:N2535,10,0)</f>
        <v xml:space="preserve"> RUA LUIZ CORREA CARDOS, LAGE</v>
      </c>
      <c r="V994" s="35" t="str">
        <f>VLOOKUP(B994,SAOM!B$2:P2535,12,0)</f>
        <v xml:space="preserve"> (35) 3662 17 52</v>
      </c>
      <c r="W994" s="60" t="str">
        <f>VLOOKUP(B994,SAOM!B$2:O2535,11,0)</f>
        <v>37517-000</v>
      </c>
      <c r="X994" s="33" t="str">
        <f>VLOOKUP(B994,SAOM!B$2:Q2535,13,0)</f>
        <v>00:20:0e:10:4a:c9</v>
      </c>
      <c r="Y994" s="24">
        <v>41171</v>
      </c>
      <c r="Z994" s="40" t="s">
        <v>7491</v>
      </c>
      <c r="AA994" s="55">
        <v>41235</v>
      </c>
      <c r="AB994" s="28">
        <f>VLOOKUP(C994,Relatorios!A$3:B1765,2,0)</f>
        <v>41193</v>
      </c>
      <c r="AC994" s="287">
        <f>VLOOKUP(D994,Faturamento!D$3:F2429,3,0)</f>
        <v>41266</v>
      </c>
      <c r="AD994" s="45"/>
      <c r="AE994" s="14" t="str">
        <f>VLOOKUP(B994,SAOM!B$2:T2535,16,0)</f>
        <v>-</v>
      </c>
      <c r="AF994" s="55">
        <f t="shared" si="48"/>
        <v>41325</v>
      </c>
      <c r="AG994" s="55" t="s">
        <v>4162</v>
      </c>
      <c r="AH994" s="55"/>
      <c r="AI994" s="181"/>
      <c r="AJ994" s="115"/>
      <c r="AK994" s="115"/>
      <c r="AL994" s="11" t="str">
        <f>VLOOKUP(B994,SAOM!B$2:U2652,20,0)</f>
        <v>conectado direto ao computador do cliente</v>
      </c>
    </row>
    <row r="995" spans="1:38" s="15" customFormat="1" ht="15.75" customHeight="1">
      <c r="A995" s="39">
        <v>4295</v>
      </c>
      <c r="B995" s="31">
        <v>4295</v>
      </c>
      <c r="C995" s="31">
        <v>4295</v>
      </c>
      <c r="D995" s="33" t="str">
        <f>VLOOKUP(B995,SAOM!B$2:H2652,7,0)</f>
        <v>-</v>
      </c>
      <c r="E995" s="13">
        <v>41149</v>
      </c>
      <c r="F995" s="13">
        <f t="shared" si="46"/>
        <v>41194</v>
      </c>
      <c r="G995" s="13">
        <f>VLOOKUP(B995,SAOM!B$2:D2539,3,0)</f>
        <v>41194</v>
      </c>
      <c r="H995" s="13">
        <f t="shared" si="47"/>
        <v>41209</v>
      </c>
      <c r="I995" s="13">
        <v>41176</v>
      </c>
      <c r="J995" s="10" t="s">
        <v>700</v>
      </c>
      <c r="K995" s="33" t="str">
        <f>VLOOKUP(B995,SAOM!B$2:H2536,4,0)</f>
        <v>Paralisado</v>
      </c>
      <c r="L995" s="10" t="s">
        <v>456</v>
      </c>
      <c r="M995" s="33" t="str">
        <f>VLOOKUP(B995,SAOM!B$2:F2822,5,0)</f>
        <v>Lider</v>
      </c>
      <c r="N995" s="11" t="s">
        <v>6784</v>
      </c>
      <c r="O995" s="11" t="str">
        <f>VLOOKUP(N995,Coordenadas!B$2:C1842,2,0)</f>
        <v>SUL</v>
      </c>
      <c r="P995" s="11" t="str">
        <f>VLOOKUP(N995,Coordenadas!B$2:D1842,3,0)</f>
        <v xml:space="preserve"> 21°12'39.74"S</v>
      </c>
      <c r="Q995" s="11" t="str">
        <f>VLOOKUP(N995,Coordenadas!B$2:E1842,4,0)</f>
        <v xml:space="preserve"> 45°13'46.17"O</v>
      </c>
      <c r="R995" s="33">
        <v>4033</v>
      </c>
      <c r="S995" s="13" t="s">
        <v>458</v>
      </c>
      <c r="T995" s="35" t="str">
        <f>VLOOKUP(B995,SAOM!B$2:M2536,9,0)</f>
        <v>Jose Carlos Lima Junior</v>
      </c>
      <c r="U995" s="13" t="str">
        <f>VLOOKUP(B995,SAOM!B$2:N2536,10,0)</f>
        <v>SANTO ANTONIO DO CRUZEIRO S/N - ZONA RURAL</v>
      </c>
      <c r="V995" s="35" t="str">
        <f>VLOOKUP(B995,SAOM!B$2:P2536,12,0)</f>
        <v>35-3861-3776 // 35-3</v>
      </c>
      <c r="W995" s="60" t="str">
        <f>VLOOKUP(B995,SAOM!B$2:O2536,11,0)</f>
        <v>37250-000</v>
      </c>
      <c r="X995" s="33" t="str">
        <f>VLOOKUP(B995,SAOM!B$2:Q2536,13,0)</f>
        <v>-</v>
      </c>
      <c r="Y995" s="13"/>
      <c r="Z995" s="11"/>
      <c r="AA995" s="14"/>
      <c r="AB995" s="28" t="e">
        <f>VLOOKUP(C995,Relatorios!A$3:B1766,2,0)</f>
        <v>#N/A</v>
      </c>
      <c r="AC995" s="287" t="e">
        <f>VLOOKUP(D995,Faturamento!D$3:F2430,3,0)</f>
        <v>#N/A</v>
      </c>
      <c r="AD995" s="41"/>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 t="shared" si="48"/>
        <v>90</v>
      </c>
      <c r="AG995" s="14" t="s">
        <v>4162</v>
      </c>
      <c r="AH995" s="14"/>
      <c r="AI995" s="47"/>
      <c r="AJ995" s="114"/>
      <c r="AK995" s="114"/>
      <c r="AL995" s="11" t="str">
        <f>VLOOKUP(B995,SAOM!B$2:U2653,20,0)</f>
        <v>-</v>
      </c>
    </row>
    <row r="996" spans="1:38" s="57" customFormat="1" ht="15.75" customHeight="1">
      <c r="A996" s="39">
        <v>4294</v>
      </c>
      <c r="B996" s="31">
        <v>4294</v>
      </c>
      <c r="C996" s="31">
        <v>4294</v>
      </c>
      <c r="D996" s="33" t="str">
        <f>VLOOKUP(B996,SAOM!B$2:H2653,7,0)</f>
        <v>SES-NENO-4294</v>
      </c>
      <c r="E996" s="24">
        <v>41149</v>
      </c>
      <c r="F996" s="24">
        <f t="shared" si="46"/>
        <v>41194</v>
      </c>
      <c r="G996" s="13">
        <f>VLOOKUP(B996,SAOM!B$2:D2540,3,0)</f>
        <v>41194</v>
      </c>
      <c r="H996" s="24">
        <f t="shared" si="47"/>
        <v>41209</v>
      </c>
      <c r="I996" s="24" t="s">
        <v>458</v>
      </c>
      <c r="J996" s="48" t="s">
        <v>469</v>
      </c>
      <c r="K996" s="33" t="str">
        <f>VLOOKUP(B996,SAOM!B$2:H2537,4,0)</f>
        <v>Aceito</v>
      </c>
      <c r="L996" s="10" t="s">
        <v>456</v>
      </c>
      <c r="M996" s="33" t="str">
        <f>VLOOKUP(B996,SAOM!B$2:F2823,5,0)</f>
        <v>Lider</v>
      </c>
      <c r="N996" s="40" t="s">
        <v>6784</v>
      </c>
      <c r="O996" s="11" t="str">
        <f>VLOOKUP(N996,Coordenadas!B$2:C1843,2,0)</f>
        <v>SUL</v>
      </c>
      <c r="P996" s="11" t="str">
        <f>VLOOKUP(N996,Coordenadas!B$2:D1843,3,0)</f>
        <v xml:space="preserve"> 21°12'39.74"S</v>
      </c>
      <c r="Q996" s="11" t="str">
        <f>VLOOKUP(N996,Coordenadas!B$2:E1843,4,0)</f>
        <v xml:space="preserve"> 45°13'46.17"O</v>
      </c>
      <c r="R996" s="31">
        <v>4033</v>
      </c>
      <c r="S996" s="24">
        <v>41164</v>
      </c>
      <c r="T996" s="35" t="str">
        <f>VLOOKUP(B996,SAOM!B$2:M2537,9,0)</f>
        <v>Jose Carlos Lima Junior</v>
      </c>
      <c r="U996" s="13" t="str">
        <f>VLOOKUP(B996,SAOM!B$2:N2537,10,0)</f>
        <v>RUA DR. ERNANE VILELA LIMA 464 - CENTRO</v>
      </c>
      <c r="V996" s="35" t="str">
        <f>VLOOKUP(B996,SAOM!B$2:P2537,12,0)</f>
        <v>35-3861-1177</v>
      </c>
      <c r="W996" s="60" t="str">
        <f>VLOOKUP(B996,SAOM!B$2:O2537,11,0)</f>
        <v>37250-000</v>
      </c>
      <c r="X996" s="33" t="str">
        <f>VLOOKUP(B996,SAOM!B$2:Q2537,13,0)</f>
        <v>00:20:0E:10:4A:9C</v>
      </c>
      <c r="Y996" s="24">
        <v>41180</v>
      </c>
      <c r="Z996" s="40" t="s">
        <v>8103</v>
      </c>
      <c r="AA996" s="55">
        <v>41180</v>
      </c>
      <c r="AB996" s="28">
        <f>VLOOKUP(C996,Relatorios!A$3:B1767,2,0)</f>
        <v>41291</v>
      </c>
      <c r="AC996" s="287">
        <f>VLOOKUP(D996,Faturamento!D$3:F2431,3,0)</f>
        <v>41211</v>
      </c>
      <c r="AD996" s="45"/>
      <c r="AE996" s="14" t="str">
        <f>VLOOKUP(B996,SAOM!B$2:T2537,16,0)</f>
        <v>-</v>
      </c>
      <c r="AF996" s="14">
        <f t="shared" si="48"/>
        <v>41270</v>
      </c>
      <c r="AG996" s="55" t="s">
        <v>4162</v>
      </c>
      <c r="AH996" s="55"/>
      <c r="AI996" s="181"/>
      <c r="AJ996" s="115"/>
      <c r="AK996" s="115"/>
      <c r="AL996" s="11" t="str">
        <f>VLOOKUP(B996,SAOM!B$2:U2654,20,0)</f>
        <v>-</v>
      </c>
    </row>
    <row r="997" spans="1:38" s="15" customFormat="1" ht="15.75" customHeight="1">
      <c r="A997" s="39">
        <v>4257</v>
      </c>
      <c r="B997" s="31">
        <v>4257</v>
      </c>
      <c r="C997" s="31">
        <v>4257</v>
      </c>
      <c r="D997" s="33" t="str">
        <f>VLOOKUP(B997,SAOM!B$2:H2654,7,0)</f>
        <v>SES-MIRI-4257</v>
      </c>
      <c r="E997" s="13">
        <v>41149</v>
      </c>
      <c r="F997" s="13">
        <f t="shared" si="46"/>
        <v>41194</v>
      </c>
      <c r="G997" s="13">
        <f>VLOOKUP(B997,SAOM!B$2:D2541,3,0)</f>
        <v>41194</v>
      </c>
      <c r="H997" s="13">
        <f t="shared" si="47"/>
        <v>41209</v>
      </c>
      <c r="I997" s="13" t="s">
        <v>458</v>
      </c>
      <c r="J997" s="10" t="s">
        <v>469</v>
      </c>
      <c r="K997" s="33" t="str">
        <f>VLOOKUP(B997,SAOM!B$2:H2538,4,0)</f>
        <v>Aceito</v>
      </c>
      <c r="L997" s="10" t="s">
        <v>11989</v>
      </c>
      <c r="M997" s="33" t="str">
        <f>VLOOKUP(B997,SAOM!B$2:F2824,5,0)</f>
        <v>Torre</v>
      </c>
      <c r="N997" s="11" t="s">
        <v>6791</v>
      </c>
      <c r="O997" s="11" t="str">
        <f>VLOOKUP(N997,Coordenadas!B$2:C1844,2,0)</f>
        <v>SUL</v>
      </c>
      <c r="P997" s="11" t="str">
        <f>VLOOKUP(N997,Coordenadas!B$2:D1844,3,0)</f>
        <v xml:space="preserve"> 21°39'46.26"S</v>
      </c>
      <c r="Q997" s="11" t="str">
        <f>VLOOKUP(N997,Coordenadas!B$2:E1844,4,0)</f>
        <v xml:space="preserve"> 44°36'53.86"O</v>
      </c>
      <c r="R997" s="33">
        <v>4033</v>
      </c>
      <c r="S997" s="13">
        <v>41243</v>
      </c>
      <c r="T997" s="35" t="str">
        <f>VLOOKUP(B997,SAOM!B$2:M2538,9,0)</f>
        <v>Tyron Jens Godtfredsen</v>
      </c>
      <c r="U997" s="13" t="str">
        <f>VLOOKUP(B997,SAOM!B$2:N2538,10,0)</f>
        <v>Av.Getúlio Vargas, 362 - Centro</v>
      </c>
      <c r="V997" s="35" t="str">
        <f>VLOOKUP(B997,SAOM!B$2:P2538,12,0)</f>
        <v>(35)3326-1280</v>
      </c>
      <c r="W997" s="60" t="str">
        <f>VLOOKUP(B997,SAOM!B$2:O2538,11,0)</f>
        <v>37447-000</v>
      </c>
      <c r="X997" s="33" t="str">
        <f>VLOOKUP(B997,SAOM!B$2:Q2538,13,0)</f>
        <v>00:20:0E:10:55:34</v>
      </c>
      <c r="Y997" s="13">
        <v>41250</v>
      </c>
      <c r="Z997" s="11" t="s">
        <v>12142</v>
      </c>
      <c r="AA997" s="14">
        <v>41250</v>
      </c>
      <c r="AB997" s="28">
        <f>VLOOKUP(C997,Relatorios!A$3:B1768,2,0)</f>
        <v>41254</v>
      </c>
      <c r="AC997" s="287">
        <f>VLOOKUP(D997,Faturamento!D$3:F2432,3,0)</f>
        <v>41281</v>
      </c>
      <c r="AD997" s="41"/>
      <c r="AE997" s="14" t="str">
        <f>VLOOKUP(B997,SAOM!B$2:T2538,16,0)</f>
        <v>-</v>
      </c>
      <c r="AF997" s="14">
        <f t="shared" si="48"/>
        <v>41340</v>
      </c>
      <c r="AG997" s="14" t="s">
        <v>4162</v>
      </c>
      <c r="AH997" s="14"/>
      <c r="AI997" s="47"/>
      <c r="AJ997" s="114"/>
      <c r="AK997" s="114"/>
      <c r="AL997" s="11" t="str">
        <f>VLOOKUP(B997,SAOM!B$2:U2655,20,0)</f>
        <v>Não tem computador no local.</v>
      </c>
    </row>
    <row r="998" spans="1:38" s="15" customFormat="1" ht="15.75" customHeight="1">
      <c r="A998" s="39">
        <v>4256</v>
      </c>
      <c r="B998" s="31">
        <v>4256</v>
      </c>
      <c r="C998" s="31">
        <v>4256</v>
      </c>
      <c r="D998" s="33" t="str">
        <f>VLOOKUP(B998,SAOM!B$2:H2655,7,0)</f>
        <v>SES-MIRI-4256</v>
      </c>
      <c r="E998" s="13">
        <v>41149</v>
      </c>
      <c r="F998" s="13">
        <f t="shared" si="46"/>
        <v>41194</v>
      </c>
      <c r="G998" s="13">
        <f>VLOOKUP(B998,SAOM!B$2:D2542,3,0)</f>
        <v>41194</v>
      </c>
      <c r="H998" s="13">
        <f t="shared" si="47"/>
        <v>41209</v>
      </c>
      <c r="I998" s="13" t="s">
        <v>458</v>
      </c>
      <c r="J998" s="10" t="s">
        <v>469</v>
      </c>
      <c r="K998" s="33" t="str">
        <f>VLOOKUP(B998,SAOM!B$2:H2539,4,0)</f>
        <v>Aceito</v>
      </c>
      <c r="L998" s="10" t="s">
        <v>11989</v>
      </c>
      <c r="M998" s="33" t="str">
        <f>VLOOKUP(B998,SAOM!B$2:F2825,5,0)</f>
        <v>Torre</v>
      </c>
      <c r="N998" s="11" t="s">
        <v>6791</v>
      </c>
      <c r="O998" s="11" t="str">
        <f>VLOOKUP(N998,Coordenadas!B$2:C1845,2,0)</f>
        <v>SUL</v>
      </c>
      <c r="P998" s="11" t="str">
        <f>VLOOKUP(N998,Coordenadas!B$2:D1845,3,0)</f>
        <v xml:space="preserve"> 21°39'46.26"S</v>
      </c>
      <c r="Q998" s="11" t="str">
        <f>VLOOKUP(N998,Coordenadas!B$2:E1845,4,0)</f>
        <v xml:space="preserve"> 44°36'53.86"O</v>
      </c>
      <c r="R998" s="33">
        <v>4033</v>
      </c>
      <c r="S998" s="13">
        <v>41243</v>
      </c>
      <c r="T998" s="35" t="str">
        <f>VLOOKUP(B998,SAOM!B$2:M2539,9,0)</f>
        <v>Ligia de Oliveira Santos</v>
      </c>
      <c r="U998" s="13" t="str">
        <f>VLOOKUP(B998,SAOM!B$2:N2539,10,0)</f>
        <v>Rua Sagrado Cxoração de Jesus, 192 - Vila Vassalo</v>
      </c>
      <c r="V998" s="35" t="str">
        <f>VLOOKUP(B998,SAOM!B$2:P2539,12,0)</f>
        <v>(35)3326-1255</v>
      </c>
      <c r="W998" s="60" t="str">
        <f>VLOOKUP(B998,SAOM!B$2:O2539,11,0)</f>
        <v>37447-000</v>
      </c>
      <c r="X998" s="33" t="str">
        <f>VLOOKUP(B998,SAOM!B$2:Q2539,13,0)</f>
        <v>00:20:0e:10:56:b4</v>
      </c>
      <c r="Y998" s="13">
        <v>41250</v>
      </c>
      <c r="Z998" s="11" t="s">
        <v>12144</v>
      </c>
      <c r="AA998" s="14">
        <v>41250</v>
      </c>
      <c r="AB998" s="28">
        <f>VLOOKUP(C998,Relatorios!A$3:B1769,2,0)</f>
        <v>41257</v>
      </c>
      <c r="AC998" s="287">
        <f>VLOOKUP(D998,Faturamento!D$3:F2433,3,0)</f>
        <v>41281</v>
      </c>
      <c r="AD998" s="41"/>
      <c r="AE998" s="14" t="str">
        <f>VLOOKUP(B998,SAOM!B$2:T2539,16,0)</f>
        <v>-</v>
      </c>
      <c r="AF998" s="14">
        <f t="shared" si="48"/>
        <v>41340</v>
      </c>
      <c r="AG998" s="14" t="s">
        <v>4162</v>
      </c>
      <c r="AH998" s="14"/>
      <c r="AI998" s="47"/>
      <c r="AJ998" s="114"/>
      <c r="AK998" s="114"/>
      <c r="AL998" s="11" t="str">
        <f>VLOOKUP(B998,SAOM!B$2:U2656,20,0)</f>
        <v>Não possui cabo RJ45</v>
      </c>
    </row>
    <row r="999" spans="1:38" s="57" customFormat="1" ht="15.75" customHeight="1">
      <c r="A999" s="39">
        <v>4254</v>
      </c>
      <c r="B999" s="31">
        <v>4254</v>
      </c>
      <c r="C999" s="31">
        <v>4254</v>
      </c>
      <c r="D999" s="33" t="str">
        <f>VLOOKUP(B999,SAOM!B$2:H2656,7,0)</f>
        <v>SES-MAIS-4254</v>
      </c>
      <c r="E999" s="24">
        <v>41149</v>
      </c>
      <c r="F999" s="24">
        <f t="shared" si="46"/>
        <v>41194</v>
      </c>
      <c r="G999" s="13">
        <f>VLOOKUP(B999,SAOM!B$2:D2543,3,0)</f>
        <v>41194</v>
      </c>
      <c r="H999" s="24">
        <f t="shared" si="47"/>
        <v>41209</v>
      </c>
      <c r="I999" s="24" t="s">
        <v>458</v>
      </c>
      <c r="J999" s="48" t="s">
        <v>469</v>
      </c>
      <c r="K999" s="33" t="str">
        <f>VLOOKUP(B999,SAOM!B$2:H2540,4,0)</f>
        <v>Aceito</v>
      </c>
      <c r="L999" s="10" t="s">
        <v>456</v>
      </c>
      <c r="M999" s="33" t="str">
        <f>VLOOKUP(B999,SAOM!B$2:F2826,5,0)</f>
        <v>Lider</v>
      </c>
      <c r="N999" s="40" t="s">
        <v>6799</v>
      </c>
      <c r="O999" s="11" t="str">
        <f>VLOOKUP(N999,Coordenadas!B$2:C1846,2,0)</f>
        <v>SUL</v>
      </c>
      <c r="P999" s="11" t="str">
        <f>VLOOKUP(N999,Coordenadas!B$2:D1846,3,0)</f>
        <v xml:space="preserve"> 22°27'1.63"S</v>
      </c>
      <c r="Q999" s="11" t="str">
        <f>VLOOKUP(N999,Coordenadas!B$2:E1846,4,0)</f>
        <v xml:space="preserve"> 45° 9'53.58"O</v>
      </c>
      <c r="R999" s="31">
        <v>4033</v>
      </c>
      <c r="S999" s="24">
        <v>41164</v>
      </c>
      <c r="T999" s="35" t="str">
        <f>VLOOKUP(B999,SAOM!B$2:M2540,9,0)</f>
        <v>Valquíria Aparecida Ribeiro</v>
      </c>
      <c r="U999" s="13" t="str">
        <f>VLOOKUP(B999,SAOM!B$2:N2540,10,0)</f>
        <v>Rua Manoel Frederrico Ribeiro, 167 - Centro</v>
      </c>
      <c r="V999" s="35" t="str">
        <f>VLOOKUP(B999,SAOM!B$2:P2540,12,0)</f>
        <v>35 3625 1257</v>
      </c>
      <c r="W999" s="60" t="str">
        <f>VLOOKUP(B999,SAOM!B$2:O2540,11,0)</f>
        <v>37516-000</v>
      </c>
      <c r="X999" s="33" t="str">
        <f>VLOOKUP(B999,SAOM!B$2:Q2540,13,0)</f>
        <v>00:20:0E:10:54:F0</v>
      </c>
      <c r="Y999" s="24">
        <v>41221</v>
      </c>
      <c r="Z999" s="40" t="s">
        <v>7487</v>
      </c>
      <c r="AA999" s="55">
        <v>41222</v>
      </c>
      <c r="AB999" s="28">
        <f>VLOOKUP(C999,Relatorios!A$3:B1770,2,0)</f>
        <v>41277</v>
      </c>
      <c r="AC999" s="287">
        <f>VLOOKUP(D999,Faturamento!D$3:F2434,3,0)</f>
        <v>41253</v>
      </c>
      <c r="AD999" s="45"/>
      <c r="AE999" s="14" t="str">
        <f>VLOOKUP(B999,SAOM!B$2:T2540,16,0)</f>
        <v>-</v>
      </c>
      <c r="AF999" s="55">
        <f t="shared" si="48"/>
        <v>41312</v>
      </c>
      <c r="AG999" s="55" t="s">
        <v>4162</v>
      </c>
      <c r="AH999" s="55"/>
      <c r="AI999" s="181"/>
      <c r="AJ999" s="115"/>
      <c r="AK999" s="115"/>
      <c r="AL999" s="11" t="str">
        <f>VLOOKUP(B999,SAOM!B$2:U2657,20,0)</f>
        <v>Vai deixar.</v>
      </c>
    </row>
    <row r="1000" spans="1:38" s="57" customFormat="1" ht="15.75" customHeight="1">
      <c r="A1000" s="39">
        <v>4253</v>
      </c>
      <c r="B1000" s="31">
        <v>4253</v>
      </c>
      <c r="C1000" s="31">
        <v>4253</v>
      </c>
      <c r="D1000" s="33" t="str">
        <f>VLOOKUP(B1000,SAOM!B$2:H2657,7,0)</f>
        <v>SES-MAIA-4253</v>
      </c>
      <c r="E1000" s="24">
        <v>41149</v>
      </c>
      <c r="F1000" s="24">
        <f t="shared" si="46"/>
        <v>41194</v>
      </c>
      <c r="G1000" s="13">
        <f>VLOOKUP(B1000,SAOM!B$2:D2544,3,0)</f>
        <v>41194</v>
      </c>
      <c r="H1000" s="24">
        <f t="shared" si="47"/>
        <v>41209</v>
      </c>
      <c r="I1000" s="24" t="s">
        <v>458</v>
      </c>
      <c r="J1000" s="48" t="s">
        <v>469</v>
      </c>
      <c r="K1000" s="33" t="str">
        <f>VLOOKUP(B1000,SAOM!B$2:H2541,4,0)</f>
        <v>Aceito</v>
      </c>
      <c r="L1000" s="10" t="s">
        <v>456</v>
      </c>
      <c r="M1000" s="33" t="str">
        <f>VLOOKUP(B1000,SAOM!B$2:F2827,5,0)</f>
        <v>Lider</v>
      </c>
      <c r="N1000" s="40" t="s">
        <v>2566</v>
      </c>
      <c r="O1000" s="11" t="str">
        <f>VLOOKUP(N1000,Coordenadas!B$2:C1847,2,0)</f>
        <v>LESTE</v>
      </c>
      <c r="P1000" s="11" t="str">
        <f>VLOOKUP(N1000,Coordenadas!B$2:D1847,3,0)</f>
        <v xml:space="preserve"> 19°42'48.05"S</v>
      </c>
      <c r="Q1000" s="11" t="str">
        <f>VLOOKUP(N1000,Coordenadas!B$2:E1847,4,0)</f>
        <v xml:space="preserve"> 42°43'55.30"O</v>
      </c>
      <c r="R1000" s="31">
        <v>4033</v>
      </c>
      <c r="S1000" s="24">
        <v>41164</v>
      </c>
      <c r="T1000" s="35" t="str">
        <f>VLOOKUP(B1000,SAOM!B$2:M2541,9,0)</f>
        <v>Irai Aparecida Assis/Lessana Quintão</v>
      </c>
      <c r="U1000" s="13" t="str">
        <f>VLOOKUP(B1000,SAOM!B$2:N2541,10,0)</f>
        <v>Avenida Minas Gerais, SN - Cava Grande</v>
      </c>
      <c r="V1000" s="35" t="str">
        <f>VLOOKUP(B1000,SAOM!B$2:P2541,12,0)</f>
        <v>(31) 38442060</v>
      </c>
      <c r="W1000" s="60" t="str">
        <f>VLOOKUP(B1000,SAOM!B$2:O2541,11,0)</f>
        <v>35185-000</v>
      </c>
      <c r="X1000" s="33" t="str">
        <f>VLOOKUP(B1000,SAOM!B$2:Q2541,13,0)</f>
        <v>00:20:0e:10:4a:27</v>
      </c>
      <c r="Y1000" s="24">
        <v>41165</v>
      </c>
      <c r="Z1000" s="40" t="s">
        <v>5721</v>
      </c>
      <c r="AA1000" s="55">
        <v>41166</v>
      </c>
      <c r="AB1000" s="28">
        <f>VLOOKUP(C1000,Relatorios!A$3:B1771,2,0)</f>
        <v>41291</v>
      </c>
      <c r="AC1000" s="287">
        <f>VLOOKUP(D1000,Faturamento!D$3:F2435,3,0)</f>
        <v>41197</v>
      </c>
      <c r="AD1000" s="45"/>
      <c r="AE1000" s="14" t="str">
        <f>VLOOKUP(B1000,SAOM!B$2:T2541,16,0)</f>
        <v>-</v>
      </c>
      <c r="AF1000" s="14">
        <f t="shared" si="48"/>
        <v>41256</v>
      </c>
      <c r="AG1000" s="55" t="s">
        <v>4162</v>
      </c>
      <c r="AH1000" s="55"/>
      <c r="AI1000" s="181"/>
      <c r="AJ1000" s="115"/>
      <c r="AK1000" s="115"/>
      <c r="AL1000" s="11" t="str">
        <f>VLOOKUP(B1000,SAOM!B$2:U2658,20,0)</f>
        <v>O técnico não possui um cabo com o comprimento correto</v>
      </c>
    </row>
    <row r="1001" spans="1:38" s="15" customFormat="1" ht="15.75" customHeight="1">
      <c r="A1001" s="39">
        <v>4289</v>
      </c>
      <c r="B1001" s="31">
        <v>4289</v>
      </c>
      <c r="C1001" s="31">
        <v>4289</v>
      </c>
      <c r="D1001" s="33" t="str">
        <f>VLOOKUP(B1001,SAOM!B$2:H2658,7,0)</f>
        <v>SES-NOEM-4289</v>
      </c>
      <c r="E1001" s="13">
        <v>41149</v>
      </c>
      <c r="F1001" s="13">
        <f t="shared" si="46"/>
        <v>41194</v>
      </c>
      <c r="G1001" s="13">
        <f>VLOOKUP(B1001,SAOM!B$2:D2545,3,0)</f>
        <v>41194</v>
      </c>
      <c r="H1001" s="13">
        <f t="shared" si="47"/>
        <v>41209</v>
      </c>
      <c r="I1001" s="13" t="s">
        <v>458</v>
      </c>
      <c r="J1001" s="10" t="s">
        <v>469</v>
      </c>
      <c r="K1001" s="33" t="str">
        <f>VLOOKUP(B1001,SAOM!B$2:H2542,4,0)</f>
        <v>Aceito</v>
      </c>
      <c r="L1001" s="10" t="s">
        <v>456</v>
      </c>
      <c r="M1001" s="33" t="str">
        <f>VLOOKUP(B1001,SAOM!B$2:F2828,5,0)</f>
        <v>Lider</v>
      </c>
      <c r="N1001" s="11" t="s">
        <v>6807</v>
      </c>
      <c r="O1001" s="11" t="str">
        <f>VLOOKUP(N1001,Coordenadas!B$2:C1848,2,0)</f>
        <v>LESTE</v>
      </c>
      <c r="P1001" s="11" t="str">
        <f>VLOOKUP(N1001,Coordenadas!B$2:D1848,3,0)</f>
        <v xml:space="preserve"> 18°27'48.16"S</v>
      </c>
      <c r="Q1001" s="11" t="str">
        <f>VLOOKUP(N1001,Coordenadas!B$2:E1848,4,0)</f>
        <v xml:space="preserve"> 41° 1'7.00"O</v>
      </c>
      <c r="R1001" s="33">
        <v>4033</v>
      </c>
      <c r="S1001" s="13">
        <v>41165</v>
      </c>
      <c r="T1001" s="35" t="str">
        <f>VLOOKUP(B1001,SAOM!B$2:M2542,9,0)</f>
        <v>ADONIAS MARTINS DA SILVA/MONIQUE SOUTO DE SOU</v>
      </c>
      <c r="U1001" s="13" t="str">
        <f>VLOOKUP(B1001,SAOM!B$2:N2542,10,0)</f>
        <v>AV. JOÃO ALVES DE PAULA, 357 - CENTRO</v>
      </c>
      <c r="V1001" s="35" t="str">
        <f>VLOOKUP(B1001,SAOM!B$2:P2542,12,0)</f>
        <v>33 32418008 // 33 32</v>
      </c>
      <c r="W1001" s="60" t="str">
        <f>VLOOKUP(B1001,SAOM!B$2:O2542,11,0)</f>
        <v>35298-000</v>
      </c>
      <c r="X1001" s="33" t="str">
        <f>VLOOKUP(B1001,SAOM!B$2:Q2542,13,0)</f>
        <v>00:20:0E:10:57:52</v>
      </c>
      <c r="Y1001" s="13">
        <v>41327</v>
      </c>
      <c r="Z1001" s="11" t="s">
        <v>9436</v>
      </c>
      <c r="AA1001" s="14">
        <v>41330</v>
      </c>
      <c r="AB1001" s="28" t="e">
        <f>VLOOKUP(C1001,Relatorios!A$3:B1772,2,0)</f>
        <v>#N/A</v>
      </c>
      <c r="AC1001" s="287">
        <f>VLOOKUP(D1001,Faturamento!D$3:F2436,3,0)</f>
        <v>41361</v>
      </c>
      <c r="AD1001" s="41"/>
      <c r="AE1001" s="14" t="str">
        <f>VLOOKUP(B1001,SAOM!B$2:T2542,16,0)</f>
        <v>-</v>
      </c>
      <c r="AF1001" s="14">
        <f t="shared" si="48"/>
        <v>41420</v>
      </c>
      <c r="AG1001" s="14" t="s">
        <v>4162</v>
      </c>
      <c r="AH1001" s="14"/>
      <c r="AI1001" s="47"/>
      <c r="AJ1001" s="114"/>
      <c r="AK1001" s="114"/>
      <c r="AL1001" s="11" t="str">
        <f>VLOOKUP(B1001,SAOM!B$2:U2659,20,0)</f>
        <v>Vai deixar ligado no modem.</v>
      </c>
    </row>
    <row r="1002" spans="1:38" s="15" customFormat="1" ht="15.75" customHeight="1">
      <c r="A1002" s="39">
        <v>4288</v>
      </c>
      <c r="B1002" s="31">
        <v>4288</v>
      </c>
      <c r="C1002" s="31">
        <v>4288</v>
      </c>
      <c r="D1002" s="33" t="str">
        <f>VLOOKUP(B1002,SAOM!B$2:H2659,7,0)</f>
        <v>SES-NOEM-4288</v>
      </c>
      <c r="E1002" s="13">
        <v>41149</v>
      </c>
      <c r="F1002" s="13">
        <f t="shared" si="46"/>
        <v>41194</v>
      </c>
      <c r="G1002" s="13">
        <f>VLOOKUP(B1002,SAOM!B$2:D2546,3,0)</f>
        <v>41194</v>
      </c>
      <c r="H1002" s="13">
        <f t="shared" si="47"/>
        <v>41209</v>
      </c>
      <c r="I1002" s="13">
        <v>41339</v>
      </c>
      <c r="J1002" s="10" t="s">
        <v>700</v>
      </c>
      <c r="K1002" s="33" t="str">
        <f>VLOOKUP(B1002,SAOM!B$2:H2543,4,0)</f>
        <v>Paralisado</v>
      </c>
      <c r="L1002" s="10" t="s">
        <v>456</v>
      </c>
      <c r="M1002" s="33" t="str">
        <f>VLOOKUP(B1002,SAOM!B$2:F2829,5,0)</f>
        <v>Lider</v>
      </c>
      <c r="N1002" s="11" t="s">
        <v>6807</v>
      </c>
      <c r="O1002" s="11" t="str">
        <f>VLOOKUP(N1002,Coordenadas!B$2:C1849,2,0)</f>
        <v>LESTE</v>
      </c>
      <c r="P1002" s="11" t="str">
        <f>VLOOKUP(N1002,Coordenadas!B$2:D1849,3,0)</f>
        <v xml:space="preserve"> 18°27'48.16"S</v>
      </c>
      <c r="Q1002" s="11" t="str">
        <f>VLOOKUP(N1002,Coordenadas!B$2:E1849,4,0)</f>
        <v xml:space="preserve"> 41° 1'7.00"O</v>
      </c>
      <c r="R1002" s="33">
        <v>4033</v>
      </c>
      <c r="S1002" s="13">
        <v>41165</v>
      </c>
      <c r="T1002" s="35" t="str">
        <f>VLOOKUP(B1002,SAOM!B$2:M2543,9,0)</f>
        <v>ADONIAS MARTINS DA SILVA/BRUNA KEILA MOREIRA</v>
      </c>
      <c r="U1002" s="13" t="str">
        <f>VLOOKUP(B1002,SAOM!B$2:N2543,10,0)</f>
        <v>RUA JULIO JOSE VERLY, 150 - POVOADO DE SANTO ANTONIO</v>
      </c>
      <c r="V1002" s="35" t="str">
        <f>VLOOKUP(B1002,SAOM!B$2:P2543,12,0)</f>
        <v>33 32418001 // 33 32</v>
      </c>
      <c r="W1002" s="60" t="str">
        <f>VLOOKUP(B1002,SAOM!B$2:O2543,11,0)</f>
        <v>35298-000</v>
      </c>
      <c r="X1002" s="33" t="str">
        <f>VLOOKUP(B1002,SAOM!B$2:Q2543,13,0)</f>
        <v>-</v>
      </c>
      <c r="Y1002" s="13"/>
      <c r="Z1002" s="11"/>
      <c r="AA1002" s="14"/>
      <c r="AB1002" s="28" t="e">
        <f>VLOOKUP(C1002,Relatorios!A$3:B1773,2,0)</f>
        <v>#N/A</v>
      </c>
      <c r="AC1002" s="287" t="e">
        <f>VLOOKUP(D1002,Faturamento!D$3:F2437,3,0)</f>
        <v>#N/A</v>
      </c>
      <c r="AD1002" s="41"/>
      <c r="AE1002" s="14" t="str">
        <f>VLOOKUP(B1002,SAOM!B$2:T2543,16,0)</f>
        <v>06/03/2013 17:45:18 	Hernan Martins Alves 	Localidade está em reforma com termino previsto para o fim de abril.  	Pendência Ativação</v>
      </c>
      <c r="AF1002" s="14">
        <f t="shared" si="48"/>
        <v>90</v>
      </c>
      <c r="AG1002" s="14" t="s">
        <v>4162</v>
      </c>
      <c r="AH1002" s="14"/>
      <c r="AI1002" s="47"/>
      <c r="AJ1002" s="114"/>
      <c r="AK1002" s="114"/>
      <c r="AL1002" s="11" t="str">
        <f>VLOOKUP(B1002,SAOM!B$2:U2660,20,0)</f>
        <v>-</v>
      </c>
    </row>
    <row r="1003" spans="1:38" s="15" customFormat="1" ht="15.75" customHeight="1">
      <c r="A1003" s="39">
        <v>4287</v>
      </c>
      <c r="B1003" s="31">
        <v>4287</v>
      </c>
      <c r="C1003" s="31">
        <v>4287</v>
      </c>
      <c r="D1003" s="33" t="str">
        <f>VLOOKUP(B1003,SAOM!B$2:H2660,7,0)</f>
        <v>SES-NOEM-4287</v>
      </c>
      <c r="E1003" s="13">
        <v>41149</v>
      </c>
      <c r="F1003" s="13">
        <f t="shared" si="46"/>
        <v>41194</v>
      </c>
      <c r="G1003" s="13">
        <f>VLOOKUP(B1003,SAOM!B$2:D2547,3,0)</f>
        <v>41194</v>
      </c>
      <c r="H1003" s="13">
        <f t="shared" si="47"/>
        <v>41209</v>
      </c>
      <c r="I1003" s="13" t="s">
        <v>458</v>
      </c>
      <c r="J1003" s="10" t="s">
        <v>469</v>
      </c>
      <c r="K1003" s="33" t="str">
        <f>VLOOKUP(B1003,SAOM!B$2:H2544,4,0)</f>
        <v>Aceito</v>
      </c>
      <c r="L1003" s="10" t="s">
        <v>456</v>
      </c>
      <c r="M1003" s="33" t="str">
        <f>VLOOKUP(B1003,SAOM!B$2:F2830,5,0)</f>
        <v>Lider</v>
      </c>
      <c r="N1003" s="11" t="s">
        <v>6807</v>
      </c>
      <c r="O1003" s="11" t="str">
        <f>VLOOKUP(N1003,Coordenadas!B$2:C1850,2,0)</f>
        <v>LESTE</v>
      </c>
      <c r="P1003" s="11" t="str">
        <f>VLOOKUP(N1003,Coordenadas!B$2:D1850,3,0)</f>
        <v xml:space="preserve"> 18°27'48.16"S</v>
      </c>
      <c r="Q1003" s="11" t="str">
        <f>VLOOKUP(N1003,Coordenadas!B$2:E1850,4,0)</f>
        <v xml:space="preserve"> 41° 1'7.00"O</v>
      </c>
      <c r="R1003" s="33">
        <v>4033</v>
      </c>
      <c r="S1003" s="13">
        <v>41165</v>
      </c>
      <c r="T1003" s="35" t="str">
        <f>VLOOKUP(B1003,SAOM!B$2:M2544,9,0)</f>
        <v>ADONIAS MARTINS DA SILVA/MILENE DE OLIVEIRA S</v>
      </c>
      <c r="U1003" s="13" t="str">
        <f>VLOOKUP(B1003,SAOM!B$2:N2544,10,0)</f>
        <v>RUA HENRIQUE TEIXEIRA DE SIQUEIRA, 230 - CENTRO</v>
      </c>
      <c r="V1003" s="35" t="str">
        <f>VLOOKUP(B1003,SAOM!B$2:P2544,12,0)</f>
        <v>33 3241 8001</v>
      </c>
      <c r="W1003" s="60" t="str">
        <f>VLOOKUP(B1003,SAOM!B$2:O2544,11,0)</f>
        <v>35298-000</v>
      </c>
      <c r="X1003" s="33" t="str">
        <f>VLOOKUP(B1003,SAOM!B$2:Q2544,13,0)</f>
        <v>00:20:0e:10:4c:c6</v>
      </c>
      <c r="Y1003" s="13">
        <v>41338</v>
      </c>
      <c r="Z1003" s="11" t="s">
        <v>15731</v>
      </c>
      <c r="AA1003" s="14">
        <v>41338</v>
      </c>
      <c r="AB1003" s="28" t="e">
        <f>VLOOKUP(C1003,Relatorios!A$3:B1774,2,0)</f>
        <v>#N/A</v>
      </c>
      <c r="AC1003" s="287">
        <f>VLOOKUP(D1003,Faturamento!D$3:F2438,3,0)</f>
        <v>41369</v>
      </c>
      <c r="AD1003" s="45" t="s">
        <v>15747</v>
      </c>
      <c r="AE1003" s="14" t="str">
        <f>VLOOKUP(B1003,SAOM!B$2:T2544,16,0)</f>
        <v>-</v>
      </c>
      <c r="AF1003" s="14">
        <f t="shared" si="48"/>
        <v>41428</v>
      </c>
      <c r="AG1003" s="14" t="s">
        <v>4162</v>
      </c>
      <c r="AH1003" s="14"/>
      <c r="AI1003" s="47"/>
      <c r="AJ1003" s="114"/>
      <c r="AK1003" s="114"/>
      <c r="AL1003" s="11" t="str">
        <f>VLOOKUP(B1003,SAOM!B$2:U2661,20,0)</f>
        <v>Não possui cabo</v>
      </c>
    </row>
    <row r="1004" spans="1:38" s="57" customFormat="1" ht="15.75" customHeight="1">
      <c r="A1004" s="39">
        <v>4286</v>
      </c>
      <c r="B1004" s="31">
        <v>4286</v>
      </c>
      <c r="C1004" s="31">
        <v>4286</v>
      </c>
      <c r="D1004" s="33" t="str">
        <f>VLOOKUP(B1004,SAOM!B$2:H2661,7,0)</f>
        <v>SES-SANO-4286</v>
      </c>
      <c r="E1004" s="24">
        <v>41149</v>
      </c>
      <c r="F1004" s="24">
        <f t="shared" si="46"/>
        <v>41194</v>
      </c>
      <c r="G1004" s="13">
        <f>VLOOKUP(B1004,SAOM!B$2:D2548,3,0)</f>
        <v>41194</v>
      </c>
      <c r="H1004" s="24">
        <f t="shared" si="47"/>
        <v>41209</v>
      </c>
      <c r="I1004" s="24" t="s">
        <v>458</v>
      </c>
      <c r="J1004" s="48" t="s">
        <v>469</v>
      </c>
      <c r="K1004" s="33" t="str">
        <f>VLOOKUP(B1004,SAOM!B$2:H2545,4,0)</f>
        <v>Aceito</v>
      </c>
      <c r="L1004" s="10" t="s">
        <v>456</v>
      </c>
      <c r="M1004" s="33" t="str">
        <f>VLOOKUP(B1004,SAOM!B$2:F2831,5,0)</f>
        <v>Lider</v>
      </c>
      <c r="N1004" s="40" t="s">
        <v>1644</v>
      </c>
      <c r="O1004" s="11" t="str">
        <f>VLOOKUP(N1004,Coordenadas!B$2:C1851,2,0)</f>
        <v>SUL</v>
      </c>
      <c r="P1004" s="11" t="str">
        <f>VLOOKUP(N1004,Coordenadas!B$2:D1851,3,0)</f>
        <v xml:space="preserve"> 20°46'53.46"S</v>
      </c>
      <c r="Q1004" s="11" t="str">
        <f>VLOOKUP(N1004,Coordenadas!B$2:E1851,4,0)</f>
        <v xml:space="preserve"> 47° 5'37.58"O</v>
      </c>
      <c r="R1004" s="31">
        <v>4033</v>
      </c>
      <c r="S1004" s="24">
        <v>41169</v>
      </c>
      <c r="T1004" s="35" t="str">
        <f>VLOOKUP(B1004,SAOM!B$2:M2545,9,0)</f>
        <v>Rozaria Luciana Pessoni</v>
      </c>
      <c r="U1004" s="13" t="str">
        <f>VLOOKUP(B1004,SAOM!B$2:N2545,10,0)</f>
        <v>Avenida Clemente Santana, 175 - Centro</v>
      </c>
      <c r="V1004" s="35" t="str">
        <f>VLOOKUP(B1004,SAOM!B$2:P2545,12,0)</f>
        <v>(35) 35351332</v>
      </c>
      <c r="W1004" s="60" t="str">
        <f>VLOOKUP(B1004,SAOM!B$2:O2545,11,0)</f>
        <v>37960-000</v>
      </c>
      <c r="X1004" s="33" t="str">
        <f>VLOOKUP(B1004,SAOM!B$2:Q2545,13,0)</f>
        <v>00:20:0E:10:49:C3</v>
      </c>
      <c r="Y1004" s="24">
        <v>41172</v>
      </c>
      <c r="Z1004" s="40" t="s">
        <v>5319</v>
      </c>
      <c r="AA1004" s="55">
        <v>41172</v>
      </c>
      <c r="AB1004" s="28">
        <f>VLOOKUP(C1004,Relatorios!A$3:B1775,2,0)</f>
        <v>41193</v>
      </c>
      <c r="AC1004" s="287">
        <f>VLOOKUP(D1004,Faturamento!D$3:F2439,3,0)</f>
        <v>41203</v>
      </c>
      <c r="AD1004" s="45"/>
      <c r="AE1004" s="14" t="str">
        <f>VLOOKUP(B1004,SAOM!B$2:T2545,16,0)</f>
        <v>-</v>
      </c>
      <c r="AF1004" s="14">
        <f t="shared" si="48"/>
        <v>41262</v>
      </c>
      <c r="AG1004" s="55">
        <v>41278</v>
      </c>
      <c r="AH1004" s="55" t="s">
        <v>13756</v>
      </c>
      <c r="AI1004" s="181" t="s">
        <v>623</v>
      </c>
      <c r="AJ1004" s="115" t="s">
        <v>13757</v>
      </c>
      <c r="AK1004" s="115" t="s">
        <v>4162</v>
      </c>
      <c r="AL1004" s="11" t="str">
        <f>VLOOKUP(B1004,SAOM!B$2:U2662,20,0)</f>
        <v>Não veio no kit.</v>
      </c>
    </row>
    <row r="1005" spans="1:38" s="57" customFormat="1" ht="15.75" customHeight="1">
      <c r="A1005" s="39">
        <v>4285</v>
      </c>
      <c r="B1005" s="31">
        <v>4285</v>
      </c>
      <c r="C1005" s="31">
        <v>4285</v>
      </c>
      <c r="D1005" s="33" t="str">
        <f>VLOOKUP(B1005,SAOM!B$2:H2662,7,0)</f>
        <v>SES-SANO-4285</v>
      </c>
      <c r="E1005" s="24">
        <v>41149</v>
      </c>
      <c r="F1005" s="24">
        <f t="shared" si="46"/>
        <v>41194</v>
      </c>
      <c r="G1005" s="13">
        <f>VLOOKUP(B1005,SAOM!B$2:D2549,3,0)</f>
        <v>41194</v>
      </c>
      <c r="H1005" s="24">
        <f t="shared" si="47"/>
        <v>41209</v>
      </c>
      <c r="I1005" s="24" t="s">
        <v>458</v>
      </c>
      <c r="J1005" s="48" t="s">
        <v>469</v>
      </c>
      <c r="K1005" s="33" t="str">
        <f>VLOOKUP(B1005,SAOM!B$2:H2546,4,0)</f>
        <v>Aceito</v>
      </c>
      <c r="L1005" s="10" t="s">
        <v>456</v>
      </c>
      <c r="M1005" s="33" t="str">
        <f>VLOOKUP(B1005,SAOM!B$2:F2832,5,0)</f>
        <v>Lider</v>
      </c>
      <c r="N1005" s="40" t="s">
        <v>1644</v>
      </c>
      <c r="O1005" s="11" t="str">
        <f>VLOOKUP(N1005,Coordenadas!B$2:C1852,2,0)</f>
        <v>SUL</v>
      </c>
      <c r="P1005" s="11" t="str">
        <f>VLOOKUP(N1005,Coordenadas!B$2:D1852,3,0)</f>
        <v xml:space="preserve"> 20°46'53.46"S</v>
      </c>
      <c r="Q1005" s="11" t="str">
        <f>VLOOKUP(N1005,Coordenadas!B$2:E1852,4,0)</f>
        <v xml:space="preserve"> 47° 5'37.58"O</v>
      </c>
      <c r="R1005" s="31">
        <v>4033</v>
      </c>
      <c r="S1005" s="24" t="s">
        <v>458</v>
      </c>
      <c r="T1005" s="35" t="str">
        <f>VLOOKUP(B1005,SAOM!B$2:M2546,9,0)</f>
        <v>Rozaria Luciana Pessoni</v>
      </c>
      <c r="U1005" s="13" t="str">
        <f>VLOOKUP(B1005,SAOM!B$2:N2546,10,0)</f>
        <v>Rua Francisco Guerrieri, 385 - Rosario</v>
      </c>
      <c r="V1005" s="35" t="str">
        <f>VLOOKUP(B1005,SAOM!B$2:P2546,12,0)</f>
        <v>(35) 35351259</v>
      </c>
      <c r="W1005" s="60" t="str">
        <f>VLOOKUP(B1005,SAOM!B$2:O2546,11,0)</f>
        <v>37960-000</v>
      </c>
      <c r="X1005" s="33" t="str">
        <f>VLOOKUP(B1005,SAOM!B$2:Q2546,13,0)</f>
        <v>00:20:0E:10:4F:7E</v>
      </c>
      <c r="Y1005" s="24">
        <v>41171</v>
      </c>
      <c r="Z1005" s="40" t="s">
        <v>5319</v>
      </c>
      <c r="AA1005" s="55">
        <v>41172</v>
      </c>
      <c r="AB1005" s="28">
        <f>VLOOKUP(C1005,Relatorios!A$3:B1776,2,0)</f>
        <v>41193</v>
      </c>
      <c r="AC1005" s="287">
        <f>VLOOKUP(D1005,Faturamento!D$3:F2440,3,0)</f>
        <v>41203</v>
      </c>
      <c r="AD1005" s="45"/>
      <c r="AE1005" s="14" t="str">
        <f>VLOOKUP(B1005,SAOM!B$2:T2546,16,0)</f>
        <v>-</v>
      </c>
      <c r="AF1005" s="14">
        <f t="shared" si="48"/>
        <v>41262</v>
      </c>
      <c r="AG1005" s="55" t="s">
        <v>4162</v>
      </c>
      <c r="AH1005" s="55"/>
      <c r="AI1005" s="181"/>
      <c r="AJ1005" s="115"/>
      <c r="AK1005" s="115"/>
      <c r="AL1005" s="11" t="str">
        <f>VLOOKUP(B1005,SAOM!B$2:U2663,20,0)</f>
        <v>O técnico não recebeu o cabo no kit de instalação.</v>
      </c>
    </row>
    <row r="1006" spans="1:38" s="57" customFormat="1" ht="15.75" customHeight="1">
      <c r="A1006" s="39">
        <v>4284</v>
      </c>
      <c r="B1006" s="31">
        <v>4284</v>
      </c>
      <c r="C1006" s="31">
        <v>4284</v>
      </c>
      <c r="D1006" s="33" t="str">
        <f>VLOOKUP(B1006,SAOM!B$2:H2663,7,0)</f>
        <v>SES-SANO-4284</v>
      </c>
      <c r="E1006" s="24">
        <v>41149</v>
      </c>
      <c r="F1006" s="24">
        <f t="shared" si="46"/>
        <v>41194</v>
      </c>
      <c r="G1006" s="13">
        <f>VLOOKUP(B1006,SAOM!B$2:D2550,3,0)</f>
        <v>41194</v>
      </c>
      <c r="H1006" s="24">
        <f t="shared" si="47"/>
        <v>41209</v>
      </c>
      <c r="I1006" s="24" t="s">
        <v>458</v>
      </c>
      <c r="J1006" s="48" t="s">
        <v>469</v>
      </c>
      <c r="K1006" s="33" t="str">
        <f>VLOOKUP(B1006,SAOM!B$2:H2547,4,0)</f>
        <v>Aceito</v>
      </c>
      <c r="L1006" s="10" t="s">
        <v>456</v>
      </c>
      <c r="M1006" s="33" t="str">
        <f>VLOOKUP(B1006,SAOM!B$2:F2833,5,0)</f>
        <v>Lider</v>
      </c>
      <c r="N1006" s="40" t="s">
        <v>1644</v>
      </c>
      <c r="O1006" s="11" t="str">
        <f>VLOOKUP(N1006,Coordenadas!B$2:C1853,2,0)</f>
        <v>SUL</v>
      </c>
      <c r="P1006" s="11" t="str">
        <f>VLOOKUP(N1006,Coordenadas!B$2:D1853,3,0)</f>
        <v xml:space="preserve"> 20°46'53.46"S</v>
      </c>
      <c r="Q1006" s="11" t="str">
        <f>VLOOKUP(N1006,Coordenadas!B$2:E1853,4,0)</f>
        <v xml:space="preserve"> 47° 5'37.58"O</v>
      </c>
      <c r="R1006" s="31">
        <v>4033</v>
      </c>
      <c r="S1006" s="24">
        <v>41170</v>
      </c>
      <c r="T1006" s="35" t="str">
        <f>VLOOKUP(B1006,SAOM!B$2:M2547,9,0)</f>
        <v>Rozaria Luciana Pessoni</v>
      </c>
      <c r="U1006" s="13" t="str">
        <f>VLOOKUP(B1006,SAOM!B$2:N2547,10,0)</f>
        <v>Avenida Clemente Santana, 815 - Vila Nova</v>
      </c>
      <c r="V1006" s="35" t="str">
        <f>VLOOKUP(B1006,SAOM!B$2:P2547,12,0)</f>
        <v>(35) 35351305</v>
      </c>
      <c r="W1006" s="60" t="str">
        <f>VLOOKUP(B1006,SAOM!B$2:O2547,11,0)</f>
        <v>37960-000</v>
      </c>
      <c r="X1006" s="33" t="str">
        <f>VLOOKUP(B1006,SAOM!B$2:Q2547,13,0)</f>
        <v>00:20:0E:10:4C:5D</v>
      </c>
      <c r="Y1006" s="24">
        <v>41171</v>
      </c>
      <c r="Z1006" s="40" t="s">
        <v>5319</v>
      </c>
      <c r="AA1006" s="55">
        <v>41171</v>
      </c>
      <c r="AB1006" s="28">
        <f>VLOOKUP(C1006,Relatorios!A$3:B1777,2,0)</f>
        <v>41193</v>
      </c>
      <c r="AC1006" s="287">
        <f>VLOOKUP(D1006,Faturamento!D$3:F2441,3,0)</f>
        <v>41202</v>
      </c>
      <c r="AD1006" s="45"/>
      <c r="AE1006" s="14" t="str">
        <f>VLOOKUP(B1006,SAOM!B$2:T2547,16,0)</f>
        <v>-</v>
      </c>
      <c r="AF1006" s="14">
        <f t="shared" si="48"/>
        <v>41261</v>
      </c>
      <c r="AG1006" s="55" t="s">
        <v>4162</v>
      </c>
      <c r="AH1006" s="55"/>
      <c r="AI1006" s="181"/>
      <c r="AJ1006" s="115"/>
      <c r="AK1006" s="115"/>
      <c r="AL1006" s="11" t="str">
        <f>VLOOKUP(B1006,SAOM!B$2:U2664,20,0)</f>
        <v>Não, técnico não possui cabo.</v>
      </c>
    </row>
    <row r="1007" spans="1:38" s="15" customFormat="1" ht="15.75" customHeight="1">
      <c r="A1007" s="39">
        <v>4283</v>
      </c>
      <c r="B1007" s="31">
        <v>4283</v>
      </c>
      <c r="C1007" s="31">
        <v>4283</v>
      </c>
      <c r="D1007" s="33" t="str">
        <f>VLOOKUP(B1007,SAOM!B$2:H2664,7,0)</f>
        <v>SES-ITGI-4283</v>
      </c>
      <c r="E1007" s="13">
        <v>41149</v>
      </c>
      <c r="F1007" s="13">
        <f t="shared" si="46"/>
        <v>41194</v>
      </c>
      <c r="G1007" s="13">
        <f>VLOOKUP(B1007,SAOM!B$2:D2551,3,0)</f>
        <v>41194</v>
      </c>
      <c r="H1007" s="13">
        <f t="shared" si="47"/>
        <v>41209</v>
      </c>
      <c r="I1007" s="13" t="s">
        <v>458</v>
      </c>
      <c r="J1007" s="10" t="s">
        <v>469</v>
      </c>
      <c r="K1007" s="33" t="str">
        <f>VLOOKUP(B1007,SAOM!B$2:H2548,4,0)</f>
        <v>Aceito</v>
      </c>
      <c r="L1007" s="10" t="s">
        <v>456</v>
      </c>
      <c r="M1007" s="33" t="str">
        <f>VLOOKUP(B1007,SAOM!B$2:F2834,5,0)</f>
        <v>Lider</v>
      </c>
      <c r="N1007" s="11" t="s">
        <v>2485</v>
      </c>
      <c r="O1007" s="11" t="str">
        <f>VLOOKUP(N1007,Coordenadas!B$2:C1854,2,0)</f>
        <v>SUL</v>
      </c>
      <c r="P1007" s="11" t="str">
        <f>VLOOKUP(N1007,Coordenadas!B$2:D1854,3,0)</f>
        <v xml:space="preserve"> 21° 4'43.42"S</v>
      </c>
      <c r="Q1007" s="11" t="str">
        <f>VLOOKUP(N1007,Coordenadas!B$2:E1854,4,0)</f>
        <v xml:space="preserve"> 47° 2'51.33"O</v>
      </c>
      <c r="R1007" s="33">
        <v>4033</v>
      </c>
      <c r="S1007" s="13">
        <v>41166</v>
      </c>
      <c r="T1007" s="35" t="str">
        <f>VLOOKUP(B1007,SAOM!B$2:M2548,9,0)</f>
        <v>Enfª Ariane Leonel Colombaroli</v>
      </c>
      <c r="U1007" s="13" t="str">
        <f>VLOOKUP(B1007,SAOM!B$2:N2548,10,0)</f>
        <v>Francisco Campos 437 - centro</v>
      </c>
      <c r="V1007" s="35" t="str">
        <f>VLOOKUP(B1007,SAOM!B$2:P2548,12,0)</f>
        <v>35 3534 1639</v>
      </c>
      <c r="W1007" s="60" t="str">
        <f>VLOOKUP(B1007,SAOM!B$2:O2548,11,0)</f>
        <v>37955-000</v>
      </c>
      <c r="X1007" s="33" t="str">
        <f>VLOOKUP(B1007,SAOM!B$2:Q2548,13,0)</f>
        <v>00:20:0e:10:4b:0c</v>
      </c>
      <c r="Y1007" s="13">
        <v>41179</v>
      </c>
      <c r="Z1007" s="11" t="s">
        <v>7975</v>
      </c>
      <c r="AA1007" s="14">
        <v>41180</v>
      </c>
      <c r="AB1007" s="28">
        <f>VLOOKUP(C1007,Relatorios!A$3:B1778,2,0)</f>
        <v>41193</v>
      </c>
      <c r="AC1007" s="287">
        <f>VLOOKUP(D1007,Faturamento!D$3:F2442,3,0)</f>
        <v>41211</v>
      </c>
      <c r="AD1007" s="41"/>
      <c r="AE1007" s="14" t="str">
        <f>VLOOKUP(B1007,SAOM!B$2:T2548,16,0)</f>
        <v>-</v>
      </c>
      <c r="AF1007" s="14">
        <f t="shared" si="48"/>
        <v>41270</v>
      </c>
      <c r="AG1007" s="14">
        <v>41282</v>
      </c>
      <c r="AH1007" s="14">
        <v>41298</v>
      </c>
      <c r="AI1007" s="47" t="s">
        <v>8610</v>
      </c>
      <c r="AJ1007" s="114" t="s">
        <v>13772</v>
      </c>
      <c r="AK1007" s="114" t="s">
        <v>14722</v>
      </c>
      <c r="AL1007" s="11" t="str">
        <f>VLOOKUP(B1007,SAOM!B$2:U2665,20,0)</f>
        <v>Não possui cabo RJ45.</v>
      </c>
    </row>
    <row r="1008" spans="1:38" s="57" customFormat="1" ht="15.75" customHeight="1">
      <c r="A1008" s="39">
        <v>4282</v>
      </c>
      <c r="B1008" s="31">
        <v>4282</v>
      </c>
      <c r="C1008" s="31">
        <v>4282</v>
      </c>
      <c r="D1008" s="33" t="str">
        <f>VLOOKUP(B1008,SAOM!B$2:H2665,7,0)</f>
        <v>SES-ITGI-4282</v>
      </c>
      <c r="E1008" s="24">
        <v>41149</v>
      </c>
      <c r="F1008" s="24">
        <f t="shared" si="46"/>
        <v>41194</v>
      </c>
      <c r="G1008" s="13">
        <f>VLOOKUP(B1008,SAOM!B$2:D2552,3,0)</f>
        <v>41194</v>
      </c>
      <c r="H1008" s="24">
        <f t="shared" si="47"/>
        <v>41209</v>
      </c>
      <c r="I1008" s="24" t="s">
        <v>458</v>
      </c>
      <c r="J1008" s="48" t="s">
        <v>469</v>
      </c>
      <c r="K1008" s="33" t="str">
        <f>VLOOKUP(B1008,SAOM!B$2:H2549,4,0)</f>
        <v>Aceito</v>
      </c>
      <c r="L1008" s="10" t="s">
        <v>456</v>
      </c>
      <c r="M1008" s="33" t="str">
        <f>VLOOKUP(B1008,SAOM!B$2:F2835,5,0)</f>
        <v>Lider</v>
      </c>
      <c r="N1008" s="40" t="s">
        <v>2485</v>
      </c>
      <c r="O1008" s="11" t="str">
        <f>VLOOKUP(N1008,Coordenadas!B$2:C1855,2,0)</f>
        <v>SUL</v>
      </c>
      <c r="P1008" s="11" t="str">
        <f>VLOOKUP(N1008,Coordenadas!B$2:D1855,3,0)</f>
        <v xml:space="preserve"> 21° 4'43.42"S</v>
      </c>
      <c r="Q1008" s="11" t="str">
        <f>VLOOKUP(N1008,Coordenadas!B$2:E1855,4,0)</f>
        <v xml:space="preserve"> 47° 2'51.33"O</v>
      </c>
      <c r="R1008" s="31">
        <v>4033</v>
      </c>
      <c r="S1008" s="24">
        <v>41166</v>
      </c>
      <c r="T1008" s="35" t="str">
        <f>VLOOKUP(B1008,SAOM!B$2:M2549,9,0)</f>
        <v>Enfª Mariani Torre</v>
      </c>
      <c r="U1008" s="13" t="str">
        <f>VLOOKUP(B1008,SAOM!B$2:N2549,10,0)</f>
        <v>Wenceslau Brás 45 - centro</v>
      </c>
      <c r="V1008" s="35" t="str">
        <f>VLOOKUP(B1008,SAOM!B$2:P2549,12,0)</f>
        <v>35 35341989</v>
      </c>
      <c r="W1008" s="60" t="str">
        <f>VLOOKUP(B1008,SAOM!B$2:O2549,11,0)</f>
        <v>37955-000</v>
      </c>
      <c r="X1008" s="33" t="str">
        <f>VLOOKUP(B1008,SAOM!B$2:Q2549,13,0)</f>
        <v>00:20:0e:10:4c:98</v>
      </c>
      <c r="Y1008" s="24">
        <v>41185</v>
      </c>
      <c r="Z1008" s="11" t="s">
        <v>5319</v>
      </c>
      <c r="AA1008" s="55">
        <v>41186</v>
      </c>
      <c r="AB1008" s="28">
        <f>VLOOKUP(C1008,Relatorios!A$3:B1779,2,0)</f>
        <v>41193</v>
      </c>
      <c r="AC1008" s="287">
        <f>VLOOKUP(D1008,Faturamento!D$3:F2443,3,0)</f>
        <v>41217</v>
      </c>
      <c r="AD1008" s="45"/>
      <c r="AE1008" s="14" t="str">
        <f>VLOOKUP(B1008,SAOM!B$2:T2549,16,0)</f>
        <v>-</v>
      </c>
      <c r="AF1008" s="14">
        <f t="shared" si="48"/>
        <v>41276</v>
      </c>
      <c r="AG1008" s="55" t="s">
        <v>4162</v>
      </c>
      <c r="AH1008" s="55"/>
      <c r="AI1008" s="181"/>
      <c r="AJ1008" s="115"/>
      <c r="AK1008" s="115"/>
      <c r="AL1008" s="11" t="str">
        <f>VLOOKUP(B1008,SAOM!B$2:U2666,20,0)</f>
        <v>Não possui cabo RJ45</v>
      </c>
    </row>
    <row r="1009" spans="1:38" s="57" customFormat="1" ht="15.75" customHeight="1">
      <c r="A1009" s="39">
        <v>4281</v>
      </c>
      <c r="B1009" s="31">
        <v>4281</v>
      </c>
      <c r="C1009" s="31">
        <v>4281</v>
      </c>
      <c r="D1009" s="33" t="str">
        <f>VLOOKUP(B1009,SAOM!B$2:H2666,7,0)</f>
        <v>SES-ITGI-4281</v>
      </c>
      <c r="E1009" s="24">
        <v>41149</v>
      </c>
      <c r="F1009" s="24">
        <f t="shared" si="46"/>
        <v>41194</v>
      </c>
      <c r="G1009" s="13">
        <f>VLOOKUP(B1009,SAOM!B$2:D2553,3,0)</f>
        <v>41194</v>
      </c>
      <c r="H1009" s="24">
        <f t="shared" si="47"/>
        <v>41209</v>
      </c>
      <c r="I1009" s="24" t="s">
        <v>458</v>
      </c>
      <c r="J1009" s="48" t="s">
        <v>469</v>
      </c>
      <c r="K1009" s="33" t="str">
        <f>VLOOKUP(B1009,SAOM!B$2:H2550,4,0)</f>
        <v>Aceito</v>
      </c>
      <c r="L1009" s="10" t="s">
        <v>456</v>
      </c>
      <c r="M1009" s="33" t="str">
        <f>VLOOKUP(B1009,SAOM!B$2:F2836,5,0)</f>
        <v>Lider</v>
      </c>
      <c r="N1009" s="40" t="s">
        <v>2485</v>
      </c>
      <c r="O1009" s="11" t="str">
        <f>VLOOKUP(N1009,Coordenadas!B$2:C1856,2,0)</f>
        <v>SUL</v>
      </c>
      <c r="P1009" s="11" t="str">
        <f>VLOOKUP(N1009,Coordenadas!B$2:D1856,3,0)</f>
        <v xml:space="preserve"> 21° 4'43.42"S</v>
      </c>
      <c r="Q1009" s="11" t="str">
        <f>VLOOKUP(N1009,Coordenadas!B$2:E1856,4,0)</f>
        <v xml:space="preserve"> 47° 2'51.33"O</v>
      </c>
      <c r="R1009" s="31">
        <v>4033</v>
      </c>
      <c r="S1009" s="24">
        <v>41166</v>
      </c>
      <c r="T1009" s="35" t="str">
        <f>VLOOKUP(B1009,SAOM!B$2:M2550,9,0)</f>
        <v>Efmº Walquiria Leonel Dias</v>
      </c>
      <c r="U1009" s="13" t="str">
        <f>VLOOKUP(B1009,SAOM!B$2:N2550,10,0)</f>
        <v>Divino José Antônio, 464 - Jardim União</v>
      </c>
      <c r="V1009" s="35" t="str">
        <f>VLOOKUP(B1009,SAOM!B$2:P2550,12,0)</f>
        <v>35 3534 2110</v>
      </c>
      <c r="W1009" s="60" t="str">
        <f>VLOOKUP(B1009,SAOM!B$2:O2550,11,0)</f>
        <v>37955-000</v>
      </c>
      <c r="X1009" s="33" t="str">
        <f>VLOOKUP(B1009,SAOM!B$2:Q2550,13,0)</f>
        <v>00:20:0E:10:4A:A5</v>
      </c>
      <c r="Y1009" s="24">
        <v>41180</v>
      </c>
      <c r="Z1009" s="40" t="s">
        <v>5319</v>
      </c>
      <c r="AA1009" s="55">
        <v>41183</v>
      </c>
      <c r="AB1009" s="28">
        <f>VLOOKUP(C1009,Relatorios!A$3:B1780,2,0)</f>
        <v>41193</v>
      </c>
      <c r="AC1009" s="287">
        <f>VLOOKUP(D1009,Faturamento!D$3:F2444,3,0)</f>
        <v>41214</v>
      </c>
      <c r="AD1009" s="45"/>
      <c r="AE1009" s="14" t="str">
        <f>VLOOKUP(B1009,SAOM!B$2:T2550,16,0)</f>
        <v>-</v>
      </c>
      <c r="AF1009" s="14">
        <f t="shared" si="48"/>
        <v>41273</v>
      </c>
      <c r="AG1009" s="55" t="s">
        <v>4162</v>
      </c>
      <c r="AH1009" s="55"/>
      <c r="AI1009" s="181"/>
      <c r="AJ1009" s="115"/>
      <c r="AK1009" s="115"/>
      <c r="AL1009" s="11" t="str">
        <f>VLOOKUP(B1009,SAOM!B$2:U2667,20,0)</f>
        <v>-</v>
      </c>
    </row>
    <row r="1010" spans="1:38" s="57" customFormat="1" ht="15.75" customHeight="1">
      <c r="A1010" s="39">
        <v>4280</v>
      </c>
      <c r="B1010" s="31">
        <v>4280</v>
      </c>
      <c r="C1010" s="31">
        <v>4280</v>
      </c>
      <c r="D1010" s="33" t="str">
        <f>VLOOKUP(B1010,SAOM!B$2:H2667,7,0)</f>
        <v>SES-ITGI-4280</v>
      </c>
      <c r="E1010" s="24">
        <v>41149</v>
      </c>
      <c r="F1010" s="24">
        <f t="shared" si="46"/>
        <v>41194</v>
      </c>
      <c r="G1010" s="13">
        <f>VLOOKUP(B1010,SAOM!B$2:D2554,3,0)</f>
        <v>41194</v>
      </c>
      <c r="H1010" s="24">
        <f t="shared" si="47"/>
        <v>41209</v>
      </c>
      <c r="I1010" s="24" t="s">
        <v>458</v>
      </c>
      <c r="J1010" s="48" t="s">
        <v>469</v>
      </c>
      <c r="K1010" s="33" t="str">
        <f>VLOOKUP(B1010,SAOM!B$2:H2551,4,0)</f>
        <v>Aceito</v>
      </c>
      <c r="L1010" s="10" t="s">
        <v>456</v>
      </c>
      <c r="M1010" s="33" t="str">
        <f>VLOOKUP(B1010,SAOM!B$2:F2837,5,0)</f>
        <v>Lider</v>
      </c>
      <c r="N1010" s="40" t="s">
        <v>2485</v>
      </c>
      <c r="O1010" s="11" t="str">
        <f>VLOOKUP(N1010,Coordenadas!B$2:C1857,2,0)</f>
        <v>SUL</v>
      </c>
      <c r="P1010" s="11" t="str">
        <f>VLOOKUP(N1010,Coordenadas!B$2:D1857,3,0)</f>
        <v xml:space="preserve"> 21° 4'43.42"S</v>
      </c>
      <c r="Q1010" s="11" t="str">
        <f>VLOOKUP(N1010,Coordenadas!B$2:E1857,4,0)</f>
        <v xml:space="preserve"> 47° 2'51.33"O</v>
      </c>
      <c r="R1010" s="31">
        <v>4033</v>
      </c>
      <c r="S1010" s="24">
        <v>41166</v>
      </c>
      <c r="T1010" s="35" t="str">
        <f>VLOOKUP(B1010,SAOM!B$2:M2551,9,0)</f>
        <v>Efmª Regiane Cristina Id</v>
      </c>
      <c r="U1010" s="13" t="str">
        <f>VLOOKUP(B1010,SAOM!B$2:N2551,10,0)</f>
        <v>Avenida Expoita, 281 - Vale do Sol</v>
      </c>
      <c r="V1010" s="35" t="str">
        <f>VLOOKUP(B1010,SAOM!B$2:P2551,12,0)</f>
        <v>35 3534 1792</v>
      </c>
      <c r="W1010" s="60" t="str">
        <f>VLOOKUP(B1010,SAOM!B$2:O2551,11,0)</f>
        <v>37955-000</v>
      </c>
      <c r="X1010" s="33" t="str">
        <f>VLOOKUP(B1010,SAOM!B$2:Q2551,13,0)</f>
        <v>00:20:0E:10:4F:88</v>
      </c>
      <c r="Y1010" s="24">
        <v>41180</v>
      </c>
      <c r="Z1010" s="40" t="s">
        <v>5319</v>
      </c>
      <c r="AA1010" s="55">
        <v>41180</v>
      </c>
      <c r="AB1010" s="28">
        <f>VLOOKUP(C1010,Relatorios!A$3:B1781,2,0)</f>
        <v>41193</v>
      </c>
      <c r="AC1010" s="287">
        <f>VLOOKUP(D1010,Faturamento!D$3:F2445,3,0)</f>
        <v>41211</v>
      </c>
      <c r="AD1010" s="45"/>
      <c r="AE1010" s="14" t="str">
        <f>VLOOKUP(B1010,SAOM!B$2:T2551,16,0)</f>
        <v>-</v>
      </c>
      <c r="AF1010" s="14">
        <f t="shared" si="48"/>
        <v>41270</v>
      </c>
      <c r="AG1010" s="55">
        <v>41360</v>
      </c>
      <c r="AH1010" s="55"/>
      <c r="AI1010" s="181" t="s">
        <v>8609</v>
      </c>
      <c r="AJ1010" s="115" t="s">
        <v>16252</v>
      </c>
      <c r="AK1010" s="115" t="s">
        <v>4162</v>
      </c>
      <c r="AL1010" s="11" t="str">
        <f>VLOOKUP(B1010,SAOM!B$2:U2668,20,0)</f>
        <v>Não tem no kit.</v>
      </c>
    </row>
    <row r="1011" spans="1:38" s="15" customFormat="1" ht="15.75" customHeight="1">
      <c r="A1011" s="39">
        <v>4279</v>
      </c>
      <c r="B1011" s="31">
        <v>4279</v>
      </c>
      <c r="C1011" s="31">
        <v>4279</v>
      </c>
      <c r="D1011" s="33" t="str">
        <f>VLOOKUP(B1011,SAOM!B$2:H2668,7,0)</f>
        <v>SES-ITGI-4279</v>
      </c>
      <c r="E1011" s="13">
        <v>41149</v>
      </c>
      <c r="F1011" s="13">
        <f t="shared" si="46"/>
        <v>41194</v>
      </c>
      <c r="G1011" s="13">
        <f>VLOOKUP(B1011,SAOM!B$2:D2555,3,0)</f>
        <v>41194</v>
      </c>
      <c r="H1011" s="13">
        <f t="shared" si="47"/>
        <v>41209</v>
      </c>
      <c r="I1011" s="13" t="s">
        <v>458</v>
      </c>
      <c r="J1011" s="10" t="s">
        <v>469</v>
      </c>
      <c r="K1011" s="33" t="str">
        <f>VLOOKUP(B1011,SAOM!B$2:H2552,4,0)</f>
        <v>Aceito</v>
      </c>
      <c r="L1011" s="10" t="s">
        <v>456</v>
      </c>
      <c r="M1011" s="33" t="str">
        <f>VLOOKUP(B1011,SAOM!B$2:F2838,5,0)</f>
        <v>Lider</v>
      </c>
      <c r="N1011" s="11" t="s">
        <v>2485</v>
      </c>
      <c r="O1011" s="11" t="str">
        <f>VLOOKUP(N1011,Coordenadas!B$2:C1858,2,0)</f>
        <v>SUL</v>
      </c>
      <c r="P1011" s="11" t="str">
        <f>VLOOKUP(N1011,Coordenadas!B$2:D1858,3,0)</f>
        <v xml:space="preserve"> 21° 4'43.42"S</v>
      </c>
      <c r="Q1011" s="11" t="str">
        <f>VLOOKUP(N1011,Coordenadas!B$2:E1858,4,0)</f>
        <v xml:space="preserve"> 47° 2'51.33"O</v>
      </c>
      <c r="R1011" s="33">
        <v>4033</v>
      </c>
      <c r="S1011" s="13">
        <v>41166</v>
      </c>
      <c r="T1011" s="35" t="str">
        <f>VLOOKUP(B1011,SAOM!B$2:M2552,9,0)</f>
        <v>Efmª Marisa Marcomini</v>
      </c>
      <c r="U1011" s="13" t="str">
        <f>VLOOKUP(B1011,SAOM!B$2:N2552,10,0)</f>
        <v>Bom Jesus da Lapa, 383 - Bom Jesus</v>
      </c>
      <c r="V1011" s="35" t="str">
        <f>VLOOKUP(B1011,SAOM!B$2:P2552,12,0)</f>
        <v>35 3534 1394</v>
      </c>
      <c r="W1011" s="60" t="str">
        <f>VLOOKUP(B1011,SAOM!B$2:O2552,11,0)</f>
        <v>37955-000</v>
      </c>
      <c r="X1011" s="33" t="str">
        <f>VLOOKUP(B1011,SAOM!B$2:Q2552,13,0)</f>
        <v>00:20:0E:10:4C:96</v>
      </c>
      <c r="Y1011" s="13">
        <v>41183</v>
      </c>
      <c r="Z1011" s="11" t="s">
        <v>5319</v>
      </c>
      <c r="AA1011" s="14">
        <v>41183</v>
      </c>
      <c r="AB1011" s="28">
        <f>VLOOKUP(C1011,Relatorios!A$3:B1782,2,0)</f>
        <v>41277</v>
      </c>
      <c r="AC1011" s="287">
        <f>VLOOKUP(D1011,Faturamento!D$3:F2446,3,0)</f>
        <v>41214</v>
      </c>
      <c r="AD1011" s="41"/>
      <c r="AE1011" s="14" t="str">
        <f>VLOOKUP(B1011,SAOM!B$2:T2552,16,0)</f>
        <v>-</v>
      </c>
      <c r="AF1011" s="14">
        <f t="shared" si="48"/>
        <v>41273</v>
      </c>
      <c r="AG1011" s="14" t="s">
        <v>4162</v>
      </c>
      <c r="AH1011" s="14"/>
      <c r="AI1011" s="47"/>
      <c r="AJ1011" s="114"/>
      <c r="AK1011" s="114"/>
      <c r="AL1011" s="11" t="str">
        <f>VLOOKUP(B1011,SAOM!B$2:U2669,20,0)</f>
        <v>Não veio no kit.</v>
      </c>
    </row>
    <row r="1012" spans="1:38" s="57" customFormat="1" ht="15.75" customHeight="1">
      <c r="A1012" s="39">
        <v>4278</v>
      </c>
      <c r="B1012" s="31">
        <v>4278</v>
      </c>
      <c r="C1012" s="31">
        <v>4278</v>
      </c>
      <c r="D1012" s="31" t="str">
        <f>VLOOKUP(B1012,SAOM!B$2:H2669,7,0)</f>
        <v>SES-ITGI-4278</v>
      </c>
      <c r="E1012" s="24">
        <v>41149</v>
      </c>
      <c r="F1012" s="24">
        <v>41202</v>
      </c>
      <c r="G1012" s="24">
        <f>VLOOKUP(B1012,SAOM!B$2:D2556,3,0)</f>
        <v>41202</v>
      </c>
      <c r="H1012" s="24">
        <f t="shared" si="47"/>
        <v>41217</v>
      </c>
      <c r="I1012" s="24">
        <v>41162</v>
      </c>
      <c r="J1012" s="48" t="s">
        <v>469</v>
      </c>
      <c r="K1012" s="31" t="str">
        <f>VLOOKUP(B1012,SAOM!B$2:H2553,4,0)</f>
        <v>Aceito</v>
      </c>
      <c r="L1012" s="48" t="s">
        <v>456</v>
      </c>
      <c r="M1012" s="33" t="str">
        <f>VLOOKUP(B1012,SAOM!B$2:F2839,5,0)</f>
        <v>Lider</v>
      </c>
      <c r="N1012" s="40" t="s">
        <v>2485</v>
      </c>
      <c r="O1012" s="40" t="str">
        <f>VLOOKUP(N1012,Coordenadas!B$2:C1859,2,0)</f>
        <v>SUL</v>
      </c>
      <c r="P1012" s="40" t="str">
        <f>VLOOKUP(N1012,Coordenadas!B$2:D1859,3,0)</f>
        <v xml:space="preserve"> 21° 4'43.42"S</v>
      </c>
      <c r="Q1012" s="40" t="str">
        <f>VLOOKUP(N1012,Coordenadas!B$2:E1859,4,0)</f>
        <v xml:space="preserve"> 47° 2'51.33"O</v>
      </c>
      <c r="R1012" s="31">
        <v>4033</v>
      </c>
      <c r="S1012" s="24">
        <v>41213</v>
      </c>
      <c r="T1012" s="54" t="str">
        <f>VLOOKUP(B1012,SAOM!B$2:M2553,9,0)</f>
        <v xml:space="preserve"> Enfª Marisa marcomini </v>
      </c>
      <c r="U1012" s="24" t="str">
        <f>VLOOKUP(B1012,SAOM!B$2:N2553,10,0)</f>
        <v>Rua Geraldo Meirelli Suzano 45 Bairro Vila Nova.</v>
      </c>
      <c r="V1012" s="54" t="str">
        <f>VLOOKUP(B1012,SAOM!B$2:P2553,12,0)</f>
        <v>35 35341560/35341997</v>
      </c>
      <c r="W1012" s="175" t="str">
        <f>VLOOKUP(B1012,SAOM!B$2:O2553,11,0)</f>
        <v>37955-000</v>
      </c>
      <c r="X1012" s="31" t="str">
        <f>VLOOKUP(B1012,SAOM!B$2:Q2553,13,0)</f>
        <v>00:20:0E:10:55:AD</v>
      </c>
      <c r="Y1012" s="24">
        <v>41359</v>
      </c>
      <c r="Z1012" s="40" t="s">
        <v>12738</v>
      </c>
      <c r="AA1012" s="55">
        <v>41360</v>
      </c>
      <c r="AB1012" s="56" t="e">
        <f>VLOOKUP(C1012,Relatorios!A$3:B1783,2,0)</f>
        <v>#N/A</v>
      </c>
      <c r="AC1012" s="287">
        <f>VLOOKUP(D1012,Faturamento!D$3:F2447,3,0)</f>
        <v>41391</v>
      </c>
      <c r="AD1012" s="45"/>
      <c r="AE1012" s="55" t="str">
        <f>VLOOKUP(B1012,SAOM!B$2:T2553,16,0)</f>
        <v>18/09/2012 10:52:25 	Ivan Santos 	Endereço foi alterado.  	Pendência Ativação Resolvida
10/09/2012 16:08:37 	Hernan Martins Alves 	Em contato no fone: (035) 9813-5068/ (035)9931-1000 com a coordenadora Valkiria dos PSF?s de Itamogi o endereço corr</v>
      </c>
      <c r="AF1012" s="55">
        <f t="shared" si="48"/>
        <v>41450</v>
      </c>
      <c r="AG1012" s="55" t="s">
        <v>4162</v>
      </c>
      <c r="AH1012" s="55"/>
      <c r="AI1012" s="181"/>
      <c r="AJ1012" s="115"/>
      <c r="AK1012" s="115"/>
      <c r="AL1012" s="40" t="str">
        <f>VLOOKUP(B1012,SAOM!B$2:U2670,20,0)</f>
        <v>Vai deixar conectado no modem, tem computador.</v>
      </c>
    </row>
    <row r="1013" spans="1:38" s="15" customFormat="1" ht="15.75" customHeight="1">
      <c r="A1013" s="39">
        <v>4277</v>
      </c>
      <c r="B1013" s="31">
        <v>4277</v>
      </c>
      <c r="C1013" s="31">
        <v>4277</v>
      </c>
      <c r="D1013" s="33" t="str">
        <f>VLOOKUP(B1013,SAOM!B$2:H2670,7,0)</f>
        <v>SES-CAIS-4277</v>
      </c>
      <c r="E1013" s="13">
        <v>41149</v>
      </c>
      <c r="F1013" s="13">
        <f t="shared" ref="F1013:F1058" si="49">E1013+45</f>
        <v>41194</v>
      </c>
      <c r="G1013" s="13">
        <f>VLOOKUP(B1013,SAOM!B$2:D2557,3,0)</f>
        <v>41194</v>
      </c>
      <c r="H1013" s="13">
        <f t="shared" si="47"/>
        <v>41209</v>
      </c>
      <c r="I1013" s="13" t="s">
        <v>458</v>
      </c>
      <c r="J1013" s="10" t="s">
        <v>469</v>
      </c>
      <c r="K1013" s="33" t="str">
        <f>VLOOKUP(B1013,SAOM!B$2:H2554,4,0)</f>
        <v>Aceito</v>
      </c>
      <c r="L1013" s="10" t="s">
        <v>456</v>
      </c>
      <c r="M1013" s="33" t="str">
        <f>VLOOKUP(B1013,SAOM!B$2:F2840,5,0)</f>
        <v>Lider</v>
      </c>
      <c r="N1013" s="11" t="s">
        <v>2657</v>
      </c>
      <c r="O1013" s="11" t="str">
        <f>VLOOKUP(N1013,Coordenadas!B$2:C1860,2,0)</f>
        <v>TRIÂNGULO DO NORTE</v>
      </c>
      <c r="P1013" s="11" t="str">
        <f>VLOOKUP(N1013,Coordenadas!B$2:D1860,3,0)</f>
        <v xml:space="preserve"> 18°43'25.24"S</v>
      </c>
      <c r="Q1013" s="11" t="str">
        <f>VLOOKUP(N1013,Coordenadas!B$2:E1860,4,0)</f>
        <v xml:space="preserve"> 49°10'14.10"O</v>
      </c>
      <c r="R1013" s="33">
        <v>4033</v>
      </c>
      <c r="S1013" s="13">
        <v>41166</v>
      </c>
      <c r="T1013" s="35" t="str">
        <f>VLOOKUP(B1013,SAOM!B$2:M2554,9,0)</f>
        <v>LEOBERTO DUTRA SOARES</v>
      </c>
      <c r="U1013" s="13" t="str">
        <f>VLOOKUP(B1013,SAOM!B$2:N2554,10,0)</f>
        <v>RUA 10 Nº 452 - centro</v>
      </c>
      <c r="V1013" s="35" t="str">
        <f>VLOOKUP(B1013,SAOM!B$2:P2554,12,0)</f>
        <v>34-3266-3541 // 34-3</v>
      </c>
      <c r="W1013" s="60" t="str">
        <f>VLOOKUP(B1013,SAOM!B$2:O2554,11,0)</f>
        <v>38380-000</v>
      </c>
      <c r="X1013" s="33" t="str">
        <f>VLOOKUP(B1013,SAOM!B$2:Q2554,13,0)</f>
        <v>00:20:0e:10:5a:7b</v>
      </c>
      <c r="Y1013" s="13">
        <v>41207</v>
      </c>
      <c r="Z1013" s="11" t="s">
        <v>7489</v>
      </c>
      <c r="AA1013" s="14">
        <v>41208</v>
      </c>
      <c r="AB1013" s="28">
        <f>VLOOKUP(C1013,Relatorios!A$3:B1784,2,0)</f>
        <v>41254</v>
      </c>
      <c r="AC1013" s="287">
        <f>VLOOKUP(D1013,Faturamento!D$3:F2448,3,0)</f>
        <v>41239</v>
      </c>
      <c r="AD1013" s="41"/>
      <c r="AE1013" s="14" t="str">
        <f>VLOOKUP(B1013,SAOM!B$2:T2554,16,0)</f>
        <v>-</v>
      </c>
      <c r="AF1013" s="14">
        <f t="shared" si="48"/>
        <v>41298</v>
      </c>
      <c r="AG1013" s="14" t="s">
        <v>4162</v>
      </c>
      <c r="AH1013" s="14"/>
      <c r="AI1013" s="47"/>
      <c r="AJ1013" s="114"/>
      <c r="AK1013" s="114"/>
      <c r="AL1013" s="11" t="str">
        <f>VLOOKUP(B1013,SAOM!B$2:U2671,20,0)</f>
        <v>porta lan do único computador da localidade já está sendo utilizada</v>
      </c>
    </row>
    <row r="1014" spans="1:38" s="57" customFormat="1" ht="15.75" customHeight="1">
      <c r="A1014" s="39">
        <v>4276</v>
      </c>
      <c r="B1014" s="31">
        <v>4276</v>
      </c>
      <c r="C1014" s="31">
        <v>4276</v>
      </c>
      <c r="D1014" s="33" t="str">
        <f>VLOOKUP(B1014,SAOM!B$2:H2671,7,0)</f>
        <v>SES-CAIS-4276</v>
      </c>
      <c r="E1014" s="24">
        <v>41149</v>
      </c>
      <c r="F1014" s="24">
        <f t="shared" si="49"/>
        <v>41194</v>
      </c>
      <c r="G1014" s="13">
        <f>VLOOKUP(B1014,SAOM!B$2:D2558,3,0)</f>
        <v>41194</v>
      </c>
      <c r="H1014" s="24">
        <f t="shared" si="47"/>
        <v>41209</v>
      </c>
      <c r="I1014" s="24" t="s">
        <v>458</v>
      </c>
      <c r="J1014" s="48" t="s">
        <v>469</v>
      </c>
      <c r="K1014" s="33" t="str">
        <f>VLOOKUP(B1014,SAOM!B$2:H2555,4,0)</f>
        <v>Aceito</v>
      </c>
      <c r="L1014" s="10" t="s">
        <v>456</v>
      </c>
      <c r="M1014" s="33" t="str">
        <f>VLOOKUP(B1014,SAOM!B$2:F2841,5,0)</f>
        <v>Lider</v>
      </c>
      <c r="N1014" s="40" t="s">
        <v>2657</v>
      </c>
      <c r="O1014" s="11" t="str">
        <f>VLOOKUP(N1014,Coordenadas!B$2:C1861,2,0)</f>
        <v>TRIÂNGULO DO NORTE</v>
      </c>
      <c r="P1014" s="11" t="str">
        <f>VLOOKUP(N1014,Coordenadas!B$2:D1861,3,0)</f>
        <v xml:space="preserve"> 18°43'25.24"S</v>
      </c>
      <c r="Q1014" s="11" t="str">
        <f>VLOOKUP(N1014,Coordenadas!B$2:E1861,4,0)</f>
        <v xml:space="preserve"> 49°10'14.10"O</v>
      </c>
      <c r="R1014" s="31">
        <v>4033</v>
      </c>
      <c r="S1014" s="24">
        <v>41162</v>
      </c>
      <c r="T1014" s="35" t="str">
        <f>VLOOKUP(B1014,SAOM!B$2:M2555,9,0)</f>
        <v>MERULANA DANTAS BORGES</v>
      </c>
      <c r="U1014" s="13" t="str">
        <f>VLOOKUP(B1014,SAOM!B$2:N2555,10,0)</f>
        <v>RUA 1 Nº 300 - ALTAMIRA</v>
      </c>
      <c r="V1014" s="35" t="str">
        <f>VLOOKUP(B1014,SAOM!B$2:P2555,12,0)</f>
        <v>34-3266-3540</v>
      </c>
      <c r="W1014" s="60" t="str">
        <f>VLOOKUP(B1014,SAOM!B$2:O2555,11,0)</f>
        <v>38380-000</v>
      </c>
      <c r="X1014" s="33" t="str">
        <f>VLOOKUP(B1014,SAOM!B$2:Q2555,13,0)</f>
        <v>00:20:0E:10:54:99</v>
      </c>
      <c r="Y1014" s="24">
        <v>41205</v>
      </c>
      <c r="Z1014" s="40" t="s">
        <v>7489</v>
      </c>
      <c r="AA1014" s="55">
        <v>41205</v>
      </c>
      <c r="AB1014" s="28">
        <f>VLOOKUP(C1014,Relatorios!A$3:B1785,2,0)</f>
        <v>41254</v>
      </c>
      <c r="AC1014" s="287">
        <f>VLOOKUP(D1014,Faturamento!D$3:F2449,3,0)</f>
        <v>41236</v>
      </c>
      <c r="AD1014" s="45"/>
      <c r="AE1014" s="14" t="str">
        <f>VLOOKUP(B1014,SAOM!B$2:T2555,16,0)</f>
        <v>-</v>
      </c>
      <c r="AF1014" s="55">
        <f t="shared" si="48"/>
        <v>41295</v>
      </c>
      <c r="AG1014" s="55" t="s">
        <v>4162</v>
      </c>
      <c r="AH1014" s="55"/>
      <c r="AI1014" s="181"/>
      <c r="AJ1014" s="115"/>
      <c r="AK1014" s="115"/>
      <c r="AL1014" s="11" t="str">
        <f>VLOOKUP(B1014,SAOM!B$2:U2672,20,0)</f>
        <v>-</v>
      </c>
    </row>
    <row r="1015" spans="1:38" s="57" customFormat="1" ht="15.75" customHeight="1">
      <c r="A1015" s="39">
        <v>4275</v>
      </c>
      <c r="B1015" s="31">
        <v>4275</v>
      </c>
      <c r="C1015" s="31">
        <v>4275</v>
      </c>
      <c r="D1015" s="33" t="str">
        <f>VLOOKUP(B1015,SAOM!B$2:H2672,7,0)</f>
        <v>SES-CAIS-4275</v>
      </c>
      <c r="E1015" s="24">
        <v>41149</v>
      </c>
      <c r="F1015" s="24">
        <f t="shared" si="49"/>
        <v>41194</v>
      </c>
      <c r="G1015" s="24">
        <f>VLOOKUP(B1015,SAOM!B$2:D2559,3,0)</f>
        <v>41194</v>
      </c>
      <c r="H1015" s="24">
        <f t="shared" si="47"/>
        <v>41209</v>
      </c>
      <c r="I1015" s="24" t="s">
        <v>458</v>
      </c>
      <c r="J1015" s="48" t="s">
        <v>469</v>
      </c>
      <c r="K1015" s="31" t="str">
        <f>VLOOKUP(B1015,SAOM!B$2:H2556,4,0)</f>
        <v>Aceito</v>
      </c>
      <c r="L1015" s="10" t="s">
        <v>456</v>
      </c>
      <c r="M1015" s="33" t="str">
        <f>VLOOKUP(B1015,SAOM!B$2:F2842,5,0)</f>
        <v>Lider</v>
      </c>
      <c r="N1015" s="40" t="s">
        <v>2657</v>
      </c>
      <c r="O1015" s="11" t="str">
        <f>VLOOKUP(N1015,Coordenadas!B$2:C1862,2,0)</f>
        <v>TRIÂNGULO DO NORTE</v>
      </c>
      <c r="P1015" s="11" t="str">
        <f>VLOOKUP(N1015,Coordenadas!B$2:D1862,3,0)</f>
        <v xml:space="preserve"> 18°43'25.24"S</v>
      </c>
      <c r="Q1015" s="11" t="str">
        <f>VLOOKUP(N1015,Coordenadas!B$2:E1862,4,0)</f>
        <v xml:space="preserve"> 49°10'14.10"O</v>
      </c>
      <c r="R1015" s="31">
        <v>4033</v>
      </c>
      <c r="S1015" s="24">
        <v>41166</v>
      </c>
      <c r="T1015" s="54" t="str">
        <f>VLOOKUP(B1015,SAOM!B$2:M2556,9,0)</f>
        <v>RAQUEL LAIZA ROCHA</v>
      </c>
      <c r="U1015" s="24" t="str">
        <f>VLOOKUP(B1015,SAOM!B$2:N2556,10,0)</f>
        <v>RUA 17 Nº 1.217 - IVETTI GUERREIRO DANIEL</v>
      </c>
      <c r="V1015" s="54" t="str">
        <f>VLOOKUP(B1015,SAOM!B$2:P2556,12,0)</f>
        <v>34-3266-3539</v>
      </c>
      <c r="W1015" s="175" t="str">
        <f>VLOOKUP(B1015,SAOM!B$2:O2556,11,0)</f>
        <v>38380-000</v>
      </c>
      <c r="X1015" s="31" t="str">
        <f>VLOOKUP(B1015,SAOM!B$2:Q2556,13,0)</f>
        <v>00:20:0E:10:53:B6</v>
      </c>
      <c r="Y1015" s="24">
        <v>41206</v>
      </c>
      <c r="Z1015" s="40" t="s">
        <v>7489</v>
      </c>
      <c r="AA1015" s="55">
        <v>41260</v>
      </c>
      <c r="AB1015" s="28">
        <f>VLOOKUP(C1015,Relatorios!A$3:B1786,2,0)</f>
        <v>41254</v>
      </c>
      <c r="AC1015" s="287">
        <f>VLOOKUP(D1015,Faturamento!D$3:F2450,3,0)</f>
        <v>41291</v>
      </c>
      <c r="AD1015" s="45" t="s">
        <v>9637</v>
      </c>
      <c r="AE1015" s="55" t="str">
        <f>VLOOKUP(B1015,SAOM!B$2:T2556,16,0)</f>
        <v>-</v>
      </c>
      <c r="AF1015" s="55">
        <f t="shared" si="48"/>
        <v>41350</v>
      </c>
      <c r="AG1015" s="55">
        <v>41257</v>
      </c>
      <c r="AH1015" s="55">
        <v>41257</v>
      </c>
      <c r="AI1015" s="181" t="s">
        <v>456</v>
      </c>
      <c r="AJ1015" s="115" t="s">
        <v>9637</v>
      </c>
      <c r="AK1015" s="115" t="s">
        <v>12881</v>
      </c>
      <c r="AL1015" s="11" t="str">
        <f>VLOOKUP(B1015,SAOM!B$2:U2673,20,0)</f>
        <v>Vai deixar ligado no modem.</v>
      </c>
    </row>
    <row r="1016" spans="1:38" s="15" customFormat="1" ht="15.75" customHeight="1">
      <c r="A1016" s="39">
        <v>4274</v>
      </c>
      <c r="B1016" s="31">
        <v>4274</v>
      </c>
      <c r="C1016" s="31">
        <v>4274</v>
      </c>
      <c r="D1016" s="33" t="str">
        <f>VLOOKUP(B1016,SAOM!B$2:H2673,7,0)</f>
        <v>-</v>
      </c>
      <c r="E1016" s="13">
        <v>41149</v>
      </c>
      <c r="F1016" s="13">
        <f t="shared" si="49"/>
        <v>41194</v>
      </c>
      <c r="G1016" s="13">
        <f>VLOOKUP(B1016,SAOM!B$2:D2560,3,0)</f>
        <v>41194</v>
      </c>
      <c r="H1016" s="13">
        <f t="shared" si="47"/>
        <v>41209</v>
      </c>
      <c r="I1016" s="13" t="s">
        <v>458</v>
      </c>
      <c r="J1016" s="10" t="s">
        <v>1296</v>
      </c>
      <c r="K1016" s="33" t="str">
        <f>VLOOKUP(B1016,SAOM!B$2:H2557,4,0)</f>
        <v>Agendado</v>
      </c>
      <c r="L1016" s="10" t="s">
        <v>1296</v>
      </c>
      <c r="M1016" s="33" t="str">
        <f>VLOOKUP(B1016,SAOM!B$2:F2843,5,0)</f>
        <v>Lider</v>
      </c>
      <c r="N1016" s="11" t="s">
        <v>2657</v>
      </c>
      <c r="O1016" s="11" t="str">
        <f>VLOOKUP(N1016,Coordenadas!B$2:C1863,2,0)</f>
        <v>TRIÂNGULO DO NORTE</v>
      </c>
      <c r="P1016" s="11" t="str">
        <f>VLOOKUP(N1016,Coordenadas!B$2:D1863,3,0)</f>
        <v xml:space="preserve"> 18°43'25.24"S</v>
      </c>
      <c r="Q1016" s="11" t="str">
        <f>VLOOKUP(N1016,Coordenadas!B$2:E1863,4,0)</f>
        <v xml:space="preserve"> 49°10'14.10"O</v>
      </c>
      <c r="R1016" s="33">
        <v>4033</v>
      </c>
      <c r="S1016" s="13" t="s">
        <v>1296</v>
      </c>
      <c r="T1016" s="35" t="str">
        <f>VLOOKUP(B1016,SAOM!B$2:M2557,9,0)</f>
        <v>DAYSE AMÁLIA MOREIRA FERRO</v>
      </c>
      <c r="U1016" s="13" t="str">
        <f>VLOOKUP(B1016,SAOM!B$2:N2557,10,0)</f>
        <v>RUA 10 Nº 874 - centro</v>
      </c>
      <c r="V1016" s="35" t="str">
        <f>VLOOKUP(B1016,SAOM!B$2:P2557,12,0)</f>
        <v>34-3266-3537</v>
      </c>
      <c r="W1016" s="60" t="str">
        <f>VLOOKUP(B1016,SAOM!B$2:O2557,11,0)</f>
        <v>38380-000</v>
      </c>
      <c r="X1016" s="33" t="str">
        <f>VLOOKUP(B1016,SAOM!B$2:Q2557,13,0)</f>
        <v>-</v>
      </c>
      <c r="Y1016" s="13"/>
      <c r="Z1016" s="11"/>
      <c r="AA1016" s="14"/>
      <c r="AB1016" s="28" t="e">
        <f>VLOOKUP(C1016,Relatorios!A$3:B1787,2,0)</f>
        <v>#N/A</v>
      </c>
      <c r="AC1016" s="287" t="e">
        <f>VLOOKUP(D1016,Faturamento!D$3:F2451,3,0)</f>
        <v>#N/A</v>
      </c>
      <c r="AD1016" s="41"/>
      <c r="AE1016" s="14" t="str">
        <f>VLOOKUP(B1016,SAOM!B$2:T2557,16,0)</f>
        <v>-</v>
      </c>
      <c r="AF1016" s="14">
        <f t="shared" si="48"/>
        <v>90</v>
      </c>
      <c r="AG1016" s="14" t="s">
        <v>4162</v>
      </c>
      <c r="AH1016" s="14"/>
      <c r="AI1016" s="47"/>
      <c r="AJ1016" s="114"/>
      <c r="AK1016" s="114"/>
      <c r="AL1016" s="11" t="str">
        <f>VLOOKUP(B1016,SAOM!B$2:U2674,20,0)</f>
        <v>-</v>
      </c>
    </row>
    <row r="1017" spans="1:38" s="15" customFormat="1" ht="15.75" customHeight="1">
      <c r="A1017" s="39">
        <v>4272</v>
      </c>
      <c r="B1017" s="31">
        <v>4272</v>
      </c>
      <c r="C1017" s="31">
        <v>4272</v>
      </c>
      <c r="D1017" s="33" t="str">
        <f>VLOOKUP(B1017,SAOM!B$2:H2674,7,0)</f>
        <v>-</v>
      </c>
      <c r="E1017" s="13">
        <v>41149</v>
      </c>
      <c r="F1017" s="13">
        <f t="shared" si="49"/>
        <v>41194</v>
      </c>
      <c r="G1017" s="13">
        <f>VLOOKUP(B1017,SAOM!B$2:D2561,3,0)</f>
        <v>41194</v>
      </c>
      <c r="H1017" s="13">
        <f t="shared" si="47"/>
        <v>41209</v>
      </c>
      <c r="I1017" s="13">
        <v>41176</v>
      </c>
      <c r="J1017" s="10" t="s">
        <v>1296</v>
      </c>
      <c r="K1017" s="33" t="str">
        <f>VLOOKUP(B1017,SAOM!B$2:H2558,4,0)</f>
        <v>Paralisado</v>
      </c>
      <c r="L1017" s="10" t="s">
        <v>1296</v>
      </c>
      <c r="M1017" s="33" t="str">
        <f>VLOOKUP(B1017,SAOM!B$2:F2844,5,0)</f>
        <v>Lider</v>
      </c>
      <c r="N1017" s="11" t="s">
        <v>6853</v>
      </c>
      <c r="O1017" s="11" t="str">
        <f>VLOOKUP(N1017,Coordenadas!B$2:C1864,2,0)</f>
        <v>SUL</v>
      </c>
      <c r="P1017" s="11" t="str">
        <f>VLOOKUP(N1017,Coordenadas!B$2:D1864,3,0)</f>
        <v xml:space="preserve"> 22°26'27.06"S</v>
      </c>
      <c r="Q1017" s="11" t="str">
        <f>VLOOKUP(N1017,Coordenadas!B$2:E1864,4,0)</f>
        <v xml:space="preserve"> 46°21'5.63"O</v>
      </c>
      <c r="R1017" s="33">
        <v>4033</v>
      </c>
      <c r="S1017" s="13" t="s">
        <v>1296</v>
      </c>
      <c r="T1017" s="35" t="str">
        <f>VLOOKUP(B1017,SAOM!B$2:M2558,9,0)</f>
        <v>Nair</v>
      </c>
      <c r="U1017" s="13" t="str">
        <f>VLOOKUP(B1017,SAOM!B$2:N2558,10,0)</f>
        <v>RUA CORONEL RAMALHO,336 - centro</v>
      </c>
      <c r="V1017" s="35" t="str">
        <f>VLOOKUP(B1017,SAOM!B$2:P2558,12,0)</f>
        <v>35- 3463.1154</v>
      </c>
      <c r="W1017" s="60" t="str">
        <f>VLOOKUP(B1017,SAOM!B$2:O2558,11,0)</f>
        <v>37578-000</v>
      </c>
      <c r="X1017" s="33" t="str">
        <f>VLOOKUP(B1017,SAOM!B$2:Q2558,13,0)</f>
        <v>-</v>
      </c>
      <c r="Y1017" s="13"/>
      <c r="Z1017" s="11"/>
      <c r="AA1017" s="14"/>
      <c r="AB1017" s="28" t="e">
        <f>VLOOKUP(C1017,Relatorios!A$3:B1788,2,0)</f>
        <v>#N/A</v>
      </c>
      <c r="AC1017" s="287" t="e">
        <f>VLOOKUP(D1017,Faturamento!D$3:F2452,3,0)</f>
        <v>#N/A</v>
      </c>
      <c r="AD1017" s="41"/>
      <c r="AE1017" s="14" t="str">
        <f>VLOOKUP(B1017,SAOM!B$2:T2558,16,0)</f>
        <v>24/09/2012 10:11:47 	Hernan Martins Alves 	Telefone residencial.   	Pendência Ativação</v>
      </c>
      <c r="AF1017" s="14">
        <f t="shared" si="48"/>
        <v>90</v>
      </c>
      <c r="AG1017" s="14" t="s">
        <v>4162</v>
      </c>
      <c r="AH1017" s="14"/>
      <c r="AI1017" s="47"/>
      <c r="AJ1017" s="114"/>
      <c r="AK1017" s="114"/>
      <c r="AL1017" s="11" t="str">
        <f>VLOOKUP(B1017,SAOM!B$2:U2675,20,0)</f>
        <v>-</v>
      </c>
    </row>
    <row r="1018" spans="1:38" s="57" customFormat="1" ht="15.75" customHeight="1">
      <c r="A1018" s="39">
        <v>4271</v>
      </c>
      <c r="B1018" s="31">
        <v>4271</v>
      </c>
      <c r="C1018" s="31">
        <v>4271</v>
      </c>
      <c r="D1018" s="33" t="str">
        <f>VLOOKUP(B1018,SAOM!B$2:H2675,7,0)</f>
        <v>SES-BUAO-4271</v>
      </c>
      <c r="E1018" s="24">
        <v>41149</v>
      </c>
      <c r="F1018" s="24">
        <f t="shared" si="49"/>
        <v>41194</v>
      </c>
      <c r="G1018" s="13">
        <f>VLOOKUP(B1018,SAOM!B$2:D2562,3,0)</f>
        <v>41194</v>
      </c>
      <c r="H1018" s="24">
        <f t="shared" si="47"/>
        <v>41209</v>
      </c>
      <c r="I1018" s="24">
        <v>41176</v>
      </c>
      <c r="J1018" s="48" t="s">
        <v>469</v>
      </c>
      <c r="K1018" s="33" t="str">
        <f>VLOOKUP(B1018,SAOM!B$2:H2559,4,0)</f>
        <v>Aceito</v>
      </c>
      <c r="L1018" s="10" t="s">
        <v>456</v>
      </c>
      <c r="M1018" s="33" t="str">
        <f>VLOOKUP(B1018,SAOM!B$2:F2845,5,0)</f>
        <v>Lider</v>
      </c>
      <c r="N1018" s="40" t="s">
        <v>6853</v>
      </c>
      <c r="O1018" s="11" t="str">
        <f>VLOOKUP(N1018,Coordenadas!B$2:C1865,2,0)</f>
        <v>SUL</v>
      </c>
      <c r="P1018" s="11" t="str">
        <f>VLOOKUP(N1018,Coordenadas!B$2:D1865,3,0)</f>
        <v xml:space="preserve"> 22°26'27.06"S</v>
      </c>
      <c r="Q1018" s="11" t="str">
        <f>VLOOKUP(N1018,Coordenadas!B$2:E1865,4,0)</f>
        <v xml:space="preserve"> 46°21'5.63"O</v>
      </c>
      <c r="R1018" s="31">
        <v>4033</v>
      </c>
      <c r="S1018" s="24">
        <v>41207</v>
      </c>
      <c r="T1018" s="35" t="str">
        <f>VLOOKUP(B1018,SAOM!B$2:M2559,9,0)</f>
        <v>Esther</v>
      </c>
      <c r="U1018" s="13" t="str">
        <f>VLOOKUP(B1018,SAOM!B$2:N2559,10,0)</f>
        <v>RUA PADRE ZEFERINO,190 - centro</v>
      </c>
      <c r="V1018" s="35" t="str">
        <f>VLOOKUP(B1018,SAOM!B$2:P2559,12,0)</f>
        <v>35- 3463-1323</v>
      </c>
      <c r="W1018" s="60" t="str">
        <f>VLOOKUP(B1018,SAOM!B$2:O2559,11,0)</f>
        <v>37578-000</v>
      </c>
      <c r="X1018" s="33" t="str">
        <f>VLOOKUP(B1018,SAOM!B$2:Q2559,13,0)</f>
        <v>00:20:0E:10:4A:BF</v>
      </c>
      <c r="Y1018" s="24">
        <v>41207</v>
      </c>
      <c r="Z1018" s="40" t="s">
        <v>6385</v>
      </c>
      <c r="AA1018" s="55">
        <v>41221</v>
      </c>
      <c r="AB1018" s="28">
        <f>VLOOKUP(C1018,Relatorios!A$3:B1789,2,0)</f>
        <v>41254</v>
      </c>
      <c r="AC1018" s="287">
        <f>VLOOKUP(D1018,Faturamento!D$3:F2453,3,0)</f>
        <v>41252</v>
      </c>
      <c r="AD1018" s="45"/>
      <c r="AE1018" s="14" t="str">
        <f>VLOOKUP(B1018,SAOM!B$2:T2559,16,0)</f>
        <v>24/09/2012 10:13:43 	Hernan Martins Alves 	Telefone residencial.  	Pendência Ativação</v>
      </c>
      <c r="AF1018" s="55">
        <f t="shared" si="48"/>
        <v>41311</v>
      </c>
      <c r="AG1018" s="55" t="s">
        <v>4162</v>
      </c>
      <c r="AH1018" s="55"/>
      <c r="AI1018" s="181"/>
      <c r="AJ1018" s="115"/>
      <c r="AK1018" s="115"/>
      <c r="AL1018" s="11" t="str">
        <f>VLOOKUP(B1018,SAOM!B$2:U2676,20,0)</f>
        <v>Vai deixar ligado no servidor.</v>
      </c>
    </row>
    <row r="1019" spans="1:38" s="57" customFormat="1" ht="15.75" customHeight="1">
      <c r="A1019" s="39">
        <v>4293</v>
      </c>
      <c r="B1019" s="31">
        <v>4293</v>
      </c>
      <c r="C1019" s="31">
        <v>4293</v>
      </c>
      <c r="D1019" s="33" t="str">
        <f>VLOOKUP(B1019,SAOM!B$2:H2676,7,0)</f>
        <v>SES-NENO-4293</v>
      </c>
      <c r="E1019" s="24">
        <v>41149</v>
      </c>
      <c r="F1019" s="24">
        <f t="shared" si="49"/>
        <v>41194</v>
      </c>
      <c r="G1019" s="13">
        <f>VLOOKUP(B1019,SAOM!B$2:D2563,3,0)</f>
        <v>41194</v>
      </c>
      <c r="H1019" s="24">
        <f t="shared" si="47"/>
        <v>41209</v>
      </c>
      <c r="I1019" s="24" t="s">
        <v>458</v>
      </c>
      <c r="J1019" s="48" t="s">
        <v>469</v>
      </c>
      <c r="K1019" s="33" t="str">
        <f>VLOOKUP(B1019,SAOM!B$2:H2560,4,0)</f>
        <v>Aceito</v>
      </c>
      <c r="L1019" s="10" t="s">
        <v>456</v>
      </c>
      <c r="M1019" s="33" t="str">
        <f>VLOOKUP(B1019,SAOM!B$2:F2846,5,0)</f>
        <v>Lider</v>
      </c>
      <c r="N1019" s="40" t="s">
        <v>6784</v>
      </c>
      <c r="O1019" s="11" t="str">
        <f>VLOOKUP(N1019,Coordenadas!B$2:C1866,2,0)</f>
        <v>SUL</v>
      </c>
      <c r="P1019" s="11" t="str">
        <f>VLOOKUP(N1019,Coordenadas!B$2:D1866,3,0)</f>
        <v xml:space="preserve"> 21°12'39.74"S</v>
      </c>
      <c r="Q1019" s="11" t="str">
        <f>VLOOKUP(N1019,Coordenadas!B$2:E1866,4,0)</f>
        <v xml:space="preserve"> 45°13'46.17"O</v>
      </c>
      <c r="R1019" s="31">
        <v>4033</v>
      </c>
      <c r="S1019" s="24">
        <v>41164</v>
      </c>
      <c r="T1019" s="35" t="str">
        <f>VLOOKUP(B1019,SAOM!B$2:M2560,9,0)</f>
        <v>Jose Carlos Lima Junior</v>
      </c>
      <c r="U1019" s="13" t="str">
        <f>VLOOKUP(B1019,SAOM!B$2:N2560,10,0)</f>
        <v>AV NECA FIRMINIANO 535 - MARCIOLANDIA</v>
      </c>
      <c r="V1019" s="35" t="str">
        <f>VLOOKUP(B1019,SAOM!B$2:P2560,12,0)</f>
        <v>35-3861-1022</v>
      </c>
      <c r="W1019" s="60" t="str">
        <f>VLOOKUP(B1019,SAOM!B$2:O2560,11,0)</f>
        <v>37250-000</v>
      </c>
      <c r="X1019" s="33" t="str">
        <f>VLOOKUP(B1019,SAOM!B$2:Q2560,13,0)</f>
        <v>00:20:0E:10:4B:13</v>
      </c>
      <c r="Y1019" s="24">
        <v>41179</v>
      </c>
      <c r="Z1019" s="40" t="s">
        <v>7933</v>
      </c>
      <c r="AA1019" s="55">
        <v>41179</v>
      </c>
      <c r="AB1019" s="28">
        <f>VLOOKUP(C1019,Relatorios!A$3:B1790,2,0)</f>
        <v>41299</v>
      </c>
      <c r="AC1019" s="287">
        <f>VLOOKUP(D1019,Faturamento!D$3:F2454,3,0)</f>
        <v>41210</v>
      </c>
      <c r="AD1019" s="45"/>
      <c r="AE1019" s="14" t="str">
        <f>VLOOKUP(B1019,SAOM!B$2:T2560,16,0)</f>
        <v>-</v>
      </c>
      <c r="AF1019" s="14">
        <f t="shared" si="48"/>
        <v>41269</v>
      </c>
      <c r="AG1019" s="55" t="s">
        <v>4162</v>
      </c>
      <c r="AH1019" s="55"/>
      <c r="AI1019" s="181"/>
      <c r="AJ1019" s="115"/>
      <c r="AK1019" s="115"/>
      <c r="AL1019" s="11" t="str">
        <f>VLOOKUP(B1019,SAOM!B$2:U2677,20,0)</f>
        <v>Não veio no kit.</v>
      </c>
    </row>
    <row r="1020" spans="1:38" s="57" customFormat="1" ht="15.75" customHeight="1">
      <c r="A1020" s="39">
        <v>4381</v>
      </c>
      <c r="B1020" s="31">
        <v>4381</v>
      </c>
      <c r="C1020" s="31">
        <v>4381</v>
      </c>
      <c r="D1020" s="33" t="str">
        <f>VLOOKUP(B1020,SAOM!B$2:H2677,7,0)</f>
        <v>SES-MAIM-4381</v>
      </c>
      <c r="E1020" s="24">
        <v>41155</v>
      </c>
      <c r="F1020" s="24">
        <f t="shared" si="49"/>
        <v>41200</v>
      </c>
      <c r="G1020" s="13">
        <f>VLOOKUP(B1020,SAOM!B$2:D2564,3,0)</f>
        <v>41200</v>
      </c>
      <c r="H1020" s="24">
        <f t="shared" si="47"/>
        <v>41215</v>
      </c>
      <c r="I1020" s="24" t="s">
        <v>458</v>
      </c>
      <c r="J1020" s="48" t="s">
        <v>469</v>
      </c>
      <c r="K1020" s="33" t="str">
        <f>VLOOKUP(B1020,SAOM!B$2:H2561,4,0)</f>
        <v>Aceito</v>
      </c>
      <c r="L1020" s="10" t="s">
        <v>456</v>
      </c>
      <c r="M1020" s="33" t="str">
        <f>VLOOKUP(B1020,SAOM!B$2:F2847,5,0)</f>
        <v>Lider</v>
      </c>
      <c r="N1020" s="40" t="s">
        <v>6963</v>
      </c>
      <c r="O1020" s="11" t="str">
        <f>VLOOKUP(N1020,Coordenadas!B$2:C1867,2,0)</f>
        <v>LESTE DO SUL</v>
      </c>
      <c r="P1020" s="11" t="str">
        <f>VLOOKUP(N1020,Coordenadas!B$2:D1867,3,0)</f>
        <v xml:space="preserve"> 20°21'30.43"S</v>
      </c>
      <c r="Q1020" s="11" t="str">
        <f>VLOOKUP(N1020,Coordenadas!B$2:E1867,4,0)</f>
        <v xml:space="preserve"> 41°57'30.20"O</v>
      </c>
      <c r="R1020" s="31">
        <v>4033</v>
      </c>
      <c r="S1020" s="24">
        <v>41197</v>
      </c>
      <c r="T1020" s="35" t="str">
        <f>VLOOKUP(B1020,SAOM!B$2:M2561,9,0)</f>
        <v>Geraldo Cesar Bastos Destro</v>
      </c>
      <c r="U1020" s="13" t="str">
        <f>VLOOKUP(B1020,SAOM!B$2:N2561,10,0)</f>
        <v>Rua Roque Porcaro Junior, s/nº</v>
      </c>
      <c r="V1020" s="35" t="str">
        <f>VLOOKUP(B1020,SAOM!B$2:P2561,12,0)</f>
        <v>33 33419500</v>
      </c>
      <c r="W1020" s="60" t="str">
        <f>VLOOKUP(B1020,SAOM!B$2:O2561,11,0)</f>
        <v>36970-000</v>
      </c>
      <c r="X1020" s="33" t="str">
        <f>VLOOKUP(B1020,SAOM!B$2:Q2561,13,0)</f>
        <v>00:20:0E:10:55:72</v>
      </c>
      <c r="Y1020" s="24">
        <v>41248</v>
      </c>
      <c r="Z1020" s="40" t="s">
        <v>5319</v>
      </c>
      <c r="AA1020" s="55">
        <v>41248</v>
      </c>
      <c r="AB1020" s="28">
        <f>VLOOKUP(C1020,Relatorios!A$3:B1791,2,0)</f>
        <v>41277</v>
      </c>
      <c r="AC1020" s="287">
        <f>VLOOKUP(D1020,Faturamento!D$3:F2455,3,0)</f>
        <v>41279</v>
      </c>
      <c r="AD1020" s="45"/>
      <c r="AE1020" s="14" t="str">
        <f>VLOOKUP(B1020,SAOM!B$2:T2561,16,0)</f>
        <v>-</v>
      </c>
      <c r="AF1020" s="55">
        <f t="shared" si="48"/>
        <v>41338</v>
      </c>
      <c r="AG1020" s="55" t="s">
        <v>4162</v>
      </c>
      <c r="AH1020" s="55"/>
      <c r="AI1020" s="181"/>
      <c r="AJ1020" s="115"/>
      <c r="AK1020" s="115"/>
      <c r="AL1020" s="11" t="str">
        <f>VLOOKUP(B1020,SAOM!B$2:U2678,20,0)</f>
        <v>Vai deixar conectado no modem.</v>
      </c>
    </row>
    <row r="1021" spans="1:38" s="15" customFormat="1" ht="15.75" customHeight="1">
      <c r="A1021" s="39">
        <v>4382</v>
      </c>
      <c r="B1021" s="31">
        <v>4382</v>
      </c>
      <c r="C1021" s="31">
        <v>4382</v>
      </c>
      <c r="D1021" s="33" t="str">
        <f>VLOOKUP(B1021,SAOM!B$2:H2678,7,0)</f>
        <v>-</v>
      </c>
      <c r="E1021" s="13">
        <v>41155</v>
      </c>
      <c r="F1021" s="13">
        <f t="shared" si="49"/>
        <v>41200</v>
      </c>
      <c r="G1021" s="13">
        <f>VLOOKUP(B1021,SAOM!B$2:D2565,3,0)</f>
        <v>41200</v>
      </c>
      <c r="H1021" s="13">
        <f t="shared" si="47"/>
        <v>41215</v>
      </c>
      <c r="I1021" s="13">
        <v>41248</v>
      </c>
      <c r="J1021" s="10" t="s">
        <v>700</v>
      </c>
      <c r="K1021" s="33" t="str">
        <f>VLOOKUP(B1021,SAOM!B$2:H2562,4,0)</f>
        <v>Paralisado</v>
      </c>
      <c r="L1021" s="10" t="s">
        <v>456</v>
      </c>
      <c r="M1021" s="33" t="str">
        <f>VLOOKUP(B1021,SAOM!B$2:F2848,5,0)</f>
        <v>Lider</v>
      </c>
      <c r="N1021" s="11" t="s">
        <v>6963</v>
      </c>
      <c r="O1021" s="11" t="str">
        <f>VLOOKUP(N1021,Coordenadas!B$2:C1868,2,0)</f>
        <v>LESTE DO SUL</v>
      </c>
      <c r="P1021" s="11" t="str">
        <f>VLOOKUP(N1021,Coordenadas!B$2:D1868,3,0)</f>
        <v xml:space="preserve"> 20°21'30.43"S</v>
      </c>
      <c r="Q1021" s="11" t="str">
        <f>VLOOKUP(N1021,Coordenadas!B$2:E1868,4,0)</f>
        <v xml:space="preserve"> 41°57'30.20"O</v>
      </c>
      <c r="R1021" s="33">
        <v>4033</v>
      </c>
      <c r="S1021" s="13">
        <v>41197</v>
      </c>
      <c r="T1021" s="35" t="str">
        <f>VLOOKUP(B1021,SAOM!B$2:M2562,9,0)</f>
        <v>Geraldo Cesar Bastos Destro</v>
      </c>
      <c r="U1021" s="13" t="str">
        <f>VLOOKUP(B1021,SAOM!B$2:N2562,10,0)</f>
        <v>Rua Jorge Caetano dos Santos, s/nº</v>
      </c>
      <c r="V1021" s="35" t="str">
        <f>VLOOKUP(B1021,SAOM!B$2:P2562,12,0)</f>
        <v>33 33419500</v>
      </c>
      <c r="W1021" s="60" t="str">
        <f>VLOOKUP(B1021,SAOM!B$2:O2562,11,0)</f>
        <v>36970-000</v>
      </c>
      <c r="X1021" s="33" t="str">
        <f>VLOOKUP(B1021,SAOM!B$2:Q2562,13,0)</f>
        <v>-</v>
      </c>
      <c r="Y1021" s="13"/>
      <c r="Z1021" s="11"/>
      <c r="AA1021" s="14"/>
      <c r="AB1021" s="28" t="e">
        <f>VLOOKUP(C1021,Relatorios!A$3:B1792,2,0)</f>
        <v>#N/A</v>
      </c>
      <c r="AC1021" s="287" t="e">
        <f>VLOOKUP(D1021,Faturamento!D$3:F2456,3,0)</f>
        <v>#N/A</v>
      </c>
      <c r="AD1021" s="41"/>
      <c r="AE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F1021" s="14">
        <f t="shared" si="48"/>
        <v>90</v>
      </c>
      <c r="AG1021" s="14" t="s">
        <v>4162</v>
      </c>
      <c r="AH1021" s="14"/>
      <c r="AI1021" s="47"/>
      <c r="AJ1021" s="114"/>
      <c r="AK1021" s="114"/>
      <c r="AL1021" s="11" t="str">
        <f>VLOOKUP(B1021,SAOM!B$2:U2679,20,0)</f>
        <v>-</v>
      </c>
    </row>
    <row r="1022" spans="1:38" s="57" customFormat="1" ht="15.75" customHeight="1">
      <c r="A1022" s="39">
        <v>4386</v>
      </c>
      <c r="B1022" s="31">
        <v>4386</v>
      </c>
      <c r="C1022" s="31">
        <v>4386</v>
      </c>
      <c r="D1022" s="33" t="str">
        <f>VLOOKUP(B1022,SAOM!B$2:H2679,7,0)</f>
        <v>SES-MAIM-4386</v>
      </c>
      <c r="E1022" s="24">
        <v>41155</v>
      </c>
      <c r="F1022" s="24">
        <f t="shared" si="49"/>
        <v>41200</v>
      </c>
      <c r="G1022" s="13">
        <f>VLOOKUP(B1022,SAOM!B$2:D2566,3,0)</f>
        <v>41200</v>
      </c>
      <c r="H1022" s="24">
        <f t="shared" si="47"/>
        <v>41215</v>
      </c>
      <c r="I1022" s="24" t="s">
        <v>458</v>
      </c>
      <c r="J1022" s="48" t="s">
        <v>469</v>
      </c>
      <c r="K1022" s="33" t="str">
        <f>VLOOKUP(B1022,SAOM!B$2:H2563,4,0)</f>
        <v>Aceito</v>
      </c>
      <c r="L1022" s="10" t="s">
        <v>456</v>
      </c>
      <c r="M1022" s="33" t="str">
        <f>VLOOKUP(B1022,SAOM!B$2:F2849,5,0)</f>
        <v>Lider</v>
      </c>
      <c r="N1022" s="40" t="s">
        <v>6963</v>
      </c>
      <c r="O1022" s="11" t="str">
        <f>VLOOKUP(N1022,Coordenadas!B$2:C1869,2,0)</f>
        <v>LESTE DO SUL</v>
      </c>
      <c r="P1022" s="11" t="str">
        <f>VLOOKUP(N1022,Coordenadas!B$2:D1869,3,0)</f>
        <v xml:space="preserve"> 20°21'30.43"S</v>
      </c>
      <c r="Q1022" s="11" t="str">
        <f>VLOOKUP(N1022,Coordenadas!B$2:E1869,4,0)</f>
        <v xml:space="preserve"> 41°57'30.20"O</v>
      </c>
      <c r="R1022" s="31">
        <v>4033</v>
      </c>
      <c r="S1022" s="24">
        <v>41197</v>
      </c>
      <c r="T1022" s="35" t="str">
        <f>VLOOKUP(B1022,SAOM!B$2:M2563,9,0)</f>
        <v>Geraldo Cesar Bastos Destro</v>
      </c>
      <c r="U1022" s="13" t="str">
        <f>VLOOKUP(B1022,SAOM!B$2:N2563,10,0)</f>
        <v xml:space="preserve">Fazenda Graciano ? Córrego Pirapitinga </v>
      </c>
      <c r="V1022" s="35" t="str">
        <f>VLOOKUP(B1022,SAOM!B$2:P2563,12,0)</f>
        <v>33 33419500</v>
      </c>
      <c r="W1022" s="60" t="str">
        <f>VLOOKUP(B1022,SAOM!B$2:O2563,11,0)</f>
        <v>36970-000</v>
      </c>
      <c r="X1022" s="33" t="str">
        <f>VLOOKUP(B1022,SAOM!B$2:Q2563,13,0)</f>
        <v>00:20:0e:10:55:14</v>
      </c>
      <c r="Y1022" s="24">
        <v>41249</v>
      </c>
      <c r="Z1022" s="40" t="s">
        <v>5319</v>
      </c>
      <c r="AA1022" s="55">
        <v>41250</v>
      </c>
      <c r="AB1022" s="28" t="str">
        <f>VLOOKUP(C1022,Relatorios!A$3:B1793,2,0)</f>
        <v>Pronto pra ser entregue</v>
      </c>
      <c r="AC1022" s="287">
        <f>VLOOKUP(D1022,Faturamento!D$3:F2457,3,0)</f>
        <v>41281</v>
      </c>
      <c r="AD1022" s="45"/>
      <c r="AE1022" s="14" t="str">
        <f>VLOOKUP(B1022,SAOM!B$2:T2563,16,0)</f>
        <v>-</v>
      </c>
      <c r="AF1022" s="55">
        <f t="shared" si="48"/>
        <v>41340</v>
      </c>
      <c r="AG1022" s="55" t="s">
        <v>4162</v>
      </c>
      <c r="AH1022" s="55"/>
      <c r="AI1022" s="181"/>
      <c r="AJ1022" s="115"/>
      <c r="AK1022" s="115"/>
      <c r="AL1022" s="11" t="str">
        <f>VLOOKUP(B1022,SAOM!B$2:U2680,20,0)</f>
        <v>O cabo não possui a metragem correta</v>
      </c>
    </row>
    <row r="1023" spans="1:38" s="57" customFormat="1" ht="15.75" customHeight="1">
      <c r="A1023" s="39">
        <v>4383</v>
      </c>
      <c r="B1023" s="31">
        <v>4383</v>
      </c>
      <c r="C1023" s="31">
        <v>4383</v>
      </c>
      <c r="D1023" s="33" t="str">
        <f>VLOOKUP(B1023,SAOM!B$2:H2680,7,0)</f>
        <v>SES-MAIM-4383</v>
      </c>
      <c r="E1023" s="24">
        <v>41155</v>
      </c>
      <c r="F1023" s="24">
        <f t="shared" si="49"/>
        <v>41200</v>
      </c>
      <c r="G1023" s="13">
        <f>VLOOKUP(B1023,SAOM!B$2:D2567,3,0)</f>
        <v>41200</v>
      </c>
      <c r="H1023" s="24">
        <f t="shared" si="47"/>
        <v>41215</v>
      </c>
      <c r="I1023" s="24" t="s">
        <v>458</v>
      </c>
      <c r="J1023" s="48" t="s">
        <v>469</v>
      </c>
      <c r="K1023" s="33" t="str">
        <f>VLOOKUP(B1023,SAOM!B$2:H2564,4,0)</f>
        <v>Aceito</v>
      </c>
      <c r="L1023" s="10" t="s">
        <v>456</v>
      </c>
      <c r="M1023" s="33" t="str">
        <f>VLOOKUP(B1023,SAOM!B$2:F2850,5,0)</f>
        <v>Lider</v>
      </c>
      <c r="N1023" s="40" t="s">
        <v>6963</v>
      </c>
      <c r="O1023" s="11" t="str">
        <f>VLOOKUP(N1023,Coordenadas!B$2:C1870,2,0)</f>
        <v>LESTE DO SUL</v>
      </c>
      <c r="P1023" s="11" t="str">
        <f>VLOOKUP(N1023,Coordenadas!B$2:D1870,3,0)</f>
        <v xml:space="preserve"> 20°21'30.43"S</v>
      </c>
      <c r="Q1023" s="11" t="str">
        <f>VLOOKUP(N1023,Coordenadas!B$2:E1870,4,0)</f>
        <v xml:space="preserve"> 41°57'30.20"O</v>
      </c>
      <c r="R1023" s="31">
        <v>4033</v>
      </c>
      <c r="S1023" s="24">
        <v>41197</v>
      </c>
      <c r="T1023" s="35" t="str">
        <f>VLOOKUP(B1023,SAOM!B$2:M2564,9,0)</f>
        <v>Geraldo Cesar Bastos Destro</v>
      </c>
      <c r="U1023" s="13" t="str">
        <f>VLOOKUP(B1023,SAOM!B$2:N2564,10,0)</f>
        <v>Rua Agripino Casqueiro, s/nº</v>
      </c>
      <c r="V1023" s="35" t="str">
        <f>VLOOKUP(B1023,SAOM!B$2:P2564,12,0)</f>
        <v>33 33419500</v>
      </c>
      <c r="W1023" s="60" t="str">
        <f>VLOOKUP(B1023,SAOM!B$2:O2564,11,0)</f>
        <v>36970-000</v>
      </c>
      <c r="X1023" s="33" t="str">
        <f>VLOOKUP(B1023,SAOM!B$2:Q2564,13,0)</f>
        <v>00:20:0E:10:55:03</v>
      </c>
      <c r="Y1023" s="24">
        <v>41249</v>
      </c>
      <c r="Z1023" s="40" t="s">
        <v>5319</v>
      </c>
      <c r="AA1023" s="55">
        <v>41249</v>
      </c>
      <c r="AB1023" s="28">
        <f>VLOOKUP(C1023,Relatorios!A$3:B1794,2,0)</f>
        <v>41277</v>
      </c>
      <c r="AC1023" s="287">
        <f>VLOOKUP(D1023,Faturamento!D$3:F2458,3,0)</f>
        <v>41280</v>
      </c>
      <c r="AD1023" s="45"/>
      <c r="AE1023" s="14" t="str">
        <f>VLOOKUP(B1023,SAOM!B$2:T2564,16,0)</f>
        <v>-</v>
      </c>
      <c r="AF1023" s="55">
        <f t="shared" si="48"/>
        <v>41339</v>
      </c>
      <c r="AG1023" s="55" t="s">
        <v>4162</v>
      </c>
      <c r="AH1023" s="55"/>
      <c r="AI1023" s="181"/>
      <c r="AJ1023" s="115"/>
      <c r="AK1023" s="115"/>
      <c r="AL1023" s="11" t="str">
        <f>VLOOKUP(B1023,SAOM!B$2:U2681,20,0)</f>
        <v>Nao alcança.</v>
      </c>
    </row>
    <row r="1024" spans="1:38" s="15" customFormat="1" ht="15.75" customHeight="1">
      <c r="A1024" s="39">
        <v>4385</v>
      </c>
      <c r="B1024" s="31">
        <v>4385</v>
      </c>
      <c r="C1024" s="31">
        <v>4385</v>
      </c>
      <c r="D1024" s="33" t="str">
        <f>VLOOKUP(B1024,SAOM!B$2:H2681,7,0)</f>
        <v>-</v>
      </c>
      <c r="E1024" s="13">
        <v>41155</v>
      </c>
      <c r="F1024" s="13">
        <f t="shared" si="49"/>
        <v>41200</v>
      </c>
      <c r="G1024" s="13">
        <f>VLOOKUP(B1024,SAOM!B$2:D2568,3,0)</f>
        <v>41200</v>
      </c>
      <c r="H1024" s="13">
        <f t="shared" si="47"/>
        <v>41215</v>
      </c>
      <c r="I1024" s="13">
        <v>41261</v>
      </c>
      <c r="J1024" s="10" t="s">
        <v>700</v>
      </c>
      <c r="K1024" s="33" t="str">
        <f>VLOOKUP(B1024,SAOM!B$2:H2565,4,0)</f>
        <v>Paralisado</v>
      </c>
      <c r="L1024" s="10" t="s">
        <v>456</v>
      </c>
      <c r="M1024" s="33" t="str">
        <f>VLOOKUP(B1024,SAOM!B$2:F2851,5,0)</f>
        <v>Lider</v>
      </c>
      <c r="N1024" s="11" t="s">
        <v>6963</v>
      </c>
      <c r="O1024" s="11" t="str">
        <f>VLOOKUP(N1024,Coordenadas!B$2:C1871,2,0)</f>
        <v>LESTE DO SUL</v>
      </c>
      <c r="P1024" s="11" t="str">
        <f>VLOOKUP(N1024,Coordenadas!B$2:D1871,3,0)</f>
        <v xml:space="preserve"> 20°21'30.43"S</v>
      </c>
      <c r="Q1024" s="11" t="str">
        <f>VLOOKUP(N1024,Coordenadas!B$2:E1871,4,0)</f>
        <v xml:space="preserve"> 41°57'30.20"O</v>
      </c>
      <c r="R1024" s="33">
        <v>4033</v>
      </c>
      <c r="S1024" s="13">
        <v>41197</v>
      </c>
      <c r="T1024" s="35" t="str">
        <f>VLOOKUP(B1024,SAOM!B$2:M2565,9,0)</f>
        <v>Geraldo Cesar Bastos Destro</v>
      </c>
      <c r="U1024" s="13" t="str">
        <f>VLOOKUP(B1024,SAOM!B$2:N2565,10,0)</f>
        <v>Galeria Santo Antonio, nº 41</v>
      </c>
      <c r="V1024" s="35" t="str">
        <f>VLOOKUP(B1024,SAOM!B$2:P2565,12,0)</f>
        <v>33 33419500</v>
      </c>
      <c r="W1024" s="60" t="str">
        <f>VLOOKUP(B1024,SAOM!B$2:O2565,11,0)</f>
        <v>36970-000</v>
      </c>
      <c r="X1024" s="33" t="str">
        <f>VLOOKUP(B1024,SAOM!B$2:Q2565,13,0)</f>
        <v>-</v>
      </c>
      <c r="Y1024" s="13"/>
      <c r="Z1024" s="11"/>
      <c r="AA1024" s="14"/>
      <c r="AB1024" s="28" t="e">
        <f>VLOOKUP(C1024,Relatorios!A$3:B1795,2,0)</f>
        <v>#N/A</v>
      </c>
      <c r="AC1024" s="287" t="e">
        <f>VLOOKUP(D1024,Faturamento!D$3:F2459,3,0)</f>
        <v>#N/A</v>
      </c>
      <c r="AD1024" s="41"/>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F1024" s="14">
        <f t="shared" si="48"/>
        <v>90</v>
      </c>
      <c r="AG1024" s="14" t="s">
        <v>4162</v>
      </c>
      <c r="AH1024" s="14"/>
      <c r="AI1024" s="47"/>
      <c r="AJ1024" s="114"/>
      <c r="AK1024" s="114"/>
      <c r="AL1024" s="11" t="str">
        <f>VLOOKUP(B1024,SAOM!B$2:U2682,20,0)</f>
        <v>-</v>
      </c>
    </row>
    <row r="1025" spans="1:38" s="15" customFormat="1" ht="15.75" customHeight="1">
      <c r="A1025" s="39">
        <v>4378</v>
      </c>
      <c r="B1025" s="31">
        <v>4378</v>
      </c>
      <c r="C1025" s="31">
        <v>4378</v>
      </c>
      <c r="D1025" s="33" t="str">
        <f>VLOOKUP(B1025,SAOM!B$2:H2682,7,0)</f>
        <v>SES-GOEA-4378</v>
      </c>
      <c r="E1025" s="13">
        <v>41155</v>
      </c>
      <c r="F1025" s="13">
        <f t="shared" si="49"/>
        <v>41200</v>
      </c>
      <c r="G1025" s="13">
        <f>VLOOKUP(B1025,SAOM!B$2:D2569,3,0)</f>
        <v>41201</v>
      </c>
      <c r="H1025" s="13">
        <f t="shared" si="47"/>
        <v>41215</v>
      </c>
      <c r="I1025" s="13">
        <v>41169</v>
      </c>
      <c r="J1025" s="10" t="s">
        <v>469</v>
      </c>
      <c r="K1025" s="33" t="str">
        <f>VLOOKUP(B1025,SAOM!B$2:H2566,4,0)</f>
        <v>Aceito</v>
      </c>
      <c r="L1025" s="10" t="s">
        <v>456</v>
      </c>
      <c r="M1025" s="33" t="str">
        <f>VLOOKUP(B1025,SAOM!B$2:F2852,5,0)</f>
        <v>Lider</v>
      </c>
      <c r="N1025" s="11" t="s">
        <v>6972</v>
      </c>
      <c r="O1025" s="11" t="str">
        <f>VLOOKUP(N1025,Coordenadas!B$2:C1872,2,0)</f>
        <v>JEQUITINHONHA</v>
      </c>
      <c r="P1025" s="11" t="str">
        <f>VLOOKUP(N1025,Coordenadas!B$2:D1872,3,0)</f>
        <v xml:space="preserve"> 18°26'51.33"S</v>
      </c>
      <c r="Q1025" s="11" t="str">
        <f>VLOOKUP(N1025,Coordenadas!B$2:E1872,4,0)</f>
        <v xml:space="preserve"> 43°44'21.02"O</v>
      </c>
      <c r="R1025" s="33">
        <v>4033</v>
      </c>
      <c r="S1025" s="13">
        <v>41163</v>
      </c>
      <c r="T1025" s="35" t="str">
        <f>VLOOKUP(B1025,SAOM!B$2:M2566,9,0)</f>
        <v>Marilda Mendes Lucena</v>
      </c>
      <c r="U1025" s="13" t="str">
        <f>VLOOKUP(B1025,SAOM!B$2:N2566,10,0)</f>
        <v>Rua D n°335 - Zona Rural</v>
      </c>
      <c r="V1025" s="35" t="str">
        <f>VLOOKUP(B1025,SAOM!B$2:P2566,12,0)</f>
        <v>38 98149659</v>
      </c>
      <c r="W1025" s="60" t="str">
        <f>VLOOKUP(B1025,SAOM!B$2:O2566,11,0)</f>
        <v>39120-000</v>
      </c>
      <c r="X1025" s="33" t="str">
        <f>VLOOKUP(B1025,SAOM!B$2:Q2566,13,0)</f>
        <v>00:20:0E:10:4A:FB</v>
      </c>
      <c r="Y1025" s="13">
        <v>41211</v>
      </c>
      <c r="Z1025" s="11" t="s">
        <v>5717</v>
      </c>
      <c r="AA1025" s="14">
        <v>41211</v>
      </c>
      <c r="AB1025" s="28">
        <f>VLOOKUP(C1025,Relatorios!A$3:B1796,2,0)</f>
        <v>41299</v>
      </c>
      <c r="AC1025" s="287">
        <f>VLOOKUP(D1025,Faturamento!D$3:F2460,3,0)</f>
        <v>41242</v>
      </c>
      <c r="AD1025" s="41"/>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 t="shared" si="48"/>
        <v>41301</v>
      </c>
      <c r="AG1025" s="14">
        <v>41277</v>
      </c>
      <c r="AH1025" s="14"/>
      <c r="AI1025" s="47" t="s">
        <v>456</v>
      </c>
      <c r="AJ1025" s="114" t="s">
        <v>14244</v>
      </c>
      <c r="AK1025" s="114" t="s">
        <v>4162</v>
      </c>
      <c r="AL1025" s="11" t="str">
        <f>VLOOKUP(B1025,SAOM!B$2:U2683,20,0)</f>
        <v>Localidade não possui PC.</v>
      </c>
    </row>
    <row r="1026" spans="1:38" s="15" customFormat="1" ht="15.75" customHeight="1">
      <c r="A1026" s="39">
        <v>4379</v>
      </c>
      <c r="B1026" s="31">
        <v>4379</v>
      </c>
      <c r="C1026" s="31">
        <v>4379</v>
      </c>
      <c r="D1026" s="33" t="str">
        <f>VLOOKUP(B1026,SAOM!B$2:H2683,7,0)</f>
        <v>SES-GOEA-4379</v>
      </c>
      <c r="E1026" s="13">
        <v>41155</v>
      </c>
      <c r="F1026" s="13">
        <f t="shared" si="49"/>
        <v>41200</v>
      </c>
      <c r="G1026" s="13">
        <f>VLOOKUP(B1026,SAOM!B$2:D2570,3,0)</f>
        <v>41200</v>
      </c>
      <c r="H1026" s="13">
        <f t="shared" si="47"/>
        <v>41215</v>
      </c>
      <c r="I1026" s="13" t="s">
        <v>458</v>
      </c>
      <c r="J1026" s="10" t="s">
        <v>469</v>
      </c>
      <c r="K1026" s="33" t="str">
        <f>VLOOKUP(B1026,SAOM!B$2:H2567,4,0)</f>
        <v>Aceito</v>
      </c>
      <c r="L1026" s="10" t="s">
        <v>456</v>
      </c>
      <c r="M1026" s="33" t="str">
        <f>VLOOKUP(B1026,SAOM!B$2:F2853,5,0)</f>
        <v>Lider</v>
      </c>
      <c r="N1026" s="11" t="s">
        <v>6972</v>
      </c>
      <c r="O1026" s="11" t="str">
        <f>VLOOKUP(N1026,Coordenadas!B$2:C1873,2,0)</f>
        <v>JEQUITINHONHA</v>
      </c>
      <c r="P1026" s="11" t="str">
        <f>VLOOKUP(N1026,Coordenadas!B$2:D1873,3,0)</f>
        <v xml:space="preserve"> 18°26'51.33"S</v>
      </c>
      <c r="Q1026" s="11" t="str">
        <f>VLOOKUP(N1026,Coordenadas!B$2:E1873,4,0)</f>
        <v xml:space="preserve"> 43°44'21.02"O</v>
      </c>
      <c r="R1026" s="33">
        <v>4033</v>
      </c>
      <c r="S1026" s="13">
        <v>41163</v>
      </c>
      <c r="T1026" s="35" t="str">
        <f>VLOOKUP(B1026,SAOM!B$2:M2567,9,0)</f>
        <v>Luiza Marilac da Silva</v>
      </c>
      <c r="U1026" s="13" t="str">
        <f>VLOOKUP(B1026,SAOM!B$2:N2567,10,0)</f>
        <v xml:space="preserve">Pedro Pereira </v>
      </c>
      <c r="V1026" s="35" t="str">
        <f>VLOOKUP(B1026,SAOM!B$2:P2567,12,0)</f>
        <v>38 35432218</v>
      </c>
      <c r="W1026" s="60" t="str">
        <f>VLOOKUP(B1026,SAOM!B$2:O2567,11,0)</f>
        <v>39120-000</v>
      </c>
      <c r="X1026" s="33" t="str">
        <f>VLOOKUP(B1026,SAOM!B$2:Q2567,13,0)</f>
        <v>00:20:0E:10:53:BC</v>
      </c>
      <c r="Y1026" s="13">
        <v>41219</v>
      </c>
      <c r="Z1026" s="11" t="s">
        <v>5717</v>
      </c>
      <c r="AA1026" s="14">
        <v>41219</v>
      </c>
      <c r="AB1026" s="28">
        <f>VLOOKUP(C1026,Relatorios!A$3:B1797,2,0)</f>
        <v>41299</v>
      </c>
      <c r="AC1026" s="287">
        <f>VLOOKUP(D1026,Faturamento!D$3:F2461,3,0)</f>
        <v>41250</v>
      </c>
      <c r="AD1026" s="41"/>
      <c r="AE1026" s="14" t="str">
        <f>VLOOKUP(B1026,SAOM!B$2:T2567,16,0)</f>
        <v>-</v>
      </c>
      <c r="AF1026" s="14">
        <f t="shared" si="48"/>
        <v>41309</v>
      </c>
      <c r="AG1026" s="14" t="s">
        <v>4162</v>
      </c>
      <c r="AH1026" s="14"/>
      <c r="AI1026" s="47"/>
      <c r="AJ1026" s="114"/>
      <c r="AK1026" s="114"/>
      <c r="AL1026" s="11" t="str">
        <f>VLOOKUP(B1026,SAOM!B$2:U2684,20,0)</f>
        <v>Não tem computador.</v>
      </c>
    </row>
    <row r="1027" spans="1:38" s="57" customFormat="1" ht="15.75" customHeight="1">
      <c r="A1027" s="39">
        <v>4384</v>
      </c>
      <c r="B1027" s="31">
        <v>4384</v>
      </c>
      <c r="C1027" s="31">
        <v>4384</v>
      </c>
      <c r="D1027" s="33" t="str">
        <f>VLOOKUP(B1027,SAOM!B$2:H2684,7,0)</f>
        <v>SES-MAIM-4384</v>
      </c>
      <c r="E1027" s="24">
        <v>41155</v>
      </c>
      <c r="F1027" s="24">
        <f t="shared" si="49"/>
        <v>41200</v>
      </c>
      <c r="G1027" s="13">
        <f>VLOOKUP(B1027,SAOM!B$2:D2571,3,0)</f>
        <v>41200</v>
      </c>
      <c r="H1027" s="24">
        <f t="shared" si="47"/>
        <v>41215</v>
      </c>
      <c r="I1027" s="24" t="s">
        <v>458</v>
      </c>
      <c r="J1027" s="48" t="s">
        <v>469</v>
      </c>
      <c r="K1027" s="33" t="str">
        <f>VLOOKUP(B1027,SAOM!B$2:H2568,4,0)</f>
        <v>Aceito</v>
      </c>
      <c r="L1027" s="10" t="s">
        <v>456</v>
      </c>
      <c r="M1027" s="33" t="str">
        <f>VLOOKUP(B1027,SAOM!B$2:F2854,5,0)</f>
        <v>Lider</v>
      </c>
      <c r="N1027" s="40" t="s">
        <v>6963</v>
      </c>
      <c r="O1027" s="11" t="str">
        <f>VLOOKUP(N1027,Coordenadas!B$2:C1874,2,0)</f>
        <v>LESTE DO SUL</v>
      </c>
      <c r="P1027" s="11" t="str">
        <f>VLOOKUP(N1027,Coordenadas!B$2:D1874,3,0)</f>
        <v xml:space="preserve"> 20°21'30.43"S</v>
      </c>
      <c r="Q1027" s="11" t="str">
        <f>VLOOKUP(N1027,Coordenadas!B$2:E1874,4,0)</f>
        <v xml:space="preserve"> 41°57'30.20"O</v>
      </c>
      <c r="R1027" s="31">
        <v>4033</v>
      </c>
      <c r="S1027" s="24">
        <v>41197</v>
      </c>
      <c r="T1027" s="35" t="str">
        <f>VLOOKUP(B1027,SAOM!B$2:M2568,9,0)</f>
        <v>Geraldo Cesar Bastos Destro</v>
      </c>
      <c r="U1027" s="13" t="str">
        <f>VLOOKUP(B1027,SAOM!B$2:N2568,10,0)</f>
        <v xml:space="preserve">Rua Luiz Carlos Correa, s/nº </v>
      </c>
      <c r="V1027" s="35" t="str">
        <f>VLOOKUP(B1027,SAOM!B$2:P2568,12,0)</f>
        <v>33 33419500</v>
      </c>
      <c r="W1027" s="60" t="str">
        <f>VLOOKUP(B1027,SAOM!B$2:O2568,11,0)</f>
        <v>36970-000</v>
      </c>
      <c r="X1027" s="33" t="str">
        <f>VLOOKUP(B1027,SAOM!B$2:Q2568,13,0)</f>
        <v>00:20:0E:10:54:4F</v>
      </c>
      <c r="Y1027" s="24">
        <v>41250</v>
      </c>
      <c r="Z1027" s="40" t="s">
        <v>5319</v>
      </c>
      <c r="AA1027" s="55">
        <v>41250</v>
      </c>
      <c r="AB1027" s="28">
        <f>VLOOKUP(C1027,Relatorios!A$3:B1798,2,0)</f>
        <v>41277</v>
      </c>
      <c r="AC1027" s="287">
        <f>VLOOKUP(D1027,Faturamento!D$3:F2462,3,0)</f>
        <v>41281</v>
      </c>
      <c r="AD1027" s="45"/>
      <c r="AE1027" s="14" t="str">
        <f>VLOOKUP(B1027,SAOM!B$2:T2568,16,0)</f>
        <v>-</v>
      </c>
      <c r="AF1027" s="55">
        <f t="shared" si="48"/>
        <v>41340</v>
      </c>
      <c r="AG1027" s="55" t="s">
        <v>4162</v>
      </c>
      <c r="AH1027" s="55"/>
      <c r="AI1027" s="181"/>
      <c r="AJ1027" s="115"/>
      <c r="AK1027" s="115"/>
      <c r="AL1027" s="11" t="str">
        <f>VLOOKUP(B1027,SAOM!B$2:U2685,20,0)</f>
        <v>No modem.</v>
      </c>
    </row>
    <row r="1028" spans="1:38" s="57" customFormat="1" ht="15.75" customHeight="1">
      <c r="A1028" s="39">
        <v>4377</v>
      </c>
      <c r="B1028" s="31">
        <v>4377</v>
      </c>
      <c r="C1028" s="31">
        <v>4377</v>
      </c>
      <c r="D1028" s="33" t="str">
        <f>VLOOKUP(B1028,SAOM!B$2:H2685,7,0)</f>
        <v>SES-GOEA-4377</v>
      </c>
      <c r="E1028" s="24">
        <v>41155</v>
      </c>
      <c r="F1028" s="24">
        <f t="shared" si="49"/>
        <v>41200</v>
      </c>
      <c r="G1028" s="13">
        <f>VLOOKUP(B1028,SAOM!B$2:D2572,3,0)</f>
        <v>41200</v>
      </c>
      <c r="H1028" s="24">
        <f t="shared" si="47"/>
        <v>41215</v>
      </c>
      <c r="I1028" s="24" t="s">
        <v>458</v>
      </c>
      <c r="J1028" s="48" t="s">
        <v>469</v>
      </c>
      <c r="K1028" s="33" t="str">
        <f>VLOOKUP(B1028,SAOM!B$2:H2569,4,0)</f>
        <v>Aceito</v>
      </c>
      <c r="L1028" s="10" t="s">
        <v>456</v>
      </c>
      <c r="M1028" s="33" t="str">
        <f>VLOOKUP(B1028,SAOM!B$2:F2855,5,0)</f>
        <v>Lider</v>
      </c>
      <c r="N1028" s="40" t="s">
        <v>6972</v>
      </c>
      <c r="O1028" s="11" t="str">
        <f>VLOOKUP(N1028,Coordenadas!B$2:C1875,2,0)</f>
        <v>JEQUITINHONHA</v>
      </c>
      <c r="P1028" s="11" t="str">
        <f>VLOOKUP(N1028,Coordenadas!B$2:D1875,3,0)</f>
        <v xml:space="preserve"> 18°26'51.33"S</v>
      </c>
      <c r="Q1028" s="11" t="str">
        <f>VLOOKUP(N1028,Coordenadas!B$2:E1875,4,0)</f>
        <v xml:space="preserve"> 43°44'21.02"O</v>
      </c>
      <c r="R1028" s="31">
        <v>4033</v>
      </c>
      <c r="S1028" s="24">
        <v>41163</v>
      </c>
      <c r="T1028" s="35" t="str">
        <f>VLOOKUP(B1028,SAOM!B$2:M2569,9,0)</f>
        <v>Neliana Temponi de Lima</v>
      </c>
      <c r="U1028" s="13" t="str">
        <f>VLOOKUP(B1028,SAOM!B$2:N2569,10,0)</f>
        <v>Praça da saudade - nº 9</v>
      </c>
      <c r="V1028" s="35" t="str">
        <f>VLOOKUP(B1028,SAOM!B$2:P2569,12,0)</f>
        <v>38 35431035</v>
      </c>
      <c r="W1028" s="60" t="str">
        <f>VLOOKUP(B1028,SAOM!B$2:O2569,11,0)</f>
        <v>39120-000</v>
      </c>
      <c r="X1028" s="33" t="str">
        <f>VLOOKUP(B1028,SAOM!B$2:Q2569,13,0)</f>
        <v>00:20:0E:10:52:46</v>
      </c>
      <c r="Y1028" s="24">
        <v>41164</v>
      </c>
      <c r="Z1028" s="40" t="s">
        <v>1475</v>
      </c>
      <c r="AA1028" s="55">
        <v>41165</v>
      </c>
      <c r="AB1028" s="28">
        <f>VLOOKUP(C1028,Relatorios!A$3:B1799,2,0)</f>
        <v>41193</v>
      </c>
      <c r="AC1028" s="287">
        <f>VLOOKUP(D1028,Faturamento!D$3:F2463,3,0)</f>
        <v>41196</v>
      </c>
      <c r="AD1028" s="45"/>
      <c r="AE1028" s="14" t="str">
        <f>VLOOKUP(B1028,SAOM!B$2:T2569,16,0)</f>
        <v>-</v>
      </c>
      <c r="AF1028" s="14">
        <f t="shared" si="48"/>
        <v>41255</v>
      </c>
      <c r="AG1028" s="55" t="s">
        <v>4162</v>
      </c>
      <c r="AH1028" s="55"/>
      <c r="AI1028" s="181"/>
      <c r="AJ1028" s="115"/>
      <c r="AK1028" s="115"/>
      <c r="AL1028" s="11" t="str">
        <f>VLOOKUP(B1028,SAOM!B$2:U2686,20,0)</f>
        <v>-</v>
      </c>
    </row>
    <row r="1029" spans="1:38" s="57" customFormat="1" ht="15.75" customHeight="1">
      <c r="A1029" s="39">
        <v>4376</v>
      </c>
      <c r="B1029" s="31">
        <v>4376</v>
      </c>
      <c r="C1029" s="31">
        <v>4376</v>
      </c>
      <c r="D1029" s="33" t="str">
        <f>VLOOKUP(B1029,SAOM!B$2:H2686,7,0)</f>
        <v>SES-GOEA-4376</v>
      </c>
      <c r="E1029" s="24">
        <v>41155</v>
      </c>
      <c r="F1029" s="24">
        <f t="shared" si="49"/>
        <v>41200</v>
      </c>
      <c r="G1029" s="13">
        <f>VLOOKUP(B1029,SAOM!B$2:D2573,3,0)</f>
        <v>41200</v>
      </c>
      <c r="H1029" s="24">
        <f t="shared" ref="H1029:H1092" si="50">F1029+15</f>
        <v>41215</v>
      </c>
      <c r="I1029" s="24" t="s">
        <v>458</v>
      </c>
      <c r="J1029" s="48" t="s">
        <v>469</v>
      </c>
      <c r="K1029" s="33" t="str">
        <f>VLOOKUP(B1029,SAOM!B$2:H2570,4,0)</f>
        <v>Aceito</v>
      </c>
      <c r="L1029" s="10" t="s">
        <v>456</v>
      </c>
      <c r="M1029" s="33" t="str">
        <f>VLOOKUP(B1029,SAOM!B$2:F2856,5,0)</f>
        <v>Lider</v>
      </c>
      <c r="N1029" s="40" t="s">
        <v>6972</v>
      </c>
      <c r="O1029" s="11" t="str">
        <f>VLOOKUP(N1029,Coordenadas!B$2:C1876,2,0)</f>
        <v>JEQUITINHONHA</v>
      </c>
      <c r="P1029" s="11" t="str">
        <f>VLOOKUP(N1029,Coordenadas!B$2:D1876,3,0)</f>
        <v xml:space="preserve"> 18°26'51.33"S</v>
      </c>
      <c r="Q1029" s="11" t="str">
        <f>VLOOKUP(N1029,Coordenadas!B$2:E1876,4,0)</f>
        <v xml:space="preserve"> 43°44'21.02"O</v>
      </c>
      <c r="R1029" s="31">
        <v>4033</v>
      </c>
      <c r="S1029" s="24">
        <v>41163</v>
      </c>
      <c r="T1029" s="35" t="str">
        <f>VLOOKUP(B1029,SAOM!B$2:M2570,9,0)</f>
        <v>Lúcia Daniele de Oliveira</v>
      </c>
      <c r="U1029" s="13" t="str">
        <f>VLOOKUP(B1029,SAOM!B$2:N2570,10,0)</f>
        <v>Rua dos Alves 258</v>
      </c>
      <c r="V1029" s="35" t="str">
        <f>VLOOKUP(B1029,SAOM!B$2:P2570,12,0)</f>
        <v>38 35432218</v>
      </c>
      <c r="W1029" s="60" t="str">
        <f>VLOOKUP(B1029,SAOM!B$2:O2570,11,0)</f>
        <v>39120-000</v>
      </c>
      <c r="X1029" s="33" t="str">
        <f>VLOOKUP(B1029,SAOM!B$2:Q2570,13,0)</f>
        <v>00:20:0E:10:4A:B4</v>
      </c>
      <c r="Y1029" s="24">
        <v>41164</v>
      </c>
      <c r="Z1029" s="40" t="s">
        <v>1475</v>
      </c>
      <c r="AA1029" s="55">
        <v>41165</v>
      </c>
      <c r="AB1029" s="28">
        <f>VLOOKUP(C1029,Relatorios!A$3:B1800,2,0)</f>
        <v>41193</v>
      </c>
      <c r="AC1029" s="287">
        <f>VLOOKUP(D1029,Faturamento!D$3:F2464,3,0)</f>
        <v>41196</v>
      </c>
      <c r="AD1029" s="45"/>
      <c r="AE1029" s="14" t="str">
        <f>VLOOKUP(B1029,SAOM!B$2:T2570,16,0)</f>
        <v>-</v>
      </c>
      <c r="AF1029" s="14">
        <f t="shared" ref="AF1029:AF1092" si="51">AA1029+90</f>
        <v>41255</v>
      </c>
      <c r="AG1029" s="55">
        <v>41184</v>
      </c>
      <c r="AH1029" s="55">
        <v>41220</v>
      </c>
      <c r="AI1029" s="181" t="s">
        <v>8610</v>
      </c>
      <c r="AJ1029" s="115" t="s">
        <v>8242</v>
      </c>
      <c r="AK1029" s="115" t="s">
        <v>9308</v>
      </c>
      <c r="AL1029" s="11" t="str">
        <f>VLOOKUP(B1029,SAOM!B$2:U2687,20,0)</f>
        <v>Localidade não possui computador.</v>
      </c>
    </row>
    <row r="1030" spans="1:38" s="57" customFormat="1" ht="15.75" customHeight="1">
      <c r="A1030" s="39">
        <v>4375</v>
      </c>
      <c r="B1030" s="31">
        <v>4375</v>
      </c>
      <c r="C1030" s="31">
        <v>4375</v>
      </c>
      <c r="D1030" s="33" t="str">
        <f>VLOOKUP(B1030,SAOM!B$2:H2687,7,0)</f>
        <v>SES-GOEA-4375</v>
      </c>
      <c r="E1030" s="24">
        <v>41155</v>
      </c>
      <c r="F1030" s="24">
        <f t="shared" si="49"/>
        <v>41200</v>
      </c>
      <c r="G1030" s="13">
        <f>VLOOKUP(B1030,SAOM!B$2:D2574,3,0)</f>
        <v>41200</v>
      </c>
      <c r="H1030" s="24">
        <f t="shared" si="50"/>
        <v>41215</v>
      </c>
      <c r="I1030" s="24" t="s">
        <v>458</v>
      </c>
      <c r="J1030" s="48" t="s">
        <v>469</v>
      </c>
      <c r="K1030" s="33" t="str">
        <f>VLOOKUP(B1030,SAOM!B$2:H2571,4,0)</f>
        <v>Aceito</v>
      </c>
      <c r="L1030" s="10" t="s">
        <v>456</v>
      </c>
      <c r="M1030" s="33" t="str">
        <f>VLOOKUP(B1030,SAOM!B$2:F2857,5,0)</f>
        <v>Lider</v>
      </c>
      <c r="N1030" s="40" t="s">
        <v>6972</v>
      </c>
      <c r="O1030" s="11" t="str">
        <f>VLOOKUP(N1030,Coordenadas!B$2:C1877,2,0)</f>
        <v>JEQUITINHONHA</v>
      </c>
      <c r="P1030" s="11" t="str">
        <f>VLOOKUP(N1030,Coordenadas!B$2:D1877,3,0)</f>
        <v xml:space="preserve"> 18°26'51.33"S</v>
      </c>
      <c r="Q1030" s="11" t="str">
        <f>VLOOKUP(N1030,Coordenadas!B$2:E1877,4,0)</f>
        <v xml:space="preserve"> 43°44'21.02"O</v>
      </c>
      <c r="R1030" s="31">
        <v>4033</v>
      </c>
      <c r="S1030" s="24">
        <v>41163</v>
      </c>
      <c r="T1030" s="35" t="str">
        <f>VLOOKUP(B1030,SAOM!B$2:M2571,9,0)</f>
        <v>Ívida Aparecida da Silva</v>
      </c>
      <c r="U1030" s="13" t="str">
        <f>VLOOKUP(B1030,SAOM!B$2:N2571,10,0)</f>
        <v xml:space="preserve">Rua Consuelo Falci nº </v>
      </c>
      <c r="V1030" s="35" t="str">
        <f>VLOOKUP(B1030,SAOM!B$2:P2571,12,0)</f>
        <v>38 3543 1287</v>
      </c>
      <c r="W1030" s="60" t="str">
        <f>VLOOKUP(B1030,SAOM!B$2:O2571,11,0)</f>
        <v>39120-000</v>
      </c>
      <c r="X1030" s="33" t="str">
        <f>VLOOKUP(B1030,SAOM!B$2:Q2571,13,0)</f>
        <v>00:20:0E:10:4A:F7</v>
      </c>
      <c r="Y1030" s="24">
        <v>41165</v>
      </c>
      <c r="Z1030" s="40" t="s">
        <v>1475</v>
      </c>
      <c r="AA1030" s="55">
        <v>41166</v>
      </c>
      <c r="AB1030" s="28">
        <f>VLOOKUP(C1030,Relatorios!A$3:B1801,2,0)</f>
        <v>41193</v>
      </c>
      <c r="AC1030" s="287">
        <f>VLOOKUP(D1030,Faturamento!D$3:F2465,3,0)</f>
        <v>41197</v>
      </c>
      <c r="AD1030" s="45"/>
      <c r="AE1030" s="14" t="str">
        <f>VLOOKUP(B1030,SAOM!B$2:T2571,16,0)</f>
        <v>-</v>
      </c>
      <c r="AF1030" s="14">
        <f t="shared" si="51"/>
        <v>41256</v>
      </c>
      <c r="AG1030" s="55">
        <v>41192</v>
      </c>
      <c r="AH1030" s="55">
        <v>41222</v>
      </c>
      <c r="AI1030" s="181" t="s">
        <v>8610</v>
      </c>
      <c r="AJ1030" s="115" t="s">
        <v>8607</v>
      </c>
      <c r="AK1030" s="115" t="s">
        <v>9309</v>
      </c>
      <c r="AL1030" s="11" t="str">
        <f>VLOOKUP(B1030,SAOM!B$2:U2688,20,0)</f>
        <v>-</v>
      </c>
    </row>
    <row r="1031" spans="1:38" s="15" customFormat="1" ht="15.75" customHeight="1">
      <c r="A1031" s="39">
        <v>4374</v>
      </c>
      <c r="B1031" s="31">
        <v>4374</v>
      </c>
      <c r="C1031" s="31">
        <v>4374</v>
      </c>
      <c r="D1031" s="33" t="str">
        <f>VLOOKUP(B1031,SAOM!B$2:H2688,7,0)</f>
        <v>SES-VAAS-4374</v>
      </c>
      <c r="E1031" s="13">
        <v>41155</v>
      </c>
      <c r="F1031" s="13">
        <f t="shared" si="49"/>
        <v>41200</v>
      </c>
      <c r="G1031" s="13">
        <f>VLOOKUP(B1031,SAOM!B$2:D2575,3,0)</f>
        <v>41200</v>
      </c>
      <c r="H1031" s="13">
        <f t="shared" si="50"/>
        <v>41215</v>
      </c>
      <c r="I1031" s="13" t="s">
        <v>458</v>
      </c>
      <c r="J1031" s="10" t="s">
        <v>469</v>
      </c>
      <c r="K1031" s="33" t="str">
        <f>VLOOKUP(B1031,SAOM!B$2:H2572,4,0)</f>
        <v>Aceito</v>
      </c>
      <c r="L1031" s="10" t="s">
        <v>456</v>
      </c>
      <c r="M1031" s="33" t="str">
        <f>VLOOKUP(B1031,SAOM!B$2:F2858,5,0)</f>
        <v>Lider</v>
      </c>
      <c r="N1031" s="11" t="s">
        <v>6988</v>
      </c>
      <c r="O1031" s="11" t="str">
        <f>VLOOKUP(N1031,Coordenadas!B$2:C1878,2,0)</f>
        <v>NOROESTE</v>
      </c>
      <c r="P1031" s="11" t="str">
        <f>VLOOKUP(N1031,Coordenadas!B$2:D1878,3,0)</f>
        <v xml:space="preserve"> 18°22'35.11"S</v>
      </c>
      <c r="Q1031" s="11" t="str">
        <f>VLOOKUP(N1031,Coordenadas!B$2:E1878,4,0)</f>
        <v xml:space="preserve"> 46° 1'56.68"O</v>
      </c>
      <c r="R1031" s="33">
        <v>4033</v>
      </c>
      <c r="S1031" s="13">
        <v>41197</v>
      </c>
      <c r="T1031" s="35" t="str">
        <f>VLOOKUP(B1031,SAOM!B$2:M2572,9,0)</f>
        <v>Fabiana Pereira Passos</v>
      </c>
      <c r="U1031" s="13" t="str">
        <f>VLOOKUP(B1031,SAOM!B$2:N2572,10,0)</f>
        <v>Av. Jovino Mariano Gomes, 1222</v>
      </c>
      <c r="V1031" s="35" t="str">
        <f>VLOOKUP(B1031,SAOM!B$2:P2572,12,0)</f>
        <v>38 3567 5050</v>
      </c>
      <c r="W1031" s="60" t="str">
        <f>VLOOKUP(B1031,SAOM!B$2:O2572,11,0)</f>
        <v>38794-000</v>
      </c>
      <c r="X1031" s="33" t="str">
        <f>VLOOKUP(B1031,SAOM!B$2:Q2572,13,0)</f>
        <v>00:20:0e:10:54:92</v>
      </c>
      <c r="Y1031" s="13">
        <v>41261</v>
      </c>
      <c r="Z1031" s="11" t="s">
        <v>5712</v>
      </c>
      <c r="AA1031" s="14">
        <v>41261</v>
      </c>
      <c r="AB1031" s="28">
        <f>VLOOKUP(C1031,Relatorios!A$3:B1802,2,0)</f>
        <v>41277</v>
      </c>
      <c r="AC1031" s="287">
        <f>VLOOKUP(D1031,Faturamento!D$3:F2466,3,0)</f>
        <v>41292</v>
      </c>
      <c r="AD1031" s="41"/>
      <c r="AE1031" s="14" t="str">
        <f>VLOOKUP(B1031,SAOM!B$2:T2572,16,0)</f>
        <v>-</v>
      </c>
      <c r="AF1031" s="14">
        <f t="shared" si="51"/>
        <v>41351</v>
      </c>
      <c r="AG1031" s="14" t="s">
        <v>4162</v>
      </c>
      <c r="AH1031" s="14"/>
      <c r="AI1031" s="47"/>
      <c r="AJ1031" s="114"/>
      <c r="AK1031" s="114"/>
      <c r="AL1031" s="11" t="str">
        <f>VLOOKUP(B1031,SAOM!B$2:U2689,20,0)</f>
        <v>localidade não possui computador</v>
      </c>
    </row>
    <row r="1032" spans="1:38" s="57" customFormat="1" ht="15.75" customHeight="1">
      <c r="A1032" s="39">
        <v>4373</v>
      </c>
      <c r="B1032" s="31">
        <v>4373</v>
      </c>
      <c r="C1032" s="31">
        <v>4373</v>
      </c>
      <c r="D1032" s="33" t="str">
        <f>VLOOKUP(B1032,SAOM!B$2:H2689,7,0)</f>
        <v>SES-VAAS-4373</v>
      </c>
      <c r="E1032" s="24">
        <v>41155</v>
      </c>
      <c r="F1032" s="24">
        <f t="shared" si="49"/>
        <v>41200</v>
      </c>
      <c r="G1032" s="24">
        <f>VLOOKUP(B1032,SAOM!B$2:D2576,3,0)</f>
        <v>41200</v>
      </c>
      <c r="H1032" s="24">
        <f t="shared" si="50"/>
        <v>41215</v>
      </c>
      <c r="I1032" s="24" t="s">
        <v>458</v>
      </c>
      <c r="J1032" s="48" t="s">
        <v>469</v>
      </c>
      <c r="K1032" s="31" t="str">
        <f>VLOOKUP(B1032,SAOM!B$2:H2573,4,0)</f>
        <v>Aceito</v>
      </c>
      <c r="L1032" s="10" t="s">
        <v>456</v>
      </c>
      <c r="M1032" s="33" t="str">
        <f>VLOOKUP(B1032,SAOM!B$2:F2859,5,0)</f>
        <v>Lider</v>
      </c>
      <c r="N1032" s="40" t="s">
        <v>6988</v>
      </c>
      <c r="O1032" s="11" t="str">
        <f>VLOOKUP(N1032,Coordenadas!B$2:C1879,2,0)</f>
        <v>NOROESTE</v>
      </c>
      <c r="P1032" s="11" t="str">
        <f>VLOOKUP(N1032,Coordenadas!B$2:D1879,3,0)</f>
        <v xml:space="preserve"> 18°22'35.11"S</v>
      </c>
      <c r="Q1032" s="11" t="str">
        <f>VLOOKUP(N1032,Coordenadas!B$2:E1879,4,0)</f>
        <v xml:space="preserve"> 46° 1'56.68"O</v>
      </c>
      <c r="R1032" s="31">
        <v>4033</v>
      </c>
      <c r="S1032" s="24">
        <v>41197</v>
      </c>
      <c r="T1032" s="54" t="str">
        <f>VLOOKUP(B1032,SAOM!B$2:M2573,9,0)</f>
        <v>Maria Lúcia Brandão</v>
      </c>
      <c r="U1032" s="24" t="str">
        <f>VLOOKUP(B1032,SAOM!B$2:N2573,10,0)</f>
        <v>Av. Jovino Mariano Gomes, 2090 - Bairro Centro</v>
      </c>
      <c r="V1032" s="54" t="str">
        <f>VLOOKUP(B1032,SAOM!B$2:P2573,12,0)</f>
        <v>38 3567 5007</v>
      </c>
      <c r="W1032" s="175" t="str">
        <f>VLOOKUP(B1032,SAOM!B$2:O2573,11,0)</f>
        <v>38794-000</v>
      </c>
      <c r="X1032" s="31" t="str">
        <f>VLOOKUP(B1032,SAOM!B$2:Q2573,13,0)</f>
        <v>00:20:0E:10:54:C4</v>
      </c>
      <c r="Y1032" s="24">
        <v>41261</v>
      </c>
      <c r="Z1032" s="11" t="s">
        <v>5712</v>
      </c>
      <c r="AA1032" s="55">
        <v>41261</v>
      </c>
      <c r="AB1032" s="28" t="str">
        <f>VLOOKUP(C1032,Relatorios!A$3:B1803,2,0)</f>
        <v>Pronto pra ser entregue</v>
      </c>
      <c r="AC1032" s="287">
        <f>VLOOKUP(D1032,Faturamento!D$3:F2467,3,0)</f>
        <v>41292</v>
      </c>
      <c r="AD1032" s="45"/>
      <c r="AE1032" s="55" t="str">
        <f>VLOOKUP(B1032,SAOM!B$2:T2573,16,0)</f>
        <v>-</v>
      </c>
      <c r="AF1032" s="55">
        <f t="shared" si="51"/>
        <v>41351</v>
      </c>
      <c r="AG1032" s="55">
        <v>41327</v>
      </c>
      <c r="AH1032" s="55">
        <v>41344</v>
      </c>
      <c r="AI1032" s="181" t="s">
        <v>623</v>
      </c>
      <c r="AJ1032" s="115" t="s">
        <v>15820</v>
      </c>
      <c r="AK1032" s="115" t="s">
        <v>14253</v>
      </c>
      <c r="AL1032" s="11" t="str">
        <f>VLOOKUP(B1032,SAOM!B$2:U2690,20,0)</f>
        <v>Ligado ao modem.</v>
      </c>
    </row>
    <row r="1033" spans="1:38" s="15" customFormat="1" ht="15" customHeight="1">
      <c r="A1033" s="39">
        <v>4371</v>
      </c>
      <c r="B1033" s="31">
        <v>4371</v>
      </c>
      <c r="C1033" s="31">
        <v>4371</v>
      </c>
      <c r="D1033" s="33" t="str">
        <f>VLOOKUP(B1033,SAOM!B$2:H2690,7,0)</f>
        <v>SES-TURA-4371</v>
      </c>
      <c r="E1033" s="13">
        <v>41155</v>
      </c>
      <c r="F1033" s="13">
        <f t="shared" si="49"/>
        <v>41200</v>
      </c>
      <c r="G1033" s="13">
        <f>VLOOKUP(B1033,SAOM!B$2:D2577,3,0)</f>
        <v>41200</v>
      </c>
      <c r="H1033" s="13">
        <f t="shared" si="50"/>
        <v>41215</v>
      </c>
      <c r="I1033" s="13" t="s">
        <v>458</v>
      </c>
      <c r="J1033" s="10" t="s">
        <v>469</v>
      </c>
      <c r="K1033" s="33" t="str">
        <f>VLOOKUP(B1033,SAOM!B$2:H2574,4,0)</f>
        <v>Aceito</v>
      </c>
      <c r="L1033" s="10" t="s">
        <v>456</v>
      </c>
      <c r="M1033" s="33" t="str">
        <f>VLOOKUP(B1033,SAOM!B$2:F2860,5,0)</f>
        <v>Lider</v>
      </c>
      <c r="N1033" s="11" t="s">
        <v>6995</v>
      </c>
      <c r="O1033" s="11" t="str">
        <f>VLOOKUP(N1033,Coordenadas!B$2:C1880,2,0)</f>
        <v>TRIÂNGULO DO NORTE</v>
      </c>
      <c r="P1033" s="11" t="str">
        <f>VLOOKUP(N1033,Coordenadas!B$2:D1880,3,0)</f>
        <v xml:space="preserve"> 18°36'12.39"S</v>
      </c>
      <c r="Q1033" s="11" t="str">
        <f>VLOOKUP(N1033,Coordenadas!B$2:E1880,4,0)</f>
        <v xml:space="preserve"> 48°41'24.09"O</v>
      </c>
      <c r="R1033" s="33">
        <v>4033</v>
      </c>
      <c r="S1033" s="13">
        <v>41186</v>
      </c>
      <c r="T1033" s="35" t="str">
        <f>VLOOKUP(B1033,SAOM!B$2:M2574,9,0)</f>
        <v>Camila</v>
      </c>
      <c r="U1033" s="13" t="str">
        <f>VLOOKUP(B1033,SAOM!B$2:N2574,10,0)</f>
        <v xml:space="preserve">RUA MANOEL HIPÓLITO MACHADO S/Nº - BAIRRO BOA VISTA </v>
      </c>
      <c r="V1033" s="35" t="str">
        <f>VLOOKUP(B1033,SAOM!B$2:P2574,12,0)</f>
        <v>(34)3281-5445</v>
      </c>
      <c r="W1033" s="60" t="str">
        <f>VLOOKUP(B1033,SAOM!B$2:O2574,11,0)</f>
        <v>38400-00</v>
      </c>
      <c r="X1033" s="33" t="str">
        <f>VLOOKUP(B1033,SAOM!B$2:Q2574,13,0)</f>
        <v>00:20:0E:10:4A:FB</v>
      </c>
      <c r="Y1033" s="13">
        <v>41211</v>
      </c>
      <c r="Z1033" s="11" t="s">
        <v>9053</v>
      </c>
      <c r="AA1033" s="14">
        <v>41211</v>
      </c>
      <c r="AB1033" s="28">
        <f>VLOOKUP(C1033,Relatorios!A$3:B1804,2,0)</f>
        <v>41299</v>
      </c>
      <c r="AC1033" s="287">
        <f>VLOOKUP(D1033,Faturamento!D$3:F2468,3,0)</f>
        <v>41242</v>
      </c>
      <c r="AD1033" s="41"/>
      <c r="AE1033" s="14" t="str">
        <f>VLOOKUP(B1033,SAOM!B$2:T2574,16,0)</f>
        <v>-</v>
      </c>
      <c r="AF1033" s="14">
        <f t="shared" si="51"/>
        <v>41301</v>
      </c>
      <c r="AG1033" s="14" t="s">
        <v>4162</v>
      </c>
      <c r="AH1033" s="14"/>
      <c r="AI1033" s="47"/>
      <c r="AJ1033" s="114"/>
      <c r="AK1033" s="114"/>
      <c r="AL1033" s="11" t="str">
        <f>VLOOKUP(B1033,SAOM!B$2:U2691,20,0)</f>
        <v>-</v>
      </c>
    </row>
    <row r="1034" spans="1:38" s="15" customFormat="1" ht="15.75" customHeight="1">
      <c r="A1034" s="39">
        <v>4372</v>
      </c>
      <c r="B1034" s="31">
        <v>4372</v>
      </c>
      <c r="C1034" s="31">
        <v>4372</v>
      </c>
      <c r="D1034" s="33" t="str">
        <f>VLOOKUP(B1034,SAOM!B$2:H2691,7,0)</f>
        <v>SES-TURA-4372</v>
      </c>
      <c r="E1034" s="13">
        <v>41155</v>
      </c>
      <c r="F1034" s="13">
        <f t="shared" si="49"/>
        <v>41200</v>
      </c>
      <c r="G1034" s="13">
        <f>VLOOKUP(B1034,SAOM!B$2:D2578,3,0)</f>
        <v>41200</v>
      </c>
      <c r="H1034" s="13">
        <f t="shared" si="50"/>
        <v>41215</v>
      </c>
      <c r="I1034" s="13" t="s">
        <v>458</v>
      </c>
      <c r="J1034" s="10" t="s">
        <v>469</v>
      </c>
      <c r="K1034" s="33" t="str">
        <f>VLOOKUP(B1034,SAOM!B$2:H2575,4,0)</f>
        <v>Aceito</v>
      </c>
      <c r="L1034" s="10" t="s">
        <v>14234</v>
      </c>
      <c r="M1034" s="33" t="str">
        <f>VLOOKUP(B1034,SAOM!B$2:F2861,5,0)</f>
        <v>SH Sat</v>
      </c>
      <c r="N1034" s="11" t="s">
        <v>6995</v>
      </c>
      <c r="O1034" s="11" t="str">
        <f>VLOOKUP(N1034,Coordenadas!B$2:C1881,2,0)</f>
        <v>TRIÂNGULO DO NORTE</v>
      </c>
      <c r="P1034" s="11" t="str">
        <f>VLOOKUP(N1034,Coordenadas!B$2:D1881,3,0)</f>
        <v xml:space="preserve"> 18°36'12.39"S</v>
      </c>
      <c r="Q1034" s="11" t="str">
        <f>VLOOKUP(N1034,Coordenadas!B$2:E1881,4,0)</f>
        <v xml:space="preserve"> 48°41'24.09"O</v>
      </c>
      <c r="R1034" s="33">
        <v>4033</v>
      </c>
      <c r="S1034" s="13">
        <v>41186</v>
      </c>
      <c r="T1034" s="35" t="str">
        <f>VLOOKUP(B1034,SAOM!B$2:M2575,9,0)</f>
        <v>ADRIANA RODRIGUES DA CUNHA</v>
      </c>
      <c r="U1034" s="13" t="str">
        <f>VLOOKUP(B1034,SAOM!B$2:N2575,10,0)</f>
        <v>RUA JOSÉ FERREIRA MARQUES 174</v>
      </c>
      <c r="V1034" s="35" t="str">
        <f>VLOOKUP(B1034,SAOM!B$2:P2575,12,0)</f>
        <v>34-3281-0031</v>
      </c>
      <c r="W1034" s="60" t="str">
        <f>VLOOKUP(B1034,SAOM!B$2:O2575,11,0)</f>
        <v>38430-000</v>
      </c>
      <c r="X1034" s="33" t="str">
        <f>VLOOKUP(B1034,SAOM!B$2:Q2575,13,0)</f>
        <v>00:20:0e:10:57:18</v>
      </c>
      <c r="Y1034" s="13">
        <v>41379</v>
      </c>
      <c r="Z1034" s="11" t="s">
        <v>12883</v>
      </c>
      <c r="AA1034" s="14">
        <v>41379</v>
      </c>
      <c r="AB1034" s="28">
        <v>41382</v>
      </c>
      <c r="AC1034" s="287">
        <f>VLOOKUP(D1034,Faturamento!D$3:F2469,3,0)</f>
        <v>41410</v>
      </c>
      <c r="AD1034" s="41"/>
      <c r="AE1034" s="14" t="str">
        <f>VLOOKUP(B1034,SAOM!B$2:T2575,16,0)</f>
        <v>-</v>
      </c>
      <c r="AF1034" s="14">
        <f t="shared" si="51"/>
        <v>41469</v>
      </c>
      <c r="AG1034" s="14" t="s">
        <v>4162</v>
      </c>
      <c r="AH1034" s="14"/>
      <c r="AI1034" s="47"/>
      <c r="AJ1034" s="114"/>
      <c r="AK1034" s="114"/>
      <c r="AL1034" s="11" t="str">
        <f>VLOOKUP(B1034,SAOM!B$2:U2692,20,0)</f>
        <v>Modem.</v>
      </c>
    </row>
    <row r="1035" spans="1:38" s="15" customFormat="1" ht="15.75" customHeight="1">
      <c r="A1035" s="39">
        <v>4370</v>
      </c>
      <c r="B1035" s="31">
        <v>4370</v>
      </c>
      <c r="C1035" s="31">
        <v>4370</v>
      </c>
      <c r="D1035" s="33" t="str">
        <f>VLOOKUP(B1035,SAOM!B$2:H2692,7,0)</f>
        <v>SES-TURA-4370</v>
      </c>
      <c r="E1035" s="13">
        <v>41155</v>
      </c>
      <c r="F1035" s="13">
        <f t="shared" si="49"/>
        <v>41200</v>
      </c>
      <c r="G1035" s="13">
        <f>VLOOKUP(B1035,SAOM!B$2:D2579,3,0)</f>
        <v>41200</v>
      </c>
      <c r="H1035" s="13">
        <f t="shared" si="50"/>
        <v>41215</v>
      </c>
      <c r="I1035" s="13" t="s">
        <v>458</v>
      </c>
      <c r="J1035" s="10" t="s">
        <v>469</v>
      </c>
      <c r="K1035" s="33" t="str">
        <f>VLOOKUP(B1035,SAOM!B$2:H2576,4,0)</f>
        <v>Aceito</v>
      </c>
      <c r="L1035" s="10" t="s">
        <v>456</v>
      </c>
      <c r="M1035" s="33" t="str">
        <f>VLOOKUP(B1035,SAOM!B$2:F2862,5,0)</f>
        <v>Lider</v>
      </c>
      <c r="N1035" s="11" t="s">
        <v>6995</v>
      </c>
      <c r="O1035" s="11" t="str">
        <f>VLOOKUP(N1035,Coordenadas!B$2:C1882,2,0)</f>
        <v>TRIÂNGULO DO NORTE</v>
      </c>
      <c r="P1035" s="11" t="str">
        <f>VLOOKUP(N1035,Coordenadas!B$2:D1882,3,0)</f>
        <v xml:space="preserve"> 18°36'12.39"S</v>
      </c>
      <c r="Q1035" s="11" t="str">
        <f>VLOOKUP(N1035,Coordenadas!B$2:E1882,4,0)</f>
        <v xml:space="preserve"> 48°41'24.09"O</v>
      </c>
      <c r="R1035" s="33">
        <v>4033</v>
      </c>
      <c r="S1035" s="13">
        <v>41186</v>
      </c>
      <c r="T1035" s="35" t="str">
        <f>VLOOKUP(B1035,SAOM!B$2:M2576,9,0)</f>
        <v>POLYANA LOPES MOURA</v>
      </c>
      <c r="U1035" s="13" t="str">
        <f>VLOOKUP(B1035,SAOM!B$2:N2576,10,0)</f>
        <v>RUA GETÚLIO VARGAS Nº 240</v>
      </c>
      <c r="V1035" s="35" t="str">
        <f>VLOOKUP(B1035,SAOM!B$2:P2576,12,0)</f>
        <v>34-3281-0032</v>
      </c>
      <c r="W1035" s="60" t="str">
        <f>VLOOKUP(B1035,SAOM!B$2:O2576,11,0)</f>
        <v>38430-000</v>
      </c>
      <c r="X1035" s="33" t="str">
        <f>VLOOKUP(B1035,SAOM!B$2:Q2576,13,0)</f>
        <v>00:20:0e:10:4c:c8</v>
      </c>
      <c r="Y1035" s="13">
        <v>41213</v>
      </c>
      <c r="Z1035" s="11" t="s">
        <v>9083</v>
      </c>
      <c r="AA1035" s="14">
        <v>41213</v>
      </c>
      <c r="AB1035" s="28">
        <f>VLOOKUP(C1035,Relatorios!A$3:B1806,2,0)</f>
        <v>41299</v>
      </c>
      <c r="AC1035" s="287">
        <f>VLOOKUP(D1035,Faturamento!D$3:F2470,3,0)</f>
        <v>41243</v>
      </c>
      <c r="AD1035" s="41"/>
      <c r="AE1035" s="14" t="str">
        <f>VLOOKUP(B1035,SAOM!B$2:T2576,16,0)</f>
        <v>-</v>
      </c>
      <c r="AF1035" s="14">
        <f t="shared" si="51"/>
        <v>41303</v>
      </c>
      <c r="AG1035" s="14" t="s">
        <v>4162</v>
      </c>
      <c r="AH1035" s="14"/>
      <c r="AI1035" s="47"/>
      <c r="AJ1035" s="114"/>
      <c r="AK1035" s="114"/>
      <c r="AL1035" s="11" t="str">
        <f>VLOOKUP(B1035,SAOM!B$2:U2693,20,0)</f>
        <v>Não possui</v>
      </c>
    </row>
    <row r="1036" spans="1:38" s="15" customFormat="1" ht="15.75" customHeight="1">
      <c r="A1036" s="39">
        <v>4369</v>
      </c>
      <c r="B1036" s="31">
        <v>4369</v>
      </c>
      <c r="C1036" s="31">
        <v>4369</v>
      </c>
      <c r="D1036" s="33" t="str">
        <f>VLOOKUP(B1036,SAOM!B$2:H2693,7,0)</f>
        <v>SES-TURA-4369</v>
      </c>
      <c r="E1036" s="13">
        <v>41155</v>
      </c>
      <c r="F1036" s="13">
        <f t="shared" si="49"/>
        <v>41200</v>
      </c>
      <c r="G1036" s="13">
        <f>VLOOKUP(B1036,SAOM!B$2:D2580,3,0)</f>
        <v>41200</v>
      </c>
      <c r="H1036" s="13">
        <f t="shared" si="50"/>
        <v>41215</v>
      </c>
      <c r="I1036" s="13">
        <v>41248</v>
      </c>
      <c r="J1036" s="10" t="s">
        <v>700</v>
      </c>
      <c r="K1036" s="33" t="str">
        <f>VLOOKUP(B1036,SAOM!B$2:H2577,4,0)</f>
        <v>Paralisado</v>
      </c>
      <c r="L1036" s="10" t="s">
        <v>456</v>
      </c>
      <c r="M1036" s="33" t="str">
        <f>VLOOKUP(B1036,SAOM!B$2:F2863,5,0)</f>
        <v>Lider</v>
      </c>
      <c r="N1036" s="11" t="s">
        <v>6995</v>
      </c>
      <c r="O1036" s="11" t="str">
        <f>VLOOKUP(N1036,Coordenadas!B$2:C1883,2,0)</f>
        <v>TRIÂNGULO DO NORTE</v>
      </c>
      <c r="P1036" s="11" t="str">
        <f>VLOOKUP(N1036,Coordenadas!B$2:D1883,3,0)</f>
        <v xml:space="preserve"> 18°36'12.39"S</v>
      </c>
      <c r="Q1036" s="11" t="str">
        <f>VLOOKUP(N1036,Coordenadas!B$2:E1883,4,0)</f>
        <v xml:space="preserve"> 48°41'24.09"O</v>
      </c>
      <c r="R1036" s="33">
        <v>4033</v>
      </c>
      <c r="S1036" s="13">
        <v>41186</v>
      </c>
      <c r="T1036" s="35" t="str">
        <f>VLOOKUP(B1036,SAOM!B$2:M2577,9,0)</f>
        <v>JOSIANE BERNARDES GOMES</v>
      </c>
      <c r="U1036" s="13" t="str">
        <f>VLOOKUP(B1036,SAOM!B$2:N2577,10,0)</f>
        <v>RUA JOÃO TORQUATO NEVES Nº 84 - BAIRRO TIRADENTES</v>
      </c>
      <c r="V1036" s="35" t="str">
        <f>VLOOKUP(B1036,SAOM!B$2:P2577,12,0)</f>
        <v>34-3281-0033</v>
      </c>
      <c r="W1036" s="60" t="str">
        <f>VLOOKUP(B1036,SAOM!B$2:O2577,11,0)</f>
        <v>38430-000</v>
      </c>
      <c r="X1036" s="33" t="str">
        <f>VLOOKUP(B1036,SAOM!B$2:Q2577,13,0)</f>
        <v>-</v>
      </c>
      <c r="Y1036" s="13"/>
      <c r="Z1036" s="11"/>
      <c r="AA1036" s="14"/>
      <c r="AB1036" s="28" t="e">
        <f>VLOOKUP(C1036,Relatorios!A$3:B1807,2,0)</f>
        <v>#N/A</v>
      </c>
      <c r="AC1036" s="287" t="e">
        <f>VLOOKUP(D1036,Faturamento!D$3:F2471,3,0)</f>
        <v>#N/A</v>
      </c>
      <c r="AD1036" s="41"/>
      <c r="AE1036" s="14" t="str">
        <f>VLOOKUP(B1036,SAOM!B$2:T2577,16,0)</f>
        <v xml:space="preserve">05/12/2012 16:36:05 	Fernando La Rocca Junior 	Quando for resolvida a pendência abaixo, selecionar a opção "RESOLVIDA", para continuidade do fluxo.  	Pendência Ativação Confirmada
05/12/2012 16:35:03 	Verônica Bruna Barroso 	Local esta em reforma. </v>
      </c>
      <c r="AF1036" s="14">
        <f t="shared" si="51"/>
        <v>90</v>
      </c>
      <c r="AG1036" s="14" t="s">
        <v>4162</v>
      </c>
      <c r="AH1036" s="14"/>
      <c r="AI1036" s="47"/>
      <c r="AJ1036" s="114"/>
      <c r="AK1036" s="114"/>
      <c r="AL1036" s="11" t="str">
        <f>VLOOKUP(B1036,SAOM!B$2:U2694,20,0)</f>
        <v>-</v>
      </c>
    </row>
    <row r="1037" spans="1:38" s="57" customFormat="1" ht="15.75" customHeight="1">
      <c r="A1037" s="39">
        <v>4368</v>
      </c>
      <c r="B1037" s="31">
        <v>4368</v>
      </c>
      <c r="C1037" s="31">
        <v>4368</v>
      </c>
      <c r="D1037" s="33" t="str">
        <f>VLOOKUP(B1037,SAOM!B$2:H2694,7,0)</f>
        <v>SES-TURA-4368</v>
      </c>
      <c r="E1037" s="24">
        <v>41155</v>
      </c>
      <c r="F1037" s="24">
        <f t="shared" si="49"/>
        <v>41200</v>
      </c>
      <c r="G1037" s="13">
        <f>VLOOKUP(B1037,SAOM!B$2:D2581,3,0)</f>
        <v>41200</v>
      </c>
      <c r="H1037" s="24">
        <f t="shared" si="50"/>
        <v>41215</v>
      </c>
      <c r="I1037" s="24" t="s">
        <v>458</v>
      </c>
      <c r="J1037" s="48" t="s">
        <v>469</v>
      </c>
      <c r="K1037" s="33" t="str">
        <f>VLOOKUP(B1037,SAOM!B$2:H2578,4,0)</f>
        <v>Aceito</v>
      </c>
      <c r="L1037" s="10" t="s">
        <v>456</v>
      </c>
      <c r="M1037" s="33" t="str">
        <f>VLOOKUP(B1037,SAOM!B$2:F2864,5,0)</f>
        <v>Lider</v>
      </c>
      <c r="N1037" s="40" t="s">
        <v>6995</v>
      </c>
      <c r="O1037" s="11" t="str">
        <f>VLOOKUP(N1037,Coordenadas!B$2:C1884,2,0)</f>
        <v>TRIÂNGULO DO NORTE</v>
      </c>
      <c r="P1037" s="11" t="str">
        <f>VLOOKUP(N1037,Coordenadas!B$2:D1884,3,0)</f>
        <v xml:space="preserve"> 18°36'12.39"S</v>
      </c>
      <c r="Q1037" s="11" t="str">
        <f>VLOOKUP(N1037,Coordenadas!B$2:E1884,4,0)</f>
        <v xml:space="preserve"> 48°41'24.09"O</v>
      </c>
      <c r="R1037" s="31">
        <v>4033</v>
      </c>
      <c r="S1037" s="24">
        <v>41186</v>
      </c>
      <c r="T1037" s="35" t="str">
        <f>VLOOKUP(B1037,SAOM!B$2:M2578,9,0)</f>
        <v>PAULA CARDOSO EUQUERES</v>
      </c>
      <c r="U1037" s="13" t="str">
        <f>VLOOKUP(B1037,SAOM!B$2:N2578,10,0)</f>
        <v xml:space="preserve">RUA FRANCISCO DE PAULO LAMOUNIER S/Nº </v>
      </c>
      <c r="V1037" s="35" t="str">
        <f>VLOOKUP(B1037,SAOM!B$2:P2578,12,0)</f>
        <v>34-3281-0029</v>
      </c>
      <c r="W1037" s="60" t="str">
        <f>VLOOKUP(B1037,SAOM!B$2:O2578,11,0)</f>
        <v>38430-000</v>
      </c>
      <c r="X1037" s="33" t="str">
        <f>VLOOKUP(B1037,SAOM!B$2:Q2578,13,0)</f>
        <v>00:20:0E:10:4A:5A</v>
      </c>
      <c r="Y1037" s="24">
        <v>41207</v>
      </c>
      <c r="Z1037" s="40" t="s">
        <v>8996</v>
      </c>
      <c r="AA1037" s="55">
        <v>41221</v>
      </c>
      <c r="AB1037" s="28">
        <f>VLOOKUP(C1037,Relatorios!A$3:B1808,2,0)</f>
        <v>41299</v>
      </c>
      <c r="AC1037" s="287">
        <f>VLOOKUP(D1037,Faturamento!D$3:F2472,3,0)</f>
        <v>41252</v>
      </c>
      <c r="AD1037" s="45"/>
      <c r="AE1037" s="14" t="str">
        <f>VLOOKUP(B1037,SAOM!B$2:T2578,16,0)</f>
        <v>-</v>
      </c>
      <c r="AF1037" s="55">
        <f t="shared" si="51"/>
        <v>41311</v>
      </c>
      <c r="AG1037" s="55" t="s">
        <v>4162</v>
      </c>
      <c r="AH1037" s="55"/>
      <c r="AI1037" s="181"/>
      <c r="AJ1037" s="115"/>
      <c r="AK1037" s="115"/>
      <c r="AL1037" s="11" t="str">
        <f>VLOOKUP(B1037,SAOM!B$2:U2695,20,0)</f>
        <v>Não possui.</v>
      </c>
    </row>
    <row r="1038" spans="1:38" s="57" customFormat="1" ht="15.75" customHeight="1">
      <c r="A1038" s="39">
        <v>4367</v>
      </c>
      <c r="B1038" s="31">
        <v>4367</v>
      </c>
      <c r="C1038" s="31">
        <v>4367</v>
      </c>
      <c r="D1038" s="33" t="str">
        <f>VLOOKUP(B1038,SAOM!B$2:H2695,7,0)</f>
        <v>SES-SOAS-4367</v>
      </c>
      <c r="E1038" s="24">
        <v>41155</v>
      </c>
      <c r="F1038" s="24">
        <f t="shared" si="49"/>
        <v>41200</v>
      </c>
      <c r="G1038" s="13">
        <f>VLOOKUP(B1038,SAOM!B$2:D2582,3,0)</f>
        <v>41200</v>
      </c>
      <c r="H1038" s="24">
        <f t="shared" si="50"/>
        <v>41215</v>
      </c>
      <c r="I1038" s="24" t="s">
        <v>458</v>
      </c>
      <c r="J1038" s="48" t="s">
        <v>469</v>
      </c>
      <c r="K1038" s="33" t="str">
        <f>VLOOKUP(B1038,SAOM!B$2:H2579,4,0)</f>
        <v>Aceito</v>
      </c>
      <c r="L1038" s="10" t="s">
        <v>456</v>
      </c>
      <c r="M1038" s="33" t="str">
        <f>VLOOKUP(B1038,SAOM!B$2:F2865,5,0)</f>
        <v>Lider</v>
      </c>
      <c r="N1038" s="40" t="s">
        <v>7009</v>
      </c>
      <c r="O1038" s="11" t="str">
        <f>VLOOKUP(N1038,Coordenadas!B$2:C1885,2,0)</f>
        <v>SUL</v>
      </c>
      <c r="P1038" s="11" t="str">
        <f>VLOOKUP(N1038,Coordenadas!B$2:D1885,3,0)</f>
        <v xml:space="preserve"> 22° 3'29.24"S</v>
      </c>
      <c r="Q1038" s="11" t="str">
        <f>VLOOKUP(N1038,Coordenadas!B$2:E1885,4,0)</f>
        <v xml:space="preserve"> 45° 2'19.12"O</v>
      </c>
      <c r="R1038" s="31">
        <v>4033</v>
      </c>
      <c r="S1038" s="24">
        <v>41204</v>
      </c>
      <c r="T1038" s="35" t="str">
        <f>VLOOKUP(B1038,SAOM!B$2:M2579,9,0)</f>
        <v>Lúcio Antônio Alves</v>
      </c>
      <c r="U1038" s="13" t="str">
        <f>VLOOKUP(B1038,SAOM!B$2:N2579,10,0)</f>
        <v xml:space="preserve">RUA JOSÉ AFONSO DE SOUZA 237 </v>
      </c>
      <c r="V1038" s="35" t="str">
        <f>VLOOKUP(B1038,SAOM!B$2:P2579,12,0)</f>
        <v>(35)3333-1125</v>
      </c>
      <c r="W1038" s="60" t="str">
        <f>VLOOKUP(B1038,SAOM!B$2:O2579,11,0)</f>
        <v>37478-000</v>
      </c>
      <c r="X1038" s="33" t="str">
        <f>VLOOKUP(B1038,SAOM!B$2:Q2579,13,0)</f>
        <v>00:20:0E:10:54:A0</v>
      </c>
      <c r="Y1038" s="24">
        <v>41247</v>
      </c>
      <c r="Z1038" s="40" t="s">
        <v>4973</v>
      </c>
      <c r="AA1038" s="55">
        <v>41247</v>
      </c>
      <c r="AB1038" s="28">
        <f>VLOOKUP(C1038,Relatorios!A$3:B1809,2,0)</f>
        <v>41277</v>
      </c>
      <c r="AC1038" s="287">
        <f>VLOOKUP(D1038,Faturamento!D$3:F2473,3,0)</f>
        <v>41278</v>
      </c>
      <c r="AD1038" s="45"/>
      <c r="AE1038" s="14" t="str">
        <f>VLOOKUP(B1038,SAOM!B$2:T2579,16,0)</f>
        <v>-</v>
      </c>
      <c r="AF1038" s="55">
        <f t="shared" si="51"/>
        <v>41337</v>
      </c>
      <c r="AG1038" s="55" t="s">
        <v>4162</v>
      </c>
      <c r="AH1038" s="55"/>
      <c r="AI1038" s="181"/>
      <c r="AJ1038" s="115"/>
      <c r="AK1038" s="115"/>
      <c r="AL1038" s="11" t="str">
        <f>VLOOKUP(B1038,SAOM!B$2:U2696,20,0)</f>
        <v>Vai deixar ligado no modem.</v>
      </c>
    </row>
    <row r="1039" spans="1:38" s="57" customFormat="1" ht="15.75" customHeight="1">
      <c r="A1039" s="39">
        <v>4362</v>
      </c>
      <c r="B1039" s="31">
        <v>4362</v>
      </c>
      <c r="C1039" s="31">
        <v>4362</v>
      </c>
      <c r="D1039" s="33" t="str">
        <f>VLOOKUP(B1039,SAOM!B$2:H2696,7,0)</f>
        <v>SES-SAAS-4362</v>
      </c>
      <c r="E1039" s="24">
        <v>41155</v>
      </c>
      <c r="F1039" s="24">
        <f t="shared" si="49"/>
        <v>41200</v>
      </c>
      <c r="G1039" s="13">
        <f>VLOOKUP(B1039,SAOM!B$2:D2583,3,0)</f>
        <v>41200</v>
      </c>
      <c r="H1039" s="24">
        <f t="shared" si="50"/>
        <v>41215</v>
      </c>
      <c r="I1039" s="24" t="s">
        <v>458</v>
      </c>
      <c r="J1039" s="48" t="s">
        <v>469</v>
      </c>
      <c r="K1039" s="33" t="str">
        <f>VLOOKUP(B1039,SAOM!B$2:H2580,4,0)</f>
        <v>Aceito</v>
      </c>
      <c r="L1039" s="10" t="s">
        <v>456</v>
      </c>
      <c r="M1039" s="33" t="str">
        <f>VLOOKUP(B1039,SAOM!B$2:F2866,5,0)</f>
        <v>Lider</v>
      </c>
      <c r="N1039" s="40" t="s">
        <v>1627</v>
      </c>
      <c r="O1039" s="11" t="str">
        <f>VLOOKUP(N1039,Coordenadas!B$2:C1886,2,0)</f>
        <v>CENTRO SUL</v>
      </c>
      <c r="P1039" s="11" t="str">
        <f>VLOOKUP(N1039,Coordenadas!B$2:D1886,3,0)</f>
        <v xml:space="preserve"> 21°39'52.72"S</v>
      </c>
      <c r="Q1039" s="11" t="str">
        <f>VLOOKUP(N1039,Coordenadas!B$2:E1886,4,0)</f>
        <v xml:space="preserve"> 44°26'15.05"O</v>
      </c>
      <c r="R1039" s="31">
        <v>4033</v>
      </c>
      <c r="S1039" s="24">
        <v>41163</v>
      </c>
      <c r="T1039" s="35" t="str">
        <f>VLOOKUP(B1039,SAOM!B$2:M2580,9,0)</f>
        <v>KETELY ESTER RIBEIRO DOS SANTOS</v>
      </c>
      <c r="U1039" s="13" t="str">
        <f>VLOOKUP(B1039,SAOM!B$2:N2580,10,0)</f>
        <v>RUA IRMÃO ILÍDIO GABRIEL, Nº 57 - Bairro COHAB</v>
      </c>
      <c r="V1039" s="35" t="str">
        <f>VLOOKUP(B1039,SAOM!B$2:P2580,12,0)</f>
        <v>(35) 33231388</v>
      </c>
      <c r="W1039" s="60" t="str">
        <f>VLOOKUP(B1039,SAOM!B$2:O2580,11,0)</f>
        <v>37370-000</v>
      </c>
      <c r="X1039" s="33" t="str">
        <f>VLOOKUP(B1039,SAOM!B$2:Q2580,13,0)</f>
        <v>00:20:0E:10:4C:32</v>
      </c>
      <c r="Y1039" s="24">
        <v>41165</v>
      </c>
      <c r="Z1039" s="40" t="s">
        <v>2039</v>
      </c>
      <c r="AA1039" s="55">
        <v>41166</v>
      </c>
      <c r="AB1039" s="28">
        <f>VLOOKUP(C1039,Relatorios!A$3:B1810,2,0)</f>
        <v>41193</v>
      </c>
      <c r="AC1039" s="287">
        <f>VLOOKUP(D1039,Faturamento!D$3:F2474,3,0)</f>
        <v>41197</v>
      </c>
      <c r="AD1039" s="45"/>
      <c r="AE1039" s="14" t="str">
        <f>VLOOKUP(B1039,SAOM!B$2:T2580,16,0)</f>
        <v>-</v>
      </c>
      <c r="AF1039" s="14">
        <f t="shared" si="51"/>
        <v>41256</v>
      </c>
      <c r="AG1039" s="55">
        <v>41360</v>
      </c>
      <c r="AH1039" s="55">
        <v>41408</v>
      </c>
      <c r="AI1039" s="181" t="s">
        <v>8608</v>
      </c>
      <c r="AJ1039" s="14" t="s">
        <v>16253</v>
      </c>
      <c r="AK1039" s="115" t="s">
        <v>22164</v>
      </c>
      <c r="AL1039" s="11" t="str">
        <f>VLOOKUP(B1039,SAOM!B$2:U2697,20,0)</f>
        <v>-</v>
      </c>
    </row>
    <row r="1040" spans="1:38" s="15" customFormat="1" ht="15.75" customHeight="1">
      <c r="A1040" s="39">
        <v>4366</v>
      </c>
      <c r="B1040" s="31">
        <v>4366</v>
      </c>
      <c r="C1040" s="31">
        <v>4366</v>
      </c>
      <c r="D1040" s="33" t="str">
        <f>VLOOKUP(B1040,SAOM!B$2:H2697,7,0)</f>
        <v>SES-SOIA-4366</v>
      </c>
      <c r="E1040" s="13">
        <v>41155</v>
      </c>
      <c r="F1040" s="13">
        <f t="shared" si="49"/>
        <v>41200</v>
      </c>
      <c r="G1040" s="13">
        <f>VLOOKUP(B1040,SAOM!B$2:D2584,3,0)</f>
        <v>41200</v>
      </c>
      <c r="H1040" s="13">
        <f t="shared" si="50"/>
        <v>41215</v>
      </c>
      <c r="I1040" s="13" t="s">
        <v>458</v>
      </c>
      <c r="J1040" s="10" t="s">
        <v>469</v>
      </c>
      <c r="K1040" s="33" t="str">
        <f>VLOOKUP(B1040,SAOM!B$2:H2581,4,0)</f>
        <v>Aceito</v>
      </c>
      <c r="L1040" s="10" t="s">
        <v>456</v>
      </c>
      <c r="M1040" s="33" t="str">
        <f>VLOOKUP(B1040,SAOM!B$2:F2867,5,0)</f>
        <v>Lider</v>
      </c>
      <c r="N1040" s="11" t="s">
        <v>1658</v>
      </c>
      <c r="O1040" s="11" t="str">
        <f>VLOOKUP(N1040,Coordenadas!B$2:C1887,2,0)</f>
        <v>LESTE</v>
      </c>
      <c r="P1040" s="11" t="str">
        <f>VLOOKUP(N1040,Coordenadas!B$2:D1887,3,0)</f>
        <v xml:space="preserve"> 19°14'42.31"S</v>
      </c>
      <c r="Q1040" s="11" t="str">
        <f>VLOOKUP(N1040,Coordenadas!B$2:E1887,4,0)</f>
        <v xml:space="preserve"> 42° 7'20.94"O</v>
      </c>
      <c r="R1040" s="33">
        <v>4033</v>
      </c>
      <c r="S1040" s="13">
        <v>41204</v>
      </c>
      <c r="T1040" s="35" t="str">
        <f>VLOOKUP(B1040,SAOM!B$2:M2581,9,0)</f>
        <v>IVANY GOMES DE OLIVEIRA DIAS</v>
      </c>
      <c r="U1040" s="13" t="str">
        <f>VLOOKUP(B1040,SAOM!B$2:N2581,10,0)</f>
        <v>PRAÇA DA MARTIZ, S/N</v>
      </c>
      <c r="V1040" s="35" t="str">
        <f>VLOOKUP(B1040,SAOM!B$2:P2581,12,0)</f>
        <v xml:space="preserve">(33)3232-2076 </v>
      </c>
      <c r="W1040" s="60" t="str">
        <f>VLOOKUP(B1040,SAOM!B$2:O2581,11,0)</f>
        <v>35145-000</v>
      </c>
      <c r="X1040" s="33" t="str">
        <f>VLOOKUP(B1040,SAOM!B$2:Q2581,13,0)</f>
        <v>00:20:0e:10:54:e6</v>
      </c>
      <c r="Y1040" s="13">
        <v>41262</v>
      </c>
      <c r="Z1040" s="11" t="s">
        <v>13267</v>
      </c>
      <c r="AA1040" s="14">
        <v>41263</v>
      </c>
      <c r="AB1040" s="28" t="str">
        <f>VLOOKUP(C1040,Relatorios!A$3:B1811,2,0)</f>
        <v>Pronto pra ser entregue</v>
      </c>
      <c r="AC1040" s="287">
        <f>VLOOKUP(D1040,Faturamento!D$3:F2475,3,0)</f>
        <v>41294</v>
      </c>
      <c r="AD1040" s="41"/>
      <c r="AE1040" s="14" t="str">
        <f>VLOOKUP(B1040,SAOM!B$2:T2581,16,0)</f>
        <v>-</v>
      </c>
      <c r="AF1040" s="14">
        <f t="shared" si="51"/>
        <v>41353</v>
      </c>
      <c r="AG1040" s="14" t="s">
        <v>4162</v>
      </c>
      <c r="AH1040" s="14"/>
      <c r="AI1040" s="47"/>
      <c r="AJ1040" s="114"/>
      <c r="AK1040" s="114"/>
      <c r="AL1040" s="11" t="str">
        <f>VLOOKUP(B1040,SAOM!B$2:U2698,20,0)</f>
        <v>localidade não possui computador</v>
      </c>
    </row>
    <row r="1041" spans="1:38" s="15" customFormat="1" ht="15.75" customHeight="1">
      <c r="A1041" s="39">
        <v>4365</v>
      </c>
      <c r="B1041" s="31">
        <v>4365</v>
      </c>
      <c r="C1041" s="31">
        <v>4365</v>
      </c>
      <c r="D1041" s="33" t="str">
        <f>VLOOKUP(B1041,SAOM!B$2:H2698,7,0)</f>
        <v>SES-SOIA-4365</v>
      </c>
      <c r="E1041" s="13">
        <v>41155</v>
      </c>
      <c r="F1041" s="13">
        <f t="shared" si="49"/>
        <v>41200</v>
      </c>
      <c r="G1041" s="13">
        <f>VLOOKUP(B1041,SAOM!B$2:D2585,3,0)</f>
        <v>41200</v>
      </c>
      <c r="H1041" s="13">
        <f t="shared" si="50"/>
        <v>41215</v>
      </c>
      <c r="I1041" s="13" t="s">
        <v>458</v>
      </c>
      <c r="J1041" s="10" t="s">
        <v>469</v>
      </c>
      <c r="K1041" s="33" t="str">
        <f>VLOOKUP(B1041,SAOM!B$2:H2582,4,0)</f>
        <v>Aceito</v>
      </c>
      <c r="L1041" s="10" t="s">
        <v>456</v>
      </c>
      <c r="M1041" s="33" t="str">
        <f>VLOOKUP(B1041,SAOM!B$2:F2868,5,0)</f>
        <v>Lider</v>
      </c>
      <c r="N1041" s="11" t="s">
        <v>1658</v>
      </c>
      <c r="O1041" s="11" t="str">
        <f>VLOOKUP(N1041,Coordenadas!B$2:C1888,2,0)</f>
        <v>LESTE</v>
      </c>
      <c r="P1041" s="11" t="str">
        <f>VLOOKUP(N1041,Coordenadas!B$2:D1888,3,0)</f>
        <v xml:space="preserve"> 19°14'42.31"S</v>
      </c>
      <c r="Q1041" s="11" t="str">
        <f>VLOOKUP(N1041,Coordenadas!B$2:E1888,4,0)</f>
        <v xml:space="preserve"> 42° 7'20.94"O</v>
      </c>
      <c r="R1041" s="33">
        <v>4033</v>
      </c>
      <c r="S1041" s="13">
        <v>41204</v>
      </c>
      <c r="T1041" s="35" t="str">
        <f>VLOOKUP(B1041,SAOM!B$2:M2582,9,0)</f>
        <v>ALINY SONELLY CAZASSA</v>
      </c>
      <c r="U1041" s="13" t="str">
        <f>VLOOKUP(B1041,SAOM!B$2:N2582,10,0)</f>
        <v>RUA FRANCISCO PEREIRA NEVES, Nº 73 - Bairro CENTRO</v>
      </c>
      <c r="V1041" s="35" t="str">
        <f>VLOOKUP(B1041,SAOM!B$2:P2582,12,0)</f>
        <v xml:space="preserve"> (33)88194825 </v>
      </c>
      <c r="W1041" s="60" t="str">
        <f>VLOOKUP(B1041,SAOM!B$2:O2582,11,0)</f>
        <v>35145-000</v>
      </c>
      <c r="X1041" s="33" t="str">
        <f>VLOOKUP(B1041,SAOM!B$2:Q2582,13,0)</f>
        <v>00:20:0E:10:55:4C</v>
      </c>
      <c r="Y1041" s="13">
        <v>41262</v>
      </c>
      <c r="Z1041" s="11" t="s">
        <v>13267</v>
      </c>
      <c r="AA1041" s="14">
        <v>41263</v>
      </c>
      <c r="AB1041" s="28" t="str">
        <f>VLOOKUP(C1041,Relatorios!A$3:B1812,2,0)</f>
        <v>Pronto pra ser entregue</v>
      </c>
      <c r="AC1041" s="287">
        <f>VLOOKUP(D1041,Faturamento!D$3:F2476,3,0)</f>
        <v>41294</v>
      </c>
      <c r="AD1041" s="41"/>
      <c r="AE1041" s="14" t="str">
        <f>VLOOKUP(B1041,SAOM!B$2:T2582,16,0)</f>
        <v>-</v>
      </c>
      <c r="AF1041" s="14">
        <f t="shared" si="51"/>
        <v>41353</v>
      </c>
      <c r="AG1041" s="14" t="s">
        <v>4162</v>
      </c>
      <c r="AH1041" s="14"/>
      <c r="AI1041" s="47"/>
      <c r="AJ1041" s="114"/>
      <c r="AK1041" s="114"/>
      <c r="AL1041" s="11" t="str">
        <f>VLOOKUP(B1041,SAOM!B$2:U2699,20,0)</f>
        <v>Não há computador disponível</v>
      </c>
    </row>
    <row r="1042" spans="1:38" s="57" customFormat="1" ht="15.75" customHeight="1">
      <c r="A1042" s="39">
        <v>4342</v>
      </c>
      <c r="B1042" s="31">
        <v>4342</v>
      </c>
      <c r="C1042" s="31">
        <v>4342</v>
      </c>
      <c r="D1042" s="33" t="str">
        <f>VLOOKUP(B1042,SAOM!B$2:H2699,7,0)</f>
        <v>SES-SAAS-4342</v>
      </c>
      <c r="E1042" s="24">
        <v>41155</v>
      </c>
      <c r="F1042" s="24">
        <f t="shared" si="49"/>
        <v>41200</v>
      </c>
      <c r="G1042" s="13">
        <f>VLOOKUP(B1042,SAOM!B$2:D2586,3,0)</f>
        <v>41200</v>
      </c>
      <c r="H1042" s="24">
        <f t="shared" si="50"/>
        <v>41215</v>
      </c>
      <c r="I1042" s="24" t="s">
        <v>458</v>
      </c>
      <c r="J1042" s="48" t="s">
        <v>469</v>
      </c>
      <c r="K1042" s="33" t="str">
        <f>VLOOKUP(B1042,SAOM!B$2:H2583,4,0)</f>
        <v>Aceito</v>
      </c>
      <c r="L1042" s="10" t="s">
        <v>456</v>
      </c>
      <c r="M1042" s="33" t="str">
        <f>VLOOKUP(B1042,SAOM!B$2:F2869,5,0)</f>
        <v>Lider</v>
      </c>
      <c r="N1042" s="40" t="s">
        <v>7039</v>
      </c>
      <c r="O1042" s="11" t="str">
        <f>VLOOKUP(N1042,Coordenadas!B$2:C1889,2,0)</f>
        <v>LESTE</v>
      </c>
      <c r="P1042" s="11" t="str">
        <f>VLOOKUP(N1042,Coordenadas!B$2:D1889,3,0)</f>
        <v xml:space="preserve"> 18°49'29.65"S</v>
      </c>
      <c r="Q1042" s="11" t="str">
        <f>VLOOKUP(N1042,Coordenadas!B$2:E1889,4,0)</f>
        <v xml:space="preserve"> 42°26'16.86"O</v>
      </c>
      <c r="R1042" s="31">
        <v>4033</v>
      </c>
      <c r="S1042" s="24">
        <v>41197</v>
      </c>
      <c r="T1042" s="35" t="str">
        <f>VLOOKUP(B1042,SAOM!B$2:M2583,9,0)</f>
        <v>Geralda Vieira</v>
      </c>
      <c r="U1042" s="13" t="str">
        <f>VLOOKUP(B1042,SAOM!B$2:N2583,10,0)</f>
        <v>Rua: Lino Pereira S/N - centro</v>
      </c>
      <c r="V1042" s="35" t="str">
        <f>VLOOKUP(B1042,SAOM!B$2:P2583,12,0)</f>
        <v>33 3297-12-57</v>
      </c>
      <c r="W1042" s="60" t="str">
        <f>VLOOKUP(B1042,SAOM!B$2:O2583,11,0)</f>
        <v>39725-000</v>
      </c>
      <c r="X1042" s="33" t="str">
        <f>VLOOKUP(B1042,SAOM!B$2:Q2583,13,0)</f>
        <v>00:20:0e:10:53:52</v>
      </c>
      <c r="Y1042" s="24">
        <v>41255</v>
      </c>
      <c r="Z1042" s="11" t="s">
        <v>5712</v>
      </c>
      <c r="AA1042" s="55">
        <v>41255</v>
      </c>
      <c r="AB1042" s="28" t="str">
        <f>VLOOKUP(C1042,Relatorios!A$3:B1813,2,0)</f>
        <v>Pendente</v>
      </c>
      <c r="AC1042" s="287">
        <f>VLOOKUP(D1042,Faturamento!D$3:F2477,3,0)</f>
        <v>41286</v>
      </c>
      <c r="AD1042" s="45"/>
      <c r="AE1042" s="14" t="str">
        <f>VLOOKUP(B1042,SAOM!B$2:T2583,16,0)</f>
        <v>-</v>
      </c>
      <c r="AF1042" s="55">
        <f t="shared" si="51"/>
        <v>41345</v>
      </c>
      <c r="AG1042" s="55" t="s">
        <v>4162</v>
      </c>
      <c r="AH1042" s="55"/>
      <c r="AI1042" s="181"/>
      <c r="AJ1042" s="115"/>
      <c r="AK1042" s="115"/>
      <c r="AL1042" s="11" t="str">
        <f>VLOOKUP(B1042,SAOM!B$2:U2700,20,0)</f>
        <v>Não possui computador</v>
      </c>
    </row>
    <row r="1043" spans="1:38" s="57" customFormat="1" ht="15.75" customHeight="1">
      <c r="A1043" s="39">
        <v>4341</v>
      </c>
      <c r="B1043" s="31">
        <v>4341</v>
      </c>
      <c r="C1043" s="31">
        <v>4341</v>
      </c>
      <c r="D1043" s="33" t="str">
        <f>VLOOKUP(B1043,SAOM!B$2:H2700,7,0)</f>
        <v>SES-RIMA-4341</v>
      </c>
      <c r="E1043" s="24">
        <v>41155</v>
      </c>
      <c r="F1043" s="24">
        <f t="shared" si="49"/>
        <v>41200</v>
      </c>
      <c r="G1043" s="13">
        <f>VLOOKUP(B1043,SAOM!B$2:D2587,3,0)</f>
        <v>41200</v>
      </c>
      <c r="H1043" s="24">
        <f t="shared" si="50"/>
        <v>41215</v>
      </c>
      <c r="I1043" s="24" t="s">
        <v>458</v>
      </c>
      <c r="J1043" s="48" t="s">
        <v>469</v>
      </c>
      <c r="K1043" s="33" t="str">
        <f>VLOOKUP(B1043,SAOM!B$2:H2584,4,0)</f>
        <v>Aceito</v>
      </c>
      <c r="L1043" s="10" t="s">
        <v>456</v>
      </c>
      <c r="M1043" s="33" t="str">
        <f>VLOOKUP(B1043,SAOM!B$2:F2870,5,0)</f>
        <v>Lider</v>
      </c>
      <c r="N1043" s="40" t="s">
        <v>1828</v>
      </c>
      <c r="O1043" s="11" t="str">
        <f>VLOOKUP(N1043,Coordenadas!B$2:C1890,2,0)</f>
        <v>CENTRO</v>
      </c>
      <c r="P1043" s="11" t="str">
        <f>VLOOKUP(N1043,Coordenadas!B$2:D1890,3,0)</f>
        <v xml:space="preserve"> 20° 5'7.86"S</v>
      </c>
      <c r="Q1043" s="11" t="str">
        <f>VLOOKUP(N1043,Coordenadas!B$2:E1890,4,0)</f>
        <v xml:space="preserve"> 43°47'23.16"O</v>
      </c>
      <c r="R1043" s="31">
        <v>4033</v>
      </c>
      <c r="S1043" s="24">
        <v>41166</v>
      </c>
      <c r="T1043" s="35" t="str">
        <f>VLOOKUP(B1043,SAOM!B$2:M2584,9,0)</f>
        <v>Alexandre A. dos Anjos</v>
      </c>
      <c r="U1043" s="13" t="str">
        <f>VLOOKUP(B1043,SAOM!B$2:N2584,10,0)</f>
        <v>Avenida Governador Israel Pinheiro, S/N - Jatobá</v>
      </c>
      <c r="V1043" s="35" t="str">
        <f>VLOOKUP(B1043,SAOM!B$2:P2584,12,0)</f>
        <v>31) 9616-3908</v>
      </c>
      <c r="W1043" s="60" t="str">
        <f>VLOOKUP(B1043,SAOM!B$2:O2584,11,0)</f>
        <v>34300-000</v>
      </c>
      <c r="X1043" s="33" t="str">
        <f>VLOOKUP(B1043,SAOM!B$2:Q2584,13,0)</f>
        <v>00:20:0e:10:4f:4a</v>
      </c>
      <c r="Y1043" s="24">
        <v>41166</v>
      </c>
      <c r="Z1043" s="11" t="s">
        <v>4670</v>
      </c>
      <c r="AA1043" s="55">
        <v>41171</v>
      </c>
      <c r="AB1043" s="28">
        <f>VLOOKUP(C1043,Relatorios!A$3:B1814,2,0)</f>
        <v>41193</v>
      </c>
      <c r="AC1043" s="287">
        <f>VLOOKUP(D1043,Faturamento!D$3:F2478,3,0)</f>
        <v>41202</v>
      </c>
      <c r="AD1043" s="45"/>
      <c r="AE1043" s="14" t="str">
        <f>VLOOKUP(B1043,SAOM!B$2:T2584,16,0)</f>
        <v>-</v>
      </c>
      <c r="AF1043" s="14">
        <f t="shared" si="51"/>
        <v>41261</v>
      </c>
      <c r="AG1043" s="55">
        <v>41282</v>
      </c>
      <c r="AH1043" s="55"/>
      <c r="AI1043" s="181" t="s">
        <v>456</v>
      </c>
      <c r="AJ1043" s="115" t="s">
        <v>13766</v>
      </c>
      <c r="AK1043" s="115" t="s">
        <v>4162</v>
      </c>
      <c r="AL1043" s="11" t="str">
        <f>VLOOKUP(B1043,SAOM!B$2:U2701,20,0)</f>
        <v>Técnico sem cabo de rede</v>
      </c>
    </row>
    <row r="1044" spans="1:38" s="57" customFormat="1" ht="15.75" customHeight="1">
      <c r="A1044" s="39">
        <v>4364</v>
      </c>
      <c r="B1044" s="31">
        <v>4364</v>
      </c>
      <c r="C1044" s="31">
        <v>4364</v>
      </c>
      <c r="D1044" s="33" t="str">
        <f>VLOOKUP(B1044,SAOM!B$2:H2701,7,0)</f>
        <v>SES-SETO-4364</v>
      </c>
      <c r="E1044" s="24">
        <v>41157</v>
      </c>
      <c r="F1044" s="24">
        <f t="shared" si="49"/>
        <v>41202</v>
      </c>
      <c r="G1044" s="13">
        <f>VLOOKUP(B1044,SAOM!B$2:D2588,3,0)</f>
        <v>41202</v>
      </c>
      <c r="H1044" s="24">
        <f t="shared" si="50"/>
        <v>41217</v>
      </c>
      <c r="I1044" s="24" t="s">
        <v>458</v>
      </c>
      <c r="J1044" s="48" t="s">
        <v>469</v>
      </c>
      <c r="K1044" s="33" t="str">
        <f>VLOOKUP(B1044,SAOM!B$2:H2585,4,0)</f>
        <v>Aceito</v>
      </c>
      <c r="L1044" s="10" t="s">
        <v>456</v>
      </c>
      <c r="M1044" s="33" t="str">
        <f>VLOOKUP(B1044,SAOM!B$2:F2871,5,0)</f>
        <v>Lider</v>
      </c>
      <c r="N1044" s="40" t="s">
        <v>7048</v>
      </c>
      <c r="O1044" s="11" t="str">
        <f>VLOOKUP(N1044,Coordenadas!B$2:C1891,2,0)</f>
        <v>CENTRO</v>
      </c>
      <c r="P1044" s="11" t="str">
        <f>VLOOKUP(N1044,Coordenadas!B$2:D1891,3,0)</f>
        <v xml:space="preserve"> 18°53'21.79"S</v>
      </c>
      <c r="Q1044" s="11" t="str">
        <f>VLOOKUP(N1044,Coordenadas!B$2:E1891,4,0)</f>
        <v xml:space="preserve"> 43° 4'37.73"O</v>
      </c>
      <c r="R1044" s="31">
        <v>4033</v>
      </c>
      <c r="S1044" s="24">
        <v>41204</v>
      </c>
      <c r="T1044" s="35" t="str">
        <f>VLOOKUP(B1044,SAOM!B$2:M2585,9,0)</f>
        <v>Maria de Fátima de Morais Paiva</v>
      </c>
      <c r="U1044" s="13" t="str">
        <f>VLOOKUP(B1044,SAOM!B$2:N2585,10,0)</f>
        <v xml:space="preserve">Rua São Geraldo Nº 12, bairro São José do Jacaré </v>
      </c>
      <c r="V1044" s="35" t="str">
        <f>VLOOKUP(B1044,SAOM!B$2:P2585,12,0)</f>
        <v>(33) 3424 2073</v>
      </c>
      <c r="W1044" s="60" t="str">
        <f>VLOOKUP(B1044,SAOM!B$2:O2585,11,0)</f>
        <v>39745-000</v>
      </c>
      <c r="X1044" s="33" t="str">
        <f>VLOOKUP(B1044,SAOM!B$2:Q2585,13,0)</f>
        <v>00:20:0e:10:4a:9a</v>
      </c>
      <c r="Y1044" s="24">
        <v>41240</v>
      </c>
      <c r="Z1044" s="40" t="s">
        <v>5712</v>
      </c>
      <c r="AA1044" s="55">
        <v>41240</v>
      </c>
      <c r="AB1044" s="28" t="str">
        <f>VLOOKUP(C1044,Relatorios!A$3:B1815,2,0)</f>
        <v>Pendente</v>
      </c>
      <c r="AC1044" s="287">
        <f>VLOOKUP(D1044,Faturamento!D$3:F2479,3,0)</f>
        <v>41271</v>
      </c>
      <c r="AD1044" s="45"/>
      <c r="AE1044" s="14" t="str">
        <f>VLOOKUP(B1044,SAOM!B$2:T2585,16,0)</f>
        <v>-</v>
      </c>
      <c r="AF1044" s="55">
        <f t="shared" si="51"/>
        <v>41330</v>
      </c>
      <c r="AG1044" s="55" t="s">
        <v>4162</v>
      </c>
      <c r="AH1044" s="55"/>
      <c r="AI1044" s="181"/>
      <c r="AJ1044" s="115"/>
      <c r="AK1044" s="115"/>
      <c r="AL1044" s="11" t="str">
        <f>VLOOKUP(B1044,SAOM!B$2:U2702,20,0)</f>
        <v>a localidade não possui computador</v>
      </c>
    </row>
    <row r="1045" spans="1:38" s="57" customFormat="1" ht="15.75" customHeight="1">
      <c r="A1045" s="39">
        <v>4340</v>
      </c>
      <c r="B1045" s="31">
        <v>4340</v>
      </c>
      <c r="C1045" s="31">
        <v>4340</v>
      </c>
      <c r="D1045" s="33" t="str">
        <f>VLOOKUP(B1045,SAOM!B$2:H2702,7,0)</f>
        <v>SES-RIMA-4340</v>
      </c>
      <c r="E1045" s="24">
        <v>41155</v>
      </c>
      <c r="F1045" s="24">
        <f t="shared" si="49"/>
        <v>41200</v>
      </c>
      <c r="G1045" s="13">
        <f>VLOOKUP(B1045,SAOM!B$2:D2589,3,0)</f>
        <v>41200</v>
      </c>
      <c r="H1045" s="24">
        <f t="shared" si="50"/>
        <v>41215</v>
      </c>
      <c r="I1045" s="24" t="s">
        <v>458</v>
      </c>
      <c r="J1045" s="48" t="s">
        <v>469</v>
      </c>
      <c r="K1045" s="33" t="str">
        <f>VLOOKUP(B1045,SAOM!B$2:H2586,4,0)</f>
        <v>Aceito</v>
      </c>
      <c r="L1045" s="10" t="s">
        <v>456</v>
      </c>
      <c r="M1045" s="33" t="str">
        <f>VLOOKUP(B1045,SAOM!B$2:F2872,5,0)</f>
        <v>Lider</v>
      </c>
      <c r="N1045" s="40" t="s">
        <v>1828</v>
      </c>
      <c r="O1045" s="11" t="str">
        <f>VLOOKUP(N1045,Coordenadas!B$2:C1892,2,0)</f>
        <v>CENTRO</v>
      </c>
      <c r="P1045" s="11" t="str">
        <f>VLOOKUP(N1045,Coordenadas!B$2:D1892,3,0)</f>
        <v xml:space="preserve"> 20° 5'7.86"S</v>
      </c>
      <c r="Q1045" s="11" t="str">
        <f>VLOOKUP(N1045,Coordenadas!B$2:E1892,4,0)</f>
        <v xml:space="preserve"> 43°47'23.16"O</v>
      </c>
      <c r="R1045" s="31">
        <v>4033</v>
      </c>
      <c r="S1045" s="24">
        <v>41171</v>
      </c>
      <c r="T1045" s="35" t="str">
        <f>VLOOKUP(B1045,SAOM!B$2:M2586,9,0)</f>
        <v>Alexandre A. dos Anjos</v>
      </c>
      <c r="U1045" s="13" t="str">
        <f>VLOOKUP(B1045,SAOM!B$2:N2586,10,0)</f>
        <v>Rua Jose Ribeiro, 27 - centro</v>
      </c>
      <c r="V1045" s="35" t="str">
        <f>VLOOKUP(B1045,SAOM!B$2:P2586,12,0)</f>
        <v>(31) 9616-3908</v>
      </c>
      <c r="W1045" s="60" t="str">
        <f>VLOOKUP(B1045,SAOM!B$2:O2586,11,0)</f>
        <v>34300-000</v>
      </c>
      <c r="X1045" s="33" t="str">
        <f>VLOOKUP(B1045,SAOM!B$2:Q2586,13,0)</f>
        <v>00:20:0e:10:52:6c</v>
      </c>
      <c r="Y1045" s="24">
        <v>41172</v>
      </c>
      <c r="Z1045" s="11" t="s">
        <v>4670</v>
      </c>
      <c r="AA1045" s="55">
        <v>41172</v>
      </c>
      <c r="AB1045" s="28">
        <f>VLOOKUP(C1045,Relatorios!A$3:B1816,2,0)</f>
        <v>41254</v>
      </c>
      <c r="AC1045" s="287">
        <f>VLOOKUP(D1045,Faturamento!D$3:F2480,3,0)</f>
        <v>41203</v>
      </c>
      <c r="AD1045" s="45"/>
      <c r="AE1045" s="14" t="str">
        <f>VLOOKUP(B1045,SAOM!B$2:T2586,16,0)</f>
        <v>-</v>
      </c>
      <c r="AF1045" s="14">
        <f t="shared" si="51"/>
        <v>41262</v>
      </c>
      <c r="AG1045" s="55">
        <v>41360</v>
      </c>
      <c r="AH1045" s="55">
        <v>41376</v>
      </c>
      <c r="AI1045" s="181" t="s">
        <v>8609</v>
      </c>
      <c r="AJ1045" s="14" t="s">
        <v>16254</v>
      </c>
      <c r="AK1045" s="236" t="s">
        <v>16488</v>
      </c>
      <c r="AL1045" s="11" t="str">
        <f>VLOOKUP(B1045,SAOM!B$2:U2703,20,0)</f>
        <v>Técnico não possui cabo de rede</v>
      </c>
    </row>
    <row r="1046" spans="1:38" s="57" customFormat="1" ht="15.75" customHeight="1">
      <c r="A1046" s="39">
        <v>4363</v>
      </c>
      <c r="B1046" s="31">
        <v>4363</v>
      </c>
      <c r="C1046" s="31">
        <v>4363</v>
      </c>
      <c r="D1046" s="33" t="str">
        <f>VLOOKUP(B1046,SAOM!B$2:H2703,7,0)</f>
        <v>SES-SETO-4363</v>
      </c>
      <c r="E1046" s="24">
        <v>41157</v>
      </c>
      <c r="F1046" s="24">
        <f t="shared" si="49"/>
        <v>41202</v>
      </c>
      <c r="G1046" s="13">
        <f>VLOOKUP(B1046,SAOM!B$2:D2590,3,0)</f>
        <v>41202</v>
      </c>
      <c r="H1046" s="24">
        <f t="shared" si="50"/>
        <v>41217</v>
      </c>
      <c r="I1046" s="24" t="s">
        <v>458</v>
      </c>
      <c r="J1046" s="48" t="s">
        <v>469</v>
      </c>
      <c r="K1046" s="33" t="str">
        <f>VLOOKUP(B1046,SAOM!B$2:H2587,4,0)</f>
        <v>Aceito</v>
      </c>
      <c r="L1046" s="10" t="s">
        <v>456</v>
      </c>
      <c r="M1046" s="33" t="str">
        <f>VLOOKUP(B1046,SAOM!B$2:F2873,5,0)</f>
        <v>Lider</v>
      </c>
      <c r="N1046" s="40" t="s">
        <v>7048</v>
      </c>
      <c r="O1046" s="11" t="str">
        <f>VLOOKUP(N1046,Coordenadas!B$2:C1893,2,0)</f>
        <v>CENTRO</v>
      </c>
      <c r="P1046" s="11" t="str">
        <f>VLOOKUP(N1046,Coordenadas!B$2:D1893,3,0)</f>
        <v xml:space="preserve"> 18°53'21.79"S</v>
      </c>
      <c r="Q1046" s="11" t="str">
        <f>VLOOKUP(N1046,Coordenadas!B$2:E1893,4,0)</f>
        <v xml:space="preserve"> 43° 4'37.73"O</v>
      </c>
      <c r="R1046" s="31">
        <v>4033</v>
      </c>
      <c r="S1046" s="24">
        <v>41204</v>
      </c>
      <c r="T1046" s="35" t="str">
        <f>VLOOKUP(B1046,SAOM!B$2:M2587,9,0)</f>
        <v>Rosimar Aparecida Moreira</v>
      </c>
      <c r="U1046" s="13" t="str">
        <f>VLOOKUP(B1046,SAOM!B$2:N2587,10,0)</f>
        <v>Rua das Margaridas , Nº200, Palmeiras</v>
      </c>
      <c r="V1046" s="35" t="str">
        <f>VLOOKUP(B1046,SAOM!B$2:P2587,12,0)</f>
        <v xml:space="preserve"> (33) 3424 1251</v>
      </c>
      <c r="W1046" s="60" t="str">
        <f>VLOOKUP(B1046,SAOM!B$2:O2587,11,0)</f>
        <v>39745-000</v>
      </c>
      <c r="X1046" s="33" t="str">
        <f>VLOOKUP(B1046,SAOM!B$2:Q2587,13,0)</f>
        <v>00:20:0e:10:4a:bb</v>
      </c>
      <c r="Y1046" s="24">
        <v>41241</v>
      </c>
      <c r="Z1046" s="40" t="s">
        <v>7279</v>
      </c>
      <c r="AA1046" s="55">
        <v>41242</v>
      </c>
      <c r="AB1046" s="28" t="str">
        <f>VLOOKUP(C1046,Relatorios!A$3:B1817,2,0)</f>
        <v>Pendente</v>
      </c>
      <c r="AC1046" s="287">
        <f>VLOOKUP(D1046,Faturamento!D$3:F2481,3,0)</f>
        <v>41273</v>
      </c>
      <c r="AD1046" s="45"/>
      <c r="AE1046" s="14" t="str">
        <f>VLOOKUP(B1046,SAOM!B$2:T2587,16,0)</f>
        <v>-</v>
      </c>
      <c r="AF1046" s="55">
        <f t="shared" si="51"/>
        <v>41332</v>
      </c>
      <c r="AG1046" s="55" t="s">
        <v>4162</v>
      </c>
      <c r="AH1046" s="55"/>
      <c r="AI1046" s="181"/>
      <c r="AJ1046" s="115"/>
      <c r="AK1046" s="115"/>
      <c r="AL1046" s="11" t="str">
        <f>VLOOKUP(B1046,SAOM!B$2:U2704,20,0)</f>
        <v>Conectado ao computador da localidade</v>
      </c>
    </row>
    <row r="1047" spans="1:38" s="15" customFormat="1" ht="15.75" customHeight="1">
      <c r="A1047" s="39">
        <v>4336</v>
      </c>
      <c r="B1047" s="31">
        <v>4336</v>
      </c>
      <c r="C1047" s="31">
        <v>4336</v>
      </c>
      <c r="D1047" s="33" t="str">
        <f>VLOOKUP(B1047,SAOM!B$2:H2704,7,0)</f>
        <v>SES-PRIS-4336</v>
      </c>
      <c r="E1047" s="13">
        <v>41155</v>
      </c>
      <c r="F1047" s="13">
        <f t="shared" si="49"/>
        <v>41200</v>
      </c>
      <c r="G1047" s="13">
        <f>VLOOKUP(B1047,SAOM!B$2:D2591,3,0)</f>
        <v>41200</v>
      </c>
      <c r="H1047" s="13">
        <f t="shared" si="50"/>
        <v>41215</v>
      </c>
      <c r="I1047" s="13" t="s">
        <v>458</v>
      </c>
      <c r="J1047" s="10" t="s">
        <v>469</v>
      </c>
      <c r="K1047" s="33" t="str">
        <f>VLOOKUP(B1047,SAOM!B$2:H2588,4,0)</f>
        <v>Aceito</v>
      </c>
      <c r="L1047" s="10" t="s">
        <v>456</v>
      </c>
      <c r="M1047" s="33" t="str">
        <f>VLOOKUP(B1047,SAOM!B$2:F2874,5,0)</f>
        <v>Lider</v>
      </c>
      <c r="N1047" s="11" t="s">
        <v>1958</v>
      </c>
      <c r="O1047" s="11" t="str">
        <f>VLOOKUP(N1047,Coordenadas!B$2:C1894,2,0)</f>
        <v>SUL</v>
      </c>
      <c r="P1047" s="11" t="str">
        <f>VLOOKUP(N1047,Coordenadas!B$2:D1894,3,0)</f>
        <v xml:space="preserve"> 20°44'40.05"S</v>
      </c>
      <c r="Q1047" s="11" t="str">
        <f>VLOOKUP(N1047,Coordenadas!B$2:E1894,4,0)</f>
        <v xml:space="preserve"> 46°51'42.07"O</v>
      </c>
      <c r="R1047" s="33">
        <v>4033</v>
      </c>
      <c r="S1047" s="13">
        <v>41197</v>
      </c>
      <c r="T1047" s="35" t="str">
        <f>VLOOKUP(B1047,SAOM!B$2:M2588,9,0)</f>
        <v>Debora Aparecida do Nascimento /Lucimar</v>
      </c>
      <c r="U1047" s="13" t="str">
        <f>VLOOKUP(B1047,SAOM!B$2:N2588,10,0)</f>
        <v>Rua Benedito Martins Prado s/n - 3 Fontes</v>
      </c>
      <c r="V1047" s="35">
        <f>VLOOKUP(B1047,SAOM!B$2:P2588,12,0)</f>
        <v>3535331777</v>
      </c>
      <c r="W1047" s="60" t="str">
        <f>VLOOKUP(B1047,SAOM!B$2:O2588,11,0)</f>
        <v>37970-000</v>
      </c>
      <c r="X1047" s="33" t="str">
        <f>VLOOKUP(B1047,SAOM!B$2:Q2588,13,0)</f>
        <v>00:20:0E:10:55:56</v>
      </c>
      <c r="Y1047" s="13">
        <v>41255</v>
      </c>
      <c r="Z1047" s="11" t="s">
        <v>5381</v>
      </c>
      <c r="AA1047" s="14">
        <v>41255</v>
      </c>
      <c r="AB1047" s="28">
        <f>VLOOKUP(C1047,Relatorios!A$3:B1818,2,0)</f>
        <v>41291</v>
      </c>
      <c r="AC1047" s="287">
        <f>VLOOKUP(D1047,Faturamento!D$3:F2482,3,0)</f>
        <v>41286</v>
      </c>
      <c r="AD1047" s="41"/>
      <c r="AE1047" s="14" t="str">
        <f>VLOOKUP(B1047,SAOM!B$2:T2588,16,0)</f>
        <v>-</v>
      </c>
      <c r="AF1047" s="14">
        <f t="shared" si="51"/>
        <v>41345</v>
      </c>
      <c r="AG1047" s="14" t="s">
        <v>4162</v>
      </c>
      <c r="AH1047" s="14"/>
      <c r="AI1047" s="47"/>
      <c r="AJ1047" s="114"/>
      <c r="AK1047" s="114"/>
      <c r="AL1047" s="11" t="str">
        <f>VLOOKUP(B1047,SAOM!B$2:U2705,20,0)</f>
        <v>Nao tem computador</v>
      </c>
    </row>
    <row r="1048" spans="1:38" s="57" customFormat="1" ht="15.75" customHeight="1">
      <c r="A1048" s="39">
        <v>4335</v>
      </c>
      <c r="B1048" s="31">
        <v>4335</v>
      </c>
      <c r="C1048" s="31">
        <v>4335</v>
      </c>
      <c r="D1048" s="33" t="str">
        <f>VLOOKUP(B1048,SAOM!B$2:H2705,7,0)</f>
        <v>SES-PRIS-4335</v>
      </c>
      <c r="E1048" s="24">
        <v>41155</v>
      </c>
      <c r="F1048" s="24">
        <f t="shared" si="49"/>
        <v>41200</v>
      </c>
      <c r="G1048" s="13">
        <f>VLOOKUP(B1048,SAOM!B$2:D2592,3,0)</f>
        <v>41200</v>
      </c>
      <c r="H1048" s="24">
        <f t="shared" si="50"/>
        <v>41215</v>
      </c>
      <c r="I1048" s="24" t="s">
        <v>458</v>
      </c>
      <c r="J1048" s="48" t="s">
        <v>469</v>
      </c>
      <c r="K1048" s="33" t="str">
        <f>VLOOKUP(B1048,SAOM!B$2:H2589,4,0)</f>
        <v>Aceito</v>
      </c>
      <c r="L1048" s="10" t="s">
        <v>456</v>
      </c>
      <c r="M1048" s="33" t="str">
        <f>VLOOKUP(B1048,SAOM!B$2:F2875,5,0)</f>
        <v>Lider</v>
      </c>
      <c r="N1048" s="40" t="s">
        <v>1958</v>
      </c>
      <c r="O1048" s="11" t="str">
        <f>VLOOKUP(N1048,Coordenadas!B$2:C1895,2,0)</f>
        <v>SUL</v>
      </c>
      <c r="P1048" s="11" t="str">
        <f>VLOOKUP(N1048,Coordenadas!B$2:D1895,3,0)</f>
        <v xml:space="preserve"> 20°44'40.05"S</v>
      </c>
      <c r="Q1048" s="11" t="str">
        <f>VLOOKUP(N1048,Coordenadas!B$2:E1895,4,0)</f>
        <v xml:space="preserve"> 46°51'42.07"O</v>
      </c>
      <c r="R1048" s="31">
        <v>4033</v>
      </c>
      <c r="S1048" s="24">
        <v>41197</v>
      </c>
      <c r="T1048" s="35" t="str">
        <f>VLOOKUP(B1048,SAOM!B$2:M2589,9,0)</f>
        <v>Lais Oliveira Rodrigues</v>
      </c>
      <c r="U1048" s="13" t="str">
        <f>VLOOKUP(B1048,SAOM!B$2:N2589,10,0)</f>
        <v>Rua Capitão Leopoldo s/n - Centro</v>
      </c>
      <c r="V1048" s="35" t="str">
        <f>VLOOKUP(B1048,SAOM!B$2:P2589,12,0)</f>
        <v>35-9923-0539</v>
      </c>
      <c r="W1048" s="60" t="str">
        <f>VLOOKUP(B1048,SAOM!B$2:O2589,11,0)</f>
        <v>37970-000</v>
      </c>
      <c r="X1048" s="33" t="str">
        <f>VLOOKUP(B1048,SAOM!B$2:Q2589,13,0)</f>
        <v>00:20:0e:10:54:6d</v>
      </c>
      <c r="Y1048" s="24">
        <v>41207</v>
      </c>
      <c r="Z1048" s="40" t="s">
        <v>2397</v>
      </c>
      <c r="AA1048" s="55">
        <v>41208</v>
      </c>
      <c r="AB1048" s="28">
        <f>VLOOKUP(C1048,Relatorios!A$3:B1819,2,0)</f>
        <v>41254</v>
      </c>
      <c r="AC1048" s="287">
        <f>VLOOKUP(D1048,Faturamento!D$3:F2483,3,0)</f>
        <v>41239</v>
      </c>
      <c r="AD1048" s="45"/>
      <c r="AE1048" s="14" t="str">
        <f>VLOOKUP(B1048,SAOM!B$2:T2589,16,0)</f>
        <v>-</v>
      </c>
      <c r="AF1048" s="55">
        <f t="shared" si="51"/>
        <v>41298</v>
      </c>
      <c r="AG1048" s="55">
        <v>41398</v>
      </c>
      <c r="AH1048" s="55"/>
      <c r="AI1048" s="181" t="s">
        <v>623</v>
      </c>
      <c r="AJ1048" s="115" t="s">
        <v>18012</v>
      </c>
      <c r="AK1048" s="115"/>
      <c r="AL1048" s="11" t="str">
        <f>VLOOKUP(B1048,SAOM!B$2:U2706,20,0)</f>
        <v>técnico não possui o cabo</v>
      </c>
    </row>
    <row r="1049" spans="1:38" s="57" customFormat="1" ht="15.75" customHeight="1">
      <c r="A1049" s="39">
        <v>4360</v>
      </c>
      <c r="B1049" s="31">
        <v>4360</v>
      </c>
      <c r="C1049" s="31">
        <v>4360</v>
      </c>
      <c r="D1049" s="33" t="str">
        <f>VLOOKUP(B1049,SAOM!B$2:H2706,7,0)</f>
        <v>SES-SAAS-4360</v>
      </c>
      <c r="E1049" s="24">
        <v>41157</v>
      </c>
      <c r="F1049" s="24">
        <f t="shared" si="49"/>
        <v>41202</v>
      </c>
      <c r="G1049" s="13">
        <f>VLOOKUP(B1049,SAOM!B$2:D2593,3,0)</f>
        <v>41202</v>
      </c>
      <c r="H1049" s="24">
        <f t="shared" si="50"/>
        <v>41217</v>
      </c>
      <c r="I1049" s="24" t="s">
        <v>458</v>
      </c>
      <c r="J1049" s="48" t="s">
        <v>469</v>
      </c>
      <c r="K1049" s="33" t="str">
        <f>VLOOKUP(B1049,SAOM!B$2:H2590,4,0)</f>
        <v>Aceito</v>
      </c>
      <c r="L1049" s="10" t="s">
        <v>456</v>
      </c>
      <c r="M1049" s="33" t="str">
        <f>VLOOKUP(B1049,SAOM!B$2:F2876,5,0)</f>
        <v>Lider</v>
      </c>
      <c r="N1049" s="40" t="s">
        <v>1627</v>
      </c>
      <c r="O1049" s="11" t="str">
        <f>VLOOKUP(N1049,Coordenadas!B$2:C1896,2,0)</f>
        <v>CENTRO SUL</v>
      </c>
      <c r="P1049" s="11" t="str">
        <f>VLOOKUP(N1049,Coordenadas!B$2:D1896,3,0)</f>
        <v xml:space="preserve"> 21°39'52.72"S</v>
      </c>
      <c r="Q1049" s="11" t="str">
        <f>VLOOKUP(N1049,Coordenadas!B$2:E1896,4,0)</f>
        <v xml:space="preserve"> 44°26'15.05"O</v>
      </c>
      <c r="R1049" s="31">
        <v>4033</v>
      </c>
      <c r="S1049" s="24">
        <v>41164</v>
      </c>
      <c r="T1049" s="35" t="str">
        <f>VLOOKUP(B1049,SAOM!B$2:M2590,9,0)</f>
        <v>ANDRÉA DE FÁTIMA PEREIRA</v>
      </c>
      <c r="U1049" s="13" t="str">
        <f>VLOOKUP(B1049,SAOM!B$2:N2590,10,0)</f>
        <v>RUA PADRE TERTULIANO, N º 150, Rosário</v>
      </c>
      <c r="V1049" s="35" t="str">
        <f>VLOOKUP(B1049,SAOM!B$2:P2590,12,0)</f>
        <v>(35) 33231682</v>
      </c>
      <c r="W1049" s="60" t="str">
        <f>VLOOKUP(B1049,SAOM!B$2:O2590,11,0)</f>
        <v>37370-000</v>
      </c>
      <c r="X1049" s="33" t="str">
        <f>VLOOKUP(B1049,SAOM!B$2:Q2590,13,0)</f>
        <v>00:20:0e:10:4c:34</v>
      </c>
      <c r="Y1049" s="24">
        <v>41166</v>
      </c>
      <c r="Z1049" s="40" t="s">
        <v>2397</v>
      </c>
      <c r="AA1049" s="55">
        <v>41170</v>
      </c>
      <c r="AB1049" s="28">
        <f>VLOOKUP(C1049,Relatorios!A$3:B1820,2,0)</f>
        <v>41193</v>
      </c>
      <c r="AC1049" s="287">
        <f>VLOOKUP(D1049,Faturamento!D$3:F2484,3,0)</f>
        <v>41201</v>
      </c>
      <c r="AD1049" s="45"/>
      <c r="AE1049" s="14" t="str">
        <f>VLOOKUP(B1049,SAOM!B$2:T2590,16,0)</f>
        <v>-</v>
      </c>
      <c r="AF1049" s="14">
        <f t="shared" si="51"/>
        <v>41260</v>
      </c>
      <c r="AG1049" s="55" t="s">
        <v>4162</v>
      </c>
      <c r="AH1049" s="55"/>
      <c r="AI1049" s="181"/>
      <c r="AJ1049" s="115"/>
      <c r="AK1049" s="115"/>
      <c r="AL1049" s="11" t="str">
        <f>VLOOKUP(B1049,SAOM!B$2:U2707,20,0)</f>
        <v>Técnico não possui cabo de rede</v>
      </c>
    </row>
    <row r="1050" spans="1:38" s="57" customFormat="1" ht="15.75" customHeight="1">
      <c r="A1050" s="39">
        <v>4334</v>
      </c>
      <c r="B1050" s="31">
        <v>4334</v>
      </c>
      <c r="C1050" s="31">
        <v>4334</v>
      </c>
      <c r="D1050" s="33" t="str">
        <f>VLOOKUP(B1050,SAOM!B$2:H2707,7,0)</f>
        <v>SES-PRIS-4334</v>
      </c>
      <c r="E1050" s="24">
        <v>41155</v>
      </c>
      <c r="F1050" s="24">
        <f t="shared" si="49"/>
        <v>41200</v>
      </c>
      <c r="G1050" s="13">
        <f>VLOOKUP(B1050,SAOM!B$2:D2594,3,0)</f>
        <v>41200</v>
      </c>
      <c r="H1050" s="24">
        <f t="shared" si="50"/>
        <v>41215</v>
      </c>
      <c r="I1050" s="24" t="s">
        <v>458</v>
      </c>
      <c r="J1050" s="48" t="s">
        <v>469</v>
      </c>
      <c r="K1050" s="33" t="str">
        <f>VLOOKUP(B1050,SAOM!B$2:H2591,4,0)</f>
        <v>Aceito</v>
      </c>
      <c r="L1050" s="10" t="s">
        <v>456</v>
      </c>
      <c r="M1050" s="33" t="str">
        <f>VLOOKUP(B1050,SAOM!B$2:F2877,5,0)</f>
        <v>Lider</v>
      </c>
      <c r="N1050" s="40" t="s">
        <v>1958</v>
      </c>
      <c r="O1050" s="11" t="str">
        <f>VLOOKUP(N1050,Coordenadas!B$2:C1897,2,0)</f>
        <v>SUL</v>
      </c>
      <c r="P1050" s="11" t="str">
        <f>VLOOKUP(N1050,Coordenadas!B$2:D1897,3,0)</f>
        <v xml:space="preserve"> 20°44'40.05"S</v>
      </c>
      <c r="Q1050" s="11" t="str">
        <f>VLOOKUP(N1050,Coordenadas!B$2:E1897,4,0)</f>
        <v xml:space="preserve"> 46°51'42.07"O</v>
      </c>
      <c r="R1050" s="31">
        <v>4033</v>
      </c>
      <c r="S1050" s="24">
        <v>41197</v>
      </c>
      <c r="T1050" s="35" t="str">
        <f>VLOOKUP(B1050,SAOM!B$2:M2591,9,0)</f>
        <v xml:space="preserve">Debora Aparecida do Nascimento </v>
      </c>
      <c r="U1050" s="13" t="str">
        <f>VLOOKUP(B1050,SAOM!B$2:N2591,10,0)</f>
        <v>Rua Juventino Lemos 375 - centro</v>
      </c>
      <c r="V1050" s="35" t="str">
        <f>VLOOKUP(B1050,SAOM!B$2:P2591,12,0)</f>
        <v>35-9976-0664</v>
      </c>
      <c r="W1050" s="60" t="str">
        <f>VLOOKUP(B1050,SAOM!B$2:O2591,11,0)</f>
        <v>37970-000</v>
      </c>
      <c r="X1050" s="33" t="str">
        <f>VLOOKUP(B1050,SAOM!B$2:Q2591,13,0)</f>
        <v>00:20:0E:10:4C:54</v>
      </c>
      <c r="Y1050" s="24">
        <v>41201</v>
      </c>
      <c r="Z1050" s="40" t="s">
        <v>4973</v>
      </c>
      <c r="AA1050" s="55">
        <v>41201</v>
      </c>
      <c r="AB1050" s="28">
        <f>VLOOKUP(C1050,Relatorios!A$3:B1821,2,0)</f>
        <v>41254</v>
      </c>
      <c r="AC1050" s="287">
        <f>VLOOKUP(D1050,Faturamento!D$3:F2485,3,0)</f>
        <v>41232</v>
      </c>
      <c r="AD1050" s="45"/>
      <c r="AE1050" s="14" t="str">
        <f>VLOOKUP(B1050,SAOM!B$2:T2591,16,0)</f>
        <v>-</v>
      </c>
      <c r="AF1050" s="55">
        <f t="shared" si="51"/>
        <v>41291</v>
      </c>
      <c r="AG1050" s="55" t="s">
        <v>4162</v>
      </c>
      <c r="AH1050" s="55"/>
      <c r="AI1050" s="181"/>
      <c r="AJ1050" s="115"/>
      <c r="AK1050" s="115"/>
      <c r="AL1050" s="11" t="str">
        <f>VLOOKUP(B1050,SAOM!B$2:U2708,20,0)</f>
        <v>-</v>
      </c>
    </row>
    <row r="1051" spans="1:38" s="15" customFormat="1" ht="15.75" customHeight="1">
      <c r="A1051" s="39">
        <v>4333</v>
      </c>
      <c r="B1051" s="31">
        <v>4333</v>
      </c>
      <c r="C1051" s="31">
        <v>4333</v>
      </c>
      <c r="D1051" s="33" t="str">
        <f>VLOOKUP(B1051,SAOM!B$2:H2708,7,0)</f>
        <v>SES-PRIS-4333</v>
      </c>
      <c r="E1051" s="13">
        <v>41155</v>
      </c>
      <c r="F1051" s="13">
        <f t="shared" si="49"/>
        <v>41200</v>
      </c>
      <c r="G1051" s="13">
        <f>VLOOKUP(B1051,SAOM!B$2:D2595,3,0)</f>
        <v>41200</v>
      </c>
      <c r="H1051" s="13">
        <f t="shared" si="50"/>
        <v>41215</v>
      </c>
      <c r="I1051" s="13" t="s">
        <v>458</v>
      </c>
      <c r="J1051" s="10" t="s">
        <v>469</v>
      </c>
      <c r="K1051" s="33" t="str">
        <f>VLOOKUP(B1051,SAOM!B$2:H2592,4,0)</f>
        <v>Aceito</v>
      </c>
      <c r="L1051" s="10" t="s">
        <v>456</v>
      </c>
      <c r="M1051" s="33" t="str">
        <f>VLOOKUP(B1051,SAOM!B$2:F2878,5,0)</f>
        <v>Lider</v>
      </c>
      <c r="N1051" s="11" t="s">
        <v>1958</v>
      </c>
      <c r="O1051" s="11" t="str">
        <f>VLOOKUP(N1051,Coordenadas!B$2:C1898,2,0)</f>
        <v>SUL</v>
      </c>
      <c r="P1051" s="11" t="str">
        <f>VLOOKUP(N1051,Coordenadas!B$2:D1898,3,0)</f>
        <v xml:space="preserve"> 20°44'40.05"S</v>
      </c>
      <c r="Q1051" s="11" t="str">
        <f>VLOOKUP(N1051,Coordenadas!B$2:E1898,4,0)</f>
        <v xml:space="preserve"> 46°51'42.07"O</v>
      </c>
      <c r="R1051" s="33">
        <v>4033</v>
      </c>
      <c r="S1051" s="13">
        <v>41197</v>
      </c>
      <c r="T1051" s="35" t="str">
        <f>VLOOKUP(B1051,SAOM!B$2:M2592,9,0)</f>
        <v>Mayra Silva Barro Bastos</v>
      </c>
      <c r="U1051" s="13" t="str">
        <f>VLOOKUP(B1051,SAOM!B$2:N2592,10,0)</f>
        <v>Rua Padre Licinio 304 - centro</v>
      </c>
      <c r="V1051" s="35" t="str">
        <f>VLOOKUP(B1051,SAOM!B$2:P2592,12,0)</f>
        <v>35-3533-1415</v>
      </c>
      <c r="W1051" s="60" t="str">
        <f>VLOOKUP(B1051,SAOM!B$2:O2592,11,0)</f>
        <v>37970-000</v>
      </c>
      <c r="X1051" s="33" t="str">
        <f>VLOOKUP(B1051,SAOM!B$2:Q2592,13,0)</f>
        <v>00:20:0E:10:52:BE</v>
      </c>
      <c r="Y1051" s="13">
        <v>41200</v>
      </c>
      <c r="Z1051" s="11" t="s">
        <v>4973</v>
      </c>
      <c r="AA1051" s="14">
        <v>41200</v>
      </c>
      <c r="AB1051" s="28">
        <f>VLOOKUP(C1051,Relatorios!A$3:B1822,2,0)</f>
        <v>41254</v>
      </c>
      <c r="AC1051" s="287">
        <f>VLOOKUP(D1051,Faturamento!D$3:F2486,3,0)</f>
        <v>41231</v>
      </c>
      <c r="AD1051" s="41"/>
      <c r="AE1051" s="14" t="str">
        <f>VLOOKUP(B1051,SAOM!B$2:T2592,16,0)</f>
        <v>-</v>
      </c>
      <c r="AF1051" s="14">
        <f t="shared" si="51"/>
        <v>41290</v>
      </c>
      <c r="AG1051" s="14" t="s">
        <v>4162</v>
      </c>
      <c r="AH1051" s="14"/>
      <c r="AI1051" s="47"/>
      <c r="AJ1051" s="114"/>
      <c r="AK1051" s="114"/>
      <c r="AL1051" s="11" t="str">
        <f>VLOOKUP(B1051,SAOM!B$2:U2709,20,0)</f>
        <v>Não possui cabo.</v>
      </c>
    </row>
    <row r="1052" spans="1:38" s="57" customFormat="1" ht="15.75" customHeight="1">
      <c r="A1052" s="39">
        <v>4332</v>
      </c>
      <c r="B1052" s="31">
        <v>4332</v>
      </c>
      <c r="C1052" s="31">
        <v>4332</v>
      </c>
      <c r="D1052" s="33" t="str">
        <f>VLOOKUP(B1052,SAOM!B$2:H2709,7,0)</f>
        <v>SES-PRIS-4332</v>
      </c>
      <c r="E1052" s="24">
        <v>41155</v>
      </c>
      <c r="F1052" s="24">
        <f t="shared" si="49"/>
        <v>41200</v>
      </c>
      <c r="G1052" s="13">
        <f>VLOOKUP(B1052,SAOM!B$2:D2596,3,0)</f>
        <v>41200</v>
      </c>
      <c r="H1052" s="24">
        <f t="shared" si="50"/>
        <v>41215</v>
      </c>
      <c r="I1052" s="24" t="s">
        <v>458</v>
      </c>
      <c r="J1052" s="48" t="s">
        <v>469</v>
      </c>
      <c r="K1052" s="33" t="str">
        <f>VLOOKUP(B1052,SAOM!B$2:H2593,4,0)</f>
        <v>Aceito</v>
      </c>
      <c r="L1052" s="10" t="s">
        <v>456</v>
      </c>
      <c r="M1052" s="33" t="str">
        <f>VLOOKUP(B1052,SAOM!B$2:F2879,5,0)</f>
        <v>Lider</v>
      </c>
      <c r="N1052" s="40" t="s">
        <v>1958</v>
      </c>
      <c r="O1052" s="11" t="str">
        <f>VLOOKUP(N1052,Coordenadas!B$2:C1899,2,0)</f>
        <v>SUL</v>
      </c>
      <c r="P1052" s="11" t="str">
        <f>VLOOKUP(N1052,Coordenadas!B$2:D1899,3,0)</f>
        <v xml:space="preserve"> 20°44'40.05"S</v>
      </c>
      <c r="Q1052" s="11" t="str">
        <f>VLOOKUP(N1052,Coordenadas!B$2:E1899,4,0)</f>
        <v xml:space="preserve"> 46°51'42.07"O</v>
      </c>
      <c r="R1052" s="31">
        <v>4033</v>
      </c>
      <c r="S1052" s="24">
        <v>41192</v>
      </c>
      <c r="T1052" s="35" t="str">
        <f>VLOOKUP(B1052,SAOM!B$2:M2593,9,0)</f>
        <v>Bruna Maria Betoni</v>
      </c>
      <c r="U1052" s="13" t="str">
        <f>VLOOKUP(B1052,SAOM!B$2:N2593,10,0)</f>
        <v>Rua Antonio Primo da Silva 22 - Santa Bárbara</v>
      </c>
      <c r="V1052" s="35" t="str">
        <f>VLOOKUP(B1052,SAOM!B$2:P2593,12,0)</f>
        <v>35-9879-4052</v>
      </c>
      <c r="W1052" s="60" t="str">
        <f>VLOOKUP(B1052,SAOM!B$2:O2593,11,0)</f>
        <v>37970-000</v>
      </c>
      <c r="X1052" s="33" t="str">
        <f>VLOOKUP(B1052,SAOM!B$2:Q2593,13,0)</f>
        <v>00:20:0E:10:51:C1</v>
      </c>
      <c r="Y1052" s="24">
        <v>41193</v>
      </c>
      <c r="Z1052" s="40" t="s">
        <v>8531</v>
      </c>
      <c r="AA1052" s="55">
        <v>41193</v>
      </c>
      <c r="AB1052" s="28">
        <f>VLOOKUP(C1052,Relatorios!A$3:B1823,2,0)</f>
        <v>41254</v>
      </c>
      <c r="AC1052" s="287">
        <f>VLOOKUP(D1052,Faturamento!D$3:F2487,3,0)</f>
        <v>41224</v>
      </c>
      <c r="AD1052" s="45"/>
      <c r="AE1052" s="14" t="str">
        <f>VLOOKUP(B1052,SAOM!B$2:T2593,16,0)</f>
        <v>-</v>
      </c>
      <c r="AF1052" s="55">
        <f t="shared" si="51"/>
        <v>41283</v>
      </c>
      <c r="AG1052" s="55">
        <v>41398</v>
      </c>
      <c r="AH1052" s="55"/>
      <c r="AI1052" s="181" t="s">
        <v>623</v>
      </c>
      <c r="AJ1052" s="115" t="s">
        <v>9087</v>
      </c>
      <c r="AK1052" s="115"/>
      <c r="AL1052" s="11" t="str">
        <f>VLOOKUP(B1052,SAOM!B$2:U2710,20,0)</f>
        <v>Kit não veio com cabo.</v>
      </c>
    </row>
    <row r="1053" spans="1:38" s="57" customFormat="1" ht="15.75" customHeight="1">
      <c r="A1053" s="39">
        <v>4361</v>
      </c>
      <c r="B1053" s="31">
        <v>4361</v>
      </c>
      <c r="C1053" s="31">
        <v>4361</v>
      </c>
      <c r="D1053" s="33" t="str">
        <f>VLOOKUP(B1053,SAOM!B$2:H2710,7,0)</f>
        <v>SES-SAAS-4361</v>
      </c>
      <c r="E1053" s="24">
        <v>41157</v>
      </c>
      <c r="F1053" s="24">
        <f t="shared" si="49"/>
        <v>41202</v>
      </c>
      <c r="G1053" s="13">
        <f>VLOOKUP(B1053,SAOM!B$2:D2597,3,0)</f>
        <v>41202</v>
      </c>
      <c r="H1053" s="24">
        <f t="shared" si="50"/>
        <v>41217</v>
      </c>
      <c r="I1053" s="24" t="s">
        <v>458</v>
      </c>
      <c r="J1053" s="48" t="s">
        <v>469</v>
      </c>
      <c r="K1053" s="33" t="str">
        <f>VLOOKUP(B1053,SAOM!B$2:H2594,4,0)</f>
        <v>Aceito</v>
      </c>
      <c r="L1053" s="10" t="s">
        <v>456</v>
      </c>
      <c r="M1053" s="33" t="str">
        <f>VLOOKUP(B1053,SAOM!B$2:F2880,5,0)</f>
        <v>Lider</v>
      </c>
      <c r="N1053" s="40" t="s">
        <v>1627</v>
      </c>
      <c r="O1053" s="11" t="str">
        <f>VLOOKUP(N1053,Coordenadas!B$2:C1900,2,0)</f>
        <v>CENTRO SUL</v>
      </c>
      <c r="P1053" s="11" t="str">
        <f>VLOOKUP(N1053,Coordenadas!B$2:D1900,3,0)</f>
        <v xml:space="preserve"> 21°39'52.72"S</v>
      </c>
      <c r="Q1053" s="11" t="str">
        <f>VLOOKUP(N1053,Coordenadas!B$2:E1900,4,0)</f>
        <v xml:space="preserve"> 44°26'15.05"O</v>
      </c>
      <c r="R1053" s="31">
        <v>4033</v>
      </c>
      <c r="S1053" s="24">
        <v>41204</v>
      </c>
      <c r="T1053" s="35" t="str">
        <f>VLOOKUP(B1053,SAOM!B$2:M2594,9,0)</f>
        <v>FLÁVIA RENATA PEREIRA</v>
      </c>
      <c r="U1053" s="13" t="str">
        <f>VLOOKUP(B1053,SAOM!B$2:N2594,10,0)</f>
        <v xml:space="preserve"> 	RUA SÃO VICENTE DE PAULO, N º 63,TIJUCO</v>
      </c>
      <c r="V1053" s="35" t="str">
        <f>VLOOKUP(B1053,SAOM!B$2:P2594,12,0)</f>
        <v>(35) 33231655</v>
      </c>
      <c r="W1053" s="60" t="str">
        <f>VLOOKUP(B1053,SAOM!B$2:O2594,11,0)</f>
        <v>37370-000</v>
      </c>
      <c r="X1053" s="33" t="str">
        <f>VLOOKUP(B1053,SAOM!B$2:Q2594,13,0)</f>
        <v>00:20:0E:10:55:00</v>
      </c>
      <c r="Y1053" s="24">
        <v>41253</v>
      </c>
      <c r="Z1053" s="11" t="s">
        <v>12146</v>
      </c>
      <c r="AA1053" s="55">
        <v>41254</v>
      </c>
      <c r="AB1053" s="28">
        <f>VLOOKUP(C1053,Relatorios!A$3:B1824,2,0)</f>
        <v>41291</v>
      </c>
      <c r="AC1053" s="287">
        <f>VLOOKUP(D1053,Faturamento!D$3:F2488,3,0)</f>
        <v>41285</v>
      </c>
      <c r="AD1053" s="45"/>
      <c r="AE1053" s="14" t="str">
        <f>VLOOKUP(B1053,SAOM!B$2:T2594,16,0)</f>
        <v>-</v>
      </c>
      <c r="AF1053" s="55">
        <f t="shared" si="51"/>
        <v>41344</v>
      </c>
      <c r="AG1053" s="55" t="s">
        <v>4162</v>
      </c>
      <c r="AH1053" s="55"/>
      <c r="AI1053" s="181"/>
      <c r="AJ1053" s="115"/>
      <c r="AK1053" s="115"/>
      <c r="AL1053" s="11" t="str">
        <f>VLOOKUP(B1053,SAOM!B$2:U2711,20,0)</f>
        <v>Não tem computador.</v>
      </c>
    </row>
    <row r="1054" spans="1:38" s="15" customFormat="1" ht="15.75" customHeight="1">
      <c r="A1054" s="39">
        <v>4326</v>
      </c>
      <c r="B1054" s="31">
        <v>4326</v>
      </c>
      <c r="C1054" s="31">
        <v>4326</v>
      </c>
      <c r="D1054" s="33" t="str">
        <f>VLOOKUP(B1054,SAOM!B$2:H2711,7,0)</f>
        <v>SES-PODO-4326</v>
      </c>
      <c r="E1054" s="13">
        <v>41155</v>
      </c>
      <c r="F1054" s="13">
        <f t="shared" si="49"/>
        <v>41200</v>
      </c>
      <c r="G1054" s="13">
        <f>VLOOKUP(B1054,SAOM!B$2:D2598,3,0)</f>
        <v>41200</v>
      </c>
      <c r="H1054" s="13">
        <f t="shared" si="50"/>
        <v>41215</v>
      </c>
      <c r="I1054" s="13" t="s">
        <v>458</v>
      </c>
      <c r="J1054" s="10" t="s">
        <v>469</v>
      </c>
      <c r="K1054" s="33" t="str">
        <f>VLOOKUP(B1054,SAOM!B$2:H2595,4,0)</f>
        <v>Aceito</v>
      </c>
      <c r="L1054" s="10" t="s">
        <v>456</v>
      </c>
      <c r="M1054" s="33" t="str">
        <f>VLOOKUP(B1054,SAOM!B$2:F2881,5,0)</f>
        <v>Lider</v>
      </c>
      <c r="N1054" s="11" t="s">
        <v>7078</v>
      </c>
      <c r="O1054" s="11" t="str">
        <f>VLOOKUP(N1054,Coordenadas!B$2:C1901,2,0)</f>
        <v>SUL</v>
      </c>
      <c r="P1054" s="11" t="str">
        <f>VLOOKUP(N1054,Coordenadas!B$2:D1901,3,0)</f>
        <v xml:space="preserve"> 21°46'46.42"S</v>
      </c>
      <c r="Q1054" s="11" t="str">
        <f>VLOOKUP(N1054,Coordenadas!B$2:E1901,4,0)</f>
        <v xml:space="preserve"> 45°58'1.78"O</v>
      </c>
      <c r="R1054" s="33">
        <v>4033</v>
      </c>
      <c r="S1054" s="13">
        <v>41204</v>
      </c>
      <c r="T1054" s="35" t="str">
        <f>VLOOKUP(B1054,SAOM!B$2:M2595,9,0)</f>
        <v>Enf. Fernanda Gonçalves Ferreira/ Enf. Andréa</v>
      </c>
      <c r="U1054" s="13" t="str">
        <f>VLOOKUP(B1054,SAOM!B$2:N2595,10,0)</f>
        <v>Rua Professor Sebastião Teotônio de Paiva, 22  - Nova Gimirim</v>
      </c>
      <c r="V1054" s="35" t="str">
        <f>VLOOKUP(B1054,SAOM!B$2:P2595,12,0)</f>
        <v>(35) 3283-2344</v>
      </c>
      <c r="W1054" s="60" t="str">
        <f>VLOOKUP(B1054,SAOM!B$2:O2595,11,0)</f>
        <v>37757-000</v>
      </c>
      <c r="X1054" s="33" t="str">
        <f>VLOOKUP(B1054,SAOM!B$2:Q2595,13,0)</f>
        <v>00:20:0e:10:55:15</v>
      </c>
      <c r="Y1054" s="13">
        <v>41213</v>
      </c>
      <c r="Z1054" s="11" t="s">
        <v>6324</v>
      </c>
      <c r="AA1054" s="14">
        <v>41213</v>
      </c>
      <c r="AB1054" s="28">
        <f>VLOOKUP(C1054,Relatorios!A$3:B1825,2,0)</f>
        <v>41254</v>
      </c>
      <c r="AC1054" s="287">
        <f>VLOOKUP(D1054,Faturamento!D$3:F2489,3,0)</f>
        <v>41243</v>
      </c>
      <c r="AD1054" s="41"/>
      <c r="AE1054" s="14" t="str">
        <f>VLOOKUP(B1054,SAOM!B$2:T2595,16,0)</f>
        <v>-</v>
      </c>
      <c r="AF1054" s="14">
        <f t="shared" si="51"/>
        <v>41303</v>
      </c>
      <c r="AG1054" s="14" t="s">
        <v>4162</v>
      </c>
      <c r="AH1054" s="14"/>
      <c r="AI1054" s="47"/>
      <c r="AJ1054" s="114"/>
      <c r="AK1054" s="114"/>
      <c r="AL1054" s="11" t="str">
        <f>VLOOKUP(B1054,SAOM!B$2:U2712,20,0)</f>
        <v>Não possui cabo RJ45</v>
      </c>
    </row>
    <row r="1055" spans="1:38" s="57" customFormat="1" ht="15.75" customHeight="1">
      <c r="A1055" s="39">
        <v>4359</v>
      </c>
      <c r="B1055" s="31">
        <v>4359</v>
      </c>
      <c r="C1055" s="31">
        <v>4359</v>
      </c>
      <c r="D1055" s="33" t="str">
        <f>VLOOKUP(B1055,SAOM!B$2:H2712,7,0)</f>
        <v>SES-SATA-4359</v>
      </c>
      <c r="E1055" s="24">
        <v>41157</v>
      </c>
      <c r="F1055" s="24">
        <f t="shared" si="49"/>
        <v>41202</v>
      </c>
      <c r="G1055" s="13">
        <f>VLOOKUP(B1055,SAOM!B$2:D2599,3,0)</f>
        <v>41202</v>
      </c>
      <c r="H1055" s="24">
        <f t="shared" si="50"/>
        <v>41217</v>
      </c>
      <c r="I1055" s="24" t="s">
        <v>458</v>
      </c>
      <c r="J1055" s="48" t="s">
        <v>469</v>
      </c>
      <c r="K1055" s="33" t="str">
        <f>VLOOKUP(B1055,SAOM!B$2:H2596,4,0)</f>
        <v>Aceito</v>
      </c>
      <c r="L1055" s="10" t="s">
        <v>456</v>
      </c>
      <c r="M1055" s="33" t="str">
        <f>VLOOKUP(B1055,SAOM!B$2:F2882,5,0)</f>
        <v>Lider</v>
      </c>
      <c r="N1055" s="40" t="s">
        <v>7083</v>
      </c>
      <c r="O1055" s="11" t="str">
        <f>VLOOKUP(N1055,Coordenadas!B$2:C1902,2,0)</f>
        <v>SUL</v>
      </c>
      <c r="P1055" s="11" t="str">
        <f>VLOOKUP(N1055,Coordenadas!B$2:D1902,3,0)</f>
        <v xml:space="preserve"> 22°11'12.24"S</v>
      </c>
      <c r="Q1055" s="11" t="str">
        <f>VLOOKUP(N1055,Coordenadas!B$2:E1902,4,0)</f>
        <v xml:space="preserve"> 45°45'56.07"O</v>
      </c>
      <c r="R1055" s="31">
        <v>4033</v>
      </c>
      <c r="S1055" s="24">
        <v>41197</v>
      </c>
      <c r="T1055" s="35" t="str">
        <f>VLOOKUP(B1055,SAOM!B$2:M2596,9,0)</f>
        <v>Mario Gustavo</v>
      </c>
      <c r="U1055" s="13" t="str">
        <f>VLOOKUP(B1055,SAOM!B$2:N2596,10,0)</f>
        <v>Rua Wilson Openheimer, 45, Centro</v>
      </c>
      <c r="V1055" s="35" t="str">
        <f>VLOOKUP(B1055,SAOM!B$2:P2596,12,0)</f>
        <v>(35)3453-1243</v>
      </c>
      <c r="W1055" s="60" t="str">
        <f>VLOOKUP(B1055,SAOM!B$2:O2596,11,0)</f>
        <v>37567-000</v>
      </c>
      <c r="X1055" s="33" t="str">
        <f>VLOOKUP(B1055,SAOM!B$2:Q2596,13,0)</f>
        <v>00:20:0E:10:4C:72</v>
      </c>
      <c r="Y1055" s="24">
        <v>41205</v>
      </c>
      <c r="Z1055" s="40" t="s">
        <v>5355</v>
      </c>
      <c r="AA1055" s="55">
        <v>41205</v>
      </c>
      <c r="AB1055" s="28">
        <f>VLOOKUP(C1055,Relatorios!A$3:B1826,2,0)</f>
        <v>41254</v>
      </c>
      <c r="AC1055" s="287">
        <f>VLOOKUP(D1055,Faturamento!D$3:F2490,3,0)</f>
        <v>41236</v>
      </c>
      <c r="AD1055" s="45"/>
      <c r="AE1055" s="14" t="str">
        <f>VLOOKUP(B1055,SAOM!B$2:T2596,16,0)</f>
        <v>-</v>
      </c>
      <c r="AF1055" s="55">
        <f t="shared" si="51"/>
        <v>41295</v>
      </c>
      <c r="AG1055" s="55" t="s">
        <v>4162</v>
      </c>
      <c r="AH1055" s="55"/>
      <c r="AI1055" s="181"/>
      <c r="AJ1055" s="115"/>
      <c r="AK1055" s="115"/>
      <c r="AL1055" s="11" t="str">
        <f>VLOOKUP(B1055,SAOM!B$2:U2713,20,0)</f>
        <v>-</v>
      </c>
    </row>
    <row r="1056" spans="1:38" s="15" customFormat="1" ht="15.75" customHeight="1">
      <c r="A1056" s="39">
        <v>4325</v>
      </c>
      <c r="B1056" s="31">
        <v>4325</v>
      </c>
      <c r="C1056" s="31">
        <v>4325</v>
      </c>
      <c r="D1056" s="33" t="str">
        <f>VLOOKUP(B1056,SAOM!B$2:H2713,7,0)</f>
        <v>SES-PODO-4325</v>
      </c>
      <c r="E1056" s="13">
        <v>41155</v>
      </c>
      <c r="F1056" s="13">
        <f t="shared" si="49"/>
        <v>41200</v>
      </c>
      <c r="G1056" s="13">
        <f>VLOOKUP(B1056,SAOM!B$2:D2600,3,0)</f>
        <v>41200</v>
      </c>
      <c r="H1056" s="13">
        <f t="shared" si="50"/>
        <v>41215</v>
      </c>
      <c r="I1056" s="13" t="s">
        <v>458</v>
      </c>
      <c r="J1056" s="10" t="s">
        <v>469</v>
      </c>
      <c r="K1056" s="33" t="str">
        <f>VLOOKUP(B1056,SAOM!B$2:H2597,4,0)</f>
        <v>Aceito</v>
      </c>
      <c r="L1056" s="10" t="s">
        <v>456</v>
      </c>
      <c r="M1056" s="33" t="str">
        <f>VLOOKUP(B1056,SAOM!B$2:F2883,5,0)</f>
        <v>Lider</v>
      </c>
      <c r="N1056" s="11" t="s">
        <v>7078</v>
      </c>
      <c r="O1056" s="11" t="str">
        <f>VLOOKUP(N1056,Coordenadas!B$2:C1903,2,0)</f>
        <v>SUL</v>
      </c>
      <c r="P1056" s="11" t="str">
        <f>VLOOKUP(N1056,Coordenadas!B$2:D1903,3,0)</f>
        <v xml:space="preserve"> 21°46'46.42"S</v>
      </c>
      <c r="Q1056" s="11" t="str">
        <f>VLOOKUP(N1056,Coordenadas!B$2:E1903,4,0)</f>
        <v xml:space="preserve"> 45°58'1.78"O</v>
      </c>
      <c r="R1056" s="33">
        <v>4033</v>
      </c>
      <c r="S1056" s="13">
        <v>41204</v>
      </c>
      <c r="T1056" s="35" t="str">
        <f>VLOOKUP(B1056,SAOM!B$2:M2597,9,0)</f>
        <v>Enf. Karine Pereira da Silva/Enf. Andréa de F</v>
      </c>
      <c r="U1056" s="13" t="str">
        <f>VLOOKUP(B1056,SAOM!B$2:N2597,10,0)</f>
        <v>Praça Vereador Joaquim Francisco da Costa Sobrinho, 342   Distrito Paiolinho</v>
      </c>
      <c r="V1056" s="35" t="str">
        <f>VLOOKUP(B1056,SAOM!B$2:P2597,12,0)</f>
        <v>(35) 3283-4090</v>
      </c>
      <c r="W1056" s="60" t="str">
        <f>VLOOKUP(B1056,SAOM!B$2:O2597,11,0)</f>
        <v>37758-000</v>
      </c>
      <c r="X1056" s="33" t="str">
        <f>VLOOKUP(B1056,SAOM!B$2:Q2597,13,0)</f>
        <v>00:20:0E:10:4A:70</v>
      </c>
      <c r="Y1056" s="13">
        <v>41214</v>
      </c>
      <c r="Z1056" s="11" t="s">
        <v>5355</v>
      </c>
      <c r="AA1056" s="14">
        <v>41218</v>
      </c>
      <c r="AB1056" s="28">
        <f>VLOOKUP(C1056,Relatorios!A$3:B1827,2,0)</f>
        <v>41277</v>
      </c>
      <c r="AC1056" s="287">
        <f>VLOOKUP(D1056,Faturamento!D$3:F2491,3,0)</f>
        <v>41249</v>
      </c>
      <c r="AD1056" s="41"/>
      <c r="AE1056" s="14" t="str">
        <f>VLOOKUP(B1056,SAOM!B$2:T2597,16,0)</f>
        <v>-</v>
      </c>
      <c r="AF1056" s="14">
        <f t="shared" si="51"/>
        <v>41308</v>
      </c>
      <c r="AG1056" s="14" t="s">
        <v>4162</v>
      </c>
      <c r="AH1056" s="14"/>
      <c r="AI1056" s="47"/>
      <c r="AJ1056" s="114"/>
      <c r="AK1056" s="114"/>
      <c r="AL1056" s="11" t="str">
        <f>VLOOKUP(B1056,SAOM!B$2:U2714,20,0)</f>
        <v>Vai deixar.</v>
      </c>
    </row>
    <row r="1057" spans="1:43" s="57" customFormat="1" ht="15.75" customHeight="1">
      <c r="A1057" s="39">
        <v>4331</v>
      </c>
      <c r="B1057" s="31">
        <v>4331</v>
      </c>
      <c r="C1057" s="31">
        <v>4331</v>
      </c>
      <c r="D1057" s="33" t="str">
        <f>VLOOKUP(B1057,SAOM!B$2:H2714,7,0)</f>
        <v>SES-PODO-4331</v>
      </c>
      <c r="E1057" s="24">
        <v>41155</v>
      </c>
      <c r="F1057" s="24">
        <f t="shared" si="49"/>
        <v>41200</v>
      </c>
      <c r="G1057" s="13">
        <f>VLOOKUP(B1057,SAOM!B$2:D2601,3,0)</f>
        <v>41200</v>
      </c>
      <c r="H1057" s="24">
        <f t="shared" si="50"/>
        <v>41215</v>
      </c>
      <c r="I1057" s="24" t="s">
        <v>458</v>
      </c>
      <c r="J1057" s="48" t="s">
        <v>469</v>
      </c>
      <c r="K1057" s="33" t="str">
        <f>VLOOKUP(B1057,SAOM!B$2:H2598,4,0)</f>
        <v>Aceito</v>
      </c>
      <c r="L1057" s="10" t="s">
        <v>456</v>
      </c>
      <c r="M1057" s="33" t="str">
        <f>VLOOKUP(B1057,SAOM!B$2:F2884,5,0)</f>
        <v>Lider</v>
      </c>
      <c r="N1057" s="40" t="s">
        <v>7078</v>
      </c>
      <c r="O1057" s="11" t="str">
        <f>VLOOKUP(N1057,Coordenadas!B$2:C1904,2,0)</f>
        <v>SUL</v>
      </c>
      <c r="P1057" s="11" t="str">
        <f>VLOOKUP(N1057,Coordenadas!B$2:D1904,3,0)</f>
        <v xml:space="preserve"> 21°46'46.42"S</v>
      </c>
      <c r="Q1057" s="11" t="str">
        <f>VLOOKUP(N1057,Coordenadas!B$2:E1904,4,0)</f>
        <v xml:space="preserve"> 45°58'1.78"O</v>
      </c>
      <c r="R1057" s="31">
        <v>4033</v>
      </c>
      <c r="S1057" s="24">
        <v>41204</v>
      </c>
      <c r="T1057" s="35" t="str">
        <f>VLOOKUP(B1057,SAOM!B$2:M2598,9,0)</f>
        <v>Maria de Fátima Fernandes de Lima</v>
      </c>
      <c r="U1057" s="13" t="str">
        <f>VLOOKUP(B1057,SAOM!B$2:N2598,10,0)</f>
        <v>Praça Tancredo Tancredo Neves, 514 - centro</v>
      </c>
      <c r="V1057" s="35" t="str">
        <f>VLOOKUP(B1057,SAOM!B$2:P2598,12,0)</f>
        <v>(35) 3283-1724</v>
      </c>
      <c r="W1057" s="60" t="str">
        <f>VLOOKUP(B1057,SAOM!B$2:O2598,11,0)</f>
        <v>37757-000</v>
      </c>
      <c r="X1057" s="33" t="str">
        <f>VLOOKUP(B1057,SAOM!B$2:Q2598,13,0)</f>
        <v>00:20:0e:10:55:2d</v>
      </c>
      <c r="Y1057" s="24">
        <v>41212</v>
      </c>
      <c r="Z1057" s="40" t="s">
        <v>6324</v>
      </c>
      <c r="AA1057" s="55">
        <v>41213</v>
      </c>
      <c r="AB1057" s="28">
        <f>VLOOKUP(C1057,Relatorios!A$3:B1828,2,0)</f>
        <v>41254</v>
      </c>
      <c r="AC1057" s="287">
        <f>VLOOKUP(D1057,Faturamento!D$3:F2492,3,0)</f>
        <v>41243</v>
      </c>
      <c r="AD1057" s="45"/>
      <c r="AE1057" s="14" t="str">
        <f>VLOOKUP(B1057,SAOM!B$2:T2598,16,0)</f>
        <v>-</v>
      </c>
      <c r="AF1057" s="55">
        <f t="shared" si="51"/>
        <v>41303</v>
      </c>
      <c r="AG1057" s="55">
        <v>41276</v>
      </c>
      <c r="AH1057" s="55">
        <v>41284</v>
      </c>
      <c r="AI1057" s="181" t="s">
        <v>456</v>
      </c>
      <c r="AJ1057" s="115" t="s">
        <v>13708</v>
      </c>
      <c r="AK1057" s="115" t="s">
        <v>14238</v>
      </c>
      <c r="AL1057" s="11" t="str">
        <f>VLOOKUP(B1057,SAOM!B$2:U2715,20,0)</f>
        <v>Não possui cabo</v>
      </c>
    </row>
    <row r="1058" spans="1:43" s="57" customFormat="1" ht="15.75" customHeight="1">
      <c r="A1058" s="39">
        <v>4358</v>
      </c>
      <c r="B1058" s="31">
        <v>4358</v>
      </c>
      <c r="C1058" s="31">
        <v>4358</v>
      </c>
      <c r="D1058" s="33" t="str">
        <f>VLOOKUP(B1058,SAOM!B$2:H2715,7,0)</f>
        <v>SES-SARE-4358</v>
      </c>
      <c r="E1058" s="24">
        <v>41157</v>
      </c>
      <c r="F1058" s="24">
        <f t="shared" si="49"/>
        <v>41202</v>
      </c>
      <c r="G1058" s="13">
        <f>VLOOKUP(B1058,SAOM!B$2:D2602,3,0)</f>
        <v>41202</v>
      </c>
      <c r="H1058" s="24">
        <f t="shared" si="50"/>
        <v>41217</v>
      </c>
      <c r="I1058" s="24" t="s">
        <v>458</v>
      </c>
      <c r="J1058" s="48" t="s">
        <v>469</v>
      </c>
      <c r="K1058" s="33" t="str">
        <f>VLOOKUP(B1058,SAOM!B$2:H2599,4,0)</f>
        <v>Aceito</v>
      </c>
      <c r="L1058" s="10" t="s">
        <v>456</v>
      </c>
      <c r="M1058" s="33" t="str">
        <f>VLOOKUP(B1058,SAOM!B$2:F2885,5,0)</f>
        <v>Lider</v>
      </c>
      <c r="N1058" s="40" t="s">
        <v>3318</v>
      </c>
      <c r="O1058" s="11" t="str">
        <f>VLOOKUP(N1058,Coordenadas!B$2:C1905,2,0)</f>
        <v>SUL</v>
      </c>
      <c r="P1058" s="11" t="str">
        <f>VLOOKUP(N1058,Coordenadas!B$2:D1905,3,0)</f>
        <v>22º19'53''S</v>
      </c>
      <c r="Q1058" s="11" t="str">
        <f>VLOOKUP(N1058,Coordenadas!B$2:E1905,4,0)</f>
        <v>45º31'42''O</v>
      </c>
      <c r="R1058" s="31">
        <v>4033</v>
      </c>
      <c r="S1058" s="24">
        <v>41197</v>
      </c>
      <c r="T1058" s="35" t="str">
        <f>VLOOKUP(B1058,SAOM!B$2:M2599,9,0)</f>
        <v>ANA ELIZA MOTA</v>
      </c>
      <c r="U1058" s="13" t="str">
        <f>VLOOKUP(B1058,SAOM!B$2:N2599,10,0)</f>
        <v xml:space="preserve"> 	RUA PROFESSORA CLARINDA DE ALMEIDA, 48,CRUZEIRO</v>
      </c>
      <c r="V1058" s="35" t="str">
        <f>VLOOKUP(B1058,SAOM!B$2:P2599,12,0)</f>
        <v>35-36451233</v>
      </c>
      <c r="W1058" s="60" t="str">
        <f>VLOOKUP(B1058,SAOM!B$2:O2599,11,0)</f>
        <v>37510-000</v>
      </c>
      <c r="X1058" s="33" t="str">
        <f>VLOOKUP(B1058,SAOM!B$2:Q2599,13,0)</f>
        <v>00:20:0E:10:52:39</v>
      </c>
      <c r="Y1058" s="24">
        <v>41233</v>
      </c>
      <c r="Z1058" s="40" t="s">
        <v>6324</v>
      </c>
      <c r="AA1058" s="55">
        <v>41233</v>
      </c>
      <c r="AB1058" s="28">
        <f>VLOOKUP(C1058,Relatorios!A$3:B1829,2,0)</f>
        <v>41291</v>
      </c>
      <c r="AC1058" s="287">
        <f>VLOOKUP(D1058,Faturamento!D$3:F2493,3,0)</f>
        <v>41264</v>
      </c>
      <c r="AD1058" s="45"/>
      <c r="AE1058" s="14" t="str">
        <f>VLOOKUP(B1058,SAOM!B$2:T2599,16,0)</f>
        <v>-</v>
      </c>
      <c r="AF1058" s="55">
        <f t="shared" si="51"/>
        <v>41323</v>
      </c>
      <c r="AG1058" s="55">
        <v>41398</v>
      </c>
      <c r="AH1058" s="55"/>
      <c r="AI1058" s="181" t="s">
        <v>623</v>
      </c>
      <c r="AJ1058" s="115" t="s">
        <v>9087</v>
      </c>
      <c r="AK1058" s="115"/>
      <c r="AL1058" s="11" t="str">
        <f>VLOOKUP(B1058,SAOM!B$2:U2716,20,0)</f>
        <v>Não tem computador.</v>
      </c>
      <c r="AM1058" s="55">
        <v>41276</v>
      </c>
      <c r="AN1058" s="55">
        <v>41292</v>
      </c>
      <c r="AO1058" s="181" t="s">
        <v>456</v>
      </c>
      <c r="AP1058" s="115" t="s">
        <v>13709</v>
      </c>
      <c r="AQ1058" s="115" t="s">
        <v>14253</v>
      </c>
    </row>
    <row r="1059" spans="1:43" s="57" customFormat="1" ht="15.75" customHeight="1">
      <c r="A1059" s="39">
        <v>4317</v>
      </c>
      <c r="B1059" s="31">
        <v>4317</v>
      </c>
      <c r="C1059" s="31">
        <v>4317</v>
      </c>
      <c r="D1059" s="31" t="str">
        <f>VLOOKUP(B1059,SAOM!B$2:H2716,7,0)</f>
        <v>SES-PIHO-4317</v>
      </c>
      <c r="E1059" s="24">
        <v>41155</v>
      </c>
      <c r="F1059" s="24">
        <v>41333</v>
      </c>
      <c r="G1059" s="24">
        <f>VLOOKUP(B1059,SAOM!B$2:D2603,3,0)</f>
        <v>41333</v>
      </c>
      <c r="H1059" s="24">
        <f t="shared" si="50"/>
        <v>41348</v>
      </c>
      <c r="I1059" s="24">
        <v>41320</v>
      </c>
      <c r="J1059" s="48" t="s">
        <v>469</v>
      </c>
      <c r="K1059" s="31" t="str">
        <f>VLOOKUP(B1059,SAOM!B$2:H2600,4,0)</f>
        <v>Aceito</v>
      </c>
      <c r="L1059" s="48" t="s">
        <v>456</v>
      </c>
      <c r="M1059" s="33" t="str">
        <f>VLOOKUP(B1059,SAOM!B$2:F2886,5,0)</f>
        <v>Lider</v>
      </c>
      <c r="N1059" s="40" t="s">
        <v>7098</v>
      </c>
      <c r="O1059" s="40" t="str">
        <f>VLOOKUP(N1059,Coordenadas!B$2:C1906,2,0)</f>
        <v>CENTRO</v>
      </c>
      <c r="P1059" s="40" t="str">
        <f>VLOOKUP(N1059,Coordenadas!B$2:D1906,3,0)</f>
        <v xml:space="preserve"> 19°57'44.93"S</v>
      </c>
      <c r="Q1059" s="40" t="str">
        <f>VLOOKUP(N1059,Coordenadas!B$2:E1906,4,0)</f>
        <v xml:space="preserve"> 43°25'1.44"O</v>
      </c>
      <c r="R1059" s="31">
        <v>4033</v>
      </c>
      <c r="S1059" s="24">
        <v>41204</v>
      </c>
      <c r="T1059" s="54" t="str">
        <f>VLOOKUP(B1059,SAOM!B$2:M2600,9,0)</f>
        <v>PAULO RENATO GERMINIANI RIBEIRO</v>
      </c>
      <c r="U1059" s="24" t="str">
        <f>VLOOKUP(B1059,SAOM!B$2:N2600,10,0)</f>
        <v xml:space="preserve">RUA JOSE DA COSTA LISBOA, 110 - SANTA BARBARA  </v>
      </c>
      <c r="V1059" s="54" t="str">
        <f>VLOOKUP(B1059,SAOM!B$2:P2600,12,0)</f>
        <v>(35)3644-2011</v>
      </c>
      <c r="W1059" s="175" t="str">
        <f>VLOOKUP(B1059,SAOM!B$2:O2600,11,0)</f>
        <v>37508-000</v>
      </c>
      <c r="X1059" s="31" t="str">
        <f>VLOOKUP(B1059,SAOM!B$2:Q2600,13,0)</f>
        <v>00:20:0e:10:56:57</v>
      </c>
      <c r="Y1059" s="24">
        <v>41374</v>
      </c>
      <c r="Z1059" s="40" t="s">
        <v>4670</v>
      </c>
      <c r="AA1059" s="55">
        <v>41374</v>
      </c>
      <c r="AB1059" s="56" t="e">
        <f>VLOOKUP(C1059,Relatorios!A$3:B1830,2,0)</f>
        <v>#N/A</v>
      </c>
      <c r="AC1059" s="287">
        <f>VLOOKUP(D1059,Faturamento!D$3:F2494,3,0)</f>
        <v>41405</v>
      </c>
      <c r="AD1059" s="45"/>
      <c r="AE1059" s="55"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55">
        <f t="shared" si="51"/>
        <v>41464</v>
      </c>
      <c r="AG1059" s="55" t="s">
        <v>4162</v>
      </c>
      <c r="AH1059" s="55"/>
      <c r="AI1059" s="181"/>
      <c r="AJ1059" s="115"/>
      <c r="AK1059" s="115"/>
      <c r="AL1059" s="40" t="str">
        <f>VLOOKUP(B1059,SAOM!B$2:U2717,20,0)</f>
        <v>Não há terminal próximo.</v>
      </c>
    </row>
    <row r="1060" spans="1:43" s="57" customFormat="1" ht="15.75" customHeight="1">
      <c r="A1060" s="39">
        <v>4324</v>
      </c>
      <c r="B1060" s="31">
        <v>4324</v>
      </c>
      <c r="C1060" s="31">
        <v>4324</v>
      </c>
      <c r="D1060" s="33" t="str">
        <f>VLOOKUP(B1060,SAOM!B$2:H2717,7,0)</f>
        <v>SES-PODO-4324</v>
      </c>
      <c r="E1060" s="24">
        <v>41155</v>
      </c>
      <c r="F1060" s="24">
        <f t="shared" ref="F1060:F1068" si="52">E1060+45</f>
        <v>41200</v>
      </c>
      <c r="G1060" s="13">
        <f>VLOOKUP(B1060,SAOM!B$2:D2604,3,0)</f>
        <v>41200</v>
      </c>
      <c r="H1060" s="24">
        <f t="shared" si="50"/>
        <v>41215</v>
      </c>
      <c r="I1060" s="24" t="s">
        <v>458</v>
      </c>
      <c r="J1060" s="48" t="s">
        <v>469</v>
      </c>
      <c r="K1060" s="33" t="str">
        <f>VLOOKUP(B1060,SAOM!B$2:H2601,4,0)</f>
        <v>Aceito</v>
      </c>
      <c r="L1060" s="10" t="s">
        <v>456</v>
      </c>
      <c r="M1060" s="33" t="str">
        <f>VLOOKUP(B1060,SAOM!B$2:F2887,5,0)</f>
        <v>Lider</v>
      </c>
      <c r="N1060" s="40" t="s">
        <v>7078</v>
      </c>
      <c r="O1060" s="11" t="str">
        <f>VLOOKUP(N1060,Coordenadas!B$2:C1907,2,0)</f>
        <v>SUL</v>
      </c>
      <c r="P1060" s="11" t="str">
        <f>VLOOKUP(N1060,Coordenadas!B$2:D1907,3,0)</f>
        <v xml:space="preserve"> 21°46'46.42"S</v>
      </c>
      <c r="Q1060" s="11" t="str">
        <f>VLOOKUP(N1060,Coordenadas!B$2:E1907,4,0)</f>
        <v xml:space="preserve"> 45°58'1.78"O</v>
      </c>
      <c r="R1060" s="31">
        <v>4033</v>
      </c>
      <c r="S1060" s="24">
        <v>41204</v>
      </c>
      <c r="T1060" s="35" t="str">
        <f>VLOOKUP(B1060,SAOM!B$2:M2601,9,0)</f>
        <v>Enf. Laís Romanelli de Oliveira Elias/Enf. An</v>
      </c>
      <c r="U1060" s="13" t="str">
        <f>VLOOKUP(B1060,SAOM!B$2:N2601,10,0)</f>
        <v>Rua Jairo Elias de Araújo, 74 - centro</v>
      </c>
      <c r="V1060" s="35" t="str">
        <f>VLOOKUP(B1060,SAOM!B$2:P2601,12,0)</f>
        <v>(35) 3283-2649</v>
      </c>
      <c r="W1060" s="60" t="str">
        <f>VLOOKUP(B1060,SAOM!B$2:O2601,11,0)</f>
        <v>37757-000</v>
      </c>
      <c r="X1060" s="33" t="str">
        <f>VLOOKUP(B1060,SAOM!B$2:Q2601,13,0)</f>
        <v>00:20:0e:10:55:3e</v>
      </c>
      <c r="Y1060" s="24">
        <v>41213</v>
      </c>
      <c r="Z1060" s="40" t="s">
        <v>6324</v>
      </c>
      <c r="AA1060" s="55">
        <v>41213</v>
      </c>
      <c r="AB1060" s="28">
        <f>VLOOKUP(C1060,Relatorios!A$3:B1831,2,0)</f>
        <v>41254</v>
      </c>
      <c r="AC1060" s="287">
        <f>VLOOKUP(D1060,Faturamento!D$3:F2495,3,0)</f>
        <v>41243</v>
      </c>
      <c r="AD1060" s="45"/>
      <c r="AE1060" s="14" t="str">
        <f>VLOOKUP(B1060,SAOM!B$2:T2601,16,0)</f>
        <v>-</v>
      </c>
      <c r="AF1060" s="55">
        <f t="shared" si="51"/>
        <v>41303</v>
      </c>
      <c r="AG1060" s="55" t="s">
        <v>4162</v>
      </c>
      <c r="AH1060" s="55"/>
      <c r="AI1060" s="181"/>
      <c r="AJ1060" s="115"/>
      <c r="AK1060" s="115"/>
      <c r="AL1060" s="11" t="str">
        <f>VLOOKUP(B1060,SAOM!B$2:U2718,20,0)</f>
        <v>Não possui cabo</v>
      </c>
    </row>
    <row r="1061" spans="1:43" s="57" customFormat="1" ht="15.75" customHeight="1">
      <c r="A1061" s="39">
        <v>4315</v>
      </c>
      <c r="B1061" s="31">
        <v>4315</v>
      </c>
      <c r="C1061" s="31">
        <v>4315</v>
      </c>
      <c r="D1061" s="33" t="str">
        <f>VLOOKUP(B1061,SAOM!B$2:H2718,7,0)</f>
        <v>SES-PIHO-4315</v>
      </c>
      <c r="E1061" s="24">
        <v>41155</v>
      </c>
      <c r="F1061" s="24">
        <f t="shared" si="52"/>
        <v>41200</v>
      </c>
      <c r="G1061" s="13">
        <f>VLOOKUP(B1061,SAOM!B$2:D2605,3,0)</f>
        <v>41200</v>
      </c>
      <c r="H1061" s="24">
        <f t="shared" si="50"/>
        <v>41215</v>
      </c>
      <c r="I1061" s="24" t="s">
        <v>458</v>
      </c>
      <c r="J1061" s="48" t="s">
        <v>469</v>
      </c>
      <c r="K1061" s="33" t="str">
        <f>VLOOKUP(B1061,SAOM!B$2:H2602,4,0)</f>
        <v>Aceito</v>
      </c>
      <c r="L1061" s="10" t="s">
        <v>456</v>
      </c>
      <c r="M1061" s="33" t="str">
        <f>VLOOKUP(B1061,SAOM!B$2:F2888,5,0)</f>
        <v>Lider</v>
      </c>
      <c r="N1061" s="40" t="s">
        <v>7105</v>
      </c>
      <c r="O1061" s="11" t="str">
        <f>VLOOKUP(N1061,Coordenadas!B$2:C1908,2,0)</f>
        <v>SUL</v>
      </c>
      <c r="P1061" s="11" t="str">
        <f>VLOOKUP(N1061,Coordenadas!B$2:D1908,3,0)</f>
        <v xml:space="preserve"> 22°24'3.32"S</v>
      </c>
      <c r="Q1061" s="11" t="str">
        <f>VLOOKUP(N1061,Coordenadas!B$2:E1908,4,0)</f>
        <v xml:space="preserve"> 45°32'5.70"O</v>
      </c>
      <c r="R1061" s="31">
        <v>4033</v>
      </c>
      <c r="S1061" s="24">
        <v>41204</v>
      </c>
      <c r="T1061" s="35" t="str">
        <f>VLOOKUP(B1061,SAOM!B$2:M2602,9,0)</f>
        <v>CECILIA APARECIDA RIBEIRO</v>
      </c>
      <c r="U1061" s="13" t="str">
        <f>VLOOKUP(B1061,SAOM!B$2:N2602,10,0)</f>
        <v>RUA OLEGARIO MACIEL, 199 - SANTA EFIGENIA</v>
      </c>
      <c r="V1061" s="35" t="str">
        <f>VLOOKUP(B1061,SAOM!B$2:P2602,12,0)</f>
        <v>(35) 3644-1225</v>
      </c>
      <c r="W1061" s="60" t="str">
        <f>VLOOKUP(B1061,SAOM!B$2:O2602,11,0)</f>
        <v>37508-000</v>
      </c>
      <c r="X1061" s="33" t="str">
        <f>VLOOKUP(B1061,SAOM!B$2:Q2602,13,0)</f>
        <v>00:20:0E:10:54:8A</v>
      </c>
      <c r="Y1061" s="24">
        <v>41232</v>
      </c>
      <c r="Z1061" s="40" t="s">
        <v>5381</v>
      </c>
      <c r="AA1061" s="55">
        <v>41233</v>
      </c>
      <c r="AB1061" s="28">
        <f>VLOOKUP(C1061,Relatorios!A$3:B1832,2,0)</f>
        <v>41291</v>
      </c>
      <c r="AC1061" s="287">
        <f>VLOOKUP(D1061,Faturamento!D$3:F2496,3,0)</f>
        <v>41264</v>
      </c>
      <c r="AD1061" s="45"/>
      <c r="AE1061" s="14" t="str">
        <f>VLOOKUP(B1061,SAOM!B$2:T2602,16,0)</f>
        <v>-</v>
      </c>
      <c r="AF1061" s="55">
        <f t="shared" si="51"/>
        <v>41323</v>
      </c>
      <c r="AG1061" s="55" t="s">
        <v>4162</v>
      </c>
      <c r="AH1061" s="55"/>
      <c r="AI1061" s="181"/>
      <c r="AJ1061" s="115"/>
      <c r="AK1061" s="115"/>
      <c r="AL1061" s="11" t="str">
        <f>VLOOKUP(B1061,SAOM!B$2:U2719,20,0)</f>
        <v xml:space="preserve">Computador distante do modem.  </v>
      </c>
    </row>
    <row r="1062" spans="1:43" s="15" customFormat="1" ht="15.75" customHeight="1">
      <c r="A1062" s="39">
        <v>4322</v>
      </c>
      <c r="B1062" s="31">
        <v>4322</v>
      </c>
      <c r="C1062" s="31">
        <v>4322</v>
      </c>
      <c r="D1062" s="33" t="str">
        <f>VLOOKUP(B1062,SAOM!B$2:H2719,7,0)</f>
        <v>SES-PODO-4322</v>
      </c>
      <c r="E1062" s="13">
        <v>41155</v>
      </c>
      <c r="F1062" s="13">
        <f t="shared" si="52"/>
        <v>41200</v>
      </c>
      <c r="G1062" s="13">
        <f>VLOOKUP(B1062,SAOM!B$2:D2606,3,0)</f>
        <v>41200</v>
      </c>
      <c r="H1062" s="13">
        <f t="shared" si="50"/>
        <v>41215</v>
      </c>
      <c r="I1062" s="13" t="s">
        <v>458</v>
      </c>
      <c r="J1062" s="10" t="s">
        <v>469</v>
      </c>
      <c r="K1062" s="33" t="str">
        <f>VLOOKUP(B1062,SAOM!B$2:H2603,4,0)</f>
        <v>Aceito</v>
      </c>
      <c r="L1062" s="10" t="s">
        <v>456</v>
      </c>
      <c r="M1062" s="33" t="str">
        <f>VLOOKUP(B1062,SAOM!B$2:F2889,5,0)</f>
        <v>Lider</v>
      </c>
      <c r="N1062" s="11" t="s">
        <v>7078</v>
      </c>
      <c r="O1062" s="11" t="str">
        <f>VLOOKUP(N1062,Coordenadas!B$2:C1909,2,0)</f>
        <v>SUL</v>
      </c>
      <c r="P1062" s="11" t="str">
        <f>VLOOKUP(N1062,Coordenadas!B$2:D1909,3,0)</f>
        <v xml:space="preserve"> 21°46'46.42"S</v>
      </c>
      <c r="Q1062" s="11" t="str">
        <f>VLOOKUP(N1062,Coordenadas!B$2:E1909,4,0)</f>
        <v xml:space="preserve"> 45°58'1.78"O</v>
      </c>
      <c r="R1062" s="33">
        <v>4033</v>
      </c>
      <c r="S1062" s="13">
        <v>41204</v>
      </c>
      <c r="T1062" s="35" t="str">
        <f>VLOOKUP(B1062,SAOM!B$2:M2603,9,0)</f>
        <v>Enf. Denise Nogueira Luz Pereira</v>
      </c>
      <c r="U1062" s="13" t="str">
        <f>VLOOKUP(B1062,SAOM!B$2:N2603,10,0)</f>
        <v>Rua Dois Abril, 305 - Bairro Centro</v>
      </c>
      <c r="V1062" s="35" t="str">
        <f>VLOOKUP(B1062,SAOM!B$2:P2603,12,0)</f>
        <v>(35) 3283-1813</v>
      </c>
      <c r="W1062" s="60" t="str">
        <f>VLOOKUP(B1062,SAOM!B$2:O2603,11,0)</f>
        <v>37757-000</v>
      </c>
      <c r="X1062" s="33" t="str">
        <f>VLOOKUP(B1062,SAOM!B$2:Q2603,13,0)</f>
        <v>00:20:0e:10:4b:0b</v>
      </c>
      <c r="Y1062" s="13">
        <v>41211</v>
      </c>
      <c r="Z1062" s="11" t="s">
        <v>6324</v>
      </c>
      <c r="AA1062" s="14">
        <v>41212</v>
      </c>
      <c r="AB1062" s="28">
        <f>VLOOKUP(C1062,Relatorios!A$3:B1833,2,0)</f>
        <v>41254</v>
      </c>
      <c r="AC1062" s="287">
        <f>VLOOKUP(D1062,Faturamento!D$3:F2497,3,0)</f>
        <v>41243</v>
      </c>
      <c r="AD1062" s="41"/>
      <c r="AE1062" s="14" t="str">
        <f>VLOOKUP(B1062,SAOM!B$2:T2603,16,0)</f>
        <v>Lider informou mudança de endereço após ativação.</v>
      </c>
      <c r="AF1062" s="14">
        <f t="shared" si="51"/>
        <v>41302</v>
      </c>
      <c r="AG1062" s="14">
        <v>41360</v>
      </c>
      <c r="AH1062" s="14"/>
      <c r="AI1062" s="181" t="s">
        <v>8610</v>
      </c>
      <c r="AJ1062" s="14" t="s">
        <v>16255</v>
      </c>
      <c r="AK1062" s="114" t="s">
        <v>4162</v>
      </c>
      <c r="AL1062" s="11" t="str">
        <f>VLOOKUP(B1062,SAOM!B$2:U2720,20,0)</f>
        <v>Não possui</v>
      </c>
    </row>
    <row r="1063" spans="1:43" s="57" customFormat="1" ht="15.75" customHeight="1">
      <c r="A1063" s="39">
        <v>4329</v>
      </c>
      <c r="B1063" s="31">
        <v>4329</v>
      </c>
      <c r="C1063" s="31">
        <v>4329</v>
      </c>
      <c r="D1063" s="33" t="str">
        <f>VLOOKUP(B1063,SAOM!B$2:H2720,7,0)</f>
        <v>SES-PODO-4329</v>
      </c>
      <c r="E1063" s="24">
        <v>41155</v>
      </c>
      <c r="F1063" s="24">
        <f t="shared" si="52"/>
        <v>41200</v>
      </c>
      <c r="G1063" s="13">
        <f>VLOOKUP(B1063,SAOM!B$2:D2607,3,0)</f>
        <v>41200</v>
      </c>
      <c r="H1063" s="24">
        <f t="shared" si="50"/>
        <v>41215</v>
      </c>
      <c r="I1063" s="24" t="s">
        <v>458</v>
      </c>
      <c r="J1063" s="48" t="s">
        <v>469</v>
      </c>
      <c r="K1063" s="33" t="str">
        <f>VLOOKUP(B1063,SAOM!B$2:H2604,4,0)</f>
        <v>Aceito</v>
      </c>
      <c r="L1063" s="10" t="s">
        <v>456</v>
      </c>
      <c r="M1063" s="33" t="str">
        <f>VLOOKUP(B1063,SAOM!B$2:F2890,5,0)</f>
        <v>Lider</v>
      </c>
      <c r="N1063" s="40" t="s">
        <v>7078</v>
      </c>
      <c r="O1063" s="11" t="str">
        <f>VLOOKUP(N1063,Coordenadas!B$2:C1910,2,0)</f>
        <v>SUL</v>
      </c>
      <c r="P1063" s="11" t="str">
        <f>VLOOKUP(N1063,Coordenadas!B$2:D1910,3,0)</f>
        <v xml:space="preserve"> 21°46'46.42"S</v>
      </c>
      <c r="Q1063" s="11" t="str">
        <f>VLOOKUP(N1063,Coordenadas!B$2:E1910,4,0)</f>
        <v xml:space="preserve"> 45°58'1.78"O</v>
      </c>
      <c r="R1063" s="31">
        <v>4033</v>
      </c>
      <c r="S1063" s="24">
        <v>41204</v>
      </c>
      <c r="T1063" s="35" t="str">
        <f>VLOOKUP(B1063,SAOM!B$2:M2604,9,0)</f>
        <v>Enf. Edicelma Gleisiane Ramos Caliare/ Enf. A</v>
      </c>
      <c r="U1063" s="13" t="str">
        <f>VLOOKUP(B1063,SAOM!B$2:N2604,10,0)</f>
        <v>Rua Arcanjo Mendes, 352 - centro</v>
      </c>
      <c r="V1063" s="35" t="str">
        <f>VLOOKUP(B1063,SAOM!B$2:P2604,12,0)</f>
        <v>(35) 3283-1640</v>
      </c>
      <c r="W1063" s="60" t="str">
        <f>VLOOKUP(B1063,SAOM!B$2:O2604,11,0)</f>
        <v>37757-000</v>
      </c>
      <c r="X1063" s="33" t="str">
        <f>VLOOKUP(B1063,SAOM!B$2:Q2604,13,0)</f>
        <v>00:20:0e:10:55:1c</v>
      </c>
      <c r="Y1063" s="24">
        <v>41212</v>
      </c>
      <c r="Z1063" s="40" t="s">
        <v>6324</v>
      </c>
      <c r="AA1063" s="55">
        <v>41212</v>
      </c>
      <c r="AB1063" s="28">
        <f>VLOOKUP(C1063,Relatorios!A$3:B1834,2,0)</f>
        <v>41254</v>
      </c>
      <c r="AC1063" s="287">
        <f>VLOOKUP(D1063,Faturamento!D$3:F2498,3,0)</f>
        <v>41243</v>
      </c>
      <c r="AD1063" s="45"/>
      <c r="AE1063" s="14" t="str">
        <f>VLOOKUP(B1063,SAOM!B$2:T2604,16,0)</f>
        <v>-</v>
      </c>
      <c r="AF1063" s="55">
        <f t="shared" si="51"/>
        <v>41302</v>
      </c>
      <c r="AG1063" s="55" t="s">
        <v>4162</v>
      </c>
      <c r="AH1063" s="55"/>
      <c r="AI1063" s="181"/>
      <c r="AJ1063" s="115"/>
      <c r="AK1063" s="115"/>
      <c r="AL1063" s="11" t="str">
        <f>VLOOKUP(B1063,SAOM!B$2:U2721,20,0)</f>
        <v>Não possui</v>
      </c>
    </row>
    <row r="1064" spans="1:43" s="57" customFormat="1" ht="15.75" customHeight="1">
      <c r="A1064" s="39">
        <v>4306</v>
      </c>
      <c r="B1064" s="31">
        <v>4306</v>
      </c>
      <c r="C1064" s="31">
        <v>4306</v>
      </c>
      <c r="D1064" s="33" t="str">
        <f>VLOOKUP(B1064,SAOM!B$2:H2721,7,0)</f>
        <v>SES-PACU-4306</v>
      </c>
      <c r="E1064" s="24">
        <v>41155</v>
      </c>
      <c r="F1064" s="24">
        <f t="shared" si="52"/>
        <v>41200</v>
      </c>
      <c r="G1064" s="13">
        <f>VLOOKUP(B1064,SAOM!B$2:D2608,3,0)</f>
        <v>41200</v>
      </c>
      <c r="H1064" s="24">
        <f t="shared" si="50"/>
        <v>41215</v>
      </c>
      <c r="I1064" s="24" t="s">
        <v>458</v>
      </c>
      <c r="J1064" s="48" t="s">
        <v>469</v>
      </c>
      <c r="K1064" s="33" t="str">
        <f>VLOOKUP(B1064,SAOM!B$2:H2605,4,0)</f>
        <v>Aceito</v>
      </c>
      <c r="L1064" s="10" t="s">
        <v>456</v>
      </c>
      <c r="M1064" s="33" t="str">
        <f>VLOOKUP(B1064,SAOM!B$2:F2891,5,0)</f>
        <v>Lider</v>
      </c>
      <c r="N1064" s="40" t="s">
        <v>7114</v>
      </c>
      <c r="O1064" s="11" t="str">
        <f>VLOOKUP(N1064,Coordenadas!B$2:C1911,2,0)</f>
        <v>SUL</v>
      </c>
      <c r="P1064" s="11" t="str">
        <f>VLOOKUP(N1064,Coordenadas!B$2:D1911,3,0)</f>
        <v xml:space="preserve"> 21°33'21.63"S</v>
      </c>
      <c r="Q1064" s="11" t="str">
        <f>VLOOKUP(N1064,Coordenadas!B$2:E1911,4,0)</f>
        <v xml:space="preserve"> 45°44'22.33"O</v>
      </c>
      <c r="R1064" s="31">
        <v>4033</v>
      </c>
      <c r="S1064" s="24">
        <v>41197</v>
      </c>
      <c r="T1064" s="35" t="str">
        <f>VLOOKUP(B1064,SAOM!B$2:M2605,9,0)</f>
        <v>Eliana Leite Rodrigues</v>
      </c>
      <c r="U1064" s="13" t="str">
        <f>VLOOKUP(B1064,SAOM!B$2:N2605,10,0)</f>
        <v>Rua Epitácio Pessoa, 66 - Guaipava - Zona Rural</v>
      </c>
      <c r="V1064" s="35" t="str">
        <f>VLOOKUP(B1064,SAOM!B$2:P2605,12,0)</f>
        <v>(35)3267-5902</v>
      </c>
      <c r="W1064" s="60" t="str">
        <f>VLOOKUP(B1064,SAOM!B$2:O2605,11,0)</f>
        <v>37120-000</v>
      </c>
      <c r="X1064" s="33" t="str">
        <f>VLOOKUP(B1064,SAOM!B$2:Q2605,13,0)</f>
        <v>00:20:0e:10:55:22</v>
      </c>
      <c r="Y1064" s="24">
        <v>41250</v>
      </c>
      <c r="Z1064" s="11" t="s">
        <v>5381</v>
      </c>
      <c r="AA1064" s="55">
        <v>41250</v>
      </c>
      <c r="AB1064" s="28">
        <f>VLOOKUP(C1064,Relatorios!A$3:B1835,2,0)</f>
        <v>41291</v>
      </c>
      <c r="AC1064" s="287">
        <f>VLOOKUP(D1064,Faturamento!D$3:F2499,3,0)</f>
        <v>41281</v>
      </c>
      <c r="AD1064" s="45"/>
      <c r="AE1064" s="14" t="str">
        <f>VLOOKUP(B1064,SAOM!B$2:T2605,16,0)</f>
        <v>-</v>
      </c>
      <c r="AF1064" s="55">
        <f t="shared" si="51"/>
        <v>41340</v>
      </c>
      <c r="AG1064" s="55" t="s">
        <v>4162</v>
      </c>
      <c r="AH1064" s="55"/>
      <c r="AI1064" s="181"/>
      <c r="AJ1064" s="115"/>
      <c r="AK1064" s="115"/>
      <c r="AL1064" s="11" t="str">
        <f>VLOOKUP(B1064,SAOM!B$2:U2722,20,0)</f>
        <v>A localidade não possui computador</v>
      </c>
    </row>
    <row r="1065" spans="1:43" s="57" customFormat="1" ht="15.75" customHeight="1">
      <c r="A1065" s="39">
        <v>4357</v>
      </c>
      <c r="B1065" s="31">
        <v>4357</v>
      </c>
      <c r="C1065" s="31">
        <v>4357</v>
      </c>
      <c r="D1065" s="33" t="str">
        <f>VLOOKUP(B1065,SAOM!B$2:H2722,7,0)</f>
        <v>SES-SARA-4357</v>
      </c>
      <c r="E1065" s="24">
        <v>41157</v>
      </c>
      <c r="F1065" s="24">
        <f t="shared" si="52"/>
        <v>41202</v>
      </c>
      <c r="G1065" s="13">
        <f>VLOOKUP(B1065,SAOM!B$2:D2609,3,0)</f>
        <v>41202</v>
      </c>
      <c r="H1065" s="24">
        <f t="shared" si="50"/>
        <v>41217</v>
      </c>
      <c r="I1065" s="24" t="s">
        <v>458</v>
      </c>
      <c r="J1065" s="48" t="s">
        <v>469</v>
      </c>
      <c r="K1065" s="33" t="str">
        <f>VLOOKUP(B1065,SAOM!B$2:H2606,4,0)</f>
        <v>Aceito</v>
      </c>
      <c r="L1065" s="10" t="s">
        <v>456</v>
      </c>
      <c r="M1065" s="33" t="str">
        <f>VLOOKUP(B1065,SAOM!B$2:F2892,5,0)</f>
        <v>Lider</v>
      </c>
      <c r="N1065" s="40" t="s">
        <v>7119</v>
      </c>
      <c r="O1065" s="11" t="str">
        <f>VLOOKUP(N1065,Coordenadas!B$2:C1912,2,0)</f>
        <v>OESTE</v>
      </c>
      <c r="P1065" s="11" t="str">
        <f>VLOOKUP(N1065,Coordenadas!B$2:D1912,3,0)</f>
        <v xml:space="preserve"> 19°58'52.80"S</v>
      </c>
      <c r="Q1065" s="11" t="str">
        <f>VLOOKUP(N1065,Coordenadas!B$2:E1912,4,0)</f>
        <v xml:space="preserve"> 44°51'6.35"O</v>
      </c>
      <c r="R1065" s="31">
        <v>4033</v>
      </c>
      <c r="S1065" s="24">
        <v>41197</v>
      </c>
      <c r="T1065" s="35" t="str">
        <f>VLOOKUP(B1065,SAOM!B$2:M2606,9,0)</f>
        <v xml:space="preserve"> 	Ana Carolina de Faria/Sheila Adriana Barbos</v>
      </c>
      <c r="U1065" s="13" t="str">
        <f>VLOOKUP(B1065,SAOM!B$2:N2606,10,0)</f>
        <v>Comunidade Rural Campo Alegre, Zona Rural</v>
      </c>
      <c r="V1065" s="35" t="str">
        <f>VLOOKUP(B1065,SAOM!B$2:P2606,12,0)</f>
        <v>(37)99054440</v>
      </c>
      <c r="W1065" s="60" t="str">
        <f>VLOOKUP(B1065,SAOM!B$2:O2606,11,0)</f>
        <v>35516-000</v>
      </c>
      <c r="X1065" s="33" t="str">
        <f>VLOOKUP(B1065,SAOM!B$2:Q2606,13,0)</f>
        <v>00:20:0E:10:54:D5</v>
      </c>
      <c r="Y1065" s="24">
        <v>41254</v>
      </c>
      <c r="Z1065" s="11" t="s">
        <v>7487</v>
      </c>
      <c r="AA1065" s="55">
        <v>41254</v>
      </c>
      <c r="AB1065" s="28" t="str">
        <f>VLOOKUP(C1065,Relatorios!A$3:B1836,2,0)</f>
        <v>Pronto pra ser entregue</v>
      </c>
      <c r="AC1065" s="287">
        <f>VLOOKUP(D1065,Faturamento!D$3:F2500,3,0)</f>
        <v>41285</v>
      </c>
      <c r="AD1065" s="45"/>
      <c r="AE1065" s="14" t="str">
        <f>VLOOKUP(B1065,SAOM!B$2:T2606,16,0)</f>
        <v>-</v>
      </c>
      <c r="AF1065" s="55">
        <f t="shared" si="51"/>
        <v>41344</v>
      </c>
      <c r="AG1065" s="55" t="s">
        <v>4162</v>
      </c>
      <c r="AH1065" s="55"/>
      <c r="AI1065" s="181"/>
      <c r="AJ1065" s="115"/>
      <c r="AK1065" s="115"/>
      <c r="AL1065" s="11" t="str">
        <f>VLOOKUP(B1065,SAOM!B$2:U2723,20,0)</f>
        <v>Vai deixar ligado no modem.</v>
      </c>
    </row>
    <row r="1066" spans="1:43" s="15" customFormat="1" ht="15.75" customHeight="1">
      <c r="A1066" s="39">
        <v>4305</v>
      </c>
      <c r="B1066" s="31">
        <v>4305</v>
      </c>
      <c r="C1066" s="31">
        <v>4305</v>
      </c>
      <c r="D1066" s="33" t="str">
        <f>VLOOKUP(B1066,SAOM!B$2:H2723,7,0)</f>
        <v>SES-PACU-4305</v>
      </c>
      <c r="E1066" s="13">
        <v>41155</v>
      </c>
      <c r="F1066" s="13">
        <f t="shared" si="52"/>
        <v>41200</v>
      </c>
      <c r="G1066" s="13">
        <f>VLOOKUP(B1066,SAOM!B$2:D2610,3,0)</f>
        <v>41200</v>
      </c>
      <c r="H1066" s="13">
        <f t="shared" si="50"/>
        <v>41215</v>
      </c>
      <c r="I1066" s="13" t="s">
        <v>458</v>
      </c>
      <c r="J1066" s="10" t="s">
        <v>469</v>
      </c>
      <c r="K1066" s="33" t="str">
        <f>VLOOKUP(B1066,SAOM!B$2:H2607,4,0)</f>
        <v>Aceito</v>
      </c>
      <c r="L1066" s="10" t="s">
        <v>456</v>
      </c>
      <c r="M1066" s="33" t="str">
        <f>VLOOKUP(B1066,SAOM!B$2:F2893,5,0)</f>
        <v>Lider</v>
      </c>
      <c r="N1066" s="11" t="s">
        <v>7114</v>
      </c>
      <c r="O1066" s="11" t="str">
        <f>VLOOKUP(N1066,Coordenadas!B$2:C1913,2,0)</f>
        <v>SUL</v>
      </c>
      <c r="P1066" s="11" t="str">
        <f>VLOOKUP(N1066,Coordenadas!B$2:D1913,3,0)</f>
        <v xml:space="preserve"> 21°33'21.63"S</v>
      </c>
      <c r="Q1066" s="11" t="str">
        <f>VLOOKUP(N1066,Coordenadas!B$2:E1913,4,0)</f>
        <v xml:space="preserve"> 45°44'22.33"O</v>
      </c>
      <c r="R1066" s="33">
        <v>4033</v>
      </c>
      <c r="S1066" s="13">
        <v>41197</v>
      </c>
      <c r="T1066" s="35" t="str">
        <f>VLOOKUP(B1066,SAOM!B$2:M2607,9,0)</f>
        <v>Weverton Brandão</v>
      </c>
      <c r="U1066" s="13" t="str">
        <f>VLOOKUP(B1066,SAOM!B$2:N2607,10,0)</f>
        <v>Rua José Ronaldo Leite, 280 - Parque dos Pinheiros</v>
      </c>
      <c r="V1066" s="35" t="str">
        <f>VLOOKUP(B1066,SAOM!B$2:P2607,12,0)</f>
        <v>(35)3267-4055</v>
      </c>
      <c r="W1066" s="60" t="str">
        <f>VLOOKUP(B1066,SAOM!B$2:O2607,11,0)</f>
        <v>37120-000</v>
      </c>
      <c r="X1066" s="33" t="str">
        <f>VLOOKUP(B1066,SAOM!B$2:Q2607,13,0)</f>
        <v>00:20:0e:10:54:e2</v>
      </c>
      <c r="Y1066" s="13">
        <v>41249</v>
      </c>
      <c r="Z1066" s="11" t="s">
        <v>5381</v>
      </c>
      <c r="AA1066" s="14">
        <v>41249</v>
      </c>
      <c r="AB1066" s="28">
        <f>VLOOKUP(C1066,Relatorios!A$3:B1837,2,0)</f>
        <v>41291</v>
      </c>
      <c r="AC1066" s="287">
        <f>VLOOKUP(D1066,Faturamento!D$3:F2501,3,0)</f>
        <v>41280</v>
      </c>
      <c r="AD1066" s="41"/>
      <c r="AE1066" s="14" t="str">
        <f>VLOOKUP(B1066,SAOM!B$2:T2607,16,0)</f>
        <v>-</v>
      </c>
      <c r="AF1066" s="14">
        <f t="shared" si="51"/>
        <v>41339</v>
      </c>
      <c r="AG1066" s="14" t="s">
        <v>4162</v>
      </c>
      <c r="AH1066" s="14"/>
      <c r="AI1066" s="47"/>
      <c r="AJ1066" s="114"/>
      <c r="AK1066" s="114"/>
      <c r="AL1066" s="11" t="str">
        <f>VLOOKUP(B1066,SAOM!B$2:U2724,20,0)</f>
        <v>Conectado ao modem</v>
      </c>
    </row>
    <row r="1067" spans="1:43" s="15" customFormat="1" ht="15.75" customHeight="1">
      <c r="A1067" s="39">
        <v>4328</v>
      </c>
      <c r="B1067" s="31">
        <v>4328</v>
      </c>
      <c r="C1067" s="31">
        <v>4328</v>
      </c>
      <c r="D1067" s="33" t="str">
        <f>VLOOKUP(B1067,SAOM!B$2:H2724,7,0)</f>
        <v>SES-PODO-4328</v>
      </c>
      <c r="E1067" s="13">
        <v>41155</v>
      </c>
      <c r="F1067" s="13">
        <f t="shared" si="52"/>
        <v>41200</v>
      </c>
      <c r="G1067" s="13">
        <f>VLOOKUP(B1067,SAOM!B$2:D2611,3,0)</f>
        <v>41200</v>
      </c>
      <c r="H1067" s="13">
        <f t="shared" si="50"/>
        <v>41215</v>
      </c>
      <c r="I1067" s="13" t="s">
        <v>458</v>
      </c>
      <c r="J1067" s="10" t="s">
        <v>469</v>
      </c>
      <c r="K1067" s="33" t="str">
        <f>VLOOKUP(B1067,SAOM!B$2:H2608,4,0)</f>
        <v>Aceito</v>
      </c>
      <c r="L1067" s="10" t="s">
        <v>456</v>
      </c>
      <c r="M1067" s="33" t="str">
        <f>VLOOKUP(B1067,SAOM!B$2:F2894,5,0)</f>
        <v>Lider</v>
      </c>
      <c r="N1067" s="11" t="s">
        <v>7078</v>
      </c>
      <c r="O1067" s="11" t="str">
        <f>VLOOKUP(N1067,Coordenadas!B$2:C1914,2,0)</f>
        <v>SUL</v>
      </c>
      <c r="P1067" s="11" t="str">
        <f>VLOOKUP(N1067,Coordenadas!B$2:D1914,3,0)</f>
        <v xml:space="preserve"> 21°46'46.42"S</v>
      </c>
      <c r="Q1067" s="11" t="str">
        <f>VLOOKUP(N1067,Coordenadas!B$2:E1914,4,0)</f>
        <v xml:space="preserve"> 45°58'1.78"O</v>
      </c>
      <c r="R1067" s="33">
        <v>4033</v>
      </c>
      <c r="S1067" s="13">
        <v>41204</v>
      </c>
      <c r="T1067" s="35" t="str">
        <f>VLOOKUP(B1067,SAOM!B$2:M2608,9,0)</f>
        <v>Enf. Guilherme Tavares de Oliveira/ Enf. Andr</v>
      </c>
      <c r="U1067" s="13" t="str">
        <f>VLOOKUP(B1067,SAOM!B$2:N2608,10,0)</f>
        <v>Rua Arcanjo Mendes, 276 - centro</v>
      </c>
      <c r="V1067" s="35" t="str">
        <f>VLOOKUP(B1067,SAOM!B$2:P2608,12,0)</f>
        <v>(35) 3283-2169</v>
      </c>
      <c r="W1067" s="60" t="str">
        <f>VLOOKUP(B1067,SAOM!B$2:O2608,11,0)</f>
        <v>37757-000</v>
      </c>
      <c r="X1067" s="33" t="str">
        <f>VLOOKUP(B1067,SAOM!B$2:Q2608,13,0)</f>
        <v>00:20:0e:10:55:59</v>
      </c>
      <c r="Y1067" s="13">
        <v>41211</v>
      </c>
      <c r="Z1067" s="11" t="s">
        <v>6324</v>
      </c>
      <c r="AA1067" s="14">
        <v>41211</v>
      </c>
      <c r="AB1067" s="28">
        <f>VLOOKUP(C1067,Relatorios!A$3:B1838,2,0)</f>
        <v>41291</v>
      </c>
      <c r="AC1067" s="287">
        <f>VLOOKUP(D1067,Faturamento!D$3:F2502,3,0)</f>
        <v>41242</v>
      </c>
      <c r="AD1067" s="41"/>
      <c r="AE1067" s="14" t="str">
        <f>VLOOKUP(B1067,SAOM!B$2:T2608,16,0)</f>
        <v>-</v>
      </c>
      <c r="AF1067" s="14">
        <f t="shared" si="51"/>
        <v>41301</v>
      </c>
      <c r="AG1067" s="14" t="s">
        <v>4162</v>
      </c>
      <c r="AH1067" s="14"/>
      <c r="AI1067" s="47"/>
      <c r="AJ1067" s="114"/>
      <c r="AK1067" s="114"/>
      <c r="AL1067" s="11" t="str">
        <f>VLOOKUP(B1067,SAOM!B$2:U2725,20,0)</f>
        <v>Não possui</v>
      </c>
    </row>
    <row r="1068" spans="1:43" s="57" customFormat="1" ht="15.75" customHeight="1">
      <c r="A1068" s="39">
        <v>4356</v>
      </c>
      <c r="B1068" s="31">
        <v>4356</v>
      </c>
      <c r="C1068" s="31">
        <v>4356</v>
      </c>
      <c r="D1068" s="33" t="str">
        <f>VLOOKUP(B1068,SAOM!B$2:H2725,7,0)</f>
        <v>SES-SARA-4356</v>
      </c>
      <c r="E1068" s="24">
        <v>41157</v>
      </c>
      <c r="F1068" s="24">
        <f t="shared" si="52"/>
        <v>41202</v>
      </c>
      <c r="G1068" s="13">
        <f>VLOOKUP(B1068,SAOM!B$2:D2612,3,0)</f>
        <v>41202</v>
      </c>
      <c r="H1068" s="24">
        <f t="shared" si="50"/>
        <v>41217</v>
      </c>
      <c r="I1068" s="24" t="s">
        <v>458</v>
      </c>
      <c r="J1068" s="48" t="s">
        <v>469</v>
      </c>
      <c r="K1068" s="33" t="str">
        <f>VLOOKUP(B1068,SAOM!B$2:H2609,4,0)</f>
        <v>Aceito</v>
      </c>
      <c r="L1068" s="10" t="s">
        <v>456</v>
      </c>
      <c r="M1068" s="33" t="str">
        <f>VLOOKUP(B1068,SAOM!B$2:F2895,5,0)</f>
        <v>Lider</v>
      </c>
      <c r="N1068" s="40" t="s">
        <v>7119</v>
      </c>
      <c r="O1068" s="11" t="str">
        <f>VLOOKUP(N1068,Coordenadas!B$2:C1915,2,0)</f>
        <v>OESTE</v>
      </c>
      <c r="P1068" s="11" t="str">
        <f>VLOOKUP(N1068,Coordenadas!B$2:D1915,3,0)</f>
        <v xml:space="preserve"> 19°58'52.80"S</v>
      </c>
      <c r="Q1068" s="11" t="str">
        <f>VLOOKUP(N1068,Coordenadas!B$2:E1915,4,0)</f>
        <v xml:space="preserve"> 44°51'6.35"O</v>
      </c>
      <c r="R1068" s="31">
        <v>4033</v>
      </c>
      <c r="S1068" s="24">
        <v>41197</v>
      </c>
      <c r="T1068" s="35" t="str">
        <f>VLOOKUP(B1068,SAOM!B$2:M2609,9,0)</f>
        <v>Ana Carolina de Faria</v>
      </c>
      <c r="U1068" s="13" t="str">
        <f>VLOOKUP(B1068,SAOM!B$2:N2609,10,0)</f>
        <v>Comunidade Rural Água Limpa, Zona Rural</v>
      </c>
      <c r="V1068" s="35" t="str">
        <f>VLOOKUP(B1068,SAOM!B$2:P2609,12,0)</f>
        <v>(37)9914-5892</v>
      </c>
      <c r="W1068" s="60" t="str">
        <f>VLOOKUP(B1068,SAOM!B$2:O2609,11,0)</f>
        <v>35516-000</v>
      </c>
      <c r="X1068" s="33" t="str">
        <f>VLOOKUP(B1068,SAOM!B$2:Q2609,13,0)</f>
        <v>00:20:0e:10:54:14</v>
      </c>
      <c r="Y1068" s="24">
        <v>41254</v>
      </c>
      <c r="Z1068" s="11" t="s">
        <v>7487</v>
      </c>
      <c r="AA1068" s="55">
        <v>41255</v>
      </c>
      <c r="AB1068" s="28" t="str">
        <f>VLOOKUP(C1068,Relatorios!A$3:B1839,2,0)</f>
        <v>Pronto pra ser entregue</v>
      </c>
      <c r="AC1068" s="287">
        <f>VLOOKUP(D1068,Faturamento!D$3:F2503,3,0)</f>
        <v>41286</v>
      </c>
      <c r="AD1068" s="45"/>
      <c r="AE1068" s="14" t="str">
        <f>VLOOKUP(B1068,SAOM!B$2:T2609,16,0)</f>
        <v>-</v>
      </c>
      <c r="AF1068" s="55">
        <f t="shared" si="51"/>
        <v>41345</v>
      </c>
      <c r="AG1068" s="55" t="s">
        <v>4162</v>
      </c>
      <c r="AH1068" s="55"/>
      <c r="AI1068" s="181"/>
      <c r="AJ1068" s="115"/>
      <c r="AK1068" s="115"/>
      <c r="AL1068" s="11" t="str">
        <f>VLOOKUP(B1068,SAOM!B$2:U2726,20,0)</f>
        <v>Conectado ao modem</v>
      </c>
    </row>
    <row r="1069" spans="1:43" s="57" customFormat="1" ht="15.75" customHeight="1">
      <c r="A1069" s="39">
        <v>4320</v>
      </c>
      <c r="B1069" s="31">
        <v>4320</v>
      </c>
      <c r="C1069" s="31">
        <v>4320</v>
      </c>
      <c r="D1069" s="31" t="str">
        <f>VLOOKUP(B1069,SAOM!B$2:H2726,7,0)</f>
        <v>SES-PIGA-4320</v>
      </c>
      <c r="E1069" s="24">
        <v>41155</v>
      </c>
      <c r="F1069" s="24">
        <v>41207</v>
      </c>
      <c r="G1069" s="24">
        <f>VLOOKUP(B1069,SAOM!B$2:D2613,3,0)</f>
        <v>41254</v>
      </c>
      <c r="H1069" s="24">
        <f t="shared" si="50"/>
        <v>41222</v>
      </c>
      <c r="I1069" s="24">
        <v>41232</v>
      </c>
      <c r="J1069" s="48" t="s">
        <v>469</v>
      </c>
      <c r="K1069" s="31" t="str">
        <f>VLOOKUP(B1069,SAOM!B$2:H2610,4,0)</f>
        <v>Aceito</v>
      </c>
      <c r="L1069" s="48" t="s">
        <v>456</v>
      </c>
      <c r="M1069" s="33" t="str">
        <f>VLOOKUP(B1069,SAOM!B$2:F2896,5,0)</f>
        <v>Lider</v>
      </c>
      <c r="N1069" s="40" t="s">
        <v>5516</v>
      </c>
      <c r="O1069" s="11" t="str">
        <f>VLOOKUP(N1069,Coordenadas!B$2:C1916,2,0)</f>
        <v>SUDESTE</v>
      </c>
      <c r="P1069" s="11" t="str">
        <f>VLOOKUP(N1069,Coordenadas!B$2:D1916,3,0)</f>
        <v xml:space="preserve"> 20° 8'0.09"S</v>
      </c>
      <c r="Q1069" s="11" t="str">
        <f>VLOOKUP(N1069,Coordenadas!B$2:E1916,4,0)</f>
        <v xml:space="preserve"> 42°18'0.44"O</v>
      </c>
      <c r="R1069" s="31">
        <v>4033</v>
      </c>
      <c r="S1069" s="24">
        <v>41236</v>
      </c>
      <c r="T1069" s="54" t="str">
        <f>VLOOKUP(B1069,SAOM!B$2:M2610,9,0)</f>
        <v>LUCIANO CONSTANTE MARQUES DAS GRAÇAS</v>
      </c>
      <c r="U1069" s="24" t="str">
        <f>VLOOKUP(B1069,SAOM!B$2:N2610,10,0)</f>
        <v>RUA DIRCEU OLIVEIRA MATIAS, 185 - COLINA DO SOL</v>
      </c>
      <c r="V1069" s="54" t="str">
        <f>VLOOKUP(B1069,SAOM!B$2:P2610,12,0)</f>
        <v>32-3465-1564/1418</v>
      </c>
      <c r="W1069" s="175" t="str">
        <f>VLOOKUP(B1069,SAOM!B$2:O2610,11,0)</f>
        <v>36730-000</v>
      </c>
      <c r="X1069" s="31" t="str">
        <f>VLOOKUP(B1069,SAOM!B$2:Q2610,13,0)</f>
        <v>00:20:0E:10:56:A9</v>
      </c>
      <c r="Y1069" s="24">
        <v>41254</v>
      </c>
      <c r="Z1069" s="11" t="s">
        <v>12739</v>
      </c>
      <c r="AA1069" s="55">
        <v>41254</v>
      </c>
      <c r="AB1069" s="28">
        <f>VLOOKUP(C1069,Relatorios!A$3:B1840,2,0)</f>
        <v>41291</v>
      </c>
      <c r="AC1069" s="287">
        <f>VLOOKUP(D1069,Faturamento!D$3:F2504,3,0)</f>
        <v>41285</v>
      </c>
      <c r="AD1069" s="45" t="s">
        <v>12735</v>
      </c>
      <c r="AE1069" s="55" t="str">
        <f>VLOOKUP(B1069,SAOM!B$2:T2610,16,0)</f>
        <v>11/11/2012 07:03:21 	Hernan Martins Alves 	Favor atualizar o número do endereço: Rua Dirceu Oliveira Martins n°185.  	Ativação Agendada
23/10/2012 10:20:29 	Ivan Santos 	CONTATO ATUALIZADO.  	Pendência Ativação Resolvida
16/10/2012 15:29:10 	Her</v>
      </c>
      <c r="AF1069" s="55">
        <f t="shared" si="51"/>
        <v>41344</v>
      </c>
      <c r="AG1069" s="55">
        <v>41319</v>
      </c>
      <c r="AH1069" s="55"/>
      <c r="AI1069" s="181" t="s">
        <v>456</v>
      </c>
      <c r="AJ1069" s="115" t="s">
        <v>15444</v>
      </c>
      <c r="AK1069" s="115" t="s">
        <v>4162</v>
      </c>
      <c r="AL1069" s="11" t="str">
        <f>VLOOKUP(B1069,SAOM!B$2:U2727,20,0)</f>
        <v>Não vai deixar.</v>
      </c>
    </row>
    <row r="1070" spans="1:43" s="57" customFormat="1" ht="15.75" customHeight="1">
      <c r="A1070" s="39">
        <v>4319</v>
      </c>
      <c r="B1070" s="31">
        <v>4319</v>
      </c>
      <c r="C1070" s="31">
        <v>4319</v>
      </c>
      <c r="D1070" s="33" t="str">
        <f>VLOOKUP(B1070,SAOM!B$2:H2727,7,0)</f>
        <v>SES-PIGA-4319</v>
      </c>
      <c r="E1070" s="24">
        <v>41155</v>
      </c>
      <c r="F1070" s="24">
        <v>41207</v>
      </c>
      <c r="G1070" s="13">
        <f>VLOOKUP(B1070,SAOM!B$2:D2614,3,0)</f>
        <v>41207</v>
      </c>
      <c r="H1070" s="24">
        <f t="shared" si="50"/>
        <v>41222</v>
      </c>
      <c r="I1070" s="24" t="s">
        <v>458</v>
      </c>
      <c r="J1070" s="48" t="s">
        <v>469</v>
      </c>
      <c r="K1070" s="33" t="str">
        <f>VLOOKUP(B1070,SAOM!B$2:H2611,4,0)</f>
        <v>Aceito</v>
      </c>
      <c r="L1070" s="10" t="s">
        <v>456</v>
      </c>
      <c r="M1070" s="33" t="str">
        <f>VLOOKUP(B1070,SAOM!B$2:F2897,5,0)</f>
        <v>Lider</v>
      </c>
      <c r="N1070" s="40" t="s">
        <v>5516</v>
      </c>
      <c r="O1070" s="11" t="str">
        <f>VLOOKUP(N1070,Coordenadas!B$2:C1917,2,0)</f>
        <v>SUDESTE</v>
      </c>
      <c r="P1070" s="11" t="str">
        <f>VLOOKUP(N1070,Coordenadas!B$2:D1917,3,0)</f>
        <v xml:space="preserve"> 20° 8'0.09"S</v>
      </c>
      <c r="Q1070" s="11" t="str">
        <f>VLOOKUP(N1070,Coordenadas!B$2:E1917,4,0)</f>
        <v xml:space="preserve"> 42°18'0.44"O</v>
      </c>
      <c r="R1070" s="31">
        <v>4033</v>
      </c>
      <c r="S1070" s="24">
        <v>41236</v>
      </c>
      <c r="T1070" s="35" t="str">
        <f>VLOOKUP(B1070,SAOM!B$2:M2611,9,0)</f>
        <v>ENOGALITHON DE ABREU ARRUDA</v>
      </c>
      <c r="U1070" s="13" t="str">
        <f>VLOOKUP(B1070,SAOM!B$2:N2611,10,0)</f>
        <v>RUA ANTONIO MATIAS PROXIMO A RUA JOSE LAMARCA  - BRASILINHA</v>
      </c>
      <c r="V1070" s="35" t="str">
        <f>VLOOKUP(B1070,SAOM!B$2:P2611,12,0)</f>
        <v>32- 3465-1418/3100</v>
      </c>
      <c r="W1070" s="60" t="str">
        <f>VLOOKUP(B1070,SAOM!B$2:O2611,11,0)</f>
        <v>36730-000</v>
      </c>
      <c r="X1070" s="33" t="str">
        <f>VLOOKUP(B1070,SAOM!B$2:Q2611,13,0)</f>
        <v>00:20:0e:10:57:24</v>
      </c>
      <c r="Y1070" s="24">
        <v>41254</v>
      </c>
      <c r="Z1070" s="11" t="s">
        <v>12739</v>
      </c>
      <c r="AA1070" s="55">
        <v>41255</v>
      </c>
      <c r="AB1070" s="28" t="str">
        <f>VLOOKUP(C1070,Relatorios!A$3:B1841,2,0)</f>
        <v>Pendente</v>
      </c>
      <c r="AC1070" s="287">
        <f>VLOOKUP(D1070,Faturamento!D$3:F2505,3,0)</f>
        <v>41286</v>
      </c>
      <c r="AD1070" s="45"/>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55">
        <f t="shared" si="51"/>
        <v>41345</v>
      </c>
      <c r="AG1070" s="55" t="s">
        <v>4162</v>
      </c>
      <c r="AH1070" s="55"/>
      <c r="AI1070" s="181"/>
      <c r="AJ1070" s="115"/>
      <c r="AK1070" s="115"/>
      <c r="AL1070" s="11" t="str">
        <f>VLOOKUP(B1070,SAOM!B$2:U2728,20,0)</f>
        <v>Não há terminal próximo.</v>
      </c>
    </row>
    <row r="1071" spans="1:43" s="15" customFormat="1" ht="15.75" customHeight="1">
      <c r="A1071" s="39">
        <v>4339</v>
      </c>
      <c r="B1071" s="31">
        <v>4339</v>
      </c>
      <c r="C1071" s="31">
        <v>4339</v>
      </c>
      <c r="D1071" s="33" t="str">
        <f>VLOOKUP(B1071,SAOM!B$2:H2728,7,0)</f>
        <v>SES-RAOS-4339</v>
      </c>
      <c r="E1071" s="13">
        <v>41155</v>
      </c>
      <c r="F1071" s="13">
        <f t="shared" ref="F1071:F1076" si="53">E1071+45</f>
        <v>41200</v>
      </c>
      <c r="G1071" s="13">
        <f>VLOOKUP(B1071,SAOM!B$2:D2615,3,0)</f>
        <v>41200</v>
      </c>
      <c r="H1071" s="13">
        <f t="shared" si="50"/>
        <v>41215</v>
      </c>
      <c r="I1071" s="13" t="s">
        <v>458</v>
      </c>
      <c r="J1071" s="10" t="s">
        <v>469</v>
      </c>
      <c r="K1071" s="33" t="str">
        <f>VLOOKUP(B1071,SAOM!B$2:H2612,4,0)</f>
        <v>Aceito</v>
      </c>
      <c r="L1071" s="10" t="s">
        <v>623</v>
      </c>
      <c r="M1071" s="33" t="str">
        <f>VLOOKUP(B1071,SAOM!B$2:F2898,5,0)</f>
        <v>Vodanet</v>
      </c>
      <c r="N1071" s="11" t="s">
        <v>7135</v>
      </c>
      <c r="O1071" s="11" t="str">
        <f>VLOOKUP(N1071,Coordenadas!B$2:C1918,2,0)</f>
        <v>CENTRO</v>
      </c>
      <c r="P1071" s="11" t="str">
        <f>VLOOKUP(N1071,Coordenadas!B$2:D1918,3,0)</f>
        <v xml:space="preserve"> 19°57'58.19"S</v>
      </c>
      <c r="Q1071" s="11" t="str">
        <f>VLOOKUP(N1071,Coordenadas!B$2:E1918,4,0)</f>
        <v xml:space="preserve"> 43°48'16.86"O</v>
      </c>
      <c r="R1071" s="33">
        <v>4033</v>
      </c>
      <c r="S1071" s="13">
        <v>41248</v>
      </c>
      <c r="T1071" s="35" t="str">
        <f>VLOOKUP(B1071,SAOM!B$2:M2612,9,0)</f>
        <v>Ilza da Conceição Ribeiro dos Anjos</v>
      </c>
      <c r="U1071" s="13" t="str">
        <f>VLOOKUP(B1071,SAOM!B$2:N2612,10,0)</f>
        <v>Rua Herval Silva - Matadouro</v>
      </c>
      <c r="V1071" s="35" t="str">
        <f>VLOOKUP(B1071,SAOM!B$2:P2612,12,0)</f>
        <v>(31)3543-1599</v>
      </c>
      <c r="W1071" s="60" t="str">
        <f>VLOOKUP(B1071,SAOM!B$2:O2612,11,0)</f>
        <v>34400-000</v>
      </c>
      <c r="X1071" s="33" t="str">
        <f>VLOOKUP(B1071,SAOM!B$2:Q2612,13,0)</f>
        <v>00:20:0e:10:54:4e</v>
      </c>
      <c r="Y1071" s="13">
        <v>41276</v>
      </c>
      <c r="Z1071" s="11" t="s">
        <v>3785</v>
      </c>
      <c r="AA1071" s="14">
        <v>41276</v>
      </c>
      <c r="AB1071" s="28">
        <f>VLOOKUP(C1071,Relatorios!A$3:B1842,2,0)</f>
        <v>41270</v>
      </c>
      <c r="AC1071" s="287">
        <f>VLOOKUP(D1071,Faturamento!D$3:F2506,3,0)</f>
        <v>41307</v>
      </c>
      <c r="AD1071" s="41"/>
      <c r="AE1071" s="14" t="str">
        <f>VLOOKUP(B1071,SAOM!B$2:T2612,16,0)</f>
        <v>-</v>
      </c>
      <c r="AF1071" s="14">
        <f t="shared" si="51"/>
        <v>41366</v>
      </c>
      <c r="AG1071" s="14" t="s">
        <v>4162</v>
      </c>
      <c r="AH1071" s="14"/>
      <c r="AI1071" s="47"/>
      <c r="AJ1071" s="114"/>
      <c r="AK1071" s="114"/>
      <c r="AL1071" s="11" t="str">
        <f>VLOOKUP(B1071,SAOM!B$2:U2729,20,0)</f>
        <v>-</v>
      </c>
    </row>
    <row r="1072" spans="1:43" s="15" customFormat="1" ht="15.75" customHeight="1">
      <c r="A1072" s="39">
        <v>4355</v>
      </c>
      <c r="B1072" s="31">
        <v>4355</v>
      </c>
      <c r="C1072" s="31">
        <v>4355</v>
      </c>
      <c r="D1072" s="33" t="str">
        <f>VLOOKUP(B1072,SAOM!B$2:H2729,7,0)</f>
        <v>SES-SARA-4355</v>
      </c>
      <c r="E1072" s="13">
        <v>41157</v>
      </c>
      <c r="F1072" s="13">
        <f t="shared" si="53"/>
        <v>41202</v>
      </c>
      <c r="G1072" s="13">
        <f>VLOOKUP(B1072,SAOM!B$2:D2616,3,0)</f>
        <v>41202</v>
      </c>
      <c r="H1072" s="13">
        <f t="shared" si="50"/>
        <v>41217</v>
      </c>
      <c r="I1072" s="13" t="s">
        <v>458</v>
      </c>
      <c r="J1072" s="10" t="s">
        <v>469</v>
      </c>
      <c r="K1072" s="33" t="str">
        <f>VLOOKUP(B1072,SAOM!B$2:H2613,4,0)</f>
        <v>Aceito</v>
      </c>
      <c r="L1072" s="10" t="s">
        <v>456</v>
      </c>
      <c r="M1072" s="33" t="str">
        <f>VLOOKUP(B1072,SAOM!B$2:F2899,5,0)</f>
        <v>Lider</v>
      </c>
      <c r="N1072" s="11" t="s">
        <v>7119</v>
      </c>
      <c r="O1072" s="11" t="str">
        <f>VLOOKUP(N1072,Coordenadas!B$2:C1919,2,0)</f>
        <v>OESTE</v>
      </c>
      <c r="P1072" s="11" t="str">
        <f>VLOOKUP(N1072,Coordenadas!B$2:D1919,3,0)</f>
        <v xml:space="preserve"> 19°58'52.80"S</v>
      </c>
      <c r="Q1072" s="11" t="str">
        <f>VLOOKUP(N1072,Coordenadas!B$2:E1919,4,0)</f>
        <v xml:space="preserve"> 44°51'6.35"O</v>
      </c>
      <c r="R1072" s="33">
        <v>4033</v>
      </c>
      <c r="S1072" s="13">
        <v>41197</v>
      </c>
      <c r="T1072" s="35" t="str">
        <f>VLOOKUP(B1072,SAOM!B$2:M2613,9,0)</f>
        <v>Ana Carolina de Faria</v>
      </c>
      <c r="U1072" s="13" t="str">
        <f>VLOOKUP(B1072,SAOM!B$2:N2613,10,0)</f>
        <v>Comunidade Rural Quilombo do Gaia,Zona Rural</v>
      </c>
      <c r="V1072" s="35" t="str">
        <f>VLOOKUP(B1072,SAOM!B$2:P2613,12,0)</f>
        <v>(37)9914-5892</v>
      </c>
      <c r="W1072" s="60" t="str">
        <f>VLOOKUP(B1072,SAOM!B$2:O2613,11,0)</f>
        <v>35516-000</v>
      </c>
      <c r="X1072" s="33" t="str">
        <f>VLOOKUP(B1072,SAOM!B$2:Q2613,13,0)</f>
        <v>00:20:0e:10:55:79</v>
      </c>
      <c r="Y1072" s="13">
        <v>41256</v>
      </c>
      <c r="Z1072" s="11" t="s">
        <v>7487</v>
      </c>
      <c r="AA1072" s="14">
        <v>41256</v>
      </c>
      <c r="AB1072" s="28" t="str">
        <f>VLOOKUP(C1072,Relatorios!A$3:B1843,2,0)</f>
        <v>Pronto pra ser entregue</v>
      </c>
      <c r="AC1072" s="287">
        <f>VLOOKUP(D1072,Faturamento!D$3:F2507,3,0)</f>
        <v>41287</v>
      </c>
      <c r="AD1072" s="41"/>
      <c r="AE1072" s="14" t="str">
        <f>VLOOKUP(B1072,SAOM!B$2:T2613,16,0)</f>
        <v>-</v>
      </c>
      <c r="AF1072" s="14">
        <f t="shared" si="51"/>
        <v>41346</v>
      </c>
      <c r="AG1072" s="14" t="s">
        <v>4162</v>
      </c>
      <c r="AH1072" s="14"/>
      <c r="AI1072" s="47"/>
      <c r="AJ1072" s="114"/>
      <c r="AK1072" s="114"/>
      <c r="AL1072" s="11" t="str">
        <f>VLOOKUP(B1072,SAOM!B$2:U2730,20,0)</f>
        <v>Não possui cabo.</v>
      </c>
    </row>
    <row r="1073" spans="1:38" s="57" customFormat="1" ht="15.75" customHeight="1">
      <c r="A1073" s="39">
        <v>4338</v>
      </c>
      <c r="B1073" s="31">
        <v>4338</v>
      </c>
      <c r="C1073" s="31">
        <v>4338</v>
      </c>
      <c r="D1073" s="33" t="str">
        <f>VLOOKUP(B1073,SAOM!B$2:H2730,7,0)</f>
        <v>SES-RAOS-4338</v>
      </c>
      <c r="E1073" s="24">
        <v>41155</v>
      </c>
      <c r="F1073" s="24">
        <f t="shared" si="53"/>
        <v>41200</v>
      </c>
      <c r="G1073" s="24">
        <f>VLOOKUP(B1073,SAOM!B$2:D2617,3,0)</f>
        <v>41200</v>
      </c>
      <c r="H1073" s="24">
        <f t="shared" si="50"/>
        <v>41215</v>
      </c>
      <c r="I1073" s="24" t="s">
        <v>458</v>
      </c>
      <c r="J1073" s="48" t="s">
        <v>469</v>
      </c>
      <c r="K1073" s="31" t="str">
        <f>VLOOKUP(B1073,SAOM!B$2:H2614,4,0)</f>
        <v>Aceito</v>
      </c>
      <c r="L1073" s="48" t="s">
        <v>623</v>
      </c>
      <c r="M1073" s="33" t="str">
        <f>VLOOKUP(B1073,SAOM!B$2:F2900,5,0)</f>
        <v>Vodanet</v>
      </c>
      <c r="N1073" s="40" t="s">
        <v>7135</v>
      </c>
      <c r="O1073" s="11" t="str">
        <f>VLOOKUP(N1073,Coordenadas!B$2:C1920,2,0)</f>
        <v>CENTRO</v>
      </c>
      <c r="P1073" s="11" t="str">
        <f>VLOOKUP(N1073,Coordenadas!B$2:D1920,3,0)</f>
        <v xml:space="preserve"> 19°57'58.19"S</v>
      </c>
      <c r="Q1073" s="11" t="str">
        <f>VLOOKUP(N1073,Coordenadas!B$2:E1920,4,0)</f>
        <v xml:space="preserve"> 43°48'16.86"O</v>
      </c>
      <c r="R1073" s="31">
        <v>4033</v>
      </c>
      <c r="S1073" s="24">
        <v>41256</v>
      </c>
      <c r="T1073" s="54" t="str">
        <f>VLOOKUP(B1073,SAOM!B$2:M2614,9,0)</f>
        <v>Ilza da Conceição Ribeiro dos Anjos</v>
      </c>
      <c r="U1073" s="24" t="str">
        <f>VLOOKUP(B1073,SAOM!B$2:N2614,10,0)</f>
        <v>Rua Vereador Felipe Alves da Rocha, 84 - Morro das Bicas</v>
      </c>
      <c r="V1073" s="54" t="str">
        <f>VLOOKUP(B1073,SAOM!B$2:P2614,12,0)</f>
        <v>(31)3543-1599</v>
      </c>
      <c r="W1073" s="175" t="str">
        <f>VLOOKUP(B1073,SAOM!B$2:O2614,11,0)</f>
        <v>34400-000</v>
      </c>
      <c r="X1073" s="31" t="str">
        <f>VLOOKUP(B1073,SAOM!B$2:Q2614,13,0)</f>
        <v>00:20:0e:10:54:5d</v>
      </c>
      <c r="Y1073" s="24">
        <v>41256</v>
      </c>
      <c r="Z1073" s="40" t="s">
        <v>3785</v>
      </c>
      <c r="AA1073" s="55">
        <v>41256</v>
      </c>
      <c r="AB1073" s="28">
        <f>VLOOKUP(C1073,Relatorios!A$3:B1844,2,0)</f>
        <v>41270</v>
      </c>
      <c r="AC1073" s="287">
        <f>VLOOKUP(D1073,Faturamento!D$3:F2508,3,0)</f>
        <v>41287</v>
      </c>
      <c r="AD1073" s="45"/>
      <c r="AE1073" s="55" t="str">
        <f>VLOOKUP(B1073,SAOM!B$2:T2614,16,0)</f>
        <v>-</v>
      </c>
      <c r="AF1073" s="55">
        <f t="shared" si="51"/>
        <v>41346</v>
      </c>
      <c r="AG1073" s="55" t="s">
        <v>4162</v>
      </c>
      <c r="AH1073" s="55"/>
      <c r="AI1073" s="181"/>
      <c r="AJ1073" s="115"/>
      <c r="AK1073" s="115"/>
      <c r="AL1073" s="11" t="str">
        <f>VLOOKUP(B1073,SAOM!B$2:U2731,20,0)</f>
        <v>Não tem terminal próximo.</v>
      </c>
    </row>
    <row r="1074" spans="1:38" s="57" customFormat="1" ht="15.75" customHeight="1">
      <c r="A1074" s="39">
        <v>4337</v>
      </c>
      <c r="B1074" s="31">
        <v>4337</v>
      </c>
      <c r="C1074" s="31">
        <v>4337</v>
      </c>
      <c r="D1074" s="33" t="str">
        <f>VLOOKUP(B1074,SAOM!B$2:H2731,7,0)</f>
        <v>SES-RAOS-4337</v>
      </c>
      <c r="E1074" s="24">
        <v>41155</v>
      </c>
      <c r="F1074" s="24">
        <f t="shared" si="53"/>
        <v>41200</v>
      </c>
      <c r="G1074" s="13">
        <f>VLOOKUP(B1074,SAOM!B$2:D2618,3,0)</f>
        <v>41200</v>
      </c>
      <c r="H1074" s="24">
        <f t="shared" si="50"/>
        <v>41215</v>
      </c>
      <c r="I1074" s="24" t="s">
        <v>458</v>
      </c>
      <c r="J1074" s="48" t="s">
        <v>469</v>
      </c>
      <c r="K1074" s="33" t="str">
        <f>VLOOKUP(B1074,SAOM!B$2:H2615,4,0)</f>
        <v>Aceito</v>
      </c>
      <c r="L1074" s="48" t="s">
        <v>623</v>
      </c>
      <c r="M1074" s="33" t="str">
        <f>VLOOKUP(B1074,SAOM!B$2:F2901,5,0)</f>
        <v>Vodanet</v>
      </c>
      <c r="N1074" s="40" t="s">
        <v>7135</v>
      </c>
      <c r="O1074" s="11" t="str">
        <f>VLOOKUP(N1074,Coordenadas!B$2:C1921,2,0)</f>
        <v>CENTRO</v>
      </c>
      <c r="P1074" s="11" t="str">
        <f>VLOOKUP(N1074,Coordenadas!B$2:D1921,3,0)</f>
        <v xml:space="preserve"> 19°57'58.19"S</v>
      </c>
      <c r="Q1074" s="11" t="str">
        <f>VLOOKUP(N1074,Coordenadas!B$2:E1921,4,0)</f>
        <v xml:space="preserve"> 43°48'16.86"O</v>
      </c>
      <c r="R1074" s="31">
        <v>4033</v>
      </c>
      <c r="S1074" s="24">
        <v>41247</v>
      </c>
      <c r="T1074" s="35" t="str">
        <f>VLOOKUP(B1074,SAOM!B$2:M2615,9,0)</f>
        <v>Ilza da Conceição Ribeiro dos Anjos</v>
      </c>
      <c r="U1074" s="13" t="str">
        <f>VLOOKUP(B1074,SAOM!B$2:N2615,10,0)</f>
        <v>Rodovia MG 030, 163 - Agua Limpa</v>
      </c>
      <c r="V1074" s="35" t="str">
        <f>VLOOKUP(B1074,SAOM!B$2:P2615,12,0)</f>
        <v>(31)3543-1599</v>
      </c>
      <c r="W1074" s="60" t="str">
        <f>VLOOKUP(B1074,SAOM!B$2:O2615,11,0)</f>
        <v>34400-000</v>
      </c>
      <c r="X1074" s="33" t="str">
        <f>VLOOKUP(B1074,SAOM!B$2:Q2615,13,0)</f>
        <v>00:20:0e:10:54:d4</v>
      </c>
      <c r="Y1074" s="24">
        <v>41247</v>
      </c>
      <c r="Z1074" s="40" t="s">
        <v>3785</v>
      </c>
      <c r="AA1074" s="55">
        <v>41247</v>
      </c>
      <c r="AB1074" s="28">
        <f>VLOOKUP(C1074,Relatorios!A$3:B1845,2,0)</f>
        <v>41271</v>
      </c>
      <c r="AC1074" s="287">
        <f>VLOOKUP(D1074,Faturamento!D$3:F2509,3,0)</f>
        <v>41278</v>
      </c>
      <c r="AD1074" s="45"/>
      <c r="AE1074" s="14" t="str">
        <f>VLOOKUP(B1074,SAOM!B$2:T2615,16,0)</f>
        <v>-</v>
      </c>
      <c r="AF1074" s="55">
        <f t="shared" si="51"/>
        <v>41337</v>
      </c>
      <c r="AG1074" s="55">
        <v>41327</v>
      </c>
      <c r="AH1074" s="55">
        <v>41353</v>
      </c>
      <c r="AI1074" s="181" t="s">
        <v>8609</v>
      </c>
      <c r="AJ1074" s="115" t="s">
        <v>15828</v>
      </c>
      <c r="AK1074" s="115" t="s">
        <v>15968</v>
      </c>
      <c r="AL1074" s="11" t="str">
        <f>VLOOKUP(B1074,SAOM!B$2:U2732,20,0)</f>
        <v>Não  há computador no local.</v>
      </c>
    </row>
    <row r="1075" spans="1:38" s="15" customFormat="1" ht="15.75" customHeight="1">
      <c r="A1075" s="39">
        <v>4354</v>
      </c>
      <c r="B1075" s="31">
        <v>4354</v>
      </c>
      <c r="C1075" s="31">
        <v>4354</v>
      </c>
      <c r="D1075" s="33" t="str">
        <f>VLOOKUP(B1075,SAOM!B$2:H2732,7,0)</f>
        <v>SES-SARA-4354</v>
      </c>
      <c r="E1075" s="13">
        <v>41157</v>
      </c>
      <c r="F1075" s="13">
        <f t="shared" si="53"/>
        <v>41202</v>
      </c>
      <c r="G1075" s="13">
        <f>VLOOKUP(B1075,SAOM!B$2:D2619,3,0)</f>
        <v>41202</v>
      </c>
      <c r="H1075" s="13">
        <f t="shared" si="50"/>
        <v>41217</v>
      </c>
      <c r="I1075" s="13" t="s">
        <v>458</v>
      </c>
      <c r="J1075" s="10" t="s">
        <v>469</v>
      </c>
      <c r="K1075" s="33" t="str">
        <f>VLOOKUP(B1075,SAOM!B$2:H2616,4,0)</f>
        <v>Aceito</v>
      </c>
      <c r="L1075" s="10" t="s">
        <v>456</v>
      </c>
      <c r="M1075" s="33" t="str">
        <f>VLOOKUP(B1075,SAOM!B$2:F2902,5,0)</f>
        <v>Lider</v>
      </c>
      <c r="N1075" s="11" t="s">
        <v>7119</v>
      </c>
      <c r="O1075" s="11" t="str">
        <f>VLOOKUP(N1075,Coordenadas!B$2:C1922,2,0)</f>
        <v>OESTE</v>
      </c>
      <c r="P1075" s="11" t="str">
        <f>VLOOKUP(N1075,Coordenadas!B$2:D1922,3,0)</f>
        <v xml:space="preserve"> 19°58'52.80"S</v>
      </c>
      <c r="Q1075" s="11" t="str">
        <f>VLOOKUP(N1075,Coordenadas!B$2:E1922,4,0)</f>
        <v xml:space="preserve"> 44°51'6.35"O</v>
      </c>
      <c r="R1075" s="33">
        <v>4033</v>
      </c>
      <c r="S1075" s="13">
        <v>41197</v>
      </c>
      <c r="T1075" s="35" t="str">
        <f>VLOOKUP(B1075,SAOM!B$2:M2616,9,0)</f>
        <v>Sheila Adriana Barbosa/Ana Carolina de Faria</v>
      </c>
      <c r="U1075" s="13" t="str">
        <f>VLOOKUP(B1075,SAOM!B$2:N2616,10,0)</f>
        <v xml:space="preserve">Comunidade Rural Prata de Baixo Zona Rural </v>
      </c>
      <c r="V1075" s="35" t="str">
        <f>VLOOKUP(B1075,SAOM!B$2:P2616,12,0)</f>
        <v>(37)9914-5892</v>
      </c>
      <c r="W1075" s="60" t="str">
        <f>VLOOKUP(B1075,SAOM!B$2:O2616,11,0)</f>
        <v>35516-000</v>
      </c>
      <c r="X1075" s="33" t="str">
        <f>VLOOKUP(B1075,SAOM!B$2:Q2616,13,0)</f>
        <v>00:20:0E:10:55:63</v>
      </c>
      <c r="Y1075" s="13">
        <v>41255</v>
      </c>
      <c r="Z1075" s="11" t="s">
        <v>7487</v>
      </c>
      <c r="AA1075" s="14">
        <v>41255</v>
      </c>
      <c r="AB1075" s="28" t="str">
        <f>VLOOKUP(C1075,Relatorios!A$3:B1846,2,0)</f>
        <v>Pronto pra ser entregue</v>
      </c>
      <c r="AC1075" s="287">
        <f>VLOOKUP(D1075,Faturamento!D$3:F2510,3,0)</f>
        <v>41286</v>
      </c>
      <c r="AD1075" s="41"/>
      <c r="AE1075" s="14" t="str">
        <f>VLOOKUP(B1075,SAOM!B$2:T2616,16,0)</f>
        <v>-</v>
      </c>
      <c r="AF1075" s="14">
        <f t="shared" si="51"/>
        <v>41345</v>
      </c>
      <c r="AG1075" s="14" t="s">
        <v>4162</v>
      </c>
      <c r="AH1075" s="14"/>
      <c r="AI1075" s="47"/>
      <c r="AJ1075" s="114"/>
      <c r="AK1075" s="114"/>
      <c r="AL1075" s="11" t="str">
        <f>VLOOKUP(B1075,SAOM!B$2:U2733,20,0)</f>
        <v>Vai deixar conectado no modem.</v>
      </c>
    </row>
    <row r="1076" spans="1:38" s="15" customFormat="1" ht="15.75" customHeight="1">
      <c r="A1076" s="39">
        <v>4353</v>
      </c>
      <c r="B1076" s="31">
        <v>4353</v>
      </c>
      <c r="C1076" s="31">
        <v>4353</v>
      </c>
      <c r="D1076" s="33" t="str">
        <f>VLOOKUP(B1076,SAOM!B$2:H2733,7,0)</f>
        <v>SES-SARA-4353</v>
      </c>
      <c r="E1076" s="13">
        <v>41157</v>
      </c>
      <c r="F1076" s="13">
        <f t="shared" si="53"/>
        <v>41202</v>
      </c>
      <c r="G1076" s="13">
        <f>VLOOKUP(B1076,SAOM!B$2:D2620,3,0)</f>
        <v>41202</v>
      </c>
      <c r="H1076" s="13">
        <f t="shared" si="50"/>
        <v>41217</v>
      </c>
      <c r="I1076" s="13" t="s">
        <v>458</v>
      </c>
      <c r="J1076" s="10" t="s">
        <v>469</v>
      </c>
      <c r="K1076" s="33" t="str">
        <f>VLOOKUP(B1076,SAOM!B$2:H2617,4,0)</f>
        <v>Aceito</v>
      </c>
      <c r="L1076" s="10" t="s">
        <v>456</v>
      </c>
      <c r="M1076" s="33" t="str">
        <f>VLOOKUP(B1076,SAOM!B$2:F2903,5,0)</f>
        <v>Lider</v>
      </c>
      <c r="N1076" s="11" t="s">
        <v>7119</v>
      </c>
      <c r="O1076" s="11" t="str">
        <f>VLOOKUP(N1076,Coordenadas!B$2:C1923,2,0)</f>
        <v>OESTE</v>
      </c>
      <c r="P1076" s="11" t="str">
        <f>VLOOKUP(N1076,Coordenadas!B$2:D1923,3,0)</f>
        <v xml:space="preserve"> 19°58'52.80"S</v>
      </c>
      <c r="Q1076" s="11" t="str">
        <f>VLOOKUP(N1076,Coordenadas!B$2:E1923,4,0)</f>
        <v xml:space="preserve"> 44°51'6.35"O</v>
      </c>
      <c r="R1076" s="33">
        <v>4033</v>
      </c>
      <c r="S1076" s="13">
        <v>41197</v>
      </c>
      <c r="T1076" s="35" t="str">
        <f>VLOOKUP(B1076,SAOM!B$2:M2617,9,0)</f>
        <v xml:space="preserve"> Ana Carolina de Faria</v>
      </c>
      <c r="U1076" s="13" t="str">
        <f>VLOOKUP(B1076,SAOM!B$2:N2617,10,0)</f>
        <v>Comunidade Rural Prata de Cima, Zona Rural</v>
      </c>
      <c r="V1076" s="35" t="str">
        <f>VLOOKUP(B1076,SAOM!B$2:P2617,12,0)</f>
        <v>(37)9914-5892</v>
      </c>
      <c r="W1076" s="60" t="str">
        <f>VLOOKUP(B1076,SAOM!B$2:O2617,11,0)</f>
        <v>35516-000</v>
      </c>
      <c r="X1076" s="33" t="str">
        <f>VLOOKUP(B1076,SAOM!B$2:Q2617,13,0)</f>
        <v>00:20:0e:10:55:65</v>
      </c>
      <c r="Y1076" s="13">
        <v>41255</v>
      </c>
      <c r="Z1076" s="11" t="s">
        <v>7487</v>
      </c>
      <c r="AA1076" s="14">
        <v>41255</v>
      </c>
      <c r="AB1076" s="28" t="str">
        <f>VLOOKUP(C1076,Relatorios!A$3:B1847,2,0)</f>
        <v>Pronto pra ser entregue</v>
      </c>
      <c r="AC1076" s="287">
        <f>VLOOKUP(D1076,Faturamento!D$3:F2511,3,0)</f>
        <v>41286</v>
      </c>
      <c r="AD1076" s="41"/>
      <c r="AE1076" s="14" t="str">
        <f>VLOOKUP(B1076,SAOM!B$2:T2617,16,0)</f>
        <v>-</v>
      </c>
      <c r="AF1076" s="14">
        <f t="shared" si="51"/>
        <v>41345</v>
      </c>
      <c r="AG1076" s="14">
        <v>41398</v>
      </c>
      <c r="AH1076" s="14">
        <v>41402</v>
      </c>
      <c r="AI1076" s="197" t="s">
        <v>8608</v>
      </c>
      <c r="AJ1076" s="114" t="s">
        <v>9087</v>
      </c>
      <c r="AK1076" s="114" t="s">
        <v>21867</v>
      </c>
      <c r="AL1076" s="11" t="str">
        <f>VLOOKUP(B1076,SAOM!B$2:U2734,20,0)</f>
        <v>Não tem cabo.</v>
      </c>
    </row>
    <row r="1077" spans="1:38" s="15" customFormat="1" ht="15.75" customHeight="1">
      <c r="A1077" s="39">
        <v>4352</v>
      </c>
      <c r="B1077" s="31">
        <v>4352</v>
      </c>
      <c r="C1077" s="31">
        <v>4352</v>
      </c>
      <c r="D1077" s="33" t="str">
        <f>VLOOKUP(B1077,SAOM!B$2:H2734,7,0)</f>
        <v>SES-SARA-4352</v>
      </c>
      <c r="E1077" s="13">
        <v>41157</v>
      </c>
      <c r="F1077" s="13">
        <v>41204</v>
      </c>
      <c r="G1077" s="13">
        <f>VLOOKUP(B1077,SAOM!B$2:D2621,3,0)</f>
        <v>41204</v>
      </c>
      <c r="H1077" s="13">
        <f t="shared" si="50"/>
        <v>41219</v>
      </c>
      <c r="I1077" s="13" t="s">
        <v>458</v>
      </c>
      <c r="J1077" s="10" t="s">
        <v>469</v>
      </c>
      <c r="K1077" s="33" t="str">
        <f>VLOOKUP(B1077,SAOM!B$2:H2618,4,0)</f>
        <v>Aceito</v>
      </c>
      <c r="L1077" s="10" t="s">
        <v>456</v>
      </c>
      <c r="M1077" s="33" t="str">
        <f>VLOOKUP(B1077,SAOM!B$2:F2904,5,0)</f>
        <v>Lider</v>
      </c>
      <c r="N1077" s="11" t="s">
        <v>7119</v>
      </c>
      <c r="O1077" s="11" t="str">
        <f>VLOOKUP(N1077,Coordenadas!B$2:C1924,2,0)</f>
        <v>OESTE</v>
      </c>
      <c r="P1077" s="11" t="str">
        <f>VLOOKUP(N1077,Coordenadas!B$2:D1924,3,0)</f>
        <v xml:space="preserve"> 19°58'52.80"S</v>
      </c>
      <c r="Q1077" s="11" t="str">
        <f>VLOOKUP(N1077,Coordenadas!B$2:E1924,4,0)</f>
        <v xml:space="preserve"> 44°51'6.35"O</v>
      </c>
      <c r="R1077" s="33">
        <v>4033</v>
      </c>
      <c r="S1077" s="13">
        <v>41213</v>
      </c>
      <c r="T1077" s="35" t="str">
        <f>VLOOKUP(B1077,SAOM!B$2:M2618,9,0)</f>
        <v>Ana carolina Silva de Assis</v>
      </c>
      <c r="U1077" s="13" t="str">
        <f>VLOOKUP(B1077,SAOM!B$2:N2618,10,0)</f>
        <v>Rua Tópazio nº 943 - Bela Vista</v>
      </c>
      <c r="V1077" s="35" t="str">
        <f>VLOOKUP(B1077,SAOM!B$2:P2618,12,0)</f>
        <v>(37)3234-2339</v>
      </c>
      <c r="W1077" s="60" t="str">
        <f>VLOOKUP(B1077,SAOM!B$2:O2618,11,0)</f>
        <v>35516-000</v>
      </c>
      <c r="X1077" s="33" t="str">
        <f>VLOOKUP(B1077,SAOM!B$2:Q2618,13,0)</f>
        <v>00:20:0e:10:54:10</v>
      </c>
      <c r="Y1077" s="13">
        <v>41256</v>
      </c>
      <c r="Z1077" s="11" t="s">
        <v>7487</v>
      </c>
      <c r="AA1077" s="14">
        <v>41256</v>
      </c>
      <c r="AB1077" s="28" t="str">
        <f>VLOOKUP(C1077,Relatorios!A$3:B1848,2,0)</f>
        <v>Pronto pra ser entregue</v>
      </c>
      <c r="AC1077" s="287">
        <f>VLOOKUP(D1077,Faturamento!D$3:F2512,3,0)</f>
        <v>41287</v>
      </c>
      <c r="AD1077" s="41"/>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 t="shared" si="51"/>
        <v>41346</v>
      </c>
      <c r="AG1077" s="14" t="s">
        <v>4162</v>
      </c>
      <c r="AH1077" s="14"/>
      <c r="AI1077" s="47"/>
      <c r="AJ1077" s="114"/>
      <c r="AK1077" s="114"/>
      <c r="AL1077" s="11" t="str">
        <f>VLOOKUP(B1077,SAOM!B$2:U2735,20,0)</f>
        <v>Não possui</v>
      </c>
    </row>
    <row r="1078" spans="1:38" s="15" customFormat="1" ht="15.75" customHeight="1">
      <c r="A1078" s="39">
        <v>4351</v>
      </c>
      <c r="B1078" s="31">
        <v>4351</v>
      </c>
      <c r="C1078" s="31">
        <v>4351</v>
      </c>
      <c r="D1078" s="33" t="str">
        <f>VLOOKUP(B1078,SAOM!B$2:H2735,7,0)</f>
        <v>SES-SARA-4351</v>
      </c>
      <c r="E1078" s="13">
        <v>41157</v>
      </c>
      <c r="F1078" s="13">
        <f t="shared" ref="F1078:F1099" si="54">E1078+45</f>
        <v>41202</v>
      </c>
      <c r="G1078" s="13">
        <f>VLOOKUP(B1078,SAOM!B$2:D2622,3,0)</f>
        <v>41202</v>
      </c>
      <c r="H1078" s="13">
        <f t="shared" si="50"/>
        <v>41217</v>
      </c>
      <c r="I1078" s="13" t="s">
        <v>458</v>
      </c>
      <c r="J1078" s="10" t="s">
        <v>469</v>
      </c>
      <c r="K1078" s="33" t="str">
        <f>VLOOKUP(B1078,SAOM!B$2:H2619,4,0)</f>
        <v>Aceito</v>
      </c>
      <c r="L1078" s="10" t="s">
        <v>456</v>
      </c>
      <c r="M1078" s="33" t="str">
        <f>VLOOKUP(B1078,SAOM!B$2:F2905,5,0)</f>
        <v>Lider</v>
      </c>
      <c r="N1078" s="11" t="s">
        <v>7119</v>
      </c>
      <c r="O1078" s="11" t="str">
        <f>VLOOKUP(N1078,Coordenadas!B$2:C1925,2,0)</f>
        <v>OESTE</v>
      </c>
      <c r="P1078" s="11" t="str">
        <f>VLOOKUP(N1078,Coordenadas!B$2:D1925,3,0)</f>
        <v xml:space="preserve"> 19°58'52.80"S</v>
      </c>
      <c r="Q1078" s="11" t="str">
        <f>VLOOKUP(N1078,Coordenadas!B$2:E1925,4,0)</f>
        <v xml:space="preserve"> 44°51'6.35"O</v>
      </c>
      <c r="R1078" s="33">
        <v>4033</v>
      </c>
      <c r="S1078" s="13">
        <v>41197</v>
      </c>
      <c r="T1078" s="35" t="str">
        <f>VLOOKUP(B1078,SAOM!B$2:M2619,9,0)</f>
        <v>Aline Fernanda Araújo</v>
      </c>
      <c r="U1078" s="13" t="str">
        <f>VLOOKUP(B1078,SAOM!B$2:N2619,10,0)</f>
        <v>Rua São Paulo nº569, São Francisco</v>
      </c>
      <c r="V1078" s="35" t="str">
        <f>VLOOKUP(B1078,SAOM!B$2:P2619,12,0)</f>
        <v>(37)3234-1844</v>
      </c>
      <c r="W1078" s="60" t="str">
        <f>VLOOKUP(B1078,SAOM!B$2:O2619,11,0)</f>
        <v>35516-000</v>
      </c>
      <c r="X1078" s="33" t="str">
        <f>VLOOKUP(B1078,SAOM!B$2:Q2619,13,0)</f>
        <v>00:20:0e:10:55:37</v>
      </c>
      <c r="Y1078" s="13">
        <v>41256</v>
      </c>
      <c r="Z1078" s="11" t="s">
        <v>7487</v>
      </c>
      <c r="AA1078" s="14">
        <v>41256</v>
      </c>
      <c r="AB1078" s="28" t="str">
        <f>VLOOKUP(C1078,Relatorios!A$3:B1849,2,0)</f>
        <v>Pronto pra ser entregue</v>
      </c>
      <c r="AC1078" s="287">
        <f>VLOOKUP(D1078,Faturamento!D$3:F2513,3,0)</f>
        <v>41287</v>
      </c>
      <c r="AD1078" s="41"/>
      <c r="AE1078" s="14" t="str">
        <f>VLOOKUP(B1078,SAOM!B$2:T2619,16,0)</f>
        <v>-</v>
      </c>
      <c r="AF1078" s="14">
        <f t="shared" si="51"/>
        <v>41346</v>
      </c>
      <c r="AG1078" s="14" t="s">
        <v>4162</v>
      </c>
      <c r="AH1078" s="14"/>
      <c r="AI1078" s="47"/>
      <c r="AJ1078" s="114"/>
      <c r="AK1078" s="114"/>
      <c r="AL1078" s="11" t="str">
        <f>VLOOKUP(B1078,SAOM!B$2:U2736,20,0)</f>
        <v>Não possui comprimento suficiente</v>
      </c>
    </row>
    <row r="1079" spans="1:38" s="57" customFormat="1" ht="15.75" customHeight="1">
      <c r="A1079" s="39">
        <v>4350</v>
      </c>
      <c r="B1079" s="31">
        <v>4350</v>
      </c>
      <c r="C1079" s="31">
        <v>4350</v>
      </c>
      <c r="D1079" s="33" t="str">
        <f>VLOOKUP(B1079,SAOM!B$2:H2736,7,0)</f>
        <v>SES-SARA-4350</v>
      </c>
      <c r="E1079" s="24">
        <v>41157</v>
      </c>
      <c r="F1079" s="24">
        <f t="shared" si="54"/>
        <v>41202</v>
      </c>
      <c r="G1079" s="13">
        <f>VLOOKUP(B1079,SAOM!B$2:D2623,3,0)</f>
        <v>41202</v>
      </c>
      <c r="H1079" s="24">
        <f t="shared" si="50"/>
        <v>41217</v>
      </c>
      <c r="I1079" s="24" t="s">
        <v>458</v>
      </c>
      <c r="J1079" s="48" t="s">
        <v>469</v>
      </c>
      <c r="K1079" s="33" t="str">
        <f>VLOOKUP(B1079,SAOM!B$2:H2620,4,0)</f>
        <v>Aceito</v>
      </c>
      <c r="L1079" s="10" t="s">
        <v>456</v>
      </c>
      <c r="M1079" s="33" t="str">
        <f>VLOOKUP(B1079,SAOM!B$2:F2906,5,0)</f>
        <v>Lider</v>
      </c>
      <c r="N1079" s="40" t="s">
        <v>7119</v>
      </c>
      <c r="O1079" s="11" t="str">
        <f>VLOOKUP(N1079,Coordenadas!B$2:C1926,2,0)</f>
        <v>OESTE</v>
      </c>
      <c r="P1079" s="11" t="str">
        <f>VLOOKUP(N1079,Coordenadas!B$2:D1926,3,0)</f>
        <v xml:space="preserve"> 19°58'52.80"S</v>
      </c>
      <c r="Q1079" s="11" t="str">
        <f>VLOOKUP(N1079,Coordenadas!B$2:E1926,4,0)</f>
        <v xml:space="preserve"> 44°51'6.35"O</v>
      </c>
      <c r="R1079" s="31">
        <v>4033</v>
      </c>
      <c r="S1079" s="24">
        <v>41197</v>
      </c>
      <c r="T1079" s="35" t="str">
        <f>VLOOKUP(B1079,SAOM!B$2:M2620,9,0)</f>
        <v>Mariana Karine Zaramela</v>
      </c>
      <c r="U1079" s="13" t="str">
        <f>VLOOKUP(B1079,SAOM!B$2:N2620,10,0)</f>
        <v>Avenida Presidente Tancredo Neves nº473, Centro</v>
      </c>
      <c r="V1079" s="35" t="str">
        <f>VLOOKUP(B1079,SAOM!B$2:P2620,12,0)</f>
        <v>(37)3234-2372</v>
      </c>
      <c r="W1079" s="60" t="str">
        <f>VLOOKUP(B1079,SAOM!B$2:O2620,11,0)</f>
        <v>35516-000</v>
      </c>
      <c r="X1079" s="33" t="str">
        <f>VLOOKUP(B1079,SAOM!B$2:Q2620,13,0)</f>
        <v>00:20:0E:10:53:29</v>
      </c>
      <c r="Y1079" s="24">
        <v>41253</v>
      </c>
      <c r="Z1079" s="11" t="s">
        <v>7487</v>
      </c>
      <c r="AA1079" s="55">
        <v>41253</v>
      </c>
      <c r="AB1079" s="28" t="str">
        <f>VLOOKUP(C1079,Relatorios!A$3:B1850,2,0)</f>
        <v>Pronto pra ser entregue</v>
      </c>
      <c r="AC1079" s="287">
        <f>VLOOKUP(D1079,Faturamento!D$3:F2514,3,0)</f>
        <v>41284</v>
      </c>
      <c r="AD1079" s="45"/>
      <c r="AE1079" s="14" t="str">
        <f>VLOOKUP(B1079,SAOM!B$2:T2620,16,0)</f>
        <v>-</v>
      </c>
      <c r="AF1079" s="55">
        <f t="shared" si="51"/>
        <v>41343</v>
      </c>
      <c r="AG1079" s="55" t="s">
        <v>4162</v>
      </c>
      <c r="AH1079" s="55"/>
      <c r="AI1079" s="181"/>
      <c r="AJ1079" s="115"/>
      <c r="AK1079" s="115"/>
      <c r="AL1079" s="11" t="str">
        <f>VLOOKUP(B1079,SAOM!B$2:U2737,20,0)</f>
        <v>No modem.</v>
      </c>
    </row>
    <row r="1080" spans="1:38" s="15" customFormat="1" ht="15.75" customHeight="1">
      <c r="A1080" s="39">
        <v>4349</v>
      </c>
      <c r="B1080" s="31">
        <v>4349</v>
      </c>
      <c r="C1080" s="31">
        <v>4349</v>
      </c>
      <c r="D1080" s="33" t="str">
        <f>VLOOKUP(B1080,SAOM!B$2:H2737,7,0)</f>
        <v>-</v>
      </c>
      <c r="E1080" s="13">
        <v>41157</v>
      </c>
      <c r="F1080" s="13">
        <f t="shared" si="54"/>
        <v>41202</v>
      </c>
      <c r="G1080" s="13">
        <f>VLOOKUP(B1080,SAOM!B$2:D2624,3,0)</f>
        <v>41202</v>
      </c>
      <c r="H1080" s="13">
        <f t="shared" si="50"/>
        <v>41217</v>
      </c>
      <c r="I1080" s="13">
        <v>41284</v>
      </c>
      <c r="J1080" s="10" t="s">
        <v>700</v>
      </c>
      <c r="K1080" s="33" t="str">
        <f>VLOOKUP(B1080,SAOM!B$2:H2621,4,0)</f>
        <v>Paralisado</v>
      </c>
      <c r="L1080" s="10" t="s">
        <v>456</v>
      </c>
      <c r="M1080" s="33" t="str">
        <f>VLOOKUP(B1080,SAOM!B$2:F2907,5,0)</f>
        <v>Lider</v>
      </c>
      <c r="N1080" s="11" t="s">
        <v>3356</v>
      </c>
      <c r="O1080" s="11" t="str">
        <f>VLOOKUP(N1080,Coordenadas!B$2:C1927,2,0)</f>
        <v>SUDESTE</v>
      </c>
      <c r="P1080" s="11" t="str">
        <f>VLOOKUP(N1080,Coordenadas!B$2:D1927,3,0)</f>
        <v>20º55'7''S</v>
      </c>
      <c r="Q1080" s="11" t="str">
        <f>VLOOKUP(N1080,Coordenadas!B$2:E1927,4,0)</f>
        <v>42º49'37''O</v>
      </c>
      <c r="R1080" s="33">
        <v>4033</v>
      </c>
      <c r="S1080" s="13">
        <v>41251</v>
      </c>
      <c r="T1080" s="35" t="str">
        <f>VLOOKUP(B1080,SAOM!B$2:M2621,9,0)</f>
        <v>Georgette Vital Samarino/Marcos Antônio</v>
      </c>
      <c r="U1080" s="13" t="str">
        <f>VLOOKUP(B1080,SAOM!B$2:N2621,10,0)</f>
        <v>Travessa Clemente Bastos, s/n, Centro</v>
      </c>
      <c r="V1080" s="35" t="str">
        <f>VLOOKUP(B1080,SAOM!B$2:P2621,12,0)</f>
        <v>(32) 3556 1120</v>
      </c>
      <c r="W1080" s="60" t="str">
        <f>VLOOKUP(B1080,SAOM!B$2:O2621,11,0)</f>
        <v>36530-000</v>
      </c>
      <c r="X1080" s="33" t="str">
        <f>VLOOKUP(B1080,SAOM!B$2:Q2621,13,0)</f>
        <v>-</v>
      </c>
      <c r="Y1080" s="13"/>
      <c r="Z1080" s="11"/>
      <c r="AA1080" s="14"/>
      <c r="AB1080" s="28" t="e">
        <f>VLOOKUP(C1080,Relatorios!A$3:B1851,2,0)</f>
        <v>#N/A</v>
      </c>
      <c r="AC1080" s="287" t="e">
        <f>VLOOKUP(D1080,Faturamento!D$3:F2515,3,0)</f>
        <v>#N/A</v>
      </c>
      <c r="AD1080" s="41"/>
      <c r="AE1080" s="14" t="str">
        <f>VLOOKUP(B1080,SAOM!B$2:T2621,16,0)</f>
        <v>10/01/2013 10:04:56 	Hernan Martins Alves 	Não consegue contado com a localidade, informar novo número.   	Pendência Ativação</v>
      </c>
      <c r="AF1080" s="14">
        <f t="shared" si="51"/>
        <v>90</v>
      </c>
      <c r="AG1080" s="14" t="s">
        <v>4162</v>
      </c>
      <c r="AH1080" s="14"/>
      <c r="AI1080" s="47"/>
      <c r="AJ1080" s="114"/>
      <c r="AK1080" s="114"/>
      <c r="AL1080" s="11" t="str">
        <f>VLOOKUP(B1080,SAOM!B$2:U2738,20,0)</f>
        <v>-</v>
      </c>
    </row>
    <row r="1081" spans="1:38" s="15" customFormat="1" ht="15.75" customHeight="1">
      <c r="A1081" s="39">
        <v>4348</v>
      </c>
      <c r="B1081" s="31">
        <v>4348</v>
      </c>
      <c r="C1081" s="31">
        <v>4348</v>
      </c>
      <c r="D1081" s="33" t="str">
        <f>VLOOKUP(B1081,SAOM!B$2:H2738,7,0)</f>
        <v>SES-SADO-4348</v>
      </c>
      <c r="E1081" s="13">
        <v>41157</v>
      </c>
      <c r="F1081" s="13">
        <f t="shared" si="54"/>
        <v>41202</v>
      </c>
      <c r="G1081" s="13">
        <f>VLOOKUP(B1081,SAOM!B$2:D2625,3,0)</f>
        <v>41202</v>
      </c>
      <c r="H1081" s="13">
        <f t="shared" si="50"/>
        <v>41217</v>
      </c>
      <c r="I1081" s="13" t="s">
        <v>458</v>
      </c>
      <c r="J1081" s="10" t="s">
        <v>469</v>
      </c>
      <c r="K1081" s="33" t="str">
        <f>VLOOKUP(B1081,SAOM!B$2:H2622,4,0)</f>
        <v>Aceito</v>
      </c>
      <c r="L1081" s="10" t="s">
        <v>456</v>
      </c>
      <c r="M1081" s="33" t="str">
        <f>VLOOKUP(B1081,SAOM!B$2:F2908,5,0)</f>
        <v>Lider</v>
      </c>
      <c r="N1081" s="11" t="s">
        <v>3356</v>
      </c>
      <c r="O1081" s="11" t="str">
        <f>VLOOKUP(N1081,Coordenadas!B$2:C1928,2,0)</f>
        <v>SUDESTE</v>
      </c>
      <c r="P1081" s="11" t="str">
        <f>VLOOKUP(N1081,Coordenadas!B$2:D1928,3,0)</f>
        <v>20º55'7''S</v>
      </c>
      <c r="Q1081" s="11" t="str">
        <f>VLOOKUP(N1081,Coordenadas!B$2:E1928,4,0)</f>
        <v>42º49'37''O</v>
      </c>
      <c r="R1081" s="33">
        <v>4033</v>
      </c>
      <c r="S1081" s="13">
        <v>41251</v>
      </c>
      <c r="T1081" s="35" t="str">
        <f>VLOOKUP(B1081,SAOM!B$2:M2622,9,0)</f>
        <v>Edmílson Santos Carvalho/Fabiana de Souza Lad</v>
      </c>
      <c r="U1081" s="13" t="str">
        <f>VLOOKUP(B1081,SAOM!B$2:N2622,10,0)</f>
        <v>Rua Capitão Machado, s/n, Santo Antônio</v>
      </c>
      <c r="V1081" s="35" t="str">
        <f>VLOOKUP(B1081,SAOM!B$2:P2622,12,0)</f>
        <v>(32) 8442 6164</v>
      </c>
      <c r="W1081" s="60" t="str">
        <f>VLOOKUP(B1081,SAOM!B$2:O2622,11,0)</f>
        <v>36530-000</v>
      </c>
      <c r="X1081" s="33" t="str">
        <f>VLOOKUP(B1081,SAOM!B$2:Q2622,13,0)</f>
        <v>00:20:0e:10:54:80</v>
      </c>
      <c r="Y1081" s="13">
        <v>41277</v>
      </c>
      <c r="Z1081" s="11" t="s">
        <v>13716</v>
      </c>
      <c r="AA1081" s="14">
        <v>41277</v>
      </c>
      <c r="AB1081" s="28" t="str">
        <f>VLOOKUP(C1081,Relatorios!A$3:B1852,2,0)</f>
        <v>Pendente</v>
      </c>
      <c r="AC1081" s="287">
        <f>VLOOKUP(D1081,Faturamento!D$3:F2516,3,0)</f>
        <v>41308</v>
      </c>
      <c r="AD1081" s="41"/>
      <c r="AE1081" s="14" t="str">
        <f>VLOOKUP(B1081,SAOM!B$2:T2622,16,0)</f>
        <v>-</v>
      </c>
      <c r="AF1081" s="14">
        <f t="shared" si="51"/>
        <v>41367</v>
      </c>
      <c r="AG1081" s="14" t="s">
        <v>4162</v>
      </c>
      <c r="AH1081" s="14"/>
      <c r="AI1081" s="47"/>
      <c r="AJ1081" s="114"/>
      <c r="AK1081" s="114"/>
      <c r="AL1081" s="11" t="str">
        <f>VLOOKUP(B1081,SAOM!B$2:U2739,20,0)</f>
        <v>Não possui computador</v>
      </c>
    </row>
    <row r="1082" spans="1:38" s="15" customFormat="1" ht="15.75" customHeight="1">
      <c r="A1082" s="39">
        <v>4347</v>
      </c>
      <c r="B1082" s="31">
        <v>4347</v>
      </c>
      <c r="C1082" s="31">
        <v>4347</v>
      </c>
      <c r="D1082" s="33" t="str">
        <f>VLOOKUP(B1082,SAOM!B$2:H2739,7,0)</f>
        <v>-</v>
      </c>
      <c r="E1082" s="13">
        <v>41157</v>
      </c>
      <c r="F1082" s="13">
        <f t="shared" si="54"/>
        <v>41202</v>
      </c>
      <c r="G1082" s="13">
        <f>VLOOKUP(B1082,SAOM!B$2:D2626,3,0)</f>
        <v>41202</v>
      </c>
      <c r="H1082" s="13">
        <f t="shared" si="50"/>
        <v>41217</v>
      </c>
      <c r="I1082" s="13" t="s">
        <v>458</v>
      </c>
      <c r="J1082" s="10" t="s">
        <v>1296</v>
      </c>
      <c r="K1082" s="33" t="str">
        <f>VLOOKUP(B1082,SAOM!B$2:H2623,4,0)</f>
        <v>Paralisado</v>
      </c>
      <c r="L1082" s="10" t="s">
        <v>1296</v>
      </c>
      <c r="M1082" s="33" t="str">
        <f>VLOOKUP(B1082,SAOM!B$2:F2909,5,0)</f>
        <v>Lider</v>
      </c>
      <c r="N1082" s="11" t="s">
        <v>3356</v>
      </c>
      <c r="O1082" s="11" t="str">
        <f>VLOOKUP(N1082,Coordenadas!B$2:C1929,2,0)</f>
        <v>SUDESTE</v>
      </c>
      <c r="P1082" s="11" t="str">
        <f>VLOOKUP(N1082,Coordenadas!B$2:D1929,3,0)</f>
        <v>20º55'7''S</v>
      </c>
      <c r="Q1082" s="11" t="str">
        <f>VLOOKUP(N1082,Coordenadas!B$2:E1929,4,0)</f>
        <v>42º49'37''O</v>
      </c>
      <c r="R1082" s="33">
        <v>4033</v>
      </c>
      <c r="S1082" s="13" t="s">
        <v>1296</v>
      </c>
      <c r="T1082" s="35" t="str">
        <f>VLOOKUP(B1082,SAOM!B$2:M2623,9,0)</f>
        <v>Amanda Moreira de Barros/Felício Rodrigues Si</v>
      </c>
      <c r="U1082" s="13" t="str">
        <f>VLOOKUP(B1082,SAOM!B$2:N2623,10,0)</f>
        <v>Praça Raul Soares, 41 ,Centro</v>
      </c>
      <c r="V1082" s="35" t="str">
        <f>VLOOKUP(B1082,SAOM!B$2:P2623,12,0)</f>
        <v>(32) 3556 1165</v>
      </c>
      <c r="W1082" s="60" t="str">
        <f>VLOOKUP(B1082,SAOM!B$2:O2623,11,0)</f>
        <v>36530-000</v>
      </c>
      <c r="X1082" s="33" t="str">
        <f>VLOOKUP(B1082,SAOM!B$2:Q2623,13,0)</f>
        <v>-</v>
      </c>
      <c r="Y1082" s="13"/>
      <c r="Z1082" s="11"/>
      <c r="AA1082" s="14"/>
      <c r="AB1082" s="28" t="e">
        <f>VLOOKUP(C1082,Relatorios!A$3:B1853,2,0)</f>
        <v>#N/A</v>
      </c>
      <c r="AC1082" s="287" t="e">
        <f>VLOOKUP(D1082,Faturamento!D$3:F2517,3,0)</f>
        <v>#N/A</v>
      </c>
      <c r="AD1082" s="41" t="s">
        <v>8530</v>
      </c>
      <c r="AE1082" s="14" t="str">
        <f>VLOOKUP(B1082,SAOM!B$2:T2623,16,0)</f>
        <v>15/10/2012 11:22:32 	Hernan Martins Alves 	Alves A OS 4347 mudou de endereço, para o endereço da OS 4348 segundo Felício Secretario no fone: 32 8501-0786 informou.   	Pendência Ativação</v>
      </c>
      <c r="AF1082" s="14">
        <f t="shared" si="51"/>
        <v>90</v>
      </c>
      <c r="AG1082" s="14" t="s">
        <v>4162</v>
      </c>
      <c r="AH1082" s="14"/>
      <c r="AI1082" s="47"/>
      <c r="AJ1082" s="114"/>
      <c r="AK1082" s="114"/>
      <c r="AL1082" s="11" t="str">
        <f>VLOOKUP(B1082,SAOM!B$2:U2740,20,0)</f>
        <v>-</v>
      </c>
    </row>
    <row r="1083" spans="1:38" s="57" customFormat="1" ht="15.75" customHeight="1">
      <c r="A1083" s="39">
        <v>4346</v>
      </c>
      <c r="B1083" s="31">
        <v>4346</v>
      </c>
      <c r="C1083" s="31">
        <v>4346</v>
      </c>
      <c r="D1083" s="33" t="str">
        <f>VLOOKUP(B1083,SAOM!B$2:H2740,7,0)</f>
        <v>SES-SAES-4346</v>
      </c>
      <c r="E1083" s="24">
        <v>41157</v>
      </c>
      <c r="F1083" s="24">
        <f t="shared" si="54"/>
        <v>41202</v>
      </c>
      <c r="G1083" s="13">
        <f>VLOOKUP(B1083,SAOM!B$2:D2627,3,0)</f>
        <v>41202</v>
      </c>
      <c r="H1083" s="24">
        <f t="shared" si="50"/>
        <v>41217</v>
      </c>
      <c r="I1083" s="24" t="s">
        <v>458</v>
      </c>
      <c r="J1083" s="48" t="s">
        <v>469</v>
      </c>
      <c r="K1083" s="33" t="str">
        <f>VLOOKUP(B1083,SAOM!B$2:H2624,4,0)</f>
        <v>Aceito</v>
      </c>
      <c r="L1083" s="10" t="s">
        <v>456</v>
      </c>
      <c r="M1083" s="33" t="str">
        <f>VLOOKUP(B1083,SAOM!B$2:F2910,5,0)</f>
        <v>Lider</v>
      </c>
      <c r="N1083" s="40" t="s">
        <v>7163</v>
      </c>
      <c r="O1083" s="11" t="str">
        <f>VLOOKUP(N1083,Coordenadas!B$2:C1930,2,0)</f>
        <v>CENTRO SUL</v>
      </c>
      <c r="P1083" s="11" t="str">
        <f>VLOOKUP(N1083,Coordenadas!B$2:D1930,3,0)</f>
        <v xml:space="preserve"> 20°47'30.76"S</v>
      </c>
      <c r="Q1083" s="11" t="str">
        <f>VLOOKUP(N1083,Coordenadas!B$2:E1930,4,0)</f>
        <v xml:space="preserve"> 43°41'13.16"O</v>
      </c>
      <c r="R1083" s="31">
        <v>4033</v>
      </c>
      <c r="S1083" s="24">
        <v>41247</v>
      </c>
      <c r="T1083" s="35" t="str">
        <f>VLOOKUP(B1083,SAOM!B$2:M2624,9,0)</f>
        <v>Luiz Augusto Assis</v>
      </c>
      <c r="U1083" s="13" t="str">
        <f>VLOOKUP(B1083,SAOM!B$2:N2624,10,0)</f>
        <v>Praça São José s/n, Joselandia</v>
      </c>
      <c r="V1083" s="35" t="str">
        <f>VLOOKUP(B1083,SAOM!B$2:P2624,12,0)</f>
        <v>(31)84696463</v>
      </c>
      <c r="W1083" s="60" t="str">
        <f>VLOOKUP(B1083,SAOM!B$2:O2624,11,0)</f>
        <v>36435-000</v>
      </c>
      <c r="X1083" s="33" t="str">
        <f>VLOOKUP(B1083,SAOM!B$2:Q2624,13,0)</f>
        <v>00:20:0E:10:54:86</v>
      </c>
      <c r="Y1083" s="24">
        <v>41248</v>
      </c>
      <c r="Z1083" s="11" t="s">
        <v>4670</v>
      </c>
      <c r="AA1083" s="55">
        <v>41249</v>
      </c>
      <c r="AB1083" s="28">
        <f>VLOOKUP(C1083,Relatorios!A$3:B1854,2,0)</f>
        <v>41277</v>
      </c>
      <c r="AC1083" s="287">
        <f>VLOOKUP(D1083,Faturamento!D$3:F2518,3,0)</f>
        <v>41280</v>
      </c>
      <c r="AD1083" s="45" t="s">
        <v>12062</v>
      </c>
      <c r="AE1083" s="14" t="str">
        <f>VLOOKUP(B1083,SAOM!B$2:T2624,16,0)</f>
        <v>-</v>
      </c>
      <c r="AF1083" s="55">
        <f t="shared" si="51"/>
        <v>41339</v>
      </c>
      <c r="AG1083" s="55" t="s">
        <v>4162</v>
      </c>
      <c r="AH1083" s="55"/>
      <c r="AI1083" s="181"/>
      <c r="AJ1083" s="115"/>
      <c r="AK1083" s="115"/>
      <c r="AL1083" s="11" t="str">
        <f>VLOOKUP(B1083,SAOM!B$2:U2741,20,0)</f>
        <v>Nao há comptuador proximo.</v>
      </c>
    </row>
    <row r="1084" spans="1:38" s="57" customFormat="1" ht="15.75" customHeight="1">
      <c r="A1084" s="39">
        <v>4345</v>
      </c>
      <c r="B1084" s="31">
        <v>4345</v>
      </c>
      <c r="C1084" s="31">
        <v>4345</v>
      </c>
      <c r="D1084" s="33" t="str">
        <f>VLOOKUP(B1084,SAOM!B$2:H2741,7,0)</f>
        <v>SES-SAES-4345</v>
      </c>
      <c r="E1084" s="24">
        <v>41157</v>
      </c>
      <c r="F1084" s="24">
        <f t="shared" si="54"/>
        <v>41202</v>
      </c>
      <c r="G1084" s="13">
        <f>VLOOKUP(B1084,SAOM!B$2:D2628,3,0)</f>
        <v>41202</v>
      </c>
      <c r="H1084" s="24">
        <f t="shared" si="50"/>
        <v>41217</v>
      </c>
      <c r="I1084" s="24" t="s">
        <v>458</v>
      </c>
      <c r="J1084" s="48" t="s">
        <v>469</v>
      </c>
      <c r="K1084" s="33" t="str">
        <f>VLOOKUP(B1084,SAOM!B$2:H2625,4,0)</f>
        <v>Aceito</v>
      </c>
      <c r="L1084" s="10" t="s">
        <v>456</v>
      </c>
      <c r="M1084" s="33" t="str">
        <f>VLOOKUP(B1084,SAOM!B$2:F2911,5,0)</f>
        <v>Lider</v>
      </c>
      <c r="N1084" s="40" t="s">
        <v>7163</v>
      </c>
      <c r="O1084" s="11" t="str">
        <f>VLOOKUP(N1084,Coordenadas!B$2:C1931,2,0)</f>
        <v>CENTRO SUL</v>
      </c>
      <c r="P1084" s="11" t="str">
        <f>VLOOKUP(N1084,Coordenadas!B$2:D1931,3,0)</f>
        <v xml:space="preserve"> 20°47'30.76"S</v>
      </c>
      <c r="Q1084" s="11" t="str">
        <f>VLOOKUP(N1084,Coordenadas!B$2:E1931,4,0)</f>
        <v xml:space="preserve"> 43°41'13.16"O</v>
      </c>
      <c r="R1084" s="31">
        <v>4033</v>
      </c>
      <c r="S1084" s="24">
        <v>41247</v>
      </c>
      <c r="T1084" s="35" t="str">
        <f>VLOOKUP(B1084,SAOM!B$2:M2625,9,0)</f>
        <v>Milton Soares</v>
      </c>
      <c r="U1084" s="13" t="str">
        <f>VLOOKUP(B1084,SAOM!B$2:N2625,10,0)</f>
        <v>Ladeira Américo Leão, 20,Centro</v>
      </c>
      <c r="V1084" s="35" t="str">
        <f>VLOOKUP(B1084,SAOM!B$2:P2625,12,0)</f>
        <v>(31)37261331</v>
      </c>
      <c r="W1084" s="60" t="str">
        <f>VLOOKUP(B1084,SAOM!B$2:O2625,11,0)</f>
        <v>36430-000</v>
      </c>
      <c r="X1084" s="33" t="str">
        <f>VLOOKUP(B1084,SAOM!B$2:Q2625,13,0)</f>
        <v>00:20:0e:10:54:69</v>
      </c>
      <c r="Y1084" s="24">
        <v>41248</v>
      </c>
      <c r="Z1084" s="11" t="s">
        <v>4670</v>
      </c>
      <c r="AA1084" s="55">
        <v>41248</v>
      </c>
      <c r="AB1084" s="28">
        <f>VLOOKUP(C1084,Relatorios!A$3:B1855,2,0)</f>
        <v>41277</v>
      </c>
      <c r="AC1084" s="287">
        <f>VLOOKUP(D1084,Faturamento!D$3:F2519,3,0)</f>
        <v>41279</v>
      </c>
      <c r="AD1084" s="45"/>
      <c r="AE1084" s="14" t="str">
        <f>VLOOKUP(B1084,SAOM!B$2:T2625,16,0)</f>
        <v>-</v>
      </c>
      <c r="AF1084" s="55">
        <f t="shared" si="51"/>
        <v>41338</v>
      </c>
      <c r="AG1084" s="55" t="s">
        <v>4162</v>
      </c>
      <c r="AH1084" s="55"/>
      <c r="AI1084" s="181"/>
      <c r="AJ1084" s="115"/>
      <c r="AK1084" s="115"/>
      <c r="AL1084" s="11" t="str">
        <f>VLOOKUP(B1084,SAOM!B$2:U2742,20,0)</f>
        <v>Localidade sem computador</v>
      </c>
    </row>
    <row r="1085" spans="1:38" s="57" customFormat="1" ht="15.75" customHeight="1">
      <c r="A1085" s="39">
        <v>4344</v>
      </c>
      <c r="B1085" s="31">
        <v>4344</v>
      </c>
      <c r="C1085" s="31">
        <v>4344</v>
      </c>
      <c r="D1085" s="33" t="str">
        <f>VLOOKUP(B1085,SAOM!B$2:H2742,7,0)</f>
        <v>SES-SAAS-4344</v>
      </c>
      <c r="E1085" s="24">
        <v>41157</v>
      </c>
      <c r="F1085" s="24">
        <f t="shared" si="54"/>
        <v>41202</v>
      </c>
      <c r="G1085" s="24">
        <f>VLOOKUP(B1085,SAOM!B$2:D2629,3,0)</f>
        <v>41202</v>
      </c>
      <c r="H1085" s="24">
        <f t="shared" si="50"/>
        <v>41217</v>
      </c>
      <c r="I1085" s="24" t="s">
        <v>458</v>
      </c>
      <c r="J1085" s="48" t="s">
        <v>469</v>
      </c>
      <c r="K1085" s="31" t="str">
        <f>VLOOKUP(B1085,SAOM!B$2:H2626,4,0)</f>
        <v>Aceito</v>
      </c>
      <c r="L1085" s="10" t="s">
        <v>456</v>
      </c>
      <c r="M1085" s="33" t="str">
        <f>VLOOKUP(B1085,SAOM!B$2:F2912,5,0)</f>
        <v>Lider</v>
      </c>
      <c r="N1085" s="40" t="s">
        <v>7039</v>
      </c>
      <c r="O1085" s="11" t="str">
        <f>VLOOKUP(N1085,Coordenadas!B$2:C1932,2,0)</f>
        <v>LESTE</v>
      </c>
      <c r="P1085" s="11" t="str">
        <f>VLOOKUP(N1085,Coordenadas!B$2:D1932,3,0)</f>
        <v xml:space="preserve"> 18°49'29.65"S</v>
      </c>
      <c r="Q1085" s="11" t="str">
        <f>VLOOKUP(N1085,Coordenadas!B$2:E1932,4,0)</f>
        <v xml:space="preserve"> 42°26'16.86"O</v>
      </c>
      <c r="R1085" s="31">
        <v>4033</v>
      </c>
      <c r="S1085" s="24">
        <v>41197</v>
      </c>
      <c r="T1085" s="54" t="str">
        <f>VLOOKUP(B1085,SAOM!B$2:M2626,9,0)</f>
        <v>Fatima</v>
      </c>
      <c r="U1085" s="24" t="str">
        <f>VLOOKUP(B1085,SAOM!B$2:N2626,10,0)</f>
        <v>Rua Monsenhor Domingos, Centro</v>
      </c>
      <c r="V1085" s="54" t="str">
        <f>VLOOKUP(B1085,SAOM!B$2:P2626,12,0)</f>
        <v>33 3297-12-11</v>
      </c>
      <c r="W1085" s="175" t="str">
        <f>VLOOKUP(B1085,SAOM!B$2:O2626,11,0)</f>
        <v>39725-000</v>
      </c>
      <c r="X1085" s="31" t="str">
        <f>VLOOKUP(B1085,SAOM!B$2:Q2626,13,0)</f>
        <v>00:20:0e:10:54:9e</v>
      </c>
      <c r="Y1085" s="24">
        <v>41256</v>
      </c>
      <c r="Z1085" s="11" t="s">
        <v>5712</v>
      </c>
      <c r="AA1085" s="55">
        <v>41256</v>
      </c>
      <c r="AB1085" s="28" t="str">
        <f>VLOOKUP(C1085,Relatorios!A$3:B1856,2,0)</f>
        <v>Pendente</v>
      </c>
      <c r="AC1085" s="287">
        <f>VLOOKUP(D1085,Faturamento!D$3:F2520,3,0)</f>
        <v>41287</v>
      </c>
      <c r="AD1085" s="45"/>
      <c r="AE1085" s="55" t="str">
        <f>VLOOKUP(B1085,SAOM!B$2:T2626,16,0)</f>
        <v>-</v>
      </c>
      <c r="AF1085" s="55">
        <f t="shared" si="51"/>
        <v>41346</v>
      </c>
      <c r="AG1085" s="55" t="s">
        <v>4162</v>
      </c>
      <c r="AH1085" s="55"/>
      <c r="AI1085" s="181"/>
      <c r="AJ1085" s="115"/>
      <c r="AK1085" s="115"/>
      <c r="AL1085" s="11" t="str">
        <f>VLOOKUP(B1085,SAOM!B$2:U2743,20,0)</f>
        <v>Não há terminal próximo.</v>
      </c>
    </row>
    <row r="1086" spans="1:38" s="57" customFormat="1" ht="15.75" customHeight="1">
      <c r="A1086" s="39">
        <v>4304</v>
      </c>
      <c r="B1086" s="31">
        <v>4304</v>
      </c>
      <c r="C1086" s="31">
        <v>4304</v>
      </c>
      <c r="D1086" s="33" t="str">
        <f>VLOOKUP(B1086,SAOM!B$2:H2743,7,0)</f>
        <v>SES-PACU-4304</v>
      </c>
      <c r="E1086" s="24">
        <v>41155</v>
      </c>
      <c r="F1086" s="24">
        <f t="shared" si="54"/>
        <v>41200</v>
      </c>
      <c r="G1086" s="13">
        <f>VLOOKUP(B1086,SAOM!B$2:D2630,3,0)</f>
        <v>41200</v>
      </c>
      <c r="H1086" s="24">
        <f t="shared" si="50"/>
        <v>41215</v>
      </c>
      <c r="I1086" s="24" t="s">
        <v>458</v>
      </c>
      <c r="J1086" s="48" t="s">
        <v>469</v>
      </c>
      <c r="K1086" s="33" t="str">
        <f>VLOOKUP(B1086,SAOM!B$2:H2627,4,0)</f>
        <v>Aceito</v>
      </c>
      <c r="L1086" s="10" t="s">
        <v>456</v>
      </c>
      <c r="M1086" s="33" t="str">
        <f>VLOOKUP(B1086,SAOM!B$2:F2913,5,0)</f>
        <v>Lider</v>
      </c>
      <c r="N1086" s="40" t="s">
        <v>7114</v>
      </c>
      <c r="O1086" s="11" t="str">
        <f>VLOOKUP(N1086,Coordenadas!B$2:C1933,2,0)</f>
        <v>SUL</v>
      </c>
      <c r="P1086" s="11" t="str">
        <f>VLOOKUP(N1086,Coordenadas!B$2:D1933,3,0)</f>
        <v xml:space="preserve"> 21°33'21.63"S</v>
      </c>
      <c r="Q1086" s="11" t="str">
        <f>VLOOKUP(N1086,Coordenadas!B$2:E1933,4,0)</f>
        <v xml:space="preserve"> 45°44'22.33"O</v>
      </c>
      <c r="R1086" s="31">
        <v>4033</v>
      </c>
      <c r="S1086" s="24">
        <v>41197</v>
      </c>
      <c r="T1086" s="35" t="str">
        <f>VLOOKUP(B1086,SAOM!B$2:M2627,9,0)</f>
        <v>Juliana Calheiros</v>
      </c>
      <c r="U1086" s="13" t="str">
        <f>VLOOKUP(B1086,SAOM!B$2:N2627,10,0)</f>
        <v>Rua Chico Tindim, 813 - Bela Vista</v>
      </c>
      <c r="V1086" s="35" t="str">
        <f>VLOOKUP(B1086,SAOM!B$2:P2627,12,0)</f>
        <v>(35)3267-3779</v>
      </c>
      <c r="W1086" s="60" t="str">
        <f>VLOOKUP(B1086,SAOM!B$2:O2627,11,0)</f>
        <v>37120-000</v>
      </c>
      <c r="X1086" s="33" t="str">
        <f>VLOOKUP(B1086,SAOM!B$2:Q2627,13,0)</f>
        <v>00:20:0E:10:53:A1</v>
      </c>
      <c r="Y1086" s="24">
        <v>41248</v>
      </c>
      <c r="Z1086" s="11" t="s">
        <v>5381</v>
      </c>
      <c r="AA1086" s="55">
        <v>41248</v>
      </c>
      <c r="AB1086" s="28">
        <f>VLOOKUP(C1086,Relatorios!A$3:B1857,2,0)</f>
        <v>41291</v>
      </c>
      <c r="AC1086" s="287">
        <f>VLOOKUP(D1086,Faturamento!D$3:F2521,3,0)</f>
        <v>41279</v>
      </c>
      <c r="AD1086" s="45"/>
      <c r="AE1086" s="14" t="str">
        <f>VLOOKUP(B1086,SAOM!B$2:T2627,16,0)</f>
        <v>-</v>
      </c>
      <c r="AF1086" s="55">
        <f t="shared" si="51"/>
        <v>41338</v>
      </c>
      <c r="AG1086" s="55" t="s">
        <v>4162</v>
      </c>
      <c r="AH1086" s="55"/>
      <c r="AI1086" s="181"/>
      <c r="AJ1086" s="115"/>
      <c r="AK1086" s="115"/>
      <c r="AL1086" s="11" t="str">
        <f>VLOOKUP(B1086,SAOM!B$2:U2744,20,0)</f>
        <v>Computador esta longe.</v>
      </c>
    </row>
    <row r="1087" spans="1:38" s="57" customFormat="1" ht="15.75" customHeight="1">
      <c r="A1087" s="39">
        <v>4303</v>
      </c>
      <c r="B1087" s="31">
        <v>4303</v>
      </c>
      <c r="C1087" s="31">
        <v>4303</v>
      </c>
      <c r="D1087" s="33" t="str">
        <f>VLOOKUP(B1087,SAOM!B$2:H2744,7,0)</f>
        <v xml:space="preserve">SES-PACU-4303 </v>
      </c>
      <c r="E1087" s="24">
        <v>41155</v>
      </c>
      <c r="F1087" s="24">
        <f t="shared" si="54"/>
        <v>41200</v>
      </c>
      <c r="G1087" s="13">
        <f>VLOOKUP(B1087,SAOM!B$2:D2631,3,0)</f>
        <v>41200</v>
      </c>
      <c r="H1087" s="24">
        <f t="shared" si="50"/>
        <v>41215</v>
      </c>
      <c r="I1087" s="24" t="s">
        <v>458</v>
      </c>
      <c r="J1087" s="48" t="s">
        <v>469</v>
      </c>
      <c r="K1087" s="33" t="str">
        <f>VLOOKUP(B1087,SAOM!B$2:H2628,4,0)</f>
        <v>Aceito</v>
      </c>
      <c r="L1087" s="10" t="s">
        <v>456</v>
      </c>
      <c r="M1087" s="33" t="str">
        <f>VLOOKUP(B1087,SAOM!B$2:F2914,5,0)</f>
        <v>Lider</v>
      </c>
      <c r="N1087" s="40" t="s">
        <v>7114</v>
      </c>
      <c r="O1087" s="11" t="str">
        <f>VLOOKUP(N1087,Coordenadas!B$2:C1934,2,0)</f>
        <v>SUL</v>
      </c>
      <c r="P1087" s="11" t="str">
        <f>VLOOKUP(N1087,Coordenadas!B$2:D1934,3,0)</f>
        <v xml:space="preserve"> 21°33'21.63"S</v>
      </c>
      <c r="Q1087" s="11" t="str">
        <f>VLOOKUP(N1087,Coordenadas!B$2:E1934,4,0)</f>
        <v xml:space="preserve"> 45°44'22.33"O</v>
      </c>
      <c r="R1087" s="31">
        <v>4033</v>
      </c>
      <c r="S1087" s="24">
        <v>41197</v>
      </c>
      <c r="T1087" s="35" t="str">
        <f>VLOOKUP(B1087,SAOM!B$2:M2628,9,0)</f>
        <v>Gisele Sabrina</v>
      </c>
      <c r="U1087" s="13" t="str">
        <f>VLOOKUP(B1087,SAOM!B$2:N2628,10,0)</f>
        <v>Av. Dom Bosco, 359 - Centro</v>
      </c>
      <c r="V1087" s="35" t="str">
        <f>VLOOKUP(B1087,SAOM!B$2:P2628,12,0)</f>
        <v>(35)3267-3459</v>
      </c>
      <c r="W1087" s="60" t="str">
        <f>VLOOKUP(B1087,SAOM!B$2:O2628,11,0)</f>
        <v>37120-000</v>
      </c>
      <c r="X1087" s="33" t="str">
        <f>VLOOKUP(B1087,SAOM!B$2:Q2628,13,0)</f>
        <v>00:20:0E:10:54:46</v>
      </c>
      <c r="Y1087" s="24">
        <v>41248</v>
      </c>
      <c r="Z1087" s="11" t="s">
        <v>5381</v>
      </c>
      <c r="AA1087" s="55">
        <v>41248</v>
      </c>
      <c r="AB1087" s="28">
        <f>VLOOKUP(C1087,Relatorios!A$3:B1858,2,0)</f>
        <v>41291</v>
      </c>
      <c r="AC1087" s="287">
        <f>VLOOKUP(D1087,Faturamento!D$3:F2522,3,0)</f>
        <v>41279</v>
      </c>
      <c r="AD1087" s="45"/>
      <c r="AE1087" s="14" t="str">
        <f>VLOOKUP(B1087,SAOM!B$2:T2628,16,0)</f>
        <v>-</v>
      </c>
      <c r="AF1087" s="55">
        <f t="shared" si="51"/>
        <v>41338</v>
      </c>
      <c r="AG1087" s="55" t="s">
        <v>4162</v>
      </c>
      <c r="AH1087" s="55"/>
      <c r="AI1087" s="181"/>
      <c r="AJ1087" s="115"/>
      <c r="AK1087" s="115"/>
      <c r="AL1087" s="11" t="str">
        <f>VLOOKUP(B1087,SAOM!B$2:U2745,20,0)</f>
        <v>Computador esta longe.</v>
      </c>
    </row>
    <row r="1088" spans="1:38" s="57" customFormat="1" ht="15.75" customHeight="1">
      <c r="A1088" s="39">
        <v>4302</v>
      </c>
      <c r="B1088" s="31">
        <v>4302</v>
      </c>
      <c r="C1088" s="31">
        <v>4302</v>
      </c>
      <c r="D1088" s="33" t="str">
        <f>VLOOKUP(B1088,SAOM!B$2:H2745,7,0)</f>
        <v>SES-PACU-4302</v>
      </c>
      <c r="E1088" s="24">
        <v>41155</v>
      </c>
      <c r="F1088" s="24">
        <f t="shared" si="54"/>
        <v>41200</v>
      </c>
      <c r="G1088" s="13">
        <f>VLOOKUP(B1088,SAOM!B$2:D2632,3,0)</f>
        <v>41200</v>
      </c>
      <c r="H1088" s="24">
        <f t="shared" si="50"/>
        <v>41215</v>
      </c>
      <c r="I1088" s="24" t="s">
        <v>458</v>
      </c>
      <c r="J1088" s="48" t="s">
        <v>469</v>
      </c>
      <c r="K1088" s="33" t="str">
        <f>VLOOKUP(B1088,SAOM!B$2:H2629,4,0)</f>
        <v>Aceito</v>
      </c>
      <c r="L1088" s="10" t="s">
        <v>456</v>
      </c>
      <c r="M1088" s="33" t="str">
        <f>VLOOKUP(B1088,SAOM!B$2:F2915,5,0)</f>
        <v>Lider</v>
      </c>
      <c r="N1088" s="40" t="s">
        <v>7114</v>
      </c>
      <c r="O1088" s="11" t="str">
        <f>VLOOKUP(N1088,Coordenadas!B$2:C1935,2,0)</f>
        <v>SUL</v>
      </c>
      <c r="P1088" s="11" t="str">
        <f>VLOOKUP(N1088,Coordenadas!B$2:D1935,3,0)</f>
        <v xml:space="preserve"> 21°33'21.63"S</v>
      </c>
      <c r="Q1088" s="11" t="str">
        <f>VLOOKUP(N1088,Coordenadas!B$2:E1935,4,0)</f>
        <v xml:space="preserve"> 45°44'22.33"O</v>
      </c>
      <c r="R1088" s="31">
        <v>4033</v>
      </c>
      <c r="S1088" s="24">
        <v>41197</v>
      </c>
      <c r="T1088" s="35" t="str">
        <f>VLOOKUP(B1088,SAOM!B$2:M2629,9,0)</f>
        <v>Eliza Márcia Dias Sepini</v>
      </c>
      <c r="U1088" s="13" t="str">
        <f>VLOOKUP(B1088,SAOM!B$2:N2629,10,0)</f>
        <v>Rua José Caproni de Morais, 15 - Colina São Marcos</v>
      </c>
      <c r="V1088" s="35" t="str">
        <f>VLOOKUP(B1088,SAOM!B$2:P2629,12,0)</f>
        <v>(35)3267-3549</v>
      </c>
      <c r="W1088" s="60" t="str">
        <f>VLOOKUP(B1088,SAOM!B$2:O2629,11,0)</f>
        <v>37120-000</v>
      </c>
      <c r="X1088" s="33" t="str">
        <f>VLOOKUP(B1088,SAOM!B$2:Q2629,13,0)</f>
        <v>00:20:0e:10:53:fc</v>
      </c>
      <c r="Y1088" s="24">
        <v>41249</v>
      </c>
      <c r="Z1088" s="11" t="s">
        <v>5381</v>
      </c>
      <c r="AA1088" s="55">
        <v>41249</v>
      </c>
      <c r="AB1088" s="28">
        <f>VLOOKUP(C1088,Relatorios!A$3:B1859,2,0)</f>
        <v>41291</v>
      </c>
      <c r="AC1088" s="287">
        <f>VLOOKUP(D1088,Faturamento!D$3:F2523,3,0)</f>
        <v>41280</v>
      </c>
      <c r="AD1088" s="45"/>
      <c r="AE1088" s="14" t="str">
        <f>VLOOKUP(B1088,SAOM!B$2:T2629,16,0)</f>
        <v>-</v>
      </c>
      <c r="AF1088" s="55">
        <f t="shared" si="51"/>
        <v>41339</v>
      </c>
      <c r="AG1088" s="55" t="s">
        <v>4162</v>
      </c>
      <c r="AH1088" s="55"/>
      <c r="AI1088" s="181"/>
      <c r="AJ1088" s="115"/>
      <c r="AK1088" s="115"/>
      <c r="AL1088" s="11" t="str">
        <f>VLOOKUP(B1088,SAOM!B$2:U2746,20,0)</f>
        <v>O cabo não possui o tamanho correto</v>
      </c>
    </row>
    <row r="1089" spans="1:43" s="15" customFormat="1" ht="15.75" customHeight="1">
      <c r="A1089" s="39">
        <v>4307</v>
      </c>
      <c r="B1089" s="31">
        <v>4307</v>
      </c>
      <c r="C1089" s="31">
        <v>4307</v>
      </c>
      <c r="D1089" s="33" t="str">
        <f>VLOOKUP(B1089,SAOM!B$2:H2746,7,0)</f>
        <v>SES-PAEM-4307</v>
      </c>
      <c r="E1089" s="13">
        <v>41155</v>
      </c>
      <c r="F1089" s="13">
        <f t="shared" si="54"/>
        <v>41200</v>
      </c>
      <c r="G1089" s="13">
        <f>VLOOKUP(B1089,SAOM!B$2:D2633,3,0)</f>
        <v>41200</v>
      </c>
      <c r="H1089" s="13">
        <f t="shared" si="50"/>
        <v>41215</v>
      </c>
      <c r="I1089" s="13" t="s">
        <v>458</v>
      </c>
      <c r="J1089" s="10" t="s">
        <v>469</v>
      </c>
      <c r="K1089" s="33" t="str">
        <f>VLOOKUP(B1089,SAOM!B$2:H2630,4,0)</f>
        <v>Aceito</v>
      </c>
      <c r="L1089" s="10" t="s">
        <v>456</v>
      </c>
      <c r="M1089" s="33" t="str">
        <f>VLOOKUP(B1089,SAOM!B$2:F2916,5,0)</f>
        <v>Lider</v>
      </c>
      <c r="N1089" s="11" t="s">
        <v>7184</v>
      </c>
      <c r="O1089" s="11" t="str">
        <f>VLOOKUP(N1089,Coordenadas!B$2:C1936,2,0)</f>
        <v>CENTRO</v>
      </c>
      <c r="P1089" s="11" t="str">
        <f>VLOOKUP(N1089,Coordenadas!B$2:D1936,3,0)</f>
        <v xml:space="preserve"> 19°20'12.30"S</v>
      </c>
      <c r="Q1089" s="11" t="str">
        <f>VLOOKUP(N1089,Coordenadas!B$2:E1936,4,0)</f>
        <v xml:space="preserve"> 43° 7'28.29"O</v>
      </c>
      <c r="R1089" s="33">
        <v>4033</v>
      </c>
      <c r="S1089" s="13">
        <v>41204</v>
      </c>
      <c r="T1089" s="35" t="str">
        <f>VLOOKUP(B1089,SAOM!B$2:M2630,9,0)</f>
        <v>Roselaine de Almeida Leite Lourenço</v>
      </c>
      <c r="U1089" s="13" t="str">
        <f>VLOOKUP(B1089,SAOM!B$2:N2630,10,0)</f>
        <v>RUA DAS PALMEIRAS N 14 - CENTRO</v>
      </c>
      <c r="V1089" s="35">
        <f>VLOOKUP(B1089,SAOM!B$2:P2630,12,0)</f>
        <v>38361302</v>
      </c>
      <c r="W1089" s="60" t="str">
        <f>VLOOKUP(B1089,SAOM!B$2:O2630,11,0)</f>
        <v>35810-000</v>
      </c>
      <c r="X1089" s="33" t="str">
        <f>VLOOKUP(B1089,SAOM!B$2:Q2630,13,0)</f>
        <v>00:20:0E:10:59:53</v>
      </c>
      <c r="Y1089" s="13">
        <v>41339</v>
      </c>
      <c r="Z1089" s="11" t="s">
        <v>15733</v>
      </c>
      <c r="AA1089" s="14">
        <v>41339</v>
      </c>
      <c r="AB1089" s="28" t="e">
        <f>VLOOKUP(C1089,Relatorios!A$3:B1860,2,0)</f>
        <v>#N/A</v>
      </c>
      <c r="AC1089" s="287">
        <f>VLOOKUP(D1089,Faturamento!D$3:F2524,3,0)</f>
        <v>41370</v>
      </c>
      <c r="AD1089" s="41" t="s">
        <v>15746</v>
      </c>
      <c r="AE1089" s="14" t="str">
        <f>VLOOKUP(B1089,SAOM!B$2:T2630,16,0)</f>
        <v>-</v>
      </c>
      <c r="AF1089" s="14">
        <f t="shared" si="51"/>
        <v>41429</v>
      </c>
      <c r="AG1089" s="14">
        <v>41354</v>
      </c>
      <c r="AH1089" s="14">
        <v>41358</v>
      </c>
      <c r="AI1089" s="47" t="s">
        <v>8610</v>
      </c>
      <c r="AJ1089" s="114" t="s">
        <v>15971</v>
      </c>
      <c r="AK1089" s="114" t="s">
        <v>15975</v>
      </c>
      <c r="AL1089" s="11" t="str">
        <f>VLOOKUP(B1089,SAOM!B$2:U2747,20,0)</f>
        <v>Não tem computador.</v>
      </c>
    </row>
    <row r="1090" spans="1:43" s="15" customFormat="1" ht="15.75" customHeight="1">
      <c r="A1090" s="39">
        <v>4297</v>
      </c>
      <c r="B1090" s="31">
        <v>4297</v>
      </c>
      <c r="C1090" s="31">
        <v>4297</v>
      </c>
      <c r="D1090" s="33" t="str">
        <f>VLOOKUP(B1090,SAOM!B$2:H2747,7,0)</f>
        <v>SES-ARGO-4297</v>
      </c>
      <c r="E1090" s="13">
        <v>41155</v>
      </c>
      <c r="F1090" s="13">
        <f t="shared" si="54"/>
        <v>41200</v>
      </c>
      <c r="G1090" s="13">
        <f>VLOOKUP(B1090,SAOM!B$2:D2634,3,0)</f>
        <v>41200</v>
      </c>
      <c r="H1090" s="13">
        <f t="shared" si="50"/>
        <v>41215</v>
      </c>
      <c r="I1090" s="13" t="s">
        <v>458</v>
      </c>
      <c r="J1090" s="10" t="s">
        <v>469</v>
      </c>
      <c r="K1090" s="33" t="str">
        <f>VLOOKUP(B1090,SAOM!B$2:H2631,4,0)</f>
        <v>Aceito</v>
      </c>
      <c r="L1090" s="10" t="s">
        <v>456</v>
      </c>
      <c r="M1090" s="33" t="str">
        <f>VLOOKUP(B1090,SAOM!B$2:F2917,5,0)</f>
        <v>Lider</v>
      </c>
      <c r="N1090" s="11" t="s">
        <v>176</v>
      </c>
      <c r="O1090" s="11" t="str">
        <f>VLOOKUP(N1090,Coordenadas!B$2:C1937,2,0)</f>
        <v>SUL</v>
      </c>
      <c r="P1090" s="11" t="str">
        <f>VLOOKUP(N1090,Coordenadas!B$2:D1937,3,0)</f>
        <v xml:space="preserve"> 21°21'56.13"S</v>
      </c>
      <c r="Q1090" s="11" t="str">
        <f>VLOOKUP(N1090,Coordenadas!B$2:E1937,4,0)</f>
        <v xml:space="preserve"> 46°56'39.99"O</v>
      </c>
      <c r="R1090" s="33">
        <v>4033</v>
      </c>
      <c r="S1090" s="13">
        <v>41197</v>
      </c>
      <c r="T1090" s="35" t="str">
        <f>VLOOKUP(B1090,SAOM!B$2:M2631,9,0)</f>
        <v>Luciana Ribeiro da Costa Cili</v>
      </c>
      <c r="U1090" s="13" t="str">
        <f>VLOOKUP(B1090,SAOM!B$2:N2631,10,0)</f>
        <v>rua Coronel Cândido de Souza Dias, 106 - Centro</v>
      </c>
      <c r="V1090" s="35" t="str">
        <f>VLOOKUP(B1090,SAOM!B$2:P2631,12,0)</f>
        <v>(35) 3556-2067</v>
      </c>
      <c r="W1090" s="60" t="str">
        <f>VLOOKUP(B1090,SAOM!B$2:O2631,11,0)</f>
        <v>37820-000</v>
      </c>
      <c r="X1090" s="33" t="str">
        <f>VLOOKUP(B1090,SAOM!B$2:Q2631,13,0)</f>
        <v>00:20:0e:10:51:c2</v>
      </c>
      <c r="Y1090" s="13">
        <v>41255</v>
      </c>
      <c r="Z1090" s="11" t="s">
        <v>5381</v>
      </c>
      <c r="AA1090" s="14">
        <v>41255</v>
      </c>
      <c r="AB1090" s="28">
        <f>VLOOKUP(C1090,Relatorios!A$3:B1861,2,0)</f>
        <v>41291</v>
      </c>
      <c r="AC1090" s="287">
        <f>VLOOKUP(D1090,Faturamento!D$3:F2525,3,0)</f>
        <v>41286</v>
      </c>
      <c r="AD1090" s="41"/>
      <c r="AE1090" s="14" t="str">
        <f>VLOOKUP(B1090,SAOM!B$2:T2631,16,0)</f>
        <v>-</v>
      </c>
      <c r="AF1090" s="14">
        <f t="shared" si="51"/>
        <v>41345</v>
      </c>
      <c r="AG1090" s="14" t="s">
        <v>4162</v>
      </c>
      <c r="AH1090" s="14"/>
      <c r="AI1090" s="47"/>
      <c r="AJ1090" s="114"/>
      <c r="AK1090" s="114"/>
      <c r="AL1090" s="11" t="str">
        <f>VLOOKUP(B1090,SAOM!B$2:U2748,20,0)</f>
        <v>Não possui comprimento correto</v>
      </c>
    </row>
    <row r="1091" spans="1:43" s="57" customFormat="1" ht="15.75" customHeight="1">
      <c r="A1091" s="39">
        <v>4298</v>
      </c>
      <c r="B1091" s="31">
        <v>4298</v>
      </c>
      <c r="C1091" s="31">
        <v>4298</v>
      </c>
      <c r="D1091" s="33" t="str">
        <f>VLOOKUP(B1091,SAOM!B$2:H2748,7,0)</f>
        <v>SES-ARGO-4298</v>
      </c>
      <c r="E1091" s="24">
        <v>41155</v>
      </c>
      <c r="F1091" s="24">
        <f t="shared" si="54"/>
        <v>41200</v>
      </c>
      <c r="G1091" s="13">
        <f>VLOOKUP(B1091,SAOM!B$2:D2635,3,0)</f>
        <v>41200</v>
      </c>
      <c r="H1091" s="24">
        <f t="shared" si="50"/>
        <v>41215</v>
      </c>
      <c r="I1091" s="24" t="s">
        <v>458</v>
      </c>
      <c r="J1091" s="48" t="s">
        <v>469</v>
      </c>
      <c r="K1091" s="33" t="str">
        <f>VLOOKUP(B1091,SAOM!B$2:H2632,4,0)</f>
        <v>Aceito</v>
      </c>
      <c r="L1091" s="10" t="s">
        <v>456</v>
      </c>
      <c r="M1091" s="33" t="str">
        <f>VLOOKUP(B1091,SAOM!B$2:F2918,5,0)</f>
        <v>Lider</v>
      </c>
      <c r="N1091" s="40" t="s">
        <v>176</v>
      </c>
      <c r="O1091" s="11" t="str">
        <f>VLOOKUP(N1091,Coordenadas!B$2:C1938,2,0)</f>
        <v>SUL</v>
      </c>
      <c r="P1091" s="11" t="str">
        <f>VLOOKUP(N1091,Coordenadas!B$2:D1938,3,0)</f>
        <v xml:space="preserve"> 21°21'56.13"S</v>
      </c>
      <c r="Q1091" s="11" t="str">
        <f>VLOOKUP(N1091,Coordenadas!B$2:E1938,4,0)</f>
        <v xml:space="preserve"> 46°56'39.99"O</v>
      </c>
      <c r="R1091" s="31">
        <v>4033</v>
      </c>
      <c r="S1091" s="24">
        <v>41197</v>
      </c>
      <c r="T1091" s="35" t="str">
        <f>VLOOKUP(B1091,SAOM!B$2:M2632,9,0)</f>
        <v>Rosemarcia Oliveira</v>
      </c>
      <c r="U1091" s="13" t="str">
        <f>VLOOKUP(B1091,SAOM!B$2:N2632,10,0)</f>
        <v>rua Presidente Getúlio Vargas, 42 - Centro</v>
      </c>
      <c r="V1091" s="35" t="str">
        <f>VLOOKUP(B1091,SAOM!B$2:P2632,12,0)</f>
        <v>(35) 35561702</v>
      </c>
      <c r="W1091" s="60" t="str">
        <f>VLOOKUP(B1091,SAOM!B$2:O2632,11,0)</f>
        <v>37820-000</v>
      </c>
      <c r="X1091" s="33" t="str">
        <f>VLOOKUP(B1091,SAOM!B$2:Q2632,13,0)</f>
        <v>00:20:0E:10:4A:76</v>
      </c>
      <c r="Y1091" s="24">
        <v>41254</v>
      </c>
      <c r="Z1091" s="11" t="s">
        <v>5381</v>
      </c>
      <c r="AA1091" s="55">
        <v>41255</v>
      </c>
      <c r="AB1091" s="28">
        <f>VLOOKUP(C1091,Relatorios!A$3:B1862,2,0)</f>
        <v>41291</v>
      </c>
      <c r="AC1091" s="287">
        <f>VLOOKUP(D1091,Faturamento!D$3:F2526,3,0)</f>
        <v>41286</v>
      </c>
      <c r="AD1091" s="45"/>
      <c r="AE1091" s="14" t="str">
        <f>VLOOKUP(B1091,SAOM!B$2:T2632,16,0)</f>
        <v>-</v>
      </c>
      <c r="AF1091" s="55">
        <f t="shared" si="51"/>
        <v>41345</v>
      </c>
      <c r="AG1091" s="55" t="s">
        <v>4162</v>
      </c>
      <c r="AH1091" s="55"/>
      <c r="AI1091" s="181"/>
      <c r="AJ1091" s="115"/>
      <c r="AK1091" s="115"/>
      <c r="AL1091" s="11" t="str">
        <f>VLOOKUP(B1091,SAOM!B$2:U2749,20,0)</f>
        <v>Não há computador disponível na localidade.</v>
      </c>
    </row>
    <row r="1092" spans="1:43" s="15" customFormat="1" ht="15.75" customHeight="1">
      <c r="A1092" s="39">
        <v>4299</v>
      </c>
      <c r="B1092" s="31">
        <v>4299</v>
      </c>
      <c r="C1092" s="31">
        <v>4299</v>
      </c>
      <c r="D1092" s="33" t="str">
        <f>VLOOKUP(B1092,SAOM!B$2:H2749,7,0)</f>
        <v>SES-ARGO-4299</v>
      </c>
      <c r="E1092" s="13">
        <v>41155</v>
      </c>
      <c r="F1092" s="13">
        <f t="shared" si="54"/>
        <v>41200</v>
      </c>
      <c r="G1092" s="13">
        <f>VLOOKUP(B1092,SAOM!B$2:D2636,3,0)</f>
        <v>41200</v>
      </c>
      <c r="H1092" s="13">
        <f t="shared" si="50"/>
        <v>41215</v>
      </c>
      <c r="I1092" s="13" t="s">
        <v>458</v>
      </c>
      <c r="J1092" s="10" t="s">
        <v>469</v>
      </c>
      <c r="K1092" s="33" t="str">
        <f>VLOOKUP(B1092,SAOM!B$2:H2633,4,0)</f>
        <v>Aceito</v>
      </c>
      <c r="L1092" s="10" t="s">
        <v>456</v>
      </c>
      <c r="M1092" s="33" t="str">
        <f>VLOOKUP(B1092,SAOM!B$2:F2919,5,0)</f>
        <v>Lider</v>
      </c>
      <c r="N1092" s="11" t="s">
        <v>176</v>
      </c>
      <c r="O1092" s="11" t="str">
        <f>VLOOKUP(N1092,Coordenadas!B$2:C1939,2,0)</f>
        <v>SUL</v>
      </c>
      <c r="P1092" s="11" t="str">
        <f>VLOOKUP(N1092,Coordenadas!B$2:D1939,3,0)</f>
        <v xml:space="preserve"> 21°21'56.13"S</v>
      </c>
      <c r="Q1092" s="11" t="str">
        <f>VLOOKUP(N1092,Coordenadas!B$2:E1939,4,0)</f>
        <v xml:space="preserve"> 46°56'39.99"O</v>
      </c>
      <c r="R1092" s="33">
        <v>4033</v>
      </c>
      <c r="S1092" s="13">
        <v>41197</v>
      </c>
      <c r="T1092" s="35" t="str">
        <f>VLOOKUP(B1092,SAOM!B$2:M2633,9,0)</f>
        <v>Bruno Marques Duarte</v>
      </c>
      <c r="U1092" s="13" t="str">
        <f>VLOOKUP(B1092,SAOM!B$2:N2633,10,0)</f>
        <v>rua Roque José Jaime, 171 - Centro</v>
      </c>
      <c r="V1092" s="35" t="str">
        <f>VLOOKUP(B1092,SAOM!B$2:P2633,12,0)</f>
        <v>(35) 3556-2499</v>
      </c>
      <c r="W1092" s="60" t="str">
        <f>VLOOKUP(B1092,SAOM!B$2:O2633,11,0)</f>
        <v>37820-000</v>
      </c>
      <c r="X1092" s="33" t="str">
        <f>VLOOKUP(B1092,SAOM!B$2:Q2633,13,0)</f>
        <v>00:20:0e:10:54:74</v>
      </c>
      <c r="Y1092" s="13">
        <v>41255</v>
      </c>
      <c r="Z1092" s="11" t="s">
        <v>5381</v>
      </c>
      <c r="AA1092" s="14">
        <v>41255</v>
      </c>
      <c r="AB1092" s="28">
        <f>VLOOKUP(C1092,Relatorios!A$3:B1863,2,0)</f>
        <v>41291</v>
      </c>
      <c r="AC1092" s="287">
        <f>VLOOKUP(D1092,Faturamento!D$3:F2527,3,0)</f>
        <v>41286</v>
      </c>
      <c r="AD1092" s="41"/>
      <c r="AE1092" s="14" t="str">
        <f>VLOOKUP(B1092,SAOM!B$2:T2633,16,0)</f>
        <v>-</v>
      </c>
      <c r="AF1092" s="14">
        <f t="shared" si="51"/>
        <v>41345</v>
      </c>
      <c r="AG1092" s="14" t="s">
        <v>4162</v>
      </c>
      <c r="AH1092" s="14"/>
      <c r="AI1092" s="47"/>
      <c r="AJ1092" s="114"/>
      <c r="AK1092" s="114"/>
      <c r="AL1092" s="11" t="str">
        <f>VLOOKUP(B1092,SAOM!B$2:U2750,20,0)</f>
        <v>Conectado ao modem</v>
      </c>
    </row>
    <row r="1093" spans="1:43" s="57" customFormat="1" ht="15.75" customHeight="1">
      <c r="A1093" s="39">
        <v>4300</v>
      </c>
      <c r="B1093" s="31">
        <v>4300</v>
      </c>
      <c r="C1093" s="31">
        <v>4300</v>
      </c>
      <c r="D1093" s="33" t="str">
        <f>VLOOKUP(B1093,SAOM!B$2:H2750,7,0)</f>
        <v>SES-ARGO-4300</v>
      </c>
      <c r="E1093" s="24">
        <v>41155</v>
      </c>
      <c r="F1093" s="24">
        <f t="shared" si="54"/>
        <v>41200</v>
      </c>
      <c r="G1093" s="13">
        <f>VLOOKUP(B1093,SAOM!B$2:D2637,3,0)</f>
        <v>41200</v>
      </c>
      <c r="H1093" s="24">
        <f t="shared" ref="H1093:H1156" si="55">F1093+15</f>
        <v>41215</v>
      </c>
      <c r="I1093" s="24" t="s">
        <v>458</v>
      </c>
      <c r="J1093" s="48" t="s">
        <v>469</v>
      </c>
      <c r="K1093" s="33" t="str">
        <f>VLOOKUP(B1093,SAOM!B$2:H2634,4,0)</f>
        <v>Aceito</v>
      </c>
      <c r="L1093" s="10" t="s">
        <v>456</v>
      </c>
      <c r="M1093" s="33" t="str">
        <f>VLOOKUP(B1093,SAOM!B$2:F2920,5,0)</f>
        <v>Lider</v>
      </c>
      <c r="N1093" s="40" t="s">
        <v>176</v>
      </c>
      <c r="O1093" s="11" t="str">
        <f>VLOOKUP(N1093,Coordenadas!B$2:C1940,2,0)</f>
        <v>SUL</v>
      </c>
      <c r="P1093" s="11" t="str">
        <f>VLOOKUP(N1093,Coordenadas!B$2:D1940,3,0)</f>
        <v xml:space="preserve"> 21°21'56.13"S</v>
      </c>
      <c r="Q1093" s="11" t="str">
        <f>VLOOKUP(N1093,Coordenadas!B$2:E1940,4,0)</f>
        <v xml:space="preserve"> 46°56'39.99"O</v>
      </c>
      <c r="R1093" s="31">
        <v>4033</v>
      </c>
      <c r="S1093" s="24">
        <v>41197</v>
      </c>
      <c r="T1093" s="35" t="str">
        <f>VLOOKUP(B1093,SAOM!B$2:M2634,9,0)</f>
        <v>Ana Paula Barbosa Duarte</v>
      </c>
      <c r="U1093" s="13" t="str">
        <f>VLOOKUP(B1093,SAOM!B$2:N2634,10,0)</f>
        <v>rua São João da Fortaleza, s/n - Vila Nova</v>
      </c>
      <c r="V1093" s="35" t="str">
        <f>VLOOKUP(B1093,SAOM!B$2:P2634,12,0)</f>
        <v>(35) 3556-2142</v>
      </c>
      <c r="W1093" s="60" t="str">
        <f>VLOOKUP(B1093,SAOM!B$2:O2634,11,0)</f>
        <v>37820-000</v>
      </c>
      <c r="X1093" s="33" t="str">
        <f>VLOOKUP(B1093,SAOM!B$2:Q2634,13,0)</f>
        <v>00:20:0E:10:54:60</v>
      </c>
      <c r="Y1093" s="24">
        <v>41254</v>
      </c>
      <c r="Z1093" s="11" t="s">
        <v>5381</v>
      </c>
      <c r="AA1093" s="55">
        <v>41254</v>
      </c>
      <c r="AB1093" s="28">
        <f>VLOOKUP(C1093,Relatorios!A$3:B1864,2,0)</f>
        <v>41291</v>
      </c>
      <c r="AC1093" s="287">
        <f>VLOOKUP(D1093,Faturamento!D$3:F2528,3,0)</f>
        <v>41285</v>
      </c>
      <c r="AD1093" s="45"/>
      <c r="AE1093" s="14" t="str">
        <f>VLOOKUP(B1093,SAOM!B$2:T2634,16,0)</f>
        <v>-</v>
      </c>
      <c r="AF1093" s="55">
        <f t="shared" ref="AF1093:AF1156" si="56">AA1093+90</f>
        <v>41344</v>
      </c>
      <c r="AG1093" s="55" t="s">
        <v>4162</v>
      </c>
      <c r="AH1093" s="55"/>
      <c r="AI1093" s="181"/>
      <c r="AJ1093" s="115"/>
      <c r="AK1093" s="115"/>
      <c r="AL1093" s="11" t="str">
        <f>VLOOKUP(B1093,SAOM!B$2:U2751,20,0)</f>
        <v>Sem terminal próximo.</v>
      </c>
    </row>
    <row r="1094" spans="1:43" s="57" customFormat="1" ht="15.75" customHeight="1">
      <c r="A1094" s="39">
        <v>4290</v>
      </c>
      <c r="B1094" s="31">
        <v>4290</v>
      </c>
      <c r="C1094" s="31">
        <v>4290</v>
      </c>
      <c r="D1094" s="33" t="str">
        <f>VLOOKUP(B1094,SAOM!B$2:H2751,7,0)</f>
        <v>SES-NENO-4290</v>
      </c>
      <c r="E1094" s="24">
        <v>41157</v>
      </c>
      <c r="F1094" s="24">
        <f t="shared" si="54"/>
        <v>41202</v>
      </c>
      <c r="G1094" s="13">
        <f>VLOOKUP(B1094,SAOM!B$2:D2638,3,0)</f>
        <v>41202</v>
      </c>
      <c r="H1094" s="24">
        <f t="shared" si="55"/>
        <v>41217</v>
      </c>
      <c r="I1094" s="24" t="s">
        <v>458</v>
      </c>
      <c r="J1094" s="48" t="s">
        <v>469</v>
      </c>
      <c r="K1094" s="33" t="str">
        <f>VLOOKUP(B1094,SAOM!B$2:H2635,4,0)</f>
        <v>Aceito</v>
      </c>
      <c r="L1094" s="10" t="s">
        <v>456</v>
      </c>
      <c r="M1094" s="33" t="str">
        <f>VLOOKUP(B1094,SAOM!B$2:F2921,5,0)</f>
        <v>Lider</v>
      </c>
      <c r="N1094" s="40" t="s">
        <v>6784</v>
      </c>
      <c r="O1094" s="11" t="str">
        <f>VLOOKUP(N1094,Coordenadas!B$2:C1941,2,0)</f>
        <v>SUL</v>
      </c>
      <c r="P1094" s="11" t="str">
        <f>VLOOKUP(N1094,Coordenadas!B$2:D1941,3,0)</f>
        <v xml:space="preserve"> 21°12'39.74"S</v>
      </c>
      <c r="Q1094" s="11" t="str">
        <f>VLOOKUP(N1094,Coordenadas!B$2:E1941,4,0)</f>
        <v xml:space="preserve"> 45°13'46.17"O</v>
      </c>
      <c r="R1094" s="31">
        <v>4033</v>
      </c>
      <c r="S1094" s="24">
        <v>41179</v>
      </c>
      <c r="T1094" s="35" t="str">
        <f>VLOOKUP(B1094,SAOM!B$2:M2635,9,0)</f>
        <v>Jose Carlos Lima Junior</v>
      </c>
      <c r="U1094" s="13" t="str">
        <f>VLOOKUP(B1094,SAOM!B$2:N2635,10,0)</f>
        <v>PRAÇA MARTINS PEREIRA 38, CENTRO</v>
      </c>
      <c r="V1094" s="35" t="str">
        <f>VLOOKUP(B1094,SAOM!B$2:P2635,12,0)</f>
        <v>35-3861-3502</v>
      </c>
      <c r="W1094" s="60" t="str">
        <f>VLOOKUP(B1094,SAOM!B$2:O2635,11,0)</f>
        <v>37250-000</v>
      </c>
      <c r="X1094" s="33" t="str">
        <f>VLOOKUP(B1094,SAOM!B$2:Q2635,13,0)</f>
        <v>00:20:0E:10:4B:06</v>
      </c>
      <c r="Y1094" s="24">
        <v>41179</v>
      </c>
      <c r="Z1094" s="40" t="s">
        <v>7935</v>
      </c>
      <c r="AA1094" s="55">
        <v>41180</v>
      </c>
      <c r="AB1094" s="28">
        <f>VLOOKUP(C1094,Relatorios!A$3:B1865,2,0)</f>
        <v>41299</v>
      </c>
      <c r="AC1094" s="287">
        <f>VLOOKUP(D1094,Faturamento!D$3:F2529,3,0)</f>
        <v>41211</v>
      </c>
      <c r="AD1094" s="45"/>
      <c r="AE1094" s="14" t="str">
        <f>VLOOKUP(B1094,SAOM!B$2:T2635,16,0)</f>
        <v>-</v>
      </c>
      <c r="AF1094" s="14">
        <f t="shared" si="56"/>
        <v>41270</v>
      </c>
      <c r="AG1094" s="55" t="s">
        <v>4162</v>
      </c>
      <c r="AH1094" s="55"/>
      <c r="AI1094" s="181"/>
      <c r="AJ1094" s="115"/>
      <c r="AK1094" s="115"/>
      <c r="AL1094" s="11" t="str">
        <f>VLOOKUP(B1094,SAOM!B$2:U2752,20,0)</f>
        <v>-</v>
      </c>
    </row>
    <row r="1095" spans="1:43" s="57" customFormat="1" ht="15.75" customHeight="1">
      <c r="A1095" s="39">
        <v>4301</v>
      </c>
      <c r="B1095" s="31">
        <v>4301</v>
      </c>
      <c r="C1095" s="31">
        <v>4301</v>
      </c>
      <c r="D1095" s="31" t="str">
        <f>VLOOKUP(B1095,SAOM!B$2:H2752,7,0)</f>
        <v>SES-ARGO-4301</v>
      </c>
      <c r="E1095" s="24">
        <v>41157</v>
      </c>
      <c r="F1095" s="24">
        <f t="shared" si="54"/>
        <v>41202</v>
      </c>
      <c r="G1095" s="24">
        <f>VLOOKUP(B1095,SAOM!B$2:D2639,3,0)</f>
        <v>41290</v>
      </c>
      <c r="H1095" s="24">
        <f t="shared" si="55"/>
        <v>41217</v>
      </c>
      <c r="I1095" s="24">
        <v>41284</v>
      </c>
      <c r="J1095" s="48" t="s">
        <v>469</v>
      </c>
      <c r="K1095" s="31" t="str">
        <f>VLOOKUP(B1095,SAOM!B$2:H2636,4,0)</f>
        <v>Aceito</v>
      </c>
      <c r="L1095" s="48" t="s">
        <v>456</v>
      </c>
      <c r="M1095" s="33" t="str">
        <f>VLOOKUP(B1095,SAOM!B$2:F2922,5,0)</f>
        <v>Lider</v>
      </c>
      <c r="N1095" s="40" t="s">
        <v>176</v>
      </c>
      <c r="O1095" s="40" t="str">
        <f>VLOOKUP(N1095,Coordenadas!B$2:C1942,2,0)</f>
        <v>SUL</v>
      </c>
      <c r="P1095" s="40" t="str">
        <f>VLOOKUP(N1095,Coordenadas!B$2:D1942,3,0)</f>
        <v xml:space="preserve"> 21°21'56.13"S</v>
      </c>
      <c r="Q1095" s="40" t="str">
        <f>VLOOKUP(N1095,Coordenadas!B$2:E1942,4,0)</f>
        <v xml:space="preserve"> 46°56'39.99"O</v>
      </c>
      <c r="R1095" s="31">
        <v>4033</v>
      </c>
      <c r="S1095" s="24">
        <v>41254</v>
      </c>
      <c r="T1095" s="54" t="str">
        <f>VLOOKUP(B1095,SAOM!B$2:M2636,9,0)</f>
        <v>Anabel Demarque Leandro</v>
      </c>
      <c r="U1095" s="24" t="str">
        <f>VLOOKUP(B1095,SAOM!B$2:N2636,10,0)</f>
        <v>rua Coronel Cândido de Souza Dias, 52, Centro</v>
      </c>
      <c r="V1095" s="54" t="str">
        <f>VLOOKUP(B1095,SAOM!B$2:P2636,12,0)</f>
        <v>(35) 3556-1222</v>
      </c>
      <c r="W1095" s="175" t="str">
        <f>VLOOKUP(B1095,SAOM!B$2:O2636,11,0)</f>
        <v>37820-000</v>
      </c>
      <c r="X1095" s="31" t="str">
        <f>VLOOKUP(B1095,SAOM!B$2:Q2636,13,0)</f>
        <v>00:20:0e:10:55:5d</v>
      </c>
      <c r="Y1095" s="24">
        <v>41290</v>
      </c>
      <c r="Z1095" s="40" t="s">
        <v>12064</v>
      </c>
      <c r="AA1095" s="55">
        <v>41299</v>
      </c>
      <c r="AB1095" s="56">
        <f>VLOOKUP(C1095,Relatorios!A$3:B1866,2,0)</f>
        <v>41299</v>
      </c>
      <c r="AC1095" s="287">
        <f>VLOOKUP(D1095,Faturamento!D$3:F2530,3,0)</f>
        <v>41330</v>
      </c>
      <c r="AD1095" s="45"/>
      <c r="AE1095" s="55" t="str">
        <f>VLOOKUP(B1095,SAOM!B$2:T2636,16,0)</f>
        <v>10/01/2013 10:07:20 	Hernan Martins Alves 	Favor inserir o número 35 9829-4983 para futuros contatos.   	Pendência Ativação</v>
      </c>
      <c r="AF1095" s="55">
        <f t="shared" si="56"/>
        <v>41389</v>
      </c>
      <c r="AG1095" s="55" t="s">
        <v>4162</v>
      </c>
      <c r="AH1095" s="55"/>
      <c r="AI1095" s="181"/>
      <c r="AJ1095" s="115"/>
      <c r="AK1095" s="115"/>
      <c r="AL1095" s="11" t="str">
        <f>VLOOKUP(B1095,SAOM!B$2:U2753,20,0)</f>
        <v>Não possui computador</v>
      </c>
    </row>
    <row r="1096" spans="1:43" s="57" customFormat="1" ht="15.75" customHeight="1">
      <c r="A1096" s="39">
        <v>4291</v>
      </c>
      <c r="B1096" s="31">
        <v>4291</v>
      </c>
      <c r="C1096" s="31">
        <v>4291</v>
      </c>
      <c r="D1096" s="33" t="str">
        <f>VLOOKUP(B1096,SAOM!B$2:H2753,7,0)</f>
        <v>SES-NENO-4291</v>
      </c>
      <c r="E1096" s="24">
        <v>41157</v>
      </c>
      <c r="F1096" s="24">
        <f t="shared" si="54"/>
        <v>41202</v>
      </c>
      <c r="G1096" s="13">
        <f>VLOOKUP(B1096,SAOM!B$2:D2640,3,0)</f>
        <v>41202</v>
      </c>
      <c r="H1096" s="24">
        <f t="shared" si="55"/>
        <v>41217</v>
      </c>
      <c r="I1096" s="24" t="s">
        <v>458</v>
      </c>
      <c r="J1096" s="48" t="s">
        <v>469</v>
      </c>
      <c r="K1096" s="33" t="str">
        <f>VLOOKUP(B1096,SAOM!B$2:H2637,4,0)</f>
        <v>Aceito</v>
      </c>
      <c r="L1096" s="10" t="s">
        <v>456</v>
      </c>
      <c r="M1096" s="33" t="str">
        <f>VLOOKUP(B1096,SAOM!B$2:F2923,5,0)</f>
        <v>Lider</v>
      </c>
      <c r="N1096" s="40" t="s">
        <v>6784</v>
      </c>
      <c r="O1096" s="11" t="str">
        <f>VLOOKUP(N1096,Coordenadas!B$2:C1943,2,0)</f>
        <v>SUL</v>
      </c>
      <c r="P1096" s="11" t="str">
        <f>VLOOKUP(N1096,Coordenadas!B$2:D1943,3,0)</f>
        <v xml:space="preserve"> 21°12'39.74"S</v>
      </c>
      <c r="Q1096" s="11" t="str">
        <f>VLOOKUP(N1096,Coordenadas!B$2:E1943,4,0)</f>
        <v xml:space="preserve"> 45°13'46.17"O</v>
      </c>
      <c r="R1096" s="31">
        <v>4033</v>
      </c>
      <c r="S1096" s="24">
        <v>41180</v>
      </c>
      <c r="T1096" s="35" t="str">
        <f>VLOOKUP(B1096,SAOM!B$2:M2637,9,0)</f>
        <v>Jose Carlos Lima Junior</v>
      </c>
      <c r="U1096" s="13" t="str">
        <f>VLOOKUP(B1096,SAOM!B$2:N2637,10,0)</f>
        <v>RUA JOAO PEREIRA NETO 574,SALGADO FILHO</v>
      </c>
      <c r="V1096" s="35" t="str">
        <f>VLOOKUP(B1096,SAOM!B$2:P2637,12,0)</f>
        <v>35-3861-3726</v>
      </c>
      <c r="W1096" s="60" t="str">
        <f>VLOOKUP(B1096,SAOM!B$2:O2637,11,0)</f>
        <v>37250-000</v>
      </c>
      <c r="X1096" s="33" t="str">
        <f>VLOOKUP(B1096,SAOM!B$2:Q2637,13,0)</f>
        <v>00:20:0e:10:4b:01</v>
      </c>
      <c r="Y1096" s="24">
        <v>41180</v>
      </c>
      <c r="Z1096" s="40" t="s">
        <v>8103</v>
      </c>
      <c r="AA1096" s="55">
        <v>41180</v>
      </c>
      <c r="AB1096" s="28" t="str">
        <f>VLOOKUP(C1096,Relatorios!A$3:B1867,2,0)</f>
        <v>Pronto pra ser entregue</v>
      </c>
      <c r="AC1096" s="287">
        <f>VLOOKUP(D1096,Faturamento!D$3:F2531,3,0)</f>
        <v>41211</v>
      </c>
      <c r="AD1096" s="45"/>
      <c r="AE1096" s="14" t="str">
        <f>VLOOKUP(B1096,SAOM!B$2:T2637,16,0)</f>
        <v>-</v>
      </c>
      <c r="AF1096" s="14">
        <f t="shared" si="56"/>
        <v>41270</v>
      </c>
      <c r="AG1096" s="55">
        <v>41253</v>
      </c>
      <c r="AH1096" s="55">
        <v>41311</v>
      </c>
      <c r="AI1096" s="181" t="s">
        <v>8608</v>
      </c>
      <c r="AJ1096" s="115" t="s">
        <v>12179</v>
      </c>
      <c r="AK1096" s="115" t="s">
        <v>15368</v>
      </c>
      <c r="AL1096" s="11" t="str">
        <f>VLOOKUP(B1096,SAOM!B$2:U2754,20,0)</f>
        <v>Não possui cabo RJ45</v>
      </c>
      <c r="AM1096" s="55">
        <v>41253</v>
      </c>
      <c r="AN1096" s="55">
        <v>41282</v>
      </c>
      <c r="AO1096" s="181" t="s">
        <v>456</v>
      </c>
      <c r="AP1096" s="115" t="s">
        <v>12179</v>
      </c>
      <c r="AQ1096" s="115" t="s">
        <v>14236</v>
      </c>
    </row>
    <row r="1097" spans="1:43" s="57" customFormat="1" ht="15.75" customHeight="1">
      <c r="A1097" s="39">
        <v>4292</v>
      </c>
      <c r="B1097" s="31">
        <v>4292</v>
      </c>
      <c r="C1097" s="31">
        <v>4292</v>
      </c>
      <c r="D1097" s="33" t="str">
        <f>VLOOKUP(B1097,SAOM!B$2:H2754,7,0)</f>
        <v>SES-NENO-4292</v>
      </c>
      <c r="E1097" s="24">
        <v>41157</v>
      </c>
      <c r="F1097" s="24">
        <f t="shared" si="54"/>
        <v>41202</v>
      </c>
      <c r="G1097" s="13">
        <f>VLOOKUP(B1097,SAOM!B$2:D2641,3,0)</f>
        <v>41202</v>
      </c>
      <c r="H1097" s="24">
        <f t="shared" si="55"/>
        <v>41217</v>
      </c>
      <c r="I1097" s="24" t="s">
        <v>458</v>
      </c>
      <c r="J1097" s="48" t="s">
        <v>469</v>
      </c>
      <c r="K1097" s="33" t="str">
        <f>VLOOKUP(B1097,SAOM!B$2:H2638,4,0)</f>
        <v>Aceito</v>
      </c>
      <c r="L1097" s="10" t="s">
        <v>456</v>
      </c>
      <c r="M1097" s="33" t="str">
        <f>VLOOKUP(B1097,SAOM!B$2:F2924,5,0)</f>
        <v>Lider</v>
      </c>
      <c r="N1097" s="40" t="s">
        <v>6784</v>
      </c>
      <c r="O1097" s="11" t="str">
        <f>VLOOKUP(N1097,Coordenadas!B$2:C1944,2,0)</f>
        <v>SUL</v>
      </c>
      <c r="P1097" s="11" t="str">
        <f>VLOOKUP(N1097,Coordenadas!B$2:D1944,3,0)</f>
        <v xml:space="preserve"> 21°12'39.74"S</v>
      </c>
      <c r="Q1097" s="11" t="str">
        <f>VLOOKUP(N1097,Coordenadas!B$2:E1944,4,0)</f>
        <v xml:space="preserve"> 45°13'46.17"O</v>
      </c>
      <c r="R1097" s="31">
        <v>4033</v>
      </c>
      <c r="S1097" s="24">
        <v>41178</v>
      </c>
      <c r="T1097" s="35" t="str">
        <f>VLOOKUP(B1097,SAOM!B$2:M2638,9,0)</f>
        <v>Jose Carlos Lima Junior</v>
      </c>
      <c r="U1097" s="13" t="str">
        <f>VLOOKUP(B1097,SAOM!B$2:N2638,10,0)</f>
        <v>RUA ALFREDO UNES N°15,VILA MENEZES</v>
      </c>
      <c r="V1097" s="35" t="str">
        <f>VLOOKUP(B1097,SAOM!B$2:P2638,12,0)</f>
        <v>35-3861-3726</v>
      </c>
      <c r="W1097" s="60" t="str">
        <f>VLOOKUP(B1097,SAOM!B$2:O2638,11,0)</f>
        <v>37250-000</v>
      </c>
      <c r="X1097" s="33" t="str">
        <f>VLOOKUP(B1097,SAOM!B$2:Q2638,13,0)</f>
        <v>00:20:0e:10:4a:cd</v>
      </c>
      <c r="Y1097" s="24">
        <v>41179</v>
      </c>
      <c r="Z1097" s="40" t="s">
        <v>7934</v>
      </c>
      <c r="AA1097" s="55">
        <v>41179</v>
      </c>
      <c r="AB1097" s="28" t="str">
        <f>VLOOKUP(C1097,Relatorios!A$3:B1868,2,0)</f>
        <v>Pronto pra ser entregue</v>
      </c>
      <c r="AC1097" s="287">
        <f>VLOOKUP(D1097,Faturamento!D$3:F2532,3,0)</f>
        <v>41210</v>
      </c>
      <c r="AD1097" s="45"/>
      <c r="AE1097" s="14" t="str">
        <f>VLOOKUP(B1097,SAOM!B$2:T2638,16,0)</f>
        <v>-</v>
      </c>
      <c r="AF1097" s="14">
        <f t="shared" si="56"/>
        <v>41269</v>
      </c>
      <c r="AG1097" s="55" t="s">
        <v>4162</v>
      </c>
      <c r="AH1097" s="55"/>
      <c r="AI1097" s="181"/>
      <c r="AJ1097" s="115"/>
      <c r="AK1097" s="115"/>
      <c r="AL1097" s="11" t="str">
        <f>VLOOKUP(B1097,SAOM!B$2:U2755,20,0)</f>
        <v>Apenas deixou o cabo na localidade.</v>
      </c>
    </row>
    <row r="1098" spans="1:43" s="15" customFormat="1" ht="15.75" customHeight="1">
      <c r="A1098" s="39">
        <v>4443</v>
      </c>
      <c r="B1098" s="31">
        <v>4443</v>
      </c>
      <c r="C1098" s="31">
        <v>4443</v>
      </c>
      <c r="D1098" s="33" t="str">
        <f>VLOOKUP(B1098,SAOM!B$2:H2755,7,0)</f>
        <v>SES-COEL-4443</v>
      </c>
      <c r="E1098" s="13">
        <v>41163</v>
      </c>
      <c r="F1098" s="13">
        <f t="shared" si="54"/>
        <v>41208</v>
      </c>
      <c r="G1098" s="13">
        <f>VLOOKUP(B1098,SAOM!B$2:D2642,3,0)</f>
        <v>41208</v>
      </c>
      <c r="H1098" s="13">
        <f t="shared" si="55"/>
        <v>41223</v>
      </c>
      <c r="I1098" s="13" t="s">
        <v>458</v>
      </c>
      <c r="J1098" s="10" t="s">
        <v>469</v>
      </c>
      <c r="K1098" s="33" t="str">
        <f>VLOOKUP(B1098,SAOM!B$2:H2639,4,0)</f>
        <v>Aceito</v>
      </c>
      <c r="L1098" s="10" t="s">
        <v>456</v>
      </c>
      <c r="M1098" s="33" t="str">
        <f>VLOOKUP(B1098,SAOM!B$2:F2925,5,0)</f>
        <v>Lider</v>
      </c>
      <c r="N1098" s="11" t="s">
        <v>7343</v>
      </c>
      <c r="O1098" s="11" t="str">
        <f>VLOOKUP(N1098,Coordenadas!B$2:C1945,2,0)</f>
        <v>TRIÂNGULO DO NORTE</v>
      </c>
      <c r="P1098" s="11" t="str">
        <f>VLOOKUP(N1098,Coordenadas!B$2:D1945,3,0)</f>
        <v xml:space="preserve"> 18°28'20.50"S</v>
      </c>
      <c r="Q1098" s="11" t="str">
        <f>VLOOKUP(N1098,Coordenadas!B$2:E1945,4,0)</f>
        <v xml:space="preserve"> 47°11'33.38"O</v>
      </c>
      <c r="R1098" s="33">
        <v>4033</v>
      </c>
      <c r="S1098" s="13">
        <v>41170</v>
      </c>
      <c r="T1098" s="35" t="str">
        <f>VLOOKUP(B1098,SAOM!B$2:M2639,9,0)</f>
        <v>CARLA DE SOUZA PORTO</v>
      </c>
      <c r="U1098" s="13" t="str">
        <f>VLOOKUP(B1098,SAOM!B$2:N2639,10,0)</f>
        <v>AV - JOSE CARNEIRO DE MENDONÇA S/N</v>
      </c>
      <c r="V1098" s="35" t="str">
        <f>VLOOKUP(B1098,SAOM!B$2:P2639,12,0)</f>
        <v>34 3841 3786</v>
      </c>
      <c r="W1098" s="60" t="str">
        <f>VLOOKUP(B1098,SAOM!B$2:O2639,11,0)</f>
        <v>38550-000</v>
      </c>
      <c r="X1098" s="33" t="str">
        <f>VLOOKUP(B1098,SAOM!B$2:Q2639,13,0)</f>
        <v>00:20:0e:10:56:4a</v>
      </c>
      <c r="Y1098" s="13">
        <v>41368</v>
      </c>
      <c r="Z1098" s="11" t="s">
        <v>5712</v>
      </c>
      <c r="AA1098" s="14">
        <v>41369</v>
      </c>
      <c r="AB1098" s="28" t="e">
        <f>VLOOKUP(C1098,Relatorios!A$3:B1869,2,0)</f>
        <v>#N/A</v>
      </c>
      <c r="AC1098" s="287">
        <f>VLOOKUP(D1098,Faturamento!D$3:F2533,3,0)</f>
        <v>41400</v>
      </c>
      <c r="AD1098" s="41"/>
      <c r="AE1098" s="14" t="str">
        <f>VLOOKUP(B1098,SAOM!B$2:T2639,16,0)</f>
        <v>-</v>
      </c>
      <c r="AF1098" s="14">
        <f t="shared" si="56"/>
        <v>41459</v>
      </c>
      <c r="AG1098" s="14" t="s">
        <v>4162</v>
      </c>
      <c r="AH1098" s="14"/>
      <c r="AI1098" s="47"/>
      <c r="AJ1098" s="114"/>
      <c r="AK1098" s="114"/>
      <c r="AL1098" s="11" t="str">
        <f>VLOOKUP(B1098,SAOM!B$2:U2756,20,0)</f>
        <v>Não possui computador</v>
      </c>
    </row>
    <row r="1099" spans="1:43" s="57" customFormat="1" ht="15.75" customHeight="1">
      <c r="A1099" s="39">
        <v>4439</v>
      </c>
      <c r="B1099" s="31">
        <v>4439</v>
      </c>
      <c r="C1099" s="31">
        <v>4439</v>
      </c>
      <c r="D1099" s="33" t="str">
        <f>VLOOKUP(B1099,SAOM!B$2:H2756,7,0)</f>
        <v>SES-COEL-4439</v>
      </c>
      <c r="E1099" s="24">
        <v>41163</v>
      </c>
      <c r="F1099" s="24">
        <f t="shared" si="54"/>
        <v>41208</v>
      </c>
      <c r="G1099" s="13">
        <f>VLOOKUP(B1099,SAOM!B$2:D2643,3,0)</f>
        <v>41208</v>
      </c>
      <c r="H1099" s="24">
        <f t="shared" si="55"/>
        <v>41223</v>
      </c>
      <c r="I1099" s="24" t="s">
        <v>458</v>
      </c>
      <c r="J1099" s="48" t="s">
        <v>469</v>
      </c>
      <c r="K1099" s="33" t="str">
        <f>VLOOKUP(B1099,SAOM!B$2:H2640,4,0)</f>
        <v>Aceito</v>
      </c>
      <c r="L1099" s="10" t="s">
        <v>456</v>
      </c>
      <c r="M1099" s="33" t="str">
        <f>VLOOKUP(B1099,SAOM!B$2:F2926,5,0)</f>
        <v>Lider</v>
      </c>
      <c r="N1099" s="40" t="s">
        <v>7343</v>
      </c>
      <c r="O1099" s="11" t="str">
        <f>VLOOKUP(N1099,Coordenadas!B$2:C1946,2,0)</f>
        <v>TRIÂNGULO DO NORTE</v>
      </c>
      <c r="P1099" s="11" t="str">
        <f>VLOOKUP(N1099,Coordenadas!B$2:D1946,3,0)</f>
        <v xml:space="preserve"> 18°28'20.50"S</v>
      </c>
      <c r="Q1099" s="11" t="str">
        <f>VLOOKUP(N1099,Coordenadas!B$2:E1946,4,0)</f>
        <v xml:space="preserve"> 47°11'33.38"O</v>
      </c>
      <c r="R1099" s="31">
        <v>4033</v>
      </c>
      <c r="S1099" s="24">
        <v>41170</v>
      </c>
      <c r="T1099" s="35" t="str">
        <f>VLOOKUP(B1099,SAOM!B$2:M2640,9,0)</f>
        <v>PATRICIA APARECIDA SILVA</v>
      </c>
      <c r="U1099" s="13" t="str">
        <f>VLOOKUP(B1099,SAOM!B$2:N2640,10,0)</f>
        <v>RUA- JOSÉ MACHADO Nº 60</v>
      </c>
      <c r="V1099" s="35" t="str">
        <f>VLOOKUP(B1099,SAOM!B$2:P2640,12,0)</f>
        <v>34 3841 3785</v>
      </c>
      <c r="W1099" s="60" t="str">
        <f>VLOOKUP(B1099,SAOM!B$2:O2640,11,0)</f>
        <v>38550-000</v>
      </c>
      <c r="X1099" s="33" t="str">
        <f>VLOOKUP(B1099,SAOM!B$2:Q2640,13,0)</f>
        <v>00:20:0e:10:4c:68</v>
      </c>
      <c r="Y1099" s="24">
        <v>41186</v>
      </c>
      <c r="Z1099" s="40" t="s">
        <v>5712</v>
      </c>
      <c r="AA1099" s="55">
        <v>41187</v>
      </c>
      <c r="AB1099" s="28">
        <f>VLOOKUP(C1099,Relatorios!A$3:B1870,2,0)</f>
        <v>41291</v>
      </c>
      <c r="AC1099" s="287">
        <f>VLOOKUP(D1099,Faturamento!D$3:F2534,3,0)</f>
        <v>41218</v>
      </c>
      <c r="AD1099" s="45"/>
      <c r="AE1099" s="14" t="str">
        <f>VLOOKUP(B1099,SAOM!B$2:T2640,16,0)</f>
        <v>-</v>
      </c>
      <c r="AF1099" s="55">
        <f t="shared" si="56"/>
        <v>41277</v>
      </c>
      <c r="AG1099" s="55" t="s">
        <v>4162</v>
      </c>
      <c r="AH1099" s="55"/>
      <c r="AI1099" s="181"/>
      <c r="AJ1099" s="115"/>
      <c r="AK1099" s="115"/>
      <c r="AL1099" s="11" t="str">
        <f>VLOOKUP(B1099,SAOM!B$2:U2757,20,0)</f>
        <v>computador da localicade já possui porta ethernet sendo utilizada</v>
      </c>
    </row>
    <row r="1100" spans="1:43" s="57" customFormat="1" ht="15.75" customHeight="1">
      <c r="A1100" s="39">
        <v>4437</v>
      </c>
      <c r="B1100" s="31">
        <v>4437</v>
      </c>
      <c r="C1100" s="31">
        <v>4437</v>
      </c>
      <c r="D1100" s="33" t="str">
        <f>VLOOKUP(B1100,SAOM!B$2:H2757,7,0)</f>
        <v>SES-CADE-4437</v>
      </c>
      <c r="E1100" s="24">
        <v>41163</v>
      </c>
      <c r="F1100" s="24">
        <v>41216</v>
      </c>
      <c r="G1100" s="13">
        <f>VLOOKUP(B1100,SAOM!B$2:D2644,3,0)</f>
        <v>41216</v>
      </c>
      <c r="H1100" s="24">
        <f t="shared" si="55"/>
        <v>41231</v>
      </c>
      <c r="I1100" s="24">
        <v>41177</v>
      </c>
      <c r="J1100" s="48" t="s">
        <v>469</v>
      </c>
      <c r="K1100" s="33" t="str">
        <f>VLOOKUP(B1100,SAOM!B$2:H2641,4,0)</f>
        <v>Aceito</v>
      </c>
      <c r="L1100" s="10" t="s">
        <v>456</v>
      </c>
      <c r="M1100" s="33" t="str">
        <f>VLOOKUP(B1100,SAOM!B$2:F2927,5,0)</f>
        <v>Lider</v>
      </c>
      <c r="N1100" s="40" t="s">
        <v>1837</v>
      </c>
      <c r="O1100" s="11" t="str">
        <f>VLOOKUP(N1100,Coordenadas!B$2:C1947,2,0)</f>
        <v>LESTE</v>
      </c>
      <c r="P1100" s="11" t="str">
        <f>VLOOKUP(N1100,Coordenadas!B$2:D1947,3,0)</f>
        <v xml:space="preserve"> 19° 4'12.93"S</v>
      </c>
      <c r="Q1100" s="11" t="str">
        <f>VLOOKUP(N1100,Coordenadas!B$2:E1947,4,0)</f>
        <v xml:space="preserve"> 41°51'48.51"O</v>
      </c>
      <c r="R1100" s="31">
        <v>4033</v>
      </c>
      <c r="S1100" s="24">
        <v>41213</v>
      </c>
      <c r="T1100" s="35" t="str">
        <f>VLOOKUP(B1100,SAOM!B$2:M2641,9,0)</f>
        <v>Lucimar dos Santos Pereira</v>
      </c>
      <c r="U1100" s="13" t="str">
        <f>VLOOKUP(B1100,SAOM!B$2:N2641,10,0)</f>
        <v>Praça da Matriz S/N.º</v>
      </c>
      <c r="V1100" s="35" t="str">
        <f>VLOOKUP(B1100,SAOM!B$2:P2641,12,0)</f>
        <v xml:space="preserve">33 8848-7586 </v>
      </c>
      <c r="W1100" s="60" t="str">
        <f>VLOOKUP(B1100,SAOM!B$2:O2641,11,0)</f>
        <v>35123-000</v>
      </c>
      <c r="X1100" s="33" t="str">
        <f>VLOOKUP(B1100,SAOM!B$2:Q2641,13,0)</f>
        <v>00:20:0E:10:4A:5D</v>
      </c>
      <c r="Y1100" s="24">
        <v>41232</v>
      </c>
      <c r="Z1100" s="40" t="s">
        <v>2806</v>
      </c>
      <c r="AA1100" s="55">
        <v>41233</v>
      </c>
      <c r="AB1100" s="28">
        <f>VLOOKUP(C1100,Relatorios!A$3:B1871,2,0)</f>
        <v>41277</v>
      </c>
      <c r="AC1100" s="287">
        <f>VLOOKUP(D1100,Faturamento!D$3:F2535,3,0)</f>
        <v>41264</v>
      </c>
      <c r="AD1100" s="45"/>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55">
        <f t="shared" si="56"/>
        <v>41323</v>
      </c>
      <c r="AG1100" s="55" t="s">
        <v>4162</v>
      </c>
      <c r="AH1100" s="55"/>
      <c r="AI1100" s="181"/>
      <c r="AJ1100" s="115"/>
      <c r="AK1100" s="115"/>
      <c r="AL1100" s="11" t="str">
        <f>VLOOKUP(B1100,SAOM!B$2:U2758,20,0)</f>
        <v>Não tem computador.</v>
      </c>
    </row>
    <row r="1101" spans="1:43" s="57" customFormat="1" ht="15.75" customHeight="1">
      <c r="A1101" s="39">
        <v>4436</v>
      </c>
      <c r="B1101" s="31">
        <v>4436</v>
      </c>
      <c r="C1101" s="31">
        <v>4436</v>
      </c>
      <c r="D1101" s="33" t="str">
        <f>VLOOKUP(B1101,SAOM!B$2:H2758,7,0)</f>
        <v>SES-CADE-4436</v>
      </c>
      <c r="E1101" s="24">
        <v>41163</v>
      </c>
      <c r="F1101" s="24">
        <f t="shared" ref="F1101:F1106" si="57">E1101+45</f>
        <v>41208</v>
      </c>
      <c r="G1101" s="13">
        <f>VLOOKUP(B1101,SAOM!B$2:D2645,3,0)</f>
        <v>41208</v>
      </c>
      <c r="H1101" s="24">
        <f t="shared" si="55"/>
        <v>41223</v>
      </c>
      <c r="I1101" s="24" t="s">
        <v>458</v>
      </c>
      <c r="J1101" s="48" t="s">
        <v>469</v>
      </c>
      <c r="K1101" s="33" t="str">
        <f>VLOOKUP(B1101,SAOM!B$2:H2642,4,0)</f>
        <v>Aceito</v>
      </c>
      <c r="L1101" s="10" t="s">
        <v>456</v>
      </c>
      <c r="M1101" s="33" t="str">
        <f>VLOOKUP(B1101,SAOM!B$2:F2928,5,0)</f>
        <v>Lider</v>
      </c>
      <c r="N1101" s="40" t="s">
        <v>1837</v>
      </c>
      <c r="O1101" s="11" t="str">
        <f>VLOOKUP(N1101,Coordenadas!B$2:C1948,2,0)</f>
        <v>LESTE</v>
      </c>
      <c r="P1101" s="11" t="str">
        <f>VLOOKUP(N1101,Coordenadas!B$2:D1948,3,0)</f>
        <v xml:space="preserve"> 19° 4'12.93"S</v>
      </c>
      <c r="Q1101" s="11" t="str">
        <f>VLOOKUP(N1101,Coordenadas!B$2:E1948,4,0)</f>
        <v xml:space="preserve"> 41°51'48.51"O</v>
      </c>
      <c r="R1101" s="31">
        <v>4033</v>
      </c>
      <c r="S1101" s="24">
        <v>41173</v>
      </c>
      <c r="T1101" s="35" t="str">
        <f>VLOOKUP(B1101,SAOM!B$2:M2642,9,0)</f>
        <v>Lucimar dos Santos Pereira</v>
      </c>
      <c r="U1101" s="13" t="str">
        <f>VLOOKUP(B1101,SAOM!B$2:N2642,10,0)</f>
        <v>Fernando Rosa de Farias, 349</v>
      </c>
      <c r="V1101" s="35" t="str">
        <f>VLOOKUP(B1101,SAOM!B$2:P2642,12,0)</f>
        <v>33 3231 9824</v>
      </c>
      <c r="W1101" s="60" t="str">
        <f>VLOOKUP(B1101,SAOM!B$2:O2642,11,0)</f>
        <v>35123-000</v>
      </c>
      <c r="X1101" s="33" t="str">
        <f>VLOOKUP(B1101,SAOM!B$2:Q2642,13,0)</f>
        <v>00:20:0E:10:55:48</v>
      </c>
      <c r="Y1101" s="24">
        <v>41227</v>
      </c>
      <c r="Z1101" s="40" t="s">
        <v>2806</v>
      </c>
      <c r="AA1101" s="55">
        <v>41232</v>
      </c>
      <c r="AB1101" s="28">
        <f>VLOOKUP(C1101,Relatorios!A$3:B1872,2,0)</f>
        <v>41277</v>
      </c>
      <c r="AC1101" s="287">
        <f>VLOOKUP(D1101,Faturamento!D$3:F2536,3,0)</f>
        <v>41263</v>
      </c>
      <c r="AD1101" s="45"/>
      <c r="AE1101" s="14" t="str">
        <f>VLOOKUP(B1101,SAOM!B$2:T2642,16,0)</f>
        <v>-</v>
      </c>
      <c r="AF1101" s="55">
        <f t="shared" si="56"/>
        <v>41322</v>
      </c>
      <c r="AG1101" s="55" t="s">
        <v>4162</v>
      </c>
      <c r="AH1101" s="55"/>
      <c r="AI1101" s="181"/>
      <c r="AJ1101" s="115"/>
      <c r="AK1101" s="115"/>
      <c r="AL1101" s="11" t="str">
        <f>VLOOKUP(B1101,SAOM!B$2:U2759,20,0)</f>
        <v>Técnico sem cabo RJ45.</v>
      </c>
    </row>
    <row r="1102" spans="1:43" s="57" customFormat="1" ht="15.75" customHeight="1">
      <c r="A1102" s="39">
        <v>4434</v>
      </c>
      <c r="B1102" s="31">
        <v>4434</v>
      </c>
      <c r="C1102" s="31">
        <v>4434</v>
      </c>
      <c r="D1102" s="33" t="str">
        <f>VLOOKUP(B1102,SAOM!B$2:H2759,7,0)</f>
        <v>SES-CAIA-4434</v>
      </c>
      <c r="E1102" s="24">
        <v>41163</v>
      </c>
      <c r="F1102" s="24">
        <f t="shared" si="57"/>
        <v>41208</v>
      </c>
      <c r="G1102" s="13">
        <f>VLOOKUP(B1102,SAOM!B$2:D2646,3,0)</f>
        <v>41208</v>
      </c>
      <c r="H1102" s="24">
        <f t="shared" si="55"/>
        <v>41223</v>
      </c>
      <c r="I1102" s="24" t="s">
        <v>458</v>
      </c>
      <c r="J1102" s="48" t="s">
        <v>469</v>
      </c>
      <c r="K1102" s="33" t="str">
        <f>VLOOKUP(B1102,SAOM!B$2:H2643,4,0)</f>
        <v>Aceito</v>
      </c>
      <c r="L1102" s="10" t="s">
        <v>456</v>
      </c>
      <c r="M1102" s="33" t="str">
        <f>VLOOKUP(B1102,SAOM!B$2:F2929,5,0)</f>
        <v>Lider</v>
      </c>
      <c r="N1102" s="40" t="s">
        <v>7355</v>
      </c>
      <c r="O1102" s="11" t="str">
        <f>VLOOKUP(N1102,Coordenadas!B$2:C1949,2,0)</f>
        <v>SUL</v>
      </c>
      <c r="P1102" s="11" t="str">
        <f>VLOOKUP(N1102,Coordenadas!B$2:D1949,3,0)</f>
        <v xml:space="preserve"> 22°45'17.45"S</v>
      </c>
      <c r="Q1102" s="11" t="str">
        <f>VLOOKUP(N1102,Coordenadas!B$2:E1949,4,0)</f>
        <v xml:space="preserve"> 46° 8'42.00"O</v>
      </c>
      <c r="R1102" s="31">
        <v>4033</v>
      </c>
      <c r="S1102" s="24">
        <v>41170</v>
      </c>
      <c r="T1102" s="35" t="str">
        <f>VLOOKUP(B1102,SAOM!B$2:M2643,9,0)</f>
        <v>Loydi Sara Santos Araújo</v>
      </c>
      <c r="U1102" s="13" t="str">
        <f>VLOOKUP(B1102,SAOM!B$2:N2643,10,0)</f>
        <v>Rua: Angelo Caetano dos Santos, n°505</v>
      </c>
      <c r="V1102" s="35" t="str">
        <f>VLOOKUP(B1102,SAOM!B$2:P2643,12,0)</f>
        <v>(35)34331004</v>
      </c>
      <c r="W1102" s="60" t="str">
        <f>VLOOKUP(B1102,SAOM!B$2:O2643,11,0)</f>
        <v>37650-000</v>
      </c>
      <c r="X1102" s="33" t="str">
        <f>VLOOKUP(B1102,SAOM!B$2:Q2643,13,0)</f>
        <v>00:20:0e:10:55:58</v>
      </c>
      <c r="Y1102" s="24">
        <v>41242</v>
      </c>
      <c r="Z1102" s="40" t="s">
        <v>6324</v>
      </c>
      <c r="AA1102" s="55">
        <v>41242</v>
      </c>
      <c r="AB1102" s="28">
        <f>VLOOKUP(C1102,Relatorios!A$3:B1873,2,0)</f>
        <v>41291</v>
      </c>
      <c r="AC1102" s="287">
        <f>VLOOKUP(D1102,Faturamento!D$3:F2537,3,0)</f>
        <v>41273</v>
      </c>
      <c r="AD1102" s="45"/>
      <c r="AE1102" s="14" t="str">
        <f>VLOOKUP(B1102,SAOM!B$2:T2643,16,0)</f>
        <v>-</v>
      </c>
      <c r="AF1102" s="55">
        <f t="shared" si="56"/>
        <v>41332</v>
      </c>
      <c r="AG1102" s="55" t="s">
        <v>4162</v>
      </c>
      <c r="AH1102" s="55"/>
      <c r="AI1102" s="181"/>
      <c r="AJ1102" s="115"/>
      <c r="AK1102" s="115"/>
      <c r="AL1102" s="11" t="str">
        <f>VLOOKUP(B1102,SAOM!B$2:U2760,20,0)</f>
        <v>Vai deixar ligado no modem</v>
      </c>
    </row>
    <row r="1103" spans="1:43" s="57" customFormat="1" ht="15.75" customHeight="1">
      <c r="A1103" s="39">
        <v>4435</v>
      </c>
      <c r="B1103" s="31">
        <v>4435</v>
      </c>
      <c r="C1103" s="31">
        <v>4435</v>
      </c>
      <c r="D1103" s="33" t="str">
        <f>VLOOKUP(B1103,SAOM!B$2:H2760,7,0)</f>
        <v>SES-CAIA-4435</v>
      </c>
      <c r="E1103" s="24">
        <v>41163</v>
      </c>
      <c r="F1103" s="24">
        <f t="shared" si="57"/>
        <v>41208</v>
      </c>
      <c r="G1103" s="13">
        <f>VLOOKUP(B1103,SAOM!B$2:D2647,3,0)</f>
        <v>41208</v>
      </c>
      <c r="H1103" s="24">
        <f t="shared" si="55"/>
        <v>41223</v>
      </c>
      <c r="I1103" s="24" t="s">
        <v>458</v>
      </c>
      <c r="J1103" s="48" t="s">
        <v>469</v>
      </c>
      <c r="K1103" s="33" t="str">
        <f>VLOOKUP(B1103,SAOM!B$2:H2644,4,0)</f>
        <v>Aceito</v>
      </c>
      <c r="L1103" s="10" t="s">
        <v>456</v>
      </c>
      <c r="M1103" s="33" t="str">
        <f>VLOOKUP(B1103,SAOM!B$2:F2930,5,0)</f>
        <v>Lider</v>
      </c>
      <c r="N1103" s="40" t="s">
        <v>7355</v>
      </c>
      <c r="O1103" s="11" t="str">
        <f>VLOOKUP(N1103,Coordenadas!B$2:C1950,2,0)</f>
        <v>SUL</v>
      </c>
      <c r="P1103" s="11" t="str">
        <f>VLOOKUP(N1103,Coordenadas!B$2:D1950,3,0)</f>
        <v xml:space="preserve"> 22°45'17.45"S</v>
      </c>
      <c r="Q1103" s="11" t="str">
        <f>VLOOKUP(N1103,Coordenadas!B$2:E1950,4,0)</f>
        <v xml:space="preserve"> 46° 8'42.00"O</v>
      </c>
      <c r="R1103" s="31">
        <v>4033</v>
      </c>
      <c r="S1103" s="24">
        <v>41170</v>
      </c>
      <c r="T1103" s="35" t="str">
        <f>VLOOKUP(B1103,SAOM!B$2:M2644,9,0)</f>
        <v>Josiane Moura</v>
      </c>
      <c r="U1103" s="13" t="str">
        <f>VLOOKUP(B1103,SAOM!B$2:N2644,10,0)</f>
        <v>Rua: Da Baixada s/n</v>
      </c>
      <c r="V1103" s="35" t="str">
        <f>VLOOKUP(B1103,SAOM!B$2:P2644,12,0)</f>
        <v>(35)34381682</v>
      </c>
      <c r="W1103" s="60" t="str">
        <f>VLOOKUP(B1103,SAOM!B$2:O2644,11,0)</f>
        <v>37650-000</v>
      </c>
      <c r="X1103" s="33" t="str">
        <f>VLOOKUP(B1103,SAOM!B$2:Q2644,13,0)</f>
        <v>00:20:0e:10:4a:b5</v>
      </c>
      <c r="Y1103" s="24">
        <v>41240</v>
      </c>
      <c r="Z1103" s="40" t="s">
        <v>6324</v>
      </c>
      <c r="AA1103" s="55">
        <v>41241</v>
      </c>
      <c r="AB1103" s="28">
        <f>VLOOKUP(C1103,Relatorios!A$3:B1874,2,0)</f>
        <v>41291</v>
      </c>
      <c r="AC1103" s="287">
        <f>VLOOKUP(D1103,Faturamento!D$3:F2538,3,0)</f>
        <v>41272</v>
      </c>
      <c r="AD1103" s="45"/>
      <c r="AE1103" s="14" t="str">
        <f>VLOOKUP(B1103,SAOM!B$2:T2644,16,0)</f>
        <v>-</v>
      </c>
      <c r="AF1103" s="55">
        <f t="shared" si="56"/>
        <v>41331</v>
      </c>
      <c r="AG1103" s="55">
        <v>41398</v>
      </c>
      <c r="AH1103" s="55"/>
      <c r="AI1103" s="181" t="s">
        <v>623</v>
      </c>
      <c r="AJ1103" s="115" t="s">
        <v>18120</v>
      </c>
      <c r="AK1103" s="115"/>
      <c r="AL1103" s="11" t="str">
        <f>VLOOKUP(B1103,SAOM!B$2:U2761,20,0)</f>
        <v>O cabo não possui o comprimento necessário</v>
      </c>
    </row>
    <row r="1104" spans="1:43" s="57" customFormat="1" ht="15.75" customHeight="1">
      <c r="A1104" s="39">
        <v>4433</v>
      </c>
      <c r="B1104" s="31">
        <v>4433</v>
      </c>
      <c r="C1104" s="31">
        <v>4433</v>
      </c>
      <c r="D1104" s="33" t="str">
        <f>VLOOKUP(B1104,SAOM!B$2:H2761,7,0)</f>
        <v>SES-CAIA-4433</v>
      </c>
      <c r="E1104" s="24">
        <v>41163</v>
      </c>
      <c r="F1104" s="24">
        <f t="shared" si="57"/>
        <v>41208</v>
      </c>
      <c r="G1104" s="13">
        <f>VLOOKUP(B1104,SAOM!B$2:D2648,3,0)</f>
        <v>41208</v>
      </c>
      <c r="H1104" s="24">
        <f t="shared" si="55"/>
        <v>41223</v>
      </c>
      <c r="I1104" s="24" t="s">
        <v>458</v>
      </c>
      <c r="J1104" s="48" t="s">
        <v>469</v>
      </c>
      <c r="K1104" s="33" t="str">
        <f>VLOOKUP(B1104,SAOM!B$2:H2645,4,0)</f>
        <v>Aceito</v>
      </c>
      <c r="L1104" s="10" t="s">
        <v>456</v>
      </c>
      <c r="M1104" s="33" t="str">
        <f>VLOOKUP(B1104,SAOM!B$2:F2931,5,0)</f>
        <v>Lider</v>
      </c>
      <c r="N1104" s="40" t="s">
        <v>7355</v>
      </c>
      <c r="O1104" s="11" t="str">
        <f>VLOOKUP(N1104,Coordenadas!B$2:C1951,2,0)</f>
        <v>SUL</v>
      </c>
      <c r="P1104" s="11" t="str">
        <f>VLOOKUP(N1104,Coordenadas!B$2:D1951,3,0)</f>
        <v xml:space="preserve"> 22°45'17.45"S</v>
      </c>
      <c r="Q1104" s="11" t="str">
        <f>VLOOKUP(N1104,Coordenadas!B$2:E1951,4,0)</f>
        <v xml:space="preserve"> 46° 8'42.00"O</v>
      </c>
      <c r="R1104" s="31">
        <v>4033</v>
      </c>
      <c r="S1104" s="24">
        <v>41170</v>
      </c>
      <c r="T1104" s="35" t="str">
        <f>VLOOKUP(B1104,SAOM!B$2:M2645,9,0)</f>
        <v>Lúcia Maria de Souza Guimarães</v>
      </c>
      <c r="U1104" s="13" t="str">
        <f>VLOOKUP(B1104,SAOM!B$2:N2645,10,0)</f>
        <v>Av: Genésio Vargas, n° 222</v>
      </c>
      <c r="V1104" s="35" t="str">
        <f>VLOOKUP(B1104,SAOM!B$2:P2645,12,0)</f>
        <v>(35)34333666</v>
      </c>
      <c r="W1104" s="60" t="str">
        <f>VLOOKUP(B1104,SAOM!B$2:O2645,11,0)</f>
        <v>37650-000</v>
      </c>
      <c r="X1104" s="33" t="str">
        <f>VLOOKUP(B1104,SAOM!B$2:Q2645,13,0)</f>
        <v>00:20:0E:10:55:F3</v>
      </c>
      <c r="Y1104" s="24">
        <v>41241</v>
      </c>
      <c r="Z1104" s="40" t="s">
        <v>5381</v>
      </c>
      <c r="AA1104" s="55">
        <v>41242</v>
      </c>
      <c r="AB1104" s="28">
        <f>VLOOKUP(C1104,Relatorios!A$3:B1875,2,0)</f>
        <v>41291</v>
      </c>
      <c r="AC1104" s="287">
        <f>VLOOKUP(D1104,Faturamento!D$3:F2539,3,0)</f>
        <v>41273</v>
      </c>
      <c r="AD1104" s="45"/>
      <c r="AE1104" s="14" t="str">
        <f>VLOOKUP(B1104,SAOM!B$2:T2645,16,0)</f>
        <v>-</v>
      </c>
      <c r="AF1104" s="55">
        <f t="shared" si="56"/>
        <v>41332</v>
      </c>
      <c r="AG1104" s="55" t="s">
        <v>4162</v>
      </c>
      <c r="AH1104" s="55"/>
      <c r="AI1104" s="181"/>
      <c r="AJ1104" s="115"/>
      <c r="AK1104" s="115"/>
      <c r="AL1104" s="11" t="str">
        <f>VLOOKUP(B1104,SAOM!B$2:U2762,20,0)</f>
        <v>Não possui cabo.</v>
      </c>
    </row>
    <row r="1105" spans="1:38" s="15" customFormat="1" ht="15.75" customHeight="1">
      <c r="A1105" s="39">
        <v>4432</v>
      </c>
      <c r="B1105" s="31">
        <v>4432</v>
      </c>
      <c r="C1105" s="31">
        <v>4432</v>
      </c>
      <c r="D1105" s="33" t="str">
        <f>VLOOKUP(B1105,SAOM!B$2:H2762,7,0)</f>
        <v>SES-CAIS-4432</v>
      </c>
      <c r="E1105" s="13">
        <v>41163</v>
      </c>
      <c r="F1105" s="13">
        <f t="shared" si="57"/>
        <v>41208</v>
      </c>
      <c r="G1105" s="13">
        <f>VLOOKUP(B1105,SAOM!B$2:D2649,3,0)</f>
        <v>41208</v>
      </c>
      <c r="H1105" s="13">
        <f t="shared" si="55"/>
        <v>41223</v>
      </c>
      <c r="I1105" s="13" t="s">
        <v>458</v>
      </c>
      <c r="J1105" s="10" t="s">
        <v>469</v>
      </c>
      <c r="K1105" s="33" t="str">
        <f>VLOOKUP(B1105,SAOM!B$2:H2646,4,0)</f>
        <v>Aceito</v>
      </c>
      <c r="L1105" s="10" t="s">
        <v>456</v>
      </c>
      <c r="M1105" s="33" t="str">
        <f>VLOOKUP(B1105,SAOM!B$2:F2932,5,0)</f>
        <v>Lider</v>
      </c>
      <c r="N1105" s="11" t="s">
        <v>2072</v>
      </c>
      <c r="O1105" s="11" t="str">
        <f>VLOOKUP(N1105,Coordenadas!B$2:C1952,2,0)</f>
        <v>CENTRO</v>
      </c>
      <c r="P1105" s="11" t="str">
        <f>VLOOKUP(N1105,Coordenadas!B$2:D1952,3,0)</f>
        <v xml:space="preserve"> 19°17'33.87"S</v>
      </c>
      <c r="Q1105" s="11" t="str">
        <f>VLOOKUP(N1105,Coordenadas!B$2:E1952,4,0)</f>
        <v xml:space="preserve"> 44°24'57.29"O</v>
      </c>
      <c r="R1105" s="33">
        <v>4033</v>
      </c>
      <c r="S1105" s="13">
        <v>41172</v>
      </c>
      <c r="T1105" s="35" t="str">
        <f>VLOOKUP(B1105,SAOM!B$2:M2646,9,0)</f>
        <v xml:space="preserve">Edméia </v>
      </c>
      <c r="U1105" s="13" t="str">
        <f>VLOOKUP(B1105,SAOM!B$2:N2646,10,0)</f>
        <v>Rua Antonio Henriques de Oliveira 94</v>
      </c>
      <c r="V1105" s="35">
        <f>VLOOKUP(B1105,SAOM!B$2:P2646,12,0)</f>
        <v>3137146341</v>
      </c>
      <c r="W1105" s="60" t="str">
        <f>VLOOKUP(B1105,SAOM!B$2:O2646,11,0)</f>
        <v>35770-000</v>
      </c>
      <c r="X1105" s="33" t="str">
        <f>VLOOKUP(B1105,SAOM!B$2:Q2646,13,0)</f>
        <v>00:20:0e:10:4c:9d</v>
      </c>
      <c r="Y1105" s="13">
        <v>41193</v>
      </c>
      <c r="Z1105" s="40" t="s">
        <v>5717</v>
      </c>
      <c r="AA1105" s="14">
        <v>41193</v>
      </c>
      <c r="AB1105" s="28">
        <f>VLOOKUP(C1105,Relatorios!A$3:B1876,2,0)</f>
        <v>41299</v>
      </c>
      <c r="AC1105" s="287">
        <f>VLOOKUP(D1105,Faturamento!D$3:F2540,3,0)</f>
        <v>41224</v>
      </c>
      <c r="AD1105" s="41"/>
      <c r="AE1105" s="14" t="str">
        <f>VLOOKUP(B1105,SAOM!B$2:T2646,16,0)</f>
        <v>-</v>
      </c>
      <c r="AF1105" s="14">
        <f t="shared" si="56"/>
        <v>41283</v>
      </c>
      <c r="AG1105" s="14" t="s">
        <v>4162</v>
      </c>
      <c r="AH1105" s="14"/>
      <c r="AI1105" s="47"/>
      <c r="AJ1105" s="114"/>
      <c r="AK1105" s="114"/>
      <c r="AL1105" s="11" t="str">
        <f>VLOOKUP(B1105,SAOM!B$2:U2763,20,0)</f>
        <v>Porta LAN está ocupada</v>
      </c>
    </row>
    <row r="1106" spans="1:38" s="57" customFormat="1" ht="15.75" customHeight="1">
      <c r="A1106" s="39">
        <v>4413</v>
      </c>
      <c r="B1106" s="31">
        <v>4413</v>
      </c>
      <c r="C1106" s="31">
        <v>4413</v>
      </c>
      <c r="D1106" s="33" t="str">
        <f>VLOOKUP(B1106,SAOM!B$2:H2763,7,0)</f>
        <v>SES-ALAO-4413</v>
      </c>
      <c r="E1106" s="24">
        <v>41163</v>
      </c>
      <c r="F1106" s="24">
        <f t="shared" si="57"/>
        <v>41208</v>
      </c>
      <c r="G1106" s="13">
        <f>VLOOKUP(B1106,SAOM!B$2:D2650,3,0)</f>
        <v>41208</v>
      </c>
      <c r="H1106" s="24">
        <f t="shared" si="55"/>
        <v>41223</v>
      </c>
      <c r="I1106" s="24" t="s">
        <v>458</v>
      </c>
      <c r="J1106" s="10" t="s">
        <v>469</v>
      </c>
      <c r="K1106" s="33" t="str">
        <f>VLOOKUP(B1106,SAOM!B$2:H2647,4,0)</f>
        <v>Aceito</v>
      </c>
      <c r="L1106" s="10" t="s">
        <v>456</v>
      </c>
      <c r="M1106" s="33" t="str">
        <f>VLOOKUP(B1106,SAOM!B$2:F2933,5,0)</f>
        <v>Lider</v>
      </c>
      <c r="N1106" s="40" t="s">
        <v>7368</v>
      </c>
      <c r="O1106" s="11" t="str">
        <f>VLOOKUP(N1106,Coordenadas!B$2:C1953,2,0)</f>
        <v>LESTE DO SUL</v>
      </c>
      <c r="P1106" s="11" t="str">
        <f>VLOOKUP(N1106,Coordenadas!B$2:D1953,3,0)</f>
        <v xml:space="preserve"> 20°25'59.04"S</v>
      </c>
      <c r="Q1106" s="11" t="str">
        <f>VLOOKUP(N1106,Coordenadas!B$2:E1953,4,0)</f>
        <v xml:space="preserve"> 41°52'28.80"O</v>
      </c>
      <c r="R1106" s="31">
        <v>4033</v>
      </c>
      <c r="S1106" s="24">
        <v>41186</v>
      </c>
      <c r="T1106" s="35" t="str">
        <f>VLOOKUP(B1106,SAOM!B$2:M2647,9,0)</f>
        <v>Audenice/ João</v>
      </c>
      <c r="U1106" s="13" t="str">
        <f>VLOOKUP(B1106,SAOM!B$2:N2647,10,0)</f>
        <v>Av. Pico da Bandeira 1.199</v>
      </c>
      <c r="V1106" s="35" t="str">
        <f>VLOOKUP(B1106,SAOM!B$2:P2647,12,0)</f>
        <v>32-3747-2189</v>
      </c>
      <c r="W1106" s="60" t="str">
        <f>VLOOKUP(B1106,SAOM!B$2:O2647,11,0)</f>
        <v>36979-000</v>
      </c>
      <c r="X1106" s="33" t="str">
        <f>VLOOKUP(B1106,SAOM!B$2:Q2647,13,0)</f>
        <v>00:20:0e:10:4c:83</v>
      </c>
      <c r="Y1106" s="24">
        <v>41250</v>
      </c>
      <c r="Z1106" s="40" t="s">
        <v>5319</v>
      </c>
      <c r="AA1106" s="55">
        <v>41250</v>
      </c>
      <c r="AB1106" s="28">
        <f>VLOOKUP(C1106,Relatorios!A$3:B1877,2,0)</f>
        <v>41277</v>
      </c>
      <c r="AC1106" s="287">
        <f>VLOOKUP(D1106,Faturamento!D$3:F2541,3,0)</f>
        <v>41281</v>
      </c>
      <c r="AD1106" s="45"/>
      <c r="AE1106" s="14" t="str">
        <f>VLOOKUP(B1106,SAOM!B$2:T2647,16,0)</f>
        <v>-</v>
      </c>
      <c r="AF1106" s="55">
        <f t="shared" si="56"/>
        <v>41340</v>
      </c>
      <c r="AG1106" s="55" t="s">
        <v>4162</v>
      </c>
      <c r="AH1106" s="55"/>
      <c r="AI1106" s="181"/>
      <c r="AJ1106" s="115"/>
      <c r="AK1106" s="115"/>
      <c r="AL1106" s="11" t="str">
        <f>VLOOKUP(B1106,SAOM!B$2:U2764,20,0)</f>
        <v>Não possui o tamanho correto</v>
      </c>
    </row>
    <row r="1107" spans="1:38" s="15" customFormat="1" ht="15.75" customHeight="1">
      <c r="A1107" s="39">
        <v>4417</v>
      </c>
      <c r="B1107" s="31">
        <v>4417</v>
      </c>
      <c r="C1107" s="31">
        <v>4417</v>
      </c>
      <c r="D1107" s="33" t="str">
        <f>VLOOKUP(B1107,SAOM!B$2:H2764,7,0)</f>
        <v>SES-ARRI-4417</v>
      </c>
      <c r="E1107" s="13">
        <v>41163</v>
      </c>
      <c r="F1107" s="13">
        <v>41222</v>
      </c>
      <c r="G1107" s="13">
        <f>VLOOKUP(B1107,SAOM!B$2:D2651,3,0)</f>
        <v>41222</v>
      </c>
      <c r="H1107" s="13">
        <f t="shared" si="55"/>
        <v>41237</v>
      </c>
      <c r="I1107" s="13">
        <v>41177</v>
      </c>
      <c r="J1107" s="10" t="s">
        <v>469</v>
      </c>
      <c r="K1107" s="33" t="str">
        <f>VLOOKUP(B1107,SAOM!B$2:H2648,4,0)</f>
        <v>Aceito</v>
      </c>
      <c r="L1107" s="10" t="s">
        <v>456</v>
      </c>
      <c r="M1107" s="33" t="str">
        <f>VLOOKUP(B1107,SAOM!B$2:F2934,5,0)</f>
        <v>Lider</v>
      </c>
      <c r="N1107" s="11" t="s">
        <v>7373</v>
      </c>
      <c r="O1107" s="11" t="str">
        <f>VLOOKUP(N1107,Coordenadas!B$2:C1954,2,0)</f>
        <v>TRIÂNGULO DO NORTE</v>
      </c>
      <c r="P1107" s="11" t="str">
        <f>VLOOKUP(N1107,Coordenadas!B$2:D1954,3,0)</f>
        <v xml:space="preserve"> 18°38'49.44"S</v>
      </c>
      <c r="Q1107" s="11" t="str">
        <f>VLOOKUP(N1107,Coordenadas!B$2:E1954,4,0)</f>
        <v xml:space="preserve"> 48°10'57.77"O</v>
      </c>
      <c r="R1107" s="33">
        <v>4033</v>
      </c>
      <c r="S1107" s="13">
        <v>41213</v>
      </c>
      <c r="T1107" s="35" t="str">
        <f>VLOOKUP(B1107,SAOM!B$2:M2648,9,0)</f>
        <v>Denise Ramos</v>
      </c>
      <c r="U1107" s="13" t="str">
        <f>VLOOKUP(B1107,SAOM!B$2:N2648,10,0)</f>
        <v>AV. MARIA ABADIA DA COSTA, N. º 422</v>
      </c>
      <c r="V1107" s="35" t="str">
        <f>VLOOKUP(B1107,SAOM!B$2:P2648,12,0)</f>
        <v>34-3690-3004</v>
      </c>
      <c r="W1107" s="60" t="str">
        <f>VLOOKUP(B1107,SAOM!B$2:O2648,11,0)</f>
        <v>38441-128</v>
      </c>
      <c r="X1107" s="33" t="str">
        <f>VLOOKUP(B1107,SAOM!B$2:Q2648,13,0)</f>
        <v>00:20:0E:10:54:55</v>
      </c>
      <c r="Y1107" s="13">
        <v>41254</v>
      </c>
      <c r="Z1107" s="11" t="s">
        <v>11990</v>
      </c>
      <c r="AA1107" s="14">
        <v>41255</v>
      </c>
      <c r="AB1107" s="28">
        <f>VLOOKUP(C1107,Relatorios!A$3:B1878,2,0)</f>
        <v>41291</v>
      </c>
      <c r="AC1107" s="287">
        <f>VLOOKUP(D1107,Faturamento!D$3:F2542,3,0)</f>
        <v>41286</v>
      </c>
      <c r="AD1107" s="41"/>
      <c r="AE1107" s="14" t="str">
        <f>VLOOKUP(B1107,SAOM!B$2:T2648,16,0)</f>
        <v>09/10/2012 14:56:26 	Ivan Santos 	Adriana autorizou  	Pendência Ativação Resolvida
Adriana 34 3690-3169 não autoriza a instalação pois não sabe do que se trata.</v>
      </c>
      <c r="AF1107" s="14">
        <f t="shared" si="56"/>
        <v>41345</v>
      </c>
      <c r="AG1107" s="14" t="s">
        <v>4162</v>
      </c>
      <c r="AH1107" s="14"/>
      <c r="AI1107" s="47"/>
      <c r="AJ1107" s="114"/>
      <c r="AK1107" s="114"/>
      <c r="AL1107" s="11" t="str">
        <f>VLOOKUP(B1107,SAOM!B$2:U2765,20,0)</f>
        <v>Não há terminal próximo.</v>
      </c>
    </row>
    <row r="1108" spans="1:38" s="15" customFormat="1" ht="15.75" customHeight="1">
      <c r="A1108" s="39">
        <v>4426</v>
      </c>
      <c r="B1108" s="31">
        <v>4426</v>
      </c>
      <c r="C1108" s="31">
        <v>4426</v>
      </c>
      <c r="D1108" s="33" t="str">
        <f>VLOOKUP(B1108,SAOM!B$2:H2765,7,0)</f>
        <v>SES-ARRI-4426</v>
      </c>
      <c r="E1108" s="13">
        <v>41163</v>
      </c>
      <c r="F1108" s="13">
        <v>41222</v>
      </c>
      <c r="G1108" s="13">
        <f>VLOOKUP(B1108,SAOM!B$2:D2652,3,0)</f>
        <v>41222</v>
      </c>
      <c r="H1108" s="13">
        <f t="shared" si="55"/>
        <v>41237</v>
      </c>
      <c r="I1108" s="13">
        <v>41177</v>
      </c>
      <c r="J1108" s="10" t="s">
        <v>469</v>
      </c>
      <c r="K1108" s="33" t="str">
        <f>VLOOKUP(B1108,SAOM!B$2:H2649,4,0)</f>
        <v>Aceito</v>
      </c>
      <c r="L1108" s="10" t="s">
        <v>456</v>
      </c>
      <c r="M1108" s="33" t="str">
        <f>VLOOKUP(B1108,SAOM!B$2:F2935,5,0)</f>
        <v>Lider</v>
      </c>
      <c r="N1108" s="11" t="s">
        <v>7373</v>
      </c>
      <c r="O1108" s="11" t="str">
        <f>VLOOKUP(N1108,Coordenadas!B$2:C1955,2,0)</f>
        <v>TRIÂNGULO DO NORTE</v>
      </c>
      <c r="P1108" s="11" t="str">
        <f>VLOOKUP(N1108,Coordenadas!B$2:D1955,3,0)</f>
        <v xml:space="preserve"> 18°38'49.44"S</v>
      </c>
      <c r="Q1108" s="11" t="str">
        <f>VLOOKUP(N1108,Coordenadas!B$2:E1955,4,0)</f>
        <v xml:space="preserve"> 48°10'57.77"O</v>
      </c>
      <c r="R1108" s="33">
        <v>4033</v>
      </c>
      <c r="S1108" s="13">
        <v>41213</v>
      </c>
      <c r="T1108" s="35" t="str">
        <f>VLOOKUP(B1108,SAOM!B$2:M2649,9,0)</f>
        <v>Viviane Karina Campos Tormim</v>
      </c>
      <c r="U1108" s="13" t="str">
        <f>VLOOKUP(B1108,SAOM!B$2:N2649,10,0)</f>
        <v xml:space="preserve">R. JAIR AGAIR ROSA N. º 183 </v>
      </c>
      <c r="V1108" s="35" t="str">
        <f>VLOOKUP(B1108,SAOM!B$2:P2649,12,0)</f>
        <v>34-3690-3230</v>
      </c>
      <c r="W1108" s="60" t="str">
        <f>VLOOKUP(B1108,SAOM!B$2:O2649,11,0)</f>
        <v>38440-000</v>
      </c>
      <c r="X1108" s="33" t="str">
        <f>VLOOKUP(B1108,SAOM!B$2:Q2649,13,0)</f>
        <v>00:20:0e:10:55:67</v>
      </c>
      <c r="Y1108" s="13">
        <v>41257</v>
      </c>
      <c r="Z1108" s="11" t="s">
        <v>12146</v>
      </c>
      <c r="AA1108" s="14">
        <v>41257</v>
      </c>
      <c r="AB1108" s="28">
        <f>VLOOKUP(C1108,Relatorios!A$3:B1879,2,0)</f>
        <v>41291</v>
      </c>
      <c r="AC1108" s="287">
        <f>VLOOKUP(D1108,Faturamento!D$3:F2543,3,0)</f>
        <v>41288</v>
      </c>
      <c r="AD1108" s="41"/>
      <c r="AE1108" s="14" t="str">
        <f>VLOOKUP(B1108,SAOM!B$2:T2649,16,0)</f>
        <v>09/10/2012 14:57:09 	Ivan Santos 	Adriana autorizou.  	Pendência Ativação Resolvida
Adriana 34 3690-3169 não autoriza a instalação pois não sabe do que se trata.</v>
      </c>
      <c r="AF1108" s="14">
        <f t="shared" si="56"/>
        <v>41347</v>
      </c>
      <c r="AG1108" s="14" t="s">
        <v>4162</v>
      </c>
      <c r="AH1108" s="14"/>
      <c r="AI1108" s="47"/>
      <c r="AJ1108" s="114"/>
      <c r="AK1108" s="114"/>
      <c r="AL1108" s="11" t="str">
        <f>VLOOKUP(B1108,SAOM!B$2:U2766,20,0)</f>
        <v>No modem.</v>
      </c>
    </row>
    <row r="1109" spans="1:38" s="57" customFormat="1" ht="15.75" customHeight="1">
      <c r="A1109" s="39">
        <v>4416</v>
      </c>
      <c r="B1109" s="31">
        <v>4416</v>
      </c>
      <c r="C1109" s="31">
        <v>4416</v>
      </c>
      <c r="D1109" s="33" t="str">
        <f>VLOOKUP(B1109,SAOM!B$2:H2766,7,0)</f>
        <v>SES-ARRI-4416</v>
      </c>
      <c r="E1109" s="24">
        <v>41165</v>
      </c>
      <c r="F1109" s="24">
        <v>41224</v>
      </c>
      <c r="G1109" s="13">
        <f>VLOOKUP(B1109,SAOM!B$2:D2653,3,0)</f>
        <v>41224</v>
      </c>
      <c r="H1109" s="24">
        <f t="shared" si="55"/>
        <v>41239</v>
      </c>
      <c r="I1109" s="24">
        <v>41177</v>
      </c>
      <c r="J1109" s="48" t="s">
        <v>469</v>
      </c>
      <c r="K1109" s="33" t="str">
        <f>VLOOKUP(B1109,SAOM!B$2:H2650,4,0)</f>
        <v>Aceito</v>
      </c>
      <c r="L1109" s="10" t="s">
        <v>456</v>
      </c>
      <c r="M1109" s="33" t="str">
        <f>VLOOKUP(B1109,SAOM!B$2:F2936,5,0)</f>
        <v>Lider</v>
      </c>
      <c r="N1109" s="40" t="s">
        <v>7373</v>
      </c>
      <c r="O1109" s="11" t="str">
        <f>VLOOKUP(N1109,Coordenadas!B$2:C1956,2,0)</f>
        <v>TRIÂNGULO DO NORTE</v>
      </c>
      <c r="P1109" s="11" t="str">
        <f>VLOOKUP(N1109,Coordenadas!B$2:D1956,3,0)</f>
        <v xml:space="preserve"> 18°38'49.44"S</v>
      </c>
      <c r="Q1109" s="11" t="str">
        <f>VLOOKUP(N1109,Coordenadas!B$2:E1956,4,0)</f>
        <v xml:space="preserve"> 48°10'57.77"O</v>
      </c>
      <c r="R1109" s="31">
        <v>4033</v>
      </c>
      <c r="S1109" s="24">
        <v>41213</v>
      </c>
      <c r="T1109" s="35" t="str">
        <f>VLOOKUP(B1109,SAOM!B$2:M2650,9,0)</f>
        <v>Ga briela Paula de Oliveira Neri</v>
      </c>
      <c r="U1109" s="13" t="str">
        <f>VLOOKUP(B1109,SAOM!B$2:N2650,10,0)</f>
        <v>R. DIOGO VELOSO NAVES N. º 90, AMANHECE</v>
      </c>
      <c r="V1109" s="35" t="str">
        <f>VLOOKUP(B1109,SAOM!B$2:P2650,12,0)</f>
        <v>34-3243-1218</v>
      </c>
      <c r="W1109" s="60" t="str">
        <f>VLOOKUP(B1109,SAOM!B$2:O2650,11,0)</f>
        <v>38440-000</v>
      </c>
      <c r="X1109" s="33" t="str">
        <f>VLOOKUP(B1109,SAOM!B$2:Q2650,13,0)</f>
        <v>00:20:0e:10:55:39</v>
      </c>
      <c r="Y1109" s="24">
        <v>41249</v>
      </c>
      <c r="Z1109" s="40" t="s">
        <v>11990</v>
      </c>
      <c r="AA1109" s="55">
        <v>41250</v>
      </c>
      <c r="AB1109" s="28">
        <f>VLOOKUP(C1109,Relatorios!A$3:B1880,2,0)</f>
        <v>41291</v>
      </c>
      <c r="AC1109" s="287">
        <f>VLOOKUP(D1109,Faturamento!D$3:F2544,3,0)</f>
        <v>41280</v>
      </c>
      <c r="AD1109" s="45"/>
      <c r="AE1109" s="14" t="str">
        <f>VLOOKUP(B1109,SAOM!B$2:T2650,16,0)</f>
        <v>09/10/2012 14:56:37 	Ivan Santos 	Adriana autorizou  	Pendência Ativação Resolvida
Adriana 34 3690-3169 não autoriza a instalação pois não sabe do que se trata.</v>
      </c>
      <c r="AF1109" s="55">
        <f t="shared" si="56"/>
        <v>41340</v>
      </c>
      <c r="AG1109" s="55" t="s">
        <v>4162</v>
      </c>
      <c r="AH1109" s="55"/>
      <c r="AI1109" s="181"/>
      <c r="AJ1109" s="115"/>
      <c r="AK1109" s="115"/>
      <c r="AL1109" s="11" t="str">
        <f>VLOOKUP(B1109,SAOM!B$2:U2767,20,0)</f>
        <v>Conectado ao modem</v>
      </c>
    </row>
    <row r="1110" spans="1:38" s="15" customFormat="1" ht="15.75" customHeight="1">
      <c r="A1110" s="39">
        <v>4419</v>
      </c>
      <c r="B1110" s="31">
        <v>4419</v>
      </c>
      <c r="C1110" s="31">
        <v>4419</v>
      </c>
      <c r="D1110" s="33" t="str">
        <f>VLOOKUP(B1110,SAOM!B$2:H2767,7,0)</f>
        <v>SES-ARRI-4419</v>
      </c>
      <c r="E1110" s="13">
        <v>41165</v>
      </c>
      <c r="F1110" s="13">
        <v>41224</v>
      </c>
      <c r="G1110" s="13">
        <f>VLOOKUP(B1110,SAOM!B$2:D2654,3,0)</f>
        <v>41224</v>
      </c>
      <c r="H1110" s="13">
        <f t="shared" si="55"/>
        <v>41239</v>
      </c>
      <c r="I1110" s="13">
        <v>41177</v>
      </c>
      <c r="J1110" s="10" t="s">
        <v>469</v>
      </c>
      <c r="K1110" s="33" t="str">
        <f>VLOOKUP(B1110,SAOM!B$2:H2651,4,0)</f>
        <v>Aceito</v>
      </c>
      <c r="L1110" s="10" t="s">
        <v>456</v>
      </c>
      <c r="M1110" s="33" t="str">
        <f>VLOOKUP(B1110,SAOM!B$2:F2937,5,0)</f>
        <v>Lider</v>
      </c>
      <c r="N1110" s="11" t="s">
        <v>7373</v>
      </c>
      <c r="O1110" s="11" t="str">
        <f>VLOOKUP(N1110,Coordenadas!B$2:C1957,2,0)</f>
        <v>TRIÂNGULO DO NORTE</v>
      </c>
      <c r="P1110" s="11" t="str">
        <f>VLOOKUP(N1110,Coordenadas!B$2:D1957,3,0)</f>
        <v xml:space="preserve"> 18°38'49.44"S</v>
      </c>
      <c r="Q1110" s="11" t="str">
        <f>VLOOKUP(N1110,Coordenadas!B$2:E1957,4,0)</f>
        <v xml:space="preserve"> 48°10'57.77"O</v>
      </c>
      <c r="R1110" s="33">
        <v>4033</v>
      </c>
      <c r="S1110" s="13">
        <v>41213</v>
      </c>
      <c r="T1110" s="35" t="str">
        <f>VLOOKUP(B1110,SAOM!B$2:M2651,9,0)</f>
        <v>Ana Paula Ribeiro</v>
      </c>
      <c r="U1110" s="13" t="str">
        <f>VLOOKUP(B1110,SAOM!B$2:N2651,10,0)</f>
        <v>AV. DO CONTORNO N. º 2240, GUTIERREZ</v>
      </c>
      <c r="V1110" s="35" t="str">
        <f>VLOOKUP(B1110,SAOM!B$2:P2651,12,0)</f>
        <v>34-3690-3088</v>
      </c>
      <c r="W1110" s="60" t="str">
        <f>VLOOKUP(B1110,SAOM!B$2:O2651,11,0)</f>
        <v>38441-108</v>
      </c>
      <c r="X1110" s="33" t="str">
        <f>VLOOKUP(B1110,SAOM!B$2:Q2651,13,0)</f>
        <v>00:20:0e:10:55:41</v>
      </c>
      <c r="Y1110" s="13">
        <v>41255</v>
      </c>
      <c r="Z1110" s="11" t="s">
        <v>11990</v>
      </c>
      <c r="AA1110" s="14">
        <v>41255</v>
      </c>
      <c r="AB1110" s="28">
        <f>VLOOKUP(C1110,Relatorios!A$3:B1881,2,0)</f>
        <v>41291</v>
      </c>
      <c r="AC1110" s="287">
        <f>VLOOKUP(D1110,Faturamento!D$3:F2545,3,0)</f>
        <v>41286</v>
      </c>
      <c r="AD1110" s="41"/>
      <c r="AE1110" s="14" t="str">
        <f>VLOOKUP(B1110,SAOM!B$2:T2651,16,0)</f>
        <v>09/10/2012 14:55:57 	Ivan Santos 	Adriana autorizou  	Pendência Ativação Resolvida
Adriana 34 3690-3169 não autoriza a instalação pois não sabe do que se trata.</v>
      </c>
      <c r="AF1110" s="14">
        <f t="shared" si="56"/>
        <v>41345</v>
      </c>
      <c r="AG1110" s="14" t="s">
        <v>4162</v>
      </c>
      <c r="AH1110" s="14"/>
      <c r="AI1110" s="47"/>
      <c r="AJ1110" s="114"/>
      <c r="AK1110" s="114"/>
      <c r="AL1110" s="11" t="str">
        <f>VLOOKUP(B1110,SAOM!B$2:U2768,20,0)</f>
        <v>Conectado ao modem</v>
      </c>
    </row>
    <row r="1111" spans="1:38" s="15" customFormat="1" ht="15.75" customHeight="1">
      <c r="A1111" s="39">
        <v>4415</v>
      </c>
      <c r="B1111" s="31">
        <v>4415</v>
      </c>
      <c r="C1111" s="31">
        <v>4415</v>
      </c>
      <c r="D1111" s="33" t="str">
        <f>VLOOKUP(B1111,SAOM!B$2:H2768,7,0)</f>
        <v>SES-ARRI-4415</v>
      </c>
      <c r="E1111" s="13">
        <v>41165</v>
      </c>
      <c r="F1111" s="13">
        <v>41217</v>
      </c>
      <c r="G1111" s="13">
        <f>VLOOKUP(B1111,SAOM!B$2:D2655,3,0)</f>
        <v>41217</v>
      </c>
      <c r="H1111" s="13">
        <f t="shared" si="55"/>
        <v>41232</v>
      </c>
      <c r="I1111" s="13">
        <v>41177</v>
      </c>
      <c r="J1111" s="10" t="s">
        <v>469</v>
      </c>
      <c r="K1111" s="33" t="str">
        <f>VLOOKUP(B1111,SAOM!B$2:H2652,4,0)</f>
        <v>Aceito</v>
      </c>
      <c r="L1111" s="10" t="s">
        <v>456</v>
      </c>
      <c r="M1111" s="33" t="str">
        <f>VLOOKUP(B1111,SAOM!B$2:F2938,5,0)</f>
        <v>Lider</v>
      </c>
      <c r="N1111" s="11" t="s">
        <v>7373</v>
      </c>
      <c r="O1111" s="11" t="str">
        <f>VLOOKUP(N1111,Coordenadas!B$2:C1958,2,0)</f>
        <v>TRIÂNGULO DO NORTE</v>
      </c>
      <c r="P1111" s="11" t="str">
        <f>VLOOKUP(N1111,Coordenadas!B$2:D1958,3,0)</f>
        <v xml:space="preserve"> 18°38'49.44"S</v>
      </c>
      <c r="Q1111" s="11" t="str">
        <f>VLOOKUP(N1111,Coordenadas!B$2:E1958,4,0)</f>
        <v xml:space="preserve"> 48°10'57.77"O</v>
      </c>
      <c r="R1111" s="33">
        <v>4033</v>
      </c>
      <c r="S1111" s="13">
        <v>41172</v>
      </c>
      <c r="T1111" s="35" t="str">
        <f>VLOOKUP(B1111,SAOM!B$2:M2652,9,0)</f>
        <v>Dayane Lopes de Almeida</v>
      </c>
      <c r="U1111" s="13" t="str">
        <f>VLOOKUP(B1111,SAOM!B$2:N2652,10,0)</f>
        <v>AVENIDA BATALHÃO MAUA, BAIRRO MARIA EUGÊNIA</v>
      </c>
      <c r="V1111" s="35" t="str">
        <f>VLOOKUP(B1111,SAOM!B$2:P2652,12,0)</f>
        <v>34-3690-3159</v>
      </c>
      <c r="W1111" s="60" t="str">
        <f>VLOOKUP(B1111,SAOM!B$2:O2652,11,0)</f>
        <v>38440-210</v>
      </c>
      <c r="X1111" s="33" t="str">
        <f>VLOOKUP(B1111,SAOM!B$2:Q2652,13,0)</f>
        <v>00:20:0E:10:54:89</v>
      </c>
      <c r="Y1111" s="13">
        <v>41254</v>
      </c>
      <c r="Z1111" s="11" t="s">
        <v>11990</v>
      </c>
      <c r="AA1111" s="14">
        <v>41254</v>
      </c>
      <c r="AB1111" s="28">
        <f>VLOOKUP(C1111,Relatorios!A$3:B1882,2,0)</f>
        <v>41291</v>
      </c>
      <c r="AC1111" s="287">
        <f>VLOOKUP(D1111,Faturamento!D$3:F2546,3,0)</f>
        <v>41285</v>
      </c>
      <c r="AD1111" s="41"/>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 t="shared" si="56"/>
        <v>41344</v>
      </c>
      <c r="AG1111" s="14" t="s">
        <v>4162</v>
      </c>
      <c r="AH1111" s="14"/>
      <c r="AI1111" s="47"/>
      <c r="AJ1111" s="114"/>
      <c r="AK1111" s="114"/>
      <c r="AL1111" s="11" t="str">
        <f>VLOOKUP(B1111,SAOM!B$2:U2769,20,0)</f>
        <v>Nao vai deixar.</v>
      </c>
    </row>
    <row r="1112" spans="1:38" s="15" customFormat="1" ht="15.75" customHeight="1">
      <c r="A1112" s="39">
        <v>4431</v>
      </c>
      <c r="B1112" s="31">
        <v>4431</v>
      </c>
      <c r="C1112" s="31">
        <v>4431</v>
      </c>
      <c r="D1112" s="33" t="str">
        <f>VLOOKUP(B1112,SAOM!B$2:H2769,7,0)</f>
        <v>SES-ARRI-4431</v>
      </c>
      <c r="E1112" s="13">
        <v>41165</v>
      </c>
      <c r="F1112" s="13">
        <v>41224</v>
      </c>
      <c r="G1112" s="13">
        <f>VLOOKUP(B1112,SAOM!B$2:D2656,3,0)</f>
        <v>41224</v>
      </c>
      <c r="H1112" s="13">
        <f t="shared" si="55"/>
        <v>41239</v>
      </c>
      <c r="I1112" s="13">
        <v>41177</v>
      </c>
      <c r="J1112" s="10" t="s">
        <v>469</v>
      </c>
      <c r="K1112" s="33" t="str">
        <f>VLOOKUP(B1112,SAOM!B$2:H2653,4,0)</f>
        <v>Aceito</v>
      </c>
      <c r="L1112" s="10" t="s">
        <v>456</v>
      </c>
      <c r="M1112" s="33" t="str">
        <f>VLOOKUP(B1112,SAOM!B$2:F2939,5,0)</f>
        <v>Lider</v>
      </c>
      <c r="N1112" s="11" t="s">
        <v>7373</v>
      </c>
      <c r="O1112" s="11" t="str">
        <f>VLOOKUP(N1112,Coordenadas!B$2:C1959,2,0)</f>
        <v>TRIÂNGULO DO NORTE</v>
      </c>
      <c r="P1112" s="11" t="str">
        <f>VLOOKUP(N1112,Coordenadas!B$2:D1959,3,0)</f>
        <v xml:space="preserve"> 18°38'49.44"S</v>
      </c>
      <c r="Q1112" s="11" t="str">
        <f>VLOOKUP(N1112,Coordenadas!B$2:E1959,4,0)</f>
        <v xml:space="preserve"> 48°10'57.77"O</v>
      </c>
      <c r="R1112" s="33">
        <v>4033</v>
      </c>
      <c r="S1112" s="13">
        <v>41213</v>
      </c>
      <c r="T1112" s="35" t="str">
        <f>VLOOKUP(B1112,SAOM!B$2:M2653,9,0)</f>
        <v>Celso Ricardo</v>
      </c>
      <c r="U1112" s="13" t="str">
        <f>VLOOKUP(B1112,SAOM!B$2:N2653,10,0)</f>
        <v>PRAÇA JOSÉ RODRIGUES ALVES N. º ,  CENTRO</v>
      </c>
      <c r="V1112" s="35" t="str">
        <f>VLOOKUP(B1112,SAOM!B$2:P2653,12,0)</f>
        <v>34-3690-3023</v>
      </c>
      <c r="W1112" s="60" t="str">
        <f>VLOOKUP(B1112,SAOM!B$2:O2653,11,0)</f>
        <v>38440-000</v>
      </c>
      <c r="X1112" s="33" t="str">
        <f>VLOOKUP(B1112,SAOM!B$2:Q2653,13,0)</f>
        <v>00:20:0E:10:55:4B</v>
      </c>
      <c r="Y1112" s="13">
        <v>41257</v>
      </c>
      <c r="Z1112" s="11" t="s">
        <v>11990</v>
      </c>
      <c r="AA1112" s="14">
        <v>41257</v>
      </c>
      <c r="AB1112" s="28">
        <f>VLOOKUP(C1112,Relatorios!A$3:B1883,2,0)</f>
        <v>41291</v>
      </c>
      <c r="AC1112" s="287">
        <f>VLOOKUP(D1112,Faturamento!D$3:F2547,3,0)</f>
        <v>41288</v>
      </c>
      <c r="AD1112" s="41"/>
      <c r="AE1112" s="14" t="str">
        <f>VLOOKUP(B1112,SAOM!B$2:T2653,16,0)</f>
        <v>09/10/2012 14:55:42 	Ivan Santos 	Adriana autorizou  	Pendência Ativação Resolvida
Adriana 34 3690-3169 não autoriza a instalação pois não sabe do que se trata.</v>
      </c>
      <c r="AF1112" s="14">
        <f t="shared" si="56"/>
        <v>41347</v>
      </c>
      <c r="AG1112" s="14" t="s">
        <v>4162</v>
      </c>
      <c r="AH1112" s="14"/>
      <c r="AI1112" s="47"/>
      <c r="AJ1112" s="114"/>
      <c r="AK1112" s="114"/>
      <c r="AL1112" s="11" t="str">
        <f>VLOOKUP(B1112,SAOM!B$2:U2770,20,0)</f>
        <v>Vai deixar ligado no modem.</v>
      </c>
    </row>
    <row r="1113" spans="1:38" s="15" customFormat="1" ht="15.75" customHeight="1">
      <c r="A1113" s="39">
        <v>4427</v>
      </c>
      <c r="B1113" s="31">
        <v>4427</v>
      </c>
      <c r="C1113" s="31">
        <v>4427</v>
      </c>
      <c r="D1113" s="33" t="str">
        <f>VLOOKUP(B1113,SAOM!B$2:H2770,7,0)</f>
        <v>SES-ARRI-4427</v>
      </c>
      <c r="E1113" s="13">
        <v>41165</v>
      </c>
      <c r="F1113" s="13">
        <v>41224</v>
      </c>
      <c r="G1113" s="13">
        <f>VLOOKUP(B1113,SAOM!B$2:D2657,3,0)</f>
        <v>41224</v>
      </c>
      <c r="H1113" s="13">
        <f t="shared" si="55"/>
        <v>41239</v>
      </c>
      <c r="I1113" s="13">
        <v>41177</v>
      </c>
      <c r="J1113" s="10" t="s">
        <v>469</v>
      </c>
      <c r="K1113" s="33" t="str">
        <f>VLOOKUP(B1113,SAOM!B$2:H2654,4,0)</f>
        <v>Aceito</v>
      </c>
      <c r="L1113" s="10" t="s">
        <v>456</v>
      </c>
      <c r="M1113" s="33" t="str">
        <f>VLOOKUP(B1113,SAOM!B$2:F2940,5,0)</f>
        <v>Lider</v>
      </c>
      <c r="N1113" s="11" t="s">
        <v>7373</v>
      </c>
      <c r="O1113" s="11" t="str">
        <f>VLOOKUP(N1113,Coordenadas!B$2:C1960,2,0)</f>
        <v>TRIÂNGULO DO NORTE</v>
      </c>
      <c r="P1113" s="11" t="str">
        <f>VLOOKUP(N1113,Coordenadas!B$2:D1960,3,0)</f>
        <v xml:space="preserve"> 18°38'49.44"S</v>
      </c>
      <c r="Q1113" s="11" t="str">
        <f>VLOOKUP(N1113,Coordenadas!B$2:E1960,4,0)</f>
        <v xml:space="preserve"> 48°10'57.77"O</v>
      </c>
      <c r="R1113" s="33">
        <v>4033</v>
      </c>
      <c r="S1113" s="13">
        <v>41213</v>
      </c>
      <c r="T1113" s="35" t="str">
        <f>VLOOKUP(B1113,SAOM!B$2:M2654,9,0)</f>
        <v>Daniela Betania dos Santos</v>
      </c>
      <c r="U1113" s="13" t="str">
        <f>VLOOKUP(B1113,SAOM!B$2:N2654,10,0)</f>
        <v>R. COROMANDEL, BAIRRO AMORIM</v>
      </c>
      <c r="V1113" s="35" t="str">
        <f>VLOOKUP(B1113,SAOM!B$2:P2654,12,0)</f>
        <v>34-3690-3018</v>
      </c>
      <c r="W1113" s="60" t="str">
        <f>VLOOKUP(B1113,SAOM!B$2:O2654,11,0)</f>
        <v>38446-144</v>
      </c>
      <c r="X1113" s="33" t="str">
        <f>VLOOKUP(B1113,SAOM!B$2:Q2654,13,0)</f>
        <v>00:20:0e:10:54:cd</v>
      </c>
      <c r="Y1113" s="13">
        <v>41284</v>
      </c>
      <c r="Z1113" s="11" t="s">
        <v>11990</v>
      </c>
      <c r="AA1113" s="14">
        <v>41284</v>
      </c>
      <c r="AB1113" s="28">
        <f>VLOOKUP(C1113,Relatorios!A$3:B1884,2,0)</f>
        <v>41299</v>
      </c>
      <c r="AC1113" s="287">
        <f>VLOOKUP(D1113,Faturamento!D$3:F2548,3,0)</f>
        <v>41315</v>
      </c>
      <c r="AD1113" s="41"/>
      <c r="AE1113" s="14" t="str">
        <f>VLOOKUP(B1113,SAOM!B$2:T2654,16,0)</f>
        <v>09/10/2012 14:55:24 	Ivan Santos 	Adriana autorizou.  	Pendência Ativação Resolvida
Adriana 34 3690-3169 não autoriza a instalação pois não sabe do que se trata.</v>
      </c>
      <c r="AF1113" s="14">
        <f t="shared" si="56"/>
        <v>41374</v>
      </c>
      <c r="AG1113" s="14">
        <v>41398</v>
      </c>
      <c r="AH1113" s="14"/>
      <c r="AI1113" s="181" t="s">
        <v>623</v>
      </c>
      <c r="AJ1113" s="114" t="s">
        <v>9087</v>
      </c>
      <c r="AK1113" s="114"/>
      <c r="AL1113" s="11" t="str">
        <f>VLOOKUP(B1113,SAOM!B$2:U2771,20,0)</f>
        <v>Conectado ao modem</v>
      </c>
    </row>
    <row r="1114" spans="1:38" s="15" customFormat="1" ht="15.75" customHeight="1">
      <c r="A1114" s="39">
        <v>4430</v>
      </c>
      <c r="B1114" s="31">
        <v>4430</v>
      </c>
      <c r="C1114" s="31">
        <v>4430</v>
      </c>
      <c r="D1114" s="33" t="str">
        <f>VLOOKUP(B1114,SAOM!B$2:H2771,7,0)</f>
        <v>SES-ARRI-4430</v>
      </c>
      <c r="E1114" s="13">
        <v>41165</v>
      </c>
      <c r="F1114" s="13">
        <v>41224</v>
      </c>
      <c r="G1114" s="13">
        <f>VLOOKUP(B1114,SAOM!B$2:D2658,3,0)</f>
        <v>41224</v>
      </c>
      <c r="H1114" s="13">
        <f t="shared" si="55"/>
        <v>41239</v>
      </c>
      <c r="I1114" s="13">
        <v>41177</v>
      </c>
      <c r="J1114" s="10" t="s">
        <v>469</v>
      </c>
      <c r="K1114" s="33" t="str">
        <f>VLOOKUP(B1114,SAOM!B$2:H2655,4,0)</f>
        <v>Aceito</v>
      </c>
      <c r="L1114" s="10" t="s">
        <v>456</v>
      </c>
      <c r="M1114" s="33" t="str">
        <f>VLOOKUP(B1114,SAOM!B$2:F2941,5,0)</f>
        <v>Lider</v>
      </c>
      <c r="N1114" s="11" t="s">
        <v>7373</v>
      </c>
      <c r="O1114" s="11" t="str">
        <f>VLOOKUP(N1114,Coordenadas!B$2:C1961,2,0)</f>
        <v>TRIÂNGULO DO NORTE</v>
      </c>
      <c r="P1114" s="11" t="str">
        <f>VLOOKUP(N1114,Coordenadas!B$2:D1961,3,0)</f>
        <v xml:space="preserve"> 18°38'49.44"S</v>
      </c>
      <c r="Q1114" s="11" t="str">
        <f>VLOOKUP(N1114,Coordenadas!B$2:E1961,4,0)</f>
        <v xml:space="preserve"> 48°10'57.77"O</v>
      </c>
      <c r="R1114" s="33">
        <v>4033</v>
      </c>
      <c r="S1114" s="13">
        <v>41213</v>
      </c>
      <c r="T1114" s="35" t="str">
        <f>VLOOKUP(B1114,SAOM!B$2:M2655,9,0)</f>
        <v>Gabriela Dionisio e Alessandra</v>
      </c>
      <c r="U1114" s="13" t="str">
        <f>VLOOKUP(B1114,SAOM!B$2:N2655,10,0)</f>
        <v>R. DA PAZ N. º 05, SANTA HELENA</v>
      </c>
      <c r="V1114" s="35" t="str">
        <f>VLOOKUP(B1114,SAOM!B$2:P2655,12,0)</f>
        <v>34-3690-3011</v>
      </c>
      <c r="W1114" s="60" t="str">
        <f>VLOOKUP(B1114,SAOM!B$2:O2655,11,0)</f>
        <v>38440-246</v>
      </c>
      <c r="X1114" s="33" t="str">
        <f>VLOOKUP(B1114,SAOM!B$2:Q2655,13,0)</f>
        <v>00:20:0e:10:54:c8</v>
      </c>
      <c r="Y1114" s="13">
        <v>41254</v>
      </c>
      <c r="Z1114" s="11" t="s">
        <v>11990</v>
      </c>
      <c r="AA1114" s="14">
        <v>41255</v>
      </c>
      <c r="AB1114" s="28">
        <f>VLOOKUP(C1114,Relatorios!A$3:B1885,2,0)</f>
        <v>41291</v>
      </c>
      <c r="AC1114" s="287">
        <f>VLOOKUP(D1114,Faturamento!D$3:F2549,3,0)</f>
        <v>41286</v>
      </c>
      <c r="AD1114" s="41"/>
      <c r="AE1114" s="14" t="str">
        <f>VLOOKUP(B1114,SAOM!B$2:T2655,16,0)</f>
        <v xml:space="preserve">09/10/2012 14:55:01 	Ivan Santos 	Adriana autorizou  	Pendência Ativação Resolvida
Adriana 34 3690-3169 não autoriza a instalação pois não sabe do que se trata.
</v>
      </c>
      <c r="AF1114" s="14">
        <f t="shared" si="56"/>
        <v>41345</v>
      </c>
      <c r="AG1114" s="14" t="s">
        <v>4162</v>
      </c>
      <c r="AH1114" s="14"/>
      <c r="AI1114" s="47"/>
      <c r="AJ1114" s="114"/>
      <c r="AK1114" s="114"/>
      <c r="AL1114" s="11" t="str">
        <f>VLOOKUP(B1114,SAOM!B$2:U2772,20,0)</f>
        <v>-</v>
      </c>
    </row>
    <row r="1115" spans="1:38" s="57" customFormat="1" ht="15.75" customHeight="1">
      <c r="A1115" s="39">
        <v>4429</v>
      </c>
      <c r="B1115" s="31">
        <v>4429</v>
      </c>
      <c r="C1115" s="31">
        <v>4429</v>
      </c>
      <c r="D1115" s="31" t="str">
        <f>VLOOKUP(B1115,SAOM!B$2:H2772,7,0)</f>
        <v>SES-ARRI-4429</v>
      </c>
      <c r="E1115" s="24">
        <v>41165</v>
      </c>
      <c r="F1115" s="24">
        <v>41229</v>
      </c>
      <c r="G1115" s="24">
        <f>VLOOKUP(B1115,SAOM!B$2:D2659,3,0)</f>
        <v>41229</v>
      </c>
      <c r="H1115" s="24">
        <f t="shared" si="55"/>
        <v>41244</v>
      </c>
      <c r="I1115" s="24">
        <v>41200</v>
      </c>
      <c r="J1115" s="48" t="s">
        <v>469</v>
      </c>
      <c r="K1115" s="31" t="str">
        <f>VLOOKUP(B1115,SAOM!B$2:H2656,4,0)</f>
        <v>Aceito</v>
      </c>
      <c r="L1115" s="48" t="s">
        <v>14234</v>
      </c>
      <c r="M1115" s="33" t="str">
        <f>VLOOKUP(B1115,SAOM!B$2:F2942,5,0)</f>
        <v>SH Sat</v>
      </c>
      <c r="N1115" s="40" t="s">
        <v>7373</v>
      </c>
      <c r="O1115" s="40" t="str">
        <f>VLOOKUP(N1115,Coordenadas!B$2:C1962,2,0)</f>
        <v>TRIÂNGULO DO NORTE</v>
      </c>
      <c r="P1115" s="40" t="str">
        <f>VLOOKUP(N1115,Coordenadas!B$2:D1962,3,0)</f>
        <v xml:space="preserve"> 18°38'49.44"S</v>
      </c>
      <c r="Q1115" s="40" t="str">
        <f>VLOOKUP(N1115,Coordenadas!B$2:E1962,4,0)</f>
        <v xml:space="preserve"> 48°10'57.77"O</v>
      </c>
      <c r="R1115" s="31">
        <v>4033</v>
      </c>
      <c r="S1115" s="24">
        <v>41213</v>
      </c>
      <c r="T1115" s="54" t="str">
        <f>VLOOKUP(B1115,SAOM!B$2:M2656,9,0)</f>
        <v>Marina Lopes Gontiko de Melo</v>
      </c>
      <c r="U1115" s="24" t="str">
        <f>VLOOKUP(B1115,SAOM!B$2:N2656,10,0)</f>
        <v>R. DOUTOR AUGUSTO CARPANEDA 770, INDEPENDÊNCIA</v>
      </c>
      <c r="V1115" s="54" t="str">
        <f>VLOOKUP(B1115,SAOM!B$2:P2656,12,0)</f>
        <v>34-3690-3042</v>
      </c>
      <c r="W1115" s="175" t="str">
        <f>VLOOKUP(B1115,SAOM!B$2:O2656,11,0)</f>
        <v>38440-000</v>
      </c>
      <c r="X1115" s="31" t="str">
        <f>VLOOKUP(B1115,SAOM!B$2:Q2656,13,0)</f>
        <v>00:20:0E:10:56:2A</v>
      </c>
      <c r="Y1115" s="24">
        <v>41376</v>
      </c>
      <c r="Z1115" s="40" t="s">
        <v>15547</v>
      </c>
      <c r="AA1115" s="14">
        <v>41379</v>
      </c>
      <c r="AB1115" s="56">
        <v>41382</v>
      </c>
      <c r="AC1115" s="287">
        <f>VLOOKUP(D1115,Faturamento!D$3:F2550,3,0)</f>
        <v>41410</v>
      </c>
      <c r="AD1115" s="45"/>
      <c r="AE1115" s="55"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55">
        <f t="shared" si="56"/>
        <v>41469</v>
      </c>
      <c r="AG1115" s="55" t="s">
        <v>4162</v>
      </c>
      <c r="AH1115" s="55"/>
      <c r="AI1115" s="181"/>
      <c r="AJ1115" s="115"/>
      <c r="AK1115" s="115"/>
      <c r="AL1115" s="40" t="str">
        <f>VLOOKUP(B1115,SAOM!B$2:U2773,20,0)</f>
        <v>Vai deixar conectado no modem, tem computador.</v>
      </c>
    </row>
    <row r="1116" spans="1:38" s="15" customFormat="1" ht="15.75" customHeight="1">
      <c r="A1116" s="39">
        <v>4428</v>
      </c>
      <c r="B1116" s="31">
        <v>4428</v>
      </c>
      <c r="C1116" s="31">
        <v>4428</v>
      </c>
      <c r="D1116" s="33" t="str">
        <f>VLOOKUP(B1116,SAOM!B$2:H2773,7,0)</f>
        <v>SES-ARRI-4428</v>
      </c>
      <c r="E1116" s="13">
        <v>41165</v>
      </c>
      <c r="F1116" s="13">
        <v>41217</v>
      </c>
      <c r="G1116" s="13">
        <f>VLOOKUP(B1116,SAOM!B$2:D2660,3,0)</f>
        <v>41217</v>
      </c>
      <c r="H1116" s="13">
        <f t="shared" si="55"/>
        <v>41232</v>
      </c>
      <c r="I1116" s="13">
        <v>41177</v>
      </c>
      <c r="J1116" s="10" t="s">
        <v>469</v>
      </c>
      <c r="K1116" s="33" t="str">
        <f>VLOOKUP(B1116,SAOM!B$2:H2657,4,0)</f>
        <v>Aceito</v>
      </c>
      <c r="L1116" s="10" t="s">
        <v>456</v>
      </c>
      <c r="M1116" s="33" t="str">
        <f>VLOOKUP(B1116,SAOM!B$2:F2943,5,0)</f>
        <v>Lider</v>
      </c>
      <c r="N1116" s="11" t="s">
        <v>7373</v>
      </c>
      <c r="O1116" s="11" t="str">
        <f>VLOOKUP(N1116,Coordenadas!B$2:C1963,2,0)</f>
        <v>TRIÂNGULO DO NORTE</v>
      </c>
      <c r="P1116" s="11" t="str">
        <f>VLOOKUP(N1116,Coordenadas!B$2:D1963,3,0)</f>
        <v xml:space="preserve"> 18°38'49.44"S</v>
      </c>
      <c r="Q1116" s="11" t="str">
        <f>VLOOKUP(N1116,Coordenadas!B$2:E1963,4,0)</f>
        <v xml:space="preserve"> 48°10'57.77"O</v>
      </c>
      <c r="R1116" s="33">
        <v>4033</v>
      </c>
      <c r="S1116" s="13">
        <v>41172</v>
      </c>
      <c r="T1116" s="35" t="str">
        <f>VLOOKUP(B1116,SAOM!B$2:M2657,9,0)</f>
        <v>Cassia de Abreu Andrade</v>
      </c>
      <c r="U1116" s="13" t="str">
        <f>VLOOKUP(B1116,SAOM!B$2:N2657,10,0)</f>
        <v>PRAÇA SANTO AGOSTINHO, BAIRRO GOÍAS</v>
      </c>
      <c r="V1116" s="35" t="str">
        <f>VLOOKUP(B1116,SAOM!B$2:P2657,12,0)</f>
        <v>34-3690-3002</v>
      </c>
      <c r="W1116" s="60" t="str">
        <f>VLOOKUP(B1116,SAOM!B$2:O2657,11,0)</f>
        <v>38440-000</v>
      </c>
      <c r="X1116" s="33" t="str">
        <f>VLOOKUP(B1116,SAOM!B$2:Q2657,13,0)</f>
        <v>00:20:0e:10:54:81</v>
      </c>
      <c r="Y1116" s="13">
        <v>41253</v>
      </c>
      <c r="Z1116" s="11" t="s">
        <v>11990</v>
      </c>
      <c r="AA1116" s="14">
        <v>41253</v>
      </c>
      <c r="AB1116" s="28">
        <f>VLOOKUP(C1116,Relatorios!A$3:B1887,2,0)</f>
        <v>41291</v>
      </c>
      <c r="AC1116" s="287">
        <f>VLOOKUP(D1116,Faturamento!D$3:F2551,3,0)</f>
        <v>41284</v>
      </c>
      <c r="AD1116" s="41"/>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 t="shared" si="56"/>
        <v>41343</v>
      </c>
      <c r="AG1116" s="14" t="s">
        <v>4162</v>
      </c>
      <c r="AH1116" s="14"/>
      <c r="AI1116" s="47"/>
      <c r="AJ1116" s="114"/>
      <c r="AK1116" s="114"/>
      <c r="AL1116" s="11" t="str">
        <f>VLOOKUP(B1116,SAOM!B$2:U2774,20,0)</f>
        <v>Conectado ao modem</v>
      </c>
    </row>
    <row r="1117" spans="1:38" s="57" customFormat="1" ht="15.75" customHeight="1">
      <c r="A1117" s="39">
        <v>4418</v>
      </c>
      <c r="B1117" s="31">
        <v>4418</v>
      </c>
      <c r="C1117" s="31">
        <v>4418</v>
      </c>
      <c r="D1117" s="33" t="str">
        <f>VLOOKUP(B1117,SAOM!B$2:H2774,7,0)</f>
        <v>SES-ARRI-4418</v>
      </c>
      <c r="E1117" s="24">
        <v>41165</v>
      </c>
      <c r="F1117" s="24">
        <v>41224</v>
      </c>
      <c r="G1117" s="13">
        <f>VLOOKUP(B1117,SAOM!B$2:D2661,3,0)</f>
        <v>41224</v>
      </c>
      <c r="H1117" s="24">
        <f t="shared" si="55"/>
        <v>41239</v>
      </c>
      <c r="I1117" s="24">
        <v>41177</v>
      </c>
      <c r="J1117" s="48" t="s">
        <v>469</v>
      </c>
      <c r="K1117" s="33" t="str">
        <f>VLOOKUP(B1117,SAOM!B$2:H2658,4,0)</f>
        <v>Aceito</v>
      </c>
      <c r="L1117" s="10" t="s">
        <v>456</v>
      </c>
      <c r="M1117" s="33" t="str">
        <f>VLOOKUP(B1117,SAOM!B$2:F2944,5,0)</f>
        <v>Lider</v>
      </c>
      <c r="N1117" s="40" t="s">
        <v>7373</v>
      </c>
      <c r="O1117" s="11" t="str">
        <f>VLOOKUP(N1117,Coordenadas!B$2:C1964,2,0)</f>
        <v>TRIÂNGULO DO NORTE</v>
      </c>
      <c r="P1117" s="11" t="str">
        <f>VLOOKUP(N1117,Coordenadas!B$2:D1964,3,0)</f>
        <v xml:space="preserve"> 18°38'49.44"S</v>
      </c>
      <c r="Q1117" s="11" t="str">
        <f>VLOOKUP(N1117,Coordenadas!B$2:E1964,4,0)</f>
        <v xml:space="preserve"> 48°10'57.77"O</v>
      </c>
      <c r="R1117" s="31">
        <v>4033</v>
      </c>
      <c r="S1117" s="24">
        <v>41213</v>
      </c>
      <c r="T1117" s="35" t="str">
        <f>VLOOKUP(B1117,SAOM!B$2:M2658,9,0)</f>
        <v>Anicesia Cecilia Gotardi Ludovino</v>
      </c>
      <c r="U1117" s="13" t="str">
        <f>VLOOKUP(B1117,SAOM!B$2:N2658,10,0)</f>
        <v>PRAÇA JUSCELINO KUBISTCHEK S/N,  BRASILIA</v>
      </c>
      <c r="V1117" s="35" t="str">
        <f>VLOOKUP(B1117,SAOM!B$2:P2658,12,0)</f>
        <v>34-3241-0542</v>
      </c>
      <c r="W1117" s="60" t="str">
        <f>VLOOKUP(B1117,SAOM!B$2:O2658,11,0)</f>
        <v>38441-128</v>
      </c>
      <c r="X1117" s="33" t="str">
        <f>VLOOKUP(B1117,SAOM!B$2:Q2658,13,0)</f>
        <v>00:20:0e:10:54:5e</v>
      </c>
      <c r="Y1117" s="24">
        <v>41250</v>
      </c>
      <c r="Z1117" s="11" t="s">
        <v>11990</v>
      </c>
      <c r="AA1117" s="55">
        <v>41253</v>
      </c>
      <c r="AB1117" s="28">
        <f>VLOOKUP(C1117,Relatorios!A$3:B1888,2,0)</f>
        <v>41291</v>
      </c>
      <c r="AC1117" s="287">
        <f>VLOOKUP(D1117,Faturamento!D$3:F2552,3,0)</f>
        <v>41284</v>
      </c>
      <c r="AD1117" s="45"/>
      <c r="AE1117" s="14" t="str">
        <f>VLOOKUP(B1117,SAOM!B$2:T2658,16,0)</f>
        <v>09/10/2012 14:54:31 	Ivan Santos 	Adriana autorizou.  	Pendência Ativação Resolvida
Adriana 34 3690-3169 não autoriza a instalação pois não sabe do que se trata.</v>
      </c>
      <c r="AF1117" s="55">
        <f t="shared" si="56"/>
        <v>41343</v>
      </c>
      <c r="AG1117" s="55" t="s">
        <v>4162</v>
      </c>
      <c r="AH1117" s="55"/>
      <c r="AI1117" s="181"/>
      <c r="AJ1117" s="115"/>
      <c r="AK1117" s="115"/>
      <c r="AL1117" s="11" t="str">
        <f>VLOOKUP(B1117,SAOM!B$2:U2775,20,0)</f>
        <v>Localidade não possui computador</v>
      </c>
    </row>
    <row r="1118" spans="1:38" s="57" customFormat="1" ht="15.75" customHeight="1">
      <c r="A1118" s="39">
        <v>4425</v>
      </c>
      <c r="B1118" s="31">
        <v>4425</v>
      </c>
      <c r="C1118" s="31">
        <v>4425</v>
      </c>
      <c r="D1118" s="33" t="str">
        <f>VLOOKUP(B1118,SAOM!B$2:H2775,7,0)</f>
        <v>SES-ARRI-4425</v>
      </c>
      <c r="E1118" s="24">
        <v>41165</v>
      </c>
      <c r="F1118" s="24">
        <v>41224</v>
      </c>
      <c r="G1118" s="13">
        <f>VLOOKUP(B1118,SAOM!B$2:D2662,3,0)</f>
        <v>41224</v>
      </c>
      <c r="H1118" s="24">
        <f t="shared" si="55"/>
        <v>41239</v>
      </c>
      <c r="I1118" s="24">
        <v>41177</v>
      </c>
      <c r="J1118" s="48" t="s">
        <v>469</v>
      </c>
      <c r="K1118" s="33" t="str">
        <f>VLOOKUP(B1118,SAOM!B$2:H2659,4,0)</f>
        <v>Aceito</v>
      </c>
      <c r="L1118" s="10" t="s">
        <v>456</v>
      </c>
      <c r="M1118" s="33" t="str">
        <f>VLOOKUP(B1118,SAOM!B$2:F2945,5,0)</f>
        <v>Lider</v>
      </c>
      <c r="N1118" s="40" t="s">
        <v>7373</v>
      </c>
      <c r="O1118" s="11" t="str">
        <f>VLOOKUP(N1118,Coordenadas!B$2:C1965,2,0)</f>
        <v>TRIÂNGULO DO NORTE</v>
      </c>
      <c r="P1118" s="11" t="str">
        <f>VLOOKUP(N1118,Coordenadas!B$2:D1965,3,0)</f>
        <v xml:space="preserve"> 18°38'49.44"S</v>
      </c>
      <c r="Q1118" s="11" t="str">
        <f>VLOOKUP(N1118,Coordenadas!B$2:E1965,4,0)</f>
        <v xml:space="preserve"> 48°10'57.77"O</v>
      </c>
      <c r="R1118" s="31">
        <v>4033</v>
      </c>
      <c r="S1118" s="24">
        <v>41213</v>
      </c>
      <c r="T1118" s="35" t="str">
        <f>VLOOKUP(B1118,SAOM!B$2:M2659,9,0)</f>
        <v>Rodrigo Alves Garcia</v>
      </c>
      <c r="U1118" s="13" t="str">
        <f>VLOOKUP(B1118,SAOM!B$2:N2659,10,0)</f>
        <v>AV. DAS PALMEIRAS N. º 60, SÃO SEBASTIÃO</v>
      </c>
      <c r="V1118" s="35" t="str">
        <f>VLOOKUP(B1118,SAOM!B$2:P2659,12,0)</f>
        <v>34-3690-3022</v>
      </c>
      <c r="W1118" s="60" t="str">
        <f>VLOOKUP(B1118,SAOM!B$2:O2659,11,0)</f>
        <v>38443-112</v>
      </c>
      <c r="X1118" s="33" t="str">
        <f>VLOOKUP(B1118,SAOM!B$2:Q2659,13,0)</f>
        <v>00:20:0E:10:54:EC</v>
      </c>
      <c r="Y1118" s="24">
        <v>41250</v>
      </c>
      <c r="Z1118" s="11" t="s">
        <v>11990</v>
      </c>
      <c r="AA1118" s="55">
        <v>41253</v>
      </c>
      <c r="AB1118" s="28">
        <f>VLOOKUP(C1118,Relatorios!A$3:B1889,2,0)</f>
        <v>41291</v>
      </c>
      <c r="AC1118" s="287">
        <f>VLOOKUP(D1118,Faturamento!D$3:F2553,3,0)</f>
        <v>41284</v>
      </c>
      <c r="AD1118" s="45"/>
      <c r="AE1118" s="14" t="str">
        <f>VLOOKUP(B1118,SAOM!B$2:T2659,16,0)</f>
        <v>09/10/2012 14:54:18 	Ivan Santos 	Adriana autorizou  	Pendência Ativação Resolvida
Adriana 34 3690-3169 não autoriza a instalação pois não sabe do que se trata.</v>
      </c>
      <c r="AF1118" s="55">
        <f t="shared" si="56"/>
        <v>41343</v>
      </c>
      <c r="AG1118" s="55" t="s">
        <v>4162</v>
      </c>
      <c r="AH1118" s="55"/>
      <c r="AI1118" s="181"/>
      <c r="AJ1118" s="115"/>
      <c r="AK1118" s="115"/>
      <c r="AL1118" s="11" t="str">
        <f>VLOOKUP(B1118,SAOM!B$2:U2776,20,0)</f>
        <v>Vai deixar ligado no modem.</v>
      </c>
    </row>
    <row r="1119" spans="1:38" s="57" customFormat="1" ht="15.75" customHeight="1">
      <c r="A1119" s="39">
        <v>4424</v>
      </c>
      <c r="B1119" s="31">
        <v>4424</v>
      </c>
      <c r="C1119" s="31">
        <v>4424</v>
      </c>
      <c r="D1119" s="33" t="str">
        <f>VLOOKUP(B1119,SAOM!B$2:H2776,7,0)</f>
        <v>SES-ARRI-4424</v>
      </c>
      <c r="E1119" s="24">
        <v>41165</v>
      </c>
      <c r="F1119" s="24">
        <v>41224</v>
      </c>
      <c r="G1119" s="13">
        <f>VLOOKUP(B1119,SAOM!B$2:D2663,3,0)</f>
        <v>41224</v>
      </c>
      <c r="H1119" s="24">
        <f t="shared" si="55"/>
        <v>41239</v>
      </c>
      <c r="I1119" s="24">
        <v>41177</v>
      </c>
      <c r="J1119" s="48" t="s">
        <v>469</v>
      </c>
      <c r="K1119" s="33" t="str">
        <f>VLOOKUP(B1119,SAOM!B$2:H2660,4,0)</f>
        <v>Aceito</v>
      </c>
      <c r="L1119" s="10" t="s">
        <v>456</v>
      </c>
      <c r="M1119" s="33" t="str">
        <f>VLOOKUP(B1119,SAOM!B$2:F2946,5,0)</f>
        <v>Lider</v>
      </c>
      <c r="N1119" s="40" t="s">
        <v>7373</v>
      </c>
      <c r="O1119" s="11" t="str">
        <f>VLOOKUP(N1119,Coordenadas!B$2:C1966,2,0)</f>
        <v>TRIÂNGULO DO NORTE</v>
      </c>
      <c r="P1119" s="11" t="str">
        <f>VLOOKUP(N1119,Coordenadas!B$2:D1966,3,0)</f>
        <v xml:space="preserve"> 18°38'49.44"S</v>
      </c>
      <c r="Q1119" s="11" t="str">
        <f>VLOOKUP(N1119,Coordenadas!B$2:E1966,4,0)</f>
        <v xml:space="preserve"> 48°10'57.77"O</v>
      </c>
      <c r="R1119" s="31">
        <v>4033</v>
      </c>
      <c r="S1119" s="24">
        <v>41213</v>
      </c>
      <c r="T1119" s="35" t="str">
        <f>VLOOKUP(B1119,SAOM!B$2:M2660,9,0)</f>
        <v>Naura Liane Pereira</v>
      </c>
      <c r="U1119" s="13" t="str">
        <f>VLOOKUP(B1119,SAOM!B$2:N2660,10,0)</f>
        <v>AV. CORNELIA RODRIGUES DA CUNHA N. º 851, SANTIAGO</v>
      </c>
      <c r="V1119" s="35" t="str">
        <f>VLOOKUP(B1119,SAOM!B$2:P2660,12,0)</f>
        <v>34-3690-3219</v>
      </c>
      <c r="W1119" s="60" t="str">
        <f>VLOOKUP(B1119,SAOM!B$2:O2660,11,0)</f>
        <v>38444-284</v>
      </c>
      <c r="X1119" s="33" t="str">
        <f>VLOOKUP(B1119,SAOM!B$2:Q2660,13,0)</f>
        <v>00:20:0E:10:55:5E</v>
      </c>
      <c r="Y1119" s="24">
        <v>41248</v>
      </c>
      <c r="Z1119" s="11" t="s">
        <v>11990</v>
      </c>
      <c r="AA1119" s="55">
        <v>41248</v>
      </c>
      <c r="AB1119" s="28">
        <f>VLOOKUP(C1119,Relatorios!A$3:B1890,2,0)</f>
        <v>41291</v>
      </c>
      <c r="AC1119" s="287">
        <f>VLOOKUP(D1119,Faturamento!D$3:F2554,3,0)</f>
        <v>41279</v>
      </c>
      <c r="AD1119" s="45"/>
      <c r="AE1119" s="14" t="str">
        <f>VLOOKUP(B1119,SAOM!B$2:T2660,16,0)</f>
        <v>09/10/2012 14:37:21 	Ivan Santos 	Adriana autorizou.  	Pendência Ativação Resolvida
Adriana 34 3690-3169 não autoriza a instalação pois não sabe do que se trata.</v>
      </c>
      <c r="AF1119" s="55">
        <f t="shared" si="56"/>
        <v>41338</v>
      </c>
      <c r="AG1119" s="55" t="s">
        <v>4162</v>
      </c>
      <c r="AH1119" s="55"/>
      <c r="AI1119" s="181"/>
      <c r="AJ1119" s="115"/>
      <c r="AK1119" s="115"/>
      <c r="AL1119" s="11" t="str">
        <f>VLOOKUP(B1119,SAOM!B$2:U2777,20,0)</f>
        <v>Não há computador disponível.</v>
      </c>
    </row>
    <row r="1120" spans="1:38" s="15" customFormat="1" ht="15.75" customHeight="1">
      <c r="A1120" s="39">
        <v>4423</v>
      </c>
      <c r="B1120" s="31">
        <v>4423</v>
      </c>
      <c r="C1120" s="31">
        <v>4423</v>
      </c>
      <c r="D1120" s="33" t="str">
        <f>VLOOKUP(B1120,SAOM!B$2:H2777,7,0)</f>
        <v>SES-ARRI-4423</v>
      </c>
      <c r="E1120" s="13">
        <v>41165</v>
      </c>
      <c r="F1120" s="13">
        <v>41224</v>
      </c>
      <c r="G1120" s="13">
        <f>VLOOKUP(B1120,SAOM!B$2:D2664,3,0)</f>
        <v>41224</v>
      </c>
      <c r="H1120" s="13">
        <f t="shared" si="55"/>
        <v>41239</v>
      </c>
      <c r="I1120" s="13">
        <v>41177</v>
      </c>
      <c r="J1120" s="10" t="s">
        <v>469</v>
      </c>
      <c r="K1120" s="33" t="str">
        <f>VLOOKUP(B1120,SAOM!B$2:H2661,4,0)</f>
        <v>Aceito</v>
      </c>
      <c r="L1120" s="10" t="s">
        <v>14234</v>
      </c>
      <c r="M1120" s="33" t="str">
        <f>VLOOKUP(B1120,SAOM!B$2:F2947,5,0)</f>
        <v>SH Sat</v>
      </c>
      <c r="N1120" s="11" t="s">
        <v>7373</v>
      </c>
      <c r="O1120" s="11" t="str">
        <f>VLOOKUP(N1120,Coordenadas!B$2:C1967,2,0)</f>
        <v>TRIÂNGULO DO NORTE</v>
      </c>
      <c r="P1120" s="11" t="str">
        <f>VLOOKUP(N1120,Coordenadas!B$2:D1967,3,0)</f>
        <v xml:space="preserve"> 18°38'49.44"S</v>
      </c>
      <c r="Q1120" s="11" t="str">
        <f>VLOOKUP(N1120,Coordenadas!B$2:E1967,4,0)</f>
        <v xml:space="preserve"> 48°10'57.77"O</v>
      </c>
      <c r="R1120" s="33">
        <v>4033</v>
      </c>
      <c r="S1120" s="13">
        <v>41213</v>
      </c>
      <c r="T1120" s="35" t="str">
        <f>VLOOKUP(B1120,SAOM!B$2:M2661,9,0)</f>
        <v>Cilene Fernandes Machado</v>
      </c>
      <c r="U1120" s="13" t="str">
        <f>VLOOKUP(B1120,SAOM!B$2:N2661,10,0)</f>
        <v xml:space="preserve"> 	R. MIGUEL ASSAD DEBS N. º 151 - SANTA TEREZINHA</v>
      </c>
      <c r="V1120" s="35" t="str">
        <f>VLOOKUP(B1120,SAOM!B$2:P2661,12,0)</f>
        <v>34-3690-3019</v>
      </c>
      <c r="W1120" s="60" t="str">
        <f>VLOOKUP(B1120,SAOM!B$2:O2661,11,0)</f>
        <v>38444-284</v>
      </c>
      <c r="X1120" s="33" t="str">
        <f>VLOOKUP(B1120,SAOM!B$2:Q2661,13,0)</f>
        <v>00:20:0E:10:57:58</v>
      </c>
      <c r="Y1120" s="13">
        <v>41375</v>
      </c>
      <c r="Z1120" s="11" t="s">
        <v>15547</v>
      </c>
      <c r="AA1120" s="14">
        <v>41376</v>
      </c>
      <c r="AB1120" s="28">
        <v>41382</v>
      </c>
      <c r="AC1120" s="287">
        <f>VLOOKUP(D1120,Faturamento!D$3:F2555,3,0)</f>
        <v>41407</v>
      </c>
      <c r="AD1120" s="41"/>
      <c r="AE1120" s="14" t="str">
        <f>VLOOKUP(B1120,SAOM!B$2:T2661,16,0)</f>
        <v>09/10/2012 14:36:39 	Ivan Santos 	Adriana autorizou.  	Pendência Ativação Resolvida
Adriana 34 3690-3169 não autoriza a instalação pois não sabe do que se trata.</v>
      </c>
      <c r="AF1120" s="14">
        <f t="shared" si="56"/>
        <v>41466</v>
      </c>
      <c r="AG1120" s="14" t="s">
        <v>4162</v>
      </c>
      <c r="AH1120" s="14"/>
      <c r="AI1120" s="47"/>
      <c r="AJ1120" s="114"/>
      <c r="AK1120" s="114"/>
      <c r="AL1120" s="11" t="str">
        <f>VLOOKUP(B1120,SAOM!B$2:U2778,20,0)</f>
        <v>Vai deixar conectado no modem, tem computador.</v>
      </c>
    </row>
    <row r="1121" spans="1:38" s="57" customFormat="1" ht="15.75" customHeight="1">
      <c r="A1121" s="39">
        <v>4422</v>
      </c>
      <c r="B1121" s="31">
        <v>4422</v>
      </c>
      <c r="C1121" s="31">
        <v>4422</v>
      </c>
      <c r="D1121" s="33" t="str">
        <f>VLOOKUP(B1121,SAOM!B$2:H2778,7,0)</f>
        <v>SES-ARRI-4422</v>
      </c>
      <c r="E1121" s="24">
        <v>41165</v>
      </c>
      <c r="F1121" s="24">
        <v>41224</v>
      </c>
      <c r="G1121" s="13">
        <f>VLOOKUP(B1121,SAOM!B$2:D2665,3,0)</f>
        <v>41224</v>
      </c>
      <c r="H1121" s="24">
        <f t="shared" si="55"/>
        <v>41239</v>
      </c>
      <c r="I1121" s="24">
        <v>41177</v>
      </c>
      <c r="J1121" s="48" t="s">
        <v>469</v>
      </c>
      <c r="K1121" s="33" t="str">
        <f>VLOOKUP(B1121,SAOM!B$2:H2662,4,0)</f>
        <v>Aceito</v>
      </c>
      <c r="L1121" s="10" t="s">
        <v>456</v>
      </c>
      <c r="M1121" s="33" t="str">
        <f>VLOOKUP(B1121,SAOM!B$2:F2948,5,0)</f>
        <v>Lider</v>
      </c>
      <c r="N1121" s="40" t="s">
        <v>7373</v>
      </c>
      <c r="O1121" s="11" t="str">
        <f>VLOOKUP(N1121,Coordenadas!B$2:C1968,2,0)</f>
        <v>TRIÂNGULO DO NORTE</v>
      </c>
      <c r="P1121" s="11" t="str">
        <f>VLOOKUP(N1121,Coordenadas!B$2:D1968,3,0)</f>
        <v xml:space="preserve"> 18°38'49.44"S</v>
      </c>
      <c r="Q1121" s="11" t="str">
        <f>VLOOKUP(N1121,Coordenadas!B$2:E1968,4,0)</f>
        <v xml:space="preserve"> 48°10'57.77"O</v>
      </c>
      <c r="R1121" s="31">
        <v>4033</v>
      </c>
      <c r="S1121" s="24">
        <v>41213</v>
      </c>
      <c r="T1121" s="35" t="str">
        <f>VLOOKUP(B1121,SAOM!B$2:M2662,9,0)</f>
        <v>Divina Rodrigues Santana Braga</v>
      </c>
      <c r="U1121" s="13" t="str">
        <f>VLOOKUP(B1121,SAOM!B$2:N2662,10,0)</f>
        <v>PRAÇA ABTÔNIO MARCELINO DIAS, PARAÍSO</v>
      </c>
      <c r="V1121" s="35" t="str">
        <f>VLOOKUP(B1121,SAOM!B$2:P2662,12,0)</f>
        <v>34-3690-3007</v>
      </c>
      <c r="W1121" s="60" t="str">
        <f>VLOOKUP(B1121,SAOM!B$2:O2662,11,0)</f>
        <v>38445-011</v>
      </c>
      <c r="X1121" s="33" t="str">
        <f>VLOOKUP(B1121,SAOM!B$2:Q2662,13,0)</f>
        <v>00:20:0e:10:55:51</v>
      </c>
      <c r="Y1121" s="24">
        <v>41247</v>
      </c>
      <c r="Z1121" s="11" t="s">
        <v>11990</v>
      </c>
      <c r="AA1121" s="55">
        <v>41247</v>
      </c>
      <c r="AB1121" s="28">
        <f>VLOOKUP(C1121,Relatorios!A$3:B1892,2,0)</f>
        <v>41291</v>
      </c>
      <c r="AC1121" s="287">
        <f>VLOOKUP(D1121,Faturamento!D$3:F2556,3,0)</f>
        <v>41278</v>
      </c>
      <c r="AD1121" s="45"/>
      <c r="AE1121" s="14" t="str">
        <f>VLOOKUP(B1121,SAOM!B$2:T2662,16,0)</f>
        <v>09/10/2012 14:34:44 	Ivan Santos 	Adriana autorizou.  	Pendência Ativação Resolvida
Adriana 34 3690-3169 não autoriza a instalação pois não sabe do que se trata.</v>
      </c>
      <c r="AF1121" s="55">
        <f t="shared" si="56"/>
        <v>41337</v>
      </c>
      <c r="AG1121" s="55" t="s">
        <v>4162</v>
      </c>
      <c r="AH1121" s="55"/>
      <c r="AI1121" s="181"/>
      <c r="AJ1121" s="115"/>
      <c r="AK1121" s="115"/>
      <c r="AL1121" s="11" t="str">
        <f>VLOOKUP(B1121,SAOM!B$2:U2779,20,0)</f>
        <v>o operador não possui cabo RJ45</v>
      </c>
    </row>
    <row r="1122" spans="1:38" s="15" customFormat="1" ht="15.75" customHeight="1">
      <c r="A1122" s="39">
        <v>4421</v>
      </c>
      <c r="B1122" s="31">
        <v>4421</v>
      </c>
      <c r="C1122" s="31">
        <v>4421</v>
      </c>
      <c r="D1122" s="33" t="str">
        <f>VLOOKUP(B1122,SAOM!B$2:H2779,7,0)</f>
        <v>SES-ARRI-4421</v>
      </c>
      <c r="E1122" s="13">
        <v>41165</v>
      </c>
      <c r="F1122" s="13">
        <v>41224</v>
      </c>
      <c r="G1122" s="13">
        <f>VLOOKUP(B1122,SAOM!B$2:D2666,3,0)</f>
        <v>41224</v>
      </c>
      <c r="H1122" s="13">
        <f t="shared" si="55"/>
        <v>41239</v>
      </c>
      <c r="I1122" s="13">
        <v>41177</v>
      </c>
      <c r="J1122" s="10" t="s">
        <v>469</v>
      </c>
      <c r="K1122" s="33" t="str">
        <f>VLOOKUP(B1122,SAOM!B$2:H2663,4,0)</f>
        <v>Aceito</v>
      </c>
      <c r="L1122" s="10" t="s">
        <v>456</v>
      </c>
      <c r="M1122" s="33" t="str">
        <f>VLOOKUP(B1122,SAOM!B$2:F2949,5,0)</f>
        <v>Lider</v>
      </c>
      <c r="N1122" s="11" t="s">
        <v>7373</v>
      </c>
      <c r="O1122" s="11" t="str">
        <f>VLOOKUP(N1122,Coordenadas!B$2:C1969,2,0)</f>
        <v>TRIÂNGULO DO NORTE</v>
      </c>
      <c r="P1122" s="11" t="str">
        <f>VLOOKUP(N1122,Coordenadas!B$2:D1969,3,0)</f>
        <v xml:space="preserve"> 18°38'49.44"S</v>
      </c>
      <c r="Q1122" s="11" t="str">
        <f>VLOOKUP(N1122,Coordenadas!B$2:E1969,4,0)</f>
        <v xml:space="preserve"> 48°10'57.77"O</v>
      </c>
      <c r="R1122" s="33">
        <v>4033</v>
      </c>
      <c r="S1122" s="13">
        <v>41213</v>
      </c>
      <c r="T1122" s="35" t="str">
        <f>VLOOKUP(B1122,SAOM!B$2:M2663,9,0)</f>
        <v>Ana Luiza Ferreira Lemos de Paiva</v>
      </c>
      <c r="U1122" s="13" t="str">
        <f>VLOOKUP(B1122,SAOM!B$2:N2663,10,0)</f>
        <v>R. OTACILIO PINTO DE OLIVEIRA N. º 650, NOVO HORIZONTE</v>
      </c>
      <c r="V1122" s="35" t="str">
        <f>VLOOKUP(B1122,SAOM!B$2:P2663,12,0)</f>
        <v>34-3690-3122</v>
      </c>
      <c r="W1122" s="60" t="str">
        <f>VLOOKUP(B1122,SAOM!B$2:O2663,11,0)</f>
        <v>38446-278</v>
      </c>
      <c r="X1122" s="33" t="str">
        <f>VLOOKUP(B1122,SAOM!B$2:Q2663,13,0)</f>
        <v>00:20:0E:10:54:4A</v>
      </c>
      <c r="Y1122" s="13">
        <v>41256</v>
      </c>
      <c r="Z1122" s="11" t="s">
        <v>11990</v>
      </c>
      <c r="AA1122" s="14">
        <v>41256</v>
      </c>
      <c r="AB1122" s="28">
        <f>VLOOKUP(C1122,Relatorios!A$3:B1893,2,0)</f>
        <v>41291</v>
      </c>
      <c r="AC1122" s="287">
        <f>VLOOKUP(D1122,Faturamento!D$3:F2557,3,0)</f>
        <v>41287</v>
      </c>
      <c r="AD1122" s="41"/>
      <c r="AE1122" s="14" t="str">
        <f>VLOOKUP(B1122,SAOM!B$2:T2663,16,0)</f>
        <v>09/10/2012 14:34:30 	Ivan Santos 	Adriana autorizou.  	Pendência Ativação Resolvida
Adriana 34 3690-3169 não autoriza a instalação pois não sabe do que se trata.</v>
      </c>
      <c r="AF1122" s="14">
        <f t="shared" si="56"/>
        <v>41346</v>
      </c>
      <c r="AG1122" s="14" t="s">
        <v>4162</v>
      </c>
      <c r="AH1122" s="14"/>
      <c r="AI1122" s="47"/>
      <c r="AJ1122" s="114"/>
      <c r="AK1122" s="114"/>
      <c r="AL1122" s="11" t="str">
        <f>VLOOKUP(B1122,SAOM!B$2:U2780,20,0)</f>
        <v>Vai deixar ligado modem.</v>
      </c>
    </row>
    <row r="1123" spans="1:38" s="57" customFormat="1" ht="15.75" customHeight="1">
      <c r="A1123" s="39">
        <v>4420</v>
      </c>
      <c r="B1123" s="31">
        <v>4420</v>
      </c>
      <c r="C1123" s="31">
        <v>4420</v>
      </c>
      <c r="D1123" s="33" t="str">
        <f>VLOOKUP(B1123,SAOM!B$2:H2780,7,0)</f>
        <v>SES-ARRI-4420</v>
      </c>
      <c r="E1123" s="24">
        <v>41165</v>
      </c>
      <c r="F1123" s="24">
        <v>41224</v>
      </c>
      <c r="G1123" s="13">
        <f>VLOOKUP(B1123,SAOM!B$2:D2667,3,0)</f>
        <v>41224</v>
      </c>
      <c r="H1123" s="24">
        <f t="shared" si="55"/>
        <v>41239</v>
      </c>
      <c r="I1123" s="24">
        <v>41177</v>
      </c>
      <c r="J1123" s="48" t="s">
        <v>469</v>
      </c>
      <c r="K1123" s="33" t="str">
        <f>VLOOKUP(B1123,SAOM!B$2:H2664,4,0)</f>
        <v>Aceito</v>
      </c>
      <c r="L1123" s="10" t="s">
        <v>456</v>
      </c>
      <c r="M1123" s="33" t="str">
        <f>VLOOKUP(B1123,SAOM!B$2:F2950,5,0)</f>
        <v>Lider</v>
      </c>
      <c r="N1123" s="40" t="s">
        <v>7373</v>
      </c>
      <c r="O1123" s="11" t="str">
        <f>VLOOKUP(N1123,Coordenadas!B$2:C1970,2,0)</f>
        <v>TRIÂNGULO DO NORTE</v>
      </c>
      <c r="P1123" s="11" t="str">
        <f>VLOOKUP(N1123,Coordenadas!B$2:D1970,3,0)</f>
        <v xml:space="preserve"> 18°38'49.44"S</v>
      </c>
      <c r="Q1123" s="11" t="str">
        <f>VLOOKUP(N1123,Coordenadas!B$2:E1970,4,0)</f>
        <v xml:space="preserve"> 48°10'57.77"O</v>
      </c>
      <c r="R1123" s="31">
        <v>4033</v>
      </c>
      <c r="S1123" s="24">
        <v>41213</v>
      </c>
      <c r="T1123" s="35" t="str">
        <f>VLOOKUP(B1123,SAOM!B$2:M2664,9,0)</f>
        <v>Doriluce Martins Oliveira</v>
      </c>
      <c r="U1123" s="13" t="str">
        <f>VLOOKUP(B1123,SAOM!B$2:N2664,10,0)</f>
        <v>R. TUPACIGUARA N. º 355, MIRANDA</v>
      </c>
      <c r="V1123" s="35" t="str">
        <f>VLOOKUP(B1123,SAOM!B$2:P2664,12,0)</f>
        <v>34-3242-4731</v>
      </c>
      <c r="W1123" s="60" t="str">
        <f>VLOOKUP(B1123,SAOM!B$2:O2664,11,0)</f>
        <v>38444-254</v>
      </c>
      <c r="X1123" s="33" t="str">
        <f>VLOOKUP(B1123,SAOM!B$2:Q2664,13,0)</f>
        <v>00:20:0E:10:55:82</v>
      </c>
      <c r="Y1123" s="24">
        <v>41247</v>
      </c>
      <c r="Z1123" s="11" t="s">
        <v>11990</v>
      </c>
      <c r="AA1123" s="55">
        <v>41248</v>
      </c>
      <c r="AB1123" s="28">
        <f>VLOOKUP(C1123,Relatorios!A$3:B1894,2,0)</f>
        <v>41291</v>
      </c>
      <c r="AC1123" s="287">
        <f>VLOOKUP(D1123,Faturamento!D$3:F2558,3,0)</f>
        <v>41279</v>
      </c>
      <c r="AD1123" s="45"/>
      <c r="AE1123" s="14" t="str">
        <f>VLOOKUP(B1123,SAOM!B$2:T2664,16,0)</f>
        <v>09/10/2012 14:33:43 	Ivan Santos 	Adriana autorizou.  	Pendência Ativação Resolvida
Adriana 34 3690-3169 não autoriza a instalação pois não sabe do que se trata.</v>
      </c>
      <c r="AF1123" s="55">
        <f t="shared" si="56"/>
        <v>41338</v>
      </c>
      <c r="AG1123" s="55">
        <v>41398</v>
      </c>
      <c r="AH1123" s="55"/>
      <c r="AI1123" s="181" t="s">
        <v>623</v>
      </c>
      <c r="AJ1123" s="115" t="s">
        <v>9087</v>
      </c>
      <c r="AK1123" s="115"/>
      <c r="AL1123" s="11" t="str">
        <f>VLOOKUP(B1123,SAOM!B$2:U2781,20,0)</f>
        <v>Não, o cabo é curto para a distância.</v>
      </c>
    </row>
    <row r="1124" spans="1:38" s="57" customFormat="1" ht="15.75" customHeight="1">
      <c r="A1124" s="39">
        <v>4414</v>
      </c>
      <c r="B1124" s="31">
        <v>4414</v>
      </c>
      <c r="C1124" s="31">
        <v>4414</v>
      </c>
      <c r="D1124" s="31" t="str">
        <f>VLOOKUP(B1124,SAOM!B$2:H2781,7,0)</f>
        <v>SES-ARRI-4414</v>
      </c>
      <c r="E1124" s="24">
        <v>41165</v>
      </c>
      <c r="F1124" s="24">
        <v>41217</v>
      </c>
      <c r="G1124" s="24">
        <f>VLOOKUP(B1124,SAOM!B$2:D2668,3,0)</f>
        <v>41217</v>
      </c>
      <c r="H1124" s="24">
        <f t="shared" si="55"/>
        <v>41232</v>
      </c>
      <c r="I1124" s="24">
        <v>41177</v>
      </c>
      <c r="J1124" s="48" t="s">
        <v>469</v>
      </c>
      <c r="K1124" s="31" t="str">
        <f>VLOOKUP(B1124,SAOM!B$2:H2665,4,0)</f>
        <v>Aceito</v>
      </c>
      <c r="L1124" s="48" t="s">
        <v>14234</v>
      </c>
      <c r="M1124" s="33" t="str">
        <f>VLOOKUP(B1124,SAOM!B$2:F2951,5,0)</f>
        <v>SH Sat</v>
      </c>
      <c r="N1124" s="40" t="s">
        <v>7373</v>
      </c>
      <c r="O1124" s="40" t="str">
        <f>VLOOKUP(N1124,Coordenadas!B$2:C1971,2,0)</f>
        <v>TRIÂNGULO DO NORTE</v>
      </c>
      <c r="P1124" s="40" t="str">
        <f>VLOOKUP(N1124,Coordenadas!B$2:D1971,3,0)</f>
        <v xml:space="preserve"> 18°38'49.44"S</v>
      </c>
      <c r="Q1124" s="40" t="str">
        <f>VLOOKUP(N1124,Coordenadas!B$2:E1971,4,0)</f>
        <v xml:space="preserve"> 48°10'57.77"O</v>
      </c>
      <c r="R1124" s="31">
        <v>4033</v>
      </c>
      <c r="S1124" s="24">
        <v>41172</v>
      </c>
      <c r="T1124" s="54" t="str">
        <f>VLOOKUP(B1124,SAOM!B$2:M2665,9,0)</f>
        <v>Eliane Martins Ferreira Abdias Dias</v>
      </c>
      <c r="U1124" s="24" t="str">
        <f>VLOOKUP(B1124,SAOM!B$2:N2665,10,0)</f>
        <v>SEBASTIAO NAVES N. º 555 - CENTRO</v>
      </c>
      <c r="V1124" s="54" t="str">
        <f>VLOOKUP(B1124,SAOM!B$2:P2665,12,0)</f>
        <v>34-3690-3026</v>
      </c>
      <c r="W1124" s="175" t="str">
        <f>VLOOKUP(B1124,SAOM!B$2:O2665,11,0)</f>
        <v>38440-000</v>
      </c>
      <c r="X1124" s="31" t="str">
        <f>VLOOKUP(B1124,SAOM!B$2:Q2665,13,0)</f>
        <v>00:20:0E:10:59:2B</v>
      </c>
      <c r="Y1124" s="24">
        <v>41375</v>
      </c>
      <c r="Z1124" s="40" t="s">
        <v>15547</v>
      </c>
      <c r="AA1124" s="55">
        <v>41375</v>
      </c>
      <c r="AB1124" s="56">
        <v>41382</v>
      </c>
      <c r="AC1124" s="287">
        <f>VLOOKUP(D1124,Faturamento!D$3:F2559,3,0)</f>
        <v>41406</v>
      </c>
      <c r="AD1124" s="45"/>
      <c r="AE1124" s="55" t="str">
        <f>VLOOKUP(B1124,SAOM!B$2:T2665,16,0)</f>
        <v>09/10/2012 14:33:30 	Ivan Santos 	Adriana autorizou.  	Pendência Ativação Resolvida
02/10/2012 12:05:40 	Hernan Martins Alves 	Adriana 34 3690-3169 não autoriza a instalação pois não sabe do que se trata.   	Pendência Ativação</v>
      </c>
      <c r="AF1124" s="55">
        <f t="shared" si="56"/>
        <v>41465</v>
      </c>
      <c r="AG1124" s="55" t="s">
        <v>4162</v>
      </c>
      <c r="AH1124" s="55"/>
      <c r="AI1124" s="181"/>
      <c r="AJ1124" s="115"/>
      <c r="AK1124" s="115"/>
      <c r="AL1124" s="40" t="str">
        <f>VLOOKUP(B1124,SAOM!B$2:U2782,20,0)</f>
        <v>Vai deixar conectado no modem.</v>
      </c>
    </row>
    <row r="1125" spans="1:38" s="15" customFormat="1" ht="15.75" customHeight="1">
      <c r="A1125" s="39">
        <v>4412</v>
      </c>
      <c r="B1125" s="31">
        <v>4412</v>
      </c>
      <c r="C1125" s="31">
        <v>4412</v>
      </c>
      <c r="D1125" s="33" t="str">
        <f>VLOOKUP(B1125,SAOM!B$2:H2782,7,0)</f>
        <v>SES-ABOS-4412</v>
      </c>
      <c r="E1125" s="13">
        <v>41165</v>
      </c>
      <c r="F1125" s="13">
        <f t="shared" ref="F1125:F1143" si="58">E1125+45</f>
        <v>41210</v>
      </c>
      <c r="G1125" s="13">
        <f>VLOOKUP(B1125,SAOM!B$2:D2669,3,0)</f>
        <v>41210</v>
      </c>
      <c r="H1125" s="13">
        <f t="shared" si="55"/>
        <v>41225</v>
      </c>
      <c r="I1125" s="13" t="s">
        <v>458</v>
      </c>
      <c r="J1125" s="10" t="s">
        <v>1296</v>
      </c>
      <c r="K1125" s="33" t="str">
        <f>VLOOKUP(B1125,SAOM!B$2:H2666,4,0)</f>
        <v>Agendado</v>
      </c>
      <c r="L1125" s="10" t="s">
        <v>1296</v>
      </c>
      <c r="M1125" s="33" t="str">
        <f>VLOOKUP(B1125,SAOM!B$2:F2952,5,0)</f>
        <v>Lider</v>
      </c>
      <c r="N1125" s="11" t="s">
        <v>1559</v>
      </c>
      <c r="O1125" s="11" t="str">
        <f>VLOOKUP(N1125,Coordenadas!B$2:C1972,2,0)</f>
        <v>TRIÂNGULO DO NORTE</v>
      </c>
      <c r="P1125" s="11" t="str">
        <f>VLOOKUP(N1125,Coordenadas!B$2:D1972,3,0)</f>
        <v xml:space="preserve"> 18°29'10.37"S</v>
      </c>
      <c r="Q1125" s="11" t="str">
        <f>VLOOKUP(N1125,Coordenadas!B$2:E1972,4,0)</f>
        <v xml:space="preserve"> 47°23'3.83"O</v>
      </c>
      <c r="R1125" s="33">
        <v>4033</v>
      </c>
      <c r="S1125" s="13" t="s">
        <v>1296</v>
      </c>
      <c r="T1125" s="35" t="str">
        <f>VLOOKUP(B1125,SAOM!B$2:M2666,9,0)</f>
        <v>Regis Tomas Santos</v>
      </c>
      <c r="U1125" s="13" t="str">
        <f>VLOOKUP(B1125,SAOM!B$2:N2666,10,0)</f>
        <v>Av. Benedito Teodoro da Silva, Centro</v>
      </c>
      <c r="V1125" s="35" t="str">
        <f>VLOOKUP(B1125,SAOM!B$2:P2666,12,0)</f>
        <v>(34) 38471224</v>
      </c>
      <c r="W1125" s="60" t="str">
        <f>VLOOKUP(B1125,SAOM!B$2:O2666,11,0)</f>
        <v>38540-000</v>
      </c>
      <c r="X1125" s="33" t="str">
        <f>VLOOKUP(B1125,SAOM!B$2:Q2666,13,0)</f>
        <v>-</v>
      </c>
      <c r="Y1125" s="13"/>
      <c r="Z1125" s="11"/>
      <c r="AA1125" s="14"/>
      <c r="AB1125" s="28" t="e">
        <f>VLOOKUP(C1125,Relatorios!A$3:B1896,2,0)</f>
        <v>#N/A</v>
      </c>
      <c r="AC1125" s="287" t="e">
        <f>VLOOKUP(D1125,Faturamento!D$3:F2560,3,0)</f>
        <v>#N/A</v>
      </c>
      <c r="AD1125" s="41"/>
      <c r="AE1125" s="14" t="str">
        <f>VLOOKUP(B1125,SAOM!B$2:T2666,16,0)</f>
        <v>-</v>
      </c>
      <c r="AF1125" s="14">
        <f t="shared" si="56"/>
        <v>90</v>
      </c>
      <c r="AG1125" s="14" t="s">
        <v>4162</v>
      </c>
      <c r="AH1125" s="14"/>
      <c r="AI1125" s="47"/>
      <c r="AJ1125" s="114"/>
      <c r="AK1125" s="114"/>
      <c r="AL1125" s="11" t="str">
        <f>VLOOKUP(B1125,SAOM!B$2:U2783,20,0)</f>
        <v>-</v>
      </c>
    </row>
    <row r="1126" spans="1:38" s="57" customFormat="1" ht="15.75" customHeight="1">
      <c r="A1126" s="39">
        <v>4411</v>
      </c>
      <c r="B1126" s="31">
        <v>4411</v>
      </c>
      <c r="C1126" s="31">
        <v>4411</v>
      </c>
      <c r="D1126" s="33" t="str">
        <f>VLOOKUP(B1126,SAOM!B$2:H2783,7,0)</f>
        <v>SES-ABOS-4411</v>
      </c>
      <c r="E1126" s="24">
        <v>41165</v>
      </c>
      <c r="F1126" s="24">
        <f t="shared" si="58"/>
        <v>41210</v>
      </c>
      <c r="G1126" s="13">
        <f>VLOOKUP(B1126,SAOM!B$2:D2670,3,0)</f>
        <v>41210</v>
      </c>
      <c r="H1126" s="24">
        <f t="shared" si="55"/>
        <v>41225</v>
      </c>
      <c r="I1126" s="24" t="s">
        <v>458</v>
      </c>
      <c r="J1126" s="48" t="s">
        <v>469</v>
      </c>
      <c r="K1126" s="33" t="str">
        <f>VLOOKUP(B1126,SAOM!B$2:H2667,4,0)</f>
        <v>Aceito</v>
      </c>
      <c r="L1126" s="10" t="s">
        <v>456</v>
      </c>
      <c r="M1126" s="33" t="str">
        <f>VLOOKUP(B1126,SAOM!B$2:F2953,5,0)</f>
        <v>Lider</v>
      </c>
      <c r="N1126" s="40" t="s">
        <v>1559</v>
      </c>
      <c r="O1126" s="11" t="str">
        <f>VLOOKUP(N1126,Coordenadas!B$2:C1973,2,0)</f>
        <v>TRIÂNGULO DO NORTE</v>
      </c>
      <c r="P1126" s="11" t="str">
        <f>VLOOKUP(N1126,Coordenadas!B$2:D1973,3,0)</f>
        <v xml:space="preserve"> 18°29'10.37"S</v>
      </c>
      <c r="Q1126" s="11" t="str">
        <f>VLOOKUP(N1126,Coordenadas!B$2:E1973,4,0)</f>
        <v xml:space="preserve"> 47°23'3.83"O</v>
      </c>
      <c r="R1126" s="31">
        <v>4033</v>
      </c>
      <c r="S1126" s="24">
        <v>41170</v>
      </c>
      <c r="T1126" s="35" t="str">
        <f>VLOOKUP(B1126,SAOM!B$2:M2667,9,0)</f>
        <v>Lidia Ferreira da Fonseca</v>
      </c>
      <c r="U1126" s="13" t="str">
        <f>VLOOKUP(B1126,SAOM!B$2:N2667,10,0)</f>
        <v>Rua Quincas Rodrigues 270, Alto Abadiense</v>
      </c>
      <c r="V1126" s="35" t="str">
        <f>VLOOKUP(B1126,SAOM!B$2:P2667,12,0)</f>
        <v>(34) 38471850</v>
      </c>
      <c r="W1126" s="60" t="str">
        <f>VLOOKUP(B1126,SAOM!B$2:O2667,11,0)</f>
        <v>38540-000</v>
      </c>
      <c r="X1126" s="33" t="str">
        <f>VLOOKUP(B1126,SAOM!B$2:Q2667,13,0)</f>
        <v>00:20:0e:10:52:74</v>
      </c>
      <c r="Y1126" s="24">
        <v>41198</v>
      </c>
      <c r="Z1126" s="40" t="s">
        <v>4973</v>
      </c>
      <c r="AA1126" s="55">
        <v>41198</v>
      </c>
      <c r="AB1126" s="28">
        <f>VLOOKUP(C1126,Relatorios!A$3:B1897,2,0)</f>
        <v>41254</v>
      </c>
      <c r="AC1126" s="287">
        <f>VLOOKUP(D1126,Faturamento!D$3:F2561,3,0)</f>
        <v>41229</v>
      </c>
      <c r="AD1126" s="45"/>
      <c r="AE1126" s="14" t="str">
        <f>VLOOKUP(B1126,SAOM!B$2:T2667,16,0)</f>
        <v>-</v>
      </c>
      <c r="AF1126" s="55">
        <f t="shared" si="56"/>
        <v>41288</v>
      </c>
      <c r="AG1126" s="55" t="s">
        <v>4162</v>
      </c>
      <c r="AH1126" s="55"/>
      <c r="AI1126" s="181"/>
      <c r="AJ1126" s="115"/>
      <c r="AK1126" s="115"/>
      <c r="AL1126" s="11" t="str">
        <f>VLOOKUP(B1126,SAOM!B$2:U2784,20,0)</f>
        <v>Não possui</v>
      </c>
    </row>
    <row r="1127" spans="1:38" s="15" customFormat="1" ht="15.75" customHeight="1">
      <c r="A1127" s="39">
        <v>4410</v>
      </c>
      <c r="B1127" s="31">
        <v>4410</v>
      </c>
      <c r="C1127" s="31">
        <v>4410</v>
      </c>
      <c r="D1127" s="33" t="str">
        <f>VLOOKUP(B1127,SAOM!B$2:H2784,7,0)</f>
        <v>SES-ABOS-4410</v>
      </c>
      <c r="E1127" s="13">
        <v>41165</v>
      </c>
      <c r="F1127" s="13">
        <f t="shared" si="58"/>
        <v>41210</v>
      </c>
      <c r="G1127" s="13">
        <f>VLOOKUP(B1127,SAOM!B$2:D2671,3,0)</f>
        <v>41210</v>
      </c>
      <c r="H1127" s="13">
        <f t="shared" si="55"/>
        <v>41225</v>
      </c>
      <c r="I1127" s="13" t="s">
        <v>458</v>
      </c>
      <c r="J1127" s="10" t="s">
        <v>688</v>
      </c>
      <c r="K1127" s="33" t="str">
        <f>VLOOKUP(B1127,SAOM!B$2:H2668,4,0)</f>
        <v>Agendado</v>
      </c>
      <c r="L1127" s="10" t="s">
        <v>14234</v>
      </c>
      <c r="M1127" s="33" t="str">
        <f>VLOOKUP(B1127,SAOM!B$2:F2954,5,0)</f>
        <v>SH Sat</v>
      </c>
      <c r="N1127" s="11" t="s">
        <v>1559</v>
      </c>
      <c r="O1127" s="11" t="str">
        <f>VLOOKUP(N1127,Coordenadas!B$2:C1974,2,0)</f>
        <v>TRIÂNGULO DO NORTE</v>
      </c>
      <c r="P1127" s="11" t="str">
        <f>VLOOKUP(N1127,Coordenadas!B$2:D1974,3,0)</f>
        <v xml:space="preserve"> 18°29'10.37"S</v>
      </c>
      <c r="Q1127" s="11" t="str">
        <f>VLOOKUP(N1127,Coordenadas!B$2:E1974,4,0)</f>
        <v xml:space="preserve"> 47°23'3.83"O</v>
      </c>
      <c r="R1127" s="33">
        <v>4033</v>
      </c>
      <c r="S1127" s="13">
        <v>41187</v>
      </c>
      <c r="T1127" s="35" t="str">
        <f>VLOOKUP(B1127,SAOM!B$2:M2668,9,0)</f>
        <v>Deise Nara Marques</v>
      </c>
      <c r="U1127" s="13" t="str">
        <f>VLOOKUP(B1127,SAOM!B$2:N2668,10,0)</f>
        <v>Rua Dr. Calil Porto , 140, Centro</v>
      </c>
      <c r="V1127" s="35" t="str">
        <f>VLOOKUP(B1127,SAOM!B$2:P2668,12,0)</f>
        <v>(34) 38471569</v>
      </c>
      <c r="W1127" s="60" t="str">
        <f>VLOOKUP(B1127,SAOM!B$2:O2668,11,0)</f>
        <v>38540-000</v>
      </c>
      <c r="X1127" s="33" t="str">
        <f>VLOOKUP(B1127,SAOM!B$2:Q2668,13,0)</f>
        <v>-</v>
      </c>
      <c r="Y1127" s="13"/>
      <c r="Z1127" s="11"/>
      <c r="AA1127" s="14"/>
      <c r="AB1127" s="28" t="e">
        <f>VLOOKUP(C1127,Relatorios!A$3:B1898,2,0)</f>
        <v>#N/A</v>
      </c>
      <c r="AC1127" s="287" t="e">
        <f>VLOOKUP(D1127,Faturamento!D$3:F2562,3,0)</f>
        <v>#N/A</v>
      </c>
      <c r="AD1127" s="41"/>
      <c r="AE1127" s="14" t="str">
        <f>VLOOKUP(B1127,SAOM!B$2:T2668,16,0)</f>
        <v>-</v>
      </c>
      <c r="AF1127" s="14">
        <f t="shared" si="56"/>
        <v>90</v>
      </c>
      <c r="AG1127" s="14" t="s">
        <v>4162</v>
      </c>
      <c r="AH1127" s="14"/>
      <c r="AI1127" s="47"/>
      <c r="AJ1127" s="114"/>
      <c r="AK1127" s="114"/>
      <c r="AL1127" s="11" t="str">
        <f>VLOOKUP(B1127,SAOM!B$2:U2785,20,0)</f>
        <v>-</v>
      </c>
    </row>
    <row r="1128" spans="1:38" s="57" customFormat="1" ht="15.75" customHeight="1">
      <c r="A1128" s="39">
        <v>4403</v>
      </c>
      <c r="B1128" s="31">
        <v>4403</v>
      </c>
      <c r="C1128" s="31">
        <v>4403</v>
      </c>
      <c r="D1128" s="33" t="str">
        <f>VLOOKUP(B1128,SAOM!B$2:H2785,7,0)</f>
        <v>SES-CORA-4403</v>
      </c>
      <c r="E1128" s="24">
        <v>41165</v>
      </c>
      <c r="F1128" s="24">
        <f t="shared" si="58"/>
        <v>41210</v>
      </c>
      <c r="G1128" s="13">
        <f>VLOOKUP(B1128,SAOM!B$2:D2672,3,0)</f>
        <v>41210</v>
      </c>
      <c r="H1128" s="24">
        <f t="shared" si="55"/>
        <v>41225</v>
      </c>
      <c r="I1128" s="24" t="s">
        <v>458</v>
      </c>
      <c r="J1128" s="48" t="s">
        <v>469</v>
      </c>
      <c r="K1128" s="33" t="str">
        <f>VLOOKUP(B1128,SAOM!B$2:H2669,4,0)</f>
        <v>Aceito</v>
      </c>
      <c r="L1128" s="10" t="s">
        <v>456</v>
      </c>
      <c r="M1128" s="33" t="str">
        <f>VLOOKUP(B1128,SAOM!B$2:F2955,5,0)</f>
        <v>Lider</v>
      </c>
      <c r="N1128" s="40" t="s">
        <v>1839</v>
      </c>
      <c r="O1128" s="11" t="str">
        <f>VLOOKUP(N1128,Coordenadas!B$2:C1975,2,0)</f>
        <v>OESTE</v>
      </c>
      <c r="P1128" s="11" t="str">
        <f>VLOOKUP(N1128,Coordenadas!B$2:D1975,3,0)</f>
        <v xml:space="preserve"> 19°45'30.22"S</v>
      </c>
      <c r="Q1128" s="11" t="str">
        <f>VLOOKUP(N1128,Coordenadas!B$2:E1975,4,0)</f>
        <v xml:space="preserve"> 44°53'39.85"O</v>
      </c>
      <c r="R1128" s="31">
        <v>4033</v>
      </c>
      <c r="S1128" s="24">
        <v>41169</v>
      </c>
      <c r="T1128" s="35" t="str">
        <f>VLOOKUP(B1128,SAOM!B$2:M2669,9,0)</f>
        <v>SOYANARA APARECIDA DE ASSIS CHAVES</v>
      </c>
      <c r="U1128" s="13" t="str">
        <f>VLOOKUP(B1128,SAOM!B$2:N2669,10,0)</f>
        <v xml:space="preserve">RUA VENERO CAETANO, 66 AO LADO DA IGREJA, Centro </v>
      </c>
      <c r="V1128" s="35" t="str">
        <f>VLOOKUP(B1128,SAOM!B$2:P2669,12,0)</f>
        <v>(37)3276-1137/1236</v>
      </c>
      <c r="W1128" s="60" t="str">
        <f>VLOOKUP(B1128,SAOM!B$2:O2669,11,0)</f>
        <v>35668-000</v>
      </c>
      <c r="X1128" s="33" t="str">
        <f>VLOOKUP(B1128,SAOM!B$2:Q2669,13,0)</f>
        <v>00:20:0E:10:54:A1</v>
      </c>
      <c r="Y1128" s="24">
        <v>41236</v>
      </c>
      <c r="Z1128" s="40" t="s">
        <v>6228</v>
      </c>
      <c r="AA1128" s="55">
        <v>41239</v>
      </c>
      <c r="AB1128" s="28">
        <f>VLOOKUP(C1128,Relatorios!A$3:B1899,2,0)</f>
        <v>41277</v>
      </c>
      <c r="AC1128" s="287">
        <f>VLOOKUP(D1128,Faturamento!D$3:F2563,3,0)</f>
        <v>41270</v>
      </c>
      <c r="AD1128" s="45"/>
      <c r="AE1128" s="14" t="str">
        <f>VLOOKUP(B1128,SAOM!B$2:T2669,16,0)</f>
        <v>-</v>
      </c>
      <c r="AF1128" s="55">
        <f t="shared" si="56"/>
        <v>41329</v>
      </c>
      <c r="AG1128" s="55" t="s">
        <v>4162</v>
      </c>
      <c r="AH1128" s="55"/>
      <c r="AI1128" s="181"/>
      <c r="AJ1128" s="115"/>
      <c r="AK1128" s="115"/>
      <c r="AL1128" s="11" t="str">
        <f>VLOOKUP(B1128,SAOM!B$2:U2786,20,0)</f>
        <v>Vai deixar ligado no modem.</v>
      </c>
    </row>
    <row r="1129" spans="1:38" s="57" customFormat="1" ht="15.75" customHeight="1">
      <c r="A1129" s="39">
        <v>4402</v>
      </c>
      <c r="B1129" s="31">
        <v>4402</v>
      </c>
      <c r="C1129" s="31">
        <v>4402</v>
      </c>
      <c r="D1129" s="31" t="str">
        <f>VLOOKUP(B1129,SAOM!B$2:H2786,7,0)</f>
        <v>SES-PEES-4402</v>
      </c>
      <c r="E1129" s="24">
        <v>41165</v>
      </c>
      <c r="F1129" s="24">
        <f t="shared" si="58"/>
        <v>41210</v>
      </c>
      <c r="G1129" s="24">
        <f>VLOOKUP(B1129,SAOM!B$2:D2673,3,0)</f>
        <v>41210</v>
      </c>
      <c r="H1129" s="24">
        <f t="shared" si="55"/>
        <v>41225</v>
      </c>
      <c r="I1129" s="24" t="s">
        <v>458</v>
      </c>
      <c r="J1129" s="48" t="s">
        <v>469</v>
      </c>
      <c r="K1129" s="31" t="str">
        <f>VLOOKUP(B1129,SAOM!B$2:H2670,4,0)</f>
        <v>Aceito</v>
      </c>
      <c r="L1129" s="48" t="s">
        <v>623</v>
      </c>
      <c r="M1129" s="33" t="str">
        <f>VLOOKUP(B1129,SAOM!B$2:F2956,5,0)</f>
        <v>Vodanet</v>
      </c>
      <c r="N1129" s="40" t="s">
        <v>1744</v>
      </c>
      <c r="O1129" s="40" t="str">
        <f>VLOOKUP(N1129,Coordenadas!B$2:C1976,2,0)</f>
        <v>SUL</v>
      </c>
      <c r="P1129" s="40" t="str">
        <f>VLOOKUP(N1129,Coordenadas!B$2:D1976,3,0)</f>
        <v xml:space="preserve"> 21° 6'4.00"S</v>
      </c>
      <c r="Q1129" s="40" t="str">
        <f>VLOOKUP(N1129,Coordenadas!B$2:E1976,4,0)</f>
        <v xml:space="preserve"> 45° 5'20.84"O</v>
      </c>
      <c r="R1129" s="31">
        <v>4033</v>
      </c>
      <c r="S1129" s="24">
        <v>41169</v>
      </c>
      <c r="T1129" s="54" t="str">
        <f>VLOOKUP(B1129,SAOM!B$2:M2670,9,0)</f>
        <v>RODRIGO PEREIRA ALVARENGA</v>
      </c>
      <c r="U1129" s="24" t="str">
        <f>VLOOKUP(B1129,SAOM!B$2:N2670,10,0)</f>
        <v xml:space="preserve">RUA JOSÉ DOMINGOS DO NASCIMENTO, 97, PALESTINA </v>
      </c>
      <c r="V1129" s="54" t="str">
        <f>VLOOKUP(B1129,SAOM!B$2:P2670,12,0)</f>
        <v>(35)3864-1389 / 7246</v>
      </c>
      <c r="W1129" s="175" t="str">
        <f>VLOOKUP(B1129,SAOM!B$2:O2670,11,0)</f>
        <v>37260-000</v>
      </c>
      <c r="X1129" s="31" t="str">
        <f>VLOOKUP(B1129,SAOM!B$2:Q2670,13,0)</f>
        <v>00:20:0e:10:4a:d0</v>
      </c>
      <c r="Y1129" s="24">
        <v>41305</v>
      </c>
      <c r="Z1129" s="40" t="s">
        <v>5257</v>
      </c>
      <c r="AA1129" s="55">
        <v>41305</v>
      </c>
      <c r="AB1129" s="56" t="e">
        <f>VLOOKUP(C1129,Relatorios!A$3:B1900,2,0)</f>
        <v>#N/A</v>
      </c>
      <c r="AC1129" s="287">
        <f>VLOOKUP(D1129,Faturamento!D$3:F2564,3,0)</f>
        <v>41336</v>
      </c>
      <c r="AD1129" s="45"/>
      <c r="AE1129" s="55" t="str">
        <f>VLOOKUP(B1129,SAOM!B$2:T2670,16,0)</f>
        <v>-</v>
      </c>
      <c r="AF1129" s="55">
        <f t="shared" si="56"/>
        <v>41395</v>
      </c>
      <c r="AG1129" s="55">
        <v>41290</v>
      </c>
      <c r="AH1129" s="55">
        <v>41305</v>
      </c>
      <c r="AI1129" s="181" t="s">
        <v>8608</v>
      </c>
      <c r="AJ1129" s="115" t="s">
        <v>14736</v>
      </c>
      <c r="AK1129" s="115" t="s">
        <v>4162</v>
      </c>
      <c r="AL1129" s="11" t="str">
        <f>VLOOKUP(B1129,SAOM!B$2:U2787,20,0)</f>
        <v>Não possui cabo.</v>
      </c>
    </row>
    <row r="1130" spans="1:38" s="15" customFormat="1" ht="15.75" customHeight="1">
      <c r="A1130" s="39">
        <v>4401</v>
      </c>
      <c r="B1130" s="31">
        <v>4401</v>
      </c>
      <c r="C1130" s="31">
        <v>4401</v>
      </c>
      <c r="D1130" s="33" t="str">
        <f>VLOOKUP(B1130,SAOM!B$2:H2787,7,0)</f>
        <v>SES-VATA-4401</v>
      </c>
      <c r="E1130" s="13">
        <v>41165</v>
      </c>
      <c r="F1130" s="13">
        <f t="shared" si="58"/>
        <v>41210</v>
      </c>
      <c r="G1130" s="13">
        <f>VLOOKUP(B1130,SAOM!B$2:D2674,3,0)</f>
        <v>41210</v>
      </c>
      <c r="H1130" s="13">
        <f t="shared" si="55"/>
        <v>41225</v>
      </c>
      <c r="I1130" s="13" t="s">
        <v>458</v>
      </c>
      <c r="J1130" s="10" t="s">
        <v>469</v>
      </c>
      <c r="K1130" s="33" t="str">
        <f>VLOOKUP(B1130,SAOM!B$2:H2671,4,0)</f>
        <v>Aceito</v>
      </c>
      <c r="L1130" s="10" t="s">
        <v>11989</v>
      </c>
      <c r="M1130" s="33" t="str">
        <f>VLOOKUP(B1130,SAOM!B$2:F2957,5,0)</f>
        <v>Torre</v>
      </c>
      <c r="N1130" s="11" t="s">
        <v>1873</v>
      </c>
      <c r="O1130" s="11" t="str">
        <f>VLOOKUP(N1130,Coordenadas!B$2:C1977,2,0)</f>
        <v>SUL</v>
      </c>
      <c r="P1130" s="11" t="str">
        <f>VLOOKUP(N1130,Coordenadas!B$2:D1977,3,0)</f>
        <v xml:space="preserve"> 20°19'47.54"S</v>
      </c>
      <c r="Q1130" s="11" t="str">
        <f>VLOOKUP(N1130,Coordenadas!B$2:E1977,4,0)</f>
        <v xml:space="preserve"> 46°21'59.72"O</v>
      </c>
      <c r="R1130" s="33">
        <v>4033</v>
      </c>
      <c r="S1130" s="13">
        <v>41243</v>
      </c>
      <c r="T1130" s="35" t="str">
        <f>VLOOKUP(B1130,SAOM!B$2:M2671,9,0)</f>
        <v>Rosana Faria Silva</v>
      </c>
      <c r="U1130" s="13" t="str">
        <f>VLOOKUP(B1130,SAOM!B$2:N2671,10,0)</f>
        <v>Av. São Paulo, 450 , Centro</v>
      </c>
      <c r="V1130" s="35" t="str">
        <f>VLOOKUP(B1130,SAOM!B$2:P2671,12,0)</f>
        <v>(37) 3435-1102</v>
      </c>
      <c r="W1130" s="60" t="str">
        <f>VLOOKUP(B1130,SAOM!B$2:O2671,11,0)</f>
        <v>37922-000</v>
      </c>
      <c r="X1130" s="33" t="str">
        <f>VLOOKUP(B1130,SAOM!B$2:Q2671,13,0)</f>
        <v>00:20:0e:10:56:0c</v>
      </c>
      <c r="Y1130" s="13">
        <v>41260</v>
      </c>
      <c r="Z1130" s="11" t="s">
        <v>12880</v>
      </c>
      <c r="AA1130" s="14">
        <v>41260</v>
      </c>
      <c r="AB1130" s="28">
        <f>VLOOKUP(C1130,Relatorios!A$3:B1901,2,0)</f>
        <v>41278</v>
      </c>
      <c r="AC1130" s="287">
        <f>VLOOKUP(D1130,Faturamento!D$3:F2565,3,0)</f>
        <v>41291</v>
      </c>
      <c r="AD1130" s="41"/>
      <c r="AE1130" s="14" t="str">
        <f>VLOOKUP(B1130,SAOM!B$2:T2671,16,0)</f>
        <v>-</v>
      </c>
      <c r="AF1130" s="14">
        <f t="shared" si="56"/>
        <v>41350</v>
      </c>
      <c r="AG1130" s="14" t="s">
        <v>4162</v>
      </c>
      <c r="AH1130" s="14"/>
      <c r="AI1130" s="47"/>
      <c r="AJ1130" s="114"/>
      <c r="AK1130" s="114"/>
      <c r="AL1130" s="11" t="str">
        <f>VLOOKUP(B1130,SAOM!B$2:U2788,20,0)</f>
        <v>Não possui cabo.</v>
      </c>
    </row>
    <row r="1131" spans="1:38" s="57" customFormat="1" ht="15.75" customHeight="1">
      <c r="A1131" s="39">
        <v>4398</v>
      </c>
      <c r="B1131" s="31">
        <v>4398</v>
      </c>
      <c r="C1131" s="31">
        <v>4398</v>
      </c>
      <c r="D1131" s="33" t="str">
        <f>VLOOKUP(B1131,SAOM!B$2:H2788,7,0)</f>
        <v>SES-RIES-4398</v>
      </c>
      <c r="E1131" s="24">
        <v>41165</v>
      </c>
      <c r="F1131" s="24">
        <f t="shared" si="58"/>
        <v>41210</v>
      </c>
      <c r="G1131" s="13">
        <f>VLOOKUP(B1131,SAOM!B$2:D2675,3,0)</f>
        <v>41210</v>
      </c>
      <c r="H1131" s="24">
        <f t="shared" si="55"/>
        <v>41225</v>
      </c>
      <c r="I1131" s="24" t="s">
        <v>458</v>
      </c>
      <c r="J1131" s="48" t="s">
        <v>469</v>
      </c>
      <c r="K1131" s="33" t="str">
        <f>VLOOKUP(B1131,SAOM!B$2:H2672,4,0)</f>
        <v>Aceito</v>
      </c>
      <c r="L1131" s="10" t="s">
        <v>456</v>
      </c>
      <c r="M1131" s="33" t="str">
        <f>VLOOKUP(B1131,SAOM!B$2:F2958,5,0)</f>
        <v>Lider</v>
      </c>
      <c r="N1131" s="40" t="s">
        <v>1807</v>
      </c>
      <c r="O1131" s="11" t="str">
        <f>VLOOKUP(N1131,Coordenadas!B$2:C1978,2,0)</f>
        <v>CENTRO</v>
      </c>
      <c r="P1131" s="11" t="str">
        <f>VLOOKUP(N1131,Coordenadas!B$2:D1978,3,0)</f>
        <v xml:space="preserve"> 19°45'55.64"S</v>
      </c>
      <c r="Q1131" s="11" t="str">
        <f>VLOOKUP(N1131,Coordenadas!B$2:E1978,4,0)</f>
        <v xml:space="preserve"> 44° 5'12.76"O</v>
      </c>
      <c r="R1131" s="31">
        <v>4033</v>
      </c>
      <c r="S1131" s="24">
        <v>41236</v>
      </c>
      <c r="T1131" s="35" t="str">
        <f>VLOOKUP(B1131,SAOM!B$2:M2672,9,0)</f>
        <v>Patrícia Alves de Souza</v>
      </c>
      <c r="U1131" s="13" t="str">
        <f>VLOOKUP(B1131,SAOM!B$2:N2672,10,0)</f>
        <v>Rua Vinte e Nove, nº 55, Pedra Branca</v>
      </c>
      <c r="V1131" s="35" t="str">
        <f>VLOOKUP(B1131,SAOM!B$2:P2672,12,0)</f>
        <v>31 3627-3901</v>
      </c>
      <c r="W1131" s="60" t="str">
        <f>VLOOKUP(B1131,SAOM!B$2:O2672,11,0)</f>
        <v>33925-140</v>
      </c>
      <c r="X1131" s="33" t="str">
        <f>VLOOKUP(B1131,SAOM!B$2:Q2672,13,0)</f>
        <v>00:20:0e:10:53:3a</v>
      </c>
      <c r="Y1131" s="24">
        <v>41240</v>
      </c>
      <c r="Z1131" s="40" t="s">
        <v>9262</v>
      </c>
      <c r="AA1131" s="55">
        <v>41240</v>
      </c>
      <c r="AB1131" s="28">
        <f>VLOOKUP(C1131,Relatorios!A$3:B1902,2,0)</f>
        <v>41291</v>
      </c>
      <c r="AC1131" s="287">
        <f>VLOOKUP(D1131,Faturamento!D$3:F2566,3,0)</f>
        <v>41271</v>
      </c>
      <c r="AD1131" s="45"/>
      <c r="AE1131" s="14" t="str">
        <f>VLOOKUP(B1131,SAOM!B$2:T2672,16,0)</f>
        <v>-</v>
      </c>
      <c r="AF1131" s="55">
        <f t="shared" si="56"/>
        <v>41330</v>
      </c>
      <c r="AG1131" s="55" t="s">
        <v>4162</v>
      </c>
      <c r="AH1131" s="55"/>
      <c r="AI1131" s="181"/>
      <c r="AJ1131" s="115"/>
      <c r="AK1131" s="115"/>
      <c r="AL1131" s="11" t="str">
        <f>VLOOKUP(B1131,SAOM!B$2:U2789,20,0)</f>
        <v>Conectado ao modem</v>
      </c>
    </row>
    <row r="1132" spans="1:38" s="57" customFormat="1" ht="15.75" customHeight="1">
      <c r="A1132" s="39">
        <v>4397</v>
      </c>
      <c r="B1132" s="31">
        <v>4397</v>
      </c>
      <c r="C1132" s="31">
        <v>4397</v>
      </c>
      <c r="D1132" s="33" t="str">
        <f>VLOOKUP(B1132,SAOM!B$2:H2789,7,0)</f>
        <v>SES-SAMA-4397</v>
      </c>
      <c r="E1132" s="24">
        <v>41165</v>
      </c>
      <c r="F1132" s="24">
        <f t="shared" si="58"/>
        <v>41210</v>
      </c>
      <c r="G1132" s="13">
        <f>VLOOKUP(B1132,SAOM!B$2:D2676,3,0)</f>
        <v>41210</v>
      </c>
      <c r="H1132" s="24">
        <f t="shared" si="55"/>
        <v>41225</v>
      </c>
      <c r="I1132" s="24" t="s">
        <v>458</v>
      </c>
      <c r="J1132" s="48" t="s">
        <v>469</v>
      </c>
      <c r="K1132" s="33" t="str">
        <f>VLOOKUP(B1132,SAOM!B$2:H2673,4,0)</f>
        <v>Aceito</v>
      </c>
      <c r="L1132" s="10" t="s">
        <v>456</v>
      </c>
      <c r="M1132" s="33" t="str">
        <f>VLOOKUP(B1132,SAOM!B$2:F2959,5,0)</f>
        <v>Lider</v>
      </c>
      <c r="N1132" s="40" t="s">
        <v>1122</v>
      </c>
      <c r="O1132" s="11" t="str">
        <f>VLOOKUP(N1132,Coordenadas!B$2:C1979,2,0)</f>
        <v>LESTE DO SUL</v>
      </c>
      <c r="P1132" s="11" t="str">
        <f>VLOOKUP(N1132,Coordenadas!B$2:D1979,3,0)</f>
        <v xml:space="preserve"> 20°18'45.72"S</v>
      </c>
      <c r="Q1132" s="11" t="str">
        <f>VLOOKUP(N1132,Coordenadas!B$2:E1979,4,0)</f>
        <v xml:space="preserve"> 42°35'54.85"O</v>
      </c>
      <c r="R1132" s="31">
        <v>4033</v>
      </c>
      <c r="S1132" s="24">
        <v>41172</v>
      </c>
      <c r="T1132" s="35" t="str">
        <f>VLOOKUP(B1132,SAOM!B$2:M2673,9,0)</f>
        <v>VÂNIA MÁRCIA PINTO</v>
      </c>
      <c r="U1132" s="13" t="str">
        <f>VLOOKUP(B1132,SAOM!B$2:N2673,10,0)</f>
        <v>PRAÇA FRANCISCO LUIZ PINTO MOREIRA, CENTRO</v>
      </c>
      <c r="V1132" s="35" t="str">
        <f>VLOOKUP(B1132,SAOM!B$2:P2673,12,0)</f>
        <v>(31) 38725093</v>
      </c>
      <c r="W1132" s="60" t="str">
        <f>VLOOKUP(B1132,SAOM!B$2:O2673,11,0)</f>
        <v>35388-000</v>
      </c>
      <c r="X1132" s="33" t="str">
        <f>VLOOKUP(B1132,SAOM!B$2:Q2673,13,0)</f>
        <v>00:20:0e:10:55:02</v>
      </c>
      <c r="Y1132" s="24">
        <v>41246</v>
      </c>
      <c r="Z1132" s="11" t="s">
        <v>4670</v>
      </c>
      <c r="AA1132" s="55">
        <v>41246</v>
      </c>
      <c r="AB1132" s="28">
        <f>VLOOKUP(C1132,Relatorios!A$3:B1903,2,0)</f>
        <v>41277</v>
      </c>
      <c r="AC1132" s="287">
        <f>VLOOKUP(D1132,Faturamento!D$3:F2567,3,0)</f>
        <v>41277</v>
      </c>
      <c r="AD1132" s="45"/>
      <c r="AE1132" s="14" t="str">
        <f>VLOOKUP(B1132,SAOM!B$2:T2673,16,0)</f>
        <v>-</v>
      </c>
      <c r="AF1132" s="55">
        <f t="shared" si="56"/>
        <v>41336</v>
      </c>
      <c r="AG1132" s="55" t="s">
        <v>4162</v>
      </c>
      <c r="AH1132" s="55"/>
      <c r="AI1132" s="181"/>
      <c r="AJ1132" s="115"/>
      <c r="AK1132" s="115"/>
      <c r="AL1132" s="11" t="str">
        <f>VLOOKUP(B1132,SAOM!B$2:U2790,20,0)</f>
        <v>A localidade não possui computador</v>
      </c>
    </row>
    <row r="1133" spans="1:38" s="57" customFormat="1" ht="15.75" customHeight="1">
      <c r="A1133" s="39">
        <v>4396</v>
      </c>
      <c r="B1133" s="31">
        <v>4396</v>
      </c>
      <c r="C1133" s="31">
        <v>4396</v>
      </c>
      <c r="D1133" s="33" t="str">
        <f>VLOOKUP(B1133,SAOM!B$2:H2790,7,0)</f>
        <v>SES-PAAS-4396</v>
      </c>
      <c r="E1133" s="24">
        <v>41165</v>
      </c>
      <c r="F1133" s="24">
        <f t="shared" si="58"/>
        <v>41210</v>
      </c>
      <c r="G1133" s="13">
        <f>VLOOKUP(B1133,SAOM!B$2:D2677,3,0)</f>
        <v>41210</v>
      </c>
      <c r="H1133" s="24">
        <f t="shared" si="55"/>
        <v>41225</v>
      </c>
      <c r="I1133" s="24" t="s">
        <v>458</v>
      </c>
      <c r="J1133" s="48" t="s">
        <v>469</v>
      </c>
      <c r="K1133" s="33" t="str">
        <f>VLOOKUP(B1133,SAOM!B$2:H2674,4,0)</f>
        <v>Aceito</v>
      </c>
      <c r="L1133" s="10" t="s">
        <v>456</v>
      </c>
      <c r="M1133" s="33" t="str">
        <f>VLOOKUP(B1133,SAOM!B$2:F2960,5,0)</f>
        <v>Lider</v>
      </c>
      <c r="N1133" s="40" t="s">
        <v>1947</v>
      </c>
      <c r="O1133" s="11" t="str">
        <f>VLOOKUP(N1133,Coordenadas!B$2:C1980,2,0)</f>
        <v>CENTRO</v>
      </c>
      <c r="P1133" s="11" t="str">
        <f>VLOOKUP(N1133,Coordenadas!B$2:D1980,3,0)</f>
        <v xml:space="preserve"> 18°54'25.50"S</v>
      </c>
      <c r="Q1133" s="11" t="str">
        <f>VLOOKUP(N1133,Coordenadas!B$2:E1980,4,0)</f>
        <v xml:space="preserve"> 45°32'15.49"O</v>
      </c>
      <c r="R1133" s="31">
        <v>4033</v>
      </c>
      <c r="S1133" s="24">
        <v>41169</v>
      </c>
      <c r="T1133" s="35" t="str">
        <f>VLOOKUP(B1133,SAOM!B$2:M2674,9,0)</f>
        <v>Matheus Miranda de Toledo</v>
      </c>
      <c r="U1133" s="13" t="str">
        <f>VLOOKUP(B1133,SAOM!B$2:N2674,10,0)</f>
        <v>Rua Silvestre Francisco de Oliveira / João honorio SN, Centro</v>
      </c>
      <c r="V1133" s="35" t="str">
        <f>VLOOKUP(B1133,SAOM!B$2:P2674,12,0)</f>
        <v>37 99313152</v>
      </c>
      <c r="W1133" s="60" t="str">
        <f>VLOOKUP(B1133,SAOM!B$2:O2674,11,0)</f>
        <v>35622-000</v>
      </c>
      <c r="X1133" s="33" t="str">
        <f>VLOOKUP(B1133,SAOM!B$2:Q2674,13,0)</f>
        <v>00:20:0E:10:52:D9</v>
      </c>
      <c r="Y1133" s="24">
        <v>41200</v>
      </c>
      <c r="Z1133" s="40" t="s">
        <v>5721</v>
      </c>
      <c r="AA1133" s="55">
        <v>41200</v>
      </c>
      <c r="AB1133" s="28">
        <f>VLOOKUP(C1133,Relatorios!A$3:B1904,2,0)</f>
        <v>41291</v>
      </c>
      <c r="AC1133" s="287">
        <f>VLOOKUP(D1133,Faturamento!D$3:F2568,3,0)</f>
        <v>41231</v>
      </c>
      <c r="AD1133" s="45"/>
      <c r="AE1133" s="14" t="str">
        <f>VLOOKUP(B1133,SAOM!B$2:T2674,16,0)</f>
        <v>-</v>
      </c>
      <c r="AF1133" s="55">
        <f t="shared" si="56"/>
        <v>41290</v>
      </c>
      <c r="AG1133" s="55" t="s">
        <v>4162</v>
      </c>
      <c r="AH1133" s="55"/>
      <c r="AI1133" s="181"/>
      <c r="AJ1133" s="115"/>
      <c r="AK1133" s="115"/>
      <c r="AL1133" s="11" t="str">
        <f>VLOOKUP(B1133,SAOM!B$2:U2791,20,0)</f>
        <v>Localidade não possui pc.</v>
      </c>
    </row>
    <row r="1134" spans="1:38" s="57" customFormat="1" ht="15.75" customHeight="1">
      <c r="A1134" s="39">
        <v>4393</v>
      </c>
      <c r="B1134" s="31">
        <v>4393</v>
      </c>
      <c r="C1134" s="31">
        <v>4393</v>
      </c>
      <c r="D1134" s="33" t="str">
        <f>VLOOKUP(B1134,SAOM!B$2:H2791,7,0)</f>
        <v>SES-PAAS-4393</v>
      </c>
      <c r="E1134" s="24">
        <v>41165</v>
      </c>
      <c r="F1134" s="24">
        <f t="shared" si="58"/>
        <v>41210</v>
      </c>
      <c r="G1134" s="13">
        <f>VLOOKUP(B1134,SAOM!B$2:D2678,3,0)</f>
        <v>41210</v>
      </c>
      <c r="H1134" s="24">
        <f t="shared" si="55"/>
        <v>41225</v>
      </c>
      <c r="I1134" s="24" t="s">
        <v>458</v>
      </c>
      <c r="J1134" s="48" t="s">
        <v>469</v>
      </c>
      <c r="K1134" s="33" t="str">
        <f>VLOOKUP(B1134,SAOM!B$2:H2675,4,0)</f>
        <v>Aceito</v>
      </c>
      <c r="L1134" s="10" t="s">
        <v>456</v>
      </c>
      <c r="M1134" s="33" t="str">
        <f>VLOOKUP(B1134,SAOM!B$2:F2961,5,0)</f>
        <v>Lider</v>
      </c>
      <c r="N1134" s="40" t="s">
        <v>1947</v>
      </c>
      <c r="O1134" s="11" t="str">
        <f>VLOOKUP(N1134,Coordenadas!B$2:C1981,2,0)</f>
        <v>CENTRO</v>
      </c>
      <c r="P1134" s="11" t="str">
        <f>VLOOKUP(N1134,Coordenadas!B$2:D1981,3,0)</f>
        <v xml:space="preserve"> 18°54'25.50"S</v>
      </c>
      <c r="Q1134" s="11" t="str">
        <f>VLOOKUP(N1134,Coordenadas!B$2:E1981,4,0)</f>
        <v xml:space="preserve"> 45°32'15.49"O</v>
      </c>
      <c r="R1134" s="31">
        <v>4033</v>
      </c>
      <c r="S1134" s="24">
        <v>41169</v>
      </c>
      <c r="T1134" s="35" t="str">
        <f>VLOOKUP(B1134,SAOM!B$2:M2675,9,0)</f>
        <v>Matheus Miranda de Toledo</v>
      </c>
      <c r="U1134" s="13" t="str">
        <f>VLOOKUP(B1134,SAOM!B$2:N2675,10,0)</f>
        <v>Rua Hipolito Rosa 442, Centro</v>
      </c>
      <c r="V1134" s="35" t="str">
        <f>VLOOKUP(B1134,SAOM!B$2:P2675,12,0)</f>
        <v>38 99313152</v>
      </c>
      <c r="W1134" s="60" t="str">
        <f>VLOOKUP(B1134,SAOM!B$2:O2675,11,0)</f>
        <v>35622-000</v>
      </c>
      <c r="X1134" s="33" t="str">
        <f>VLOOKUP(B1134,SAOM!B$2:Q2675,13,0)</f>
        <v>00:20:0e:10:51:c9</v>
      </c>
      <c r="Y1134" s="24">
        <v>41201</v>
      </c>
      <c r="Z1134" s="40" t="s">
        <v>5721</v>
      </c>
      <c r="AA1134" s="55">
        <v>41205</v>
      </c>
      <c r="AB1134" s="28" t="str">
        <f>VLOOKUP(C1134,Relatorios!A$3:B1905,2,0)</f>
        <v>Pronto pra ser entregue</v>
      </c>
      <c r="AC1134" s="287">
        <f>VLOOKUP(D1134,Faturamento!D$3:F2569,3,0)</f>
        <v>41236</v>
      </c>
      <c r="AD1134" s="45"/>
      <c r="AE1134" s="14" t="str">
        <f>VLOOKUP(B1134,SAOM!B$2:T2675,16,0)</f>
        <v>-</v>
      </c>
      <c r="AF1134" s="55">
        <f t="shared" si="56"/>
        <v>41295</v>
      </c>
      <c r="AG1134" s="55" t="s">
        <v>4162</v>
      </c>
      <c r="AH1134" s="55"/>
      <c r="AI1134" s="181"/>
      <c r="AJ1134" s="115"/>
      <c r="AK1134" s="115"/>
      <c r="AL1134" s="11" t="str">
        <f>VLOOKUP(B1134,SAOM!B$2:U2792,20,0)</f>
        <v>Cabo muito curto</v>
      </c>
    </row>
    <row r="1135" spans="1:38" s="15" customFormat="1" ht="15.75" customHeight="1">
      <c r="A1135" s="39">
        <v>4395</v>
      </c>
      <c r="B1135" s="31">
        <v>4395</v>
      </c>
      <c r="C1135" s="31">
        <v>4395</v>
      </c>
      <c r="D1135" s="33" t="str">
        <f>VLOOKUP(B1135,SAOM!B$2:H2792,7,0)</f>
        <v>SES-PAAS-4395</v>
      </c>
      <c r="E1135" s="13">
        <v>41165</v>
      </c>
      <c r="F1135" s="13">
        <f t="shared" si="58"/>
        <v>41210</v>
      </c>
      <c r="G1135" s="13">
        <f>VLOOKUP(B1135,SAOM!B$2:D2679,3,0)</f>
        <v>41210</v>
      </c>
      <c r="H1135" s="13">
        <f t="shared" si="55"/>
        <v>41225</v>
      </c>
      <c r="I1135" s="13" t="s">
        <v>458</v>
      </c>
      <c r="J1135" s="10" t="s">
        <v>469</v>
      </c>
      <c r="K1135" s="33" t="str">
        <f>VLOOKUP(B1135,SAOM!B$2:H2676,4,0)</f>
        <v>Aceito</v>
      </c>
      <c r="L1135" s="10" t="s">
        <v>456</v>
      </c>
      <c r="M1135" s="33" t="str">
        <f>VLOOKUP(B1135,SAOM!B$2:F2962,5,0)</f>
        <v>Lider</v>
      </c>
      <c r="N1135" s="11" t="s">
        <v>1947</v>
      </c>
      <c r="O1135" s="11" t="str">
        <f>VLOOKUP(N1135,Coordenadas!B$2:C1982,2,0)</f>
        <v>CENTRO</v>
      </c>
      <c r="P1135" s="11" t="str">
        <f>VLOOKUP(N1135,Coordenadas!B$2:D1982,3,0)</f>
        <v xml:space="preserve"> 18°54'25.50"S</v>
      </c>
      <c r="Q1135" s="11" t="str">
        <f>VLOOKUP(N1135,Coordenadas!B$2:E1982,4,0)</f>
        <v xml:space="preserve"> 45°32'15.49"O</v>
      </c>
      <c r="R1135" s="33">
        <v>4033</v>
      </c>
      <c r="S1135" s="13">
        <v>41169</v>
      </c>
      <c r="T1135" s="35" t="str">
        <f>VLOOKUP(B1135,SAOM!B$2:M2676,9,0)</f>
        <v>Matheus Miranda de Toledo</v>
      </c>
      <c r="U1135" s="13" t="str">
        <f>VLOOKUP(B1135,SAOM!B$2:N2676,10,0)</f>
        <v>Rua Braz Lourenço 275, Centro</v>
      </c>
      <c r="V1135" s="35" t="str">
        <f>VLOOKUP(B1135,SAOM!B$2:P2676,12,0)</f>
        <v>37 99313152</v>
      </c>
      <c r="W1135" s="60" t="str">
        <f>VLOOKUP(B1135,SAOM!B$2:O2676,11,0)</f>
        <v>35622-000</v>
      </c>
      <c r="X1135" s="33" t="str">
        <f>VLOOKUP(B1135,SAOM!B$2:Q2676,13,0)</f>
        <v>00:20:0E:10:56:92</v>
      </c>
      <c r="Y1135" s="13">
        <v>41254</v>
      </c>
      <c r="Z1135" s="11" t="s">
        <v>4973</v>
      </c>
      <c r="AA1135" s="14">
        <v>41254</v>
      </c>
      <c r="AB1135" s="28">
        <f>VLOOKUP(C1135,Relatorios!A$3:B1906,2,0)</f>
        <v>41277</v>
      </c>
      <c r="AC1135" s="287">
        <f>VLOOKUP(D1135,Faturamento!D$3:F2570,3,0)</f>
        <v>41285</v>
      </c>
      <c r="AD1135" s="41"/>
      <c r="AE1135" s="14" t="str">
        <f>VLOOKUP(B1135,SAOM!B$2:T2676,16,0)</f>
        <v>-</v>
      </c>
      <c r="AF1135" s="14">
        <f t="shared" si="56"/>
        <v>41344</v>
      </c>
      <c r="AG1135" s="14" t="s">
        <v>4162</v>
      </c>
      <c r="AH1135" s="14"/>
      <c r="AI1135" s="47"/>
      <c r="AJ1135" s="114"/>
      <c r="AK1135" s="114"/>
      <c r="AL1135" s="11" t="str">
        <f>VLOOKUP(B1135,SAOM!B$2:U2793,20,0)</f>
        <v>Vai deixar ligado no modem.</v>
      </c>
    </row>
    <row r="1136" spans="1:38" s="15" customFormat="1" ht="15.75" customHeight="1">
      <c r="A1136" s="39">
        <v>4394</v>
      </c>
      <c r="B1136" s="31">
        <v>4394</v>
      </c>
      <c r="C1136" s="31">
        <v>4394</v>
      </c>
      <c r="D1136" s="33" t="str">
        <f>VLOOKUP(B1136,SAOM!B$2:H2793,7,0)</f>
        <v>SES-PAAS-4394</v>
      </c>
      <c r="E1136" s="13">
        <v>41165</v>
      </c>
      <c r="F1136" s="13">
        <f t="shared" si="58"/>
        <v>41210</v>
      </c>
      <c r="G1136" s="13">
        <f>VLOOKUP(B1136,SAOM!B$2:D2680,3,0)</f>
        <v>41210</v>
      </c>
      <c r="H1136" s="13">
        <f t="shared" si="55"/>
        <v>41225</v>
      </c>
      <c r="I1136" s="13" t="s">
        <v>458</v>
      </c>
      <c r="J1136" s="10" t="s">
        <v>469</v>
      </c>
      <c r="K1136" s="33" t="str">
        <f>VLOOKUP(B1136,SAOM!B$2:H2677,4,0)</f>
        <v>Aceito</v>
      </c>
      <c r="L1136" s="10" t="s">
        <v>456</v>
      </c>
      <c r="M1136" s="33" t="str">
        <f>VLOOKUP(B1136,SAOM!B$2:F2963,5,0)</f>
        <v>Lider</v>
      </c>
      <c r="N1136" s="11" t="s">
        <v>1947</v>
      </c>
      <c r="O1136" s="11" t="str">
        <f>VLOOKUP(N1136,Coordenadas!B$2:C1983,2,0)</f>
        <v>CENTRO</v>
      </c>
      <c r="P1136" s="11" t="str">
        <f>VLOOKUP(N1136,Coordenadas!B$2:D1983,3,0)</f>
        <v xml:space="preserve"> 18°54'25.50"S</v>
      </c>
      <c r="Q1136" s="11" t="str">
        <f>VLOOKUP(N1136,Coordenadas!B$2:E1983,4,0)</f>
        <v xml:space="preserve"> 45°32'15.49"O</v>
      </c>
      <c r="R1136" s="33">
        <v>4033</v>
      </c>
      <c r="S1136" s="13">
        <v>41169</v>
      </c>
      <c r="T1136" s="35" t="str">
        <f>VLOOKUP(B1136,SAOM!B$2:M2677,9,0)</f>
        <v>Matheus Miranda de Toledo</v>
      </c>
      <c r="U1136" s="13" t="str">
        <f>VLOOKUP(B1136,SAOM!B$2:N2677,10,0)</f>
        <v>Rua Lourenço Bertoldo SN, Zona Rural</v>
      </c>
      <c r="V1136" s="35" t="str">
        <f>VLOOKUP(B1136,SAOM!B$2:P2677,12,0)</f>
        <v>39 99313152</v>
      </c>
      <c r="W1136" s="60" t="str">
        <f>VLOOKUP(B1136,SAOM!B$2:O2677,11,0)</f>
        <v>35622-000</v>
      </c>
      <c r="X1136" s="33" t="str">
        <f>VLOOKUP(B1136,SAOM!B$2:Q2677,13,0)</f>
        <v>00:20:0E:10:55:17</v>
      </c>
      <c r="Y1136" s="13">
        <v>41255</v>
      </c>
      <c r="Z1136" s="11" t="s">
        <v>4973</v>
      </c>
      <c r="AA1136" s="14">
        <v>41255</v>
      </c>
      <c r="AB1136" s="28">
        <f>VLOOKUP(C1136,Relatorios!A$3:B1907,2,0)</f>
        <v>41291</v>
      </c>
      <c r="AC1136" s="287">
        <f>VLOOKUP(D1136,Faturamento!D$3:F2571,3,0)</f>
        <v>41286</v>
      </c>
      <c r="AD1136" s="41"/>
      <c r="AE1136" s="14" t="str">
        <f>VLOOKUP(B1136,SAOM!B$2:T2677,16,0)</f>
        <v>-</v>
      </c>
      <c r="AF1136" s="14">
        <f t="shared" si="56"/>
        <v>41345</v>
      </c>
      <c r="AG1136" s="14" t="s">
        <v>4162</v>
      </c>
      <c r="AH1136" s="14"/>
      <c r="AI1136" s="47"/>
      <c r="AJ1136" s="114"/>
      <c r="AK1136" s="114"/>
      <c r="AL1136" s="11" t="str">
        <f>VLOOKUP(B1136,SAOM!B$2:U2794,20,0)</f>
        <v>Vai deixar conectado no modem.</v>
      </c>
    </row>
    <row r="1137" spans="1:38" s="57" customFormat="1" ht="15.75" customHeight="1">
      <c r="A1137" s="39">
        <v>4392</v>
      </c>
      <c r="B1137" s="31">
        <v>4392</v>
      </c>
      <c r="C1137" s="31">
        <v>4392</v>
      </c>
      <c r="D1137" s="33" t="str">
        <f>VLOOKUP(B1137,SAOM!B$2:H2794,7,0)</f>
        <v>SES-PAAS-4392</v>
      </c>
      <c r="E1137" s="24">
        <v>41165</v>
      </c>
      <c r="F1137" s="24">
        <f t="shared" si="58"/>
        <v>41210</v>
      </c>
      <c r="G1137" s="13">
        <f>VLOOKUP(B1137,SAOM!B$2:D2681,3,0)</f>
        <v>41210</v>
      </c>
      <c r="H1137" s="24">
        <f t="shared" si="55"/>
        <v>41225</v>
      </c>
      <c r="I1137" s="24" t="s">
        <v>458</v>
      </c>
      <c r="J1137" s="48" t="s">
        <v>469</v>
      </c>
      <c r="K1137" s="33" t="str">
        <f>VLOOKUP(B1137,SAOM!B$2:H2678,4,0)</f>
        <v>Aceito</v>
      </c>
      <c r="L1137" s="10" t="s">
        <v>456</v>
      </c>
      <c r="M1137" s="33" t="str">
        <f>VLOOKUP(B1137,SAOM!B$2:F2964,5,0)</f>
        <v>Lider</v>
      </c>
      <c r="N1137" s="40" t="s">
        <v>1947</v>
      </c>
      <c r="O1137" s="11" t="str">
        <f>VLOOKUP(N1137,Coordenadas!B$2:C1984,2,0)</f>
        <v>CENTRO</v>
      </c>
      <c r="P1137" s="11" t="str">
        <f>VLOOKUP(N1137,Coordenadas!B$2:D1984,3,0)</f>
        <v xml:space="preserve"> 18°54'25.50"S</v>
      </c>
      <c r="Q1137" s="11" t="str">
        <f>VLOOKUP(N1137,Coordenadas!B$2:E1984,4,0)</f>
        <v xml:space="preserve"> 45°32'15.49"O</v>
      </c>
      <c r="R1137" s="31">
        <v>4033</v>
      </c>
      <c r="S1137" s="24">
        <v>41169</v>
      </c>
      <c r="T1137" s="35" t="str">
        <f>VLOOKUP(B1137,SAOM!B$2:M2678,9,0)</f>
        <v>Matheus Miranda de Toledo</v>
      </c>
      <c r="U1137" s="13" t="str">
        <f>VLOOKUP(B1137,SAOM!B$2:N2678,10,0)</f>
        <v>Rua Hipolito Rosa 446, Centro</v>
      </c>
      <c r="V1137" s="35" t="str">
        <f>VLOOKUP(B1137,SAOM!B$2:P2678,12,0)</f>
        <v>37 99313152</v>
      </c>
      <c r="W1137" s="60" t="str">
        <f>VLOOKUP(B1137,SAOM!B$2:O2678,11,0)</f>
        <v>35622-00</v>
      </c>
      <c r="X1137" s="33" t="str">
        <f>VLOOKUP(B1137,SAOM!B$2:Q2678,13,0)</f>
        <v>00:20:0E:10:4A:A0</v>
      </c>
      <c r="Y1137" s="24">
        <v>41199</v>
      </c>
      <c r="Z1137" s="40" t="s">
        <v>5721</v>
      </c>
      <c r="AA1137" s="55">
        <v>41200</v>
      </c>
      <c r="AB1137" s="28">
        <f>VLOOKUP(C1137,Relatorios!A$3:B1908,2,0)</f>
        <v>41291</v>
      </c>
      <c r="AC1137" s="287">
        <f>VLOOKUP(D1137,Faturamento!D$3:F2572,3,0)</f>
        <v>41231</v>
      </c>
      <c r="AD1137" s="45"/>
      <c r="AE1137" s="14" t="str">
        <f>VLOOKUP(B1137,SAOM!B$2:T2678,16,0)</f>
        <v>-</v>
      </c>
      <c r="AF1137" s="55">
        <f t="shared" si="56"/>
        <v>41290</v>
      </c>
      <c r="AG1137" s="55" t="s">
        <v>4162</v>
      </c>
      <c r="AH1137" s="55"/>
      <c r="AI1137" s="181"/>
      <c r="AJ1137" s="115"/>
      <c r="AK1137" s="115"/>
      <c r="AL1137" s="11" t="str">
        <f>VLOOKUP(B1137,SAOM!B$2:U2795,20,0)</f>
        <v>Tamanho do cabo é curto para a distância.</v>
      </c>
    </row>
    <row r="1138" spans="1:38" s="15" customFormat="1" ht="15.75" customHeight="1">
      <c r="A1138" s="39">
        <v>4391</v>
      </c>
      <c r="B1138" s="31">
        <v>4391</v>
      </c>
      <c r="C1138" s="31">
        <v>4391</v>
      </c>
      <c r="D1138" s="33" t="str">
        <f>VLOOKUP(B1138,SAOM!B$2:H2795,7,0)</f>
        <v>SES-FEOS-4391</v>
      </c>
      <c r="E1138" s="13">
        <v>41165</v>
      </c>
      <c r="F1138" s="13">
        <f t="shared" si="58"/>
        <v>41210</v>
      </c>
      <c r="G1138" s="13">
        <f>VLOOKUP(B1138,SAOM!B$2:D2682,3,0)</f>
        <v>41210</v>
      </c>
      <c r="H1138" s="13">
        <f t="shared" si="55"/>
        <v>41225</v>
      </c>
      <c r="I1138" s="13" t="s">
        <v>458</v>
      </c>
      <c r="J1138" s="10" t="s">
        <v>469</v>
      </c>
      <c r="K1138" s="33" t="str">
        <f>VLOOKUP(B1138,SAOM!B$2:H2679,4,0)</f>
        <v>Aceito</v>
      </c>
      <c r="L1138" s="10" t="s">
        <v>456</v>
      </c>
      <c r="M1138" s="33" t="str">
        <f>VLOOKUP(B1138,SAOM!B$2:F2965,5,0)</f>
        <v>Lider</v>
      </c>
      <c r="N1138" s="11" t="s">
        <v>7468</v>
      </c>
      <c r="O1138" s="11" t="str">
        <f>VLOOKUP(N1138,Coordenadas!B$2:C1985,2,0)</f>
        <v>JEQUITINHONHA</v>
      </c>
      <c r="P1138" s="11" t="str">
        <f>VLOOKUP(N1138,Coordenadas!B$2:D1985,3,0)</f>
        <v xml:space="preserve"> 18° 3'39.81"S</v>
      </c>
      <c r="Q1138" s="11" t="str">
        <f>VLOOKUP(N1138,Coordenadas!B$2:E1985,4,0)</f>
        <v xml:space="preserve"> 43°14'26.94"O</v>
      </c>
      <c r="R1138" s="33">
        <v>4033</v>
      </c>
      <c r="S1138" s="13">
        <v>41170</v>
      </c>
      <c r="T1138" s="35" t="str">
        <f>VLOOKUP(B1138,SAOM!B$2:M2679,9,0)</f>
        <v>Rôse Santos Souza</v>
      </c>
      <c r="U1138" s="13" t="str">
        <f>VLOOKUP(B1138,SAOM!B$2:N2679,10,0)</f>
        <v>Rua do Campo S/N, Zona Rural</v>
      </c>
      <c r="V1138" s="35" t="str">
        <f>VLOOKUP(B1138,SAOM!B$2:P2679,12,0)</f>
        <v>38-3523-1066</v>
      </c>
      <c r="W1138" s="60" t="str">
        <f>VLOOKUP(B1138,SAOM!B$2:O2679,11,0)</f>
        <v>39180-000</v>
      </c>
      <c r="X1138" s="33" t="str">
        <f>VLOOKUP(B1138,SAOM!B$2:Q2679,13,0)</f>
        <v>00:20:0e:10:4c:b2</v>
      </c>
      <c r="Y1138" s="13">
        <v>41178</v>
      </c>
      <c r="Z1138" s="11" t="s">
        <v>5712</v>
      </c>
      <c r="AA1138" s="14">
        <v>41178</v>
      </c>
      <c r="AB1138" s="28">
        <f>VLOOKUP(C1138,Relatorios!A$3:B1909,2,0)</f>
        <v>41193</v>
      </c>
      <c r="AC1138" s="287">
        <f>VLOOKUP(D1138,Faturamento!D$3:F2573,3,0)</f>
        <v>41209</v>
      </c>
      <c r="AD1138" s="41"/>
      <c r="AE1138" s="14" t="str">
        <f>VLOOKUP(B1138,SAOM!B$2:T2679,16,0)</f>
        <v>-</v>
      </c>
      <c r="AF1138" s="14">
        <f t="shared" si="56"/>
        <v>41268</v>
      </c>
      <c r="AG1138" s="14" t="s">
        <v>4162</v>
      </c>
      <c r="AH1138" s="14"/>
      <c r="AI1138" s="47"/>
      <c r="AJ1138" s="114"/>
      <c r="AK1138" s="114"/>
      <c r="AL1138" s="11" t="str">
        <f>VLOOKUP(B1138,SAOM!B$2:U2796,20,0)</f>
        <v>A localidade não possui computador.</v>
      </c>
    </row>
    <row r="1139" spans="1:38" s="57" customFormat="1" ht="15.75" customHeight="1">
      <c r="A1139" s="39">
        <v>4390</v>
      </c>
      <c r="B1139" s="31">
        <v>4390</v>
      </c>
      <c r="C1139" s="31">
        <v>4390</v>
      </c>
      <c r="D1139" s="33" t="str">
        <f>VLOOKUP(B1139,SAOM!B$2:H2796,7,0)</f>
        <v>SES-FEOS-4390</v>
      </c>
      <c r="E1139" s="24">
        <v>41165</v>
      </c>
      <c r="F1139" s="24">
        <f t="shared" si="58"/>
        <v>41210</v>
      </c>
      <c r="G1139" s="13">
        <f>VLOOKUP(B1139,SAOM!B$2:D2683,3,0)</f>
        <v>41210</v>
      </c>
      <c r="H1139" s="24">
        <f t="shared" si="55"/>
        <v>41225</v>
      </c>
      <c r="I1139" s="24" t="s">
        <v>458</v>
      </c>
      <c r="J1139" s="48" t="s">
        <v>469</v>
      </c>
      <c r="K1139" s="33" t="str">
        <f>VLOOKUP(B1139,SAOM!B$2:H2680,4,0)</f>
        <v>Aceito</v>
      </c>
      <c r="L1139" s="10" t="s">
        <v>456</v>
      </c>
      <c r="M1139" s="33" t="str">
        <f>VLOOKUP(B1139,SAOM!B$2:F2966,5,0)</f>
        <v>Lider</v>
      </c>
      <c r="N1139" s="40" t="s">
        <v>7468</v>
      </c>
      <c r="O1139" s="11" t="str">
        <f>VLOOKUP(N1139,Coordenadas!B$2:C1986,2,0)</f>
        <v>JEQUITINHONHA</v>
      </c>
      <c r="P1139" s="11" t="str">
        <f>VLOOKUP(N1139,Coordenadas!B$2:D1986,3,0)</f>
        <v xml:space="preserve"> 18° 3'39.81"S</v>
      </c>
      <c r="Q1139" s="11" t="str">
        <f>VLOOKUP(N1139,Coordenadas!B$2:E1986,4,0)</f>
        <v xml:space="preserve"> 43°14'26.94"O</v>
      </c>
      <c r="R1139" s="31">
        <v>4033</v>
      </c>
      <c r="S1139" s="24">
        <v>41170</v>
      </c>
      <c r="T1139" s="35" t="str">
        <f>VLOOKUP(B1139,SAOM!B$2:M2680,9,0)</f>
        <v>Rôse Santos Souza</v>
      </c>
      <c r="U1139" s="13" t="str">
        <f>VLOOKUP(B1139,SAOM!B$2:N2680,10,0)</f>
        <v>Rua Antônio Jorge,18, Centro</v>
      </c>
      <c r="V1139" s="35" t="str">
        <f>VLOOKUP(B1139,SAOM!B$2:P2680,12,0)</f>
        <v>38-3523-1213</v>
      </c>
      <c r="W1139" s="60" t="str">
        <f>VLOOKUP(B1139,SAOM!B$2:O2680,11,0)</f>
        <v>39180-000</v>
      </c>
      <c r="X1139" s="33" t="str">
        <f>VLOOKUP(B1139,SAOM!B$2:Q2680,13,0)</f>
        <v>00:20:0e:10:4c:b8</v>
      </c>
      <c r="Y1139" s="24">
        <v>41176</v>
      </c>
      <c r="Z1139" s="40" t="s">
        <v>5712</v>
      </c>
      <c r="AA1139" s="55">
        <v>41177</v>
      </c>
      <c r="AB1139" s="28">
        <f>VLOOKUP(C1139,Relatorios!A$3:B1910,2,0)</f>
        <v>41193</v>
      </c>
      <c r="AC1139" s="287">
        <f>VLOOKUP(D1139,Faturamento!D$3:F2574,3,0)</f>
        <v>41208</v>
      </c>
      <c r="AD1139" s="45"/>
      <c r="AE1139" s="14" t="str">
        <f>VLOOKUP(B1139,SAOM!B$2:T2680,16,0)</f>
        <v>-</v>
      </c>
      <c r="AF1139" s="14">
        <f t="shared" si="56"/>
        <v>41267</v>
      </c>
      <c r="AG1139" s="55" t="s">
        <v>4162</v>
      </c>
      <c r="AH1139" s="55"/>
      <c r="AI1139" s="181"/>
      <c r="AJ1139" s="115"/>
      <c r="AK1139" s="115"/>
      <c r="AL1139" s="11" t="str">
        <f>VLOOKUP(B1139,SAOM!B$2:U2797,20,0)</f>
        <v>A localidade não possui computador.</v>
      </c>
    </row>
    <row r="1140" spans="1:38" s="57" customFormat="1" ht="15.75" customHeight="1">
      <c r="A1140" s="39">
        <v>4389</v>
      </c>
      <c r="B1140" s="31">
        <v>4389</v>
      </c>
      <c r="C1140" s="31">
        <v>4389</v>
      </c>
      <c r="D1140" s="33" t="str">
        <f>VLOOKUP(B1140,SAOM!B$2:H2797,7,0)</f>
        <v>SES-CAGA-4389</v>
      </c>
      <c r="E1140" s="24">
        <v>41165</v>
      </c>
      <c r="F1140" s="24">
        <f t="shared" si="58"/>
        <v>41210</v>
      </c>
      <c r="G1140" s="13">
        <f>VLOOKUP(B1140,SAOM!B$2:D2684,3,0)</f>
        <v>41210</v>
      </c>
      <c r="H1140" s="24">
        <f t="shared" si="55"/>
        <v>41225</v>
      </c>
      <c r="I1140" s="24" t="s">
        <v>458</v>
      </c>
      <c r="J1140" s="48" t="s">
        <v>469</v>
      </c>
      <c r="K1140" s="33" t="str">
        <f>VLOOKUP(B1140,SAOM!B$2:H2681,4,0)</f>
        <v>Aceito</v>
      </c>
      <c r="L1140" s="10" t="s">
        <v>456</v>
      </c>
      <c r="M1140" s="33" t="str">
        <f>VLOOKUP(B1140,SAOM!B$2:F2967,5,0)</f>
        <v>Lider</v>
      </c>
      <c r="N1140" s="40" t="s">
        <v>7475</v>
      </c>
      <c r="O1140" s="11" t="str">
        <f>VLOOKUP(N1140,Coordenadas!B$2:C1987,2,0)</f>
        <v>SUL</v>
      </c>
      <c r="P1140" s="11" t="str">
        <f>VLOOKUP(N1140,Coordenadas!B$2:D1987,3,0)</f>
        <v xml:space="preserve"> 20°37'6.38"S</v>
      </c>
      <c r="Q1140" s="11" t="str">
        <f>VLOOKUP(N1140,Coordenadas!B$2:E1987,4,0)</f>
        <v xml:space="preserve"> 47° 3'30.60"O</v>
      </c>
      <c r="R1140" s="31">
        <v>4033</v>
      </c>
      <c r="S1140" s="24">
        <v>41170</v>
      </c>
      <c r="T1140" s="35" t="str">
        <f>VLOOKUP(B1140,SAOM!B$2:M2681,9,0)</f>
        <v>Bianca Campos Florindo</v>
      </c>
      <c r="U1140" s="13" t="str">
        <f>VLOOKUP(B1140,SAOM!B$2:N2681,10,0)</f>
        <v>Rua Cel. Chico Júlio, 469, Centro</v>
      </c>
      <c r="V1140" s="35" t="str">
        <f>VLOOKUP(B1140,SAOM!B$2:P2681,12,0)</f>
        <v>35 3543 1690</v>
      </c>
      <c r="W1140" s="60" t="str">
        <f>VLOOKUP(B1140,SAOM!B$2:O2681,11,0)</f>
        <v>37993-000</v>
      </c>
      <c r="X1140" s="33" t="str">
        <f>VLOOKUP(B1140,SAOM!B$2:Q2681,13,0)</f>
        <v>00:20:0e:10:4c:85</v>
      </c>
      <c r="Y1140" s="24">
        <v>41239</v>
      </c>
      <c r="Z1140" s="40" t="s">
        <v>9612</v>
      </c>
      <c r="AA1140" s="55">
        <v>41242</v>
      </c>
      <c r="AB1140" s="28" t="str">
        <f>VLOOKUP(C1140,Relatorios!A$3:B1911,2,0)</f>
        <v>Pronto pra ser entregue</v>
      </c>
      <c r="AC1140" s="287">
        <f>VLOOKUP(D1140,Faturamento!D$3:F2575,3,0)</f>
        <v>41273</v>
      </c>
      <c r="AD1140" s="45"/>
      <c r="AE1140" s="14" t="str">
        <f>VLOOKUP(B1140,SAOM!B$2:T2681,16,0)</f>
        <v>-</v>
      </c>
      <c r="AF1140" s="55">
        <f t="shared" si="56"/>
        <v>41332</v>
      </c>
      <c r="AG1140" s="55" t="s">
        <v>4162</v>
      </c>
      <c r="AH1140" s="55"/>
      <c r="AI1140" s="181"/>
      <c r="AJ1140" s="115"/>
      <c r="AK1140" s="115"/>
      <c r="AL1140" s="11" t="str">
        <f>VLOOKUP(B1140,SAOM!B$2:U2798,20,0)</f>
        <v>Conectado ao modem</v>
      </c>
    </row>
    <row r="1141" spans="1:38" s="57" customFormat="1" ht="15.75" customHeight="1">
      <c r="A1141" s="39">
        <v>4388</v>
      </c>
      <c r="B1141" s="31">
        <v>4388</v>
      </c>
      <c r="C1141" s="31">
        <v>4388</v>
      </c>
      <c r="D1141" s="33" t="str">
        <f>VLOOKUP(B1141,SAOM!B$2:H2798,7,0)</f>
        <v>SES-CAGA-4388</v>
      </c>
      <c r="E1141" s="24">
        <v>41165</v>
      </c>
      <c r="F1141" s="24">
        <f t="shared" si="58"/>
        <v>41210</v>
      </c>
      <c r="G1141" s="13">
        <f>VLOOKUP(B1141,SAOM!B$2:D2685,3,0)</f>
        <v>41210</v>
      </c>
      <c r="H1141" s="24">
        <f t="shared" si="55"/>
        <v>41225</v>
      </c>
      <c r="I1141" s="24" t="s">
        <v>458</v>
      </c>
      <c r="J1141" s="48" t="s">
        <v>469</v>
      </c>
      <c r="K1141" s="33" t="str">
        <f>VLOOKUP(B1141,SAOM!B$2:H2682,4,0)</f>
        <v>Aceito</v>
      </c>
      <c r="L1141" s="10" t="s">
        <v>456</v>
      </c>
      <c r="M1141" s="33" t="str">
        <f>VLOOKUP(B1141,SAOM!B$2:F2968,5,0)</f>
        <v>Lider</v>
      </c>
      <c r="N1141" s="40" t="s">
        <v>7475</v>
      </c>
      <c r="O1141" s="11" t="str">
        <f>VLOOKUP(N1141,Coordenadas!B$2:C1988,2,0)</f>
        <v>SUL</v>
      </c>
      <c r="P1141" s="11" t="str">
        <f>VLOOKUP(N1141,Coordenadas!B$2:D1988,3,0)</f>
        <v xml:space="preserve"> 20°37'6.38"S</v>
      </c>
      <c r="Q1141" s="11" t="str">
        <f>VLOOKUP(N1141,Coordenadas!B$2:E1988,4,0)</f>
        <v xml:space="preserve"> 47° 3'30.60"O</v>
      </c>
      <c r="R1141" s="31">
        <v>4033</v>
      </c>
      <c r="S1141" s="24">
        <v>41170</v>
      </c>
      <c r="T1141" s="35" t="str">
        <f>VLOOKUP(B1141,SAOM!B$2:M2682,9,0)</f>
        <v>Darci Aparecida Rocha</v>
      </c>
      <c r="U1141" s="13" t="str">
        <f>VLOOKUP(B1141,SAOM!B$2:N2682,10,0)</f>
        <v>Chacara Bela Vista s/n.º, Zona Rural</v>
      </c>
      <c r="V1141" s="35" t="str">
        <f>VLOOKUP(B1141,SAOM!B$2:P2682,12,0)</f>
        <v>35 3543 1273</v>
      </c>
      <c r="W1141" s="60" t="str">
        <f>VLOOKUP(B1141,SAOM!B$2:O2682,11,0)</f>
        <v>37993-000</v>
      </c>
      <c r="X1141" s="33" t="str">
        <f>VLOOKUP(B1141,SAOM!B$2:Q2682,13,0)</f>
        <v>00:20:0E:10:4C:DF</v>
      </c>
      <c r="Y1141" s="24">
        <v>41241</v>
      </c>
      <c r="Z1141" s="40" t="s">
        <v>9612</v>
      </c>
      <c r="AA1141" s="55">
        <v>41253</v>
      </c>
      <c r="AB1141" s="28" t="str">
        <f>VLOOKUP(C1141,Relatorios!A$3:B1912,2,0)</f>
        <v>Pronto pra ser entregue</v>
      </c>
      <c r="AC1141" s="287">
        <f>VLOOKUP(D1141,Faturamento!D$3:F2576,3,0)</f>
        <v>41284</v>
      </c>
      <c r="AD1141" s="45" t="s">
        <v>9629</v>
      </c>
      <c r="AE1141" s="14" t="str">
        <f>VLOOKUP(B1141,SAOM!B$2:T2682,16,0)</f>
        <v>-</v>
      </c>
      <c r="AF1141" s="55">
        <f t="shared" si="56"/>
        <v>41343</v>
      </c>
      <c r="AG1141" s="55" t="s">
        <v>4162</v>
      </c>
      <c r="AH1141" s="55"/>
      <c r="AI1141" s="181"/>
      <c r="AJ1141" s="115"/>
      <c r="AK1141" s="115"/>
      <c r="AL1141" s="11" t="str">
        <f>VLOOKUP(B1141,SAOM!B$2:U2799,20,0)</f>
        <v>Vai deixar conectado no modem. Não tem tomada na localidade, a responsavel já providenciou a tomada, com isso o equipamento ira ficar desligado ate a colocação da tomada.</v>
      </c>
    </row>
    <row r="1142" spans="1:38" s="57" customFormat="1" ht="15.75" customHeight="1">
      <c r="A1142" s="39">
        <v>4387</v>
      </c>
      <c r="B1142" s="31">
        <v>4387</v>
      </c>
      <c r="C1142" s="31">
        <v>4387</v>
      </c>
      <c r="D1142" s="33" t="str">
        <f>VLOOKUP(B1142,SAOM!B$2:H2799,7,0)</f>
        <v>SES-CAGA-4387</v>
      </c>
      <c r="E1142" s="24">
        <v>41165</v>
      </c>
      <c r="F1142" s="24">
        <f t="shared" si="58"/>
        <v>41210</v>
      </c>
      <c r="G1142" s="13">
        <f>VLOOKUP(B1142,SAOM!B$2:D2686,3,0)</f>
        <v>41210</v>
      </c>
      <c r="H1142" s="24">
        <f t="shared" si="55"/>
        <v>41225</v>
      </c>
      <c r="I1142" s="24" t="s">
        <v>458</v>
      </c>
      <c r="J1142" s="48" t="s">
        <v>469</v>
      </c>
      <c r="K1142" s="33" t="str">
        <f>VLOOKUP(B1142,SAOM!B$2:H2683,4,0)</f>
        <v>Aceito</v>
      </c>
      <c r="L1142" s="10" t="s">
        <v>456</v>
      </c>
      <c r="M1142" s="33" t="str">
        <f>VLOOKUP(B1142,SAOM!B$2:F2969,5,0)</f>
        <v>Lider</v>
      </c>
      <c r="N1142" s="40" t="s">
        <v>7475</v>
      </c>
      <c r="O1142" s="11" t="str">
        <f>VLOOKUP(N1142,Coordenadas!B$2:C1989,2,0)</f>
        <v>SUL</v>
      </c>
      <c r="P1142" s="11" t="str">
        <f>VLOOKUP(N1142,Coordenadas!B$2:D1989,3,0)</f>
        <v xml:space="preserve"> 20°37'6.38"S</v>
      </c>
      <c r="Q1142" s="11" t="str">
        <f>VLOOKUP(N1142,Coordenadas!B$2:E1989,4,0)</f>
        <v xml:space="preserve"> 47° 3'30.60"O</v>
      </c>
      <c r="R1142" s="31">
        <v>4033</v>
      </c>
      <c r="S1142" s="24">
        <v>41170</v>
      </c>
      <c r="T1142" s="35" t="str">
        <f>VLOOKUP(B1142,SAOM!B$2:M2683,9,0)</f>
        <v>Juliana Paim Carvalho</v>
      </c>
      <c r="U1142" s="13" t="str">
        <f>VLOOKUP(B1142,SAOM!B$2:N2683,10,0)</f>
        <v>Rua dona Nene, 157, Centro</v>
      </c>
      <c r="V1142" s="35" t="str">
        <f>VLOOKUP(B1142,SAOM!B$2:P2683,12,0)</f>
        <v>35 3543 1400</v>
      </c>
      <c r="W1142" s="60" t="str">
        <f>VLOOKUP(B1142,SAOM!B$2:O2683,11,0)</f>
        <v>37993-000</v>
      </c>
      <c r="X1142" s="33" t="str">
        <f>VLOOKUP(B1142,SAOM!B$2:Q2683,13,0)</f>
        <v>00:20:0E:10:4F:2D</v>
      </c>
      <c r="Y1142" s="24">
        <v>40930</v>
      </c>
      <c r="Z1142" s="40" t="s">
        <v>9391</v>
      </c>
      <c r="AA1142" s="55">
        <v>41235</v>
      </c>
      <c r="AB1142" s="28" t="str">
        <f>VLOOKUP(C1142,Relatorios!A$3:B1913,2,0)</f>
        <v>Pronto pra ser entregue</v>
      </c>
      <c r="AC1142" s="287">
        <f>VLOOKUP(D1142,Faturamento!D$3:F2577,3,0)</f>
        <v>41266</v>
      </c>
      <c r="AD1142" s="45"/>
      <c r="AE1142" s="14" t="str">
        <f>VLOOKUP(B1142,SAOM!B$2:T2683,16,0)</f>
        <v>-</v>
      </c>
      <c r="AF1142" s="55">
        <f t="shared" si="56"/>
        <v>41325</v>
      </c>
      <c r="AG1142" s="55" t="s">
        <v>4162</v>
      </c>
      <c r="AH1142" s="55"/>
      <c r="AI1142" s="181"/>
      <c r="AJ1142" s="115"/>
      <c r="AK1142" s="115"/>
      <c r="AL1142" s="11" t="str">
        <f>VLOOKUP(B1142,SAOM!B$2:U2800,20,0)</f>
        <v>Vai deixar no modem.</v>
      </c>
    </row>
    <row r="1143" spans="1:38" s="57" customFormat="1" ht="15.75" customHeight="1">
      <c r="A1143" s="39">
        <v>4380</v>
      </c>
      <c r="B1143" s="31">
        <v>4380</v>
      </c>
      <c r="C1143" s="31">
        <v>4380</v>
      </c>
      <c r="D1143" s="33" t="str">
        <f>VLOOKUP(B1143,SAOM!B$2:H2800,7,0)</f>
        <v>SES-MAIM-4380</v>
      </c>
      <c r="E1143" s="24">
        <v>41165</v>
      </c>
      <c r="F1143" s="24">
        <f t="shared" si="58"/>
        <v>41210</v>
      </c>
      <c r="G1143" s="13">
        <f>VLOOKUP(B1143,SAOM!B$2:D2687,3,0)</f>
        <v>41210</v>
      </c>
      <c r="H1143" s="24">
        <f t="shared" si="55"/>
        <v>41225</v>
      </c>
      <c r="I1143" s="24" t="s">
        <v>458</v>
      </c>
      <c r="J1143" s="48" t="s">
        <v>469</v>
      </c>
      <c r="K1143" s="33" t="str">
        <f>VLOOKUP(B1143,SAOM!B$2:H2684,4,0)</f>
        <v>Aceito</v>
      </c>
      <c r="L1143" s="10" t="s">
        <v>456</v>
      </c>
      <c r="M1143" s="33" t="str">
        <f>VLOOKUP(B1143,SAOM!B$2:F2970,5,0)</f>
        <v>Lider</v>
      </c>
      <c r="N1143" s="40" t="s">
        <v>6963</v>
      </c>
      <c r="O1143" s="11" t="str">
        <f>VLOOKUP(N1143,Coordenadas!B$2:C1990,2,0)</f>
        <v>LESTE DO SUL</v>
      </c>
      <c r="P1143" s="11" t="str">
        <f>VLOOKUP(N1143,Coordenadas!B$2:D1990,3,0)</f>
        <v xml:space="preserve"> 20°21'30.43"S</v>
      </c>
      <c r="Q1143" s="11" t="str">
        <f>VLOOKUP(N1143,Coordenadas!B$2:E1990,4,0)</f>
        <v xml:space="preserve"> 41°57'30.20"O</v>
      </c>
      <c r="R1143" s="31">
        <v>4033</v>
      </c>
      <c r="S1143" s="24">
        <v>41170</v>
      </c>
      <c r="T1143" s="35" t="str">
        <f>VLOOKUP(B1143,SAOM!B$2:M2684,9,0)</f>
        <v>Geraldo Cesar Bastos Destro</v>
      </c>
      <c r="U1143" s="13" t="str">
        <f>VLOOKUP(B1143,SAOM!B$2:N2684,10,0)</f>
        <v>Rua Roque Porcaro Junior, nº 09, Centro</v>
      </c>
      <c r="V1143" s="35" t="str">
        <f>VLOOKUP(B1143,SAOM!B$2:P2684,12,0)</f>
        <v>33 33419500</v>
      </c>
      <c r="W1143" s="60" t="str">
        <f>VLOOKUP(B1143,SAOM!B$2:O2684,11,0)</f>
        <v>36970-000</v>
      </c>
      <c r="X1143" s="33" t="str">
        <f>VLOOKUP(B1143,SAOM!B$2:Q2684,13,0)</f>
        <v>00:20:0e:10:55:80</v>
      </c>
      <c r="Y1143" s="24">
        <v>41247</v>
      </c>
      <c r="Z1143" s="40" t="s">
        <v>5319</v>
      </c>
      <c r="AA1143" s="55">
        <v>41248</v>
      </c>
      <c r="AB1143" s="28">
        <f>VLOOKUP(C1143,Relatorios!A$3:B1914,2,0)</f>
        <v>41277</v>
      </c>
      <c r="AC1143" s="287">
        <f>VLOOKUP(D1143,Faturamento!D$3:F2578,3,0)</f>
        <v>41279</v>
      </c>
      <c r="AD1143" s="45"/>
      <c r="AE1143" s="14" t="str">
        <f>VLOOKUP(B1143,SAOM!B$2:T2684,16,0)</f>
        <v>-</v>
      </c>
      <c r="AF1143" s="55">
        <f t="shared" si="56"/>
        <v>41338</v>
      </c>
      <c r="AG1143" s="55" t="s">
        <v>4162</v>
      </c>
      <c r="AH1143" s="55"/>
      <c r="AI1143" s="181"/>
      <c r="AJ1143" s="115"/>
      <c r="AK1143" s="115"/>
      <c r="AL1143" s="11" t="str">
        <f>VLOOKUP(B1143,SAOM!B$2:U2801,20,0)</f>
        <v>Computador da localidade já possui porta ethernet em outra rede</v>
      </c>
    </row>
    <row r="1144" spans="1:38" s="15" customFormat="1" ht="15.75" customHeight="1">
      <c r="A1144" s="39">
        <v>4475</v>
      </c>
      <c r="B1144" s="31">
        <v>4475</v>
      </c>
      <c r="C1144" s="31">
        <v>4475</v>
      </c>
      <c r="D1144" s="33" t="str">
        <f>VLOOKUP(B1144,SAOM!B$2:H2801,7,0)</f>
        <v>SES-SAXO-4475</v>
      </c>
      <c r="E1144" s="13">
        <v>41165</v>
      </c>
      <c r="F1144" s="13">
        <v>41262</v>
      </c>
      <c r="G1144" s="13">
        <f>VLOOKUP(B1144,SAOM!B$2:D2688,3,0)</f>
        <v>41262</v>
      </c>
      <c r="H1144" s="13">
        <f t="shared" si="55"/>
        <v>41277</v>
      </c>
      <c r="I1144" s="13">
        <v>41261</v>
      </c>
      <c r="J1144" s="10" t="s">
        <v>469</v>
      </c>
      <c r="K1144" s="33" t="str">
        <f>VLOOKUP(B1144,SAOM!B$2:H2685,4,0)</f>
        <v>Aceito</v>
      </c>
      <c r="L1144" s="10" t="s">
        <v>456</v>
      </c>
      <c r="M1144" s="33" t="str">
        <f>VLOOKUP(B1144,SAOM!B$2:F2971,5,0)</f>
        <v>Lider</v>
      </c>
      <c r="N1144" s="11" t="s">
        <v>1624</v>
      </c>
      <c r="O1144" s="11" t="str">
        <f>VLOOKUP(N1144,Coordenadas!B$2:C1991,2,0)</f>
        <v>CENTRO</v>
      </c>
      <c r="P1144" s="11" t="str">
        <f>VLOOKUP(N1144,Coordenadas!B$2:D1991,3,0)</f>
        <v>19°49'41.05"S</v>
      </c>
      <c r="Q1144" s="11" t="str">
        <f>VLOOKUP(N1144,Coordenadas!B$2:E1991,4,0)</f>
        <v xml:space="preserve"> 43°22'55.14"O</v>
      </c>
      <c r="R1144" s="33">
        <v>4033</v>
      </c>
      <c r="S1144" s="13">
        <v>41170</v>
      </c>
      <c r="T1144" s="35" t="str">
        <f>VLOOKUP(B1144,SAOM!B$2:M2685,9,0)</f>
        <v>Sheila Cristina</v>
      </c>
      <c r="U1144" s="13" t="str">
        <f>VLOOKUP(B1144,SAOM!B$2:N2685,10,0)</f>
        <v>Rua Duilho Guedes Bicalho 80 - RECREIO</v>
      </c>
      <c r="V1144" s="35" t="str">
        <f>VLOOKUP(B1144,SAOM!B$2:P2685,12,0)</f>
        <v>3833-5562 /  3833-55</v>
      </c>
      <c r="W1144" s="60" t="str">
        <f>VLOOKUP(B1144,SAOM!B$2:O2685,11,0)</f>
        <v>35935-000</v>
      </c>
      <c r="X1144" s="33" t="str">
        <f>VLOOKUP(B1144,SAOM!B$2:Q2685,13,0)</f>
        <v>00:20:0E:10:56:CB</v>
      </c>
      <c r="Y1144" s="13">
        <v>41312</v>
      </c>
      <c r="Z1144" s="11" t="s">
        <v>7278</v>
      </c>
      <c r="AA1144" s="14">
        <v>41312</v>
      </c>
      <c r="AB1144" s="28">
        <f>VLOOKUP(C1144,Relatorios!A$3:B1915,2,0)</f>
        <v>41337</v>
      </c>
      <c r="AC1144" s="287">
        <f>VLOOKUP(D1144,Faturamento!D$3:F2579,3,0)</f>
        <v>41343</v>
      </c>
      <c r="AD1144" s="41"/>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 t="shared" si="56"/>
        <v>41402</v>
      </c>
      <c r="AG1144" s="14">
        <v>41327</v>
      </c>
      <c r="AH1144" s="14">
        <v>41344</v>
      </c>
      <c r="AI1144" s="181" t="s">
        <v>623</v>
      </c>
      <c r="AJ1144" s="114" t="s">
        <v>15822</v>
      </c>
      <c r="AK1144" s="114" t="s">
        <v>14253</v>
      </c>
      <c r="AL1144" s="11" t="str">
        <f>VLOOKUP(B1144,SAOM!B$2:U2802,20,0)</f>
        <v>Não vai deixar.</v>
      </c>
    </row>
    <row r="1145" spans="1:38" s="15" customFormat="1" ht="15.75" customHeight="1">
      <c r="A1145" s="39">
        <v>4474</v>
      </c>
      <c r="B1145" s="31">
        <v>4474</v>
      </c>
      <c r="C1145" s="31">
        <v>4474</v>
      </c>
      <c r="D1145" s="33" t="str">
        <f>VLOOKUP(B1145,SAOM!B$2:H2802,7,0)</f>
        <v>SES-SAXO-4474</v>
      </c>
      <c r="E1145" s="13">
        <v>41165</v>
      </c>
      <c r="F1145" s="13">
        <f t="shared" ref="F1145:F1164" si="59">E1145+45</f>
        <v>41210</v>
      </c>
      <c r="G1145" s="13">
        <f>VLOOKUP(B1145,SAOM!B$2:D2689,3,0)</f>
        <v>41210</v>
      </c>
      <c r="H1145" s="13">
        <f t="shared" si="55"/>
        <v>41225</v>
      </c>
      <c r="I1145" s="13" t="s">
        <v>458</v>
      </c>
      <c r="J1145" s="10" t="s">
        <v>469</v>
      </c>
      <c r="K1145" s="33" t="str">
        <f>VLOOKUP(B1145,SAOM!B$2:H2686,4,0)</f>
        <v>Aceito</v>
      </c>
      <c r="L1145" s="10" t="s">
        <v>456</v>
      </c>
      <c r="M1145" s="33" t="str">
        <f>VLOOKUP(B1145,SAOM!B$2:F2972,5,0)</f>
        <v>Lider</v>
      </c>
      <c r="N1145" s="11" t="s">
        <v>1624</v>
      </c>
      <c r="O1145" s="11" t="str">
        <f>VLOOKUP(N1145,Coordenadas!B$2:C1992,2,0)</f>
        <v>CENTRO</v>
      </c>
      <c r="P1145" s="11" t="str">
        <f>VLOOKUP(N1145,Coordenadas!B$2:D1992,3,0)</f>
        <v>19°49'41.05"S</v>
      </c>
      <c r="Q1145" s="11" t="str">
        <f>VLOOKUP(N1145,Coordenadas!B$2:E1992,4,0)</f>
        <v xml:space="preserve"> 43°22'55.14"O</v>
      </c>
      <c r="R1145" s="33">
        <v>4033</v>
      </c>
      <c r="S1145" s="13">
        <v>41170</v>
      </c>
      <c r="T1145" s="35" t="str">
        <f>VLOOKUP(B1145,SAOM!B$2:M2686,9,0)</f>
        <v>Sheila Cristina</v>
      </c>
      <c r="U1145" s="13" t="str">
        <f>VLOOKUP(B1145,SAOM!B$2:N2686,10,0)</f>
        <v>COMUNIDADE RURAL DE BORGES</v>
      </c>
      <c r="V1145" s="35" t="str">
        <f>VLOOKUP(B1145,SAOM!B$2:P2686,12,0)</f>
        <v>3833-5562</v>
      </c>
      <c r="W1145" s="60" t="str">
        <f>VLOOKUP(B1145,SAOM!B$2:O2686,11,0)</f>
        <v>35935-000</v>
      </c>
      <c r="X1145" s="33" t="str">
        <f>VLOOKUP(B1145,SAOM!B$2:Q2686,13,0)</f>
        <v>00:20:0e:10:54:f6</v>
      </c>
      <c r="Y1145" s="13">
        <v>41270</v>
      </c>
      <c r="Z1145" s="11" t="s">
        <v>7530</v>
      </c>
      <c r="AA1145" s="14">
        <v>41270</v>
      </c>
      <c r="AB1145" s="28">
        <f>VLOOKUP(C1145,Relatorios!A$3:B1916,2,0)</f>
        <v>41291</v>
      </c>
      <c r="AC1145" s="287">
        <f>VLOOKUP(D1145,Faturamento!D$3:F2580,3,0)</f>
        <v>41301</v>
      </c>
      <c r="AD1145" s="41"/>
      <c r="AE1145" s="14" t="str">
        <f>VLOOKUP(B1145,SAOM!B$2:T2686,16,0)</f>
        <v>O telefone da secretaria foi alterado ((31) 3820-1827)</v>
      </c>
      <c r="AF1145" s="14">
        <f t="shared" si="56"/>
        <v>41360</v>
      </c>
      <c r="AG1145" s="14">
        <v>41285</v>
      </c>
      <c r="AH1145" s="14" t="s">
        <v>13730</v>
      </c>
      <c r="AI1145" s="47" t="s">
        <v>456</v>
      </c>
      <c r="AJ1145" s="114" t="s">
        <v>13838</v>
      </c>
      <c r="AK1145" s="114" t="s">
        <v>4162</v>
      </c>
      <c r="AL1145" s="11" t="str">
        <f>VLOOKUP(B1145,SAOM!B$2:U2803,20,0)</f>
        <v>Não há terminal próximo.</v>
      </c>
    </row>
    <row r="1146" spans="1:38" s="15" customFormat="1" ht="15.75" customHeight="1">
      <c r="A1146" s="39">
        <v>4473</v>
      </c>
      <c r="B1146" s="31">
        <v>4473</v>
      </c>
      <c r="C1146" s="31">
        <v>4473</v>
      </c>
      <c r="D1146" s="33" t="str">
        <f>VLOOKUP(B1146,SAOM!B$2:H2803,7,0)</f>
        <v>SES-SAXO-4473</v>
      </c>
      <c r="E1146" s="13">
        <v>41165</v>
      </c>
      <c r="F1146" s="13">
        <f t="shared" si="59"/>
        <v>41210</v>
      </c>
      <c r="G1146" s="13">
        <f>VLOOKUP(B1146,SAOM!B$2:D2690,3,0)</f>
        <v>41210</v>
      </c>
      <c r="H1146" s="13">
        <f t="shared" si="55"/>
        <v>41225</v>
      </c>
      <c r="I1146" s="13" t="s">
        <v>458</v>
      </c>
      <c r="J1146" s="10" t="s">
        <v>469</v>
      </c>
      <c r="K1146" s="33" t="str">
        <f>VLOOKUP(B1146,SAOM!B$2:H2687,4,0)</f>
        <v>Aceito</v>
      </c>
      <c r="L1146" s="10" t="s">
        <v>456</v>
      </c>
      <c r="M1146" s="33" t="str">
        <f>VLOOKUP(B1146,SAOM!B$2:F2973,5,0)</f>
        <v>Lider</v>
      </c>
      <c r="N1146" s="11" t="s">
        <v>1624</v>
      </c>
      <c r="O1146" s="11" t="str">
        <f>VLOOKUP(N1146,Coordenadas!B$2:C1993,2,0)</f>
        <v>CENTRO</v>
      </c>
      <c r="P1146" s="11" t="str">
        <f>VLOOKUP(N1146,Coordenadas!B$2:D1993,3,0)</f>
        <v>19°49'41.05"S</v>
      </c>
      <c r="Q1146" s="11" t="str">
        <f>VLOOKUP(N1146,Coordenadas!B$2:E1993,4,0)</f>
        <v xml:space="preserve"> 43°22'55.14"O</v>
      </c>
      <c r="R1146" s="33">
        <v>4033</v>
      </c>
      <c r="S1146" s="13">
        <v>41197</v>
      </c>
      <c r="T1146" s="35" t="str">
        <f>VLOOKUP(B1146,SAOM!B$2:M2687,9,0)</f>
        <v>Sheila Cristina</v>
      </c>
      <c r="U1146" s="13" t="str">
        <f>VLOOKUP(B1146,SAOM!B$2:N2687,10,0)</f>
        <v>COMUNIDADE RURAL DE SÃO JOSÉ</v>
      </c>
      <c r="V1146" s="35" t="str">
        <f>VLOOKUP(B1146,SAOM!B$2:P2687,12,0)</f>
        <v>3833-5562</v>
      </c>
      <c r="W1146" s="60" t="str">
        <f>VLOOKUP(B1146,SAOM!B$2:O2687,11,0)</f>
        <v>35935-000</v>
      </c>
      <c r="X1146" s="33" t="str">
        <f>VLOOKUP(B1146,SAOM!B$2:Q2687,13,0)</f>
        <v>00:20:0E:10:55:26</v>
      </c>
      <c r="Y1146" s="13">
        <v>41261</v>
      </c>
      <c r="Z1146" s="11" t="s">
        <v>7487</v>
      </c>
      <c r="AA1146" s="14">
        <v>41261</v>
      </c>
      <c r="AB1146" s="28" t="str">
        <f>VLOOKUP(C1146,Relatorios!A$3:B1917,2,0)</f>
        <v>Pendente</v>
      </c>
      <c r="AC1146" s="287">
        <f>VLOOKUP(D1146,Faturamento!D$3:F2581,3,0)</f>
        <v>41292</v>
      </c>
      <c r="AD1146" s="41"/>
      <c r="AE1146" s="14" t="str">
        <f>VLOOKUP(B1146,SAOM!B$2:T2687,16,0)</f>
        <v>O telefone da secretaria foi alterado ((31) 3820-1827)</v>
      </c>
      <c r="AF1146" s="14">
        <f t="shared" si="56"/>
        <v>41351</v>
      </c>
      <c r="AG1146" s="14" t="s">
        <v>4162</v>
      </c>
      <c r="AH1146" s="14"/>
      <c r="AI1146" s="47"/>
      <c r="AJ1146" s="114"/>
      <c r="AK1146" s="114"/>
      <c r="AL1146" s="11" t="str">
        <f>VLOOKUP(B1146,SAOM!B$2:U2804,20,0)</f>
        <v>Nao tem computador.</v>
      </c>
    </row>
    <row r="1147" spans="1:38" s="15" customFormat="1" ht="15.75" customHeight="1">
      <c r="A1147" s="39">
        <v>4467</v>
      </c>
      <c r="B1147" s="31">
        <v>4467</v>
      </c>
      <c r="C1147" s="31">
        <v>4467</v>
      </c>
      <c r="D1147" s="33" t="str">
        <f>VLOOKUP(B1147,SAOM!B$2:H2804,7,0)</f>
        <v>-</v>
      </c>
      <c r="E1147" s="13">
        <v>41165</v>
      </c>
      <c r="F1147" s="13">
        <f t="shared" si="59"/>
        <v>41210</v>
      </c>
      <c r="G1147" s="13">
        <f>VLOOKUP(B1147,SAOM!B$2:D2691,3,0)</f>
        <v>41210</v>
      </c>
      <c r="H1147" s="13">
        <f t="shared" si="55"/>
        <v>41225</v>
      </c>
      <c r="I1147" s="13">
        <v>41254</v>
      </c>
      <c r="J1147" s="10" t="s">
        <v>700</v>
      </c>
      <c r="K1147" s="33" t="str">
        <f>VLOOKUP(B1147,SAOM!B$2:H2688,4,0)</f>
        <v>Paralisado</v>
      </c>
      <c r="L1147" s="10" t="s">
        <v>456</v>
      </c>
      <c r="M1147" s="33" t="str">
        <f>VLOOKUP(B1147,SAOM!B$2:F2974,5,0)</f>
        <v>Lider</v>
      </c>
      <c r="N1147" s="11" t="s">
        <v>1624</v>
      </c>
      <c r="O1147" s="11" t="str">
        <f>VLOOKUP(N1147,Coordenadas!B$2:C1994,2,0)</f>
        <v>CENTRO</v>
      </c>
      <c r="P1147" s="11" t="str">
        <f>VLOOKUP(N1147,Coordenadas!B$2:D1994,3,0)</f>
        <v>19°49'41.05"S</v>
      </c>
      <c r="Q1147" s="11" t="str">
        <f>VLOOKUP(N1147,Coordenadas!B$2:E1994,4,0)</f>
        <v xml:space="preserve"> 43°22'55.14"O</v>
      </c>
      <c r="R1147" s="33">
        <v>4033</v>
      </c>
      <c r="S1147" s="13" t="s">
        <v>458</v>
      </c>
      <c r="T1147" s="35" t="str">
        <f>VLOOKUP(B1147,SAOM!B$2:M2688,9,0)</f>
        <v>Elaine Fagundes</v>
      </c>
      <c r="U1147" s="13" t="str">
        <f>VLOOKUP(B1147,SAOM!B$2:N2688,10,0)</f>
        <v>RUA JOSÉ DOMINGOS, 340</v>
      </c>
      <c r="V1147" s="35" t="str">
        <f>VLOOKUP(B1147,SAOM!B$2:P2688,12,0)</f>
        <v>3833-5470</v>
      </c>
      <c r="W1147" s="60" t="str">
        <f>VLOOKUP(B1147,SAOM!B$2:O2688,11,0)</f>
        <v>35935-000</v>
      </c>
      <c r="X1147" s="33" t="str">
        <f>VLOOKUP(B1147,SAOM!B$2:Q2688,13,0)</f>
        <v>-</v>
      </c>
      <c r="Y1147" s="13"/>
      <c r="Z1147" s="11"/>
      <c r="AA1147" s="14"/>
      <c r="AB1147" s="28" t="e">
        <f>VLOOKUP(C1147,Relatorios!A$3:B1918,2,0)</f>
        <v>#N/A</v>
      </c>
      <c r="AC1147" s="287" t="e">
        <f>VLOOKUP(D1147,Faturamento!D$3:F2582,3,0)</f>
        <v>#N/A</v>
      </c>
      <c r="AD1147" s="41"/>
      <c r="AE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F1147" s="14">
        <f t="shared" si="56"/>
        <v>90</v>
      </c>
      <c r="AG1147" s="14" t="s">
        <v>4162</v>
      </c>
      <c r="AH1147" s="14"/>
      <c r="AI1147" s="47"/>
      <c r="AJ1147" s="114"/>
      <c r="AK1147" s="114"/>
      <c r="AL1147" s="11" t="str">
        <f>VLOOKUP(B1147,SAOM!B$2:U2805,20,0)</f>
        <v>-</v>
      </c>
    </row>
    <row r="1148" spans="1:38" s="15" customFormat="1" ht="15.75" customHeight="1">
      <c r="A1148" s="39">
        <v>4465</v>
      </c>
      <c r="B1148" s="31">
        <v>4465</v>
      </c>
      <c r="C1148" s="31">
        <v>4465</v>
      </c>
      <c r="D1148" s="33" t="str">
        <f>VLOOKUP(B1148,SAOM!B$2:H2805,7,0)</f>
        <v>SES-SAAS-4465</v>
      </c>
      <c r="E1148" s="13">
        <v>41165</v>
      </c>
      <c r="F1148" s="13">
        <f t="shared" si="59"/>
        <v>41210</v>
      </c>
      <c r="G1148" s="13">
        <f>VLOOKUP(B1148,SAOM!B$2:D2692,3,0)</f>
        <v>41210</v>
      </c>
      <c r="H1148" s="13">
        <f t="shared" si="55"/>
        <v>41225</v>
      </c>
      <c r="I1148" s="13" t="s">
        <v>458</v>
      </c>
      <c r="J1148" s="10" t="s">
        <v>469</v>
      </c>
      <c r="K1148" s="33" t="str">
        <f>VLOOKUP(B1148,SAOM!B$2:H2689,4,0)</f>
        <v>Aceito</v>
      </c>
      <c r="L1148" s="10" t="s">
        <v>456</v>
      </c>
      <c r="M1148" s="33" t="str">
        <f>VLOOKUP(B1148,SAOM!B$2:F2975,5,0)</f>
        <v>Lider</v>
      </c>
      <c r="N1148" s="11" t="s">
        <v>2687</v>
      </c>
      <c r="O1148" s="11" t="str">
        <f>VLOOKUP(N1148,Coordenadas!B$2:C1995,2,0)</f>
        <v>NORDESTE</v>
      </c>
      <c r="P1148" s="11" t="str">
        <f>VLOOKUP(N1148,Coordenadas!B$2:D1995,3,0)</f>
        <v xml:space="preserve"> 16°59'16.05"S</v>
      </c>
      <c r="Q1148" s="11" t="str">
        <f>VLOOKUP(N1148,Coordenadas!B$2:E1995,4,0)</f>
        <v xml:space="preserve"> 40°40'43.18"O</v>
      </c>
      <c r="R1148" s="33">
        <v>4033</v>
      </c>
      <c r="S1148" s="13" t="s">
        <v>458</v>
      </c>
      <c r="T1148" s="35" t="str">
        <f>VLOOKUP(B1148,SAOM!B$2:M2689,9,0)</f>
        <v>JULIANE MOTA DA CRUZ</v>
      </c>
      <c r="U1148" s="13" t="str">
        <f>VLOOKUP(B1148,SAOM!B$2:N2689,10,0)</f>
        <v>R. HERMINIO FERREIRA NEVES, S/N</v>
      </c>
      <c r="V1148" s="35" t="str">
        <f>VLOOKUP(B1148,SAOM!B$2:P2689,12,0)</f>
        <v>033-88024407</v>
      </c>
      <c r="W1148" s="60" t="str">
        <f>VLOOKUP(B1148,SAOM!B$2:O2689,11,0)</f>
        <v>39874-000</v>
      </c>
      <c r="X1148" s="33" t="str">
        <f>VLOOKUP(B1148,SAOM!B$2:Q2689,13,0)</f>
        <v>00:20:0E:10:58:C9</v>
      </c>
      <c r="Y1148" s="13">
        <v>41339</v>
      </c>
      <c r="Z1148" s="11" t="s">
        <v>7306</v>
      </c>
      <c r="AA1148" s="14">
        <v>41339</v>
      </c>
      <c r="AB1148" s="28">
        <v>41390</v>
      </c>
      <c r="AC1148" s="287">
        <f>VLOOKUP(D1148,Faturamento!D$3:F2583,3,0)</f>
        <v>41370</v>
      </c>
      <c r="AD1148" s="41" t="s">
        <v>15747</v>
      </c>
      <c r="AE1148" s="14" t="str">
        <f>VLOOKUP(B1148,SAOM!B$2:T2689,16,0)</f>
        <v xml:space="preserve">(33) 3626-9002 corresponde a secretaria de saude 
</v>
      </c>
      <c r="AF1148" s="14">
        <f t="shared" si="56"/>
        <v>41429</v>
      </c>
      <c r="AG1148" s="14" t="s">
        <v>4162</v>
      </c>
      <c r="AH1148" s="14"/>
      <c r="AI1148" s="47"/>
      <c r="AJ1148" s="114"/>
      <c r="AK1148" s="114"/>
      <c r="AL1148" s="11" t="str">
        <f>VLOOKUP(B1148,SAOM!B$2:U2806,20,0)</f>
        <v>Não tem computador.</v>
      </c>
    </row>
    <row r="1149" spans="1:38" s="57" customFormat="1" ht="15" customHeight="1">
      <c r="A1149" s="39">
        <v>3321</v>
      </c>
      <c r="B1149" s="31">
        <v>3321</v>
      </c>
      <c r="C1149" s="31">
        <v>3321</v>
      </c>
      <c r="D1149" s="33" t="str">
        <f>VLOOKUP(B1149,SAOM!B$2:H2806,7,0)</f>
        <v>SES-FRIO-3321</v>
      </c>
      <c r="E1149" s="24">
        <v>41165</v>
      </c>
      <c r="F1149" s="24">
        <f t="shared" si="59"/>
        <v>41210</v>
      </c>
      <c r="G1149" s="13">
        <f>VLOOKUP(B1149,SAOM!B$2:D2693,3,0)</f>
        <v>41210</v>
      </c>
      <c r="H1149" s="24">
        <f t="shared" si="55"/>
        <v>41225</v>
      </c>
      <c r="I1149" s="24" t="s">
        <v>458</v>
      </c>
      <c r="J1149" s="48" t="s">
        <v>469</v>
      </c>
      <c r="K1149" s="33" t="str">
        <f>VLOOKUP(B1149,SAOM!B$2:H2690,4,0)</f>
        <v>Aceito</v>
      </c>
      <c r="L1149" s="10" t="s">
        <v>456</v>
      </c>
      <c r="M1149" s="33" t="str">
        <f>VLOOKUP(B1149,SAOM!B$2:F2976,5,0)</f>
        <v>Lider</v>
      </c>
      <c r="N1149" s="40" t="s">
        <v>7556</v>
      </c>
      <c r="O1149" s="11" t="str">
        <f>VLOOKUP(N1149,Coordenadas!B$2:C1996,2,0)</f>
        <v>LESTE</v>
      </c>
      <c r="P1149" s="11" t="str">
        <f>VLOOKUP(N1149,Coordenadas!B$2:D1996,3,0)</f>
        <v xml:space="preserve"> 18°33'45.04"S</v>
      </c>
      <c r="Q1149" s="11" t="str">
        <f>VLOOKUP(N1149,Coordenadas!B$2:E1996,4,0)</f>
        <v xml:space="preserve"> 41°54'24.25"O</v>
      </c>
      <c r="R1149" s="31">
        <v>4033</v>
      </c>
      <c r="S1149" s="24">
        <v>41172</v>
      </c>
      <c r="T1149" s="35" t="str">
        <f>VLOOKUP(B1149,SAOM!B$2:M2690,9,0)</f>
        <v>Helmer Lorran de Oliveira Cordeiro</v>
      </c>
      <c r="U1149" s="13" t="str">
        <f>VLOOKUP(B1149,SAOM!B$2:N2690,10,0)</f>
        <v>Rua sebastiana Alves de Souza, s/n</v>
      </c>
      <c r="V1149" s="35" t="str">
        <f>VLOOKUP(B1149,SAOM!B$2:P2690,12,0)</f>
        <v>33 3284-2558</v>
      </c>
      <c r="W1149" s="60" t="str">
        <f>VLOOKUP(B1149,SAOM!B$2:O2690,11,0)</f>
        <v>35112-000</v>
      </c>
      <c r="X1149" s="33" t="str">
        <f>VLOOKUP(B1149,SAOM!B$2:Q2690,13,0)</f>
        <v>00:20:0e:10:57:3b</v>
      </c>
      <c r="Y1149" s="24">
        <v>41236</v>
      </c>
      <c r="Z1149" s="40" t="s">
        <v>9337</v>
      </c>
      <c r="AA1149" s="55">
        <v>41239</v>
      </c>
      <c r="AB1149" s="28">
        <f>VLOOKUP(C1149,Relatorios!A$3:B1920,2,0)</f>
        <v>41299</v>
      </c>
      <c r="AC1149" s="287">
        <f>VLOOKUP(D1149,Faturamento!D$3:F2584,3,0)</f>
        <v>41270</v>
      </c>
      <c r="AD1149" s="45"/>
      <c r="AE1149" s="14" t="str">
        <f>VLOOKUP(B1149,SAOM!B$2:T2690,16,0)</f>
        <v>-</v>
      </c>
      <c r="AF1149" s="55">
        <f t="shared" si="56"/>
        <v>41329</v>
      </c>
      <c r="AG1149" s="55" t="s">
        <v>4162</v>
      </c>
      <c r="AH1149" s="55"/>
      <c r="AI1149" s="181"/>
      <c r="AJ1149" s="115"/>
      <c r="AK1149" s="115"/>
      <c r="AL1149" s="11" t="str">
        <f>VLOOKUP(B1149,SAOM!B$2:U2807,20,0)</f>
        <v>Operador não possui</v>
      </c>
    </row>
    <row r="1150" spans="1:38" s="57" customFormat="1" ht="15.75" customHeight="1">
      <c r="A1150" s="39">
        <v>4455</v>
      </c>
      <c r="B1150" s="31">
        <v>4455</v>
      </c>
      <c r="C1150" s="31">
        <v>4455</v>
      </c>
      <c r="D1150" s="33" t="str">
        <f>VLOOKUP(B1150,SAOM!B$2:H2807,7,0)</f>
        <v>SES-MOAS-4455</v>
      </c>
      <c r="E1150" s="24">
        <v>41165</v>
      </c>
      <c r="F1150" s="24">
        <f t="shared" si="59"/>
        <v>41210</v>
      </c>
      <c r="G1150" s="13">
        <f>VLOOKUP(B1150,SAOM!B$2:D2694,3,0)</f>
        <v>41210</v>
      </c>
      <c r="H1150" s="24">
        <f t="shared" si="55"/>
        <v>41225</v>
      </c>
      <c r="I1150" s="24" t="s">
        <v>458</v>
      </c>
      <c r="J1150" s="48" t="s">
        <v>469</v>
      </c>
      <c r="K1150" s="33" t="str">
        <f>VLOOKUP(B1150,SAOM!B$2:H2691,4,0)</f>
        <v>Aceito</v>
      </c>
      <c r="L1150" s="10" t="s">
        <v>456</v>
      </c>
      <c r="M1150" s="33" t="str">
        <f>VLOOKUP(B1150,SAOM!B$2:F2977,5,0)</f>
        <v>Lider</v>
      </c>
      <c r="N1150" s="40" t="s">
        <v>7561</v>
      </c>
      <c r="O1150" s="11" t="str">
        <f>VLOOKUP(N1150,Coordenadas!B$2:C1997,2,0)</f>
        <v>TRIÂNGULO DO NORTE</v>
      </c>
      <c r="P1150" s="11" t="str">
        <f>VLOOKUP(N1150,Coordenadas!B$2:D1997,3,0)</f>
        <v xml:space="preserve"> 18°52'21.73"S</v>
      </c>
      <c r="Q1150" s="11" t="str">
        <f>VLOOKUP(N1150,Coordenadas!B$2:E1997,4,0)</f>
        <v xml:space="preserve"> 48°52'24.66"O</v>
      </c>
      <c r="R1150" s="31">
        <v>4033</v>
      </c>
      <c r="S1150" s="24">
        <v>41178</v>
      </c>
      <c r="T1150" s="35" t="str">
        <f>VLOOKUP(B1150,SAOM!B$2:M2691,9,0)</f>
        <v>Gustavo Vasconcelos Tannús</v>
      </c>
      <c r="U1150" s="13" t="str">
        <f>VLOOKUP(B1150,SAOM!B$2:N2691,10,0)</f>
        <v>Av. Tiradentes s/n - Bairro Centro</v>
      </c>
      <c r="V1150" s="35" t="str">
        <f>VLOOKUP(B1150,SAOM!B$2:P2691,12,0)</f>
        <v>34-3283-0525</v>
      </c>
      <c r="W1150" s="60" t="str">
        <f>VLOOKUP(B1150,SAOM!B$2:O2691,11,0)</f>
        <v>38420-000</v>
      </c>
      <c r="X1150" s="33" t="str">
        <f>VLOOKUP(B1150,SAOM!B$2:Q2691,13,0)</f>
        <v>00:20:0e:10:4a:9b</v>
      </c>
      <c r="Y1150" s="24">
        <v>41205</v>
      </c>
      <c r="Z1150" s="40" t="s">
        <v>7489</v>
      </c>
      <c r="AA1150" s="55">
        <v>41205</v>
      </c>
      <c r="AB1150" s="28">
        <f>VLOOKUP(C1150,Relatorios!A$3:B1921,2,0)</f>
        <v>41254</v>
      </c>
      <c r="AC1150" s="287">
        <f>VLOOKUP(D1150,Faturamento!D$3:F2585,3,0)</f>
        <v>41236</v>
      </c>
      <c r="AD1150" s="45"/>
      <c r="AE1150" s="14" t="str">
        <f>VLOOKUP(B1150,SAOM!B$2:T2691,16,0)</f>
        <v>-</v>
      </c>
      <c r="AF1150" s="55">
        <f t="shared" si="56"/>
        <v>41295</v>
      </c>
      <c r="AG1150" s="55">
        <v>41360</v>
      </c>
      <c r="AH1150" s="55"/>
      <c r="AI1150" s="181" t="s">
        <v>623</v>
      </c>
      <c r="AJ1150" s="114" t="s">
        <v>16256</v>
      </c>
      <c r="AK1150" s="115" t="s">
        <v>4162</v>
      </c>
      <c r="AL1150" s="11" t="str">
        <f>VLOOKUP(B1150,SAOM!B$2:U2808,20,0)</f>
        <v>Apenas vai deixar na localidade</v>
      </c>
    </row>
    <row r="1151" spans="1:38" s="57" customFormat="1" ht="15.75" customHeight="1">
      <c r="A1151" s="39">
        <v>4456</v>
      </c>
      <c r="B1151" s="31">
        <v>4456</v>
      </c>
      <c r="C1151" s="31">
        <v>4456</v>
      </c>
      <c r="D1151" s="33" t="str">
        <f>VLOOKUP(B1151,SAOM!B$2:H2808,7,0)</f>
        <v>SES-MOAS-4456</v>
      </c>
      <c r="E1151" s="24">
        <v>41165</v>
      </c>
      <c r="F1151" s="24">
        <f t="shared" si="59"/>
        <v>41210</v>
      </c>
      <c r="G1151" s="13">
        <f>VLOOKUP(B1151,SAOM!B$2:D2695,3,0)</f>
        <v>41210</v>
      </c>
      <c r="H1151" s="24">
        <f t="shared" si="55"/>
        <v>41225</v>
      </c>
      <c r="I1151" s="24" t="s">
        <v>458</v>
      </c>
      <c r="J1151" s="48" t="s">
        <v>469</v>
      </c>
      <c r="K1151" s="33" t="str">
        <f>VLOOKUP(B1151,SAOM!B$2:H2692,4,0)</f>
        <v>Aceito</v>
      </c>
      <c r="L1151" s="10" t="s">
        <v>456</v>
      </c>
      <c r="M1151" s="33" t="str">
        <f>VLOOKUP(B1151,SAOM!B$2:F2978,5,0)</f>
        <v>Lider</v>
      </c>
      <c r="N1151" s="40" t="s">
        <v>7561</v>
      </c>
      <c r="O1151" s="11" t="str">
        <f>VLOOKUP(N1151,Coordenadas!B$2:C1998,2,0)</f>
        <v>TRIÂNGULO DO NORTE</v>
      </c>
      <c r="P1151" s="11" t="str">
        <f>VLOOKUP(N1151,Coordenadas!B$2:D1998,3,0)</f>
        <v xml:space="preserve"> 18°52'21.73"S</v>
      </c>
      <c r="Q1151" s="11" t="str">
        <f>VLOOKUP(N1151,Coordenadas!B$2:E1998,4,0)</f>
        <v xml:space="preserve"> 48°52'24.66"O</v>
      </c>
      <c r="R1151" s="31">
        <v>4033</v>
      </c>
      <c r="S1151" s="24">
        <v>41178</v>
      </c>
      <c r="T1151" s="35" t="str">
        <f>VLOOKUP(B1151,SAOM!B$2:M2692,9,0)</f>
        <v>Taiz Paes Leme Alvim Borges</v>
      </c>
      <c r="U1151" s="13" t="str">
        <f>VLOOKUP(B1151,SAOM!B$2:N2692,10,0)</f>
        <v>Rua Olavo Bilac,20</v>
      </c>
      <c r="V1151" s="35" t="str">
        <f>VLOOKUP(B1151,SAOM!B$2:P2692,12,0)</f>
        <v>34-3283-3131</v>
      </c>
      <c r="W1151" s="60" t="str">
        <f>VLOOKUP(B1151,SAOM!B$2:O2692,11,0)</f>
        <v>38420-000</v>
      </c>
      <c r="X1151" s="33" t="str">
        <f>VLOOKUP(B1151,SAOM!B$2:Q2692,13,0)</f>
        <v>00:20:0E:10:4C:4D</v>
      </c>
      <c r="Y1151" s="24">
        <v>41198</v>
      </c>
      <c r="Z1151" s="40" t="s">
        <v>7489</v>
      </c>
      <c r="AA1151" s="55">
        <v>41198</v>
      </c>
      <c r="AB1151" s="28">
        <f>VLOOKUP(C1151,Relatorios!A$3:B1922,2,0)</f>
        <v>41254</v>
      </c>
      <c r="AC1151" s="287">
        <f>VLOOKUP(D1151,Faturamento!D$3:F2586,3,0)</f>
        <v>41229</v>
      </c>
      <c r="AD1151" s="45"/>
      <c r="AE1151" s="14" t="str">
        <f>VLOOKUP(B1151,SAOM!B$2:T2692,16,0)</f>
        <v>-</v>
      </c>
      <c r="AF1151" s="55">
        <f t="shared" si="56"/>
        <v>41288</v>
      </c>
      <c r="AG1151" s="55" t="s">
        <v>4162</v>
      </c>
      <c r="AH1151" s="55"/>
      <c r="AI1151" s="181"/>
      <c r="AJ1151" s="115"/>
      <c r="AK1151" s="115"/>
      <c r="AL1151" s="11" t="str">
        <f>VLOOKUP(B1151,SAOM!B$2:U2809,20,0)</f>
        <v>-</v>
      </c>
    </row>
    <row r="1152" spans="1:38" s="57" customFormat="1" ht="15.75" customHeight="1">
      <c r="A1152" s="39">
        <v>4454</v>
      </c>
      <c r="B1152" s="31">
        <v>4454</v>
      </c>
      <c r="C1152" s="31">
        <v>4454</v>
      </c>
      <c r="D1152" s="33" t="str">
        <f>VLOOKUP(B1152,SAOM!B$2:H2809,7,0)</f>
        <v>SES-MOAS-4454</v>
      </c>
      <c r="E1152" s="24">
        <v>41165</v>
      </c>
      <c r="F1152" s="24">
        <f t="shared" si="59"/>
        <v>41210</v>
      </c>
      <c r="G1152" s="13">
        <f>VLOOKUP(B1152,SAOM!B$2:D2696,3,0)</f>
        <v>41210</v>
      </c>
      <c r="H1152" s="24">
        <f t="shared" si="55"/>
        <v>41225</v>
      </c>
      <c r="I1152" s="24" t="s">
        <v>458</v>
      </c>
      <c r="J1152" s="48" t="s">
        <v>469</v>
      </c>
      <c r="K1152" s="33" t="str">
        <f>VLOOKUP(B1152,SAOM!B$2:H2693,4,0)</f>
        <v>Aceito</v>
      </c>
      <c r="L1152" s="10" t="s">
        <v>456</v>
      </c>
      <c r="M1152" s="33" t="str">
        <f>VLOOKUP(B1152,SAOM!B$2:F2979,5,0)</f>
        <v>Lider</v>
      </c>
      <c r="N1152" s="40" t="s">
        <v>7561</v>
      </c>
      <c r="O1152" s="11" t="str">
        <f>VLOOKUP(N1152,Coordenadas!B$2:C1999,2,0)</f>
        <v>TRIÂNGULO DO NORTE</v>
      </c>
      <c r="P1152" s="11" t="str">
        <f>VLOOKUP(N1152,Coordenadas!B$2:D1999,3,0)</f>
        <v xml:space="preserve"> 18°52'21.73"S</v>
      </c>
      <c r="Q1152" s="11" t="str">
        <f>VLOOKUP(N1152,Coordenadas!B$2:E1999,4,0)</f>
        <v xml:space="preserve"> 48°52'24.66"O</v>
      </c>
      <c r="R1152" s="31">
        <v>4033</v>
      </c>
      <c r="S1152" s="24">
        <v>41178</v>
      </c>
      <c r="T1152" s="35" t="str">
        <f>VLOOKUP(B1152,SAOM!B$2:M2693,9,0)</f>
        <v>Ana Livia Bitencourt Parreira</v>
      </c>
      <c r="U1152" s="13" t="str">
        <f>VLOOKUP(B1152,SAOM!B$2:N2693,10,0)</f>
        <v>Praça Inconfidência,62</v>
      </c>
      <c r="V1152" s="35" t="str">
        <f>VLOOKUP(B1152,SAOM!B$2:P2693,12,0)</f>
        <v>34-3283-0539</v>
      </c>
      <c r="W1152" s="60" t="str">
        <f>VLOOKUP(B1152,SAOM!B$2:O2693,11,0)</f>
        <v>38420-000</v>
      </c>
      <c r="X1152" s="33" t="str">
        <f>VLOOKUP(B1152,SAOM!B$2:Q2693,13,0)</f>
        <v>00:20:0e:10:4a:6d</v>
      </c>
      <c r="Y1152" s="24">
        <v>41192</v>
      </c>
      <c r="Z1152" s="40" t="s">
        <v>7489</v>
      </c>
      <c r="AA1152" s="55">
        <v>41205</v>
      </c>
      <c r="AB1152" s="28">
        <f>VLOOKUP(C1152,Relatorios!A$3:B1923,2,0)</f>
        <v>41254</v>
      </c>
      <c r="AC1152" s="287">
        <f>VLOOKUP(D1152,Faturamento!D$3:F2587,3,0)</f>
        <v>41236</v>
      </c>
      <c r="AD1152" s="45"/>
      <c r="AE1152" s="14" t="str">
        <f>VLOOKUP(B1152,SAOM!B$2:T2693,16,0)</f>
        <v>-</v>
      </c>
      <c r="AF1152" s="55">
        <f t="shared" si="56"/>
        <v>41295</v>
      </c>
      <c r="AG1152" s="55" t="s">
        <v>4162</v>
      </c>
      <c r="AH1152" s="55"/>
      <c r="AI1152" s="181"/>
      <c r="AJ1152" s="115"/>
      <c r="AK1152" s="115"/>
      <c r="AL1152" s="11" t="str">
        <f>VLOOKUP(B1152,SAOM!B$2:U2810,20,0)</f>
        <v>Apenas vai deixar</v>
      </c>
    </row>
    <row r="1153" spans="1:43" s="57" customFormat="1" ht="15.75" customHeight="1">
      <c r="A1153" s="39">
        <v>4453</v>
      </c>
      <c r="B1153" s="31">
        <v>4453</v>
      </c>
      <c r="C1153" s="31">
        <v>4453</v>
      </c>
      <c r="D1153" s="33" t="str">
        <f>VLOOKUP(B1153,SAOM!B$2:H2810,7,0)</f>
        <v>SES-MOAS-4453</v>
      </c>
      <c r="E1153" s="24">
        <v>41165</v>
      </c>
      <c r="F1153" s="24">
        <f t="shared" si="59"/>
        <v>41210</v>
      </c>
      <c r="G1153" s="13">
        <f>VLOOKUP(B1153,SAOM!B$2:D2697,3,0)</f>
        <v>41210</v>
      </c>
      <c r="H1153" s="24">
        <f t="shared" si="55"/>
        <v>41225</v>
      </c>
      <c r="I1153" s="24" t="s">
        <v>458</v>
      </c>
      <c r="J1153" s="48" t="s">
        <v>469</v>
      </c>
      <c r="K1153" s="33" t="str">
        <f>VLOOKUP(B1153,SAOM!B$2:H2694,4,0)</f>
        <v>Aceito</v>
      </c>
      <c r="L1153" s="10" t="s">
        <v>456</v>
      </c>
      <c r="M1153" s="33" t="str">
        <f>VLOOKUP(B1153,SAOM!B$2:F2980,5,0)</f>
        <v>Lider</v>
      </c>
      <c r="N1153" s="40" t="s">
        <v>7561</v>
      </c>
      <c r="O1153" s="11" t="str">
        <f>VLOOKUP(N1153,Coordenadas!B$2:C2000,2,0)</f>
        <v>TRIÂNGULO DO NORTE</v>
      </c>
      <c r="P1153" s="11" t="str">
        <f>VLOOKUP(N1153,Coordenadas!B$2:D2000,3,0)</f>
        <v xml:space="preserve"> 18°52'21.73"S</v>
      </c>
      <c r="Q1153" s="11" t="str">
        <f>VLOOKUP(N1153,Coordenadas!B$2:E2000,4,0)</f>
        <v xml:space="preserve"> 48°52'24.66"O</v>
      </c>
      <c r="R1153" s="31">
        <v>4033</v>
      </c>
      <c r="S1153" s="24">
        <v>41178</v>
      </c>
      <c r="T1153" s="35" t="str">
        <f>VLOOKUP(B1153,SAOM!B$2:M2694,9,0)</f>
        <v>Angelita Ferreira da Silva</v>
      </c>
      <c r="U1153" s="13" t="str">
        <f>VLOOKUP(B1153,SAOM!B$2:N2694,10,0)</f>
        <v>Rua Marciano Salviano da Costa,22</v>
      </c>
      <c r="V1153" s="35" t="str">
        <f>VLOOKUP(B1153,SAOM!B$2:P2694,12,0)</f>
        <v>34-3283-0527</v>
      </c>
      <c r="W1153" s="60" t="str">
        <f>VLOOKUP(B1153,SAOM!B$2:O2694,11,0)</f>
        <v>38420-000</v>
      </c>
      <c r="X1153" s="33" t="str">
        <f>VLOOKUP(B1153,SAOM!B$2:Q2694,13,0)</f>
        <v>00:20:0e:10:4c:d6</v>
      </c>
      <c r="Y1153" s="24">
        <v>41201</v>
      </c>
      <c r="Z1153" s="40" t="s">
        <v>7489</v>
      </c>
      <c r="AA1153" s="55">
        <v>41205</v>
      </c>
      <c r="AB1153" s="28">
        <f>VLOOKUP(C1153,Relatorios!A$3:B1924,2,0)</f>
        <v>41254</v>
      </c>
      <c r="AC1153" s="287">
        <f>VLOOKUP(D1153,Faturamento!D$3:F2588,3,0)</f>
        <v>41236</v>
      </c>
      <c r="AD1153" s="45"/>
      <c r="AE1153" s="14" t="str">
        <f>VLOOKUP(B1153,SAOM!B$2:T2694,16,0)</f>
        <v>-</v>
      </c>
      <c r="AF1153" s="55">
        <f t="shared" si="56"/>
        <v>41295</v>
      </c>
      <c r="AG1153" s="55" t="s">
        <v>4162</v>
      </c>
      <c r="AH1153" s="55"/>
      <c r="AI1153" s="181"/>
      <c r="AJ1153" s="115"/>
      <c r="AK1153" s="115"/>
      <c r="AL1153" s="11" t="str">
        <f>VLOOKUP(B1153,SAOM!B$2:U2811,20,0)</f>
        <v>Só vai deixar o cabo na localidade</v>
      </c>
    </row>
    <row r="1154" spans="1:43" s="57" customFormat="1" ht="15.75" customHeight="1">
      <c r="A1154" s="39">
        <v>4452</v>
      </c>
      <c r="B1154" s="31">
        <v>4452</v>
      </c>
      <c r="C1154" s="31">
        <v>4452</v>
      </c>
      <c r="D1154" s="33" t="str">
        <f>VLOOKUP(B1154,SAOM!B$2:H2811,7,0)</f>
        <v>SES-MOAS-4452</v>
      </c>
      <c r="E1154" s="24">
        <v>41165</v>
      </c>
      <c r="F1154" s="24">
        <f t="shared" si="59"/>
        <v>41210</v>
      </c>
      <c r="G1154" s="13">
        <f>VLOOKUP(B1154,SAOM!B$2:D2698,3,0)</f>
        <v>41210</v>
      </c>
      <c r="H1154" s="24">
        <f t="shared" si="55"/>
        <v>41225</v>
      </c>
      <c r="I1154" s="24" t="s">
        <v>458</v>
      </c>
      <c r="J1154" s="48" t="s">
        <v>469</v>
      </c>
      <c r="K1154" s="33" t="str">
        <f>VLOOKUP(B1154,SAOM!B$2:H2695,4,0)</f>
        <v>Aceito</v>
      </c>
      <c r="L1154" s="10" t="s">
        <v>456</v>
      </c>
      <c r="M1154" s="33" t="str">
        <f>VLOOKUP(B1154,SAOM!B$2:F2981,5,0)</f>
        <v>Lider</v>
      </c>
      <c r="N1154" s="40" t="s">
        <v>7561</v>
      </c>
      <c r="O1154" s="11" t="str">
        <f>VLOOKUP(N1154,Coordenadas!B$2:C2001,2,0)</f>
        <v>TRIÂNGULO DO NORTE</v>
      </c>
      <c r="P1154" s="11" t="str">
        <f>VLOOKUP(N1154,Coordenadas!B$2:D2001,3,0)</f>
        <v xml:space="preserve"> 18°52'21.73"S</v>
      </c>
      <c r="Q1154" s="11" t="str">
        <f>VLOOKUP(N1154,Coordenadas!B$2:E2001,4,0)</f>
        <v xml:space="preserve"> 48°52'24.66"O</v>
      </c>
      <c r="R1154" s="31">
        <v>4033</v>
      </c>
      <c r="S1154" s="24">
        <v>41178</v>
      </c>
      <c r="T1154" s="35" t="str">
        <f>VLOOKUP(B1154,SAOM!B$2:M2695,9,0)</f>
        <v>Ana Elisa Pereira Taveira</v>
      </c>
      <c r="U1154" s="13" t="str">
        <f>VLOOKUP(B1154,SAOM!B$2:N2695,10,0)</f>
        <v>Av. Da Saudade,17</v>
      </c>
      <c r="V1154" s="35" t="str">
        <f>VLOOKUP(B1154,SAOM!B$2:P2695,12,0)</f>
        <v>34-3283-0531</v>
      </c>
      <c r="W1154" s="60" t="str">
        <f>VLOOKUP(B1154,SAOM!B$2:O2695,11,0)</f>
        <v>38420-000</v>
      </c>
      <c r="X1154" s="33" t="str">
        <f>VLOOKUP(B1154,SAOM!B$2:Q2695,13,0)</f>
        <v>00:20:0e:10:4a:69</v>
      </c>
      <c r="Y1154" s="24">
        <v>41198</v>
      </c>
      <c r="Z1154" s="40" t="s">
        <v>7489</v>
      </c>
      <c r="AA1154" s="55">
        <v>41198</v>
      </c>
      <c r="AB1154" s="28">
        <f>VLOOKUP(C1154,Relatorios!A$3:B1925,2,0)</f>
        <v>41254</v>
      </c>
      <c r="AC1154" s="287">
        <f>VLOOKUP(D1154,Faturamento!D$3:F2589,3,0)</f>
        <v>41229</v>
      </c>
      <c r="AD1154" s="45"/>
      <c r="AE1154" s="14" t="str">
        <f>VLOOKUP(B1154,SAOM!B$2:T2695,16,0)</f>
        <v>-</v>
      </c>
      <c r="AF1154" s="55">
        <f t="shared" si="56"/>
        <v>41288</v>
      </c>
      <c r="AG1154" s="55" t="s">
        <v>4162</v>
      </c>
      <c r="AH1154" s="55"/>
      <c r="AI1154" s="181"/>
      <c r="AJ1154" s="115"/>
      <c r="AK1154" s="115"/>
      <c r="AL1154" s="11" t="str">
        <f>VLOOKUP(B1154,SAOM!B$2:U2812,20,0)</f>
        <v>Só vai deixar na localidade.</v>
      </c>
    </row>
    <row r="1155" spans="1:43" s="57" customFormat="1" ht="15.75" customHeight="1">
      <c r="A1155" s="39">
        <v>4451</v>
      </c>
      <c r="B1155" s="31">
        <v>4451</v>
      </c>
      <c r="C1155" s="31">
        <v>4451</v>
      </c>
      <c r="D1155" s="33" t="str">
        <f>VLOOKUP(B1155,SAOM!B$2:H2812,7,0)</f>
        <v>SES-MOAS-4451</v>
      </c>
      <c r="E1155" s="24">
        <v>41165</v>
      </c>
      <c r="F1155" s="24">
        <f t="shared" si="59"/>
        <v>41210</v>
      </c>
      <c r="G1155" s="13">
        <f>VLOOKUP(B1155,SAOM!B$2:D2699,3,0)</f>
        <v>41210</v>
      </c>
      <c r="H1155" s="24">
        <f t="shared" si="55"/>
        <v>41225</v>
      </c>
      <c r="I1155" s="24" t="s">
        <v>458</v>
      </c>
      <c r="J1155" s="48" t="s">
        <v>469</v>
      </c>
      <c r="K1155" s="33" t="str">
        <f>VLOOKUP(B1155,SAOM!B$2:H2696,4,0)</f>
        <v>Aceito</v>
      </c>
      <c r="L1155" s="10" t="s">
        <v>456</v>
      </c>
      <c r="M1155" s="33" t="str">
        <f>VLOOKUP(B1155,SAOM!B$2:F2982,5,0)</f>
        <v>Lider</v>
      </c>
      <c r="N1155" s="40" t="s">
        <v>7561</v>
      </c>
      <c r="O1155" s="11" t="str">
        <f>VLOOKUP(N1155,Coordenadas!B$2:C2002,2,0)</f>
        <v>TRIÂNGULO DO NORTE</v>
      </c>
      <c r="P1155" s="11" t="str">
        <f>VLOOKUP(N1155,Coordenadas!B$2:D2002,3,0)</f>
        <v xml:space="preserve"> 18°52'21.73"S</v>
      </c>
      <c r="Q1155" s="11" t="str">
        <f>VLOOKUP(N1155,Coordenadas!B$2:E2002,4,0)</f>
        <v xml:space="preserve"> 48°52'24.66"O</v>
      </c>
      <c r="R1155" s="31">
        <v>4033</v>
      </c>
      <c r="S1155" s="24">
        <v>41178</v>
      </c>
      <c r="T1155" s="35" t="str">
        <f>VLOOKUP(B1155,SAOM!B$2:M2696,9,0)</f>
        <v>Antoniella Vieira de Medeiros</v>
      </c>
      <c r="U1155" s="13" t="str">
        <f>VLOOKUP(B1155,SAOM!B$2:N2696,10,0)</f>
        <v>Rua Samambaias,72</v>
      </c>
      <c r="V1155" s="35" t="str">
        <f>VLOOKUP(B1155,SAOM!B$2:P2696,12,0)</f>
        <v>34-3283-0533</v>
      </c>
      <c r="W1155" s="60" t="str">
        <f>VLOOKUP(B1155,SAOM!B$2:O2696,11,0)</f>
        <v>38420-000</v>
      </c>
      <c r="X1155" s="33" t="str">
        <f>VLOOKUP(B1155,SAOM!B$2:Q2696,13,0)</f>
        <v>00:20:0E:10:4A:65</v>
      </c>
      <c r="Y1155" s="24">
        <v>41193</v>
      </c>
      <c r="Z1155" s="40" t="s">
        <v>7489</v>
      </c>
      <c r="AA1155" s="55">
        <v>41193</v>
      </c>
      <c r="AB1155" s="28">
        <f>VLOOKUP(C1155,Relatorios!A$3:B1926,2,0)</f>
        <v>41254</v>
      </c>
      <c r="AC1155" s="287">
        <f>VLOOKUP(D1155,Faturamento!D$3:F2590,3,0)</f>
        <v>41224</v>
      </c>
      <c r="AD1155" s="45"/>
      <c r="AE1155" s="14" t="str">
        <f>VLOOKUP(B1155,SAOM!B$2:T2696,16,0)</f>
        <v>-</v>
      </c>
      <c r="AF1155" s="55">
        <f t="shared" si="56"/>
        <v>41283</v>
      </c>
      <c r="AG1155" s="55" t="s">
        <v>4162</v>
      </c>
      <c r="AH1155" s="55"/>
      <c r="AI1155" s="181"/>
      <c r="AJ1155" s="115"/>
      <c r="AK1155" s="115"/>
      <c r="AL1155" s="11" t="str">
        <f>VLOOKUP(B1155,SAOM!B$2:U2813,20,0)</f>
        <v>Junto ao pc.</v>
      </c>
    </row>
    <row r="1156" spans="1:43" s="57" customFormat="1" ht="15.75" customHeight="1">
      <c r="A1156" s="39">
        <v>4450</v>
      </c>
      <c r="B1156" s="31">
        <v>4450</v>
      </c>
      <c r="C1156" s="31">
        <v>4450</v>
      </c>
      <c r="D1156" s="33" t="str">
        <f>VLOOKUP(B1156,SAOM!B$2:H2813,7,0)</f>
        <v>SES-MOAS-4450</v>
      </c>
      <c r="E1156" s="24">
        <v>41165</v>
      </c>
      <c r="F1156" s="24">
        <f t="shared" si="59"/>
        <v>41210</v>
      </c>
      <c r="G1156" s="13">
        <f>VLOOKUP(B1156,SAOM!B$2:D2700,3,0)</f>
        <v>41210</v>
      </c>
      <c r="H1156" s="24">
        <f t="shared" si="55"/>
        <v>41225</v>
      </c>
      <c r="I1156" s="24" t="s">
        <v>458</v>
      </c>
      <c r="J1156" s="48" t="s">
        <v>469</v>
      </c>
      <c r="K1156" s="33" t="str">
        <f>VLOOKUP(B1156,SAOM!B$2:H2697,4,0)</f>
        <v>Aceito</v>
      </c>
      <c r="L1156" s="10" t="s">
        <v>456</v>
      </c>
      <c r="M1156" s="33" t="str">
        <f>VLOOKUP(B1156,SAOM!B$2:F2983,5,0)</f>
        <v>Lider</v>
      </c>
      <c r="N1156" s="40" t="s">
        <v>7561</v>
      </c>
      <c r="O1156" s="11" t="str">
        <f>VLOOKUP(N1156,Coordenadas!B$2:C2003,2,0)</f>
        <v>TRIÂNGULO DO NORTE</v>
      </c>
      <c r="P1156" s="11" t="str">
        <f>VLOOKUP(N1156,Coordenadas!B$2:D2003,3,0)</f>
        <v xml:space="preserve"> 18°52'21.73"S</v>
      </c>
      <c r="Q1156" s="11" t="str">
        <f>VLOOKUP(N1156,Coordenadas!B$2:E2003,4,0)</f>
        <v xml:space="preserve"> 48°52'24.66"O</v>
      </c>
      <c r="R1156" s="31">
        <v>4033</v>
      </c>
      <c r="S1156" s="24">
        <v>41178</v>
      </c>
      <c r="T1156" s="35" t="str">
        <f>VLOOKUP(B1156,SAOM!B$2:M2697,9,0)</f>
        <v>José Gonçalves Domingues Neto</v>
      </c>
      <c r="U1156" s="13" t="str">
        <f>VLOOKUP(B1156,SAOM!B$2:N2697,10,0)</f>
        <v>Rua Luís Bianchi,35 - Bairro Flamengo</v>
      </c>
      <c r="V1156" s="35" t="str">
        <f>VLOOKUP(B1156,SAOM!B$2:P2697,12,0)</f>
        <v>34-3283-0532</v>
      </c>
      <c r="W1156" s="60" t="str">
        <f>VLOOKUP(B1156,SAOM!B$2:O2697,11,0)</f>
        <v>38420-000</v>
      </c>
      <c r="X1156" s="33" t="str">
        <f>VLOOKUP(B1156,SAOM!B$2:Q2697,13,0)</f>
        <v>00:20:0E:10:4C:60</v>
      </c>
      <c r="Y1156" s="24">
        <v>41198</v>
      </c>
      <c r="Z1156" s="40" t="s">
        <v>7489</v>
      </c>
      <c r="AA1156" s="55">
        <v>41198</v>
      </c>
      <c r="AB1156" s="28">
        <f>VLOOKUP(C1156,Relatorios!A$3:B1927,2,0)</f>
        <v>41254</v>
      </c>
      <c r="AC1156" s="287">
        <f>VLOOKUP(D1156,Faturamento!D$3:F2591,3,0)</f>
        <v>41229</v>
      </c>
      <c r="AD1156" s="45"/>
      <c r="AE1156" s="14" t="str">
        <f>VLOOKUP(B1156,SAOM!B$2:T2697,16,0)</f>
        <v>-</v>
      </c>
      <c r="AF1156" s="55">
        <f t="shared" si="56"/>
        <v>41288</v>
      </c>
      <c r="AG1156" s="55">
        <v>41278</v>
      </c>
      <c r="AH1156" s="55" t="s">
        <v>13724</v>
      </c>
      <c r="AI1156" s="181" t="s">
        <v>456</v>
      </c>
      <c r="AJ1156" s="115" t="s">
        <v>13726</v>
      </c>
      <c r="AK1156" s="115" t="s">
        <v>4162</v>
      </c>
      <c r="AL1156" s="11" t="str">
        <f>VLOOKUP(B1156,SAOM!B$2:U2814,20,0)</f>
        <v>-</v>
      </c>
    </row>
    <row r="1157" spans="1:43" s="15" customFormat="1" ht="15.75" customHeight="1">
      <c r="A1157" s="39">
        <v>4449</v>
      </c>
      <c r="B1157" s="31">
        <v>4449</v>
      </c>
      <c r="C1157" s="31">
        <v>4449</v>
      </c>
      <c r="D1157" s="33" t="str">
        <f>VLOOKUP(B1157,SAOM!B$2:H2814,7,0)</f>
        <v>-</v>
      </c>
      <c r="E1157" s="13">
        <v>41165</v>
      </c>
      <c r="F1157" s="13">
        <f t="shared" si="59"/>
        <v>41210</v>
      </c>
      <c r="G1157" s="13">
        <f>VLOOKUP(B1157,SAOM!B$2:D2701,3,0)</f>
        <v>41210</v>
      </c>
      <c r="H1157" s="13">
        <f t="shared" ref="H1157:H1220" si="60">F1157+15</f>
        <v>41225</v>
      </c>
      <c r="I1157" s="13" t="s">
        <v>458</v>
      </c>
      <c r="J1157" s="10" t="s">
        <v>1296</v>
      </c>
      <c r="K1157" s="33" t="str">
        <f>VLOOKUP(B1157,SAOM!B$2:H2698,4,0)</f>
        <v>Agendado</v>
      </c>
      <c r="L1157" s="10" t="s">
        <v>1296</v>
      </c>
      <c r="M1157" s="33" t="str">
        <f>VLOOKUP(B1157,SAOM!B$2:F2984,5,0)</f>
        <v>Lider</v>
      </c>
      <c r="N1157" s="11" t="s">
        <v>3052</v>
      </c>
      <c r="O1157" s="11" t="str">
        <f>VLOOKUP(N1157,Coordenadas!B$2:C2004,2,0)</f>
        <v>TRIÂNGULO DO NORTE</v>
      </c>
      <c r="P1157" s="11" t="str">
        <f>VLOOKUP(N1157,Coordenadas!B$2:D2004,3,0)</f>
        <v xml:space="preserve"> 19°12'47.18"S</v>
      </c>
      <c r="Q1157" s="11" t="str">
        <f>VLOOKUP(N1157,Coordenadas!B$2:E2004,4,0)</f>
        <v xml:space="preserve"> 49°46'58.02"O</v>
      </c>
      <c r="R1157" s="33">
        <v>4033</v>
      </c>
      <c r="S1157" s="13" t="s">
        <v>1296</v>
      </c>
      <c r="T1157" s="35" t="str">
        <f>VLOOKUP(B1157,SAOM!B$2:M2698,9,0)</f>
        <v xml:space="preserve">Dinovan Severino Alves </v>
      </c>
      <c r="U1157" s="13" t="str">
        <f>VLOOKUP(B1157,SAOM!B$2:N2698,10,0)</f>
        <v>RUA CORNELIO ANTONIO PEREIRA, 104</v>
      </c>
      <c r="V1157" s="35" t="str">
        <f>VLOOKUP(B1157,SAOM!B$2:P2698,12,0)</f>
        <v>(34) 3264-1019</v>
      </c>
      <c r="W1157" s="60" t="str">
        <f>VLOOKUP(B1157,SAOM!B$2:O2698,11,0)</f>
        <v>38310-000</v>
      </c>
      <c r="X1157" s="33" t="str">
        <f>VLOOKUP(B1157,SAOM!B$2:Q2698,13,0)</f>
        <v>-</v>
      </c>
      <c r="Y1157" s="13"/>
      <c r="Z1157" s="11"/>
      <c r="AA1157" s="14"/>
      <c r="AB1157" s="28" t="e">
        <f>VLOOKUP(C1157,Relatorios!A$3:B1928,2,0)</f>
        <v>#N/A</v>
      </c>
      <c r="AC1157" s="287" t="e">
        <f>VLOOKUP(D1157,Faturamento!D$3:F2592,3,0)</f>
        <v>#N/A</v>
      </c>
      <c r="AD1157" s="41"/>
      <c r="AE1157" s="14" t="str">
        <f>VLOOKUP(B1157,SAOM!B$2:T2698,16,0)</f>
        <v>Belo Horizonte, 14/11/2012.
O cliente Secretaria de Estado de Saúde cancelou a OS - 4449</v>
      </c>
      <c r="AF1157" s="14">
        <f t="shared" ref="AF1157:AF1220" si="61">AA1157+90</f>
        <v>90</v>
      </c>
      <c r="AG1157" s="14" t="s">
        <v>4162</v>
      </c>
      <c r="AH1157" s="14"/>
      <c r="AI1157" s="47"/>
      <c r="AJ1157" s="114"/>
      <c r="AK1157" s="114"/>
      <c r="AL1157" s="11" t="str">
        <f>VLOOKUP(B1157,SAOM!B$2:U2815,20,0)</f>
        <v>-</v>
      </c>
    </row>
    <row r="1158" spans="1:43" s="15" customFormat="1" ht="15.75" customHeight="1">
      <c r="A1158" s="39">
        <v>4448</v>
      </c>
      <c r="B1158" s="31">
        <v>4448</v>
      </c>
      <c r="C1158" s="31">
        <v>4448</v>
      </c>
      <c r="D1158" s="33" t="str">
        <f>VLOOKUP(B1158,SAOM!B$2:H2815,7,0)</f>
        <v>-</v>
      </c>
      <c r="E1158" s="13">
        <v>41165</v>
      </c>
      <c r="F1158" s="13">
        <f t="shared" si="59"/>
        <v>41210</v>
      </c>
      <c r="G1158" s="13">
        <f>VLOOKUP(B1158,SAOM!B$2:D2702,3,0)</f>
        <v>41210</v>
      </c>
      <c r="H1158" s="13">
        <f t="shared" si="60"/>
        <v>41225</v>
      </c>
      <c r="I1158" s="13" t="s">
        <v>458</v>
      </c>
      <c r="J1158" s="10" t="s">
        <v>1296</v>
      </c>
      <c r="K1158" s="33" t="str">
        <f>VLOOKUP(B1158,SAOM!B$2:H2699,4,0)</f>
        <v>Agendado</v>
      </c>
      <c r="L1158" s="10" t="s">
        <v>1296</v>
      </c>
      <c r="M1158" s="33" t="str">
        <f>VLOOKUP(B1158,SAOM!B$2:F2985,5,0)</f>
        <v>Lider</v>
      </c>
      <c r="N1158" s="11" t="s">
        <v>3052</v>
      </c>
      <c r="O1158" s="11" t="str">
        <f>VLOOKUP(N1158,Coordenadas!B$2:C2005,2,0)</f>
        <v>TRIÂNGULO DO NORTE</v>
      </c>
      <c r="P1158" s="11" t="str">
        <f>VLOOKUP(N1158,Coordenadas!B$2:D2005,3,0)</f>
        <v xml:space="preserve"> 19°12'47.18"S</v>
      </c>
      <c r="Q1158" s="11" t="str">
        <f>VLOOKUP(N1158,Coordenadas!B$2:E2005,4,0)</f>
        <v xml:space="preserve"> 49°46'58.02"O</v>
      </c>
      <c r="R1158" s="33">
        <v>4033</v>
      </c>
      <c r="S1158" s="13" t="s">
        <v>1296</v>
      </c>
      <c r="T1158" s="35" t="str">
        <f>VLOOKUP(B1158,SAOM!B$2:M2699,9,0)</f>
        <v xml:space="preserve">Jussara Queiroz Souza Oliveira </v>
      </c>
      <c r="U1158" s="13" t="str">
        <f>VLOOKUP(B1158,SAOM!B$2:N2699,10,0)</f>
        <v xml:space="preserve">AVENIDA ADELINO CARVALHO DE AZAMBUJA, 25 </v>
      </c>
      <c r="V1158" s="35" t="str">
        <f>VLOOKUP(B1158,SAOM!B$2:P2699,12,0)</f>
        <v>(34) 3264-1012</v>
      </c>
      <c r="W1158" s="60" t="str">
        <f>VLOOKUP(B1158,SAOM!B$2:O2699,11,0)</f>
        <v>38310-000</v>
      </c>
      <c r="X1158" s="33" t="str">
        <f>VLOOKUP(B1158,SAOM!B$2:Q2699,13,0)</f>
        <v>-</v>
      </c>
      <c r="Y1158" s="13"/>
      <c r="Z1158" s="11"/>
      <c r="AA1158" s="14"/>
      <c r="AB1158" s="28" t="e">
        <f>VLOOKUP(C1158,Relatorios!A$3:B1929,2,0)</f>
        <v>#N/A</v>
      </c>
      <c r="AC1158" s="287" t="e">
        <f>VLOOKUP(D1158,Faturamento!D$3:F2593,3,0)</f>
        <v>#N/A</v>
      </c>
      <c r="AD1158" s="41"/>
      <c r="AE1158" s="14" t="str">
        <f>VLOOKUP(B1158,SAOM!B$2:T2699,16,0)</f>
        <v>-</v>
      </c>
      <c r="AF1158" s="14">
        <f t="shared" si="61"/>
        <v>90</v>
      </c>
      <c r="AG1158" s="14" t="s">
        <v>4162</v>
      </c>
      <c r="AH1158" s="14"/>
      <c r="AI1158" s="47"/>
      <c r="AJ1158" s="114"/>
      <c r="AK1158" s="114"/>
      <c r="AL1158" s="11" t="str">
        <f>VLOOKUP(B1158,SAOM!B$2:U2816,20,0)</f>
        <v>-</v>
      </c>
    </row>
    <row r="1159" spans="1:43" s="15" customFormat="1" ht="15.75" customHeight="1">
      <c r="A1159" s="39">
        <v>4447</v>
      </c>
      <c r="B1159" s="31">
        <v>4447</v>
      </c>
      <c r="C1159" s="31">
        <v>4447</v>
      </c>
      <c r="D1159" s="33" t="str">
        <f>VLOOKUP(B1159,SAOM!B$2:H2816,7,0)</f>
        <v>SES-GRRA-4447</v>
      </c>
      <c r="E1159" s="13">
        <v>41165</v>
      </c>
      <c r="F1159" s="13">
        <f t="shared" si="59"/>
        <v>41210</v>
      </c>
      <c r="G1159" s="13">
        <f>VLOOKUP(B1159,SAOM!B$2:D2703,3,0)</f>
        <v>41210</v>
      </c>
      <c r="H1159" s="13">
        <f t="shared" si="60"/>
        <v>41225</v>
      </c>
      <c r="I1159" s="13" t="s">
        <v>458</v>
      </c>
      <c r="J1159" s="10" t="s">
        <v>469</v>
      </c>
      <c r="K1159" s="33" t="str">
        <f>VLOOKUP(B1159,SAOM!B$2:H2700,4,0)</f>
        <v>Aceito</v>
      </c>
      <c r="L1159" s="10" t="s">
        <v>14234</v>
      </c>
      <c r="M1159" s="33" t="str">
        <f>VLOOKUP(B1159,SAOM!B$2:F2986,5,0)</f>
        <v>SH Sat</v>
      </c>
      <c r="N1159" s="11" t="s">
        <v>1924</v>
      </c>
      <c r="O1159" s="11" t="str">
        <f>VLOOKUP(N1159,Coordenadas!B$2:C2006,2,0)</f>
        <v>TRIÂNGULO DO NORTE</v>
      </c>
      <c r="P1159" s="11" t="str">
        <f>VLOOKUP(N1159,Coordenadas!B$2:D2006,3,0)</f>
        <v xml:space="preserve"> 18°29'42.10"S</v>
      </c>
      <c r="Q1159" s="11" t="str">
        <f>VLOOKUP(N1159,Coordenadas!B$2:E2006,4,0)</f>
        <v xml:space="preserve"> 47°43'29.99"O</v>
      </c>
      <c r="R1159" s="33">
        <v>4033</v>
      </c>
      <c r="S1159" s="13">
        <v>41291</v>
      </c>
      <c r="T1159" s="35" t="str">
        <f>VLOOKUP(B1159,SAOM!B$2:M2700,9,0)</f>
        <v>Joana Pereira de Oliveira</v>
      </c>
      <c r="U1159" s="13" t="str">
        <f>VLOOKUP(B1159,SAOM!B$2:N2700,10,0)</f>
        <v>Rua maria Nunes da Silva n. 01</v>
      </c>
      <c r="V1159" s="35" t="str">
        <f>VLOOKUP(B1159,SAOM!B$2:P2700,12,0)</f>
        <v>34-3844-1378</v>
      </c>
      <c r="W1159" s="60" t="str">
        <f>VLOOKUP(B1159,SAOM!B$2:O2700,11,0)</f>
        <v>38470-000</v>
      </c>
      <c r="X1159" s="33" t="str">
        <f>VLOOKUP(B1159,SAOM!B$2:Q2700,13,0)</f>
        <v>00:20:0E:10:56:F8</v>
      </c>
      <c r="Y1159" s="13">
        <v>41375</v>
      </c>
      <c r="Z1159" s="11" t="s">
        <v>15547</v>
      </c>
      <c r="AA1159" s="14">
        <v>41375</v>
      </c>
      <c r="AB1159" s="28">
        <v>41382</v>
      </c>
      <c r="AC1159" s="287">
        <f>VLOOKUP(D1159,Faturamento!D$3:F2594,3,0)</f>
        <v>41406</v>
      </c>
      <c r="AD1159" s="41"/>
      <c r="AE1159" s="14" t="str">
        <f>VLOOKUP(B1159,SAOM!B$2:T2700,16,0)</f>
        <v>-</v>
      </c>
      <c r="AF1159" s="14">
        <f t="shared" si="61"/>
        <v>41465</v>
      </c>
      <c r="AG1159" s="14" t="s">
        <v>4162</v>
      </c>
      <c r="AH1159" s="14"/>
      <c r="AI1159" s="47"/>
      <c r="AJ1159" s="114"/>
      <c r="AK1159" s="114"/>
      <c r="AL1159" s="11" t="str">
        <f>VLOOKUP(B1159,SAOM!B$2:U2817,20,0)</f>
        <v>Vai deixar conectado.</v>
      </c>
    </row>
    <row r="1160" spans="1:43" s="15" customFormat="1" ht="15.75" customHeight="1">
      <c r="A1160" s="39">
        <v>4444</v>
      </c>
      <c r="B1160" s="31">
        <v>4444</v>
      </c>
      <c r="C1160" s="31">
        <v>4444</v>
      </c>
      <c r="D1160" s="33" t="str">
        <f>VLOOKUP(B1160,SAOM!B$2:H2817,7,0)</f>
        <v>SES-DOIM-4444</v>
      </c>
      <c r="E1160" s="13">
        <v>41165</v>
      </c>
      <c r="F1160" s="13">
        <f t="shared" si="59"/>
        <v>41210</v>
      </c>
      <c r="G1160" s="13">
        <f>VLOOKUP(B1160,SAOM!B$2:D2704,3,0)</f>
        <v>41210</v>
      </c>
      <c r="H1160" s="13">
        <f t="shared" si="60"/>
        <v>41225</v>
      </c>
      <c r="I1160" s="13" t="s">
        <v>458</v>
      </c>
      <c r="J1160" s="10" t="s">
        <v>469</v>
      </c>
      <c r="K1160" s="33" t="str">
        <f>VLOOKUP(B1160,SAOM!B$2:H2701,4,0)</f>
        <v>Aceito</v>
      </c>
      <c r="L1160" s="10" t="s">
        <v>456</v>
      </c>
      <c r="M1160" s="33" t="str">
        <f>VLOOKUP(B1160,SAOM!B$2:F2987,5,0)</f>
        <v>Lider</v>
      </c>
      <c r="N1160" s="11" t="s">
        <v>4165</v>
      </c>
      <c r="O1160" s="11" t="str">
        <f>VLOOKUP(N1160,Coordenadas!B$2:C2007,2,0)</f>
        <v>CENTRO</v>
      </c>
      <c r="P1160" s="11" t="str">
        <f>VLOOKUP(N1160,Coordenadas!B$2:D2007,3,0)</f>
        <v xml:space="preserve"> 16°38'10.15"S</v>
      </c>
      <c r="Q1160" s="11" t="str">
        <f>VLOOKUP(N1160,Coordenadas!B$2:E2007,4,0)</f>
        <v xml:space="preserve"> 46°16'44.54"O</v>
      </c>
      <c r="R1160" s="33">
        <v>4033</v>
      </c>
      <c r="S1160" s="13">
        <v>41172</v>
      </c>
      <c r="T1160" s="35" t="str">
        <f>VLOOKUP(B1160,SAOM!B$2:M2701,9,0)</f>
        <v>Thiago Martins Magalhaes Almeida</v>
      </c>
      <c r="U1160" s="13" t="str">
        <f>VLOOKUP(B1160,SAOM!B$2:N2701,10,0)</f>
        <v>Rua Bandeirinha - Distrito Gororos</v>
      </c>
      <c r="V1160" s="35" t="str">
        <f>VLOOKUP(B1160,SAOM!B$2:P2701,12,0)</f>
        <v>31-38661131</v>
      </c>
      <c r="W1160" s="60" t="str">
        <f>VLOOKUP(B1160,SAOM!B$2:O2701,11,0)</f>
        <v>35865-000</v>
      </c>
      <c r="X1160" s="33" t="str">
        <f>VLOOKUP(B1160,SAOM!B$2:Q2701,13,0)</f>
        <v>00:20:0E:10:4A:61</v>
      </c>
      <c r="Y1160" s="13">
        <v>41242</v>
      </c>
      <c r="Z1160" s="11" t="s">
        <v>5712</v>
      </c>
      <c r="AA1160" s="14">
        <v>41242</v>
      </c>
      <c r="AB1160" s="28" t="str">
        <f>VLOOKUP(C1160,Relatorios!A$3:B1931,2,0)</f>
        <v>Pendente</v>
      </c>
      <c r="AC1160" s="287">
        <f>VLOOKUP(D1160,Faturamento!D$3:F2595,3,0)</f>
        <v>41273</v>
      </c>
      <c r="AD1160" s="41"/>
      <c r="AE1160" s="14" t="str">
        <f>VLOOKUP(B1160,SAOM!B$2:T2701,16,0)</f>
        <v>-</v>
      </c>
      <c r="AF1160" s="14">
        <f t="shared" si="61"/>
        <v>41332</v>
      </c>
      <c r="AG1160" s="14">
        <v>41285</v>
      </c>
      <c r="AH1160" s="14" t="s">
        <v>13724</v>
      </c>
      <c r="AI1160" s="47" t="s">
        <v>456</v>
      </c>
      <c r="AJ1160" s="114" t="s">
        <v>13835</v>
      </c>
      <c r="AK1160" s="114" t="s">
        <v>4162</v>
      </c>
      <c r="AL1160" s="11" t="str">
        <f>VLOOKUP(B1160,SAOM!B$2:U2818,20,0)</f>
        <v>Localidade não possui pc.</v>
      </c>
    </row>
    <row r="1161" spans="1:43" s="57" customFormat="1" ht="15.75" customHeight="1">
      <c r="A1161" s="39">
        <v>4438</v>
      </c>
      <c r="B1161" s="31">
        <v>4438</v>
      </c>
      <c r="C1161" s="31">
        <v>4438</v>
      </c>
      <c r="D1161" s="33" t="str">
        <f>VLOOKUP(B1161,SAOM!B$2:H2818,7,0)</f>
        <v>SES-CADE-4438</v>
      </c>
      <c r="E1161" s="24">
        <v>41165</v>
      </c>
      <c r="F1161" s="24">
        <f t="shared" si="59"/>
        <v>41210</v>
      </c>
      <c r="G1161" s="13">
        <f>VLOOKUP(B1161,SAOM!B$2:D2705,3,0)</f>
        <v>41210</v>
      </c>
      <c r="H1161" s="24">
        <f t="shared" si="60"/>
        <v>41225</v>
      </c>
      <c r="I1161" s="24" t="s">
        <v>458</v>
      </c>
      <c r="J1161" s="48" t="s">
        <v>469</v>
      </c>
      <c r="K1161" s="33" t="str">
        <f>VLOOKUP(B1161,SAOM!B$2:H2702,4,0)</f>
        <v>Aceito</v>
      </c>
      <c r="L1161" s="10" t="s">
        <v>456</v>
      </c>
      <c r="M1161" s="33" t="str">
        <f>VLOOKUP(B1161,SAOM!B$2:F2988,5,0)</f>
        <v>Lider</v>
      </c>
      <c r="N1161" s="40" t="s">
        <v>1837</v>
      </c>
      <c r="O1161" s="11" t="str">
        <f>VLOOKUP(N1161,Coordenadas!B$2:C2008,2,0)</f>
        <v>LESTE</v>
      </c>
      <c r="P1161" s="11" t="str">
        <f>VLOOKUP(N1161,Coordenadas!B$2:D2008,3,0)</f>
        <v xml:space="preserve"> 19° 4'12.93"S</v>
      </c>
      <c r="Q1161" s="11" t="str">
        <f>VLOOKUP(N1161,Coordenadas!B$2:E2008,4,0)</f>
        <v xml:space="preserve"> 41°51'48.51"O</v>
      </c>
      <c r="R1161" s="31">
        <v>4033</v>
      </c>
      <c r="S1161" s="24">
        <v>41173</v>
      </c>
      <c r="T1161" s="35" t="str">
        <f>VLOOKUP(B1161,SAOM!B$2:M2702,9,0)</f>
        <v>Lucimar dos Santos Pereira</v>
      </c>
      <c r="U1161" s="13" t="str">
        <f>VLOOKUP(B1161,SAOM!B$2:N2702,10,0)</f>
        <v>Avenida Levindo Dias, 05</v>
      </c>
      <c r="V1161" s="35" t="str">
        <f>VLOOKUP(B1161,SAOM!B$2:P2702,12,0)</f>
        <v>33 3231 9530</v>
      </c>
      <c r="W1161" s="60" t="str">
        <f>VLOOKUP(B1161,SAOM!B$2:O2702,11,0)</f>
        <v>35123-000</v>
      </c>
      <c r="X1161" s="33" t="str">
        <f>VLOOKUP(B1161,SAOM!B$2:Q2702,13,0)</f>
        <v>00:20:0E:10:57:7D</v>
      </c>
      <c r="Y1161" s="24">
        <v>41226</v>
      </c>
      <c r="Z1161" s="40" t="s">
        <v>1488</v>
      </c>
      <c r="AA1161" s="55">
        <v>41227</v>
      </c>
      <c r="AB1161" s="28">
        <f>VLOOKUP(C1161,Relatorios!A$3:B1932,2,0)</f>
        <v>41277</v>
      </c>
      <c r="AC1161" s="287">
        <f>VLOOKUP(D1161,Faturamento!D$3:F2596,3,0)</f>
        <v>41258</v>
      </c>
      <c r="AD1161" s="45"/>
      <c r="AE1161" s="14" t="str">
        <f>VLOOKUP(B1161,SAOM!B$2:T2702,16,0)</f>
        <v>-</v>
      </c>
      <c r="AF1161" s="55">
        <f t="shared" si="61"/>
        <v>41317</v>
      </c>
      <c r="AG1161" s="55" t="s">
        <v>4162</v>
      </c>
      <c r="AH1161" s="55"/>
      <c r="AI1161" s="181"/>
      <c r="AJ1161" s="115"/>
      <c r="AK1161" s="115"/>
      <c r="AL1161" s="11" t="str">
        <f>VLOOKUP(B1161,SAOM!B$2:U2819,20,0)</f>
        <v>Nao vai deixar.</v>
      </c>
    </row>
    <row r="1162" spans="1:43" s="15" customFormat="1" ht="15.75" customHeight="1">
      <c r="A1162" s="31">
        <v>4446</v>
      </c>
      <c r="B1162" s="31">
        <v>4446</v>
      </c>
      <c r="C1162" s="31">
        <v>4446</v>
      </c>
      <c r="D1162" s="33" t="str">
        <f>VLOOKUP(B1162,SAOM!B$2:H2819,7,0)</f>
        <v>SES-FRIS-4446</v>
      </c>
      <c r="E1162" s="13">
        <v>41165</v>
      </c>
      <c r="F1162" s="13">
        <f t="shared" si="59"/>
        <v>41210</v>
      </c>
      <c r="G1162" s="13">
        <f>VLOOKUP(B1162,SAOM!B$2:D2706,3,0)</f>
        <v>41210</v>
      </c>
      <c r="H1162" s="13">
        <f t="shared" si="60"/>
        <v>41225</v>
      </c>
      <c r="I1162" s="13" t="s">
        <v>458</v>
      </c>
      <c r="J1162" s="10" t="s">
        <v>469</v>
      </c>
      <c r="K1162" s="33" t="str">
        <f>VLOOKUP(B1162,SAOM!B$2:H2703,4,0)</f>
        <v>Aceito</v>
      </c>
      <c r="L1162" s="10" t="s">
        <v>456</v>
      </c>
      <c r="M1162" s="33" t="str">
        <f>VLOOKUP(B1162,SAOM!B$2:F2989,5,0)</f>
        <v>Lider</v>
      </c>
      <c r="N1162" s="11" t="s">
        <v>3615</v>
      </c>
      <c r="O1162" s="11" t="str">
        <f>VLOOKUP(N1162,Coordenadas!B$2:C2009,2,0)</f>
        <v>NORDESTE</v>
      </c>
      <c r="P1162" s="11" t="str">
        <f>VLOOKUP(N1162,Coordenadas!B$2:D2009,3,0)</f>
        <v xml:space="preserve"> 17°57'28.32"S</v>
      </c>
      <c r="Q1162" s="11" t="str">
        <f>VLOOKUP(N1162,Coordenadas!B$2:E2009,4,0)</f>
        <v xml:space="preserve"> 42° 0'28.61"O</v>
      </c>
      <c r="R1162" s="33">
        <v>4033</v>
      </c>
      <c r="S1162" s="13">
        <v>41172</v>
      </c>
      <c r="T1162" s="35" t="str">
        <f>VLOOKUP(B1162,SAOM!B$2:M2703,9,0)</f>
        <v xml:space="preserve">RENATA ALVES DE SOUZA </v>
      </c>
      <c r="U1162" s="13" t="str">
        <f>VLOOKUP(B1162,SAOM!B$2:N2703,10,0)</f>
        <v>RUA SÃO FRANCISCO Nº59</v>
      </c>
      <c r="V1162" s="35" t="str">
        <f>VLOOKUP(B1162,SAOM!B$2:P2703,12,0)</f>
        <v>33)3514-8220</v>
      </c>
      <c r="W1162" s="60" t="str">
        <f>VLOOKUP(B1162,SAOM!B$2:O2703,11,0)</f>
        <v>39695-000</v>
      </c>
      <c r="X1162" s="33" t="str">
        <f>VLOOKUP(B1162,SAOM!B$2:Q2703,13,0)</f>
        <v>00:20:0e:10:54:dc</v>
      </c>
      <c r="Y1162" s="13">
        <v>41264</v>
      </c>
      <c r="Z1162" s="11" t="s">
        <v>5712</v>
      </c>
      <c r="AA1162" s="14">
        <v>41269</v>
      </c>
      <c r="AB1162" s="28" t="str">
        <f>VLOOKUP(C1162,Relatorios!A$3:B1933,2,0)</f>
        <v>Pendente</v>
      </c>
      <c r="AC1162" s="287">
        <f>VLOOKUP(D1162,Faturamento!D$3:F2597,3,0)</f>
        <v>41300</v>
      </c>
      <c r="AD1162" s="41"/>
      <c r="AE1162" s="14" t="str">
        <f>VLOOKUP(B1162,SAOM!B$2:T2703,16,0)</f>
        <v>-</v>
      </c>
      <c r="AF1162" s="14">
        <f t="shared" si="61"/>
        <v>41359</v>
      </c>
      <c r="AG1162" s="14" t="s">
        <v>4162</v>
      </c>
      <c r="AH1162" s="14"/>
      <c r="AI1162" s="47"/>
      <c r="AJ1162" s="114"/>
      <c r="AK1162" s="114"/>
      <c r="AL1162" s="11" t="str">
        <f>VLOOKUP(B1162,SAOM!B$2:U2820,20,0)</f>
        <v>cabo muito curto para localidade</v>
      </c>
    </row>
    <row r="1163" spans="1:43" s="57" customFormat="1" ht="15.75" customHeight="1">
      <c r="A1163" s="39">
        <v>4440</v>
      </c>
      <c r="B1163" s="31">
        <v>4440</v>
      </c>
      <c r="C1163" s="31">
        <v>4440</v>
      </c>
      <c r="D1163" s="33" t="str">
        <f>VLOOKUP(B1163,SAOM!B$2:H2820,7,0)</f>
        <v>SES-COEL-4440</v>
      </c>
      <c r="E1163" s="24">
        <v>41165</v>
      </c>
      <c r="F1163" s="24">
        <f t="shared" si="59"/>
        <v>41210</v>
      </c>
      <c r="G1163" s="13">
        <f>VLOOKUP(B1163,SAOM!B$2:D2707,3,0)</f>
        <v>41210</v>
      </c>
      <c r="H1163" s="24">
        <f t="shared" si="60"/>
        <v>41225</v>
      </c>
      <c r="I1163" s="24" t="s">
        <v>458</v>
      </c>
      <c r="J1163" s="48" t="s">
        <v>469</v>
      </c>
      <c r="K1163" s="33" t="str">
        <f>VLOOKUP(B1163,SAOM!B$2:H2704,4,0)</f>
        <v>Aceito</v>
      </c>
      <c r="L1163" s="10" t="s">
        <v>456</v>
      </c>
      <c r="M1163" s="33" t="str">
        <f>VLOOKUP(B1163,SAOM!B$2:F2990,5,0)</f>
        <v>Lider</v>
      </c>
      <c r="N1163" s="40" t="s">
        <v>7343</v>
      </c>
      <c r="O1163" s="11" t="str">
        <f>VLOOKUP(N1163,Coordenadas!B$2:C2010,2,0)</f>
        <v>TRIÂNGULO DO NORTE</v>
      </c>
      <c r="P1163" s="11" t="str">
        <f>VLOOKUP(N1163,Coordenadas!B$2:D2010,3,0)</f>
        <v xml:space="preserve"> 18°28'20.50"S</v>
      </c>
      <c r="Q1163" s="11" t="str">
        <f>VLOOKUP(N1163,Coordenadas!B$2:E2010,4,0)</f>
        <v xml:space="preserve"> 47°11'33.38"O</v>
      </c>
      <c r="R1163" s="31">
        <v>4033</v>
      </c>
      <c r="S1163" s="24">
        <v>41172</v>
      </c>
      <c r="T1163" s="35" t="str">
        <f>VLOOKUP(B1163,SAOM!B$2:M2704,9,0)</f>
        <v>HELEN SOARES COUTINHO</v>
      </c>
      <c r="U1163" s="13" t="str">
        <f>VLOOKUP(B1163,SAOM!B$2:N2704,10,0)</f>
        <v>AV MUNICIPAL Nº 224</v>
      </c>
      <c r="V1163" s="35" t="str">
        <f>VLOOKUP(B1163,SAOM!B$2:P2704,12,0)</f>
        <v>34 3841 3783</v>
      </c>
      <c r="W1163" s="60" t="str">
        <f>VLOOKUP(B1163,SAOM!B$2:O2704,11,0)</f>
        <v>38550-000</v>
      </c>
      <c r="X1163" s="33" t="str">
        <f>VLOOKUP(B1163,SAOM!B$2:Q2704,13,0)</f>
        <v>00:20:0E:10:4A:FE</v>
      </c>
      <c r="Y1163" s="24">
        <v>41187</v>
      </c>
      <c r="Z1163" s="40" t="s">
        <v>5712</v>
      </c>
      <c r="AA1163" s="55">
        <v>41187</v>
      </c>
      <c r="AB1163" s="28">
        <f>VLOOKUP(C1163,Relatorios!A$3:B1934,2,0)</f>
        <v>41291</v>
      </c>
      <c r="AC1163" s="287">
        <f>VLOOKUP(D1163,Faturamento!D$3:F2598,3,0)</f>
        <v>41218</v>
      </c>
      <c r="AD1163" s="45"/>
      <c r="AE1163" s="14" t="str">
        <f>VLOOKUP(B1163,SAOM!B$2:T2704,16,0)</f>
        <v>-</v>
      </c>
      <c r="AF1163" s="55">
        <f t="shared" si="61"/>
        <v>41277</v>
      </c>
      <c r="AG1163" s="55" t="s">
        <v>4162</v>
      </c>
      <c r="AH1163" s="55"/>
      <c r="AI1163" s="181"/>
      <c r="AJ1163" s="115"/>
      <c r="AK1163" s="115"/>
      <c r="AL1163" s="11" t="str">
        <f>VLOOKUP(B1163,SAOM!B$2:U2821,20,0)</f>
        <v>Não, porta lan ocupada no pc da localidade.</v>
      </c>
    </row>
    <row r="1164" spans="1:43" s="57" customFormat="1" ht="15.75" customHeight="1">
      <c r="A1164" s="39">
        <v>4442</v>
      </c>
      <c r="B1164" s="31">
        <v>4442</v>
      </c>
      <c r="C1164" s="31">
        <v>4442</v>
      </c>
      <c r="D1164" s="33" t="str">
        <f>VLOOKUP(B1164,SAOM!B$2:H2821,7,0)</f>
        <v>SES-COEL-4442</v>
      </c>
      <c r="E1164" s="24">
        <v>41165</v>
      </c>
      <c r="F1164" s="24">
        <f t="shared" si="59"/>
        <v>41210</v>
      </c>
      <c r="G1164" s="13">
        <f>VLOOKUP(B1164,SAOM!B$2:D2708,3,0)</f>
        <v>41210</v>
      </c>
      <c r="H1164" s="24">
        <f t="shared" si="60"/>
        <v>41225</v>
      </c>
      <c r="I1164" s="24" t="s">
        <v>458</v>
      </c>
      <c r="J1164" s="48" t="s">
        <v>469</v>
      </c>
      <c r="K1164" s="33" t="str">
        <f>VLOOKUP(B1164,SAOM!B$2:H2705,4,0)</f>
        <v>Aceito</v>
      </c>
      <c r="L1164" s="10" t="s">
        <v>456</v>
      </c>
      <c r="M1164" s="33" t="str">
        <f>VLOOKUP(B1164,SAOM!B$2:F2991,5,0)</f>
        <v>Lider</v>
      </c>
      <c r="N1164" s="40" t="s">
        <v>7343</v>
      </c>
      <c r="O1164" s="11" t="str">
        <f>VLOOKUP(N1164,Coordenadas!B$2:C2011,2,0)</f>
        <v>TRIÂNGULO DO NORTE</v>
      </c>
      <c r="P1164" s="11" t="str">
        <f>VLOOKUP(N1164,Coordenadas!B$2:D2011,3,0)</f>
        <v xml:space="preserve"> 18°28'20.50"S</v>
      </c>
      <c r="Q1164" s="11" t="str">
        <f>VLOOKUP(N1164,Coordenadas!B$2:E2011,4,0)</f>
        <v xml:space="preserve"> 47°11'33.38"O</v>
      </c>
      <c r="R1164" s="31">
        <v>4033</v>
      </c>
      <c r="S1164" s="24">
        <v>41172</v>
      </c>
      <c r="T1164" s="35" t="str">
        <f>VLOOKUP(B1164,SAOM!B$2:M2705,9,0)</f>
        <v>FLÁVIA FERREIRA SANTOS</v>
      </c>
      <c r="U1164" s="13" t="str">
        <f>VLOOKUP(B1164,SAOM!B$2:N2705,10,0)</f>
        <v>RUA- JOSE ALBERTO FIGUEREDO Nº 1035 - Bairro TAQUARIL</v>
      </c>
      <c r="V1164" s="35" t="str">
        <f>VLOOKUP(B1164,SAOM!B$2:P2705,12,0)</f>
        <v>34 3841 3781</v>
      </c>
      <c r="W1164" s="60" t="str">
        <f>VLOOKUP(B1164,SAOM!B$2:O2705,11,0)</f>
        <v>38550-000</v>
      </c>
      <c r="X1164" s="33" t="str">
        <f>VLOOKUP(B1164,SAOM!B$2:Q2705,13,0)</f>
        <v>00:20:0e:10:4c:82</v>
      </c>
      <c r="Y1164" s="24">
        <v>41191</v>
      </c>
      <c r="Z1164" s="40" t="s">
        <v>5712</v>
      </c>
      <c r="AA1164" s="55">
        <v>41191</v>
      </c>
      <c r="AB1164" s="28">
        <f>VLOOKUP(C1164,Relatorios!A$3:B1935,2,0)</f>
        <v>41291</v>
      </c>
      <c r="AC1164" s="287">
        <f>VLOOKUP(D1164,Faturamento!D$3:F2599,3,0)</f>
        <v>41222</v>
      </c>
      <c r="AD1164" s="45"/>
      <c r="AE1164" s="14" t="str">
        <f>VLOOKUP(B1164,SAOM!B$2:T2705,16,0)</f>
        <v>-</v>
      </c>
      <c r="AF1164" s="55">
        <f t="shared" si="61"/>
        <v>41281</v>
      </c>
      <c r="AG1164" s="55">
        <v>41296</v>
      </c>
      <c r="AH1164" s="55">
        <v>41346</v>
      </c>
      <c r="AI1164" s="181" t="s">
        <v>8609</v>
      </c>
      <c r="AJ1164" s="115" t="s">
        <v>15825</v>
      </c>
      <c r="AK1164" s="115" t="s">
        <v>15883</v>
      </c>
      <c r="AL1164" s="11" t="str">
        <f>VLOOKUP(B1164,SAOM!B$2:U2822,20,0)</f>
        <v>A porta LAN já estava ocupada.</v>
      </c>
      <c r="AM1164" s="55">
        <v>41206</v>
      </c>
      <c r="AN1164" s="55">
        <v>41282</v>
      </c>
      <c r="AO1164" s="181" t="s">
        <v>456</v>
      </c>
      <c r="AP1164" s="115" t="s">
        <v>12170</v>
      </c>
      <c r="AQ1164" s="115" t="s">
        <v>14237</v>
      </c>
    </row>
    <row r="1165" spans="1:43" s="57" customFormat="1" ht="15.75" customHeight="1">
      <c r="A1165" s="39">
        <v>4441</v>
      </c>
      <c r="B1165" s="31">
        <v>4441</v>
      </c>
      <c r="C1165" s="31">
        <v>4441</v>
      </c>
      <c r="D1165" s="31" t="str">
        <f>VLOOKUP(B1165,SAOM!B$2:H2822,7,0)</f>
        <v>SES-COEL-4441</v>
      </c>
      <c r="E1165" s="24">
        <v>41165</v>
      </c>
      <c r="F1165" s="24">
        <v>41224</v>
      </c>
      <c r="G1165" s="24">
        <f>VLOOKUP(B1165,SAOM!B$2:D2709,3,0)</f>
        <v>41224</v>
      </c>
      <c r="H1165" s="24">
        <f t="shared" si="60"/>
        <v>41239</v>
      </c>
      <c r="I1165" s="24">
        <v>41190</v>
      </c>
      <c r="J1165" s="48" t="s">
        <v>469</v>
      </c>
      <c r="K1165" s="31" t="str">
        <f>VLOOKUP(B1165,SAOM!B$2:H2706,4,0)</f>
        <v>Aceito</v>
      </c>
      <c r="L1165" s="48" t="s">
        <v>456</v>
      </c>
      <c r="M1165" s="33" t="str">
        <f>VLOOKUP(B1165,SAOM!B$2:F2992,5,0)</f>
        <v>Lider</v>
      </c>
      <c r="N1165" s="40" t="s">
        <v>7343</v>
      </c>
      <c r="O1165" s="40" t="str">
        <f>VLOOKUP(N1165,Coordenadas!B$2:C2012,2,0)</f>
        <v>TRIÂNGULO DO NORTE</v>
      </c>
      <c r="P1165" s="40" t="str">
        <f>VLOOKUP(N1165,Coordenadas!B$2:D2012,3,0)</f>
        <v xml:space="preserve"> 18°28'20.50"S</v>
      </c>
      <c r="Q1165" s="40" t="str">
        <f>VLOOKUP(N1165,Coordenadas!B$2:E2012,4,0)</f>
        <v xml:space="preserve"> 47°11'33.38"O</v>
      </c>
      <c r="R1165" s="31">
        <v>4033</v>
      </c>
      <c r="S1165" s="24">
        <v>41172</v>
      </c>
      <c r="T1165" s="54" t="str">
        <f>VLOOKUP(B1165,SAOM!B$2:M2706,9,0)</f>
        <v>HELAINE APARECIDA F. NUNES</v>
      </c>
      <c r="U1165" s="24" t="str">
        <f>VLOOKUP(B1165,SAOM!B$2:N2706,10,0)</f>
        <v>RUA- JOSE ALBERTO FIGUEREDO Nº 454 - Piteiras - Centro</v>
      </c>
      <c r="V1165" s="54" t="str">
        <f>VLOOKUP(B1165,SAOM!B$2:P2706,12,0)</f>
        <v>34 3841 3784</v>
      </c>
      <c r="W1165" s="175" t="str">
        <f>VLOOKUP(B1165,SAOM!B$2:O2706,11,0)</f>
        <v>38550-000</v>
      </c>
      <c r="X1165" s="31" t="str">
        <f>VLOOKUP(B1165,SAOM!B$2:Q2706,13,0)</f>
        <v>00:20:0E:10:54:64</v>
      </c>
      <c r="Y1165" s="24">
        <v>41367</v>
      </c>
      <c r="Z1165" s="40" t="s">
        <v>5712</v>
      </c>
      <c r="AA1165" s="55">
        <v>41368</v>
      </c>
      <c r="AB1165" s="56" t="e">
        <f>VLOOKUP(C1165,Relatorios!A$3:B1936,2,0)</f>
        <v>#N/A</v>
      </c>
      <c r="AC1165" s="287">
        <f>VLOOKUP(D1165,Faturamento!D$3:F2600,3,0)</f>
        <v>41399</v>
      </c>
      <c r="AD1165" s="45"/>
      <c r="AE1165" s="55"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55">
        <f t="shared" si="61"/>
        <v>41458</v>
      </c>
      <c r="AG1165" s="55" t="s">
        <v>4162</v>
      </c>
      <c r="AH1165" s="55"/>
      <c r="AI1165" s="181"/>
      <c r="AJ1165" s="115"/>
      <c r="AK1165" s="115"/>
      <c r="AL1165" s="40" t="str">
        <f>VLOOKUP(B1165,SAOM!B$2:U2823,20,0)</f>
        <v>Não vai deixar porque não tem entrada, mas tem computador.</v>
      </c>
    </row>
    <row r="1166" spans="1:43" s="57" customFormat="1" ht="15.75" customHeight="1">
      <c r="A1166" s="39">
        <v>4464</v>
      </c>
      <c r="B1166" s="31">
        <v>4464</v>
      </c>
      <c r="C1166" s="31">
        <v>4464</v>
      </c>
      <c r="D1166" s="33" t="str">
        <f>VLOOKUP(B1166,SAOM!B$2:H2823,7,0)</f>
        <v>SES-RIBA-4464</v>
      </c>
      <c r="E1166" s="24">
        <v>41165</v>
      </c>
      <c r="F1166" s="24">
        <f t="shared" ref="F1166:F1192" si="62">E1166+45</f>
        <v>41210</v>
      </c>
      <c r="G1166" s="24">
        <f>VLOOKUP(B1166,SAOM!B$2:D2710,3,0)</f>
        <v>41210</v>
      </c>
      <c r="H1166" s="24">
        <f t="shared" si="60"/>
        <v>41225</v>
      </c>
      <c r="I1166" s="24" t="s">
        <v>458</v>
      </c>
      <c r="J1166" s="48" t="s">
        <v>469</v>
      </c>
      <c r="K1166" s="31" t="str">
        <f>VLOOKUP(B1166,SAOM!B$2:H2707,4,0)</f>
        <v>Aceito</v>
      </c>
      <c r="L1166" s="10" t="s">
        <v>456</v>
      </c>
      <c r="M1166" s="33" t="str">
        <f>VLOOKUP(B1166,SAOM!B$2:F2993,5,0)</f>
        <v>Lider</v>
      </c>
      <c r="N1166" s="40" t="s">
        <v>7606</v>
      </c>
      <c r="O1166" s="11" t="str">
        <f>VLOOKUP(N1166,Coordenadas!B$2:C2013,2,0)</f>
        <v>CENTRO</v>
      </c>
      <c r="P1166" s="11" t="str">
        <f>VLOOKUP(N1166,Coordenadas!B$2:D2013,3,0)</f>
        <v xml:space="preserve"> 19°55'40.29"S</v>
      </c>
      <c r="Q1166" s="11" t="str">
        <f>VLOOKUP(N1166,Coordenadas!B$2:E2013,4,0)</f>
        <v xml:space="preserve"> 43°10'9.81"O</v>
      </c>
      <c r="R1166" s="31">
        <v>4033</v>
      </c>
      <c r="S1166" s="24">
        <v>41172</v>
      </c>
      <c r="T1166" s="54" t="str">
        <f>VLOOKUP(B1166,SAOM!B$2:M2707,9,0)</f>
        <v>Josiane Maria Fraga</v>
      </c>
      <c r="U1166" s="24" t="str">
        <f>VLOOKUP(B1166,SAOM!B$2:N2707,10,0)</f>
        <v>Praça Moacir Bruzzi, 40</v>
      </c>
      <c r="V1166" s="54" t="str">
        <f>VLOOKUP(B1166,SAOM!B$2:P2707,12,0)</f>
        <v>31 3854 1766</v>
      </c>
      <c r="W1166" s="175" t="str">
        <f>VLOOKUP(B1166,SAOM!B$2:O2707,11,0)</f>
        <v>35940-000</v>
      </c>
      <c r="X1166" s="31" t="str">
        <f>VLOOKUP(B1166,SAOM!B$2:Q2707,13,0)</f>
        <v>00:20:0E:10:53:99</v>
      </c>
      <c r="Y1166" s="24">
        <v>41254</v>
      </c>
      <c r="Z1166" s="11" t="s">
        <v>7530</v>
      </c>
      <c r="AA1166" s="55">
        <v>41261</v>
      </c>
      <c r="AB1166" s="28">
        <f>VLOOKUP(C1166,Relatorios!A$3:B1937,2,0)</f>
        <v>41277</v>
      </c>
      <c r="AC1166" s="287">
        <f>VLOOKUP(D1166,Faturamento!D$3:F2601,3,0)</f>
        <v>41292</v>
      </c>
      <c r="AD1166" s="101" t="s">
        <v>12737</v>
      </c>
      <c r="AE1166" s="55" t="str">
        <f>VLOOKUP(B1166,SAOM!B$2:T2707,16,0)</f>
        <v>-</v>
      </c>
      <c r="AF1166" s="55">
        <f t="shared" si="61"/>
        <v>41351</v>
      </c>
      <c r="AG1166" s="55">
        <v>41253</v>
      </c>
      <c r="AH1166" s="55">
        <v>41261</v>
      </c>
      <c r="AI1166" s="181" t="s">
        <v>8609</v>
      </c>
      <c r="AJ1166" s="115" t="s">
        <v>12882</v>
      </c>
      <c r="AK1166" s="115" t="s">
        <v>13258</v>
      </c>
      <c r="AL1166" s="11" t="str">
        <f>VLOOKUP(B1166,SAOM!B$2:U2824,20,0)</f>
        <v>Não há computador disponível.</v>
      </c>
    </row>
    <row r="1167" spans="1:43" s="57" customFormat="1" ht="15.75" customHeight="1">
      <c r="A1167" s="39">
        <v>4463</v>
      </c>
      <c r="B1167" s="31">
        <v>4463</v>
      </c>
      <c r="C1167" s="31">
        <v>4463</v>
      </c>
      <c r="D1167" s="33" t="str">
        <f>VLOOKUP(B1167,SAOM!B$2:H2824,7,0)</f>
        <v>SES-RIBA-4463</v>
      </c>
      <c r="E1167" s="24">
        <v>41165</v>
      </c>
      <c r="F1167" s="24">
        <f t="shared" si="62"/>
        <v>41210</v>
      </c>
      <c r="G1167" s="13">
        <f>VLOOKUP(B1167,SAOM!B$2:D2711,3,0)</f>
        <v>41210</v>
      </c>
      <c r="H1167" s="24">
        <f t="shared" si="60"/>
        <v>41225</v>
      </c>
      <c r="I1167" s="24" t="s">
        <v>458</v>
      </c>
      <c r="J1167" s="48" t="s">
        <v>469</v>
      </c>
      <c r="K1167" s="33" t="str">
        <f>VLOOKUP(B1167,SAOM!B$2:H2708,4,0)</f>
        <v>Aceito</v>
      </c>
      <c r="L1167" s="10" t="s">
        <v>456</v>
      </c>
      <c r="M1167" s="33" t="str">
        <f>VLOOKUP(B1167,SAOM!B$2:F2994,5,0)</f>
        <v>Lider</v>
      </c>
      <c r="N1167" s="40" t="s">
        <v>7606</v>
      </c>
      <c r="O1167" s="11" t="str">
        <f>VLOOKUP(N1167,Coordenadas!B$2:C2014,2,0)</f>
        <v>CENTRO</v>
      </c>
      <c r="P1167" s="11" t="str">
        <f>VLOOKUP(N1167,Coordenadas!B$2:D2014,3,0)</f>
        <v xml:space="preserve"> 19°55'40.29"S</v>
      </c>
      <c r="Q1167" s="11" t="str">
        <f>VLOOKUP(N1167,Coordenadas!B$2:E2014,4,0)</f>
        <v xml:space="preserve"> 43°10'9.81"O</v>
      </c>
      <c r="R1167" s="31">
        <v>4033</v>
      </c>
      <c r="S1167" s="24">
        <v>41172</v>
      </c>
      <c r="T1167" s="35" t="str">
        <f>VLOOKUP(B1167,SAOM!B$2:M2708,9,0)</f>
        <v>Josiane Maria fraga</v>
      </c>
      <c r="U1167" s="13" t="str">
        <f>VLOOKUP(B1167,SAOM!B$2:N2708,10,0)</f>
        <v>Rua Vicentina Machado, 1 - Bairro Nossa Senhora de Fátima</v>
      </c>
      <c r="V1167" s="35" t="str">
        <f>VLOOKUP(B1167,SAOM!B$2:P2708,12,0)</f>
        <v>31 3854 1766</v>
      </c>
      <c r="W1167" s="60" t="str">
        <f>VLOOKUP(B1167,SAOM!B$2:O2708,11,0)</f>
        <v>35940-000</v>
      </c>
      <c r="X1167" s="33" t="str">
        <f>VLOOKUP(B1167,SAOM!B$2:Q2708,13,0)</f>
        <v>00:20:0E:10:53:39</v>
      </c>
      <c r="Y1167" s="24">
        <v>41237</v>
      </c>
      <c r="Z1167" s="40" t="s">
        <v>7490</v>
      </c>
      <c r="AA1167" s="55">
        <v>41239</v>
      </c>
      <c r="AB1167" s="28">
        <f>VLOOKUP(C1167,Relatorios!A$3:B1938,2,0)</f>
        <v>41299</v>
      </c>
      <c r="AC1167" s="287">
        <f>VLOOKUP(D1167,Faturamento!D$3:F2602,3,0)</f>
        <v>41270</v>
      </c>
      <c r="AD1167" s="45"/>
      <c r="AE1167" s="14" t="str">
        <f>VLOOKUP(B1167,SAOM!B$2:T2708,16,0)</f>
        <v>-</v>
      </c>
      <c r="AF1167" s="55">
        <f t="shared" si="61"/>
        <v>41329</v>
      </c>
      <c r="AG1167" s="55">
        <v>41327</v>
      </c>
      <c r="AH1167" s="55"/>
      <c r="AI1167" s="181" t="s">
        <v>623</v>
      </c>
      <c r="AJ1167" s="115" t="s">
        <v>15893</v>
      </c>
      <c r="AK1167" s="115" t="s">
        <v>4162</v>
      </c>
      <c r="AL1167" s="11" t="str">
        <f>VLOOKUP(B1167,SAOM!B$2:U2825,20,0)</f>
        <v>Vai deixar ligado no modem.</v>
      </c>
    </row>
    <row r="1168" spans="1:43" s="57" customFormat="1" ht="15.75" customHeight="1">
      <c r="A1168" s="39">
        <v>4462</v>
      </c>
      <c r="B1168" s="31">
        <v>4462</v>
      </c>
      <c r="C1168" s="31">
        <v>4462</v>
      </c>
      <c r="D1168" s="33" t="str">
        <f>VLOOKUP(B1168,SAOM!B$2:H2825,7,0)</f>
        <v>SES-RIBA-4462</v>
      </c>
      <c r="E1168" s="24">
        <v>41165</v>
      </c>
      <c r="F1168" s="24">
        <f t="shared" si="62"/>
        <v>41210</v>
      </c>
      <c r="G1168" s="13">
        <f>VLOOKUP(B1168,SAOM!B$2:D2712,3,0)</f>
        <v>41210</v>
      </c>
      <c r="H1168" s="24">
        <f t="shared" si="60"/>
        <v>41225</v>
      </c>
      <c r="I1168" s="24" t="s">
        <v>458</v>
      </c>
      <c r="J1168" s="48" t="s">
        <v>469</v>
      </c>
      <c r="K1168" s="33" t="str">
        <f>VLOOKUP(B1168,SAOM!B$2:H2709,4,0)</f>
        <v>Aceito</v>
      </c>
      <c r="L1168" s="10" t="s">
        <v>456</v>
      </c>
      <c r="M1168" s="33" t="str">
        <f>VLOOKUP(B1168,SAOM!B$2:F2995,5,0)</f>
        <v>Lider</v>
      </c>
      <c r="N1168" s="40" t="s">
        <v>7606</v>
      </c>
      <c r="O1168" s="11" t="str">
        <f>VLOOKUP(N1168,Coordenadas!B$2:C2015,2,0)</f>
        <v>CENTRO</v>
      </c>
      <c r="P1168" s="11" t="str">
        <f>VLOOKUP(N1168,Coordenadas!B$2:D2015,3,0)</f>
        <v xml:space="preserve"> 19°55'40.29"S</v>
      </c>
      <c r="Q1168" s="11" t="str">
        <f>VLOOKUP(N1168,Coordenadas!B$2:E2015,4,0)</f>
        <v xml:space="preserve"> 43°10'9.81"O</v>
      </c>
      <c r="R1168" s="31">
        <v>4033</v>
      </c>
      <c r="S1168" s="24">
        <v>41172</v>
      </c>
      <c r="T1168" s="35" t="str">
        <f>VLOOKUP(B1168,SAOM!B$2:M2709,9,0)</f>
        <v>Josiane Maria Fraga</v>
      </c>
      <c r="U1168" s="13" t="str">
        <f>VLOOKUP(B1168,SAOM!B$2:N2709,10,0)</f>
        <v>Avenida José Maria de Andrade, 1</v>
      </c>
      <c r="V1168" s="35" t="str">
        <f>VLOOKUP(B1168,SAOM!B$2:P2709,12,0)</f>
        <v>31 38541766</v>
      </c>
      <c r="W1168" s="60" t="str">
        <f>VLOOKUP(B1168,SAOM!B$2:O2709,11,0)</f>
        <v>35940-000</v>
      </c>
      <c r="X1168" s="33" t="str">
        <f>VLOOKUP(B1168,SAOM!B$2:Q2709,13,0)</f>
        <v>00:20:0E:10:53:43</v>
      </c>
      <c r="Y1168" s="24">
        <v>41235</v>
      </c>
      <c r="Z1168" s="40" t="s">
        <v>7487</v>
      </c>
      <c r="AA1168" s="55">
        <v>41239</v>
      </c>
      <c r="AB1168" s="28">
        <f>VLOOKUP(C1168,Relatorios!A$3:B1939,2,0)</f>
        <v>41277</v>
      </c>
      <c r="AC1168" s="287">
        <f>VLOOKUP(D1168,Faturamento!D$3:F2603,3,0)</f>
        <v>41270</v>
      </c>
      <c r="AD1168" s="45"/>
      <c r="AE1168" s="14" t="str">
        <f>VLOOKUP(B1168,SAOM!B$2:T2709,16,0)</f>
        <v>-</v>
      </c>
      <c r="AF1168" s="55">
        <f t="shared" si="61"/>
        <v>41329</v>
      </c>
      <c r="AG1168" s="55" t="s">
        <v>4162</v>
      </c>
      <c r="AH1168" s="55"/>
      <c r="AI1168" s="181"/>
      <c r="AJ1168" s="115"/>
      <c r="AK1168" s="115"/>
      <c r="AL1168" s="11" t="str">
        <f>VLOOKUP(B1168,SAOM!B$2:U2826,20,0)</f>
        <v>Junto ao modem.</v>
      </c>
    </row>
    <row r="1169" spans="1:38" s="57" customFormat="1" ht="15.75" customHeight="1">
      <c r="A1169" s="39">
        <v>4461</v>
      </c>
      <c r="B1169" s="31">
        <v>4461</v>
      </c>
      <c r="C1169" s="31">
        <v>4461</v>
      </c>
      <c r="D1169" s="33" t="str">
        <f>VLOOKUP(B1169,SAOM!B$2:H2826,7,0)</f>
        <v>SES-RIBA-4461</v>
      </c>
      <c r="E1169" s="24">
        <v>41165</v>
      </c>
      <c r="F1169" s="24">
        <f t="shared" si="62"/>
        <v>41210</v>
      </c>
      <c r="G1169" s="13">
        <f>VLOOKUP(B1169,SAOM!B$2:D2713,3,0)</f>
        <v>41210</v>
      </c>
      <c r="H1169" s="24">
        <f t="shared" si="60"/>
        <v>41225</v>
      </c>
      <c r="I1169" s="24" t="s">
        <v>458</v>
      </c>
      <c r="J1169" s="48" t="s">
        <v>469</v>
      </c>
      <c r="K1169" s="33" t="str">
        <f>VLOOKUP(B1169,SAOM!B$2:H2710,4,0)</f>
        <v>Aceito</v>
      </c>
      <c r="L1169" s="10" t="s">
        <v>456</v>
      </c>
      <c r="M1169" s="33" t="str">
        <f>VLOOKUP(B1169,SAOM!B$2:F2996,5,0)</f>
        <v>Lider</v>
      </c>
      <c r="N1169" s="40" t="s">
        <v>7606</v>
      </c>
      <c r="O1169" s="11" t="str">
        <f>VLOOKUP(N1169,Coordenadas!B$2:C2016,2,0)</f>
        <v>CENTRO</v>
      </c>
      <c r="P1169" s="11" t="str">
        <f>VLOOKUP(N1169,Coordenadas!B$2:D2016,3,0)</f>
        <v xml:space="preserve"> 19°55'40.29"S</v>
      </c>
      <c r="Q1169" s="11" t="str">
        <f>VLOOKUP(N1169,Coordenadas!B$2:E2016,4,0)</f>
        <v xml:space="preserve"> 43°10'9.81"O</v>
      </c>
      <c r="R1169" s="31">
        <v>4033</v>
      </c>
      <c r="S1169" s="24">
        <v>41172</v>
      </c>
      <c r="T1169" s="35" t="str">
        <f>VLOOKUP(B1169,SAOM!B$2:M2710,9,0)</f>
        <v>Josiane Maria Fraga</v>
      </c>
      <c r="U1169" s="13" t="str">
        <f>VLOOKUP(B1169,SAOM!B$2:N2710,10,0)</f>
        <v>Avenida Nossa Senhora Auxiliadora, 163</v>
      </c>
      <c r="V1169" s="35" t="str">
        <f>VLOOKUP(B1169,SAOM!B$2:P2710,12,0)</f>
        <v>31 38541766</v>
      </c>
      <c r="W1169" s="60" t="str">
        <f>VLOOKUP(B1169,SAOM!B$2:O2710,11,0)</f>
        <v>35940-000</v>
      </c>
      <c r="X1169" s="33" t="str">
        <f>VLOOKUP(B1169,SAOM!B$2:Q2710,13,0)</f>
        <v>00:20:0e:10:53:4d</v>
      </c>
      <c r="Y1169" s="24">
        <v>41239</v>
      </c>
      <c r="Z1169" s="40" t="s">
        <v>7487</v>
      </c>
      <c r="AA1169" s="55">
        <v>41239</v>
      </c>
      <c r="AB1169" s="28">
        <f>VLOOKUP(C1169,Relatorios!A$3:B1940,2,0)</f>
        <v>41299</v>
      </c>
      <c r="AC1169" s="287">
        <f>VLOOKUP(D1169,Faturamento!D$3:F2604,3,0)</f>
        <v>41270</v>
      </c>
      <c r="AD1169" s="45"/>
      <c r="AE1169" s="14" t="str">
        <f>VLOOKUP(B1169,SAOM!B$2:T2710,16,0)</f>
        <v>-</v>
      </c>
      <c r="AF1169" s="55">
        <f t="shared" si="61"/>
        <v>41329</v>
      </c>
      <c r="AG1169" s="55" t="s">
        <v>4162</v>
      </c>
      <c r="AH1169" s="55"/>
      <c r="AI1169" s="181"/>
      <c r="AJ1169" s="115"/>
      <c r="AK1169" s="115"/>
      <c r="AL1169" s="11" t="str">
        <f>VLOOKUP(B1169,SAOM!B$2:U2827,20,0)</f>
        <v>Conectado ao modem</v>
      </c>
    </row>
    <row r="1170" spans="1:38" s="57" customFormat="1" ht="15.75" customHeight="1">
      <c r="A1170" s="39">
        <v>4460</v>
      </c>
      <c r="B1170" s="31">
        <v>4460</v>
      </c>
      <c r="C1170" s="31">
        <v>4460</v>
      </c>
      <c r="D1170" s="33" t="str">
        <f>VLOOKUP(B1170,SAOM!B$2:H2827,7,0)</f>
        <v>SES-RIBA-4460</v>
      </c>
      <c r="E1170" s="24">
        <v>41165</v>
      </c>
      <c r="F1170" s="24">
        <f t="shared" si="62"/>
        <v>41210</v>
      </c>
      <c r="G1170" s="13">
        <f>VLOOKUP(B1170,SAOM!B$2:D2714,3,0)</f>
        <v>41210</v>
      </c>
      <c r="H1170" s="24">
        <f t="shared" si="60"/>
        <v>41225</v>
      </c>
      <c r="I1170" s="24" t="s">
        <v>458</v>
      </c>
      <c r="J1170" s="48" t="s">
        <v>469</v>
      </c>
      <c r="K1170" s="33" t="str">
        <f>VLOOKUP(B1170,SAOM!B$2:H2711,4,0)</f>
        <v>Aceito</v>
      </c>
      <c r="L1170" s="10" t="s">
        <v>456</v>
      </c>
      <c r="M1170" s="33" t="str">
        <f>VLOOKUP(B1170,SAOM!B$2:F2997,5,0)</f>
        <v>Lider</v>
      </c>
      <c r="N1170" s="40" t="s">
        <v>7606</v>
      </c>
      <c r="O1170" s="11" t="str">
        <f>VLOOKUP(N1170,Coordenadas!B$2:C2017,2,0)</f>
        <v>CENTRO</v>
      </c>
      <c r="P1170" s="11" t="str">
        <f>VLOOKUP(N1170,Coordenadas!B$2:D2017,3,0)</f>
        <v xml:space="preserve"> 19°55'40.29"S</v>
      </c>
      <c r="Q1170" s="11" t="str">
        <f>VLOOKUP(N1170,Coordenadas!B$2:E2017,4,0)</f>
        <v xml:space="preserve"> 43°10'9.81"O</v>
      </c>
      <c r="R1170" s="31">
        <v>4033</v>
      </c>
      <c r="S1170" s="24">
        <v>41172</v>
      </c>
      <c r="T1170" s="35" t="str">
        <f>VLOOKUP(B1170,SAOM!B$2:M2711,9,0)</f>
        <v>Simone</v>
      </c>
      <c r="U1170" s="13" t="str">
        <f>VLOOKUP(B1170,SAOM!B$2:N2711,10,0)</f>
        <v>Praça Leão XIII, 10</v>
      </c>
      <c r="V1170" s="35">
        <f>VLOOKUP(B1170,SAOM!B$2:P2711,12,0)</f>
        <v>3197583710</v>
      </c>
      <c r="W1170" s="60" t="str">
        <f>VLOOKUP(B1170,SAOM!B$2:O2711,11,0)</f>
        <v>35940-000</v>
      </c>
      <c r="X1170" s="33" t="str">
        <f>VLOOKUP(B1170,SAOM!B$2:Q2711,13,0)</f>
        <v>00:20:0E:10:53:A2</v>
      </c>
      <c r="Y1170" s="24">
        <v>41237</v>
      </c>
      <c r="Z1170" s="40" t="s">
        <v>7490</v>
      </c>
      <c r="AA1170" s="55">
        <v>41239</v>
      </c>
      <c r="AB1170" s="28">
        <f>VLOOKUP(C1170,Relatorios!A$3:B1941,2,0)</f>
        <v>41277</v>
      </c>
      <c r="AC1170" s="287">
        <f>VLOOKUP(D1170,Faturamento!D$3:F2605,3,0)</f>
        <v>41270</v>
      </c>
      <c r="AD1170" s="45"/>
      <c r="AE1170" s="14" t="str">
        <f>VLOOKUP(B1170,SAOM!B$2:T2711,16,0)</f>
        <v>-</v>
      </c>
      <c r="AF1170" s="55">
        <f t="shared" si="61"/>
        <v>41329</v>
      </c>
      <c r="AG1170" s="55" t="s">
        <v>4162</v>
      </c>
      <c r="AH1170" s="55"/>
      <c r="AI1170" s="181"/>
      <c r="AJ1170" s="115"/>
      <c r="AK1170" s="115"/>
      <c r="AL1170" s="11" t="str">
        <f>VLOOKUP(B1170,SAOM!B$2:U2828,20,0)</f>
        <v>Vai deixar ligado no modem.</v>
      </c>
    </row>
    <row r="1171" spans="1:38" s="57" customFormat="1" ht="15.75" customHeight="1">
      <c r="A1171" s="39">
        <v>4459</v>
      </c>
      <c r="B1171" s="31">
        <v>4459</v>
      </c>
      <c r="C1171" s="31">
        <v>4459</v>
      </c>
      <c r="D1171" s="33" t="str">
        <f>VLOOKUP(B1171,SAOM!B$2:H2828,7,0)</f>
        <v>SES-RIBA-4459</v>
      </c>
      <c r="E1171" s="24">
        <v>41165</v>
      </c>
      <c r="F1171" s="24">
        <f t="shared" si="62"/>
        <v>41210</v>
      </c>
      <c r="G1171" s="13">
        <f>VLOOKUP(B1171,SAOM!B$2:D2715,3,0)</f>
        <v>41210</v>
      </c>
      <c r="H1171" s="24">
        <f t="shared" si="60"/>
        <v>41225</v>
      </c>
      <c r="I1171" s="24" t="s">
        <v>458</v>
      </c>
      <c r="J1171" s="48" t="s">
        <v>469</v>
      </c>
      <c r="K1171" s="33" t="str">
        <f>VLOOKUP(B1171,SAOM!B$2:H2712,4,0)</f>
        <v>Aceito</v>
      </c>
      <c r="L1171" s="10" t="s">
        <v>456</v>
      </c>
      <c r="M1171" s="33" t="str">
        <f>VLOOKUP(B1171,SAOM!B$2:F2998,5,0)</f>
        <v>Lider</v>
      </c>
      <c r="N1171" s="40" t="s">
        <v>7606</v>
      </c>
      <c r="O1171" s="11" t="str">
        <f>VLOOKUP(N1171,Coordenadas!B$2:C2018,2,0)</f>
        <v>CENTRO</v>
      </c>
      <c r="P1171" s="11" t="str">
        <f>VLOOKUP(N1171,Coordenadas!B$2:D2018,3,0)</f>
        <v xml:space="preserve"> 19°55'40.29"S</v>
      </c>
      <c r="Q1171" s="11" t="str">
        <f>VLOOKUP(N1171,Coordenadas!B$2:E2018,4,0)</f>
        <v xml:space="preserve"> 43°10'9.81"O</v>
      </c>
      <c r="R1171" s="31">
        <v>4033</v>
      </c>
      <c r="S1171" s="24">
        <v>41172</v>
      </c>
      <c r="T1171" s="35" t="str">
        <f>VLOOKUP(B1171,SAOM!B$2:M2712,9,0)</f>
        <v>Josiane Maria Fraga</v>
      </c>
      <c r="U1171" s="13" t="str">
        <f>VLOOKUP(B1171,SAOM!B$2:N2712,10,0)</f>
        <v>Avenida Dom Joaquim Silvério, 210</v>
      </c>
      <c r="V1171" s="35" t="str">
        <f>VLOOKUP(B1171,SAOM!B$2:P2712,12,0)</f>
        <v>31 3854 1766</v>
      </c>
      <c r="W1171" s="60" t="str">
        <f>VLOOKUP(B1171,SAOM!B$2:O2712,11,0)</f>
        <v>35940-000</v>
      </c>
      <c r="X1171" s="33" t="str">
        <f>VLOOKUP(B1171,SAOM!B$2:Q2712,13,0)</f>
        <v>00:20:0e:10:4a:f5</v>
      </c>
      <c r="Y1171" s="24">
        <v>41239</v>
      </c>
      <c r="Z1171" s="40" t="s">
        <v>7487</v>
      </c>
      <c r="AA1171" s="55">
        <v>41240</v>
      </c>
      <c r="AB1171" s="28" t="str">
        <f>VLOOKUP(C1171,Relatorios!A$3:B1942,2,0)</f>
        <v>Pronto pra ser entregue</v>
      </c>
      <c r="AC1171" s="287">
        <f>VLOOKUP(D1171,Faturamento!D$3:F2606,3,0)</f>
        <v>41271</v>
      </c>
      <c r="AD1171" s="45"/>
      <c r="AE1171" s="14" t="str">
        <f>VLOOKUP(B1171,SAOM!B$2:T2712,16,0)</f>
        <v>-</v>
      </c>
      <c r="AF1171" s="55">
        <f t="shared" si="61"/>
        <v>41330</v>
      </c>
      <c r="AG1171" s="55" t="s">
        <v>4162</v>
      </c>
      <c r="AH1171" s="55"/>
      <c r="AI1171" s="181"/>
      <c r="AJ1171" s="115"/>
      <c r="AK1171" s="115"/>
      <c r="AL1171" s="11" t="str">
        <f>VLOOKUP(B1171,SAOM!B$2:U2829,20,0)</f>
        <v>localidade não possui computador próprio para esta finalidade</v>
      </c>
    </row>
    <row r="1172" spans="1:38" s="57" customFormat="1" ht="15.75" customHeight="1">
      <c r="A1172" s="39">
        <v>4445</v>
      </c>
      <c r="B1172" s="31">
        <v>4445</v>
      </c>
      <c r="C1172" s="31">
        <v>4445</v>
      </c>
      <c r="D1172" s="31" t="str">
        <f>VLOOKUP(B1172,SAOM!B$2:H2829,7,0)</f>
        <v>SES-DORA-4445</v>
      </c>
      <c r="E1172" s="24">
        <v>41165</v>
      </c>
      <c r="F1172" s="24">
        <f t="shared" si="62"/>
        <v>41210</v>
      </c>
      <c r="G1172" s="24">
        <f>VLOOKUP(B1172,SAOM!B$2:D2716,3,0)</f>
        <v>41210</v>
      </c>
      <c r="H1172" s="24">
        <f t="shared" si="60"/>
        <v>41225</v>
      </c>
      <c r="I1172" s="24" t="s">
        <v>458</v>
      </c>
      <c r="J1172" s="48" t="s">
        <v>469</v>
      </c>
      <c r="K1172" s="31" t="str">
        <f>VLOOKUP(B1172,SAOM!B$2:H2713,4,0)</f>
        <v>Aceito</v>
      </c>
      <c r="L1172" s="48" t="s">
        <v>14234</v>
      </c>
      <c r="M1172" s="33" t="str">
        <f>VLOOKUP(B1172,SAOM!B$2:F2999,5,0)</f>
        <v>SH Sat</v>
      </c>
      <c r="N1172" s="40" t="s">
        <v>7617</v>
      </c>
      <c r="O1172" s="40" t="str">
        <f>VLOOKUP(N1172,Coordenadas!B$2:C2019,2,0)</f>
        <v>TRIÂNGULO DO NORTE</v>
      </c>
      <c r="P1172" s="40" t="str">
        <f>VLOOKUP(N1172,Coordenadas!B$2:D2019,3,0)</f>
        <v xml:space="preserve"> 18°25'59.43"S</v>
      </c>
      <c r="Q1172" s="40" t="str">
        <f>VLOOKUP(N1172,Coordenadas!B$2:E2019,4,0)</f>
        <v xml:space="preserve"> 47°35'54.25"O</v>
      </c>
      <c r="R1172" s="31">
        <v>4033</v>
      </c>
      <c r="S1172" s="24">
        <v>41291</v>
      </c>
      <c r="T1172" s="54" t="str">
        <f>VLOOKUP(B1172,SAOM!B$2:M2713,9,0)</f>
        <v>Alex Junior Duarte</v>
      </c>
      <c r="U1172" s="24" t="str">
        <f>VLOOKUP(B1172,SAOM!B$2:N2713,10,0)</f>
        <v>Rua Afonso Pena s/n - Centro</v>
      </c>
      <c r="V1172" s="54" t="str">
        <f>VLOOKUP(B1172,SAOM!B$2:P2713,12,0)</f>
        <v>34 3846-1228</v>
      </c>
      <c r="W1172" s="175" t="str">
        <f>VLOOKUP(B1172,SAOM!B$2:O2713,11,0)</f>
        <v>38530-000</v>
      </c>
      <c r="X1172" s="31" t="str">
        <f>VLOOKUP(B1172,SAOM!B$2:Q2713,13,0)</f>
        <v>00:20:0e:10:59:7e</v>
      </c>
      <c r="Y1172" s="24">
        <v>41376</v>
      </c>
      <c r="Z1172" s="40" t="s">
        <v>12883</v>
      </c>
      <c r="AA1172" s="55">
        <v>41379</v>
      </c>
      <c r="AB1172" s="56">
        <v>41382</v>
      </c>
      <c r="AC1172" s="287">
        <f>VLOOKUP(D1172,Faturamento!D$3:F2607,3,0)</f>
        <v>41410</v>
      </c>
      <c r="AD1172" s="45"/>
      <c r="AE1172" s="55" t="str">
        <f>VLOOKUP(B1172,SAOM!B$2:T2713,16,0)</f>
        <v>10/04/2013 18:16:14 	Ivan Santos 	Resolvido.  	Pendência Ativação Resolvida
10/04/2013 10:14:17 	Hernan Martins Alves 	Endereço acima é da Secretaria de Saúde, o endereço correto do PSF é Rua Afonso Pena s/n.  	Pendência Ativação</v>
      </c>
      <c r="AF1172" s="55">
        <f t="shared" si="61"/>
        <v>41469</v>
      </c>
      <c r="AG1172" s="55" t="s">
        <v>4162</v>
      </c>
      <c r="AH1172" s="55"/>
      <c r="AI1172" s="181"/>
      <c r="AJ1172" s="115"/>
      <c r="AK1172" s="115"/>
      <c r="AL1172" s="40" t="str">
        <f>VLOOKUP(B1172,SAOM!B$2:U2830,20,0)</f>
        <v>Modem</v>
      </c>
    </row>
    <row r="1173" spans="1:38" s="15" customFormat="1" ht="15.75" customHeight="1">
      <c r="A1173" s="39">
        <v>4466</v>
      </c>
      <c r="B1173" s="31">
        <v>4466</v>
      </c>
      <c r="C1173" s="31">
        <v>4466</v>
      </c>
      <c r="D1173" s="33" t="str">
        <f>VLOOKUP(B1173,SAOM!B$2:H2830,7,0)</f>
        <v>SES-SAAS-4466</v>
      </c>
      <c r="E1173" s="13">
        <v>41165</v>
      </c>
      <c r="F1173" s="13">
        <f t="shared" si="62"/>
        <v>41210</v>
      </c>
      <c r="G1173" s="13">
        <f>VLOOKUP(B1173,SAOM!B$2:D2717,3,0)</f>
        <v>41210</v>
      </c>
      <c r="H1173" s="13">
        <f t="shared" si="60"/>
        <v>41225</v>
      </c>
      <c r="I1173" s="13" t="s">
        <v>458</v>
      </c>
      <c r="J1173" s="10" t="s">
        <v>469</v>
      </c>
      <c r="K1173" s="33" t="str">
        <f>VLOOKUP(B1173,SAOM!B$2:H2714,4,0)</f>
        <v>Aceito</v>
      </c>
      <c r="L1173" s="10" t="s">
        <v>456</v>
      </c>
      <c r="M1173" s="33" t="str">
        <f>VLOOKUP(B1173,SAOM!B$2:F3000,5,0)</f>
        <v>Lider</v>
      </c>
      <c r="N1173" s="11" t="s">
        <v>2687</v>
      </c>
      <c r="O1173" s="11" t="str">
        <f>VLOOKUP(N1173,Coordenadas!B$2:C2020,2,0)</f>
        <v>NORDESTE</v>
      </c>
      <c r="P1173" s="11" t="str">
        <f>VLOOKUP(N1173,Coordenadas!B$2:D2020,3,0)</f>
        <v xml:space="preserve"> 16°59'16.05"S</v>
      </c>
      <c r="Q1173" s="11" t="str">
        <f>VLOOKUP(N1173,Coordenadas!B$2:E2020,4,0)</f>
        <v xml:space="preserve"> 40°40'43.18"O</v>
      </c>
      <c r="R1173" s="33">
        <v>4033</v>
      </c>
      <c r="S1173" s="13">
        <v>41172</v>
      </c>
      <c r="T1173" s="35" t="str">
        <f>VLOOKUP(B1173,SAOM!B$2:M2714,9,0)</f>
        <v xml:space="preserve"> 	CLÉRIO XAVIER DE OLIVEIRA</v>
      </c>
      <c r="U1173" s="13" t="str">
        <f>VLOOKUP(B1173,SAOM!B$2:N2714,10,0)</f>
        <v>R. JOSE CARDOSO, S/N - CENTRO</v>
      </c>
      <c r="V1173" s="35" t="str">
        <f>VLOOKUP(B1173,SAOM!B$2:P2714,12,0)</f>
        <v>033-36268070</v>
      </c>
      <c r="W1173" s="60" t="str">
        <f>VLOOKUP(B1173,SAOM!B$2:O2714,11,0)</f>
        <v>39874-000</v>
      </c>
      <c r="X1173" s="33" t="str">
        <f>VLOOKUP(B1173,SAOM!B$2:Q2714,13,0)</f>
        <v>00:20:0E:10:58:67</v>
      </c>
      <c r="Y1173" s="13">
        <v>41339</v>
      </c>
      <c r="Z1173" s="11" t="s">
        <v>7306</v>
      </c>
      <c r="AA1173" s="14">
        <v>41339</v>
      </c>
      <c r="AB1173" s="28">
        <v>41390</v>
      </c>
      <c r="AC1173" s="287">
        <f>VLOOKUP(D1173,Faturamento!D$3:F2608,3,0)</f>
        <v>41370</v>
      </c>
      <c r="AD1173" s="41" t="s">
        <v>15746</v>
      </c>
      <c r="AE1173" s="14" t="str">
        <f>VLOOKUP(B1173,SAOM!B$2:T2714,16,0)</f>
        <v xml:space="preserve">(33) 36269002 corresponde a secretaria de saude 
</v>
      </c>
      <c r="AF1173" s="14">
        <f t="shared" si="61"/>
        <v>41429</v>
      </c>
      <c r="AG1173" s="14" t="s">
        <v>4162</v>
      </c>
      <c r="AH1173" s="14"/>
      <c r="AI1173" s="47"/>
      <c r="AJ1173" s="114"/>
      <c r="AK1173" s="114"/>
      <c r="AL1173" s="11" t="str">
        <f>VLOOKUP(B1173,SAOM!B$2:U2831,20,0)</f>
        <v>Não vai deixar.</v>
      </c>
    </row>
    <row r="1174" spans="1:38" s="15" customFormat="1" ht="15.75" customHeight="1">
      <c r="A1174" s="39">
        <v>4468</v>
      </c>
      <c r="B1174" s="31">
        <v>4468</v>
      </c>
      <c r="C1174" s="31">
        <v>4468</v>
      </c>
      <c r="D1174" s="33" t="str">
        <f>VLOOKUP(B1174,SAOM!B$2:H2831,7,0)</f>
        <v>SES-SAXO-4468</v>
      </c>
      <c r="E1174" s="13">
        <v>41170</v>
      </c>
      <c r="F1174" s="13">
        <f t="shared" si="62"/>
        <v>41215</v>
      </c>
      <c r="G1174" s="13">
        <f>VLOOKUP(B1174,SAOM!B$2:D2718,3,0)</f>
        <v>41215</v>
      </c>
      <c r="H1174" s="13">
        <f t="shared" si="60"/>
        <v>41230</v>
      </c>
      <c r="I1174" s="13" t="s">
        <v>458</v>
      </c>
      <c r="J1174" s="10" t="s">
        <v>469</v>
      </c>
      <c r="K1174" s="33" t="str">
        <f>VLOOKUP(B1174,SAOM!B$2:H2715,4,0)</f>
        <v>Aceito</v>
      </c>
      <c r="L1174" s="10" t="s">
        <v>456</v>
      </c>
      <c r="M1174" s="33" t="str">
        <f>VLOOKUP(B1174,SAOM!B$2:F3001,5,0)</f>
        <v>Lider</v>
      </c>
      <c r="N1174" s="11" t="s">
        <v>1624</v>
      </c>
      <c r="O1174" s="11" t="str">
        <f>VLOOKUP(N1174,Coordenadas!B$2:C2021,2,0)</f>
        <v>CENTRO</v>
      </c>
      <c r="P1174" s="11" t="str">
        <f>VLOOKUP(N1174,Coordenadas!B$2:D2021,3,0)</f>
        <v>19°49'41.05"S</v>
      </c>
      <c r="Q1174" s="11" t="str">
        <f>VLOOKUP(N1174,Coordenadas!B$2:E2021,4,0)</f>
        <v xml:space="preserve"> 43°22'55.14"O</v>
      </c>
      <c r="R1174" s="33">
        <v>4033</v>
      </c>
      <c r="S1174" s="13">
        <v>41197</v>
      </c>
      <c r="T1174" s="35" t="str">
        <f>VLOOKUP(B1174,SAOM!B$2:M2715,9,0)</f>
        <v>Débora Lúcia</v>
      </c>
      <c r="U1174" s="13" t="str">
        <f>VLOOKUP(B1174,SAOM!B$2:N2715,10,0)</f>
        <v>COMUNIDADE RURAL DE BOM SUCESSO</v>
      </c>
      <c r="V1174" s="35" t="str">
        <f>VLOOKUP(B1174,SAOM!B$2:P2715,12,0)</f>
        <v>3833-5562</v>
      </c>
      <c r="W1174" s="60" t="str">
        <f>VLOOKUP(B1174,SAOM!B$2:O2715,11,0)</f>
        <v>35935-000</v>
      </c>
      <c r="X1174" s="33" t="str">
        <f>VLOOKUP(B1174,SAOM!B$2:Q2715,13,0)</f>
        <v>00:20:0E:10:54:4C</v>
      </c>
      <c r="Y1174" s="13">
        <v>41262</v>
      </c>
      <c r="Z1174" s="11" t="s">
        <v>7487</v>
      </c>
      <c r="AA1174" s="14">
        <v>41262</v>
      </c>
      <c r="AB1174" s="28" t="str">
        <f>VLOOKUP(C1174,Relatorios!A$3:B1945,2,0)</f>
        <v>Pronto pra ser entregue</v>
      </c>
      <c r="AC1174" s="287">
        <f>VLOOKUP(D1174,Faturamento!D$3:F2609,3,0)</f>
        <v>41293</v>
      </c>
      <c r="AD1174" s="41"/>
      <c r="AE1174" s="14" t="str">
        <f>VLOOKUP(B1174,SAOM!B$2:T2715,16,0)</f>
        <v>O telefone da secretaria foi alterado ((31) 3820-1827)</v>
      </c>
      <c r="AF1174" s="14">
        <f t="shared" si="61"/>
        <v>41352</v>
      </c>
      <c r="AG1174" s="14" t="s">
        <v>4162</v>
      </c>
      <c r="AH1174" s="14"/>
      <c r="AI1174" s="47"/>
      <c r="AJ1174" s="114"/>
      <c r="AK1174" s="114"/>
      <c r="AL1174" s="11" t="str">
        <f>VLOOKUP(B1174,SAOM!B$2:U2832,20,0)</f>
        <v>Não vai deixar.</v>
      </c>
    </row>
    <row r="1175" spans="1:38" s="15" customFormat="1" ht="15.75" customHeight="1">
      <c r="A1175" s="39">
        <v>4469</v>
      </c>
      <c r="B1175" s="31">
        <v>4469</v>
      </c>
      <c r="C1175" s="31">
        <v>4469</v>
      </c>
      <c r="D1175" s="33" t="str">
        <f>VLOOKUP(B1175,SAOM!B$2:H2832,7,0)</f>
        <v>SES-SAXO-4469</v>
      </c>
      <c r="E1175" s="13">
        <v>41170</v>
      </c>
      <c r="F1175" s="13">
        <f t="shared" si="62"/>
        <v>41215</v>
      </c>
      <c r="G1175" s="13">
        <f>VLOOKUP(B1175,SAOM!B$2:D2719,3,0)</f>
        <v>41215</v>
      </c>
      <c r="H1175" s="13">
        <f t="shared" si="60"/>
        <v>41230</v>
      </c>
      <c r="I1175" s="13" t="s">
        <v>458</v>
      </c>
      <c r="J1175" s="10" t="s">
        <v>469</v>
      </c>
      <c r="K1175" s="33" t="str">
        <f>VLOOKUP(B1175,SAOM!B$2:H2716,4,0)</f>
        <v>Aceito</v>
      </c>
      <c r="L1175" s="10" t="s">
        <v>456</v>
      </c>
      <c r="M1175" s="33" t="str">
        <f>VLOOKUP(B1175,SAOM!B$2:F3002,5,0)</f>
        <v>Lider</v>
      </c>
      <c r="N1175" s="11" t="s">
        <v>1624</v>
      </c>
      <c r="O1175" s="11" t="str">
        <f>VLOOKUP(N1175,Coordenadas!B$2:C2022,2,0)</f>
        <v>CENTRO</v>
      </c>
      <c r="P1175" s="11" t="str">
        <f>VLOOKUP(N1175,Coordenadas!B$2:D2022,3,0)</f>
        <v>19°49'41.05"S</v>
      </c>
      <c r="Q1175" s="11" t="str">
        <f>VLOOKUP(N1175,Coordenadas!B$2:E2022,4,0)</f>
        <v xml:space="preserve"> 43°22'55.14"O</v>
      </c>
      <c r="R1175" s="33">
        <v>4033</v>
      </c>
      <c r="S1175" s="13">
        <v>41197</v>
      </c>
      <c r="T1175" s="35" t="str">
        <f>VLOOKUP(B1175,SAOM!B$2:M2716,9,0)</f>
        <v>Débora Lúcia</v>
      </c>
      <c r="U1175" s="13" t="str">
        <f>VLOOKUP(B1175,SAOM!B$2:N2716,10,0)</f>
        <v>COMUNIDADE RURAL DE VARGEM ALEGRE</v>
      </c>
      <c r="V1175" s="35" t="str">
        <f>VLOOKUP(B1175,SAOM!B$2:P2716,12,0)</f>
        <v>3833-5562</v>
      </c>
      <c r="W1175" s="60" t="str">
        <f>VLOOKUP(B1175,SAOM!B$2:O2716,11,0)</f>
        <v>35935-000</v>
      </c>
      <c r="X1175" s="33" t="str">
        <f>VLOOKUP(B1175,SAOM!B$2:Q2716,13,0)</f>
        <v>00:20:0E:10:55:4A</v>
      </c>
      <c r="Y1175" s="13">
        <v>41262</v>
      </c>
      <c r="Z1175" s="11" t="s">
        <v>7487</v>
      </c>
      <c r="AA1175" s="14">
        <v>41262</v>
      </c>
      <c r="AB1175" s="28" t="str">
        <f>VLOOKUP(C1175,Relatorios!A$3:B1946,2,0)</f>
        <v>Pronto pra ser entregue</v>
      </c>
      <c r="AC1175" s="287">
        <f>VLOOKUP(D1175,Faturamento!D$3:F2610,3,0)</f>
        <v>41293</v>
      </c>
      <c r="AD1175" s="41"/>
      <c r="AE1175" s="14" t="str">
        <f>VLOOKUP(B1175,SAOM!B$2:T2716,16,0)</f>
        <v>O telefone da secretaria foi alterado ((31) 3820-1827)</v>
      </c>
      <c r="AF1175" s="14">
        <f t="shared" si="61"/>
        <v>41352</v>
      </c>
      <c r="AG1175" s="14" t="s">
        <v>4162</v>
      </c>
      <c r="AH1175" s="14"/>
      <c r="AI1175" s="47"/>
      <c r="AJ1175" s="114"/>
      <c r="AK1175" s="114"/>
      <c r="AL1175" s="11" t="str">
        <f>VLOOKUP(B1175,SAOM!B$2:U2833,20,0)</f>
        <v>Nao vai deixar.</v>
      </c>
    </row>
    <row r="1176" spans="1:38" s="15" customFormat="1" ht="15.75" customHeight="1">
      <c r="A1176" s="39">
        <v>4470</v>
      </c>
      <c r="B1176" s="31">
        <v>4470</v>
      </c>
      <c r="C1176" s="31">
        <v>4470</v>
      </c>
      <c r="D1176" s="33" t="str">
        <f>VLOOKUP(B1176,SAOM!B$2:H2833,7,0)</f>
        <v>SES-SAXO-4470</v>
      </c>
      <c r="E1176" s="13">
        <v>41170</v>
      </c>
      <c r="F1176" s="13">
        <f t="shared" si="62"/>
        <v>41215</v>
      </c>
      <c r="G1176" s="13">
        <f>VLOOKUP(B1176,SAOM!B$2:D2720,3,0)</f>
        <v>41215</v>
      </c>
      <c r="H1176" s="13">
        <f t="shared" si="60"/>
        <v>41230</v>
      </c>
      <c r="I1176" s="13" t="s">
        <v>458</v>
      </c>
      <c r="J1176" s="10" t="s">
        <v>469</v>
      </c>
      <c r="K1176" s="33" t="str">
        <f>VLOOKUP(B1176,SAOM!B$2:H2717,4,0)</f>
        <v>Aceito</v>
      </c>
      <c r="L1176" s="10" t="s">
        <v>456</v>
      </c>
      <c r="M1176" s="33" t="str">
        <f>VLOOKUP(B1176,SAOM!B$2:F3003,5,0)</f>
        <v>Lider</v>
      </c>
      <c r="N1176" s="11" t="s">
        <v>1624</v>
      </c>
      <c r="O1176" s="11" t="str">
        <f>VLOOKUP(N1176,Coordenadas!B$2:C2023,2,0)</f>
        <v>CENTRO</v>
      </c>
      <c r="P1176" s="11" t="str">
        <f>VLOOKUP(N1176,Coordenadas!B$2:D2023,3,0)</f>
        <v>19°49'41.05"S</v>
      </c>
      <c r="Q1176" s="11" t="str">
        <f>VLOOKUP(N1176,Coordenadas!B$2:E2023,4,0)</f>
        <v xml:space="preserve"> 43°22'55.14"O</v>
      </c>
      <c r="R1176" s="33">
        <v>4033</v>
      </c>
      <c r="S1176" s="13">
        <v>41197</v>
      </c>
      <c r="T1176" s="35" t="str">
        <f>VLOOKUP(B1176,SAOM!B$2:M2717,9,0)</f>
        <v>Débora Lúcia</v>
      </c>
      <c r="U1176" s="13" t="str">
        <f>VLOOKUP(B1176,SAOM!B$2:N2717,10,0)</f>
        <v>COMUNIDADE RURAL DE PEDRAS</v>
      </c>
      <c r="V1176" s="35" t="str">
        <f>VLOOKUP(B1176,SAOM!B$2:P2717,12,0)</f>
        <v>3833-5562</v>
      </c>
      <c r="W1176" s="60" t="str">
        <f>VLOOKUP(B1176,SAOM!B$2:O2717,11,0)</f>
        <v>35935-000</v>
      </c>
      <c r="X1176" s="33" t="str">
        <f>VLOOKUP(B1176,SAOM!B$2:Q2717,13,0)</f>
        <v>00:20:0e:10:55:5b</v>
      </c>
      <c r="Y1176" s="13">
        <v>41263</v>
      </c>
      <c r="Z1176" s="11" t="s">
        <v>7487</v>
      </c>
      <c r="AA1176" s="14">
        <v>41263</v>
      </c>
      <c r="AB1176" s="28" t="str">
        <f>VLOOKUP(C1176,Relatorios!A$3:B1947,2,0)</f>
        <v>Pronto pra ser entregue</v>
      </c>
      <c r="AC1176" s="287">
        <f>VLOOKUP(D1176,Faturamento!D$3:F2611,3,0)</f>
        <v>41294</v>
      </c>
      <c r="AD1176" s="41"/>
      <c r="AE1176" s="14" t="str">
        <f>VLOOKUP(B1176,SAOM!B$2:T2717,16,0)</f>
        <v>O telefone da secretaria foi alterado ((31) 3820-1827)</v>
      </c>
      <c r="AF1176" s="14">
        <f t="shared" si="61"/>
        <v>41353</v>
      </c>
      <c r="AG1176" s="14" t="s">
        <v>4162</v>
      </c>
      <c r="AH1176" s="14"/>
      <c r="AI1176" s="47"/>
      <c r="AJ1176" s="114"/>
      <c r="AK1176" s="114"/>
      <c r="AL1176" s="11" t="str">
        <f>VLOOKUP(B1176,SAOM!B$2:U2834,20,0)</f>
        <v>Não possui cabo.</v>
      </c>
    </row>
    <row r="1177" spans="1:38" s="15" customFormat="1" ht="15.75" customHeight="1">
      <c r="A1177" s="39">
        <v>4471</v>
      </c>
      <c r="B1177" s="31">
        <v>4471</v>
      </c>
      <c r="C1177" s="31">
        <v>4471</v>
      </c>
      <c r="D1177" s="33" t="str">
        <f>VLOOKUP(B1177,SAOM!B$2:H2834,7,0)</f>
        <v>SES-SAXO-4471</v>
      </c>
      <c r="E1177" s="13">
        <v>41170</v>
      </c>
      <c r="F1177" s="13">
        <f t="shared" si="62"/>
        <v>41215</v>
      </c>
      <c r="G1177" s="13">
        <f>VLOOKUP(B1177,SAOM!B$2:D2721,3,0)</f>
        <v>41215</v>
      </c>
      <c r="H1177" s="13">
        <f t="shared" si="60"/>
        <v>41230</v>
      </c>
      <c r="I1177" s="13" t="s">
        <v>458</v>
      </c>
      <c r="J1177" s="10" t="s">
        <v>469</v>
      </c>
      <c r="K1177" s="33" t="str">
        <f>VLOOKUP(B1177,SAOM!B$2:H2718,4,0)</f>
        <v>Aceito</v>
      </c>
      <c r="L1177" s="10" t="s">
        <v>456</v>
      </c>
      <c r="M1177" s="33" t="str">
        <f>VLOOKUP(B1177,SAOM!B$2:F3004,5,0)</f>
        <v>Lider</v>
      </c>
      <c r="N1177" s="11" t="s">
        <v>1624</v>
      </c>
      <c r="O1177" s="11" t="str">
        <f>VLOOKUP(N1177,Coordenadas!B$2:C2024,2,0)</f>
        <v>CENTRO</v>
      </c>
      <c r="P1177" s="11" t="str">
        <f>VLOOKUP(N1177,Coordenadas!B$2:D2024,3,0)</f>
        <v>19°49'41.05"S</v>
      </c>
      <c r="Q1177" s="11" t="str">
        <f>VLOOKUP(N1177,Coordenadas!B$2:E2024,4,0)</f>
        <v xml:space="preserve"> 43°22'55.14"O</v>
      </c>
      <c r="R1177" s="33">
        <v>4033</v>
      </c>
      <c r="S1177" s="13">
        <v>41197</v>
      </c>
      <c r="T1177" s="35" t="str">
        <f>VLOOKUP(B1177,SAOM!B$2:M2718,9,0)</f>
        <v>Débora Lúcia</v>
      </c>
      <c r="U1177" s="13" t="str">
        <f>VLOOKUP(B1177,SAOM!B$2:N2718,10,0)</f>
        <v>COMUNIDADE RURAL DE JURUBEBA</v>
      </c>
      <c r="V1177" s="35">
        <f>VLOOKUP(B1177,SAOM!B$2:P2718,12,0)</f>
        <v>38335694</v>
      </c>
      <c r="W1177" s="60" t="str">
        <f>VLOOKUP(B1177,SAOM!B$2:O2718,11,0)</f>
        <v>35935-000</v>
      </c>
      <c r="X1177" s="33" t="str">
        <f>VLOOKUP(B1177,SAOM!B$2:Q2718,13,0)</f>
        <v>00:20:0e:10:54:ce</v>
      </c>
      <c r="Y1177" s="13">
        <v>41278</v>
      </c>
      <c r="Z1177" s="11" t="s">
        <v>12738</v>
      </c>
      <c r="AA1177" s="14">
        <v>41278</v>
      </c>
      <c r="AB1177" s="28">
        <f>VLOOKUP(C1177,Relatorios!A$3:B1948,2,0)</f>
        <v>41299</v>
      </c>
      <c r="AC1177" s="287">
        <f>VLOOKUP(D1177,Faturamento!D$3:F2612,3,0)</f>
        <v>41309</v>
      </c>
      <c r="AD1177" s="41"/>
      <c r="AE1177" s="14" t="str">
        <f>VLOOKUP(B1177,SAOM!B$2:T2718,16,0)</f>
        <v>O telefone da secretaria foi alterado ((31) 3820-1827)</v>
      </c>
      <c r="AF1177" s="14">
        <f t="shared" si="61"/>
        <v>41368</v>
      </c>
      <c r="AG1177" s="14">
        <v>41290</v>
      </c>
      <c r="AH1177" s="14">
        <v>41386</v>
      </c>
      <c r="AI1177" s="47" t="s">
        <v>8609</v>
      </c>
      <c r="AJ1177" s="114" t="s">
        <v>9087</v>
      </c>
      <c r="AK1177" s="114" t="s">
        <v>17825</v>
      </c>
      <c r="AL1177" s="11" t="str">
        <f>VLOOKUP(B1177,SAOM!B$2:U2835,20,0)</f>
        <v>conectado ao modem</v>
      </c>
    </row>
    <row r="1178" spans="1:38" s="15" customFormat="1" ht="15.75" customHeight="1">
      <c r="A1178" s="39">
        <v>4472</v>
      </c>
      <c r="B1178" s="31">
        <v>4472</v>
      </c>
      <c r="C1178" s="31">
        <v>4472</v>
      </c>
      <c r="D1178" s="33" t="str">
        <f>VLOOKUP(B1178,SAOM!B$2:H2835,7,0)</f>
        <v>SES-SAXO-4472</v>
      </c>
      <c r="E1178" s="13">
        <v>41170</v>
      </c>
      <c r="F1178" s="13">
        <f t="shared" si="62"/>
        <v>41215</v>
      </c>
      <c r="G1178" s="13">
        <f>VLOOKUP(B1178,SAOM!B$2:D2722,3,0)</f>
        <v>41215</v>
      </c>
      <c r="H1178" s="13">
        <f t="shared" si="60"/>
        <v>41230</v>
      </c>
      <c r="I1178" s="13" t="s">
        <v>458</v>
      </c>
      <c r="J1178" s="10" t="s">
        <v>469</v>
      </c>
      <c r="K1178" s="33" t="str">
        <f>VLOOKUP(B1178,SAOM!B$2:H2719,4,0)</f>
        <v>Aceito</v>
      </c>
      <c r="L1178" s="10" t="s">
        <v>456</v>
      </c>
      <c r="M1178" s="33" t="str">
        <f>VLOOKUP(B1178,SAOM!B$2:F3005,5,0)</f>
        <v>Lider</v>
      </c>
      <c r="N1178" s="11" t="s">
        <v>1624</v>
      </c>
      <c r="O1178" s="11" t="str">
        <f>VLOOKUP(N1178,Coordenadas!B$2:C2025,2,0)</f>
        <v>CENTRO</v>
      </c>
      <c r="P1178" s="11" t="str">
        <f>VLOOKUP(N1178,Coordenadas!B$2:D2025,3,0)</f>
        <v>19°49'41.05"S</v>
      </c>
      <c r="Q1178" s="11" t="str">
        <f>VLOOKUP(N1178,Coordenadas!B$2:E2025,4,0)</f>
        <v xml:space="preserve"> 43°22'55.14"O</v>
      </c>
      <c r="R1178" s="33">
        <v>4033</v>
      </c>
      <c r="S1178" s="13">
        <v>41197</v>
      </c>
      <c r="T1178" s="35" t="str">
        <f>VLOOKUP(B1178,SAOM!B$2:M2719,9,0)</f>
        <v>Débora Lúcia</v>
      </c>
      <c r="U1178" s="13" t="str">
        <f>VLOOKUP(B1178,SAOM!B$2:N2719,10,0)</f>
        <v>COMUNIDADE RURAL DE TIMIRIM</v>
      </c>
      <c r="V1178" s="35" t="str">
        <f>VLOOKUP(B1178,SAOM!B$2:P2719,12,0)</f>
        <v>3833-5562</v>
      </c>
      <c r="W1178" s="60" t="str">
        <f>VLOOKUP(B1178,SAOM!B$2:O2719,11,0)</f>
        <v>35935-000</v>
      </c>
      <c r="X1178" s="33" t="str">
        <f>VLOOKUP(B1178,SAOM!B$2:Q2719,13,0)</f>
        <v>00:20:0e:10:55:1b</v>
      </c>
      <c r="Y1178" s="13">
        <v>41263</v>
      </c>
      <c r="Z1178" s="11" t="s">
        <v>7487</v>
      </c>
      <c r="AA1178" s="14">
        <v>41263</v>
      </c>
      <c r="AB1178" s="28" t="str">
        <f>VLOOKUP(C1178,Relatorios!A$3:B1949,2,0)</f>
        <v>Pronto pra ser entregue</v>
      </c>
      <c r="AC1178" s="287">
        <f>VLOOKUP(D1178,Faturamento!D$3:F2613,3,0)</f>
        <v>41294</v>
      </c>
      <c r="AD1178" s="41"/>
      <c r="AE1178" s="14" t="str">
        <f>VLOOKUP(B1178,SAOM!B$2:T2719,16,0)</f>
        <v>O telefone da secretaria foi alterado ((31) 3820-1827)</v>
      </c>
      <c r="AF1178" s="14">
        <f t="shared" si="61"/>
        <v>41353</v>
      </c>
      <c r="AG1178" s="14" t="s">
        <v>4162</v>
      </c>
      <c r="AH1178" s="14"/>
      <c r="AI1178" s="47"/>
      <c r="AJ1178" s="114"/>
      <c r="AK1178" s="114"/>
      <c r="AL1178" s="11" t="str">
        <f>VLOOKUP(B1178,SAOM!B$2:U2836,20,0)</f>
        <v>Não possui cabo.</v>
      </c>
    </row>
    <row r="1179" spans="1:38" s="15" customFormat="1" ht="15.75" customHeight="1">
      <c r="A1179" s="39">
        <v>4477</v>
      </c>
      <c r="B1179" s="31">
        <v>4477</v>
      </c>
      <c r="C1179" s="31">
        <v>4477</v>
      </c>
      <c r="D1179" s="33" t="str">
        <f>VLOOKUP(B1179,SAOM!B$2:H2836,7,0)</f>
        <v>SES-SAXO-4477</v>
      </c>
      <c r="E1179" s="13">
        <v>41170</v>
      </c>
      <c r="F1179" s="13">
        <f t="shared" si="62"/>
        <v>41215</v>
      </c>
      <c r="G1179" s="13">
        <f>VLOOKUP(B1179,SAOM!B$2:D2723,3,0)</f>
        <v>41215</v>
      </c>
      <c r="H1179" s="13">
        <f t="shared" si="60"/>
        <v>41230</v>
      </c>
      <c r="I1179" s="13" t="s">
        <v>458</v>
      </c>
      <c r="J1179" s="10" t="s">
        <v>469</v>
      </c>
      <c r="K1179" s="33" t="str">
        <f>VLOOKUP(B1179,SAOM!B$2:H2720,4,0)</f>
        <v>Aceito</v>
      </c>
      <c r="L1179" s="10" t="s">
        <v>456</v>
      </c>
      <c r="M1179" s="33" t="str">
        <f>VLOOKUP(B1179,SAOM!B$2:F3006,5,0)</f>
        <v>Lider</v>
      </c>
      <c r="N1179" s="11" t="s">
        <v>1624</v>
      </c>
      <c r="O1179" s="11" t="str">
        <f>VLOOKUP(N1179,Coordenadas!B$2:C2026,2,0)</f>
        <v>CENTRO</v>
      </c>
      <c r="P1179" s="11" t="str">
        <f>VLOOKUP(N1179,Coordenadas!B$2:D2026,3,0)</f>
        <v>19°49'41.05"S</v>
      </c>
      <c r="Q1179" s="11" t="str">
        <f>VLOOKUP(N1179,Coordenadas!B$2:E2026,4,0)</f>
        <v xml:space="preserve"> 43°22'55.14"O</v>
      </c>
      <c r="R1179" s="33">
        <v>4033</v>
      </c>
      <c r="S1179" s="13">
        <v>41197</v>
      </c>
      <c r="T1179" s="35" t="str">
        <f>VLOOKUP(B1179,SAOM!B$2:M2720,9,0)</f>
        <v>Sheila Cristina</v>
      </c>
      <c r="U1179" s="13" t="str">
        <f>VLOOKUP(B1179,SAOM!B$2:N2720,10,0)</f>
        <v>RUA JANUÁRIA, 567 - Bairro GUANABARA</v>
      </c>
      <c r="V1179" s="35" t="str">
        <f>VLOOKUP(B1179,SAOM!B$2:P2720,12,0)</f>
        <v>3833-5562</v>
      </c>
      <c r="W1179" s="60" t="str">
        <f>VLOOKUP(B1179,SAOM!B$2:O2720,11,0)</f>
        <v>35935-000</v>
      </c>
      <c r="X1179" s="33" t="str">
        <f>VLOOKUP(B1179,SAOM!B$2:Q2720,13,0)</f>
        <v>00:20:0E:10:55:1E</v>
      </c>
      <c r="Y1179" s="13">
        <v>41262</v>
      </c>
      <c r="Z1179" s="11" t="s">
        <v>7487</v>
      </c>
      <c r="AA1179" s="14">
        <v>41263</v>
      </c>
      <c r="AB1179" s="28" t="str">
        <f>VLOOKUP(C1179,Relatorios!A$3:B1950,2,0)</f>
        <v>Pronto pra ser entregue</v>
      </c>
      <c r="AC1179" s="287">
        <f>VLOOKUP(D1179,Faturamento!D$3:F2614,3,0)</f>
        <v>41294</v>
      </c>
      <c r="AD1179" s="41"/>
      <c r="AE1179" s="14" t="str">
        <f>VLOOKUP(B1179,SAOM!B$2:T2720,16,0)</f>
        <v>O telefone da secretaria foi alterado ((31) 3820-1827)</v>
      </c>
      <c r="AF1179" s="14">
        <f t="shared" si="61"/>
        <v>41353</v>
      </c>
      <c r="AG1179" s="14" t="s">
        <v>4162</v>
      </c>
      <c r="AH1179" s="14"/>
      <c r="AI1179" s="47"/>
      <c r="AJ1179" s="114"/>
      <c r="AK1179" s="114"/>
      <c r="AL1179" s="11" t="str">
        <f>VLOOKUP(B1179,SAOM!B$2:U2837,20,0)</f>
        <v>Nao vai deixar.</v>
      </c>
    </row>
    <row r="1180" spans="1:38" s="15" customFormat="1" ht="15.75" customHeight="1">
      <c r="A1180" s="39">
        <v>4478</v>
      </c>
      <c r="B1180" s="31">
        <v>4478</v>
      </c>
      <c r="C1180" s="31">
        <v>4478</v>
      </c>
      <c r="D1180" s="33" t="str">
        <f>VLOOKUP(B1180,SAOM!B$2:H2837,7,0)</f>
        <v>SES-SAXO-4478</v>
      </c>
      <c r="E1180" s="13">
        <v>41170</v>
      </c>
      <c r="F1180" s="13">
        <f t="shared" si="62"/>
        <v>41215</v>
      </c>
      <c r="G1180" s="13">
        <f>VLOOKUP(B1180,SAOM!B$2:D2724,3,0)</f>
        <v>41215</v>
      </c>
      <c r="H1180" s="13">
        <f t="shared" si="60"/>
        <v>41230</v>
      </c>
      <c r="I1180" s="13" t="s">
        <v>458</v>
      </c>
      <c r="J1180" s="10" t="s">
        <v>469</v>
      </c>
      <c r="K1180" s="33" t="str">
        <f>VLOOKUP(B1180,SAOM!B$2:H2721,4,0)</f>
        <v>Aceito</v>
      </c>
      <c r="L1180" s="10" t="s">
        <v>456</v>
      </c>
      <c r="M1180" s="33" t="str">
        <f>VLOOKUP(B1180,SAOM!B$2:F3007,5,0)</f>
        <v>Lider</v>
      </c>
      <c r="N1180" s="11" t="s">
        <v>1624</v>
      </c>
      <c r="O1180" s="11" t="str">
        <f>VLOOKUP(N1180,Coordenadas!B$2:C2027,2,0)</f>
        <v>CENTRO</v>
      </c>
      <c r="P1180" s="11" t="str">
        <f>VLOOKUP(N1180,Coordenadas!B$2:D2027,3,0)</f>
        <v>19°49'41.05"S</v>
      </c>
      <c r="Q1180" s="11" t="str">
        <f>VLOOKUP(N1180,Coordenadas!B$2:E2027,4,0)</f>
        <v xml:space="preserve"> 43°22'55.14"O</v>
      </c>
      <c r="R1180" s="33">
        <v>4033</v>
      </c>
      <c r="S1180" s="13">
        <v>41256</v>
      </c>
      <c r="T1180" s="35" t="str">
        <f>VLOOKUP(B1180,SAOM!B$2:M2721,9,0)</f>
        <v>Sheila Cristina</v>
      </c>
      <c r="U1180" s="13" t="str">
        <f>VLOOKUP(B1180,SAOM!B$2:N2721,10,0)</f>
        <v>COMUNIDADE DO UMA</v>
      </c>
      <c r="V1180" s="35" t="str">
        <f>VLOOKUP(B1180,SAOM!B$2:P2721,12,0)</f>
        <v>3833-5562</v>
      </c>
      <c r="W1180" s="60" t="str">
        <f>VLOOKUP(B1180,SAOM!B$2:O2721,11,0)</f>
        <v>35935-000</v>
      </c>
      <c r="X1180" s="33" t="str">
        <f>VLOOKUP(B1180,SAOM!B$2:Q2721,13,0)</f>
        <v>00:20:0e:10:55:01</v>
      </c>
      <c r="Y1180" s="13">
        <v>41256</v>
      </c>
      <c r="Z1180" s="11" t="s">
        <v>4670</v>
      </c>
      <c r="AA1180" s="14">
        <v>41256</v>
      </c>
      <c r="AB1180" s="28">
        <f>VLOOKUP(C1180,Relatorios!A$3:B1951,2,0)</f>
        <v>41277</v>
      </c>
      <c r="AC1180" s="287">
        <f>VLOOKUP(D1180,Faturamento!D$3:F2615,3,0)</f>
        <v>41287</v>
      </c>
      <c r="AD1180" s="41"/>
      <c r="AE1180" s="14" t="str">
        <f>VLOOKUP(B1180,SAOM!B$2:T2721,16,0)</f>
        <v>O telefone da secretaria foi alterado ((31) 3820-1827)</v>
      </c>
      <c r="AF1180" s="14">
        <f t="shared" si="61"/>
        <v>41346</v>
      </c>
      <c r="AG1180" s="14" t="s">
        <v>4162</v>
      </c>
      <c r="AH1180" s="14"/>
      <c r="AI1180" s="47"/>
      <c r="AJ1180" s="114"/>
      <c r="AK1180" s="114"/>
      <c r="AL1180" s="11" t="str">
        <f>VLOOKUP(B1180,SAOM!B$2:U2838,20,0)</f>
        <v>Não possui o comprimento suficiente</v>
      </c>
    </row>
    <row r="1181" spans="1:38" s="15" customFormat="1" ht="15.75" customHeight="1">
      <c r="A1181" s="39">
        <v>4479</v>
      </c>
      <c r="B1181" s="31">
        <v>4479</v>
      </c>
      <c r="C1181" s="31">
        <v>4479</v>
      </c>
      <c r="D1181" s="33" t="str">
        <f>VLOOKUP(B1181,SAOM!B$2:H2838,7,0)</f>
        <v>SES-SAXO-4479</v>
      </c>
      <c r="E1181" s="13">
        <v>41170</v>
      </c>
      <c r="F1181" s="13">
        <f t="shared" si="62"/>
        <v>41215</v>
      </c>
      <c r="G1181" s="13">
        <f>VLOOKUP(B1181,SAOM!B$2:D2725,3,0)</f>
        <v>41215</v>
      </c>
      <c r="H1181" s="13">
        <f t="shared" si="60"/>
        <v>41230</v>
      </c>
      <c r="I1181" s="13" t="s">
        <v>458</v>
      </c>
      <c r="J1181" s="10" t="s">
        <v>469</v>
      </c>
      <c r="K1181" s="33" t="str">
        <f>VLOOKUP(B1181,SAOM!B$2:H2722,4,0)</f>
        <v>Aceito</v>
      </c>
      <c r="L1181" s="10" t="s">
        <v>456</v>
      </c>
      <c r="M1181" s="33" t="str">
        <f>VLOOKUP(B1181,SAOM!B$2:F3008,5,0)</f>
        <v>Lider</v>
      </c>
      <c r="N1181" s="11" t="s">
        <v>1624</v>
      </c>
      <c r="O1181" s="11" t="str">
        <f>VLOOKUP(N1181,Coordenadas!B$2:C2028,2,0)</f>
        <v>CENTRO</v>
      </c>
      <c r="P1181" s="11" t="str">
        <f>VLOOKUP(N1181,Coordenadas!B$2:D2028,3,0)</f>
        <v>19°49'41.05"S</v>
      </c>
      <c r="Q1181" s="11" t="str">
        <f>VLOOKUP(N1181,Coordenadas!B$2:E2028,4,0)</f>
        <v xml:space="preserve"> 43°22'55.14"O</v>
      </c>
      <c r="R1181" s="33">
        <v>4033</v>
      </c>
      <c r="S1181" s="13">
        <v>41197</v>
      </c>
      <c r="T1181" s="35" t="str">
        <f>VLOOKUP(B1181,SAOM!B$2:M2722,9,0)</f>
        <v>Ana Carolina</v>
      </c>
      <c r="U1181" s="13" t="str">
        <f>VLOOKUP(B1181,SAOM!B$2:N2722,10,0)</f>
        <v>COMUNIDADE RURAL DE PACAS</v>
      </c>
      <c r="V1181" s="35" t="str">
        <f>VLOOKUP(B1181,SAOM!B$2:P2722,12,0)</f>
        <v>3833-5562</v>
      </c>
      <c r="W1181" s="60" t="str">
        <f>VLOOKUP(B1181,SAOM!B$2:O2722,11,0)</f>
        <v>35935-000</v>
      </c>
      <c r="X1181" s="33" t="str">
        <f>VLOOKUP(B1181,SAOM!B$2:Q2722,13,0)</f>
        <v>00:20:0E:10:55:0B</v>
      </c>
      <c r="Y1181" s="13">
        <v>41257</v>
      </c>
      <c r="Z1181" s="11" t="s">
        <v>4670</v>
      </c>
      <c r="AA1181" s="14">
        <v>41257</v>
      </c>
      <c r="AB1181" s="28">
        <f>VLOOKUP(C1181,Relatorios!A$3:B1952,2,0)</f>
        <v>41277</v>
      </c>
      <c r="AC1181" s="287">
        <f>VLOOKUP(D1181,Faturamento!D$3:F2616,3,0)</f>
        <v>41288</v>
      </c>
      <c r="AD1181" s="41"/>
      <c r="AE1181" s="14" t="str">
        <f>VLOOKUP(B1181,SAOM!B$2:T2722,16,0)</f>
        <v>O telefone da secretaria foi alterado ((31) 3820-1827)</v>
      </c>
      <c r="AF1181" s="14">
        <f t="shared" si="61"/>
        <v>41347</v>
      </c>
      <c r="AG1181" s="14">
        <v>41380</v>
      </c>
      <c r="AH1181" s="14">
        <v>41387</v>
      </c>
      <c r="AI1181" s="47" t="s">
        <v>8609</v>
      </c>
      <c r="AJ1181" s="114" t="s">
        <v>9087</v>
      </c>
      <c r="AK1181" s="114" t="s">
        <v>17744</v>
      </c>
      <c r="AL1181" s="11" t="str">
        <f>VLOOKUP(B1181,SAOM!B$2:U2839,20,0)</f>
        <v>Nao vai deixar por causa da distancia.</v>
      </c>
    </row>
    <row r="1182" spans="1:38" s="15" customFormat="1" ht="15.75" customHeight="1">
      <c r="A1182" s="39">
        <v>4480</v>
      </c>
      <c r="B1182" s="31">
        <v>4480</v>
      </c>
      <c r="C1182" s="31">
        <v>4480</v>
      </c>
      <c r="D1182" s="33" t="str">
        <f>VLOOKUP(B1182,SAOM!B$2:H2839,7,0)</f>
        <v>SES-SAXO-4480</v>
      </c>
      <c r="E1182" s="13">
        <v>41170</v>
      </c>
      <c r="F1182" s="13">
        <f t="shared" si="62"/>
        <v>41215</v>
      </c>
      <c r="G1182" s="13">
        <f>VLOOKUP(B1182,SAOM!B$2:D2726,3,0)</f>
        <v>41215</v>
      </c>
      <c r="H1182" s="13">
        <f t="shared" si="60"/>
        <v>41230</v>
      </c>
      <c r="I1182" s="13" t="s">
        <v>458</v>
      </c>
      <c r="J1182" s="10" t="s">
        <v>469</v>
      </c>
      <c r="K1182" s="33" t="str">
        <f>VLOOKUP(B1182,SAOM!B$2:H2723,4,0)</f>
        <v>Aceito</v>
      </c>
      <c r="L1182" s="10" t="s">
        <v>456</v>
      </c>
      <c r="M1182" s="33" t="str">
        <f>VLOOKUP(B1182,SAOM!B$2:F3009,5,0)</f>
        <v>Lider</v>
      </c>
      <c r="N1182" s="11" t="s">
        <v>1624</v>
      </c>
      <c r="O1182" s="11" t="str">
        <f>VLOOKUP(N1182,Coordenadas!B$2:C2029,2,0)</f>
        <v>CENTRO</v>
      </c>
      <c r="P1182" s="11" t="str">
        <f>VLOOKUP(N1182,Coordenadas!B$2:D2029,3,0)</f>
        <v>19°49'41.05"S</v>
      </c>
      <c r="Q1182" s="11" t="str">
        <f>VLOOKUP(N1182,Coordenadas!B$2:E2029,4,0)</f>
        <v xml:space="preserve"> 43°22'55.14"O</v>
      </c>
      <c r="R1182" s="33">
        <v>4033</v>
      </c>
      <c r="S1182" s="13">
        <v>41261</v>
      </c>
      <c r="T1182" s="35" t="str">
        <f>VLOOKUP(B1182,SAOM!B$2:M2723,9,0)</f>
        <v>Ana Carolina</v>
      </c>
      <c r="U1182" s="13" t="str">
        <f>VLOOKUP(B1182,SAOM!B$2:N2723,10,0)</f>
        <v>COMUNIDADE RURAL DE PONTE CORONEL I</v>
      </c>
      <c r="V1182" s="35" t="str">
        <f>VLOOKUP(B1182,SAOM!B$2:P2723,12,0)</f>
        <v>3833-5562</v>
      </c>
      <c r="W1182" s="60" t="str">
        <f>VLOOKUP(B1182,SAOM!B$2:O2723,11,0)</f>
        <v>35935-000</v>
      </c>
      <c r="X1182" s="33" t="str">
        <f>VLOOKUP(B1182,SAOM!B$2:Q2723,13,0)</f>
        <v>00:20:0E:10:54:4B</v>
      </c>
      <c r="Y1182" s="13">
        <v>41261</v>
      </c>
      <c r="Z1182" s="11" t="s">
        <v>7487</v>
      </c>
      <c r="AA1182" s="14">
        <v>41261</v>
      </c>
      <c r="AB1182" s="28" t="str">
        <f>VLOOKUP(C1182,Relatorios!A$3:B1953,2,0)</f>
        <v>Pronto pra ser entregue</v>
      </c>
      <c r="AC1182" s="287">
        <f>VLOOKUP(D1182,Faturamento!D$3:F2617,3,0)</f>
        <v>41292</v>
      </c>
      <c r="AD1182" s="41"/>
      <c r="AE1182" s="14" t="str">
        <f>VLOOKUP(B1182,SAOM!B$2:T2723,16,0)</f>
        <v>O telefone da secretaria foi alterado ((31) 3820-1827)</v>
      </c>
      <c r="AF1182" s="14">
        <f t="shared" si="61"/>
        <v>41351</v>
      </c>
      <c r="AG1182" s="14" t="s">
        <v>4162</v>
      </c>
      <c r="AH1182" s="14"/>
      <c r="AI1182" s="47"/>
      <c r="AJ1182" s="114"/>
      <c r="AK1182" s="114"/>
      <c r="AL1182" s="11" t="str">
        <f>VLOOKUP(B1182,SAOM!B$2:U2840,20,0)</f>
        <v>Não vai deixar.</v>
      </c>
    </row>
    <row r="1183" spans="1:38" s="15" customFormat="1" ht="15.75" customHeight="1">
      <c r="A1183" s="39">
        <v>4481</v>
      </c>
      <c r="B1183" s="31">
        <v>4481</v>
      </c>
      <c r="C1183" s="31">
        <v>4481</v>
      </c>
      <c r="D1183" s="33" t="str">
        <f>VLOOKUP(B1183,SAOM!B$2:H2840,7,0)</f>
        <v>SES-SAXO-4481</v>
      </c>
      <c r="E1183" s="13">
        <v>41170</v>
      </c>
      <c r="F1183" s="13">
        <f t="shared" si="62"/>
        <v>41215</v>
      </c>
      <c r="G1183" s="13">
        <f>VLOOKUP(B1183,SAOM!B$2:D2727,3,0)</f>
        <v>41215</v>
      </c>
      <c r="H1183" s="13">
        <f t="shared" si="60"/>
        <v>41230</v>
      </c>
      <c r="I1183" s="13" t="s">
        <v>458</v>
      </c>
      <c r="J1183" s="10" t="s">
        <v>469</v>
      </c>
      <c r="K1183" s="33" t="str">
        <f>VLOOKUP(B1183,SAOM!B$2:H2724,4,0)</f>
        <v>Aceito</v>
      </c>
      <c r="L1183" s="10" t="s">
        <v>456</v>
      </c>
      <c r="M1183" s="33" t="str">
        <f>VLOOKUP(B1183,SAOM!B$2:F3010,5,0)</f>
        <v>Lider</v>
      </c>
      <c r="N1183" s="11" t="s">
        <v>1624</v>
      </c>
      <c r="O1183" s="11" t="str">
        <f>VLOOKUP(N1183,Coordenadas!B$2:C2030,2,0)</f>
        <v>CENTRO</v>
      </c>
      <c r="P1183" s="11" t="str">
        <f>VLOOKUP(N1183,Coordenadas!B$2:D2030,3,0)</f>
        <v>19°49'41.05"S</v>
      </c>
      <c r="Q1183" s="11" t="str">
        <f>VLOOKUP(N1183,Coordenadas!B$2:E2030,4,0)</f>
        <v xml:space="preserve"> 43°22'55.14"O</v>
      </c>
      <c r="R1183" s="33">
        <v>4033</v>
      </c>
      <c r="S1183" s="13">
        <v>41262</v>
      </c>
      <c r="T1183" s="35" t="str">
        <f>VLOOKUP(B1183,SAOM!B$2:M2724,9,0)</f>
        <v>Ana Carolina</v>
      </c>
      <c r="U1183" s="13" t="str">
        <f>VLOOKUP(B1183,SAOM!B$2:N2724,10,0)</f>
        <v>COMUNIDADE RURAL DE PONTE CORONEL II</v>
      </c>
      <c r="V1183" s="35" t="str">
        <f>VLOOKUP(B1183,SAOM!B$2:P2724,12,0)</f>
        <v>3833-5562</v>
      </c>
      <c r="W1183" s="60" t="str">
        <f>VLOOKUP(B1183,SAOM!B$2:O2724,11,0)</f>
        <v>35935-000</v>
      </c>
      <c r="X1183" s="33" t="str">
        <f>VLOOKUP(B1183,SAOM!B$2:Q2724,13,0)</f>
        <v>00:20:0e:10:55:55</v>
      </c>
      <c r="Y1183" s="13">
        <v>41263</v>
      </c>
      <c r="Z1183" s="11" t="s">
        <v>7487</v>
      </c>
      <c r="AA1183" s="14">
        <v>41263</v>
      </c>
      <c r="AB1183" s="28" t="str">
        <f>VLOOKUP(C1183,Relatorios!A$3:B1954,2,0)</f>
        <v>Pronto pra ser entregue</v>
      </c>
      <c r="AC1183" s="287">
        <f>VLOOKUP(D1183,Faturamento!D$3:F2618,3,0)</f>
        <v>41294</v>
      </c>
      <c r="AD1183" s="41"/>
      <c r="AE1183" s="14" t="str">
        <f>VLOOKUP(B1183,SAOM!B$2:T2724,16,0)</f>
        <v>O telefone da secretaria foi alterado ((31) 3820-1827)</v>
      </c>
      <c r="AF1183" s="14">
        <f t="shared" si="61"/>
        <v>41353</v>
      </c>
      <c r="AG1183" s="14" t="s">
        <v>4162</v>
      </c>
      <c r="AH1183" s="14"/>
      <c r="AI1183" s="47"/>
      <c r="AJ1183" s="114"/>
      <c r="AK1183" s="114"/>
      <c r="AL1183" s="11" t="str">
        <f>VLOOKUP(B1183,SAOM!B$2:U2841,20,0)</f>
        <v>Não possui computador na localidade</v>
      </c>
    </row>
    <row r="1184" spans="1:38" s="15" customFormat="1" ht="15.75" customHeight="1">
      <c r="A1184" s="39">
        <v>4482</v>
      </c>
      <c r="B1184" s="39">
        <v>4482</v>
      </c>
      <c r="C1184" s="31">
        <v>4482</v>
      </c>
      <c r="D1184" s="33" t="str">
        <f>VLOOKUP(B1184,SAOM!B$2:H2841,7,0)</f>
        <v>SES-SAXO-4482</v>
      </c>
      <c r="E1184" s="13">
        <v>41170</v>
      </c>
      <c r="F1184" s="13">
        <f t="shared" si="62"/>
        <v>41215</v>
      </c>
      <c r="G1184" s="13">
        <f>VLOOKUP(B1184,SAOM!B$2:D2728,3,0)</f>
        <v>41215</v>
      </c>
      <c r="H1184" s="13">
        <f t="shared" si="60"/>
        <v>41230</v>
      </c>
      <c r="I1184" s="13" t="s">
        <v>458</v>
      </c>
      <c r="J1184" s="10" t="s">
        <v>469</v>
      </c>
      <c r="K1184" s="33" t="str">
        <f>VLOOKUP(B1184,SAOM!B$2:H2725,4,0)</f>
        <v>Aceito</v>
      </c>
      <c r="L1184" s="10" t="s">
        <v>456</v>
      </c>
      <c r="M1184" s="33" t="str">
        <f>VLOOKUP(B1184,SAOM!B$2:F3011,5,0)</f>
        <v>Lider</v>
      </c>
      <c r="N1184" s="11" t="s">
        <v>1624</v>
      </c>
      <c r="O1184" s="11" t="str">
        <f>VLOOKUP(N1184,Coordenadas!B$2:C2031,2,0)</f>
        <v>CENTRO</v>
      </c>
      <c r="P1184" s="11" t="str">
        <f>VLOOKUP(N1184,Coordenadas!B$2:D2031,3,0)</f>
        <v>19°49'41.05"S</v>
      </c>
      <c r="Q1184" s="11" t="str">
        <f>VLOOKUP(N1184,Coordenadas!B$2:E2031,4,0)</f>
        <v xml:space="preserve"> 43°22'55.14"O</v>
      </c>
      <c r="R1184" s="33">
        <v>4033</v>
      </c>
      <c r="S1184" s="13">
        <v>41270</v>
      </c>
      <c r="T1184" s="35" t="str">
        <f>VLOOKUP(B1184,SAOM!B$2:M2725,9,0)</f>
        <v>Ana Carolina</v>
      </c>
      <c r="U1184" s="13" t="str">
        <f>VLOOKUP(B1184,SAOM!B$2:N2725,10,0)</f>
        <v>COMUNIDADE RURAL DE FERNANDES</v>
      </c>
      <c r="V1184" s="35" t="str">
        <f>VLOOKUP(B1184,SAOM!B$2:P2725,12,0)</f>
        <v>3833-5562</v>
      </c>
      <c r="W1184" s="60" t="str">
        <f>VLOOKUP(B1184,SAOM!B$2:O2725,11,0)</f>
        <v>35935-000</v>
      </c>
      <c r="X1184" s="33" t="str">
        <f>VLOOKUP(B1184,SAOM!B$2:Q2725,13,0)</f>
        <v>00:20:0e:10:4a:a2</v>
      </c>
      <c r="Y1184" s="13">
        <v>41271</v>
      </c>
      <c r="Z1184" s="11" t="s">
        <v>9436</v>
      </c>
      <c r="AA1184" s="14">
        <v>41271</v>
      </c>
      <c r="AB1184" s="28">
        <f>VLOOKUP(C1184,Relatorios!A$3:B1955,2,0)</f>
        <v>41291</v>
      </c>
      <c r="AC1184" s="287">
        <f>VLOOKUP(D1184,Faturamento!D$3:F2619,3,0)</f>
        <v>41302</v>
      </c>
      <c r="AD1184" s="41"/>
      <c r="AE1184" s="14" t="str">
        <f>VLOOKUP(B1184,SAOM!B$2:T2725,16,0)</f>
        <v>O telefone da secretaria foi alterado ((31) 3820-1827)</v>
      </c>
      <c r="AF1184" s="14">
        <f t="shared" si="61"/>
        <v>41361</v>
      </c>
      <c r="AG1184" s="14" t="s">
        <v>4162</v>
      </c>
      <c r="AH1184" s="14"/>
      <c r="AI1184" s="47"/>
      <c r="AJ1184" s="114"/>
      <c r="AK1184" s="114"/>
      <c r="AL1184" s="11" t="str">
        <f>VLOOKUP(B1184,SAOM!B$2:U2842,20,0)</f>
        <v>Não possui cabos.</v>
      </c>
    </row>
    <row r="1185" spans="1:38" s="57" customFormat="1" ht="15.75" customHeight="1">
      <c r="A1185" s="39">
        <v>4483</v>
      </c>
      <c r="B1185" s="31">
        <v>4483</v>
      </c>
      <c r="C1185" s="31">
        <v>4483</v>
      </c>
      <c r="D1185" s="33" t="str">
        <f>VLOOKUP(B1185,SAOM!B$2:H2842,7,0)</f>
        <v>SES-SASO-4483</v>
      </c>
      <c r="E1185" s="24">
        <v>41170</v>
      </c>
      <c r="F1185" s="24">
        <f t="shared" si="62"/>
        <v>41215</v>
      </c>
      <c r="G1185" s="13">
        <f>VLOOKUP(B1185,SAOM!B$2:D2729,3,0)</f>
        <v>41215</v>
      </c>
      <c r="H1185" s="24">
        <f t="shared" si="60"/>
        <v>41230</v>
      </c>
      <c r="I1185" s="24" t="s">
        <v>458</v>
      </c>
      <c r="J1185" s="48" t="s">
        <v>469</v>
      </c>
      <c r="K1185" s="33" t="str">
        <f>VLOOKUP(B1185,SAOM!B$2:H2726,4,0)</f>
        <v>Aceito</v>
      </c>
      <c r="L1185" s="10" t="s">
        <v>456</v>
      </c>
      <c r="M1185" s="33" t="str">
        <f>VLOOKUP(B1185,SAOM!B$2:F3012,5,0)</f>
        <v>Lider</v>
      </c>
      <c r="N1185" s="101" t="s">
        <v>7736</v>
      </c>
      <c r="O1185" s="11" t="str">
        <f>VLOOKUP(N1185,Coordenadas!B$2:C2032,2,0)</f>
        <v>NORTE DE MINAS</v>
      </c>
      <c r="P1185" s="11" t="str">
        <f>VLOOKUP(N1185,Coordenadas!B$2:D2032,3,0)</f>
        <v xml:space="preserve"> 15°18'53.76"S</v>
      </c>
      <c r="Q1185" s="11" t="str">
        <f>VLOOKUP(N1185,Coordenadas!B$2:E2032,4,0)</f>
        <v xml:space="preserve"> 42° 0'51.74"O</v>
      </c>
      <c r="R1185" s="31">
        <v>4033</v>
      </c>
      <c r="S1185" s="24">
        <v>41197</v>
      </c>
      <c r="T1185" s="35" t="str">
        <f>VLOOKUP(B1185,SAOM!B$2:M2726,9,0)</f>
        <v>PATRICIA BANDEIRA LIMA ROCHA</v>
      </c>
      <c r="U1185" s="13" t="str">
        <f>VLOOKUP(B1185,SAOM!B$2:N2726,10,0)</f>
        <v xml:space="preserve">RUA PRINCIPAL, 21 </v>
      </c>
      <c r="V1185" s="35" t="str">
        <f>VLOOKUP(B1185,SAOM!B$2:P2726,12,0)</f>
        <v>(38) 99913737</v>
      </c>
      <c r="W1185" s="60" t="str">
        <f>VLOOKUP(B1185,SAOM!B$2:O2726,11,0)</f>
        <v>39540-000</v>
      </c>
      <c r="X1185" s="33" t="str">
        <f>VLOOKUP(B1185,SAOM!B$2:Q2726,13,0)</f>
        <v>00:20:0E:10:55:4F</v>
      </c>
      <c r="Y1185" s="24">
        <v>41241</v>
      </c>
      <c r="Z1185" s="40" t="s">
        <v>1868</v>
      </c>
      <c r="AA1185" s="55">
        <v>41248</v>
      </c>
      <c r="AB1185" s="28">
        <f>VLOOKUP(C1185,Relatorios!A$3:B1956,2,0)</f>
        <v>41299</v>
      </c>
      <c r="AC1185" s="287">
        <f>VLOOKUP(D1185,Faturamento!D$3:F2620,3,0)</f>
        <v>41279</v>
      </c>
      <c r="AD1185" s="45"/>
      <c r="AE1185" s="14" t="str">
        <f>VLOOKUP(B1185,SAOM!B$2:T2726,16,0)</f>
        <v>-</v>
      </c>
      <c r="AF1185" s="55">
        <f t="shared" si="61"/>
        <v>41338</v>
      </c>
      <c r="AG1185" s="55" t="s">
        <v>4162</v>
      </c>
      <c r="AH1185" s="55"/>
      <c r="AI1185" s="181"/>
      <c r="AJ1185" s="115"/>
      <c r="AK1185" s="115"/>
      <c r="AL1185" s="11" t="str">
        <f>VLOOKUP(B1185,SAOM!B$2:U2843,20,0)</f>
        <v>Junto ao modem.</v>
      </c>
    </row>
    <row r="1186" spans="1:38" s="15" customFormat="1" ht="15.75" customHeight="1">
      <c r="A1186" s="39">
        <v>4484</v>
      </c>
      <c r="B1186" s="31">
        <v>4484</v>
      </c>
      <c r="C1186" s="31">
        <v>4484</v>
      </c>
      <c r="D1186" s="33" t="str">
        <f>VLOOKUP(B1186,SAOM!B$2:H2843,7,0)</f>
        <v>SES-SASO-4484</v>
      </c>
      <c r="E1186" s="13">
        <v>41170</v>
      </c>
      <c r="F1186" s="13">
        <f t="shared" si="62"/>
        <v>41215</v>
      </c>
      <c r="G1186" s="13">
        <f>VLOOKUP(B1186,SAOM!B$2:D2730,3,0)</f>
        <v>41215</v>
      </c>
      <c r="H1186" s="13">
        <f t="shared" si="60"/>
        <v>41230</v>
      </c>
      <c r="I1186" s="13" t="s">
        <v>458</v>
      </c>
      <c r="J1186" s="10" t="s">
        <v>469</v>
      </c>
      <c r="K1186" s="33" t="str">
        <f>VLOOKUP(B1186,SAOM!B$2:H2727,4,0)</f>
        <v>Aceito</v>
      </c>
      <c r="L1186" s="10" t="s">
        <v>456</v>
      </c>
      <c r="M1186" s="33" t="str">
        <f>VLOOKUP(B1186,SAOM!B$2:F3013,5,0)</f>
        <v>Lider</v>
      </c>
      <c r="N1186" s="68" t="s">
        <v>7736</v>
      </c>
      <c r="O1186" s="11" t="str">
        <f>VLOOKUP(N1186,Coordenadas!B$2:C2033,2,0)</f>
        <v>NORTE DE MINAS</v>
      </c>
      <c r="P1186" s="11" t="str">
        <f>VLOOKUP(N1186,Coordenadas!B$2:D2033,3,0)</f>
        <v xml:space="preserve"> 15°18'53.76"S</v>
      </c>
      <c r="Q1186" s="11" t="str">
        <f>VLOOKUP(N1186,Coordenadas!B$2:E2033,4,0)</f>
        <v xml:space="preserve"> 42° 0'51.74"O</v>
      </c>
      <c r="R1186" s="33">
        <v>4033</v>
      </c>
      <c r="S1186" s="13">
        <v>41197</v>
      </c>
      <c r="T1186" s="35" t="str">
        <f>VLOOKUP(B1186,SAOM!B$2:M2727,9,0)</f>
        <v>MIRTES AUGUSTA OLIVEIRA ROCHA</v>
      </c>
      <c r="U1186" s="13" t="str">
        <f>VLOOKUP(B1186,SAOM!B$2:N2727,10,0)</f>
        <v>RUA IRINEU MENDES MOUTINHO, Nº 126</v>
      </c>
      <c r="V1186" s="35" t="str">
        <f>VLOOKUP(B1186,SAOM!B$2:P2727,12,0)</f>
        <v>(38) 9977-0679</v>
      </c>
      <c r="W1186" s="60" t="str">
        <f>VLOOKUP(B1186,SAOM!B$2:O2727,11,0)</f>
        <v>39540-000</v>
      </c>
      <c r="X1186" s="33" t="str">
        <f>VLOOKUP(B1186,SAOM!B$2:Q2727,13,0)</f>
        <v>00:20:0E:10:56:34</v>
      </c>
      <c r="Y1186" s="13">
        <v>41243</v>
      </c>
      <c r="Z1186" s="11" t="s">
        <v>9635</v>
      </c>
      <c r="AA1186" s="14">
        <v>41243</v>
      </c>
      <c r="AB1186" s="28">
        <f>VLOOKUP(C1186,Relatorios!A$3:B1957,2,0)</f>
        <v>41299</v>
      </c>
      <c r="AC1186" s="287">
        <f>VLOOKUP(D1186,Faturamento!D$3:F2621,3,0)</f>
        <v>41274</v>
      </c>
      <c r="AD1186" s="41"/>
      <c r="AE1186" s="14" t="str">
        <f>VLOOKUP(B1186,SAOM!B$2:T2727,16,0)</f>
        <v>-</v>
      </c>
      <c r="AF1186" s="14">
        <f t="shared" si="61"/>
        <v>41333</v>
      </c>
      <c r="AG1186" s="14" t="s">
        <v>4162</v>
      </c>
      <c r="AH1186" s="14"/>
      <c r="AI1186" s="47"/>
      <c r="AJ1186" s="114"/>
      <c r="AK1186" s="114"/>
      <c r="AL1186" s="11" t="str">
        <f>VLOOKUP(B1186,SAOM!B$2:U2844,20,0)</f>
        <v>Vai deixar conectado no modem.</v>
      </c>
    </row>
    <row r="1187" spans="1:38" s="57" customFormat="1" ht="15.75" customHeight="1">
      <c r="A1187" s="39">
        <v>4485</v>
      </c>
      <c r="B1187" s="31">
        <v>4485</v>
      </c>
      <c r="C1187" s="31">
        <v>4485</v>
      </c>
      <c r="D1187" s="33" t="str">
        <f>VLOOKUP(B1187,SAOM!B$2:H2844,7,0)</f>
        <v>SES-SASO-4485</v>
      </c>
      <c r="E1187" s="24">
        <v>41170</v>
      </c>
      <c r="F1187" s="24">
        <f t="shared" si="62"/>
        <v>41215</v>
      </c>
      <c r="G1187" s="13">
        <f>VLOOKUP(B1187,SAOM!B$2:D2731,3,0)</f>
        <v>41215</v>
      </c>
      <c r="H1187" s="24">
        <f t="shared" si="60"/>
        <v>41230</v>
      </c>
      <c r="I1187" s="24" t="s">
        <v>458</v>
      </c>
      <c r="J1187" s="48" t="s">
        <v>469</v>
      </c>
      <c r="K1187" s="33" t="str">
        <f>VLOOKUP(B1187,SAOM!B$2:H2728,4,0)</f>
        <v>Aceito</v>
      </c>
      <c r="L1187" s="10" t="s">
        <v>456</v>
      </c>
      <c r="M1187" s="33" t="str">
        <f>VLOOKUP(B1187,SAOM!B$2:F3014,5,0)</f>
        <v>Lider</v>
      </c>
      <c r="N1187" s="101" t="s">
        <v>7736</v>
      </c>
      <c r="O1187" s="11" t="str">
        <f>VLOOKUP(N1187,Coordenadas!B$2:C2034,2,0)</f>
        <v>NORTE DE MINAS</v>
      </c>
      <c r="P1187" s="11" t="str">
        <f>VLOOKUP(N1187,Coordenadas!B$2:D2034,3,0)</f>
        <v xml:space="preserve"> 15°18'53.76"S</v>
      </c>
      <c r="Q1187" s="11" t="str">
        <f>VLOOKUP(N1187,Coordenadas!B$2:E2034,4,0)</f>
        <v xml:space="preserve"> 42° 0'51.74"O</v>
      </c>
      <c r="R1187" s="31">
        <v>4033</v>
      </c>
      <c r="S1187" s="24">
        <v>41197</v>
      </c>
      <c r="T1187" s="35" t="str">
        <f>VLOOKUP(B1187,SAOM!B$2:M2728,9,0)</f>
        <v>CRISTIANA LIMA CARVALHO</v>
      </c>
      <c r="U1187" s="13" t="str">
        <f>VLOOKUP(B1187,SAOM!B$2:N2728,10,0)</f>
        <v>RUA MATO GROSSO, SN</v>
      </c>
      <c r="V1187" s="35" t="str">
        <f>VLOOKUP(B1187,SAOM!B$2:P2728,12,0)</f>
        <v>(38)9974-2551</v>
      </c>
      <c r="W1187" s="60" t="str">
        <f>VLOOKUP(B1187,SAOM!B$2:O2728,11,0)</f>
        <v>39540-000</v>
      </c>
      <c r="X1187" s="33" t="str">
        <f>VLOOKUP(B1187,SAOM!B$2:Q2728,13,0)</f>
        <v>00:20:0E:10:4B:03</v>
      </c>
      <c r="Y1187" s="24">
        <v>41242</v>
      </c>
      <c r="Z1187" s="40" t="s">
        <v>9634</v>
      </c>
      <c r="AA1187" s="55">
        <v>41243</v>
      </c>
      <c r="AB1187" s="28">
        <f>VLOOKUP(C1187,Relatorios!A$3:B1958,2,0)</f>
        <v>41299</v>
      </c>
      <c r="AC1187" s="287">
        <f>VLOOKUP(D1187,Faturamento!D$3:F2622,3,0)</f>
        <v>41274</v>
      </c>
      <c r="AD1187" s="45"/>
      <c r="AE1187" s="14" t="str">
        <f>VLOOKUP(B1187,SAOM!B$2:T2728,16,0)</f>
        <v>-</v>
      </c>
      <c r="AF1187" s="55">
        <f t="shared" si="61"/>
        <v>41333</v>
      </c>
      <c r="AG1187" s="55" t="s">
        <v>4162</v>
      </c>
      <c r="AH1187" s="55"/>
      <c r="AI1187" s="181"/>
      <c r="AJ1187" s="115"/>
      <c r="AK1187" s="115"/>
      <c r="AL1187" s="11" t="str">
        <f>VLOOKUP(B1187,SAOM!B$2:U2845,20,0)</f>
        <v>Deixou ligado ao modem.</v>
      </c>
    </row>
    <row r="1188" spans="1:38" s="15" customFormat="1" ht="15.75" customHeight="1">
      <c r="A1188" s="39">
        <v>4486</v>
      </c>
      <c r="B1188" s="31">
        <v>4486</v>
      </c>
      <c r="C1188" s="31">
        <v>4486</v>
      </c>
      <c r="D1188" s="33" t="str">
        <f>VLOOKUP(B1188,SAOM!B$2:H2845,7,0)</f>
        <v>SES-SASO-4486</v>
      </c>
      <c r="E1188" s="13">
        <v>41170</v>
      </c>
      <c r="F1188" s="13">
        <f t="shared" si="62"/>
        <v>41215</v>
      </c>
      <c r="G1188" s="13">
        <f>VLOOKUP(B1188,SAOM!B$2:D2732,3,0)</f>
        <v>41215</v>
      </c>
      <c r="H1188" s="13">
        <f t="shared" si="60"/>
        <v>41230</v>
      </c>
      <c r="I1188" s="13" t="s">
        <v>458</v>
      </c>
      <c r="J1188" s="10" t="s">
        <v>469</v>
      </c>
      <c r="K1188" s="33" t="str">
        <f>VLOOKUP(B1188,SAOM!B$2:H2729,4,0)</f>
        <v>Aceito</v>
      </c>
      <c r="L1188" s="10" t="s">
        <v>456</v>
      </c>
      <c r="M1188" s="33" t="str">
        <f>VLOOKUP(B1188,SAOM!B$2:F3015,5,0)</f>
        <v>Lider</v>
      </c>
      <c r="N1188" s="68" t="s">
        <v>7736</v>
      </c>
      <c r="O1188" s="11" t="str">
        <f>VLOOKUP(N1188,Coordenadas!B$2:C2035,2,0)</f>
        <v>NORTE DE MINAS</v>
      </c>
      <c r="P1188" s="11" t="str">
        <f>VLOOKUP(N1188,Coordenadas!B$2:D2035,3,0)</f>
        <v xml:space="preserve"> 15°18'53.76"S</v>
      </c>
      <c r="Q1188" s="11" t="str">
        <f>VLOOKUP(N1188,Coordenadas!B$2:E2035,4,0)</f>
        <v xml:space="preserve"> 42° 0'51.74"O</v>
      </c>
      <c r="R1188" s="33">
        <v>4033</v>
      </c>
      <c r="S1188" s="13">
        <v>41197</v>
      </c>
      <c r="T1188" s="35" t="str">
        <f>VLOOKUP(B1188,SAOM!B$2:M2729,9,0)</f>
        <v>NEIDE FIRMO</v>
      </c>
      <c r="U1188" s="13" t="str">
        <f>VLOOKUP(B1188,SAOM!B$2:N2729,10,0)</f>
        <v>LOCALIDADE DE BARRINHA</v>
      </c>
      <c r="V1188" s="35" t="str">
        <f>VLOOKUP(B1188,SAOM!B$2:P2729,12,0)</f>
        <v>(38) 9819-1696</v>
      </c>
      <c r="W1188" s="60" t="str">
        <f>VLOOKUP(B1188,SAOM!B$2:O2729,11,0)</f>
        <v>39540-000</v>
      </c>
      <c r="X1188" s="33" t="str">
        <f>VLOOKUP(B1188,SAOM!B$2:Q2729,13,0)</f>
        <v>00:20:0E:10:59:2E</v>
      </c>
      <c r="Y1188" s="13">
        <v>41367</v>
      </c>
      <c r="Z1188" s="11" t="s">
        <v>3906</v>
      </c>
      <c r="AA1188" s="14">
        <v>41367</v>
      </c>
      <c r="AB1188" s="28">
        <v>41390</v>
      </c>
      <c r="AC1188" s="287">
        <f>VLOOKUP(D1188,Faturamento!D$3:F2623,3,0)</f>
        <v>41398</v>
      </c>
      <c r="AD1188" s="41"/>
      <c r="AE1188" s="14" t="str">
        <f>VLOOKUP(B1188,SAOM!B$2:T2729,16,0)</f>
        <v>-</v>
      </c>
      <c r="AF1188" s="14">
        <f t="shared" si="61"/>
        <v>41457</v>
      </c>
      <c r="AG1188" s="14" t="s">
        <v>4162</v>
      </c>
      <c r="AH1188" s="14"/>
      <c r="AI1188" s="47"/>
      <c r="AJ1188" s="114"/>
      <c r="AK1188" s="114"/>
      <c r="AL1188" s="11" t="str">
        <f>VLOOKUP(B1188,SAOM!B$2:U2846,20,0)</f>
        <v>Vai deixar conectado no modem, não tem computador.</v>
      </c>
    </row>
    <row r="1189" spans="1:38" s="57" customFormat="1" ht="15.75" customHeight="1">
      <c r="A1189" s="39">
        <v>4487</v>
      </c>
      <c r="B1189" s="31">
        <v>4487</v>
      </c>
      <c r="C1189" s="31">
        <v>4487</v>
      </c>
      <c r="D1189" s="33" t="str">
        <f>VLOOKUP(B1189,SAOM!B$2:H2846,7,0)</f>
        <v>SES-SASO-4487</v>
      </c>
      <c r="E1189" s="24">
        <v>41170</v>
      </c>
      <c r="F1189" s="24">
        <f t="shared" si="62"/>
        <v>41215</v>
      </c>
      <c r="G1189" s="13">
        <f>VLOOKUP(B1189,SAOM!B$2:D2733,3,0)</f>
        <v>41215</v>
      </c>
      <c r="H1189" s="24">
        <f t="shared" si="60"/>
        <v>41230</v>
      </c>
      <c r="I1189" s="24" t="s">
        <v>458</v>
      </c>
      <c r="J1189" s="48" t="s">
        <v>469</v>
      </c>
      <c r="K1189" s="33" t="str">
        <f>VLOOKUP(B1189,SAOM!B$2:H2730,4,0)</f>
        <v>Aceito</v>
      </c>
      <c r="L1189" s="10" t="s">
        <v>456</v>
      </c>
      <c r="M1189" s="33" t="str">
        <f>VLOOKUP(B1189,SAOM!B$2:F3016,5,0)</f>
        <v>Lider</v>
      </c>
      <c r="N1189" s="40" t="s">
        <v>7736</v>
      </c>
      <c r="O1189" s="11" t="str">
        <f>VLOOKUP(N1189,Coordenadas!B$2:C2036,2,0)</f>
        <v>NORTE DE MINAS</v>
      </c>
      <c r="P1189" s="11" t="str">
        <f>VLOOKUP(N1189,Coordenadas!B$2:D2036,3,0)</f>
        <v xml:space="preserve"> 15°18'53.76"S</v>
      </c>
      <c r="Q1189" s="11" t="str">
        <f>VLOOKUP(N1189,Coordenadas!B$2:E2036,4,0)</f>
        <v xml:space="preserve"> 42° 0'51.74"O</v>
      </c>
      <c r="R1189" s="31">
        <v>4033</v>
      </c>
      <c r="S1189" s="24">
        <v>41197</v>
      </c>
      <c r="T1189" s="35" t="str">
        <f>VLOOKUP(B1189,SAOM!B$2:M2730,9,0)</f>
        <v>NAYANE CRISTINA CRUZ FARIA</v>
      </c>
      <c r="U1189" s="13" t="str">
        <f>VLOOKUP(B1189,SAOM!B$2:N2730,10,0)</f>
        <v>LOCALIDADE DE BOA SORTE</v>
      </c>
      <c r="V1189" s="35" t="str">
        <f>VLOOKUP(B1189,SAOM!B$2:P2730,12,0)</f>
        <v>(38) 9904-6285</v>
      </c>
      <c r="W1189" s="60" t="str">
        <f>VLOOKUP(B1189,SAOM!B$2:O2730,11,0)</f>
        <v>39540-000</v>
      </c>
      <c r="X1189" s="33" t="str">
        <f>VLOOKUP(B1189,SAOM!B$2:Q2730,13,0)</f>
        <v>00:20:0E:10:4B:0F</v>
      </c>
      <c r="Y1189" s="24">
        <v>41246</v>
      </c>
      <c r="Z1189" s="40" t="s">
        <v>1868</v>
      </c>
      <c r="AA1189" s="55">
        <v>41246</v>
      </c>
      <c r="AB1189" s="28">
        <f>VLOOKUP(C1189,Relatorios!A$3:B1960,2,0)</f>
        <v>41299</v>
      </c>
      <c r="AC1189" s="287">
        <f>VLOOKUP(D1189,Faturamento!D$3:F2624,3,0)</f>
        <v>41277</v>
      </c>
      <c r="AD1189" s="45"/>
      <c r="AE1189" s="14" t="str">
        <f>VLOOKUP(B1189,SAOM!B$2:T2730,16,0)</f>
        <v>-</v>
      </c>
      <c r="AF1189" s="55">
        <f t="shared" si="61"/>
        <v>41336</v>
      </c>
      <c r="AG1189" s="55" t="s">
        <v>4162</v>
      </c>
      <c r="AH1189" s="55"/>
      <c r="AI1189" s="181"/>
      <c r="AJ1189" s="115"/>
      <c r="AK1189" s="115"/>
      <c r="AL1189" s="11" t="str">
        <f>VLOOKUP(B1189,SAOM!B$2:U2847,20,0)</f>
        <v>Direto no modem.</v>
      </c>
    </row>
    <row r="1190" spans="1:38" s="57" customFormat="1" ht="15.75" customHeight="1">
      <c r="A1190" s="39">
        <v>4488</v>
      </c>
      <c r="B1190" s="31">
        <v>4488</v>
      </c>
      <c r="C1190" s="31">
        <v>4488</v>
      </c>
      <c r="D1190" s="33" t="str">
        <f>VLOOKUP(B1190,SAOM!B$2:H2847,7,0)</f>
        <v>SES-SASO-4488</v>
      </c>
      <c r="E1190" s="24">
        <v>41170</v>
      </c>
      <c r="F1190" s="24">
        <f t="shared" si="62"/>
        <v>41215</v>
      </c>
      <c r="G1190" s="13">
        <f>VLOOKUP(B1190,SAOM!B$2:D2734,3,0)</f>
        <v>41215</v>
      </c>
      <c r="H1190" s="24">
        <f t="shared" si="60"/>
        <v>41230</v>
      </c>
      <c r="I1190" s="24" t="s">
        <v>458</v>
      </c>
      <c r="J1190" s="48" t="s">
        <v>469</v>
      </c>
      <c r="K1190" s="33" t="str">
        <f>VLOOKUP(B1190,SAOM!B$2:H2731,4,0)</f>
        <v>Aceito</v>
      </c>
      <c r="L1190" s="10" t="s">
        <v>456</v>
      </c>
      <c r="M1190" s="33" t="str">
        <f>VLOOKUP(B1190,SAOM!B$2:F3017,5,0)</f>
        <v>Lider</v>
      </c>
      <c r="N1190" s="101" t="s">
        <v>7736</v>
      </c>
      <c r="O1190" s="11" t="str">
        <f>VLOOKUP(N1190,Coordenadas!B$2:C2037,2,0)</f>
        <v>NORTE DE MINAS</v>
      </c>
      <c r="P1190" s="11" t="str">
        <f>VLOOKUP(N1190,Coordenadas!B$2:D2037,3,0)</f>
        <v xml:space="preserve"> 15°18'53.76"S</v>
      </c>
      <c r="Q1190" s="11" t="str">
        <f>VLOOKUP(N1190,Coordenadas!B$2:E2037,4,0)</f>
        <v xml:space="preserve"> 42° 0'51.74"O</v>
      </c>
      <c r="R1190" s="31">
        <v>4033</v>
      </c>
      <c r="S1190" s="24">
        <v>41197</v>
      </c>
      <c r="T1190" s="35" t="str">
        <f>VLOOKUP(B1190,SAOM!B$2:M2731,9,0)</f>
        <v>CRISLEANNE MENDES DE OLIVEIRA</v>
      </c>
      <c r="U1190" s="13" t="str">
        <f>VLOOKUP(B1190,SAOM!B$2:N2731,10,0)</f>
        <v>LOCALIDADE DE SÃO TIAGO - ZONA RURAL</v>
      </c>
      <c r="V1190" s="35" t="str">
        <f>VLOOKUP(B1190,SAOM!B$2:P2731,12,0)</f>
        <v>(38) 9990-0616</v>
      </c>
      <c r="W1190" s="60" t="str">
        <f>VLOOKUP(B1190,SAOM!B$2:O2731,11,0)</f>
        <v>39540-000</v>
      </c>
      <c r="X1190" s="33" t="str">
        <f>VLOOKUP(B1190,SAOM!B$2:Q2731,13,0)</f>
        <v>00:20:0E:10:54:96</v>
      </c>
      <c r="Y1190" s="24">
        <v>41248</v>
      </c>
      <c r="Z1190" s="40" t="s">
        <v>1868</v>
      </c>
      <c r="AA1190" s="55">
        <v>41249</v>
      </c>
      <c r="AB1190" s="28">
        <f>VLOOKUP(C1190,Relatorios!A$3:B1961,2,0)</f>
        <v>41299</v>
      </c>
      <c r="AC1190" s="287">
        <f>VLOOKUP(D1190,Faturamento!D$3:F2625,3,0)</f>
        <v>41280</v>
      </c>
      <c r="AD1190" s="45"/>
      <c r="AE1190" s="14" t="str">
        <f>VLOOKUP(B1190,SAOM!B$2:T2731,16,0)</f>
        <v>-</v>
      </c>
      <c r="AF1190" s="55">
        <f t="shared" si="61"/>
        <v>41339</v>
      </c>
      <c r="AG1190" s="55" t="s">
        <v>4162</v>
      </c>
      <c r="AH1190" s="55"/>
      <c r="AI1190" s="181"/>
      <c r="AJ1190" s="115"/>
      <c r="AK1190" s="115"/>
      <c r="AL1190" s="11" t="str">
        <f>VLOOKUP(B1190,SAOM!B$2:U2848,20,0)</f>
        <v>Vai deixar conectado no modem.</v>
      </c>
    </row>
    <row r="1191" spans="1:38" s="57" customFormat="1" ht="15.75" customHeight="1">
      <c r="A1191" s="39">
        <v>4489</v>
      </c>
      <c r="B1191" s="31">
        <v>4489</v>
      </c>
      <c r="C1191" s="31">
        <v>4489</v>
      </c>
      <c r="D1191" s="33" t="str">
        <f>VLOOKUP(B1191,SAOM!B$2:H2848,7,0)</f>
        <v>SES-SASO-4489</v>
      </c>
      <c r="E1191" s="24">
        <v>41170</v>
      </c>
      <c r="F1191" s="24">
        <f t="shared" si="62"/>
        <v>41215</v>
      </c>
      <c r="G1191" s="13">
        <f>VLOOKUP(B1191,SAOM!B$2:D2735,3,0)</f>
        <v>41215</v>
      </c>
      <c r="H1191" s="24">
        <f t="shared" si="60"/>
        <v>41230</v>
      </c>
      <c r="I1191" s="24" t="s">
        <v>458</v>
      </c>
      <c r="J1191" s="48" t="s">
        <v>469</v>
      </c>
      <c r="K1191" s="33" t="str">
        <f>VLOOKUP(B1191,SAOM!B$2:H2732,4,0)</f>
        <v>Aceito</v>
      </c>
      <c r="L1191" s="10" t="s">
        <v>456</v>
      </c>
      <c r="M1191" s="33" t="str">
        <f>VLOOKUP(B1191,SAOM!B$2:F3018,5,0)</f>
        <v>Lider</v>
      </c>
      <c r="N1191" s="101" t="s">
        <v>7736</v>
      </c>
      <c r="O1191" s="11" t="str">
        <f>VLOOKUP(N1191,Coordenadas!B$2:C2038,2,0)</f>
        <v>NORTE DE MINAS</v>
      </c>
      <c r="P1191" s="11" t="str">
        <f>VLOOKUP(N1191,Coordenadas!B$2:D2038,3,0)</f>
        <v xml:space="preserve"> 15°18'53.76"S</v>
      </c>
      <c r="Q1191" s="11" t="str">
        <f>VLOOKUP(N1191,Coordenadas!B$2:E2038,4,0)</f>
        <v xml:space="preserve"> 42° 0'51.74"O</v>
      </c>
      <c r="R1191" s="31">
        <v>4033</v>
      </c>
      <c r="S1191" s="24">
        <v>41197</v>
      </c>
      <c r="T1191" s="35" t="str">
        <f>VLOOKUP(B1191,SAOM!B$2:M2732,9,0)</f>
        <v>JUSSILENE DE CASSIA FERREIRA DA MOTA</v>
      </c>
      <c r="U1191" s="13" t="str">
        <f>VLOOKUP(B1191,SAOM!B$2:N2732,10,0)</f>
        <v>LOCALIDADE DE SÃO JOÃO VELHO</v>
      </c>
      <c r="V1191" s="35" t="str">
        <f>VLOOKUP(B1191,SAOM!B$2:P2732,12,0)</f>
        <v>(38) 9942-8274</v>
      </c>
      <c r="W1191" s="60" t="str">
        <f>VLOOKUP(B1191,SAOM!B$2:O2732,11,0)</f>
        <v>39540-000</v>
      </c>
      <c r="X1191" s="33" t="str">
        <f>VLOOKUP(B1191,SAOM!B$2:Q2732,13,0)</f>
        <v>00:20:0e:10:51:ff</v>
      </c>
      <c r="Y1191" s="24">
        <v>41249</v>
      </c>
      <c r="Z1191" s="40" t="s">
        <v>1868</v>
      </c>
      <c r="AA1191" s="55">
        <v>41249</v>
      </c>
      <c r="AB1191" s="28">
        <f>VLOOKUP(C1191,Relatorios!A$3:B1962,2,0)</f>
        <v>41299</v>
      </c>
      <c r="AC1191" s="287">
        <f>VLOOKUP(D1191,Faturamento!D$3:F2626,3,0)</f>
        <v>41280</v>
      </c>
      <c r="AD1191" s="45"/>
      <c r="AE1191" s="14" t="str">
        <f>VLOOKUP(B1191,SAOM!B$2:T2732,16,0)</f>
        <v>-</v>
      </c>
      <c r="AF1191" s="55">
        <f t="shared" si="61"/>
        <v>41339</v>
      </c>
      <c r="AG1191" s="55" t="s">
        <v>4162</v>
      </c>
      <c r="AH1191" s="55"/>
      <c r="AI1191" s="181"/>
      <c r="AJ1191" s="115"/>
      <c r="AK1191" s="115"/>
      <c r="AL1191" s="11" t="str">
        <f>VLOOKUP(B1191,SAOM!B$2:U2849,20,0)</f>
        <v>Conectado ao modem</v>
      </c>
    </row>
    <row r="1192" spans="1:38" s="57" customFormat="1" ht="15.75" customHeight="1">
      <c r="A1192" s="39">
        <v>4490</v>
      </c>
      <c r="B1192" s="31">
        <v>4490</v>
      </c>
      <c r="C1192" s="31">
        <v>4490</v>
      </c>
      <c r="D1192" s="33" t="str">
        <f>VLOOKUP(B1192,SAOM!B$2:H2849,7,0)</f>
        <v>SES-SASO-4490</v>
      </c>
      <c r="E1192" s="24">
        <v>41170</v>
      </c>
      <c r="F1192" s="24">
        <f t="shared" si="62"/>
        <v>41215</v>
      </c>
      <c r="G1192" s="13">
        <f>VLOOKUP(B1192,SAOM!B$2:D2736,3,0)</f>
        <v>41215</v>
      </c>
      <c r="H1192" s="24">
        <f t="shared" si="60"/>
        <v>41230</v>
      </c>
      <c r="I1192" s="24" t="s">
        <v>458</v>
      </c>
      <c r="J1192" s="48" t="s">
        <v>469</v>
      </c>
      <c r="K1192" s="33" t="str">
        <f>VLOOKUP(B1192,SAOM!B$2:H2733,4,0)</f>
        <v>Aceito</v>
      </c>
      <c r="L1192" s="10" t="s">
        <v>456</v>
      </c>
      <c r="M1192" s="33" t="str">
        <f>VLOOKUP(B1192,SAOM!B$2:F3019,5,0)</f>
        <v>Lider</v>
      </c>
      <c r="N1192" s="101" t="s">
        <v>7736</v>
      </c>
      <c r="O1192" s="11" t="str">
        <f>VLOOKUP(N1192,Coordenadas!B$2:C2039,2,0)</f>
        <v>NORTE DE MINAS</v>
      </c>
      <c r="P1192" s="11" t="str">
        <f>VLOOKUP(N1192,Coordenadas!B$2:D2039,3,0)</f>
        <v xml:space="preserve"> 15°18'53.76"S</v>
      </c>
      <c r="Q1192" s="11" t="str">
        <f>VLOOKUP(N1192,Coordenadas!B$2:E2039,4,0)</f>
        <v xml:space="preserve"> 42° 0'51.74"O</v>
      </c>
      <c r="R1192" s="31">
        <v>4033</v>
      </c>
      <c r="S1192" s="24">
        <v>41197</v>
      </c>
      <c r="T1192" s="35" t="str">
        <f>VLOOKUP(B1192,SAOM!B$2:M2733,9,0)</f>
        <v>JARLENE ROCHA FERRAZ</v>
      </c>
      <c r="U1192" s="13" t="str">
        <f>VLOOKUP(B1192,SAOM!B$2:N2733,10,0)</f>
        <v>LOCALIDADE DE MANDACARU</v>
      </c>
      <c r="V1192" s="35" t="str">
        <f>VLOOKUP(B1192,SAOM!B$2:P2733,12,0)</f>
        <v>(38) 9870-0670</v>
      </c>
      <c r="W1192" s="60" t="str">
        <f>VLOOKUP(B1192,SAOM!B$2:O2733,11,0)</f>
        <v>39540-000</v>
      </c>
      <c r="X1192" s="33" t="str">
        <f>VLOOKUP(B1192,SAOM!B$2:Q2733,13,0)</f>
        <v>00:20:0E:10:53:AA</v>
      </c>
      <c r="Y1192" s="24">
        <v>41247</v>
      </c>
      <c r="Z1192" s="40" t="s">
        <v>1868</v>
      </c>
      <c r="AA1192" s="55">
        <v>41247</v>
      </c>
      <c r="AB1192" s="28">
        <f>VLOOKUP(C1192,Relatorios!A$3:B1963,2,0)</f>
        <v>41299</v>
      </c>
      <c r="AC1192" s="287">
        <f>VLOOKUP(D1192,Faturamento!D$3:F2627,3,0)</f>
        <v>41278</v>
      </c>
      <c r="AD1192" s="45"/>
      <c r="AE1192" s="14" t="str">
        <f>VLOOKUP(B1192,SAOM!B$2:T2733,16,0)</f>
        <v>-</v>
      </c>
      <c r="AF1192" s="55">
        <f t="shared" si="61"/>
        <v>41337</v>
      </c>
      <c r="AG1192" s="55" t="s">
        <v>4162</v>
      </c>
      <c r="AH1192" s="55"/>
      <c r="AI1192" s="181"/>
      <c r="AJ1192" s="115"/>
      <c r="AK1192" s="115"/>
      <c r="AL1192" s="11" t="str">
        <f>VLOOKUP(B1192,SAOM!B$2:U2850,20,0)</f>
        <v>No modem.</v>
      </c>
    </row>
    <row r="1193" spans="1:38" s="57" customFormat="1" ht="15.75" customHeight="1">
      <c r="A1193" s="39">
        <v>4492</v>
      </c>
      <c r="B1193" s="31">
        <v>4492</v>
      </c>
      <c r="C1193" s="31">
        <v>4492</v>
      </c>
      <c r="D1193" s="31" t="str">
        <f>VLOOKUP(B1193,SAOM!B$2:H2850,7,0)</f>
        <v>SES-AIES-4492</v>
      </c>
      <c r="E1193" s="24">
        <v>41170</v>
      </c>
      <c r="F1193" s="24">
        <v>41217</v>
      </c>
      <c r="G1193" s="24">
        <f>VLOOKUP(B1193,SAOM!B$2:D2737,3,0)</f>
        <v>41217</v>
      </c>
      <c r="H1193" s="24">
        <f t="shared" si="60"/>
        <v>41232</v>
      </c>
      <c r="I1193" s="24" t="s">
        <v>458</v>
      </c>
      <c r="J1193" s="48" t="s">
        <v>469</v>
      </c>
      <c r="K1193" s="31" t="str">
        <f>VLOOKUP(B1193,SAOM!B$2:H2734,4,0)</f>
        <v>Aceito</v>
      </c>
      <c r="L1193" s="48" t="s">
        <v>456</v>
      </c>
      <c r="M1193" s="33" t="str">
        <f>VLOOKUP(B1193,SAOM!B$2:F3020,5,0)</f>
        <v>Lider</v>
      </c>
      <c r="N1193" s="101" t="s">
        <v>7761</v>
      </c>
      <c r="O1193" s="40" t="str">
        <f>VLOOKUP(N1193,Coordenadas!B$2:C2040,2,0)</f>
        <v>LESTE</v>
      </c>
      <c r="P1193" s="40" t="str">
        <f>VLOOKUP(N1193,Coordenadas!B$2:D2040,3,0)</f>
        <v xml:space="preserve"> 19°29'33.84"S</v>
      </c>
      <c r="Q1193" s="40" t="str">
        <f>VLOOKUP(N1193,Coordenadas!B$2:E2040,4,0)</f>
        <v xml:space="preserve"> 41° 3'59.26"O</v>
      </c>
      <c r="R1193" s="31">
        <v>4033</v>
      </c>
      <c r="S1193" s="24">
        <v>41296</v>
      </c>
      <c r="T1193" s="54" t="str">
        <f>VLOOKUP(B1193,SAOM!B$2:M2734,9,0)</f>
        <v>DANILO SALOMÃO NICOLI</v>
      </c>
      <c r="U1193" s="24" t="str">
        <f>VLOOKUP(B1193,SAOM!B$2:N2734,10,0)</f>
        <v>AV. RAUL SOARES 4492 - CENTRO</v>
      </c>
      <c r="V1193" s="54" t="str">
        <f>VLOOKUP(B1193,SAOM!B$2:P2734,12,0)</f>
        <v>(33)3267-1900</v>
      </c>
      <c r="W1193" s="175" t="str">
        <f>VLOOKUP(B1193,SAOM!B$2:O2734,11,0)</f>
        <v>35200-000</v>
      </c>
      <c r="X1193" s="31" t="str">
        <f>VLOOKUP(B1193,SAOM!B$2:Q2734,13,0)</f>
        <v>00:20:0E:10:57:C3</v>
      </c>
      <c r="Y1193" s="24">
        <v>41359</v>
      </c>
      <c r="Z1193" s="40" t="s">
        <v>4989</v>
      </c>
      <c r="AA1193" s="55">
        <v>41360</v>
      </c>
      <c r="AB1193" s="56">
        <v>41390</v>
      </c>
      <c r="AC1193" s="287">
        <f>VLOOKUP(D1193,Faturamento!D$3:F2628,3,0)</f>
        <v>41391</v>
      </c>
      <c r="AD1193" s="45"/>
      <c r="AE1193" s="55" t="str">
        <f>VLOOKUP(B1193,SAOM!B$2:T2734,16,0)</f>
        <v>05/11/2012 09:17:17 	Ivan Santos 	(33)8409-2600  	Agenda Ativacao Aprovada
24/10/2012 08:28:54 	Ivan Santos 	Atualizado,33/3267-1900 ramal 226/206.  	Pendência Ativação Resolvida
22/10/2012 10:36:02 	Hernan Martins Alves 	Fone impossibilitado de rece</v>
      </c>
      <c r="AF1193" s="55">
        <f t="shared" si="61"/>
        <v>41450</v>
      </c>
      <c r="AG1193" s="55" t="s">
        <v>4162</v>
      </c>
      <c r="AH1193" s="55"/>
      <c r="AI1193" s="181"/>
      <c r="AJ1193" s="115"/>
      <c r="AK1193" s="115"/>
      <c r="AL1193" s="40" t="str">
        <f>VLOOKUP(B1193,SAOM!B$2:U2851,20,0)</f>
        <v>Não vai deixar, o cabo é pequeno, porem tem terminal.</v>
      </c>
    </row>
    <row r="1194" spans="1:38" s="15" customFormat="1" ht="15.75" customHeight="1">
      <c r="A1194" s="39">
        <v>4493</v>
      </c>
      <c r="B1194" s="31">
        <v>4493</v>
      </c>
      <c r="C1194" s="31">
        <v>4493</v>
      </c>
      <c r="D1194" s="33" t="str">
        <f>VLOOKUP(B1194,SAOM!B$2:H2851,7,0)</f>
        <v>SES-ALOA-4493</v>
      </c>
      <c r="E1194" s="13">
        <v>41170</v>
      </c>
      <c r="F1194" s="13">
        <f t="shared" ref="F1194:F1202" si="63">E1194+45</f>
        <v>41215</v>
      </c>
      <c r="G1194" s="13">
        <f>VLOOKUP(B1194,SAOM!B$2:D2738,3,0)</f>
        <v>41215</v>
      </c>
      <c r="H1194" s="13">
        <f t="shared" si="60"/>
        <v>41230</v>
      </c>
      <c r="I1194" s="13" t="s">
        <v>458</v>
      </c>
      <c r="J1194" s="10" t="s">
        <v>469</v>
      </c>
      <c r="K1194" s="33" t="str">
        <f>VLOOKUP(B1194,SAOM!B$2:H2735,4,0)</f>
        <v>Aceito</v>
      </c>
      <c r="L1194" s="10" t="s">
        <v>456</v>
      </c>
      <c r="M1194" s="33" t="str">
        <f>VLOOKUP(B1194,SAOM!B$2:F3021,5,0)</f>
        <v>Lider</v>
      </c>
      <c r="N1194" s="11" t="s">
        <v>7764</v>
      </c>
      <c r="O1194" s="11" t="str">
        <f>VLOOKUP(N1194,Coordenadas!B$2:C2041,2,0)</f>
        <v>SUL</v>
      </c>
      <c r="P1194" s="11" t="str">
        <f>VLOOKUP(N1194,Coordenadas!B$2:D2041,3,0)</f>
        <v xml:space="preserve"> 22°10'3.42"S</v>
      </c>
      <c r="Q1194" s="11" t="str">
        <f>VLOOKUP(N1194,Coordenadas!B$2:E2041,4,0)</f>
        <v xml:space="preserve"> 44°38'6.22"O</v>
      </c>
      <c r="R1194" s="33">
        <v>4033</v>
      </c>
      <c r="S1194" s="13">
        <v>41204</v>
      </c>
      <c r="T1194" s="35" t="str">
        <f>VLOOKUP(B1194,SAOM!B$2:M2735,9,0)</f>
        <v>FÁBIO OLIVEIRA DINIZ</v>
      </c>
      <c r="U1194" s="13" t="str">
        <f>VLOOKUP(B1194,SAOM!B$2:N2735,10,0)</f>
        <v xml:space="preserve">PRAÇA ANISIO MENDES FONSECA S/nº </v>
      </c>
      <c r="V1194" s="35" t="str">
        <f>VLOOKUP(B1194,SAOM!B$2:P2735,12,0)</f>
        <v>(35)3366-1449</v>
      </c>
      <c r="W1194" s="60" t="str">
        <f>VLOOKUP(B1194,SAOM!B$2:O2735,11,0)</f>
        <v>37458-000</v>
      </c>
      <c r="X1194" s="33" t="str">
        <f>VLOOKUP(B1194,SAOM!B$2:Q2735,13,0)</f>
        <v>00:20:0e:10:54:e5</v>
      </c>
      <c r="Y1194" s="13">
        <v>41243</v>
      </c>
      <c r="Z1194" s="11" t="s">
        <v>4973</v>
      </c>
      <c r="AA1194" s="14">
        <v>41243</v>
      </c>
      <c r="AB1194" s="28">
        <f>VLOOKUP(C1194,Relatorios!A$3:B1965,2,0)</f>
        <v>41277</v>
      </c>
      <c r="AC1194" s="287">
        <f>VLOOKUP(D1194,Faturamento!D$3:F2629,3,0)</f>
        <v>41274</v>
      </c>
      <c r="AD1194" s="41"/>
      <c r="AE1194" s="14" t="str">
        <f>VLOOKUP(B1194,SAOM!B$2:T2735,16,0)</f>
        <v>-</v>
      </c>
      <c r="AF1194" s="14">
        <f t="shared" si="61"/>
        <v>41333</v>
      </c>
      <c r="AG1194" s="14" t="s">
        <v>4162</v>
      </c>
      <c r="AH1194" s="14"/>
      <c r="AI1194" s="47"/>
      <c r="AJ1194" s="114"/>
      <c r="AK1194" s="114"/>
      <c r="AL1194" s="11" t="str">
        <f>VLOOKUP(B1194,SAOM!B$2:U2852,20,0)</f>
        <v>Conectado ao modem</v>
      </c>
    </row>
    <row r="1195" spans="1:38" s="57" customFormat="1" ht="15.75" customHeight="1">
      <c r="A1195" s="39">
        <v>4494</v>
      </c>
      <c r="B1195" s="31">
        <v>4494</v>
      </c>
      <c r="C1195" s="31">
        <v>4494</v>
      </c>
      <c r="D1195" s="33" t="str">
        <f>VLOOKUP(B1195,SAOM!B$2:H2852,7,0)</f>
        <v>SES-ALOS-4494</v>
      </c>
      <c r="E1195" s="24">
        <v>41170</v>
      </c>
      <c r="F1195" s="24">
        <f t="shared" si="63"/>
        <v>41215</v>
      </c>
      <c r="G1195" s="13">
        <f>VLOOKUP(B1195,SAOM!B$2:D2739,3,0)</f>
        <v>41215</v>
      </c>
      <c r="H1195" s="24">
        <f t="shared" si="60"/>
        <v>41230</v>
      </c>
      <c r="I1195" s="24" t="s">
        <v>458</v>
      </c>
      <c r="J1195" s="48" t="s">
        <v>469</v>
      </c>
      <c r="K1195" s="33" t="str">
        <f>VLOOKUP(B1195,SAOM!B$2:H2736,4,0)</f>
        <v>Aceito</v>
      </c>
      <c r="L1195" s="10" t="s">
        <v>456</v>
      </c>
      <c r="M1195" s="33" t="str">
        <f>VLOOKUP(B1195,SAOM!B$2:F3022,5,0)</f>
        <v>Lider</v>
      </c>
      <c r="N1195" s="101" t="s">
        <v>7769</v>
      </c>
      <c r="O1195" s="11" t="str">
        <f>VLOOKUP(N1195,Coordenadas!B$2:C2042,2,0)</f>
        <v>CENTRO SUL</v>
      </c>
      <c r="P1195" s="11" t="str">
        <f>VLOOKUP(N1195,Coordenadas!B$2:D2042,3,0)</f>
        <v xml:space="preserve"> 21° 8'16.29"S</v>
      </c>
      <c r="Q1195" s="11" t="str">
        <f>VLOOKUP(N1195,Coordenadas!B$2:E2042,4,0)</f>
        <v xml:space="preserve"> 43°45'52.05"O</v>
      </c>
      <c r="R1195" s="31">
        <v>4033</v>
      </c>
      <c r="S1195" s="24">
        <v>41204</v>
      </c>
      <c r="T1195" s="35" t="str">
        <f>VLOOKUP(B1195,SAOM!B$2:M2736,9,0)</f>
        <v>FRANCIELE ZANETI CAMPOS</v>
      </c>
      <c r="U1195" s="13" t="str">
        <f>VLOOKUP(B1195,SAOM!B$2:N2736,10,0)</f>
        <v>RUA RIBEIRO MENDES, 11</v>
      </c>
      <c r="V1195" s="35" t="str">
        <f>VLOOKUP(B1195,SAOM!B$2:P2736,12,0)</f>
        <v>(32)3367-1237</v>
      </c>
      <c r="W1195" s="60" t="str">
        <f>VLOOKUP(B1195,SAOM!B$2:O2736,11,0)</f>
        <v>36272-000</v>
      </c>
      <c r="X1195" s="33" t="str">
        <f>VLOOKUP(B1195,SAOM!B$2:Q2736,13,0)</f>
        <v>00:20:0e:10:54:dd</v>
      </c>
      <c r="Y1195" s="24">
        <v>41219</v>
      </c>
      <c r="Z1195" s="40" t="s">
        <v>9088</v>
      </c>
      <c r="AA1195" s="55">
        <v>41220</v>
      </c>
      <c r="AB1195" s="28">
        <f>VLOOKUP(C1195,Relatorios!A$3:B1966,2,0)</f>
        <v>41277</v>
      </c>
      <c r="AC1195" s="287">
        <f>VLOOKUP(D1195,Faturamento!D$3:F2630,3,0)</f>
        <v>41251</v>
      </c>
      <c r="AD1195" s="45"/>
      <c r="AE1195" s="14" t="str">
        <f>VLOOKUP(B1195,SAOM!B$2:T2736,16,0)</f>
        <v>-</v>
      </c>
      <c r="AF1195" s="55">
        <f t="shared" si="61"/>
        <v>41310</v>
      </c>
      <c r="AG1195" s="55" t="s">
        <v>4162</v>
      </c>
      <c r="AH1195" s="55"/>
      <c r="AI1195" s="181"/>
      <c r="AJ1195" s="115"/>
      <c r="AK1195" s="115"/>
      <c r="AL1195" s="11" t="str">
        <f>VLOOKUP(B1195,SAOM!B$2:U2853,20,0)</f>
        <v>Não Possui</v>
      </c>
    </row>
    <row r="1196" spans="1:38" s="57" customFormat="1" ht="15.75" customHeight="1">
      <c r="A1196" s="39">
        <v>4495</v>
      </c>
      <c r="B1196" s="31">
        <v>4495</v>
      </c>
      <c r="C1196" s="31">
        <v>4495</v>
      </c>
      <c r="D1196" s="33" t="str">
        <f>VLOOKUP(B1196,SAOM!B$2:H2853,7,0)</f>
        <v>SES-ARBA-4495</v>
      </c>
      <c r="E1196" s="24">
        <v>41170</v>
      </c>
      <c r="F1196" s="24">
        <f t="shared" si="63"/>
        <v>41215</v>
      </c>
      <c r="G1196" s="24">
        <f>VLOOKUP(B1196,SAOM!B$2:D2740,3,0)</f>
        <v>41215</v>
      </c>
      <c r="H1196" s="24">
        <f t="shared" si="60"/>
        <v>41230</v>
      </c>
      <c r="I1196" s="24" t="s">
        <v>458</v>
      </c>
      <c r="J1196" s="48" t="s">
        <v>469</v>
      </c>
      <c r="K1196" s="31" t="str">
        <f>VLOOKUP(B1196,SAOM!B$2:H2737,4,0)</f>
        <v>Aceito</v>
      </c>
      <c r="L1196" s="10" t="s">
        <v>456</v>
      </c>
      <c r="M1196" s="33" t="str">
        <f>VLOOKUP(B1196,SAOM!B$2:F3023,5,0)</f>
        <v>Lider</v>
      </c>
      <c r="N1196" s="101" t="s">
        <v>7786</v>
      </c>
      <c r="O1196" s="11" t="str">
        <f>VLOOKUP(N1196,Coordenadas!B$2:C2043,2,0)</f>
        <v>SUDESTE</v>
      </c>
      <c r="P1196" s="11" t="str">
        <f>VLOOKUP(N1196,Coordenadas!B$2:D2043,3,0)</f>
        <v xml:space="preserve"> 21°19'38.20"S</v>
      </c>
      <c r="Q1196" s="11" t="str">
        <f>VLOOKUP(N1196,Coordenadas!B$2:E2043,4,0)</f>
        <v xml:space="preserve"> 43°22'37.22"O</v>
      </c>
      <c r="R1196" s="31">
        <v>4033</v>
      </c>
      <c r="S1196" s="24">
        <v>41178</v>
      </c>
      <c r="T1196" s="54" t="str">
        <f>VLOOKUP(B1196,SAOM!B$2:M2737,9,0)</f>
        <v>GUILHERME CABRAL GONÇALVES</v>
      </c>
      <c r="U1196" s="24" t="str">
        <f>VLOOKUP(B1196,SAOM!B$2:N2737,10,0)</f>
        <v xml:space="preserve"> 	RUA SÉRGIO CARVALHO AMARAL, 01  - CENTRO</v>
      </c>
      <c r="V1196" s="54" t="str">
        <f>VLOOKUP(B1196,SAOM!B$2:P2737,12,0)</f>
        <v>(32)3256-1291</v>
      </c>
      <c r="W1196" s="175" t="str">
        <f>VLOOKUP(B1196,SAOM!B$2:O2737,11,0)</f>
        <v>36255-000</v>
      </c>
      <c r="X1196" s="31" t="str">
        <f>VLOOKUP(B1196,SAOM!B$2:Q2737,13,0)</f>
        <v>00:20:0E:10:54:A2</v>
      </c>
      <c r="Y1196" s="24">
        <v>41234</v>
      </c>
      <c r="Z1196" s="40" t="s">
        <v>3786</v>
      </c>
      <c r="AA1196" s="55">
        <v>41261</v>
      </c>
      <c r="AB1196" s="28">
        <f>VLOOKUP(C1196,Relatorios!A$3:B1967,2,0)</f>
        <v>41299</v>
      </c>
      <c r="AC1196" s="287">
        <f>VLOOKUP(D1196,Faturamento!D$3:F2631,3,0)</f>
        <v>41292</v>
      </c>
      <c r="AD1196" s="45" t="s">
        <v>9638</v>
      </c>
      <c r="AE1196" s="55" t="str">
        <f>VLOOKUP(B1196,SAOM!B$2:T2737,16,0)</f>
        <v>-</v>
      </c>
      <c r="AF1196" s="55">
        <f t="shared" si="61"/>
        <v>41351</v>
      </c>
      <c r="AG1196" s="55">
        <v>41253</v>
      </c>
      <c r="AH1196" s="55">
        <v>41261</v>
      </c>
      <c r="AI1196" s="181" t="s">
        <v>8609</v>
      </c>
      <c r="AJ1196" s="115" t="s">
        <v>12882</v>
      </c>
      <c r="AK1196" s="115" t="s">
        <v>13258</v>
      </c>
      <c r="AL1196" s="11" t="str">
        <f>VLOOKUP(B1196,SAOM!B$2:U2854,20,0)</f>
        <v>Vai deixar ligado no modem.</v>
      </c>
    </row>
    <row r="1197" spans="1:38" s="15" customFormat="1" ht="15.75" customHeight="1">
      <c r="A1197" s="39">
        <v>4496</v>
      </c>
      <c r="B1197" s="31">
        <v>4496</v>
      </c>
      <c r="C1197" s="31">
        <v>4496</v>
      </c>
      <c r="D1197" s="33" t="str">
        <f>VLOOKUP(B1197,SAOM!B$2:H2854,7,0)</f>
        <v>SES-ARRA-4496</v>
      </c>
      <c r="E1197" s="13">
        <v>41170</v>
      </c>
      <c r="F1197" s="13">
        <f t="shared" si="63"/>
        <v>41215</v>
      </c>
      <c r="G1197" s="13">
        <f>VLOOKUP(B1197,SAOM!B$2:D2741,3,0)</f>
        <v>41215</v>
      </c>
      <c r="H1197" s="13">
        <f t="shared" si="60"/>
        <v>41230</v>
      </c>
      <c r="I1197" s="13" t="s">
        <v>458</v>
      </c>
      <c r="J1197" s="10" t="s">
        <v>469</v>
      </c>
      <c r="K1197" s="33" t="str">
        <f>VLOOKUP(B1197,SAOM!B$2:H2738,4,0)</f>
        <v>Aceito</v>
      </c>
      <c r="L1197" s="10" t="s">
        <v>456</v>
      </c>
      <c r="M1197" s="33" t="str">
        <f>VLOOKUP(B1197,SAOM!B$2:F3024,5,0)</f>
        <v>Lider</v>
      </c>
      <c r="N1197" s="11" t="s">
        <v>7802</v>
      </c>
      <c r="O1197" s="11" t="str">
        <f>VLOOKUP(N1197,Coordenadas!B$2:C2044,2,0)</f>
        <v>TRIÂNGULO DO NORTE</v>
      </c>
      <c r="P1197" s="11" t="str">
        <f>VLOOKUP(N1197,Coordenadas!B$2:D2044,3,0)</f>
        <v xml:space="preserve"> 18°26'23.11"S</v>
      </c>
      <c r="Q1197" s="11" t="str">
        <f>VLOOKUP(N1197,Coordenadas!B$2:E2044,4,0)</f>
        <v xml:space="preserve"> 49°11'15.89"O</v>
      </c>
      <c r="R1197" s="33">
        <v>4033</v>
      </c>
      <c r="S1197" s="13">
        <v>41180</v>
      </c>
      <c r="T1197" s="35" t="str">
        <f>VLOOKUP(B1197,SAOM!B$2:M2738,9,0)</f>
        <v>ANA LUISA FONTOURA</v>
      </c>
      <c r="U1197" s="13" t="str">
        <f>VLOOKUP(B1197,SAOM!B$2:N2738,10,0)</f>
        <v>AVENIDA PRINCIPAL, nº 39</v>
      </c>
      <c r="V1197" s="35" t="str">
        <f>VLOOKUP(B1197,SAOM!B$2:P2738,12,0)</f>
        <v>(34)3284-9549</v>
      </c>
      <c r="W1197" s="60" t="str">
        <f>VLOOKUP(B1197,SAOM!B$2:O2738,11,0)</f>
        <v>38435-000</v>
      </c>
      <c r="X1197" s="33" t="str">
        <f>VLOOKUP(B1197,SAOM!B$2:Q2738,13,0)</f>
        <v>00:20:0e:10:54:6f</v>
      </c>
      <c r="Y1197" s="13">
        <v>41264</v>
      </c>
      <c r="Z1197" s="11" t="s">
        <v>11990</v>
      </c>
      <c r="AA1197" s="14">
        <v>41264</v>
      </c>
      <c r="AB1197" s="28">
        <f>VLOOKUP(C1197,Relatorios!A$3:B1968,2,0)</f>
        <v>41299</v>
      </c>
      <c r="AC1197" s="287">
        <f>VLOOKUP(D1197,Faturamento!D$3:F2632,3,0)</f>
        <v>41295</v>
      </c>
      <c r="AD1197" s="41"/>
      <c r="AE1197" s="14" t="str">
        <f>VLOOKUP(B1197,SAOM!B$2:T2738,16,0)</f>
        <v>-</v>
      </c>
      <c r="AF1197" s="14">
        <f t="shared" si="61"/>
        <v>41354</v>
      </c>
      <c r="AG1197" s="14" t="s">
        <v>4162</v>
      </c>
      <c r="AH1197" s="14"/>
      <c r="AI1197" s="47"/>
      <c r="AJ1197" s="114"/>
      <c r="AK1197" s="114"/>
      <c r="AL1197" s="11" t="str">
        <f>VLOOKUP(B1197,SAOM!B$2:U2855,20,0)</f>
        <v>Conectado ao modem.</v>
      </c>
    </row>
    <row r="1198" spans="1:38" s="15" customFormat="1" ht="15.75" customHeight="1">
      <c r="A1198" s="39">
        <v>4497</v>
      </c>
      <c r="B1198" s="31">
        <v>4497</v>
      </c>
      <c r="C1198" s="31">
        <v>4497</v>
      </c>
      <c r="D1198" s="33" t="str">
        <f>VLOOKUP(B1198,SAOM!B$2:H2855,7,0)</f>
        <v>SES-ARTA-4497</v>
      </c>
      <c r="E1198" s="13">
        <v>41170</v>
      </c>
      <c r="F1198" s="13">
        <f t="shared" si="63"/>
        <v>41215</v>
      </c>
      <c r="G1198" s="13">
        <f>VLOOKUP(B1198,SAOM!B$2:D2742,3,0)</f>
        <v>41215</v>
      </c>
      <c r="H1198" s="13">
        <f t="shared" si="60"/>
        <v>41230</v>
      </c>
      <c r="I1198" s="13" t="s">
        <v>458</v>
      </c>
      <c r="J1198" s="10" t="s">
        <v>469</v>
      </c>
      <c r="K1198" s="33" t="str">
        <f>VLOOKUP(B1198,SAOM!B$2:H2739,4,0)</f>
        <v>Aceito</v>
      </c>
      <c r="L1198" s="10" t="s">
        <v>456</v>
      </c>
      <c r="M1198" s="33" t="str">
        <f>VLOOKUP(B1198,SAOM!B$2:F3025,5,0)</f>
        <v>Lider</v>
      </c>
      <c r="N1198" s="68" t="s">
        <v>7807</v>
      </c>
      <c r="O1198" s="11" t="str">
        <f>VLOOKUP(N1198,Coordenadas!B$2:C2045,2,0)</f>
        <v>SUDESTE</v>
      </c>
      <c r="P1198" s="11" t="str">
        <f>VLOOKUP(N1198,Coordenadas!B$2:D2045,3,0)</f>
        <v xml:space="preserve"> 21°37'43.05"S</v>
      </c>
      <c r="Q1198" s="11" t="str">
        <f>VLOOKUP(N1198,Coordenadas!B$2:E2045,4,0)</f>
        <v xml:space="preserve"> 42°49'51.42"O</v>
      </c>
      <c r="R1198" s="33">
        <v>4033</v>
      </c>
      <c r="S1198" s="13">
        <v>41296</v>
      </c>
      <c r="T1198" s="35" t="str">
        <f>VLOOKUP(B1198,SAOM!B$2:M2739,9,0)</f>
        <v>JOSE FRANCISCO KIKO MONTES PEREIRA</v>
      </c>
      <c r="U1198" s="13" t="str">
        <f>VLOOKUP(B1198,SAOM!B$2:N2739,10,0)</f>
        <v>RUA DO ROSÁRIO, S/N, CENTRO</v>
      </c>
      <c r="V1198" s="35" t="str">
        <f>VLOOKUP(B1198,SAOM!B$2:P2739,12,0)</f>
        <v>(32)3445-1188/1277</v>
      </c>
      <c r="W1198" s="60" t="str">
        <f>VLOOKUP(B1198,SAOM!B$2:O2739,11,0)</f>
        <v>25710-000</v>
      </c>
      <c r="X1198" s="33" t="str">
        <f>VLOOKUP(B1198,SAOM!B$2:Q2739,13,0)</f>
        <v>00:20:0E:10:58:45</v>
      </c>
      <c r="Y1198" s="13">
        <v>41381</v>
      </c>
      <c r="Z1198" s="11" t="s">
        <v>17263</v>
      </c>
      <c r="AA1198" s="14">
        <v>41382</v>
      </c>
      <c r="AB1198" s="28" t="e">
        <f>VLOOKUP(C1198,Relatorios!A$3:B1969,2,0)</f>
        <v>#N/A</v>
      </c>
      <c r="AC1198" s="287">
        <f>VLOOKUP(D1198,Faturamento!D$3:F2633,3,0)</f>
        <v>41413</v>
      </c>
      <c r="AD1198" s="41"/>
      <c r="AE1198" s="14" t="str">
        <f>VLOOKUP(B1198,SAOM!B$2:T2739,16,0)</f>
        <v>-</v>
      </c>
      <c r="AF1198" s="14">
        <f t="shared" si="61"/>
        <v>41472</v>
      </c>
      <c r="AG1198" s="14" t="s">
        <v>4162</v>
      </c>
      <c r="AH1198" s="14"/>
      <c r="AI1198" s="47"/>
      <c r="AJ1198" s="114"/>
      <c r="AK1198" s="114"/>
      <c r="AL1198" s="11" t="str">
        <f>VLOOKUP(B1198,SAOM!B$2:U2856,20,0)</f>
        <v>Vai deixar conectado no modem.</v>
      </c>
    </row>
    <row r="1199" spans="1:38" s="15" customFormat="1" ht="15.75" customHeight="1">
      <c r="A1199" s="39">
        <v>4498</v>
      </c>
      <c r="B1199" s="31">
        <v>4498</v>
      </c>
      <c r="C1199" s="31">
        <v>4498</v>
      </c>
      <c r="D1199" s="33" t="str">
        <f>VLOOKUP(B1199,SAOM!B$2:H2856,7,0)</f>
        <v>SES-ARVA-4498</v>
      </c>
      <c r="E1199" s="13">
        <v>41170</v>
      </c>
      <c r="F1199" s="13">
        <f t="shared" si="63"/>
        <v>41215</v>
      </c>
      <c r="G1199" s="13">
        <f>VLOOKUP(B1199,SAOM!B$2:D2743,3,0)</f>
        <v>41215</v>
      </c>
      <c r="H1199" s="13">
        <f t="shared" si="60"/>
        <v>41230</v>
      </c>
      <c r="I1199" s="13" t="s">
        <v>458</v>
      </c>
      <c r="J1199" s="10" t="s">
        <v>469</v>
      </c>
      <c r="K1199" s="33" t="str">
        <f>VLOOKUP(B1199,SAOM!B$2:H2740,4,0)</f>
        <v>Aceito</v>
      </c>
      <c r="L1199" s="10" t="s">
        <v>456</v>
      </c>
      <c r="M1199" s="33" t="str">
        <f>VLOOKUP(B1199,SAOM!B$2:F3026,5,0)</f>
        <v>Lider</v>
      </c>
      <c r="N1199" s="68" t="s">
        <v>7812</v>
      </c>
      <c r="O1199" s="11" t="str">
        <f>VLOOKUP(N1199,Coordenadas!B$2:C2046,2,0)</f>
        <v>JEQUITINHONHA</v>
      </c>
      <c r="P1199" s="11" t="str">
        <f>VLOOKUP(N1199,Coordenadas!B$2:D2046,3,0)</f>
        <v xml:space="preserve"> 17°52'4.68"S</v>
      </c>
      <c r="Q1199" s="11" t="str">
        <f>VLOOKUP(N1199,Coordenadas!B$2:E2046,4,0)</f>
        <v xml:space="preserve"> 42°33'21.01"O</v>
      </c>
      <c r="R1199" s="33">
        <v>4033</v>
      </c>
      <c r="S1199" s="13">
        <v>41178</v>
      </c>
      <c r="T1199" s="35" t="str">
        <f>VLOOKUP(B1199,SAOM!B$2:M2740,9,0)</f>
        <v xml:space="preserve">KELLY DO ROSÁRIO SILVA </v>
      </c>
      <c r="U1199" s="13" t="str">
        <f>VLOOKUP(B1199,SAOM!B$2:N2740,10,0)</f>
        <v>AVENIDA BRASIL S/N</v>
      </c>
      <c r="V1199" s="35" t="str">
        <f>VLOOKUP(B1199,SAOM!B$2:P2740,12,0)</f>
        <v>(33)3515-9089</v>
      </c>
      <c r="W1199" s="60" t="str">
        <f>VLOOKUP(B1199,SAOM!B$2:O2740,11,0)</f>
        <v>39678-000</v>
      </c>
      <c r="X1199" s="33" t="str">
        <f>VLOOKUP(B1199,SAOM!B$2:Q2740,13,0)</f>
        <v>00:20:0e:10:55:3f</v>
      </c>
      <c r="Y1199" s="13">
        <v>41263</v>
      </c>
      <c r="Z1199" s="11" t="s">
        <v>5712</v>
      </c>
      <c r="AA1199" s="14">
        <v>41263</v>
      </c>
      <c r="AB1199" s="28">
        <f>VLOOKUP(C1199,Relatorios!A$3:B1970,2,0)</f>
        <v>41277</v>
      </c>
      <c r="AC1199" s="287">
        <f>VLOOKUP(D1199,Faturamento!D$3:F2634,3,0)</f>
        <v>41294</v>
      </c>
      <c r="AD1199" s="41"/>
      <c r="AE1199" s="14" t="str">
        <f>VLOOKUP(B1199,SAOM!B$2:T2740,16,0)</f>
        <v>-</v>
      </c>
      <c r="AF1199" s="14">
        <f t="shared" si="61"/>
        <v>41353</v>
      </c>
      <c r="AG1199" s="14" t="s">
        <v>4162</v>
      </c>
      <c r="AH1199" s="14"/>
      <c r="AI1199" s="47"/>
      <c r="AJ1199" s="114"/>
      <c r="AK1199" s="114"/>
      <c r="AL1199" s="11" t="str">
        <f>VLOOKUP(B1199,SAOM!B$2:U2857,20,0)</f>
        <v>local onde modem ficará não possui computador</v>
      </c>
    </row>
    <row r="1200" spans="1:38" s="57" customFormat="1" ht="15.75" customHeight="1">
      <c r="A1200" s="39">
        <v>4499</v>
      </c>
      <c r="B1200" s="31">
        <v>4499</v>
      </c>
      <c r="C1200" s="31">
        <v>4499</v>
      </c>
      <c r="D1200" s="33" t="str">
        <f>VLOOKUP(B1200,SAOM!B$2:H2857,7,0)</f>
        <v>SES-AUMA-4499</v>
      </c>
      <c r="E1200" s="24">
        <v>41170</v>
      </c>
      <c r="F1200" s="24">
        <f t="shared" si="63"/>
        <v>41215</v>
      </c>
      <c r="G1200" s="13">
        <f>VLOOKUP(B1200,SAOM!B$2:D2744,3,0)</f>
        <v>41215</v>
      </c>
      <c r="H1200" s="24">
        <f t="shared" si="60"/>
        <v>41230</v>
      </c>
      <c r="I1200" s="24" t="s">
        <v>458</v>
      </c>
      <c r="J1200" s="48" t="s">
        <v>469</v>
      </c>
      <c r="K1200" s="33" t="str">
        <f>VLOOKUP(B1200,SAOM!B$2:H2741,4,0)</f>
        <v>Aceito</v>
      </c>
      <c r="L1200" s="10" t="s">
        <v>456</v>
      </c>
      <c r="M1200" s="33" t="str">
        <f>VLOOKUP(B1200,SAOM!B$2:F3027,5,0)</f>
        <v>Lider</v>
      </c>
      <c r="N1200" s="101" t="s">
        <v>7817</v>
      </c>
      <c r="O1200" s="11" t="str">
        <f>VLOOKUP(N1200,Coordenadas!B$2:C2047,2,0)</f>
        <v>CENTRO</v>
      </c>
      <c r="P1200" s="11" t="str">
        <f>VLOOKUP(N1200,Coordenadas!B$2:D2047,3,0)</f>
        <v xml:space="preserve"> 18° 6'41.82"S</v>
      </c>
      <c r="Q1200" s="11" t="str">
        <f>VLOOKUP(N1200,Coordenadas!B$2:E2047,4,0)</f>
        <v xml:space="preserve"> 44°16'1.15"O</v>
      </c>
      <c r="R1200" s="31">
        <v>4033</v>
      </c>
      <c r="S1200" s="24">
        <v>41178</v>
      </c>
      <c r="T1200" s="35" t="str">
        <f>VLOOKUP(B1200,SAOM!B$2:M2741,9,0)</f>
        <v>ADSON RODRIGUES BOTELHO</v>
      </c>
      <c r="U1200" s="13" t="str">
        <f>VLOOKUP(B1200,SAOM!B$2:N2741,10,0)</f>
        <v>PRAÇA PREFEITO JOÃO CAETANO, 418</v>
      </c>
      <c r="V1200" s="35" t="str">
        <f>VLOOKUP(B1200,SAOM!B$2:P2741,12,0)</f>
        <v>(38)3758-1210</v>
      </c>
      <c r="W1200" s="60" t="str">
        <f>VLOOKUP(B1200,SAOM!B$2:O2741,11,0)</f>
        <v>39220-000</v>
      </c>
      <c r="X1200" s="33" t="str">
        <f>VLOOKUP(B1200,SAOM!B$2:Q2741,13,0)</f>
        <v>00:20:0E:10:49:D3</v>
      </c>
      <c r="Y1200" s="24">
        <v>41192</v>
      </c>
      <c r="Z1200" s="40" t="s">
        <v>5717</v>
      </c>
      <c r="AA1200" s="55">
        <v>41193</v>
      </c>
      <c r="AB1200" s="28">
        <f>VLOOKUP(C1200,Relatorios!A$3:B1971,2,0)</f>
        <v>41299</v>
      </c>
      <c r="AC1200" s="287">
        <f>VLOOKUP(D1200,Faturamento!D$3:F2635,3,0)</f>
        <v>41224</v>
      </c>
      <c r="AD1200" s="45"/>
      <c r="AE1200" s="14" t="str">
        <f>VLOOKUP(B1200,SAOM!B$2:T2741,16,0)</f>
        <v>-</v>
      </c>
      <c r="AF1200" s="55">
        <f t="shared" si="61"/>
        <v>41283</v>
      </c>
      <c r="AG1200" s="55" t="s">
        <v>4162</v>
      </c>
      <c r="AH1200" s="55"/>
      <c r="AI1200" s="181"/>
      <c r="AJ1200" s="115"/>
      <c r="AK1200" s="115"/>
      <c r="AL1200" s="11" t="str">
        <f>VLOOKUP(B1200,SAOM!B$2:U2858,20,0)</f>
        <v xml:space="preserve">Não, pc não possui porta liberada. </v>
      </c>
    </row>
    <row r="1201" spans="1:38" s="57" customFormat="1" ht="15.75" customHeight="1">
      <c r="A1201" s="39">
        <v>4500</v>
      </c>
      <c r="B1201" s="31">
        <v>4500</v>
      </c>
      <c r="C1201" s="31">
        <v>4500</v>
      </c>
      <c r="D1201" s="33" t="str">
        <f>VLOOKUP(B1201,SAOM!B$2:H2858,7,0)</f>
        <v>SES-BELE-4500</v>
      </c>
      <c r="E1201" s="24">
        <v>41170</v>
      </c>
      <c r="F1201" s="24">
        <f t="shared" si="63"/>
        <v>41215</v>
      </c>
      <c r="G1201" s="13">
        <f>VLOOKUP(B1201,SAOM!B$2:D2745,3,0)</f>
        <v>41215</v>
      </c>
      <c r="H1201" s="24">
        <f t="shared" si="60"/>
        <v>41230</v>
      </c>
      <c r="I1201" s="24" t="s">
        <v>458</v>
      </c>
      <c r="J1201" s="48" t="s">
        <v>469</v>
      </c>
      <c r="K1201" s="33" t="str">
        <f>VLOOKUP(B1201,SAOM!B$2:H2742,4,0)</f>
        <v>Aceito</v>
      </c>
      <c r="L1201" s="10" t="s">
        <v>456</v>
      </c>
      <c r="M1201" s="33" t="str">
        <f>VLOOKUP(B1201,SAOM!B$2:F3028,5,0)</f>
        <v>Lider</v>
      </c>
      <c r="N1201" s="101" t="s">
        <v>7822</v>
      </c>
      <c r="O1201" s="11" t="str">
        <f>VLOOKUP(N1201,Coordenadas!B$2:C2048,2,0)</f>
        <v>CENTRO</v>
      </c>
      <c r="P1201" s="11" t="str">
        <f>VLOOKUP(N1201,Coordenadas!B$2:D2048,3,0)</f>
        <v xml:space="preserve"> 20°24'28.78"S</v>
      </c>
      <c r="Q1201" s="11" t="str">
        <f>VLOOKUP(N1201,Coordenadas!B$2:E2048,4,0)</f>
        <v xml:space="preserve"> 44° 1'5.46"O</v>
      </c>
      <c r="R1201" s="31">
        <v>4033</v>
      </c>
      <c r="S1201" s="24">
        <v>41232</v>
      </c>
      <c r="T1201" s="35" t="str">
        <f>VLOOKUP(B1201,SAOM!B$2:M2742,9,0)</f>
        <v>ANA CAROLINE VIEIRA REZENDE</v>
      </c>
      <c r="U1201" s="13" t="str">
        <f>VLOOKUP(B1201,SAOM!B$2:N2742,10,0)</f>
        <v>RUA PADRE JACINTO nº 21</v>
      </c>
      <c r="V1201" s="35" t="str">
        <f>VLOOKUP(B1201,SAOM!B$2:P2742,12,0)</f>
        <v>(31)3734-1414</v>
      </c>
      <c r="W1201" s="60" t="str">
        <f>VLOOKUP(B1201,SAOM!B$2:O2742,11,0)</f>
        <v>35473-000</v>
      </c>
      <c r="X1201" s="33" t="str">
        <f>VLOOKUP(B1201,SAOM!B$2:Q2742,13,0)</f>
        <v>00:20:0E:10:54:EE</v>
      </c>
      <c r="Y1201" s="24">
        <v>41247</v>
      </c>
      <c r="Z1201" s="11" t="s">
        <v>7530</v>
      </c>
      <c r="AA1201" s="55">
        <v>41247</v>
      </c>
      <c r="AB1201" s="28">
        <f>VLOOKUP(C1201,Relatorios!A$3:B1972,2,0)</f>
        <v>41277</v>
      </c>
      <c r="AC1201" s="287">
        <f>VLOOKUP(D1201,Faturamento!D$3:F2636,3,0)</f>
        <v>41278</v>
      </c>
      <c r="AD1201" s="45"/>
      <c r="AE1201" s="14" t="str">
        <f>VLOOKUP(B1201,SAOM!B$2:T2742,16,0)</f>
        <v>-</v>
      </c>
      <c r="AF1201" s="55">
        <f t="shared" si="61"/>
        <v>41337</v>
      </c>
      <c r="AG1201" s="55" t="s">
        <v>4162</v>
      </c>
      <c r="AH1201" s="55"/>
      <c r="AI1201" s="181"/>
      <c r="AJ1201" s="115"/>
      <c r="AK1201" s="115"/>
      <c r="AL1201" s="11" t="str">
        <f>VLOOKUP(B1201,SAOM!B$2:U2859,20,0)</f>
        <v>No modem.</v>
      </c>
    </row>
    <row r="1202" spans="1:38" s="15" customFormat="1" ht="15.75" customHeight="1">
      <c r="A1202" s="39">
        <v>4501</v>
      </c>
      <c r="B1202" s="31">
        <v>4501</v>
      </c>
      <c r="C1202" s="31">
        <v>4501</v>
      </c>
      <c r="D1202" s="33" t="str">
        <f>VLOOKUP(B1202,SAOM!B$2:H2859,7,0)</f>
        <v>SES-CAHO-4501</v>
      </c>
      <c r="E1202" s="13">
        <v>41170</v>
      </c>
      <c r="F1202" s="13">
        <f t="shared" si="63"/>
        <v>41215</v>
      </c>
      <c r="G1202" s="13">
        <f>VLOOKUP(B1202,SAOM!B$2:D2746,3,0)</f>
        <v>41215</v>
      </c>
      <c r="H1202" s="13">
        <f t="shared" si="60"/>
        <v>41230</v>
      </c>
      <c r="I1202" s="13" t="s">
        <v>458</v>
      </c>
      <c r="J1202" s="10" t="s">
        <v>469</v>
      </c>
      <c r="K1202" s="33" t="str">
        <f>VLOOKUP(B1202,SAOM!B$2:H2743,4,0)</f>
        <v>Aceito</v>
      </c>
      <c r="L1202" s="10" t="s">
        <v>456</v>
      </c>
      <c r="M1202" s="33" t="str">
        <f>VLOOKUP(B1202,SAOM!B$2:F3029,5,0)</f>
        <v>Lider</v>
      </c>
      <c r="N1202" s="68" t="s">
        <v>7827</v>
      </c>
      <c r="O1202" s="11" t="str">
        <f>VLOOKUP(N1202,Coordenadas!B$2:C2049,2,0)</f>
        <v>OESTE</v>
      </c>
      <c r="P1202" s="11" t="str">
        <f>VLOOKUP(N1202,Coordenadas!B$2:D2049,3,0)</f>
        <v xml:space="preserve"> 20°37'18.63"S</v>
      </c>
      <c r="Q1202" s="11" t="str">
        <f>VLOOKUP(N1202,Coordenadas!B$2:E2049,4,0)</f>
        <v xml:space="preserve"> 45°10'7.15"O</v>
      </c>
      <c r="R1202" s="33">
        <v>4033</v>
      </c>
      <c r="S1202" s="13">
        <v>41204</v>
      </c>
      <c r="T1202" s="35" t="str">
        <f>VLOOKUP(B1202,SAOM!B$2:M2743,9,0)</f>
        <v>VALQUIRIA KARINE LIMA</v>
      </c>
      <c r="U1202" s="13" t="str">
        <f>VLOOKUP(B1202,SAOM!B$2:N2743,10,0)</f>
        <v>AV. ITAPECERICA, nº 146</v>
      </c>
      <c r="V1202" s="35" t="str">
        <f>VLOOKUP(B1202,SAOM!B$2:P2743,12,0)</f>
        <v>(37)3343-1294</v>
      </c>
      <c r="W1202" s="60" t="str">
        <f>VLOOKUP(B1202,SAOM!B$2:O2743,11,0)</f>
        <v>35555-000</v>
      </c>
      <c r="X1202" s="33" t="str">
        <f>VLOOKUP(B1202,SAOM!B$2:Q2743,13,0)</f>
        <v>00:20:0e:10:54:85</v>
      </c>
      <c r="Y1202" s="13">
        <v>41262</v>
      </c>
      <c r="Z1202" s="11" t="s">
        <v>5381</v>
      </c>
      <c r="AA1202" s="14">
        <v>41262</v>
      </c>
      <c r="AB1202" s="28">
        <f>VLOOKUP(C1202,Relatorios!A$3:B1973,2,0)</f>
        <v>41291</v>
      </c>
      <c r="AC1202" s="287">
        <f>VLOOKUP(D1202,Faturamento!D$3:F2637,3,0)</f>
        <v>41293</v>
      </c>
      <c r="AD1202" s="41"/>
      <c r="AE1202" s="14" t="str">
        <f>VLOOKUP(B1202,SAOM!B$2:T2743,16,0)</f>
        <v>-</v>
      </c>
      <c r="AF1202" s="14">
        <f t="shared" si="61"/>
        <v>41352</v>
      </c>
      <c r="AG1202" s="14">
        <v>41327</v>
      </c>
      <c r="AH1202" s="14">
        <v>41382</v>
      </c>
      <c r="AI1202" s="47" t="s">
        <v>8608</v>
      </c>
      <c r="AJ1202" s="114" t="s">
        <v>15892</v>
      </c>
      <c r="AK1202" s="114" t="s">
        <v>17887</v>
      </c>
      <c r="AL1202" s="11" t="str">
        <f>VLOOKUP(B1202,SAOM!B$2:U2860,20,0)</f>
        <v>Conectado ao modem</v>
      </c>
    </row>
    <row r="1203" spans="1:38" s="57" customFormat="1" ht="15.75" customHeight="1">
      <c r="A1203" s="39">
        <v>4502</v>
      </c>
      <c r="B1203" s="31">
        <v>4502</v>
      </c>
      <c r="C1203" s="31">
        <v>4502</v>
      </c>
      <c r="D1203" s="33" t="str">
        <f>VLOOKUP(B1203,SAOM!B$2:H2860,7,0)</f>
        <v>SES-CAUI-4502</v>
      </c>
      <c r="E1203" s="24">
        <v>41170</v>
      </c>
      <c r="F1203" s="24">
        <v>41216</v>
      </c>
      <c r="G1203" s="13">
        <f>VLOOKUP(B1203,SAOM!B$2:D2747,3,0)</f>
        <v>41216</v>
      </c>
      <c r="H1203" s="24">
        <f t="shared" si="60"/>
        <v>41231</v>
      </c>
      <c r="I1203" s="24">
        <v>41192</v>
      </c>
      <c r="J1203" s="48" t="s">
        <v>469</v>
      </c>
      <c r="K1203" s="33" t="str">
        <f>VLOOKUP(B1203,SAOM!B$2:H2744,4,0)</f>
        <v>Aceito</v>
      </c>
      <c r="L1203" s="10" t="s">
        <v>456</v>
      </c>
      <c r="M1203" s="33" t="str">
        <f>VLOOKUP(B1203,SAOM!B$2:F3030,5,0)</f>
        <v>Lider</v>
      </c>
      <c r="N1203" s="40" t="s">
        <v>7832</v>
      </c>
      <c r="O1203" s="11" t="str">
        <f>VLOOKUP(N1203,Coordenadas!B$2:C2050,2,0)</f>
        <v>SUL</v>
      </c>
      <c r="P1203" s="11" t="str">
        <f>VLOOKUP(N1203,Coordenadas!B$2:D2050,3,0)</f>
        <v xml:space="preserve"> 22°36'36.11"S</v>
      </c>
      <c r="Q1203" s="11" t="str">
        <f>VLOOKUP(N1203,Coordenadas!B$2:E2050,4,0)</f>
        <v xml:space="preserve"> 46° 3'28.17"O</v>
      </c>
      <c r="R1203" s="31">
        <v>4033</v>
      </c>
      <c r="S1203" s="24">
        <v>41213</v>
      </c>
      <c r="T1203" s="35" t="str">
        <f>VLOOKUP(B1203,SAOM!B$2:M2744,9,0)</f>
        <v>ANGELA MARIA DE ALMEIDA/ MARIA CRISTINA NAS</v>
      </c>
      <c r="U1203" s="13" t="str">
        <f>VLOOKUP(B1203,SAOM!B$2:N2744,10,0)</f>
        <v>Olimpio Ernesto da Silva N/487 - Vila Ns Senhora Aparecida</v>
      </c>
      <c r="V1203" s="35" t="str">
        <f>VLOOKUP(B1203,SAOM!B$2:P2744,12,0)</f>
        <v>(35)3431-9532</v>
      </c>
      <c r="W1203" s="60" t="str">
        <f>VLOOKUP(B1203,SAOM!B$2:O2744,11,0)</f>
        <v>37600-000</v>
      </c>
      <c r="X1203" s="33" t="str">
        <f>VLOOKUP(B1203,SAOM!B$2:Q2744,13,0)</f>
        <v>00:20:0E:10:54:EF</v>
      </c>
      <c r="Y1203" s="24">
        <v>41242</v>
      </c>
      <c r="Z1203" s="40" t="s">
        <v>6385</v>
      </c>
      <c r="AA1203" s="55">
        <v>41243</v>
      </c>
      <c r="AB1203" s="28">
        <f>VLOOKUP(C1203,Relatorios!A$3:B1974,2,0)</f>
        <v>41291</v>
      </c>
      <c r="AC1203" s="287">
        <f>VLOOKUP(D1203,Faturamento!D$3:F2638,3,0)</f>
        <v>41274</v>
      </c>
      <c r="AD1203" s="45"/>
      <c r="AE1203" s="14" t="str">
        <f>VLOOKUP(B1203,SAOM!B$2:T2744,16,0)</f>
        <v>11/10/2012 14:05:00 	Ivan Santos 	  	Pendência Ativação Resolvida
10/10/2012 11:49:12 	Hernan Martins Alves 	Sem contato com o cliente, favor informar outro contato.  	Pendência Ativação</v>
      </c>
      <c r="AF1203" s="55">
        <f t="shared" si="61"/>
        <v>41333</v>
      </c>
      <c r="AG1203" s="55" t="s">
        <v>4162</v>
      </c>
      <c r="AH1203" s="55"/>
      <c r="AI1203" s="181"/>
      <c r="AJ1203" s="115"/>
      <c r="AK1203" s="115"/>
      <c r="AL1203" s="11" t="str">
        <f>VLOOKUP(B1203,SAOM!B$2:U2861,20,0)</f>
        <v>Não tem computador.</v>
      </c>
    </row>
    <row r="1204" spans="1:38" s="57" customFormat="1" ht="15.75" customHeight="1">
      <c r="A1204" s="39">
        <v>4503</v>
      </c>
      <c r="B1204" s="31">
        <v>4503</v>
      </c>
      <c r="C1204" s="31">
        <v>4503</v>
      </c>
      <c r="D1204" s="33" t="str">
        <f>VLOOKUP(B1204,SAOM!B$2:H2861,7,0)</f>
        <v>SES-CAHA-4503</v>
      </c>
      <c r="E1204" s="24">
        <v>41170</v>
      </c>
      <c r="F1204" s="24">
        <f t="shared" ref="F1204:F1211" si="64">E1204+45</f>
        <v>41215</v>
      </c>
      <c r="G1204" s="13">
        <f>VLOOKUP(B1204,SAOM!B$2:D2748,3,0)</f>
        <v>41215</v>
      </c>
      <c r="H1204" s="24">
        <f t="shared" si="60"/>
        <v>41230</v>
      </c>
      <c r="I1204" s="24" t="s">
        <v>458</v>
      </c>
      <c r="J1204" s="48" t="s">
        <v>469</v>
      </c>
      <c r="K1204" s="33" t="str">
        <f>VLOOKUP(B1204,SAOM!B$2:H2745,4,0)</f>
        <v>Aceito</v>
      </c>
      <c r="L1204" s="10" t="s">
        <v>456</v>
      </c>
      <c r="M1204" s="33" t="str">
        <f>VLOOKUP(B1204,SAOM!B$2:F3031,5,0)</f>
        <v>Lider</v>
      </c>
      <c r="N1204" s="101" t="s">
        <v>7834</v>
      </c>
      <c r="O1204" s="11" t="str">
        <f>VLOOKUP(N1204,Coordenadas!B$2:C2051,2,0)</f>
        <v>SUL</v>
      </c>
      <c r="P1204" s="11" t="str">
        <f>VLOOKUP(N1204,Coordenadas!B$2:D2051,3,0)</f>
        <v xml:space="preserve"> 21°49'54.12"S</v>
      </c>
      <c r="Q1204" s="11" t="str">
        <f>VLOOKUP(N1204,Coordenadas!B$2:E2051,4,0)</f>
        <v xml:space="preserve"> 45°24'27.78"O</v>
      </c>
      <c r="R1204" s="31">
        <v>4033</v>
      </c>
      <c r="S1204" s="24">
        <v>41180</v>
      </c>
      <c r="T1204" s="35" t="str">
        <f>VLOOKUP(B1204,SAOM!B$2:M2745,9,0)</f>
        <v>HENRIQUE DE SAGRES MALA</v>
      </c>
      <c r="U1204" s="13" t="str">
        <f>VLOOKUP(B1204,SAOM!B$2:N2745,10,0)</f>
        <v>RUA DOUTOR BRANDAO nº 313</v>
      </c>
      <c r="V1204" s="35" t="str">
        <f>VLOOKUP(B1204,SAOM!B$2:P2745,12,0)</f>
        <v>(35)3261-1190</v>
      </c>
      <c r="W1204" s="60" t="str">
        <f>VLOOKUP(B1204,SAOM!B$2:O2745,11,0)</f>
        <v>37400-000</v>
      </c>
      <c r="X1204" s="33" t="str">
        <f>VLOOKUP(B1204,SAOM!B$2:Q2745,13,0)</f>
        <v>00:20:0E:10:52:36</v>
      </c>
      <c r="Y1204" s="24">
        <v>41219</v>
      </c>
      <c r="Z1204" s="40" t="s">
        <v>5381</v>
      </c>
      <c r="AA1204" s="55">
        <v>41220</v>
      </c>
      <c r="AB1204" s="28">
        <f>VLOOKUP(C1204,Relatorios!A$3:B1975,2,0)</f>
        <v>41277</v>
      </c>
      <c r="AC1204" s="287">
        <f>VLOOKUP(D1204,Faturamento!D$3:F2639,3,0)</f>
        <v>41251</v>
      </c>
      <c r="AD1204" s="45"/>
      <c r="AE1204" s="14" t="str">
        <f>VLOOKUP(B1204,SAOM!B$2:T2745,16,0)</f>
        <v>-</v>
      </c>
      <c r="AF1204" s="55">
        <f t="shared" si="61"/>
        <v>41310</v>
      </c>
      <c r="AG1204" s="55" t="s">
        <v>4162</v>
      </c>
      <c r="AH1204" s="55"/>
      <c r="AI1204" s="181"/>
      <c r="AJ1204" s="115"/>
      <c r="AK1204" s="115"/>
      <c r="AL1204" s="11" t="str">
        <f>VLOOKUP(B1204,SAOM!B$2:U2862,20,0)</f>
        <v>Não possui cabo.</v>
      </c>
    </row>
    <row r="1205" spans="1:38" s="57" customFormat="1" ht="15.75" customHeight="1">
      <c r="A1205" s="39">
        <v>4504</v>
      </c>
      <c r="B1205" s="31">
        <v>4504</v>
      </c>
      <c r="C1205" s="31">
        <v>4504</v>
      </c>
      <c r="D1205" s="33" t="str">
        <f>VLOOKUP(B1205,SAOM!B$2:H2862,7,0)</f>
        <v>SES-CAOS-4504</v>
      </c>
      <c r="E1205" s="24">
        <v>41170</v>
      </c>
      <c r="F1205" s="24">
        <f t="shared" si="64"/>
        <v>41215</v>
      </c>
      <c r="G1205" s="13">
        <f>VLOOKUP(B1205,SAOM!B$2:D2749,3,0)</f>
        <v>41215</v>
      </c>
      <c r="H1205" s="24">
        <f t="shared" si="60"/>
        <v>41230</v>
      </c>
      <c r="I1205" s="24" t="s">
        <v>458</v>
      </c>
      <c r="J1205" s="48" t="s">
        <v>469</v>
      </c>
      <c r="K1205" s="33" t="str">
        <f>VLOOKUP(B1205,SAOM!B$2:H2746,4,0)</f>
        <v>Aceito</v>
      </c>
      <c r="L1205" s="10" t="s">
        <v>456</v>
      </c>
      <c r="M1205" s="33" t="str">
        <f>VLOOKUP(B1205,SAOM!B$2:F3032,5,0)</f>
        <v>Lider</v>
      </c>
      <c r="N1205" s="101" t="s">
        <v>5994</v>
      </c>
      <c r="O1205" s="11" t="str">
        <f>VLOOKUP(N1205,Coordenadas!B$2:C2052,2,0)</f>
        <v>TRIÂNGULO DO SUL</v>
      </c>
      <c r="P1205" s="11" t="str">
        <f>VLOOKUP(N1205,Coordenadas!B$2:D2052,3,0)</f>
        <v xml:space="preserve"> 19°41'50.98"S</v>
      </c>
      <c r="Q1205" s="11" t="str">
        <f>VLOOKUP(N1205,Coordenadas!B$2:E2052,4,0)</f>
        <v xml:space="preserve"> 46°10'8.55"O</v>
      </c>
      <c r="R1205" s="31">
        <v>4033</v>
      </c>
      <c r="S1205" s="24">
        <v>41180</v>
      </c>
      <c r="T1205" s="35" t="str">
        <f>VLOOKUP(B1205,SAOM!B$2:M2746,9,0)</f>
        <v>PAULA CRISTINA FARIA MATEUS</v>
      </c>
      <c r="U1205" s="13" t="str">
        <f>VLOOKUP(B1205,SAOM!B$2:N2746,10,0)</f>
        <v>RUA MARIA RITA FRANCO nº 465</v>
      </c>
      <c r="V1205" s="35" t="str">
        <f>VLOOKUP(B1205,SAOM!B$2:P2746,12,0)</f>
        <v xml:space="preserve"> (37)3426-9192 </v>
      </c>
      <c r="W1205" s="60" t="str">
        <f>VLOOKUP(B1205,SAOM!B$2:O2746,11,0)</f>
        <v>38970-000</v>
      </c>
      <c r="X1205" s="33" t="str">
        <f>VLOOKUP(B1205,SAOM!B$2:Q2746,13,0)</f>
        <v>00:20:0E:10:4F:AB</v>
      </c>
      <c r="Y1205" s="24">
        <v>41186</v>
      </c>
      <c r="Z1205" s="40" t="s">
        <v>5712</v>
      </c>
      <c r="AA1205" s="55">
        <v>41187</v>
      </c>
      <c r="AB1205" s="28">
        <f>VLOOKUP(C1205,Relatorios!A$3:B1976,2,0)</f>
        <v>41291</v>
      </c>
      <c r="AC1205" s="287">
        <f>VLOOKUP(D1205,Faturamento!D$3:F2640,3,0)</f>
        <v>41218</v>
      </c>
      <c r="AD1205" s="45"/>
      <c r="AE1205" s="14" t="str">
        <f>VLOOKUP(B1205,SAOM!B$2:T2746,16,0)</f>
        <v>-</v>
      </c>
      <c r="AF1205" s="55">
        <f t="shared" si="61"/>
        <v>41277</v>
      </c>
      <c r="AG1205" s="55" t="s">
        <v>4162</v>
      </c>
      <c r="AH1205" s="55"/>
      <c r="AI1205" s="181"/>
      <c r="AJ1205" s="115"/>
      <c r="AK1205" s="115"/>
      <c r="AL1205" s="11" t="str">
        <f>VLOOKUP(B1205,SAOM!B$2:U2863,20,0)</f>
        <v>Localidade não possui pc.</v>
      </c>
    </row>
    <row r="1206" spans="1:38" s="57" customFormat="1" ht="15.75" customHeight="1">
      <c r="A1206" s="39">
        <v>4505</v>
      </c>
      <c r="B1206" s="31">
        <v>4505</v>
      </c>
      <c r="C1206" s="31">
        <v>4505</v>
      </c>
      <c r="D1206" s="31" t="str">
        <f>VLOOKUP(B1206,SAOM!B$2:H2863,7,0)</f>
        <v>SES-CAAA-4505</v>
      </c>
      <c r="E1206" s="24">
        <v>41170</v>
      </c>
      <c r="F1206" s="24">
        <f t="shared" si="64"/>
        <v>41215</v>
      </c>
      <c r="G1206" s="24">
        <f>VLOOKUP(B1206,SAOM!B$2:D2750,3,0)</f>
        <v>41311</v>
      </c>
      <c r="H1206" s="24">
        <f t="shared" si="60"/>
        <v>41230</v>
      </c>
      <c r="I1206" s="24">
        <v>41284</v>
      </c>
      <c r="J1206" s="48" t="s">
        <v>469</v>
      </c>
      <c r="K1206" s="31" t="str">
        <f>VLOOKUP(B1206,SAOM!B$2:H2747,4,0)</f>
        <v>Aceito</v>
      </c>
      <c r="L1206" s="48" t="s">
        <v>456</v>
      </c>
      <c r="M1206" s="33" t="str">
        <f>VLOOKUP(B1206,SAOM!B$2:F3033,5,0)</f>
        <v>Lider</v>
      </c>
      <c r="N1206" s="101" t="s">
        <v>7842</v>
      </c>
      <c r="O1206" s="40" t="str">
        <f>VLOOKUP(N1206,Coordenadas!B$2:C2053,2,0)</f>
        <v>LESTE DO SUL</v>
      </c>
      <c r="P1206" s="40" t="str">
        <f>VLOOKUP(N1206,Coordenadas!B$2:D2053,3,0)</f>
        <v xml:space="preserve"> 20°40'38.73"S</v>
      </c>
      <c r="Q1206" s="40" t="str">
        <f>VLOOKUP(N1206,Coordenadas!B$2:E2053,4,0)</f>
        <v xml:space="preserve"> 42°37'6.54"O</v>
      </c>
      <c r="R1206" s="31">
        <v>4033</v>
      </c>
      <c r="S1206" s="24">
        <v>41178</v>
      </c>
      <c r="T1206" s="54" t="str">
        <f>VLOOKUP(B1206,SAOM!B$2:M2747,9,0)</f>
        <v>AMANDA LELIS RODRIGUES</v>
      </c>
      <c r="U1206" s="24" t="str">
        <f>VLOOKUP(B1206,SAOM!B$2:N2747,10,0)</f>
        <v>AV, PEDRO DIAS LOPES , S/N, BAIRRO NOVO HORIZONTE, CEP: 36592-000</v>
      </c>
      <c r="V1206" s="54" t="str">
        <f>VLOOKUP(B1206,SAOM!B$2:P2747,12,0)</f>
        <v>(31)3892-1172</v>
      </c>
      <c r="W1206" s="175" t="str">
        <f>VLOOKUP(B1206,SAOM!B$2:O2747,11,0)</f>
        <v>36592-000</v>
      </c>
      <c r="X1206" s="31" t="str">
        <f>VLOOKUP(B1206,SAOM!B$2:Q2747,13,0)</f>
        <v>00:20:0e:10:59:45</v>
      </c>
      <c r="Y1206" s="24">
        <v>41310</v>
      </c>
      <c r="Z1206" s="40" t="s">
        <v>4973</v>
      </c>
      <c r="AA1206" s="55">
        <v>41310</v>
      </c>
      <c r="AB1206" s="56">
        <f>VLOOKUP(C1206,Relatorios!A$3:B1977,2,0)</f>
        <v>41337</v>
      </c>
      <c r="AC1206" s="287">
        <f>VLOOKUP(D1206,Faturamento!D$3:F2641,3,0)</f>
        <v>41341</v>
      </c>
      <c r="AD1206" s="45"/>
      <c r="AE1206" s="55" t="str">
        <f>VLOOKUP(B1206,SAOM!B$2:T2747,16,0)</f>
        <v>10/01/2013 10:14:00 	Hernan Martins Alves 	Numeros indisponíveis.   	Pendência Ativação</v>
      </c>
      <c r="AF1206" s="55">
        <f t="shared" si="61"/>
        <v>41400</v>
      </c>
      <c r="AG1206" s="55" t="s">
        <v>4162</v>
      </c>
      <c r="AH1206" s="55"/>
      <c r="AI1206" s="181"/>
      <c r="AJ1206" s="115"/>
      <c r="AK1206" s="115"/>
      <c r="AL1206" s="11" t="str">
        <f>VLOOKUP(B1206,SAOM!B$2:U2864,20,0)</f>
        <v>Modem.</v>
      </c>
    </row>
    <row r="1207" spans="1:38" s="15" customFormat="1" ht="15.75" customHeight="1">
      <c r="A1207" s="39">
        <v>4506</v>
      </c>
      <c r="B1207" s="31">
        <v>4506</v>
      </c>
      <c r="C1207" s="31">
        <v>4506</v>
      </c>
      <c r="D1207" s="33" t="str">
        <f>VLOOKUP(B1207,SAOM!B$2:H2864,7,0)</f>
        <v>SES-CAIS-4506</v>
      </c>
      <c r="E1207" s="13">
        <v>41170</v>
      </c>
      <c r="F1207" s="13">
        <f t="shared" si="64"/>
        <v>41215</v>
      </c>
      <c r="G1207" s="13">
        <f>VLOOKUP(B1207,SAOM!B$2:D2751,3,0)</f>
        <v>41215</v>
      </c>
      <c r="H1207" s="13">
        <f t="shared" si="60"/>
        <v>41230</v>
      </c>
      <c r="I1207" s="13" t="s">
        <v>458</v>
      </c>
      <c r="J1207" s="10" t="s">
        <v>469</v>
      </c>
      <c r="K1207" s="33" t="str">
        <f>VLOOKUP(B1207,SAOM!B$2:H2748,4,0)</f>
        <v>Aceito</v>
      </c>
      <c r="L1207" s="10" t="s">
        <v>456</v>
      </c>
      <c r="M1207" s="33" t="str">
        <f>VLOOKUP(B1207,SAOM!B$2:F3034,5,0)</f>
        <v>Lider</v>
      </c>
      <c r="N1207" s="68" t="s">
        <v>2657</v>
      </c>
      <c r="O1207" s="11" t="str">
        <f>VLOOKUP(N1207,Coordenadas!B$2:C2054,2,0)</f>
        <v>TRIÂNGULO DO NORTE</v>
      </c>
      <c r="P1207" s="11" t="str">
        <f>VLOOKUP(N1207,Coordenadas!B$2:D2054,3,0)</f>
        <v xml:space="preserve"> 18°43'25.24"S</v>
      </c>
      <c r="Q1207" s="11" t="str">
        <f>VLOOKUP(N1207,Coordenadas!B$2:E2054,4,0)</f>
        <v xml:space="preserve"> 49°10'14.10"O</v>
      </c>
      <c r="R1207" s="33">
        <v>4033</v>
      </c>
      <c r="S1207" s="13">
        <v>41178</v>
      </c>
      <c r="T1207" s="35" t="str">
        <f>VLOOKUP(B1207,SAOM!B$2:M2748,9,0)</f>
        <v>JANE MÁRCIA SANTOS SILVA</v>
      </c>
      <c r="U1207" s="13" t="str">
        <f>VLOOKUP(B1207,SAOM!B$2:N2748,10,0)</f>
        <v>RUA 12 nº 513</v>
      </c>
      <c r="V1207" s="35" t="str">
        <f>VLOOKUP(B1207,SAOM!B$2:P2748,12,0)</f>
        <v>(34)3266-3528</v>
      </c>
      <c r="W1207" s="60" t="str">
        <f>VLOOKUP(B1207,SAOM!B$2:O2748,11,0)</f>
        <v>38380-000</v>
      </c>
      <c r="X1207" s="33" t="str">
        <f>VLOOKUP(B1207,SAOM!B$2:Q2748,13,0)</f>
        <v>00:20:0e:10:54:8e</v>
      </c>
      <c r="Y1207" s="13">
        <v>41206</v>
      </c>
      <c r="Z1207" s="11" t="s">
        <v>7489</v>
      </c>
      <c r="AA1207" s="14">
        <v>41206</v>
      </c>
      <c r="AB1207" s="28">
        <f>VLOOKUP(C1207,Relatorios!A$3:B1978,2,0)</f>
        <v>41254</v>
      </c>
      <c r="AC1207" s="287">
        <f>VLOOKUP(D1207,Faturamento!D$3:F2642,3,0)</f>
        <v>41237</v>
      </c>
      <c r="AD1207" s="41"/>
      <c r="AE1207" s="14" t="str">
        <f>VLOOKUP(B1207,SAOM!B$2:T2748,16,0)</f>
        <v>-</v>
      </c>
      <c r="AF1207" s="14">
        <f t="shared" si="61"/>
        <v>41296</v>
      </c>
      <c r="AG1207" s="14" t="s">
        <v>4162</v>
      </c>
      <c r="AH1207" s="14"/>
      <c r="AI1207" s="47"/>
      <c r="AJ1207" s="114"/>
      <c r="AK1207" s="114"/>
      <c r="AL1207" s="11" t="str">
        <f>VLOOKUP(B1207,SAOM!B$2:U2865,20,0)</f>
        <v>-</v>
      </c>
    </row>
    <row r="1208" spans="1:38" s="57" customFormat="1" ht="15.75" customHeight="1">
      <c r="A1208" s="39">
        <v>4507</v>
      </c>
      <c r="B1208" s="31">
        <v>4507</v>
      </c>
      <c r="C1208" s="31">
        <v>4507</v>
      </c>
      <c r="D1208" s="33" t="str">
        <f>VLOOKUP(B1208,SAOM!B$2:H2865,7,0)</f>
        <v>SES-CAVA-4507</v>
      </c>
      <c r="E1208" s="24">
        <v>41170</v>
      </c>
      <c r="F1208" s="24">
        <f t="shared" si="64"/>
        <v>41215</v>
      </c>
      <c r="G1208" s="24">
        <f>VLOOKUP(B1208,SAOM!B$2:D2752,3,0)</f>
        <v>41215</v>
      </c>
      <c r="H1208" s="24">
        <f t="shared" si="60"/>
        <v>41230</v>
      </c>
      <c r="I1208" s="24" t="s">
        <v>458</v>
      </c>
      <c r="J1208" s="48" t="s">
        <v>469</v>
      </c>
      <c r="K1208" s="31" t="str">
        <f>VLOOKUP(B1208,SAOM!B$2:H2749,4,0)</f>
        <v>Aceito</v>
      </c>
      <c r="L1208" s="48" t="s">
        <v>456</v>
      </c>
      <c r="M1208" s="33" t="str">
        <f>VLOOKUP(B1208,SAOM!B$2:F3035,5,0)</f>
        <v>Lider</v>
      </c>
      <c r="N1208" s="101" t="s">
        <v>7850</v>
      </c>
      <c r="O1208" s="11" t="str">
        <f>VLOOKUP(N1208,Coordenadas!B$2:C2055,2,0)</f>
        <v>CENTRO SUL</v>
      </c>
      <c r="P1208" s="11" t="str">
        <f>VLOOKUP(N1208,Coordenadas!B$2:D2055,3,0)</f>
        <v xml:space="preserve"> 20°55'14.38"S</v>
      </c>
      <c r="Q1208" s="11" t="str">
        <f>VLOOKUP(N1208,Coordenadas!B$2:E2055,4,0)</f>
        <v xml:space="preserve"> 43°36'40.97"O</v>
      </c>
      <c r="R1208" s="31">
        <v>4033</v>
      </c>
      <c r="S1208" s="24">
        <v>41178</v>
      </c>
      <c r="T1208" s="54" t="str">
        <f>VLOOKUP(B1208,SAOM!B$2:M2749,9,0)</f>
        <v>CHARLES LOPES MOREIRA</v>
      </c>
      <c r="U1208" s="24" t="str">
        <f>VLOOKUP(B1208,SAOM!B$2:N2749,10,0)</f>
        <v>Rua Prefeito Romildo Gomes s/n</v>
      </c>
      <c r="V1208" s="54" t="str">
        <f>VLOOKUP(B1208,SAOM!B$2:P2749,12,0)</f>
        <v>(31)3727-1111</v>
      </c>
      <c r="W1208" s="175" t="str">
        <f>VLOOKUP(B1208,SAOM!B$2:O2749,11,0)</f>
        <v>36290-000</v>
      </c>
      <c r="X1208" s="31" t="str">
        <f>VLOOKUP(B1208,SAOM!B$2:Q2749,13,0)</f>
        <v>00:20:0e:10:55:62</v>
      </c>
      <c r="Y1208" s="24">
        <v>41308</v>
      </c>
      <c r="Z1208" s="40" t="s">
        <v>4973</v>
      </c>
      <c r="AA1208" s="55">
        <v>41278</v>
      </c>
      <c r="AB1208" s="28">
        <f>VLOOKUP(C1208,Relatorios!A$3:B1979,2,0)</f>
        <v>41291</v>
      </c>
      <c r="AC1208" s="287">
        <f>VLOOKUP(D1208,Faturamento!D$3:F2643,3,0)</f>
        <v>41309</v>
      </c>
      <c r="AD1208" s="45"/>
      <c r="AE1208" s="55" t="str">
        <f>VLOOKUP(B1208,SAOM!B$2:T2749,16,0)</f>
        <v>-</v>
      </c>
      <c r="AF1208" s="55">
        <f t="shared" si="61"/>
        <v>41368</v>
      </c>
      <c r="AG1208" s="55" t="s">
        <v>4162</v>
      </c>
      <c r="AH1208" s="55"/>
      <c r="AI1208" s="181"/>
      <c r="AJ1208" s="115"/>
      <c r="AK1208" s="115"/>
      <c r="AL1208" s="11" t="str">
        <f>VLOOKUP(B1208,SAOM!B$2:U2866,20,0)</f>
        <v>Não possui cabos.</v>
      </c>
    </row>
    <row r="1209" spans="1:38" s="57" customFormat="1" ht="15.75" customHeight="1">
      <c r="A1209" s="39">
        <v>4508</v>
      </c>
      <c r="B1209" s="31">
        <v>4508</v>
      </c>
      <c r="C1209" s="31">
        <v>4508</v>
      </c>
      <c r="D1209" s="33" t="str">
        <f>VLOOKUP(B1209,SAOM!B$2:H2866,7,0)</f>
        <v>SES-CABA-4508</v>
      </c>
      <c r="E1209" s="24">
        <v>41170</v>
      </c>
      <c r="F1209" s="24">
        <f t="shared" si="64"/>
        <v>41215</v>
      </c>
      <c r="G1209" s="13">
        <f>VLOOKUP(B1209,SAOM!B$2:D2753,3,0)</f>
        <v>41215</v>
      </c>
      <c r="H1209" s="24">
        <f t="shared" si="60"/>
        <v>41230</v>
      </c>
      <c r="I1209" s="24" t="s">
        <v>458</v>
      </c>
      <c r="J1209" s="48" t="s">
        <v>469</v>
      </c>
      <c r="K1209" s="33" t="str">
        <f>VLOOKUP(B1209,SAOM!B$2:H2750,4,0)</f>
        <v>Aceito</v>
      </c>
      <c r="L1209" s="10" t="s">
        <v>456</v>
      </c>
      <c r="M1209" s="33" t="str">
        <f>VLOOKUP(B1209,SAOM!B$2:F3036,5,0)</f>
        <v>Lider</v>
      </c>
      <c r="N1209" s="101" t="s">
        <v>7853</v>
      </c>
      <c r="O1209" s="11" t="str">
        <f>VLOOKUP(N1209,Coordenadas!B$2:C2056,2,0)</f>
        <v>CENTRO SUL</v>
      </c>
      <c r="P1209" s="11" t="str">
        <f>VLOOKUP(N1209,Coordenadas!B$2:D2056,3,0)</f>
        <v xml:space="preserve"> 20°51'5.80"S</v>
      </c>
      <c r="Q1209" s="11" t="str">
        <f>VLOOKUP(N1209,Coordenadas!B$2:E2056,4,0)</f>
        <v xml:space="preserve"> 43°44'12.47"O</v>
      </c>
      <c r="R1209" s="31">
        <v>4033</v>
      </c>
      <c r="S1209" s="24">
        <v>41178</v>
      </c>
      <c r="T1209" s="35" t="str">
        <f>VLOOKUP(B1209,SAOM!B$2:M2750,9,0)</f>
        <v>Isabela Marteleto Teixeira</v>
      </c>
      <c r="U1209" s="13" t="str">
        <f>VLOOKUP(B1209,SAOM!B$2:N2750,10,0)</f>
        <v>RUA: SANTA TEREZINHA, nº 200 - BAIRRO CENTRO</v>
      </c>
      <c r="V1209" s="35" t="str">
        <f>VLOOKUP(B1209,SAOM!B$2:P2750,12,0)</f>
        <v>(31)3725-1150</v>
      </c>
      <c r="W1209" s="60" t="str">
        <f>VLOOKUP(B1209,SAOM!B$2:O2750,11,0)</f>
        <v>36428-000</v>
      </c>
      <c r="X1209" s="33" t="str">
        <f>VLOOKUP(B1209,SAOM!B$2:Q2750,13,0)</f>
        <v>00:20:0E:10:4A:97</v>
      </c>
      <c r="Y1209" s="24">
        <v>41249</v>
      </c>
      <c r="Z1209" s="11" t="s">
        <v>4670</v>
      </c>
      <c r="AA1209" s="55">
        <v>41249</v>
      </c>
      <c r="AB1209" s="28">
        <f>VLOOKUP(C1209,Relatorios!A$3:B1980,2,0)</f>
        <v>41277</v>
      </c>
      <c r="AC1209" s="287">
        <f>VLOOKUP(D1209,Faturamento!D$3:F2644,3,0)</f>
        <v>41280</v>
      </c>
      <c r="AD1209" s="45"/>
      <c r="AE1209" s="14" t="str">
        <f>VLOOKUP(B1209,SAOM!B$2:T2750,16,0)</f>
        <v>-</v>
      </c>
      <c r="AF1209" s="55">
        <f t="shared" si="61"/>
        <v>41339</v>
      </c>
      <c r="AG1209" s="55" t="s">
        <v>4162</v>
      </c>
      <c r="AH1209" s="55"/>
      <c r="AI1209" s="181"/>
      <c r="AJ1209" s="115"/>
      <c r="AK1209" s="115"/>
      <c r="AL1209" s="11" t="str">
        <f>VLOOKUP(B1209,SAOM!B$2:U2867,20,0)</f>
        <v>Não vai deixar.</v>
      </c>
    </row>
    <row r="1210" spans="1:38" s="57" customFormat="1" ht="15.75" customHeight="1">
      <c r="A1210" s="39">
        <v>4509</v>
      </c>
      <c r="B1210" s="31">
        <v>4509</v>
      </c>
      <c r="C1210" s="31">
        <v>4509</v>
      </c>
      <c r="D1210" s="33" t="str">
        <f>VLOOKUP(B1210,SAOM!B$2:H2867,7,0)</f>
        <v>SES-CACU-4509</v>
      </c>
      <c r="E1210" s="24">
        <v>41170</v>
      </c>
      <c r="F1210" s="24">
        <f t="shared" si="64"/>
        <v>41215</v>
      </c>
      <c r="G1210" s="13">
        <f>VLOOKUP(B1210,SAOM!B$2:D2754,3,0)</f>
        <v>41215</v>
      </c>
      <c r="H1210" s="24">
        <f t="shared" si="60"/>
        <v>41230</v>
      </c>
      <c r="I1210" s="24" t="s">
        <v>458</v>
      </c>
      <c r="J1210" s="48" t="s">
        <v>469</v>
      </c>
      <c r="K1210" s="33" t="str">
        <f>VLOOKUP(B1210,SAOM!B$2:H2751,4,0)</f>
        <v>Aceito</v>
      </c>
      <c r="L1210" s="10" t="s">
        <v>456</v>
      </c>
      <c r="M1210" s="33" t="str">
        <f>VLOOKUP(B1210,SAOM!B$2:F3037,5,0)</f>
        <v>Lider</v>
      </c>
      <c r="N1210" s="101" t="s">
        <v>5986</v>
      </c>
      <c r="O1210" s="11" t="str">
        <f>VLOOKUP(N1210,Coordenadas!B$2:C2057,2,0)</f>
        <v>SUL</v>
      </c>
      <c r="P1210" s="11" t="str">
        <f>VLOOKUP(N1210,Coordenadas!B$2:D2057,3,0)</f>
        <v xml:space="preserve"> 22° 2'46.77"S</v>
      </c>
      <c r="Q1210" s="11" t="str">
        <f>VLOOKUP(N1210,Coordenadas!B$2:E2057,4,0)</f>
        <v xml:space="preserve"> 45°41'23.51"O</v>
      </c>
      <c r="R1210" s="31">
        <v>4033</v>
      </c>
      <c r="S1210" s="24">
        <v>41178</v>
      </c>
      <c r="T1210" s="35" t="str">
        <f>VLOOKUP(B1210,SAOM!B$2:M2751,9,0)</f>
        <v>FERNANDA MARIA LACERDA</v>
      </c>
      <c r="U1210" s="13" t="str">
        <f>VLOOKUP(B1210,SAOM!B$2:N2751,10,0)</f>
        <v>AV SATURNINO DE FARIA</v>
      </c>
      <c r="V1210" s="35" t="str">
        <f>VLOOKUP(B1210,SAOM!B$2:P2751,12,0)</f>
        <v>(35)3452-1187</v>
      </c>
      <c r="W1210" s="60" t="str">
        <f>VLOOKUP(B1210,SAOM!B$2:O2751,11,0)</f>
        <v>37556-000</v>
      </c>
      <c r="X1210" s="33" t="str">
        <f>VLOOKUP(B1210,SAOM!B$2:Q2751,13,0)</f>
        <v>00:20:0e:10:4a:80</v>
      </c>
      <c r="Y1210" s="24">
        <v>41219</v>
      </c>
      <c r="Z1210" s="40" t="s">
        <v>6324</v>
      </c>
      <c r="AA1210" s="55">
        <v>41220</v>
      </c>
      <c r="AB1210" s="28">
        <f>VLOOKUP(C1210,Relatorios!A$3:B1981,2,0)</f>
        <v>41277</v>
      </c>
      <c r="AC1210" s="287">
        <f>VLOOKUP(D1210,Faturamento!D$3:F2645,3,0)</f>
        <v>41251</v>
      </c>
      <c r="AD1210" s="45"/>
      <c r="AE1210" s="14" t="str">
        <f>VLOOKUP(B1210,SAOM!B$2:T2751,16,0)</f>
        <v>-</v>
      </c>
      <c r="AF1210" s="55">
        <f t="shared" si="61"/>
        <v>41310</v>
      </c>
      <c r="AG1210" s="55" t="s">
        <v>4162</v>
      </c>
      <c r="AH1210" s="55"/>
      <c r="AI1210" s="181"/>
      <c r="AJ1210" s="115"/>
      <c r="AK1210" s="115"/>
      <c r="AL1210" s="11" t="str">
        <f>VLOOKUP(B1210,SAOM!B$2:U2868,20,0)</f>
        <v>Não possui</v>
      </c>
    </row>
    <row r="1211" spans="1:38" s="57" customFormat="1" ht="15.75" customHeight="1">
      <c r="A1211" s="39">
        <v>4510</v>
      </c>
      <c r="B1211" s="31">
        <v>4510</v>
      </c>
      <c r="C1211" s="31">
        <v>4510</v>
      </c>
      <c r="D1211" s="33" t="str">
        <f>VLOOKUP(B1211,SAOM!B$2:H2868,7,0)</f>
        <v>SES-CAAS-4510</v>
      </c>
      <c r="E1211" s="24">
        <v>41170</v>
      </c>
      <c r="F1211" s="24">
        <f t="shared" si="64"/>
        <v>41215</v>
      </c>
      <c r="G1211" s="13">
        <f>VLOOKUP(B1211,SAOM!B$2:D2755,3,0)</f>
        <v>41215</v>
      </c>
      <c r="H1211" s="24">
        <f t="shared" si="60"/>
        <v>41230</v>
      </c>
      <c r="I1211" s="24" t="s">
        <v>458</v>
      </c>
      <c r="J1211" s="48" t="s">
        <v>469</v>
      </c>
      <c r="K1211" s="33" t="str">
        <f>VLOOKUP(B1211,SAOM!B$2:H2752,4,0)</f>
        <v>Aceito</v>
      </c>
      <c r="L1211" s="48" t="s">
        <v>11989</v>
      </c>
      <c r="M1211" s="33" t="str">
        <f>VLOOKUP(B1211,SAOM!B$2:F3038,5,0)</f>
        <v>Torre</v>
      </c>
      <c r="N1211" s="40" t="s">
        <v>7860</v>
      </c>
      <c r="O1211" s="11" t="str">
        <f>VLOOKUP(N1211,Coordenadas!B$2:C2058,2,0)</f>
        <v>SUL</v>
      </c>
      <c r="P1211" s="11" t="str">
        <f>VLOOKUP(N1211,Coordenadas!B$2:D2058,3,0)</f>
        <v xml:space="preserve"> 21°28'11.00"S</v>
      </c>
      <c r="Q1211" s="11" t="str">
        <f>VLOOKUP(N1211,Coordenadas!B$2:E2058,4,0)</f>
        <v xml:space="preserve"> 44°38'7.34"O</v>
      </c>
      <c r="R1211" s="31">
        <v>4033</v>
      </c>
      <c r="S1211" s="13">
        <v>41243</v>
      </c>
      <c r="T1211" s="35" t="str">
        <f>VLOOKUP(B1211,SAOM!B$2:M2752,9,0)</f>
        <v>KÚNIA COIMBRA ALEXANDRE</v>
      </c>
      <c r="U1211" s="13" t="str">
        <f>VLOOKUP(B1211,SAOM!B$2:N2752,10,0)</f>
        <v>RUA CORONEL ANTÔNIO FRANCISCO nº 224</v>
      </c>
      <c r="V1211" s="35" t="str">
        <f>VLOOKUP(B1211,SAOM!B$2:P2752,12,0)</f>
        <v>(35)3327-1232/1259</v>
      </c>
      <c r="W1211" s="60" t="str">
        <f>VLOOKUP(B1211,SAOM!B$2:O2752,11,0)</f>
        <v>37245-000</v>
      </c>
      <c r="X1211" s="33" t="str">
        <f>VLOOKUP(B1211,SAOM!B$2:Q2752,13,0)</f>
        <v>00:20:0E:10:55:04</v>
      </c>
      <c r="Y1211" s="24">
        <v>41255</v>
      </c>
      <c r="Z1211" s="40" t="s">
        <v>12178</v>
      </c>
      <c r="AA1211" s="55">
        <v>41255</v>
      </c>
      <c r="AB1211" s="28">
        <f>VLOOKUP(C1211,Relatorios!A$3:B1982,2,0)</f>
        <v>41257</v>
      </c>
      <c r="AC1211" s="287">
        <f>VLOOKUP(D1211,Faturamento!D$3:F2646,3,0)</f>
        <v>41286</v>
      </c>
      <c r="AD1211" s="45"/>
      <c r="AE1211" s="14" t="str">
        <f>VLOOKUP(B1211,SAOM!B$2:T2752,16,0)</f>
        <v>-</v>
      </c>
      <c r="AF1211" s="55">
        <f t="shared" si="61"/>
        <v>41345</v>
      </c>
      <c r="AG1211" s="55" t="s">
        <v>4162</v>
      </c>
      <c r="AH1211" s="55"/>
      <c r="AI1211" s="181"/>
      <c r="AJ1211" s="115"/>
      <c r="AK1211" s="115"/>
      <c r="AL1211" s="11" t="str">
        <f>VLOOKUP(B1211,SAOM!B$2:U2869,20,0)</f>
        <v>Nao tem computador.</v>
      </c>
    </row>
    <row r="1212" spans="1:38" s="57" customFormat="1" ht="15.75" customHeight="1">
      <c r="A1212" s="39">
        <v>4511</v>
      </c>
      <c r="B1212" s="31">
        <v>4511</v>
      </c>
      <c r="C1212" s="31">
        <v>4511</v>
      </c>
      <c r="D1212" s="31" t="str">
        <f>VLOOKUP(B1212,SAOM!B$2:H2869,7,0)</f>
        <v>SES-CHOR-4511</v>
      </c>
      <c r="E1212" s="24">
        <v>41170</v>
      </c>
      <c r="F1212" s="24">
        <v>41291</v>
      </c>
      <c r="G1212" s="24">
        <f>VLOOKUP(B1212,SAOM!B$2:D2756,3,0)</f>
        <v>41291</v>
      </c>
      <c r="H1212" s="24">
        <f t="shared" si="60"/>
        <v>41306</v>
      </c>
      <c r="I1212" s="24">
        <v>41284</v>
      </c>
      <c r="J1212" s="48" t="s">
        <v>469</v>
      </c>
      <c r="K1212" s="31" t="str">
        <f>VLOOKUP(B1212,SAOM!B$2:H2753,4,0)</f>
        <v>Aceito</v>
      </c>
      <c r="L1212" s="48" t="s">
        <v>456</v>
      </c>
      <c r="M1212" s="33" t="str">
        <f>VLOOKUP(B1212,SAOM!B$2:F3039,5,0)</f>
        <v>Lider</v>
      </c>
      <c r="N1212" s="101" t="s">
        <v>7865</v>
      </c>
      <c r="O1212" s="40" t="str">
        <f>VLOOKUP(N1212,Coordenadas!B$2:C2059,2,0)</f>
        <v>SUDESTE</v>
      </c>
      <c r="P1212" s="40" t="str">
        <f>VLOOKUP(N1212,Coordenadas!B$2:D2059,3,0)</f>
        <v xml:space="preserve"> 22° 0'24.58"S</v>
      </c>
      <c r="Q1212" s="40" t="str">
        <f>VLOOKUP(N1212,Coordenadas!B$2:E2059,4,0)</f>
        <v xml:space="preserve"> 43° 3'53.60"O</v>
      </c>
      <c r="R1212" s="31">
        <v>4033</v>
      </c>
      <c r="S1212" s="24">
        <v>41180</v>
      </c>
      <c r="T1212" s="54" t="str">
        <f>VLOOKUP(B1212,SAOM!B$2:M2753,9,0)</f>
        <v>CAROLINA FAJARDO SILVA</v>
      </c>
      <c r="U1212" s="24" t="str">
        <f>VLOOKUP(B1212,SAOM!B$2:N2753,10,0)</f>
        <v>RUA: ARNOR ESTEVES, 320</v>
      </c>
      <c r="V1212" s="54" t="str">
        <f>VLOOKUP(B1212,SAOM!B$2:P2753,12,0)</f>
        <v>(32)3285-1141</v>
      </c>
      <c r="W1212" s="175" t="str">
        <f>VLOOKUP(B1212,SAOM!B$2:O2753,11,0)</f>
        <v>36630-000</v>
      </c>
      <c r="X1212" s="31" t="str">
        <f>VLOOKUP(B1212,SAOM!B$2:Q2753,13,0)</f>
        <v>00:20:0e:10:58:66</v>
      </c>
      <c r="Y1212" s="24">
        <v>41331</v>
      </c>
      <c r="Z1212" s="40" t="s">
        <v>13265</v>
      </c>
      <c r="AA1212" s="14">
        <v>41332</v>
      </c>
      <c r="AB1212" s="56">
        <v>41390</v>
      </c>
      <c r="AC1212" s="287">
        <f>VLOOKUP(D1212,Faturamento!D$3:F2647,3,0)</f>
        <v>41363</v>
      </c>
      <c r="AD1212" s="45"/>
      <c r="AE1212" s="55" t="str">
        <f>VLOOKUP(B1212,SAOM!B$2:T2753,16,0)</f>
        <v>10/01/2013 10:16:05 	Hernan Martins Alves 	Favor inserir telefone para contato (32) 8484-0840. Obs.: A farmacia localiza-se em outro endereço, atendente não soube informar endereço correto.   	Pendência Ativação</v>
      </c>
      <c r="AF1212" s="55">
        <f t="shared" si="61"/>
        <v>41422</v>
      </c>
      <c r="AG1212" s="55" t="s">
        <v>4162</v>
      </c>
      <c r="AH1212" s="55"/>
      <c r="AI1212" s="181"/>
      <c r="AJ1212" s="115"/>
      <c r="AK1212" s="115"/>
      <c r="AL1212" s="11" t="str">
        <f>VLOOKUP(B1212,SAOM!B$2:U2870,20,0)</f>
        <v>Ao modem.</v>
      </c>
    </row>
    <row r="1213" spans="1:38" s="15" customFormat="1" ht="15.75" customHeight="1">
      <c r="A1213" s="39">
        <v>4512</v>
      </c>
      <c r="B1213" s="31">
        <v>4512</v>
      </c>
      <c r="C1213" s="31">
        <v>4512</v>
      </c>
      <c r="D1213" s="33" t="str">
        <f>VLOOKUP(B1213,SAOM!B$2:H2870,7,0)</f>
        <v>SES-CORA-4512</v>
      </c>
      <c r="E1213" s="13">
        <v>41170</v>
      </c>
      <c r="F1213" s="13">
        <f>E1213+45</f>
        <v>41215</v>
      </c>
      <c r="G1213" s="13">
        <f>VLOOKUP(B1213,SAOM!B$2:D2757,3,0)</f>
        <v>41249</v>
      </c>
      <c r="H1213" s="13">
        <f t="shared" si="60"/>
        <v>41230</v>
      </c>
      <c r="I1213" s="13">
        <v>41248</v>
      </c>
      <c r="J1213" s="10" t="s">
        <v>469</v>
      </c>
      <c r="K1213" s="33" t="str">
        <f>VLOOKUP(B1213,SAOM!B$2:H2754,4,0)</f>
        <v>Aceito</v>
      </c>
      <c r="L1213" s="10" t="s">
        <v>456</v>
      </c>
      <c r="M1213" s="33" t="str">
        <f>VLOOKUP(B1213,SAOM!B$2:F3040,5,0)</f>
        <v>Lider</v>
      </c>
      <c r="N1213" s="68" t="s">
        <v>7870</v>
      </c>
      <c r="O1213" s="11" t="str">
        <f>VLOOKUP(N1213,Coordenadas!B$2:C2060,2,0)</f>
        <v>SUDESTE</v>
      </c>
      <c r="P1213" s="11" t="str">
        <f>VLOOKUP(N1213,Coordenadas!B$2:D2060,3,0)</f>
        <v xml:space="preserve"> 20°51'27.09"S</v>
      </c>
      <c r="Q1213" s="11" t="str">
        <f>VLOOKUP(N1213,Coordenadas!B$2:E2060,4,0)</f>
        <v xml:space="preserve"> 42°47'53.39"O</v>
      </c>
      <c r="R1213" s="33">
        <v>4033</v>
      </c>
      <c r="S1213" s="13">
        <v>41204</v>
      </c>
      <c r="T1213" s="35" t="str">
        <f>VLOOKUP(B1213,SAOM!B$2:M2754,9,0)</f>
        <v>RAPHAEL NAMORATO NETO</v>
      </c>
      <c r="U1213" s="13" t="str">
        <f>VLOOKUP(B1213,SAOM!B$2:N2754,10,0)</f>
        <v>Avenida Matias Cunha S/N.º Centro</v>
      </c>
      <c r="V1213" s="35" t="str">
        <f>VLOOKUP(B1213,SAOM!B$2:P2754,12,0)</f>
        <v>(32)3555-1300</v>
      </c>
      <c r="W1213" s="60" t="str">
        <f>VLOOKUP(B1213,SAOM!B$2:O2754,11,0)</f>
        <v>36550-000</v>
      </c>
      <c r="X1213" s="33" t="str">
        <f>VLOOKUP(B1213,SAOM!B$2:Q2754,13,0)</f>
        <v>00:20:0e:10:59:50</v>
      </c>
      <c r="Y1213" s="13">
        <v>41306</v>
      </c>
      <c r="Z1213" s="11" t="s">
        <v>4973</v>
      </c>
      <c r="AA1213" s="14">
        <v>41306</v>
      </c>
      <c r="AB1213" s="28" t="str">
        <f>VLOOKUP(C1213,Relatorios!A$3:B1984,2,0)</f>
        <v>Pronto pra ser entregue</v>
      </c>
      <c r="AC1213" s="287">
        <f>VLOOKUP(D1213,Faturamento!D$3:F2648,3,0)</f>
        <v>41337</v>
      </c>
      <c r="AD1213" s="41"/>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 t="shared" si="61"/>
        <v>41396</v>
      </c>
      <c r="AG1213" s="14" t="s">
        <v>4162</v>
      </c>
      <c r="AH1213" s="14"/>
      <c r="AI1213" s="47"/>
      <c r="AJ1213" s="114"/>
      <c r="AK1213" s="114"/>
      <c r="AL1213" s="11" t="str">
        <f>VLOOKUP(B1213,SAOM!B$2:U2871,20,0)</f>
        <v>Conectado ao modem</v>
      </c>
    </row>
    <row r="1214" spans="1:38" s="15" customFormat="1" ht="15.75" customHeight="1">
      <c r="A1214" s="39">
        <v>4513</v>
      </c>
      <c r="B1214" s="31">
        <v>4513</v>
      </c>
      <c r="C1214" s="31">
        <v>4513</v>
      </c>
      <c r="D1214" s="33" t="str">
        <f>VLOOKUP(B1214,SAOM!B$2:H2871,7,0)</f>
        <v>SES-CODA-4513</v>
      </c>
      <c r="E1214" s="13">
        <v>41170</v>
      </c>
      <c r="F1214" s="13">
        <f>E1214+45</f>
        <v>41215</v>
      </c>
      <c r="G1214" s="13">
        <f>VLOOKUP(B1214,SAOM!B$2:D2758,3,0)</f>
        <v>41215</v>
      </c>
      <c r="H1214" s="13">
        <f t="shared" si="60"/>
        <v>41230</v>
      </c>
      <c r="I1214" s="13" t="s">
        <v>458</v>
      </c>
      <c r="J1214" s="10" t="s">
        <v>469</v>
      </c>
      <c r="K1214" s="33" t="str">
        <f>VLOOKUP(B1214,SAOM!B$2:H2755,4,0)</f>
        <v>Aceito</v>
      </c>
      <c r="L1214" s="10" t="s">
        <v>11989</v>
      </c>
      <c r="M1214" s="33" t="str">
        <f>VLOOKUP(B1214,SAOM!B$2:F3041,5,0)</f>
        <v>Torre</v>
      </c>
      <c r="N1214" s="11" t="s">
        <v>7874</v>
      </c>
      <c r="O1214" s="11" t="str">
        <f>VLOOKUP(N1214,Coordenadas!B$2:C2061,2,0)</f>
        <v>SUL</v>
      </c>
      <c r="P1214" s="11" t="str">
        <f>VLOOKUP(N1214,Coordenadas!B$2:D2061,3,0)</f>
        <v xml:space="preserve"> 21° 4'23.69"S</v>
      </c>
      <c r="Q1214" s="11" t="str">
        <f>VLOOKUP(N1214,Coordenadas!B$2:E2061,4,0)</f>
        <v xml:space="preserve"> 46°12'6.79"O</v>
      </c>
      <c r="R1214" s="33">
        <v>4033</v>
      </c>
      <c r="S1214" s="13">
        <v>41243</v>
      </c>
      <c r="T1214" s="35" t="str">
        <f>VLOOKUP(B1214,SAOM!B$2:M2755,9,0)</f>
        <v>LUCIANO DUARTE AGUIAR</v>
      </c>
      <c r="U1214" s="13" t="str">
        <f>VLOOKUP(B1214,SAOM!B$2:N2755,10,0)</f>
        <v>RUA BORBA, 279, CENTRO</v>
      </c>
      <c r="V1214" s="35" t="str">
        <f>VLOOKUP(B1214,SAOM!B$2:P2755,12,0)</f>
        <v>(35)3564-1118</v>
      </c>
      <c r="W1214" s="60" t="str">
        <f>VLOOKUP(B1214,SAOM!B$2:O2755,11,0)</f>
        <v>37148-000</v>
      </c>
      <c r="X1214" s="33" t="str">
        <f>VLOOKUP(B1214,SAOM!B$2:Q2755,13,0)</f>
        <v>00:20:0e:10:56:04</v>
      </c>
      <c r="Y1214" s="13">
        <v>41256</v>
      </c>
      <c r="Z1214" s="11" t="s">
        <v>12880</v>
      </c>
      <c r="AA1214" s="14">
        <v>41261</v>
      </c>
      <c r="AB1214" s="28">
        <f>VLOOKUP(C1214,Relatorios!A$3:B1985,2,0)</f>
        <v>41278</v>
      </c>
      <c r="AC1214" s="287">
        <f>VLOOKUP(D1214,Faturamento!D$3:F2649,3,0)</f>
        <v>41292</v>
      </c>
      <c r="AD1214" s="41"/>
      <c r="AE1214" s="14" t="str">
        <f>VLOOKUP(B1214,SAOM!B$2:T2755,16,0)</f>
        <v>-</v>
      </c>
      <c r="AF1214" s="14">
        <f t="shared" si="61"/>
        <v>41351</v>
      </c>
      <c r="AG1214" s="14" t="s">
        <v>4162</v>
      </c>
      <c r="AH1214" s="14"/>
      <c r="AI1214" s="47"/>
      <c r="AJ1214" s="114"/>
      <c r="AK1214" s="114"/>
      <c r="AL1214" s="11" t="str">
        <f>VLOOKUP(B1214,SAOM!B$2:U2872,20,0)</f>
        <v>Não tem terminal próximo.</v>
      </c>
    </row>
    <row r="1215" spans="1:38" s="57" customFormat="1" ht="15.75" customHeight="1">
      <c r="A1215" s="39">
        <v>4514</v>
      </c>
      <c r="B1215" s="31">
        <v>4514</v>
      </c>
      <c r="C1215" s="31">
        <v>4514</v>
      </c>
      <c r="D1215" s="33" t="str">
        <f>VLOOKUP(B1215,SAOM!B$2:H2872,7,0)</f>
        <v>SES-COTA-4514</v>
      </c>
      <c r="E1215" s="24">
        <v>41170</v>
      </c>
      <c r="F1215" s="24">
        <f>E1215+45</f>
        <v>41215</v>
      </c>
      <c r="G1215" s="13">
        <f>VLOOKUP(B1215,SAOM!B$2:D2759,3,0)</f>
        <v>41215</v>
      </c>
      <c r="H1215" s="24">
        <f t="shared" si="60"/>
        <v>41230</v>
      </c>
      <c r="I1215" s="24" t="s">
        <v>458</v>
      </c>
      <c r="J1215" s="48" t="s">
        <v>469</v>
      </c>
      <c r="K1215" s="33" t="str">
        <f>VLOOKUP(B1215,SAOM!B$2:H2756,4,0)</f>
        <v>Aceito</v>
      </c>
      <c r="L1215" s="10" t="s">
        <v>456</v>
      </c>
      <c r="M1215" s="33" t="str">
        <f>VLOOKUP(B1215,SAOM!B$2:F3042,5,0)</f>
        <v>Lider</v>
      </c>
      <c r="N1215" s="101" t="s">
        <v>7879</v>
      </c>
      <c r="O1215" s="11" t="str">
        <f>VLOOKUP(N1215,Coordenadas!B$2:C2062,2,0)</f>
        <v>OESTE</v>
      </c>
      <c r="P1215" s="11" t="str">
        <f>VLOOKUP(N1215,Coordenadas!B$2:D2062,3,0)</f>
        <v xml:space="preserve"> 19°49'32.10"S</v>
      </c>
      <c r="Q1215" s="11" t="str">
        <f>VLOOKUP(N1215,Coordenadas!B$2:E2062,4,0)</f>
        <v xml:space="preserve"> 45°54'46.71"O</v>
      </c>
      <c r="R1215" s="31">
        <v>4033</v>
      </c>
      <c r="S1215" s="24">
        <v>41178</v>
      </c>
      <c r="T1215" s="35" t="str">
        <f>VLOOKUP(B1215,SAOM!B$2:M2756,9,0)</f>
        <v>THIAGO SIDNEI SILVA</v>
      </c>
      <c r="U1215" s="13" t="str">
        <f>VLOOKUP(B1215,SAOM!B$2:N2756,10,0)</f>
        <v>RUA ZECA PEREIRA nº 200</v>
      </c>
      <c r="V1215" s="35" t="str">
        <f>VLOOKUP(B1215,SAOM!B$2:P2756,12,0)</f>
        <v>(37)3424-1112</v>
      </c>
      <c r="W1215" s="60" t="str">
        <f>VLOOKUP(B1215,SAOM!B$2:O2756,11,0)</f>
        <v>38990-000</v>
      </c>
      <c r="X1215" s="33" t="str">
        <f>VLOOKUP(B1215,SAOM!B$2:Q2756,13,0)</f>
        <v>00:20:0e:10:54:a6</v>
      </c>
      <c r="Y1215" s="24">
        <v>41253</v>
      </c>
      <c r="Z1215" s="40" t="s">
        <v>4973</v>
      </c>
      <c r="AA1215" s="55">
        <v>41254</v>
      </c>
      <c r="AB1215" s="28">
        <f>VLOOKUP(C1215,Relatorios!A$3:B1986,2,0)</f>
        <v>41277</v>
      </c>
      <c r="AC1215" s="287">
        <f>VLOOKUP(D1215,Faturamento!D$3:F2650,3,0)</f>
        <v>41285</v>
      </c>
      <c r="AD1215" s="45" t="s">
        <v>12183</v>
      </c>
      <c r="AE1215" s="14" t="str">
        <f>VLOOKUP(B1215,SAOM!B$2:T2756,16,0)</f>
        <v>-</v>
      </c>
      <c r="AF1215" s="55">
        <f t="shared" si="61"/>
        <v>41344</v>
      </c>
      <c r="AG1215" s="55" t="s">
        <v>4162</v>
      </c>
      <c r="AH1215" s="55"/>
      <c r="AI1215" s="181"/>
      <c r="AJ1215" s="115"/>
      <c r="AK1215" s="115"/>
      <c r="AL1215" s="11" t="str">
        <f>VLOOKUP(B1215,SAOM!B$2:U2873,20,0)</f>
        <v>Conectado ao modem</v>
      </c>
    </row>
    <row r="1216" spans="1:38" s="57" customFormat="1" ht="15.75" customHeight="1">
      <c r="A1216" s="39">
        <v>4515</v>
      </c>
      <c r="B1216" s="31">
        <v>4515</v>
      </c>
      <c r="C1216" s="31">
        <v>4515</v>
      </c>
      <c r="D1216" s="33" t="str">
        <f>VLOOKUP(B1216,SAOM!B$2:H2873,7,0)</f>
        <v>SES-COUS-4515</v>
      </c>
      <c r="E1216" s="24">
        <v>41170</v>
      </c>
      <c r="F1216" s="24">
        <v>41216</v>
      </c>
      <c r="G1216" s="13">
        <f>VLOOKUP(B1216,SAOM!B$2:D2760,3,0)</f>
        <v>41216</v>
      </c>
      <c r="H1216" s="24">
        <f t="shared" si="60"/>
        <v>41231</v>
      </c>
      <c r="I1216" s="24">
        <v>41192</v>
      </c>
      <c r="J1216" s="48" t="s">
        <v>469</v>
      </c>
      <c r="K1216" s="33" t="str">
        <f>VLOOKUP(B1216,SAOM!B$2:H2757,4,0)</f>
        <v>Aceito</v>
      </c>
      <c r="L1216" s="10" t="s">
        <v>456</v>
      </c>
      <c r="M1216" s="33" t="str">
        <f>VLOOKUP(B1216,SAOM!B$2:F3043,5,0)</f>
        <v>Lider</v>
      </c>
      <c r="N1216" s="40" t="s">
        <v>7884</v>
      </c>
      <c r="O1216" s="11" t="str">
        <f>VLOOKUP(N1216,Coordenadas!B$2:C2063,2,0)</f>
        <v>SUL</v>
      </c>
      <c r="P1216" s="11" t="str">
        <f>VLOOKUP(N1216,Coordenadas!B$2:D2063,3,0)</f>
        <v xml:space="preserve"> 22°37'47.18"S</v>
      </c>
      <c r="Q1216" s="11" t="str">
        <f>VLOOKUP(N1216,Coordenadas!B$2:E2063,4,0)</f>
        <v xml:space="preserve"> 46° 1'11.05"O</v>
      </c>
      <c r="R1216" s="31">
        <v>4033</v>
      </c>
      <c r="S1216" s="24">
        <v>41178</v>
      </c>
      <c r="T1216" s="35" t="str">
        <f>VLOOKUP(B1216,SAOM!B$2:M2757,9,0)</f>
        <v>DILENI APARECIDA MOTA NASCIMENTO</v>
      </c>
      <c r="U1216" s="13" t="str">
        <f>VLOOKUP(B1216,SAOM!B$2:N2757,10,0)</f>
        <v xml:space="preserve"> 	RUA BENEDITO TIBURCIO DA COSTA N :07</v>
      </c>
      <c r="V1216" s="35" t="str">
        <f>VLOOKUP(B1216,SAOM!B$2:P2757,12,0)</f>
        <v>(35)3432-1240</v>
      </c>
      <c r="W1216" s="60" t="str">
        <f>VLOOKUP(B1216,SAOM!B$2:O2757,11,0)</f>
        <v>37605-000</v>
      </c>
      <c r="X1216" s="33" t="str">
        <f>VLOOKUP(B1216,SAOM!B$2:Q2757,13,0)</f>
        <v>00:20:0E:10:54:D8</v>
      </c>
      <c r="Y1216" s="24">
        <v>41242</v>
      </c>
      <c r="Z1216" s="40" t="s">
        <v>5381</v>
      </c>
      <c r="AA1216" s="55">
        <v>41242</v>
      </c>
      <c r="AB1216" s="28">
        <f>VLOOKUP(C1216,Relatorios!A$3:B1987,2,0)</f>
        <v>41291</v>
      </c>
      <c r="AC1216" s="287">
        <f>VLOOKUP(D1216,Faturamento!D$3:F2651,3,0)</f>
        <v>41273</v>
      </c>
      <c r="AD1216" s="45"/>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55">
        <f t="shared" si="61"/>
        <v>41332</v>
      </c>
      <c r="AG1216" s="55" t="s">
        <v>4162</v>
      </c>
      <c r="AH1216" s="55"/>
      <c r="AI1216" s="181"/>
      <c r="AJ1216" s="115"/>
      <c r="AK1216" s="115"/>
      <c r="AL1216" s="11" t="str">
        <f>VLOOKUP(B1216,SAOM!B$2:U2874,20,0)</f>
        <v>Junto ao modem</v>
      </c>
    </row>
    <row r="1217" spans="1:38" s="15" customFormat="1" ht="15.75" customHeight="1">
      <c r="A1217" s="39">
        <v>4516</v>
      </c>
      <c r="B1217" s="31">
        <v>4516</v>
      </c>
      <c r="C1217" s="31">
        <v>4516</v>
      </c>
      <c r="D1217" s="33" t="str">
        <f>VLOOKUP(B1217,SAOM!B$2:H2874,7,0)</f>
        <v>SES-CODO-4516</v>
      </c>
      <c r="E1217" s="13">
        <v>41170</v>
      </c>
      <c r="F1217" s="13">
        <f>E1217+45</f>
        <v>41215</v>
      </c>
      <c r="G1217" s="13">
        <f>VLOOKUP(B1217,SAOM!B$2:D2761,3,0)</f>
        <v>41215</v>
      </c>
      <c r="H1217" s="13">
        <f t="shared" si="60"/>
        <v>41230</v>
      </c>
      <c r="I1217" s="13" t="s">
        <v>458</v>
      </c>
      <c r="J1217" s="10" t="s">
        <v>469</v>
      </c>
      <c r="K1217" s="33" t="str">
        <f>VLOOKUP(B1217,SAOM!B$2:H2758,4,0)</f>
        <v>Aceito</v>
      </c>
      <c r="L1217" s="10" t="s">
        <v>456</v>
      </c>
      <c r="M1217" s="33" t="str">
        <f>VLOOKUP(B1217,SAOM!B$2:F3044,5,0)</f>
        <v>Lider</v>
      </c>
      <c r="N1217" s="68" t="s">
        <v>7887</v>
      </c>
      <c r="O1217" s="11" t="str">
        <f>VLOOKUP(N1217,Coordenadas!B$2:C2064,2,0)</f>
        <v>OESTE</v>
      </c>
      <c r="P1217" s="11" t="str">
        <f>VLOOKUP(N1217,Coordenadas!B$2:D2064,3,0)</f>
        <v xml:space="preserve"> 20°27'43.89"S</v>
      </c>
      <c r="Q1217" s="11" t="str">
        <f>VLOOKUP(N1217,Coordenadas!B$2:E2064,4,0)</f>
        <v xml:space="preserve"> 45°31'57.06"O</v>
      </c>
      <c r="R1217" s="33">
        <v>4033</v>
      </c>
      <c r="S1217" s="13">
        <v>41178</v>
      </c>
      <c r="T1217" s="35" t="str">
        <f>VLOOKUP(B1217,SAOM!B$2:M2758,9,0)</f>
        <v>DEBORA FARIA DA SILVA</v>
      </c>
      <c r="U1217" s="13" t="str">
        <f>VLOOKUP(B1217,SAOM!B$2:N2758,10,0)</f>
        <v>RUA SANTA CRUZ, 535</v>
      </c>
      <c r="V1217" s="35" t="str">
        <f>VLOOKUP(B1217,SAOM!B$2:P2758,12,0)</f>
        <v>(37)3322-9433</v>
      </c>
      <c r="W1217" s="60" t="str">
        <f>VLOOKUP(B1217,SAOM!B$2:O2758,11,0)</f>
        <v>35578-000</v>
      </c>
      <c r="X1217" s="33" t="str">
        <f>VLOOKUP(B1217,SAOM!B$2:Q2758,13,0)</f>
        <v>00:20:0e:10:55:5c</v>
      </c>
      <c r="Y1217" s="13">
        <v>41262</v>
      </c>
      <c r="Z1217" s="11" t="s">
        <v>5381</v>
      </c>
      <c r="AA1217" s="14">
        <v>41262</v>
      </c>
      <c r="AB1217" s="28">
        <f>VLOOKUP(C1217,Relatorios!A$3:B1988,2,0)</f>
        <v>41291</v>
      </c>
      <c r="AC1217" s="287">
        <f>VLOOKUP(D1217,Faturamento!D$3:F2652,3,0)</f>
        <v>41293</v>
      </c>
      <c r="AD1217" s="41"/>
      <c r="AE1217" s="14" t="str">
        <f>VLOOKUP(B1217,SAOM!B$2:T2758,16,0)</f>
        <v>-</v>
      </c>
      <c r="AF1217" s="14">
        <f t="shared" si="61"/>
        <v>41352</v>
      </c>
      <c r="AG1217" s="14" t="s">
        <v>4162</v>
      </c>
      <c r="AH1217" s="14"/>
      <c r="AI1217" s="47"/>
      <c r="AJ1217" s="114"/>
      <c r="AK1217" s="114"/>
      <c r="AL1217" s="11" t="str">
        <f>VLOOKUP(B1217,SAOM!B$2:U2875,20,0)</f>
        <v>Não há terminal próximo.</v>
      </c>
    </row>
    <row r="1218" spans="1:38" s="57" customFormat="1" ht="15.75" customHeight="1">
      <c r="A1218" s="39">
        <v>4517</v>
      </c>
      <c r="B1218" s="31">
        <v>4517</v>
      </c>
      <c r="C1218" s="31">
        <v>4517</v>
      </c>
      <c r="D1218" s="31" t="str">
        <f>VLOOKUP(B1218,SAOM!B$2:H2875,7,0)</f>
        <v>SES-COVO-4517</v>
      </c>
      <c r="E1218" s="24">
        <v>41170</v>
      </c>
      <c r="F1218" s="24">
        <f>E1218+45</f>
        <v>41215</v>
      </c>
      <c r="G1218" s="24">
        <f>VLOOKUP(B1218,SAOM!B$2:D2762,3,0)</f>
        <v>41215</v>
      </c>
      <c r="H1218" s="24">
        <f t="shared" si="60"/>
        <v>41230</v>
      </c>
      <c r="I1218" s="24" t="s">
        <v>458</v>
      </c>
      <c r="J1218" s="48" t="s">
        <v>469</v>
      </c>
      <c r="K1218" s="31" t="str">
        <f>VLOOKUP(B1218,SAOM!B$2:H2759,4,0)</f>
        <v>Aceito</v>
      </c>
      <c r="L1218" s="48" t="s">
        <v>456</v>
      </c>
      <c r="M1218" s="33" t="str">
        <f>VLOOKUP(B1218,SAOM!B$2:F3045,5,0)</f>
        <v>Lider</v>
      </c>
      <c r="N1218" s="101" t="s">
        <v>7892</v>
      </c>
      <c r="O1218" s="40" t="str">
        <f>VLOOKUP(N1218,Coordenadas!B$2:C2065,2,0)</f>
        <v>LESTE</v>
      </c>
      <c r="P1218" s="40" t="str">
        <f>VLOOKUP(N1218,Coordenadas!B$2:D2065,3,0)</f>
        <v xml:space="preserve"> 19°49'49.10"S</v>
      </c>
      <c r="Q1218" s="40" t="str">
        <f>VLOOKUP(N1218,Coordenadas!B$2:E2065,4,0)</f>
        <v xml:space="preserve"> 42°24'6.02"O</v>
      </c>
      <c r="R1218" s="31">
        <v>4033</v>
      </c>
      <c r="S1218" s="24">
        <v>41180</v>
      </c>
      <c r="T1218" s="54" t="str">
        <f>VLOOKUP(B1218,SAOM!B$2:M2759,9,0)</f>
        <v>SILMARA NATÉRCIA PEDRA FORNÉAS</v>
      </c>
      <c r="U1218" s="24" t="str">
        <f>VLOOKUP(B1218,SAOM!B$2:N2759,10,0)</f>
        <v xml:space="preserve">AV. PREFEITO CARLITO CAETANO CAMPOS, 120 </v>
      </c>
      <c r="V1218" s="54" t="str">
        <f>VLOOKUP(B1218,SAOM!B$2:P2759,12,0)</f>
        <v>(33)3353-1184</v>
      </c>
      <c r="W1218" s="175" t="str">
        <f>VLOOKUP(B1218,SAOM!B$2:O2759,11,0)</f>
        <v>35345-000</v>
      </c>
      <c r="X1218" s="31" t="str">
        <f>VLOOKUP(B1218,SAOM!B$2:Q2759,13,0)</f>
        <v>00:20:0e:10:58:72</v>
      </c>
      <c r="Y1218" s="24">
        <v>41320</v>
      </c>
      <c r="Z1218" s="40" t="s">
        <v>4973</v>
      </c>
      <c r="AA1218" s="55">
        <v>41323</v>
      </c>
      <c r="AB1218" s="56">
        <f>VLOOKUP(C1218,Relatorios!A$3:B1989,2,0)</f>
        <v>41337</v>
      </c>
      <c r="AC1218" s="287">
        <f>VLOOKUP(D1218,Faturamento!D$3:F2653,3,0)</f>
        <v>41354</v>
      </c>
      <c r="AD1218" s="45"/>
      <c r="AE1218" s="55" t="str">
        <f>VLOOKUP(B1218,SAOM!B$2:T2759,16,0)</f>
        <v>-</v>
      </c>
      <c r="AF1218" s="55">
        <f t="shared" si="61"/>
        <v>41413</v>
      </c>
      <c r="AG1218" s="55" t="s">
        <v>4162</v>
      </c>
      <c r="AH1218" s="55"/>
      <c r="AI1218" s="181"/>
      <c r="AJ1218" s="115"/>
      <c r="AK1218" s="115"/>
      <c r="AL1218" s="11" t="str">
        <f>VLOOKUP(B1218,SAOM!B$2:U2876,20,0)</f>
        <v>Conectado ao modem</v>
      </c>
    </row>
    <row r="1219" spans="1:38" s="15" customFormat="1" ht="15.75" customHeight="1">
      <c r="A1219" s="39">
        <v>4518</v>
      </c>
      <c r="B1219" s="31">
        <v>4518</v>
      </c>
      <c r="C1219" s="31">
        <v>4518</v>
      </c>
      <c r="D1219" s="33" t="str">
        <f>VLOOKUP(B1219,SAOM!B$2:H2876,7,0)</f>
        <v>SES-CRZA-4518</v>
      </c>
      <c r="E1219" s="13">
        <v>41170</v>
      </c>
      <c r="F1219" s="13">
        <f>E1219+45</f>
        <v>41215</v>
      </c>
      <c r="G1219" s="13">
        <f>VLOOKUP(B1219,SAOM!B$2:D2763,3,0)</f>
        <v>41215</v>
      </c>
      <c r="H1219" s="13">
        <f t="shared" si="60"/>
        <v>41230</v>
      </c>
      <c r="I1219" s="13" t="s">
        <v>458</v>
      </c>
      <c r="J1219" s="10" t="s">
        <v>469</v>
      </c>
      <c r="K1219" s="33" t="str">
        <f>VLOOKUP(B1219,SAOM!B$2:H2760,4,0)</f>
        <v>Aceito</v>
      </c>
      <c r="L1219" s="10" t="s">
        <v>456</v>
      </c>
      <c r="M1219" s="33" t="str">
        <f>VLOOKUP(B1219,SAOM!B$2:F3046,5,0)</f>
        <v>Lider</v>
      </c>
      <c r="N1219" s="68" t="s">
        <v>4012</v>
      </c>
      <c r="O1219" s="11" t="str">
        <f>VLOOKUP(N1219,Coordenadas!B$2:C2066,2,0)</f>
        <v>NOROESTE</v>
      </c>
      <c r="P1219" s="11" t="str">
        <f>VLOOKUP(N1219,Coordenadas!B$2:D2066,3,0)</f>
        <v xml:space="preserve"> 18°56'44.22"S</v>
      </c>
      <c r="Q1219" s="11" t="str">
        <f>VLOOKUP(N1219,Coordenadas!B$2:E2066,4,0)</f>
        <v xml:space="preserve"> 46°40'23.67"O</v>
      </c>
      <c r="R1219" s="33">
        <v>4033</v>
      </c>
      <c r="S1219" s="13">
        <v>41178</v>
      </c>
      <c r="T1219" s="35" t="str">
        <f>VLOOKUP(B1219,SAOM!B$2:M2760,9,0)</f>
        <v>BRUNA SHELLIE SIQUEIRA LEITE</v>
      </c>
      <c r="U1219" s="13" t="str">
        <f>VLOOKUP(B1219,SAOM!B$2:N2760,10,0)</f>
        <v>RUA 13 DE MAIO, 333 (PRAÇA DO SANTUÁRIO)</v>
      </c>
      <c r="V1219" s="35" t="str">
        <f>VLOOKUP(B1219,SAOM!B$2:P2760,12,0)</f>
        <v>(34)3835-1465/1480</v>
      </c>
      <c r="W1219" s="60" t="str">
        <f>VLOOKUP(B1219,SAOM!B$2:O2760,11,0)</f>
        <v>38735-000</v>
      </c>
      <c r="X1219" s="33" t="str">
        <f>VLOOKUP(B1219,SAOM!B$2:Q2760,13,0)</f>
        <v>00:20:0E:10:54:1C</v>
      </c>
      <c r="Y1219" s="13">
        <v>41242</v>
      </c>
      <c r="Z1219" s="11" t="s">
        <v>4670</v>
      </c>
      <c r="AA1219" s="14">
        <v>41242</v>
      </c>
      <c r="AB1219" s="28">
        <f>VLOOKUP(C1219,Relatorios!A$3:B1990,2,0)</f>
        <v>41277</v>
      </c>
      <c r="AC1219" s="287">
        <f>VLOOKUP(D1219,Faturamento!D$3:F2654,3,0)</f>
        <v>41273</v>
      </c>
      <c r="AD1219" s="41"/>
      <c r="AE1219" s="14" t="str">
        <f>VLOOKUP(B1219,SAOM!B$2:T2760,16,0)</f>
        <v>-</v>
      </c>
      <c r="AF1219" s="14">
        <f t="shared" si="61"/>
        <v>41332</v>
      </c>
      <c r="AG1219" s="14" t="s">
        <v>4162</v>
      </c>
      <c r="AH1219" s="14"/>
      <c r="AI1219" s="47"/>
      <c r="AJ1219" s="114"/>
      <c r="AK1219" s="114"/>
      <c r="AL1219" s="11" t="str">
        <f>VLOOKUP(B1219,SAOM!B$2:U2877,20,0)</f>
        <v>Localidade não possui pc.</v>
      </c>
    </row>
    <row r="1220" spans="1:38" s="57" customFormat="1" ht="15.75" customHeight="1">
      <c r="A1220" s="39">
        <v>4519</v>
      </c>
      <c r="B1220" s="31">
        <v>4519</v>
      </c>
      <c r="C1220" s="31">
        <v>4519</v>
      </c>
      <c r="D1220" s="33" t="str">
        <f>VLOOKUP(B1220,SAOM!B$2:H2877,7,0)</f>
        <v>SES-DEIS-4519</v>
      </c>
      <c r="E1220" s="24">
        <v>41170</v>
      </c>
      <c r="F1220" s="24">
        <f>E1220+45</f>
        <v>41215</v>
      </c>
      <c r="G1220" s="13">
        <f>VLOOKUP(B1220,SAOM!B$2:D2764,3,0)</f>
        <v>41215</v>
      </c>
      <c r="H1220" s="24">
        <f t="shared" si="60"/>
        <v>41230</v>
      </c>
      <c r="I1220" s="24" t="s">
        <v>458</v>
      </c>
      <c r="J1220" s="48" t="s">
        <v>469</v>
      </c>
      <c r="K1220" s="33" t="str">
        <f>VLOOKUP(B1220,SAOM!B$2:H2761,4,0)</f>
        <v>Aceito</v>
      </c>
      <c r="L1220" s="10" t="s">
        <v>456</v>
      </c>
      <c r="M1220" s="33" t="str">
        <f>VLOOKUP(B1220,SAOM!B$2:F3047,5,0)</f>
        <v>Lider</v>
      </c>
      <c r="N1220" s="40" t="s">
        <v>7899</v>
      </c>
      <c r="O1220" s="11" t="str">
        <f>VLOOKUP(N1220,Coordenadas!B$2:C2067,2,0)</f>
        <v>SUL</v>
      </c>
      <c r="P1220" s="11" t="str">
        <f>VLOOKUP(N1220,Coordenadas!B$2:D2067,3,0)</f>
        <v xml:space="preserve"> 20°21'6.78"S</v>
      </c>
      <c r="Q1220" s="11" t="str">
        <f>VLOOKUP(N1220,Coordenadas!B$2:E2067,4,0)</f>
        <v xml:space="preserve"> 46°50'37.92"O</v>
      </c>
      <c r="R1220" s="31">
        <v>4033</v>
      </c>
      <c r="S1220" s="24">
        <v>41178</v>
      </c>
      <c r="T1220" s="35" t="str">
        <f>VLOOKUP(B1220,SAOM!B$2:M2761,9,0)</f>
        <v>KAIRO LUIZ LEMOS ESTORINO</v>
      </c>
      <c r="U1220" s="13" t="str">
        <f>VLOOKUP(B1220,SAOM!B$2:N2761,10,0)</f>
        <v>JOSÉ ABRAÃO PEDRO nº 268</v>
      </c>
      <c r="V1220" s="35" t="str">
        <f>VLOOKUP(B1220,SAOM!B$2:P2761,12,0)</f>
        <v>(35)3525-1536</v>
      </c>
      <c r="W1220" s="60" t="str">
        <f>VLOOKUP(B1220,SAOM!B$2:O2761,11,0)</f>
        <v>37910-000</v>
      </c>
      <c r="X1220" s="33" t="str">
        <f>VLOOKUP(B1220,SAOM!B$2:Q2761,13,0)</f>
        <v>00:20:0e:10:4d:07</v>
      </c>
      <c r="Y1220" s="24">
        <v>41243</v>
      </c>
      <c r="Z1220" s="40" t="s">
        <v>9612</v>
      </c>
      <c r="AA1220" s="55">
        <v>41247</v>
      </c>
      <c r="AB1220" s="28" t="str">
        <f>VLOOKUP(C1220,Relatorios!A$3:B1991,2,0)</f>
        <v>Pronto pra ser entregue</v>
      </c>
      <c r="AC1220" s="287">
        <f>VLOOKUP(D1220,Faturamento!D$3:F2655,3,0)</f>
        <v>41278</v>
      </c>
      <c r="AD1220" s="45"/>
      <c r="AE1220" s="14" t="str">
        <f>VLOOKUP(B1220,SAOM!B$2:T2761,16,0)</f>
        <v>-</v>
      </c>
      <c r="AF1220" s="55">
        <f t="shared" si="61"/>
        <v>41337</v>
      </c>
      <c r="AG1220" s="55" t="s">
        <v>4162</v>
      </c>
      <c r="AH1220" s="55"/>
      <c r="AI1220" s="181"/>
      <c r="AJ1220" s="115"/>
      <c r="AK1220" s="115"/>
      <c r="AL1220" s="11" t="str">
        <f>VLOOKUP(B1220,SAOM!B$2:U2878,20,0)</f>
        <v>Conectado ao modem.</v>
      </c>
    </row>
    <row r="1221" spans="1:38" s="57" customFormat="1" ht="15.75" customHeight="1">
      <c r="A1221" s="39">
        <v>4520</v>
      </c>
      <c r="B1221" s="31">
        <v>4520</v>
      </c>
      <c r="C1221" s="31">
        <v>4520</v>
      </c>
      <c r="D1221" s="31" t="str">
        <f>VLOOKUP(B1221,SAOM!B$2:H2878,7,0)</f>
        <v>SES-DIAS-4520</v>
      </c>
      <c r="E1221" s="24">
        <v>41170</v>
      </c>
      <c r="F1221" s="24">
        <v>41256</v>
      </c>
      <c r="G1221" s="24">
        <f>VLOOKUP(B1221,SAOM!B$2:D2765,3,0)</f>
        <v>41256</v>
      </c>
      <c r="H1221" s="24">
        <f t="shared" ref="H1221:H1284" si="65">F1221+15</f>
        <v>41271</v>
      </c>
      <c r="I1221" s="24">
        <v>41255</v>
      </c>
      <c r="J1221" s="48" t="s">
        <v>469</v>
      </c>
      <c r="K1221" s="31" t="str">
        <f>VLOOKUP(B1221,SAOM!B$2:H2762,4,0)</f>
        <v>Aceito</v>
      </c>
      <c r="L1221" s="48" t="s">
        <v>456</v>
      </c>
      <c r="M1221" s="33" t="str">
        <f>VLOOKUP(B1221,SAOM!B$2:F3048,5,0)</f>
        <v>Lider</v>
      </c>
      <c r="N1221" s="101" t="s">
        <v>7904</v>
      </c>
      <c r="O1221" s="40" t="str">
        <f>VLOOKUP(N1221,Coordenadas!B$2:C2068,2,0)</f>
        <v>CENTRO</v>
      </c>
      <c r="P1221" s="40" t="str">
        <f>VLOOKUP(N1221,Coordenadas!B$2:D2068,3,0)</f>
        <v xml:space="preserve"> 18°47'26.98"S</v>
      </c>
      <c r="Q1221" s="40" t="str">
        <f>VLOOKUP(N1221,Coordenadas!B$2:E2068,4,0)</f>
        <v xml:space="preserve"> 42°35'52.43"O</v>
      </c>
      <c r="R1221" s="31">
        <v>4033</v>
      </c>
      <c r="S1221" s="24">
        <v>41180</v>
      </c>
      <c r="T1221" s="54" t="str">
        <f>VLOOKUP(B1221,SAOM!B$2:M2762,9,0)</f>
        <v>MARCO VALERIO MARTINS DE MELLO E SOUZA</v>
      </c>
      <c r="U1221" s="24" t="str">
        <f>VLOOKUP(B1221,SAOM!B$2:N2762,10,0)</f>
        <v>Rua Maria Emídia, 20 - CENTRO</v>
      </c>
      <c r="V1221" s="54" t="str">
        <f>VLOOKUP(B1221,SAOM!B$2:P2762,12,0)</f>
        <v>(33)3414-1843</v>
      </c>
      <c r="W1221" s="175" t="str">
        <f>VLOOKUP(B1221,SAOM!B$2:O2762,11,0)</f>
        <v>39735-000</v>
      </c>
      <c r="X1221" s="31" t="str">
        <f>VLOOKUP(B1221,SAOM!B$2:Q2762,13,0)</f>
        <v>00:20:0e:10:54:98</v>
      </c>
      <c r="Y1221" s="24">
        <v>41373</v>
      </c>
      <c r="Z1221" s="40" t="s">
        <v>5712</v>
      </c>
      <c r="AA1221" s="55">
        <v>41374</v>
      </c>
      <c r="AB1221" s="56" t="e">
        <f>VLOOKUP(C1221,Relatorios!A$3:B1992,2,0)</f>
        <v>#N/A</v>
      </c>
      <c r="AC1221" s="287">
        <f>VLOOKUP(D1221,Faturamento!D$3:F2656,3,0)</f>
        <v>41405</v>
      </c>
      <c r="AD1221" s="45"/>
      <c r="AE1221" s="55" t="str">
        <f>VLOOKUP(B1221,SAOM!B$2:T2762,16,0)</f>
        <v>13/12/2012 15:30:37 	Ivan Santos 	  	Pendência Ativação Resolvida
12/12/2012 10:24:38 	Hernan Martins Alves 	Atualizar o endereço da OS 4520 pois a unidade mudou para a Rua Maria Emídia s/n Centro.  	Pendência Ativação</v>
      </c>
      <c r="AF1221" s="55">
        <f t="shared" ref="AF1221:AF1284" si="66">AA1221+90</f>
        <v>41464</v>
      </c>
      <c r="AG1221" s="55" t="s">
        <v>4162</v>
      </c>
      <c r="AH1221" s="55"/>
      <c r="AI1221" s="181"/>
      <c r="AJ1221" s="115"/>
      <c r="AK1221" s="115"/>
      <c r="AL1221" s="40" t="str">
        <f>VLOOKUP(B1221,SAOM!B$2:U2879,20,0)</f>
        <v>Sem terminal próximo.</v>
      </c>
    </row>
    <row r="1222" spans="1:38" s="57" customFormat="1" ht="15.75" customHeight="1">
      <c r="A1222" s="39">
        <v>4522</v>
      </c>
      <c r="B1222" s="31">
        <v>4522</v>
      </c>
      <c r="C1222" s="31">
        <v>4522</v>
      </c>
      <c r="D1222" s="33" t="str">
        <f>VLOOKUP(B1222,SAOM!B$2:H2879,7,0)</f>
        <v>SES-DOIM-4522</v>
      </c>
      <c r="E1222" s="24">
        <v>41170</v>
      </c>
      <c r="F1222" s="24">
        <f>E1222+45</f>
        <v>41215</v>
      </c>
      <c r="G1222" s="13">
        <f>VLOOKUP(B1222,SAOM!B$2:D2766,3,0)</f>
        <v>41215</v>
      </c>
      <c r="H1222" s="24">
        <f t="shared" si="65"/>
        <v>41230</v>
      </c>
      <c r="I1222" s="24" t="s">
        <v>458</v>
      </c>
      <c r="J1222" s="48" t="s">
        <v>469</v>
      </c>
      <c r="K1222" s="33" t="str">
        <f>VLOOKUP(B1222,SAOM!B$2:H2763,4,0)</f>
        <v>Aceito</v>
      </c>
      <c r="L1222" s="10" t="s">
        <v>456</v>
      </c>
      <c r="M1222" s="33" t="str">
        <f>VLOOKUP(B1222,SAOM!B$2:F3049,5,0)</f>
        <v>Lider</v>
      </c>
      <c r="N1222" s="101" t="s">
        <v>4165</v>
      </c>
      <c r="O1222" s="11" t="str">
        <f>VLOOKUP(N1222,Coordenadas!B$2:C2069,2,0)</f>
        <v>CENTRO</v>
      </c>
      <c r="P1222" s="11" t="str">
        <f>VLOOKUP(N1222,Coordenadas!B$2:D2069,3,0)</f>
        <v xml:space="preserve"> 16°38'10.15"S</v>
      </c>
      <c r="Q1222" s="11" t="str">
        <f>VLOOKUP(N1222,Coordenadas!B$2:E2069,4,0)</f>
        <v xml:space="preserve"> 46°16'44.54"O</v>
      </c>
      <c r="R1222" s="31">
        <v>4033</v>
      </c>
      <c r="S1222" s="24">
        <v>41180</v>
      </c>
      <c r="T1222" s="35" t="str">
        <f>VLOOKUP(B1222,SAOM!B$2:M2763,9,0)</f>
        <v>JUMA MAYARA FONSECA COSTA</v>
      </c>
      <c r="U1222" s="13" t="str">
        <f>VLOOKUP(B1222,SAOM!B$2:N2763,10,0)</f>
        <v>PRAÇA EXPEDITO MIRANDA PRIMO, S/N - CENTRO</v>
      </c>
      <c r="V1222" s="35" t="str">
        <f>VLOOKUP(B1222,SAOM!B$2:P2763,12,0)</f>
        <v>(31)3866-1307</v>
      </c>
      <c r="W1222" s="60" t="str">
        <f>VLOOKUP(B1222,SAOM!B$2:O2763,11,0)</f>
        <v>35865-000</v>
      </c>
      <c r="X1222" s="33" t="str">
        <f>VLOOKUP(B1222,SAOM!B$2:Q2763,13,0)</f>
        <v>00:20:0E:10:56:E8</v>
      </c>
      <c r="Y1222" s="24">
        <v>41241</v>
      </c>
      <c r="Z1222" s="11" t="s">
        <v>5712</v>
      </c>
      <c r="AA1222" s="55">
        <v>41249</v>
      </c>
      <c r="AB1222" s="28" t="str">
        <f>VLOOKUP(C1222,Relatorios!A$3:B1993,2,0)</f>
        <v>Pendente</v>
      </c>
      <c r="AC1222" s="287">
        <f>VLOOKUP(D1222,Faturamento!D$3:F2657,3,0)</f>
        <v>41280</v>
      </c>
      <c r="AD1222" s="45"/>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55">
        <f t="shared" si="66"/>
        <v>41339</v>
      </c>
      <c r="AG1222" s="55" t="s">
        <v>4162</v>
      </c>
      <c r="AH1222" s="55"/>
      <c r="AI1222" s="181"/>
      <c r="AJ1222" s="115"/>
      <c r="AK1222" s="115"/>
      <c r="AL1222" s="11" t="str">
        <f>VLOOKUP(B1222,SAOM!B$2:U2880,20,0)</f>
        <v>Não possui.</v>
      </c>
    </row>
    <row r="1223" spans="1:38" s="57" customFormat="1" ht="15.75" customHeight="1">
      <c r="A1223" s="39">
        <v>4523</v>
      </c>
      <c r="B1223" s="31">
        <v>4523</v>
      </c>
      <c r="C1223" s="31">
        <v>4523</v>
      </c>
      <c r="D1223" s="31" t="str">
        <f>VLOOKUP(B1223,SAOM!B$2:H2880,7,0)</f>
        <v>SES-DORA-4523</v>
      </c>
      <c r="E1223" s="24">
        <v>41170</v>
      </c>
      <c r="F1223" s="24">
        <v>41257</v>
      </c>
      <c r="G1223" s="24">
        <f>VLOOKUP(B1223,SAOM!B$2:D2767,3,0)</f>
        <v>41257</v>
      </c>
      <c r="H1223" s="24">
        <f t="shared" si="65"/>
        <v>41272</v>
      </c>
      <c r="I1223" s="24">
        <v>41192</v>
      </c>
      <c r="J1223" s="48" t="s">
        <v>469</v>
      </c>
      <c r="K1223" s="31" t="str">
        <f>VLOOKUP(B1223,SAOM!B$2:H2764,4,0)</f>
        <v>Aceito</v>
      </c>
      <c r="L1223" s="48" t="s">
        <v>14234</v>
      </c>
      <c r="M1223" s="33" t="str">
        <f>VLOOKUP(B1223,SAOM!B$2:F3050,5,0)</f>
        <v>Lider</v>
      </c>
      <c r="N1223" s="40" t="s">
        <v>7617</v>
      </c>
      <c r="O1223" s="40" t="str">
        <f>VLOOKUP(N1223,Coordenadas!B$2:C2070,2,0)</f>
        <v>TRIÂNGULO DO NORTE</v>
      </c>
      <c r="P1223" s="40" t="str">
        <f>VLOOKUP(N1223,Coordenadas!B$2:D2070,3,0)</f>
        <v xml:space="preserve"> 18°25'59.43"S</v>
      </c>
      <c r="Q1223" s="40" t="str">
        <f>VLOOKUP(N1223,Coordenadas!B$2:E2070,4,0)</f>
        <v xml:space="preserve"> 47°35'54.25"O</v>
      </c>
      <c r="R1223" s="31">
        <v>4033</v>
      </c>
      <c r="S1223" s="24">
        <v>41213</v>
      </c>
      <c r="T1223" s="54" t="str">
        <f>VLOOKUP(B1223,SAOM!B$2:M2764,9,0)</f>
        <v>CHRISTIANE RAMOS E RAMOS</v>
      </c>
      <c r="U1223" s="24" t="str">
        <f>VLOOKUP(B1223,SAOM!B$2:N2764,10,0)</f>
        <v>Traveça Assunção, N/65 -  CENTRO</v>
      </c>
      <c r="V1223" s="54" t="str">
        <f>VLOOKUP(B1223,SAOM!B$2:P2764,12,0)</f>
        <v>(34)3846-1228</v>
      </c>
      <c r="W1223" s="175" t="str">
        <f>VLOOKUP(B1223,SAOM!B$2:O2764,11,0)</f>
        <v>38530-000</v>
      </c>
      <c r="X1223" s="31" t="str">
        <f>VLOOKUP(B1223,SAOM!B$2:Q2764,13,0)</f>
        <v>00:20:0E:10:56:5F</v>
      </c>
      <c r="Y1223" s="24">
        <v>41374</v>
      </c>
      <c r="Z1223" s="40" t="s">
        <v>15547</v>
      </c>
      <c r="AA1223" s="55">
        <v>41375</v>
      </c>
      <c r="AB1223" s="56">
        <v>41382</v>
      </c>
      <c r="AC1223" s="287">
        <f>VLOOKUP(D1223,Faturamento!D$3:F2658,3,0)</f>
        <v>41406</v>
      </c>
      <c r="AD1223" s="45"/>
      <c r="AE1223" s="55"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55">
        <f t="shared" si="66"/>
        <v>41465</v>
      </c>
      <c r="AG1223" s="55" t="s">
        <v>4162</v>
      </c>
      <c r="AH1223" s="55"/>
      <c r="AI1223" s="181"/>
      <c r="AJ1223" s="115"/>
      <c r="AK1223" s="115"/>
      <c r="AL1223" s="40" t="str">
        <f>VLOOKUP(B1223,SAOM!B$2:U2881,20,0)</f>
        <v>Vai deixar conectado no modem.</v>
      </c>
    </row>
    <row r="1224" spans="1:38" s="57" customFormat="1" ht="15.75" customHeight="1">
      <c r="A1224" s="39">
        <v>4524</v>
      </c>
      <c r="B1224" s="31">
        <v>4524</v>
      </c>
      <c r="C1224" s="31">
        <v>4524</v>
      </c>
      <c r="D1224" s="31" t="str">
        <f>VLOOKUP(B1224,SAOM!B$2:H2881,7,0)</f>
        <v>SES-ENAS-4524</v>
      </c>
      <c r="E1224" s="24">
        <v>41170</v>
      </c>
      <c r="F1224" s="24">
        <f>E1224+45</f>
        <v>41215</v>
      </c>
      <c r="G1224" s="24">
        <f>VLOOKUP(B1224,SAOM!B$2:D2768,3,0)</f>
        <v>41215</v>
      </c>
      <c r="H1224" s="24">
        <f t="shared" si="65"/>
        <v>41230</v>
      </c>
      <c r="I1224" s="24" t="s">
        <v>458</v>
      </c>
      <c r="J1224" s="48" t="s">
        <v>469</v>
      </c>
      <c r="K1224" s="31" t="str">
        <f>VLOOKUP(B1224,SAOM!B$2:H2765,4,0)</f>
        <v>Aceito</v>
      </c>
      <c r="L1224" s="48" t="s">
        <v>456</v>
      </c>
      <c r="M1224" s="33" t="str">
        <f>VLOOKUP(B1224,SAOM!B$2:F3051,5,0)</f>
        <v>Lider</v>
      </c>
      <c r="N1224" s="101" t="s">
        <v>7911</v>
      </c>
      <c r="O1224" s="40" t="str">
        <f>VLOOKUP(N1224,Coordenadas!B$2:C2071,2,0)</f>
        <v>LESTE</v>
      </c>
      <c r="P1224" s="40" t="str">
        <f>VLOOKUP(N1224,Coordenadas!B$2:D2071,3,0)</f>
        <v xml:space="preserve"> 19°37'32.27"S</v>
      </c>
      <c r="Q1224" s="40" t="str">
        <f>VLOOKUP(N1224,Coordenadas!B$2:E2071,4,0)</f>
        <v xml:space="preserve"> 42°13'53.82"O</v>
      </c>
      <c r="R1224" s="31">
        <v>4033</v>
      </c>
      <c r="S1224" s="24">
        <v>41180</v>
      </c>
      <c r="T1224" s="54" t="str">
        <f>VLOOKUP(B1224,SAOM!B$2:M2765,9,0)</f>
        <v>RUBIA MARA MEDEIROS COSTA</v>
      </c>
      <c r="U1224" s="24" t="str">
        <f>VLOOKUP(B1224,SAOM!B$2:N2765,10,0)</f>
        <v>TRAVESSA JOSÉ ARREGUY CAMPOS, nº 58</v>
      </c>
      <c r="V1224" s="54" t="str">
        <f>VLOOKUP(B1224,SAOM!B$2:P2765,12,0)</f>
        <v>(33)3324-6478</v>
      </c>
      <c r="W1224" s="175" t="str">
        <f>VLOOKUP(B1224,SAOM!B$2:O2765,11,0)</f>
        <v>35324-000</v>
      </c>
      <c r="X1224" s="31" t="str">
        <f>VLOOKUP(B1224,SAOM!B$2:Q2765,13,0)</f>
        <v>00:20:0e:10:59:0f</v>
      </c>
      <c r="Y1224" s="24">
        <v>41352</v>
      </c>
      <c r="Z1224" s="222" t="s">
        <v>4973</v>
      </c>
      <c r="AA1224" s="55">
        <v>41360</v>
      </c>
      <c r="AB1224" s="56">
        <v>41390</v>
      </c>
      <c r="AC1224" s="287">
        <f>VLOOKUP(D1224,Faturamento!D$3:F2659,3,0)</f>
        <v>41391</v>
      </c>
      <c r="AD1224" s="45"/>
      <c r="AE1224" s="55" t="str">
        <f>VLOOKUP(B1224,SAOM!B$2:T2765,16,0)</f>
        <v>-</v>
      </c>
      <c r="AF1224" s="55">
        <f t="shared" si="66"/>
        <v>41450</v>
      </c>
      <c r="AG1224" s="55" t="s">
        <v>4162</v>
      </c>
      <c r="AH1224" s="55"/>
      <c r="AI1224" s="181"/>
      <c r="AJ1224" s="115"/>
      <c r="AK1224" s="115"/>
      <c r="AL1224" s="40" t="str">
        <f>VLOOKUP(B1224,SAOM!B$2:U2882,20,0)</f>
        <v>Conectado ao modem</v>
      </c>
    </row>
    <row r="1225" spans="1:38" s="57" customFormat="1" ht="15.75" customHeight="1">
      <c r="A1225" s="39">
        <v>4525</v>
      </c>
      <c r="B1225" s="31">
        <v>4525</v>
      </c>
      <c r="C1225" s="31">
        <v>4525</v>
      </c>
      <c r="D1225" s="31" t="str">
        <f>VLOOKUP(B1225,SAOM!B$2:H2882,7,0)</f>
        <v>SES-ESIZ-4525</v>
      </c>
      <c r="E1225" s="24">
        <v>41170</v>
      </c>
      <c r="F1225" s="24">
        <v>41216</v>
      </c>
      <c r="G1225" s="24">
        <f>VLOOKUP(B1225,SAOM!B$2:D2769,3,0)</f>
        <v>41216</v>
      </c>
      <c r="H1225" s="24">
        <f t="shared" si="65"/>
        <v>41231</v>
      </c>
      <c r="I1225" s="24">
        <v>41192</v>
      </c>
      <c r="J1225" s="48" t="s">
        <v>469</v>
      </c>
      <c r="K1225" s="31" t="str">
        <f>VLOOKUP(B1225,SAOM!B$2:H2766,4,0)</f>
        <v>Aceito</v>
      </c>
      <c r="L1225" s="48" t="s">
        <v>456</v>
      </c>
      <c r="M1225" s="33" t="str">
        <f>VLOOKUP(B1225,SAOM!B$2:F3052,5,0)</f>
        <v>Lider</v>
      </c>
      <c r="N1225" s="101" t="s">
        <v>7916</v>
      </c>
      <c r="O1225" s="40" t="str">
        <f>VLOOKUP(N1225,Coordenadas!B$2:C2072,2,0)</f>
        <v>SUDESTE</v>
      </c>
      <c r="P1225" s="40" t="str">
        <f>VLOOKUP(N1225,Coordenadas!B$2:D2072,3,0)</f>
        <v xml:space="preserve"> 20°38'55.57"S</v>
      </c>
      <c r="Q1225" s="40" t="str">
        <f>VLOOKUP(N1225,Coordenadas!B$2:E2072,4,0)</f>
        <v xml:space="preserve"> 41°54'36.59"O</v>
      </c>
      <c r="R1225" s="31">
        <v>4033</v>
      </c>
      <c r="S1225" s="24">
        <v>41187</v>
      </c>
      <c r="T1225" s="54" t="str">
        <f>VLOOKUP(B1225,SAOM!B$2:M2766,9,0)</f>
        <v>LAYLA DE OLIVEIRA NUNES</v>
      </c>
      <c r="U1225" s="24" t="str">
        <f>VLOOKUP(B1225,SAOM!B$2:N2766,10,0)</f>
        <v>RUA: HENRIQUE GRIPP FILHO,nº 128 - CENTRO</v>
      </c>
      <c r="V1225" s="54" t="str">
        <f>VLOOKUP(B1225,SAOM!B$2:P2766,12,0)</f>
        <v>(32)3746-1872/1643</v>
      </c>
      <c r="W1225" s="175" t="str">
        <f>VLOOKUP(B1225,SAOM!B$2:O2766,11,0)</f>
        <v>36830-000</v>
      </c>
      <c r="X1225" s="31" t="str">
        <f>VLOOKUP(B1225,SAOM!B$2:Q2766,13,0)</f>
        <v>00:20:0e:10:59:0a</v>
      </c>
      <c r="Y1225" s="24">
        <v>41311</v>
      </c>
      <c r="Z1225" s="40" t="s">
        <v>4973</v>
      </c>
      <c r="AA1225" s="55">
        <v>41311</v>
      </c>
      <c r="AB1225" s="56">
        <f>VLOOKUP(C1225,Relatorios!A$3:B1996,2,0)</f>
        <v>41337</v>
      </c>
      <c r="AC1225" s="287">
        <f>VLOOKUP(D1225,Faturamento!D$3:F2660,3,0)</f>
        <v>41342</v>
      </c>
      <c r="AD1225" s="45"/>
      <c r="AE1225" s="55" t="str">
        <f>VLOOKUP(B1225,SAOM!B$2:T2766,16,0)</f>
        <v>11/10/2012 13:03:49 	Ivan Santos 	Contato Atualizado,(32)8410-5881  	Pendência Ativação Resolvida
10/10/2012 11:55:41 	Hernan Martins Alves 	Sem contato com o cliente, favor informar outro contato.  	Pendência Ativação</v>
      </c>
      <c r="AF1225" s="55">
        <f t="shared" si="66"/>
        <v>41401</v>
      </c>
      <c r="AG1225" s="55" t="s">
        <v>4162</v>
      </c>
      <c r="AH1225" s="55"/>
      <c r="AI1225" s="181"/>
      <c r="AJ1225" s="115"/>
      <c r="AK1225" s="115"/>
      <c r="AL1225" s="11" t="str">
        <f>VLOOKUP(B1225,SAOM!B$2:U2883,20,0)</f>
        <v>Conectado ao modem</v>
      </c>
    </row>
    <row r="1226" spans="1:38" s="15" customFormat="1" ht="15.75" customHeight="1">
      <c r="A1226" s="39">
        <v>4526</v>
      </c>
      <c r="B1226" s="31">
        <v>4526</v>
      </c>
      <c r="C1226" s="31">
        <v>4526</v>
      </c>
      <c r="D1226" s="33" t="str">
        <f>VLOOKUP(B1226,SAOM!B$2:H2883,7,0)</f>
        <v>SES-ESDO-4526</v>
      </c>
      <c r="E1226" s="13">
        <v>41170</v>
      </c>
      <c r="F1226" s="13">
        <f t="shared" ref="F1226:F1231" si="67">E1226+45</f>
        <v>41215</v>
      </c>
      <c r="G1226" s="13">
        <f>VLOOKUP(B1226,SAOM!B$2:D2770,3,0)</f>
        <v>41215</v>
      </c>
      <c r="H1226" s="13">
        <f t="shared" si="65"/>
        <v>41230</v>
      </c>
      <c r="I1226" s="13" t="s">
        <v>458</v>
      </c>
      <c r="J1226" s="10" t="s">
        <v>469</v>
      </c>
      <c r="K1226" s="33" t="str">
        <f>VLOOKUP(B1226,SAOM!B$2:H2767,4,0)</f>
        <v>Aceito</v>
      </c>
      <c r="L1226" s="10" t="s">
        <v>456</v>
      </c>
      <c r="M1226" s="33" t="str">
        <f>VLOOKUP(B1226,SAOM!B$2:F3053,5,0)</f>
        <v>Lider</v>
      </c>
      <c r="N1226" s="68" t="s">
        <v>7919</v>
      </c>
      <c r="O1226" s="11" t="str">
        <f>VLOOKUP(N1226,Coordenadas!B$2:C2073,2,0)</f>
        <v>SUL</v>
      </c>
      <c r="P1226" s="11" t="str">
        <f>VLOOKUP(N1226,Coordenadas!B$2:D2073,3,0)</f>
        <v xml:space="preserve"> 22° 1'4.45"S</v>
      </c>
      <c r="Q1226" s="11" t="str">
        <f>VLOOKUP(N1226,Coordenadas!B$2:E2073,4,0)</f>
        <v xml:space="preserve"> 45°55'47.46"O</v>
      </c>
      <c r="R1226" s="33">
        <v>4033</v>
      </c>
      <c r="S1226" s="13">
        <v>41180</v>
      </c>
      <c r="T1226" s="35" t="str">
        <f>VLOOKUP(B1226,SAOM!B$2:M2767,9,0)</f>
        <v>KARYSA FRANCO BARREIRO</v>
      </c>
      <c r="U1226" s="13" t="str">
        <f>VLOOKUP(B1226,SAOM!B$2:N2767,10,0)</f>
        <v xml:space="preserve">RUA ANTÔNIO BELIZÁRIO BORGES - BAIRRO CENTRO </v>
      </c>
      <c r="V1226" s="35" t="str">
        <f>VLOOKUP(B1226,SAOM!B$2:P2767,12,0)</f>
        <v>(35)3454-1178/1470</v>
      </c>
      <c r="W1226" s="60" t="str">
        <f>VLOOKUP(B1226,SAOM!B$2:O2767,11,0)</f>
        <v>37566-000</v>
      </c>
      <c r="X1226" s="33" t="str">
        <f>VLOOKUP(B1226,SAOM!B$2:Q2767,13,0)</f>
        <v>00:20:0E:10:55:11</v>
      </c>
      <c r="Y1226" s="13">
        <v>41214</v>
      </c>
      <c r="Z1226" s="11" t="s">
        <v>6324</v>
      </c>
      <c r="AA1226" s="14">
        <v>41218</v>
      </c>
      <c r="AB1226" s="28">
        <f>VLOOKUP(C1226,Relatorios!A$3:B1997,2,0)</f>
        <v>41277</v>
      </c>
      <c r="AC1226" s="287">
        <f>VLOOKUP(D1226,Faturamento!D$3:F2661,3,0)</f>
        <v>41249</v>
      </c>
      <c r="AD1226" s="41"/>
      <c r="AE1226" s="14" t="str">
        <f>VLOOKUP(B1226,SAOM!B$2:T2767,16,0)</f>
        <v>-</v>
      </c>
      <c r="AF1226" s="14">
        <f t="shared" si="66"/>
        <v>41308</v>
      </c>
      <c r="AG1226" s="14">
        <v>41277</v>
      </c>
      <c r="AH1226" s="14">
        <v>41367</v>
      </c>
      <c r="AI1226" s="47" t="s">
        <v>8609</v>
      </c>
      <c r="AJ1226" s="114" t="s">
        <v>13719</v>
      </c>
      <c r="AK1226" s="114" t="s">
        <v>16142</v>
      </c>
      <c r="AL1226" s="11" t="str">
        <f>VLOOKUP(B1226,SAOM!B$2:U2884,20,0)</f>
        <v>Não possui</v>
      </c>
    </row>
    <row r="1227" spans="1:38" s="15" customFormat="1" ht="15.75" customHeight="1">
      <c r="A1227" s="39">
        <v>4528</v>
      </c>
      <c r="B1227" s="31">
        <v>4528</v>
      </c>
      <c r="C1227" s="31">
        <v>4528</v>
      </c>
      <c r="D1227" s="33" t="str">
        <f>VLOOKUP(B1227,SAOM!B$2:H2884,7,0)</f>
        <v>SES-FERO-4528</v>
      </c>
      <c r="E1227" s="13">
        <v>41170</v>
      </c>
      <c r="F1227" s="13">
        <f t="shared" si="67"/>
        <v>41215</v>
      </c>
      <c r="G1227" s="13">
        <f>VLOOKUP(B1227,SAOM!B$2:D2771,3,0)</f>
        <v>41215</v>
      </c>
      <c r="H1227" s="13">
        <f t="shared" si="65"/>
        <v>41230</v>
      </c>
      <c r="I1227" s="13" t="s">
        <v>458</v>
      </c>
      <c r="J1227" s="10" t="s">
        <v>469</v>
      </c>
      <c r="K1227" s="33" t="str">
        <f>VLOOKUP(B1227,SAOM!B$2:H2768,4,0)</f>
        <v>Aceito</v>
      </c>
      <c r="L1227" s="10" t="s">
        <v>456</v>
      </c>
      <c r="M1227" s="33" t="str">
        <f>VLOOKUP(B1227,SAOM!B$2:F3054,5,0)</f>
        <v>Lider</v>
      </c>
      <c r="N1227" s="68" t="s">
        <v>7923</v>
      </c>
      <c r="O1227" s="11" t="str">
        <f>VLOOKUP(N1227,Coordenadas!B$2:C2074,2,0)</f>
        <v>SUDESTE</v>
      </c>
      <c r="P1227" s="11" t="str">
        <f>VLOOKUP(N1227,Coordenadas!B$2:D2074,3,0)</f>
        <v xml:space="preserve"> 20°43'36.80"S</v>
      </c>
      <c r="Q1227" s="11" t="str">
        <f>VLOOKUP(N1227,Coordenadas!B$2:E2074,4,0)</f>
        <v xml:space="preserve"> 42°16'46.47"O</v>
      </c>
      <c r="R1227" s="33">
        <v>4033</v>
      </c>
      <c r="S1227" s="13">
        <v>41180</v>
      </c>
      <c r="T1227" s="35" t="str">
        <f>VLOOKUP(B1227,SAOM!B$2:M2768,9,0)</f>
        <v>RODRIGO ALBERTO SOARES</v>
      </c>
      <c r="U1227" s="13" t="str">
        <f>VLOOKUP(B1227,SAOM!B$2:N2768,10,0)</f>
        <v>AVENIDA MARIA AMELIA DE SOUZA PEDROSA nº 326</v>
      </c>
      <c r="V1227" s="35" t="str">
        <f>VLOOKUP(B1227,SAOM!B$2:P2768,12,0)</f>
        <v>(32)3742-1302</v>
      </c>
      <c r="W1227" s="60" t="str">
        <f>VLOOKUP(B1227,SAOM!B$2:O2768,11,0)</f>
        <v>36815-000</v>
      </c>
      <c r="X1227" s="33" t="str">
        <f>VLOOKUP(B1227,SAOM!B$2:Q2768,13,0)</f>
        <v>00:20:0e:10:58:bb</v>
      </c>
      <c r="Y1227" s="13">
        <v>41344</v>
      </c>
      <c r="Z1227" s="11" t="s">
        <v>13267</v>
      </c>
      <c r="AA1227" s="14">
        <v>41344</v>
      </c>
      <c r="AB1227" s="28">
        <v>41390</v>
      </c>
      <c r="AC1227" s="287">
        <f>VLOOKUP(D1227,Faturamento!D$3:F2662,3,0)</f>
        <v>41375</v>
      </c>
      <c r="AD1227" s="41"/>
      <c r="AE1227" s="14" t="str">
        <f>VLOOKUP(B1227,SAOM!B$2:T2768,16,0)</f>
        <v>-</v>
      </c>
      <c r="AF1227" s="14">
        <f t="shared" si="66"/>
        <v>41434</v>
      </c>
      <c r="AG1227" s="14" t="s">
        <v>4162</v>
      </c>
      <c r="AH1227" s="14"/>
      <c r="AI1227" s="47"/>
      <c r="AJ1227" s="114"/>
      <c r="AK1227" s="114"/>
      <c r="AL1227" s="11" t="str">
        <f>VLOOKUP(B1227,SAOM!B$2:U2885,20,0)</f>
        <v>Conectado ao modem</v>
      </c>
    </row>
    <row r="1228" spans="1:38" s="57" customFormat="1" ht="15.75" customHeight="1">
      <c r="A1228" s="39">
        <v>4491</v>
      </c>
      <c r="B1228" s="31">
        <v>4491</v>
      </c>
      <c r="C1228" s="31">
        <v>4491</v>
      </c>
      <c r="D1228" s="33" t="str">
        <f>VLOOKUP(B1228,SAOM!B$2:H2885,7,0)</f>
        <v>SES-AGOA-4491</v>
      </c>
      <c r="E1228" s="24">
        <v>41171</v>
      </c>
      <c r="F1228" s="24">
        <f t="shared" si="67"/>
        <v>41216</v>
      </c>
      <c r="G1228" s="13">
        <f>VLOOKUP(B1228,SAOM!B$2:D2772,3,0)</f>
        <v>41216</v>
      </c>
      <c r="H1228" s="24">
        <f t="shared" si="65"/>
        <v>41231</v>
      </c>
      <c r="I1228" s="24">
        <v>41192</v>
      </c>
      <c r="J1228" s="48" t="s">
        <v>469</v>
      </c>
      <c r="K1228" s="33" t="str">
        <f>VLOOKUP(B1228,SAOM!B$2:H2769,4,0)</f>
        <v>Aceito</v>
      </c>
      <c r="L1228" s="10" t="s">
        <v>456</v>
      </c>
      <c r="M1228" s="33" t="str">
        <f>VLOOKUP(B1228,SAOM!B$2:F3055,5,0)</f>
        <v>Lider</v>
      </c>
      <c r="N1228" s="101" t="s">
        <v>7929</v>
      </c>
      <c r="O1228" s="11" t="str">
        <f>VLOOKUP(N1228,Coordenadas!B$2:C2075,2,0)</f>
        <v>NORTE</v>
      </c>
      <c r="P1228" s="11" t="str">
        <f>VLOOKUP(N1228,Coordenadas!B$2:D2075,3,0)</f>
        <v xml:space="preserve"> 17°59'48.93"S</v>
      </c>
      <c r="Q1228" s="11" t="str">
        <f>VLOOKUP(N1228,Coordenadas!B$2:E2075,4,0)</f>
        <v xml:space="preserve"> 42°23'26.09"O</v>
      </c>
      <c r="R1228" s="31">
        <v>4033</v>
      </c>
      <c r="S1228" s="24">
        <v>41245</v>
      </c>
      <c r="T1228" s="35" t="str">
        <f>VLOOKUP(B1228,SAOM!B$2:M2769,9,0)</f>
        <v>LIDIANNY APARECIDA GODINHO PÚGO</v>
      </c>
      <c r="U1228" s="13" t="str">
        <f>VLOOKUP(B1228,SAOM!B$2:N2769,10,0)</f>
        <v>Mestra Maria Augusta N/34 - CENTRO</v>
      </c>
      <c r="V1228" s="35" t="str">
        <f>VLOOKUP(B1228,SAOM!B$2:P2769,12,0)</f>
        <v>(33)3515-1272/8809-2</v>
      </c>
      <c r="W1228" s="60" t="str">
        <f>VLOOKUP(B1228,SAOM!B$2:O2769,11,0)</f>
        <v>39790-000</v>
      </c>
      <c r="X1228" s="33" t="str">
        <f>VLOOKUP(B1228,SAOM!B$2:Q2769,13,0)</f>
        <v>00:20:0E:10:4B:1E</v>
      </c>
      <c r="Y1228" s="24">
        <v>41250</v>
      </c>
      <c r="Z1228" s="40" t="s">
        <v>5721</v>
      </c>
      <c r="AA1228" s="55">
        <v>41250</v>
      </c>
      <c r="AB1228" s="28">
        <f>VLOOKUP(C1228,Relatorios!A$3:B1999,2,0)</f>
        <v>41291</v>
      </c>
      <c r="AC1228" s="287">
        <f>VLOOKUP(D1228,Faturamento!D$3:F2663,3,0)</f>
        <v>41281</v>
      </c>
      <c r="AD1228" s="45"/>
      <c r="AE1228" s="14" t="str">
        <f>VLOOKUP(B1228,SAOM!B$2:T2769,16,0)</f>
        <v>11/10/2012 14:25:27 	Ivan Santos 	Endereço atualizado.  	Pendência Ativação Resolvida
10/10/2012 11:40:43 	Hernan Martins Alves 	Endereço corresponde a Prefeitura do Local.  	Pendência Ativação</v>
      </c>
      <c r="AF1228" s="55">
        <f t="shared" si="66"/>
        <v>41340</v>
      </c>
      <c r="AG1228" s="55">
        <v>41398</v>
      </c>
      <c r="AH1228" s="55"/>
      <c r="AI1228" s="181" t="s">
        <v>623</v>
      </c>
      <c r="AJ1228" s="115" t="s">
        <v>17255</v>
      </c>
      <c r="AK1228" s="115"/>
      <c r="AL1228" s="11" t="str">
        <f>VLOOKUP(B1228,SAOM!B$2:U2886,20,0)</f>
        <v>No modem.</v>
      </c>
    </row>
    <row r="1229" spans="1:38" s="57" customFormat="1" ht="15.75" customHeight="1">
      <c r="A1229" s="39">
        <v>4527</v>
      </c>
      <c r="B1229" s="31">
        <v>4527</v>
      </c>
      <c r="C1229" s="31">
        <v>4527</v>
      </c>
      <c r="D1229" s="33" t="str">
        <f>VLOOKUP(B1229,SAOM!B$2:H2886,7,0)</f>
        <v>SES-FAMA-4527</v>
      </c>
      <c r="E1229" s="24">
        <v>41176</v>
      </c>
      <c r="F1229" s="24">
        <f t="shared" si="67"/>
        <v>41221</v>
      </c>
      <c r="G1229" s="13">
        <f>VLOOKUP(B1229,SAOM!B$2:D2773,3,0)</f>
        <v>41221</v>
      </c>
      <c r="H1229" s="24">
        <f t="shared" si="65"/>
        <v>41236</v>
      </c>
      <c r="I1229" s="24" t="s">
        <v>458</v>
      </c>
      <c r="J1229" s="48" t="s">
        <v>469</v>
      </c>
      <c r="K1229" s="33" t="str">
        <f>VLOOKUP(B1229,SAOM!B$2:H2770,4,0)</f>
        <v>Aceito</v>
      </c>
      <c r="L1229" s="48" t="s">
        <v>11989</v>
      </c>
      <c r="M1229" s="33" t="str">
        <f>VLOOKUP(B1229,SAOM!B$2:F3056,5,0)</f>
        <v>Torre</v>
      </c>
      <c r="N1229" s="40" t="s">
        <v>7986</v>
      </c>
      <c r="O1229" s="11" t="str">
        <f>VLOOKUP(N1229,Coordenadas!B$2:C2076,2,0)</f>
        <v>SUL</v>
      </c>
      <c r="P1229" s="11" t="str">
        <f>VLOOKUP(N1229,Coordenadas!B$2:D2076,3,0)</f>
        <v xml:space="preserve"> 21°25'52.21"S</v>
      </c>
      <c r="Q1229" s="11" t="str">
        <f>VLOOKUP(N1229,Coordenadas!B$2:E2076,4,0)</f>
        <v xml:space="preserve"> 45°47'41.55"O</v>
      </c>
      <c r="R1229" s="31">
        <v>4033</v>
      </c>
      <c r="S1229" s="13">
        <v>41243</v>
      </c>
      <c r="T1229" s="35" t="str">
        <f>VLOOKUP(B1229,SAOM!B$2:M2770,9,0)</f>
        <v>ANDREINI EMANUELI FONSECA</v>
      </c>
      <c r="U1229" s="13" t="str">
        <f>VLOOKUP(B1229,SAOM!B$2:N2770,10,0)</f>
        <v>RUA TRAVESSA SÃO JOÃO, 27 - CENTRO</v>
      </c>
      <c r="V1229" s="35" t="str">
        <f>VLOOKUP(B1229,SAOM!B$2:P2770,12,0)</f>
        <v>(35)3296-1200</v>
      </c>
      <c r="W1229" s="60" t="str">
        <f>VLOOKUP(B1229,SAOM!B$2:O2770,11,0)</f>
        <v>37138-000</v>
      </c>
      <c r="X1229" s="33" t="str">
        <f>VLOOKUP(B1229,SAOM!B$2:Q2770,13,0)</f>
        <v>00:20:0E:10:55:09</v>
      </c>
      <c r="Y1229" s="24">
        <v>41254</v>
      </c>
      <c r="Z1229" s="40" t="s">
        <v>12736</v>
      </c>
      <c r="AA1229" s="55">
        <v>41255</v>
      </c>
      <c r="AB1229" s="28">
        <f>VLOOKUP(C1229,Relatorios!A$3:B2000,2,0)</f>
        <v>41278</v>
      </c>
      <c r="AC1229" s="287">
        <f>VLOOKUP(D1229,Faturamento!D$3:F2664,3,0)</f>
        <v>41286</v>
      </c>
      <c r="AD1229" s="45"/>
      <c r="AE1229" s="14" t="str">
        <f>VLOOKUP(B1229,SAOM!B$2:T2770,16,0)</f>
        <v>-</v>
      </c>
      <c r="AF1229" s="55">
        <f t="shared" si="66"/>
        <v>41345</v>
      </c>
      <c r="AG1229" s="55" t="s">
        <v>4162</v>
      </c>
      <c r="AH1229" s="55"/>
      <c r="AI1229" s="181"/>
      <c r="AJ1229" s="115"/>
      <c r="AK1229" s="115"/>
      <c r="AL1229" s="11" t="str">
        <f>VLOOKUP(B1229,SAOM!B$2:U2887,20,0)</f>
        <v>Não há computador próximo.</v>
      </c>
    </row>
    <row r="1230" spans="1:38" s="57" customFormat="1" ht="15.75" customHeight="1">
      <c r="A1230" s="39">
        <v>4529</v>
      </c>
      <c r="B1230" s="31">
        <v>4529</v>
      </c>
      <c r="C1230" s="31">
        <v>4529</v>
      </c>
      <c r="D1230" s="33" t="str">
        <f>VLOOKUP(B1230,SAOM!B$2:H2887,7,0)</f>
        <v>SES-FRSA-4529</v>
      </c>
      <c r="E1230" s="24">
        <v>41176</v>
      </c>
      <c r="F1230" s="24">
        <f t="shared" si="67"/>
        <v>41221</v>
      </c>
      <c r="G1230" s="13">
        <f>VLOOKUP(B1230,SAOM!B$2:D2774,3,0)</f>
        <v>41221</v>
      </c>
      <c r="H1230" s="24">
        <f t="shared" si="65"/>
        <v>41236</v>
      </c>
      <c r="I1230" s="24" t="s">
        <v>458</v>
      </c>
      <c r="J1230" s="48" t="s">
        <v>469</v>
      </c>
      <c r="K1230" s="33" t="str">
        <f>VLOOKUP(B1230,SAOM!B$2:H2771,4,0)</f>
        <v>Aceito</v>
      </c>
      <c r="L1230" s="10" t="s">
        <v>456</v>
      </c>
      <c r="M1230" s="33" t="str">
        <f>VLOOKUP(B1230,SAOM!B$2:F3057,5,0)</f>
        <v>Lider</v>
      </c>
      <c r="N1230" s="101" t="s">
        <v>7991</v>
      </c>
      <c r="O1230" s="11" t="str">
        <f>VLOOKUP(N1230,Coordenadas!B$2:C2077,2,0)</f>
        <v>NORTE DE MINAS</v>
      </c>
      <c r="P1230" s="11" t="str">
        <f>VLOOKUP(N1230,Coordenadas!B$2:D2077,3,0)</f>
        <v xml:space="preserve"> 16°28'7.94"S</v>
      </c>
      <c r="Q1230" s="11" t="str">
        <f>VLOOKUP(N1230,Coordenadas!B$2:E2077,4,0)</f>
        <v xml:space="preserve"> 43°29'6.55"O</v>
      </c>
      <c r="R1230" s="31">
        <v>4033</v>
      </c>
      <c r="S1230" s="24">
        <v>41197</v>
      </c>
      <c r="T1230" s="35" t="str">
        <f>VLOOKUP(B1230,SAOM!B$2:M2771,9,0)</f>
        <v>LEONDINA ROSANE RIBEIRO RUAS</v>
      </c>
      <c r="U1230" s="13" t="str">
        <f>VLOOKUP(B1230,SAOM!B$2:N2771,10,0)</f>
        <v>AVENIDA JK nº 360 - JOÃO GONÇALVES</v>
      </c>
      <c r="V1230" s="35">
        <f>VLOOKUP(B1230,SAOM!B$2:P2771,12,0)</f>
        <v>3899051303</v>
      </c>
      <c r="W1230" s="60" t="str">
        <f>VLOOKUP(B1230,SAOM!B$2:O2771,11,0)</f>
        <v>39580-000</v>
      </c>
      <c r="X1230" s="33" t="str">
        <f>VLOOKUP(B1230,SAOM!B$2:Q2771,13,0)</f>
        <v>00:20:0E:10:55:F9</v>
      </c>
      <c r="Y1230" s="24">
        <v>41236</v>
      </c>
      <c r="Z1230" s="40" t="s">
        <v>1342</v>
      </c>
      <c r="AA1230" s="55">
        <v>41236</v>
      </c>
      <c r="AB1230" s="28">
        <f>VLOOKUP(C1230,Relatorios!A$3:B2001,2,0)</f>
        <v>41291</v>
      </c>
      <c r="AC1230" s="287">
        <f>VLOOKUP(D1230,Faturamento!D$3:F2665,3,0)</f>
        <v>41267</v>
      </c>
      <c r="AD1230" s="45"/>
      <c r="AE1230" s="14" t="str">
        <f>VLOOKUP(B1230,SAOM!B$2:T2771,16,0)</f>
        <v>-</v>
      </c>
      <c r="AF1230" s="55">
        <f t="shared" si="66"/>
        <v>41326</v>
      </c>
      <c r="AG1230" s="55">
        <v>41380</v>
      </c>
      <c r="AH1230" s="55">
        <v>41388</v>
      </c>
      <c r="AI1230" s="181" t="s">
        <v>16085</v>
      </c>
      <c r="AJ1230" s="115" t="s">
        <v>9087</v>
      </c>
      <c r="AK1230" s="115" t="s">
        <v>17825</v>
      </c>
      <c r="AL1230" s="11" t="str">
        <f>VLOOKUP(B1230,SAOM!B$2:U2888,20,0)</f>
        <v>Vai deixar ligado no modem</v>
      </c>
    </row>
    <row r="1231" spans="1:38" s="57" customFormat="1" ht="15.75" customHeight="1">
      <c r="A1231" s="39">
        <v>4530</v>
      </c>
      <c r="B1231" s="31">
        <v>4530</v>
      </c>
      <c r="C1231" s="31">
        <v>4530</v>
      </c>
      <c r="D1231" s="33" t="str">
        <f>VLOOKUP(B1231,SAOM!B$2:H2888,7,0)</f>
        <v>SES-ANIA-4530</v>
      </c>
      <c r="E1231" s="24">
        <v>41176</v>
      </c>
      <c r="F1231" s="24">
        <f t="shared" si="67"/>
        <v>41221</v>
      </c>
      <c r="G1231" s="24">
        <f>VLOOKUP(B1231,SAOM!B$2:D2775,3,0)</f>
        <v>41221</v>
      </c>
      <c r="H1231" s="24">
        <f t="shared" si="65"/>
        <v>41236</v>
      </c>
      <c r="I1231" s="24" t="s">
        <v>458</v>
      </c>
      <c r="J1231" s="48" t="s">
        <v>469</v>
      </c>
      <c r="K1231" s="31" t="str">
        <f>VLOOKUP(B1231,SAOM!B$2:H2772,4,0)</f>
        <v>Aceito</v>
      </c>
      <c r="L1231" s="10" t="s">
        <v>456</v>
      </c>
      <c r="M1231" s="33" t="str">
        <f>VLOOKUP(B1231,SAOM!B$2:F3058,5,0)</f>
        <v>Lider</v>
      </c>
      <c r="N1231" s="101" t="s">
        <v>1885</v>
      </c>
      <c r="O1231" s="11" t="str">
        <f>VLOOKUP(N1231,Coordenadas!B$2:C2078,2,0)</f>
        <v>NORDESTE</v>
      </c>
      <c r="P1231" s="11" t="str">
        <f>VLOOKUP(N1231,Coordenadas!B$2:D2078,3,0)</f>
        <v xml:space="preserve"> 17°43'48.23"S</v>
      </c>
      <c r="Q1231" s="11" t="str">
        <f>VLOOKUP(N1231,Coordenadas!B$2:E2078,4,0)</f>
        <v xml:space="preserve"> 42°15'7.34"O</v>
      </c>
      <c r="R1231" s="31">
        <v>4033</v>
      </c>
      <c r="S1231" s="24">
        <v>41197</v>
      </c>
      <c r="T1231" s="54" t="str">
        <f>VLOOKUP(B1231,SAOM!B$2:M2772,9,0)</f>
        <v>JACQUELINE FERNANDES CINTRA</v>
      </c>
      <c r="U1231" s="24" t="str">
        <f>VLOOKUP(B1231,SAOM!B$2:N2772,10,0)</f>
        <v>RUA TIMIRIM - VILA NOVA</v>
      </c>
      <c r="V1231" s="54" t="str">
        <f>VLOOKUP(B1231,SAOM!B$2:P2772,12,0)</f>
        <v>33-35169014</v>
      </c>
      <c r="W1231" s="175" t="str">
        <f>VLOOKUP(B1231,SAOM!B$2:O2772,11,0)</f>
        <v>39685-000</v>
      </c>
      <c r="X1231" s="31" t="str">
        <f>VLOOKUP(B1231,SAOM!B$2:Q2772,13,0)</f>
        <v>00:20:0e:10:54:73</v>
      </c>
      <c r="Y1231" s="24">
        <v>41262</v>
      </c>
      <c r="Z1231" s="40" t="s">
        <v>5721</v>
      </c>
      <c r="AA1231" s="55">
        <v>41263</v>
      </c>
      <c r="AB1231" s="28" t="str">
        <f>VLOOKUP(C1231,Relatorios!A$3:B2002,2,0)</f>
        <v>Pendente</v>
      </c>
      <c r="AC1231" s="287">
        <f>VLOOKUP(D1231,Faturamento!D$3:F2666,3,0)</f>
        <v>41294</v>
      </c>
      <c r="AD1231" s="45" t="s">
        <v>13268</v>
      </c>
      <c r="AE1231" s="55" t="str">
        <f>VLOOKUP(B1231,SAOM!B$2:T2772,16,0)</f>
        <v>-</v>
      </c>
      <c r="AF1231" s="55">
        <f t="shared" si="66"/>
        <v>41353</v>
      </c>
      <c r="AG1231" s="55" t="s">
        <v>4162</v>
      </c>
      <c r="AH1231" s="55"/>
      <c r="AI1231" s="181"/>
      <c r="AJ1231" s="115"/>
      <c r="AK1231" s="115"/>
      <c r="AL1231" s="11" t="str">
        <f>VLOOKUP(B1231,SAOM!B$2:U2889,20,0)</f>
        <v>localidade não possui computador</v>
      </c>
    </row>
    <row r="1232" spans="1:38" s="15" customFormat="1" ht="15.75" customHeight="1">
      <c r="A1232" s="39">
        <v>4531</v>
      </c>
      <c r="B1232" s="31">
        <v>4531</v>
      </c>
      <c r="C1232" s="31">
        <v>4531</v>
      </c>
      <c r="D1232" s="33" t="str">
        <f>VLOOKUP(B1232,SAOM!B$2:H2889,7,0)</f>
        <v>-</v>
      </c>
      <c r="E1232" s="13">
        <v>41176</v>
      </c>
      <c r="F1232" s="13">
        <v>40915</v>
      </c>
      <c r="G1232" s="13">
        <f>VLOOKUP(B1232,SAOM!B$2:D2776,3,0)</f>
        <v>41281</v>
      </c>
      <c r="H1232" s="13">
        <f t="shared" si="65"/>
        <v>40930</v>
      </c>
      <c r="I1232" s="13">
        <v>41197</v>
      </c>
      <c r="J1232" s="10" t="s">
        <v>700</v>
      </c>
      <c r="K1232" s="33" t="str">
        <f>VLOOKUP(B1232,SAOM!B$2:H2773,4,0)</f>
        <v>Paralisado</v>
      </c>
      <c r="L1232" s="10" t="s">
        <v>456</v>
      </c>
      <c r="M1232" s="33" t="str">
        <f>VLOOKUP(B1232,SAOM!B$2:F3059,5,0)</f>
        <v>Lider</v>
      </c>
      <c r="N1232" s="68" t="s">
        <v>7998</v>
      </c>
      <c r="O1232" s="11" t="str">
        <f>VLOOKUP(N1232,Coordenadas!B$2:C2079,2,0)</f>
        <v>NOROESTE</v>
      </c>
      <c r="P1232" s="11" t="str">
        <f>VLOOKUP(N1232,Coordenadas!B$2:D2079,3,0)</f>
        <v xml:space="preserve"> 19° 3'14.96"S</v>
      </c>
      <c r="Q1232" s="11" t="str">
        <f>VLOOKUP(N1232,Coordenadas!B$2:E2079,4,0)</f>
        <v xml:space="preserve"> 46° 8'10.26"O</v>
      </c>
      <c r="R1232" s="33">
        <v>4033</v>
      </c>
      <c r="S1232" s="13" t="s">
        <v>458</v>
      </c>
      <c r="T1232" s="35" t="str">
        <f>VLOOKUP(B1232,SAOM!B$2:M2773,9,0)</f>
        <v>Décio Gonçalves das Oliveiras</v>
      </c>
      <c r="U1232" s="13" t="str">
        <f>VLOOKUP(B1232,SAOM!B$2:N2773,10,0)</f>
        <v>Rua Miguel Veloso, 40  Centro</v>
      </c>
      <c r="V1232" s="35" t="str">
        <f>VLOOKUP(B1232,SAOM!B$2:P2773,12,0)</f>
        <v>34 3856 1240</v>
      </c>
      <c r="W1232" s="60" t="str">
        <f>VLOOKUP(B1232,SAOM!B$2:O2773,11,0)</f>
        <v>38860-000</v>
      </c>
      <c r="X1232" s="33" t="str">
        <f>VLOOKUP(B1232,SAOM!B$2:Q2773,13,0)</f>
        <v>-</v>
      </c>
      <c r="Y1232" s="13"/>
      <c r="Z1232" s="11"/>
      <c r="AA1232" s="14"/>
      <c r="AB1232" s="28" t="e">
        <f>VLOOKUP(C1232,Relatorios!A$3:B2003,2,0)</f>
        <v>#N/A</v>
      </c>
      <c r="AC1232" s="287" t="e">
        <f>VLOOKUP(D1232,Faturamento!D$3:F2667,3,0)</f>
        <v>#N/A</v>
      </c>
      <c r="AD1232" s="41"/>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   	Pe</v>
      </c>
      <c r="AF1232" s="14">
        <f t="shared" si="66"/>
        <v>90</v>
      </c>
      <c r="AG1232" s="14" t="s">
        <v>4162</v>
      </c>
      <c r="AH1232" s="14"/>
      <c r="AI1232" s="47"/>
      <c r="AJ1232" s="114"/>
      <c r="AK1232" s="114"/>
      <c r="AL1232" s="11" t="str">
        <f>VLOOKUP(B1232,SAOM!B$2:U2890,20,0)</f>
        <v>-</v>
      </c>
    </row>
    <row r="1233" spans="1:38" s="57" customFormat="1" ht="15.75" customHeight="1">
      <c r="A1233" s="39">
        <v>4532</v>
      </c>
      <c r="B1233" s="31">
        <v>4532</v>
      </c>
      <c r="C1233" s="31">
        <v>4532</v>
      </c>
      <c r="D1233" s="33" t="str">
        <f>VLOOKUP(B1233,SAOM!B$2:H2890,7,0)</f>
        <v>SES-ARUA-4532</v>
      </c>
      <c r="E1233" s="24">
        <v>41176</v>
      </c>
      <c r="F1233" s="24">
        <f t="shared" ref="F1233:F1252" si="68">E1233+45</f>
        <v>41221</v>
      </c>
      <c r="G1233" s="13">
        <f>VLOOKUP(B1233,SAOM!B$2:D2777,3,0)</f>
        <v>41221</v>
      </c>
      <c r="H1233" s="24">
        <f t="shared" si="65"/>
        <v>41236</v>
      </c>
      <c r="I1233" s="24" t="s">
        <v>458</v>
      </c>
      <c r="J1233" s="48" t="s">
        <v>469</v>
      </c>
      <c r="K1233" s="33" t="str">
        <f>VLOOKUP(B1233,SAOM!B$2:H2774,4,0)</f>
        <v>Aceito</v>
      </c>
      <c r="L1233" s="10" t="s">
        <v>456</v>
      </c>
      <c r="M1233" s="33" t="str">
        <f>VLOOKUP(B1233,SAOM!B$2:F3060,5,0)</f>
        <v>Lider</v>
      </c>
      <c r="N1233" s="101" t="s">
        <v>7998</v>
      </c>
      <c r="O1233" s="11" t="str">
        <f>VLOOKUP(N1233,Coordenadas!B$2:C2080,2,0)</f>
        <v>NOROESTE</v>
      </c>
      <c r="P1233" s="11" t="str">
        <f>VLOOKUP(N1233,Coordenadas!B$2:D2080,3,0)</f>
        <v xml:space="preserve"> 19° 3'14.96"S</v>
      </c>
      <c r="Q1233" s="11" t="str">
        <f>VLOOKUP(N1233,Coordenadas!B$2:E2080,4,0)</f>
        <v xml:space="preserve"> 46° 8'10.26"O</v>
      </c>
      <c r="R1233" s="31">
        <v>4033</v>
      </c>
      <c r="S1233" s="24">
        <v>41204</v>
      </c>
      <c r="T1233" s="35" t="str">
        <f>VLOOKUP(B1233,SAOM!B$2:M2774,9,0)</f>
        <v>Décio Gonçalves das Oliveiras</v>
      </c>
      <c r="U1233" s="13" t="str">
        <f>VLOOKUP(B1233,SAOM!B$2:N2774,10,0)</f>
        <v>Rua Laura maria da Conceição s/n.º - centro</v>
      </c>
      <c r="V1233" s="35" t="str">
        <f>VLOOKUP(B1233,SAOM!B$2:P2774,12,0)</f>
        <v>34 3856 1310</v>
      </c>
      <c r="W1233" s="60" t="str">
        <f>VLOOKUP(B1233,SAOM!B$2:O2774,11,0)</f>
        <v>38860-000</v>
      </c>
      <c r="X1233" s="33" t="str">
        <f>VLOOKUP(B1233,SAOM!B$2:Q2774,13,0)</f>
        <v>00:20:0e:10:55:12</v>
      </c>
      <c r="Y1233" s="24">
        <v>41257</v>
      </c>
      <c r="Z1233" s="40" t="s">
        <v>4973</v>
      </c>
      <c r="AA1233" s="55">
        <v>41257</v>
      </c>
      <c r="AB1233" s="28">
        <f>VLOOKUP(C1233,Relatorios!A$3:B2004,2,0)</f>
        <v>41277</v>
      </c>
      <c r="AC1233" s="287">
        <f>VLOOKUP(D1233,Faturamento!D$3:F2668,3,0)</f>
        <v>41288</v>
      </c>
      <c r="AD1233" s="45"/>
      <c r="AE1233" s="14" t="str">
        <f>VLOOKUP(B1233,SAOM!B$2:T2774,16,0)</f>
        <v>-</v>
      </c>
      <c r="AF1233" s="55">
        <f t="shared" si="66"/>
        <v>41347</v>
      </c>
      <c r="AG1233" s="55" t="s">
        <v>4162</v>
      </c>
      <c r="AH1233" s="55"/>
      <c r="AI1233" s="181"/>
      <c r="AJ1233" s="115"/>
      <c r="AK1233" s="115"/>
      <c r="AL1233" s="11" t="str">
        <f>VLOOKUP(B1233,SAOM!B$2:U2891,20,0)</f>
        <v>Ligado ao modem.</v>
      </c>
    </row>
    <row r="1234" spans="1:38" s="57" customFormat="1" ht="15.75" customHeight="1">
      <c r="A1234" s="39">
        <v>4534</v>
      </c>
      <c r="B1234" s="31">
        <v>4534</v>
      </c>
      <c r="C1234" s="31">
        <v>4534</v>
      </c>
      <c r="D1234" s="33" t="str">
        <f>VLOOKUP(B1234,SAOM!B$2:H2891,7,0)</f>
        <v>SES-CAAS-4534</v>
      </c>
      <c r="E1234" s="24">
        <v>41176</v>
      </c>
      <c r="F1234" s="24">
        <f t="shared" si="68"/>
        <v>41221</v>
      </c>
      <c r="G1234" s="13">
        <f>VLOOKUP(B1234,SAOM!B$2:D2778,3,0)</f>
        <v>41222</v>
      </c>
      <c r="H1234" s="24">
        <f t="shared" si="65"/>
        <v>41236</v>
      </c>
      <c r="I1234" s="24">
        <v>41197</v>
      </c>
      <c r="J1234" s="48" t="s">
        <v>469</v>
      </c>
      <c r="K1234" s="33" t="str">
        <f>VLOOKUP(B1234,SAOM!B$2:H2775,4,0)</f>
        <v>Aceito</v>
      </c>
      <c r="L1234" s="10" t="s">
        <v>456</v>
      </c>
      <c r="M1234" s="33" t="str">
        <f>VLOOKUP(B1234,SAOM!B$2:F3061,5,0)</f>
        <v>Lider</v>
      </c>
      <c r="N1234" s="101" t="s">
        <v>8004</v>
      </c>
      <c r="O1234" s="11" t="str">
        <f>VLOOKUP(N1234,Coordenadas!B$2:C2081,2,0)</f>
        <v>SUL</v>
      </c>
      <c r="P1234" s="11" t="str">
        <f>VLOOKUP(N1234,Coordenadas!B$2:D2081,3,0)</f>
        <v xml:space="preserve"> 22° 6'19.68"S</v>
      </c>
      <c r="Q1234" s="11" t="str">
        <f>VLOOKUP(N1234,Coordenadas!B$2:E2081,4,0)</f>
        <v xml:space="preserve"> 45° 8'43.37"O</v>
      </c>
      <c r="R1234" s="31">
        <v>4033</v>
      </c>
      <c r="S1234" s="24">
        <v>41213</v>
      </c>
      <c r="T1234" s="35" t="str">
        <f>VLOOKUP(B1234,SAOM!B$2:M2775,9,0)</f>
        <v>Ana Carmelina Pereira Ferraz Villela</v>
      </c>
      <c r="U1234" s="13" t="str">
        <f>VLOOKUP(B1234,SAOM!B$2:N2775,10,0)</f>
        <v>RUA MARIQUINHA DODEIA 567 - CURVA</v>
      </c>
      <c r="V1234" s="35" t="str">
        <f>VLOOKUP(B1234,SAOM!B$2:P2775,12,0)</f>
        <v>35 3334 11871216</v>
      </c>
      <c r="W1234" s="60" t="str">
        <f>VLOOKUP(B1234,SAOM!B$2:O2775,11,0)</f>
        <v>37472-000</v>
      </c>
      <c r="X1234" s="33" t="str">
        <f>VLOOKUP(B1234,SAOM!B$2:Q2775,13,0)</f>
        <v>00:20:0e:10:4a:b0</v>
      </c>
      <c r="Y1234" s="24">
        <v>41221</v>
      </c>
      <c r="Z1234" s="40" t="s">
        <v>6324</v>
      </c>
      <c r="AA1234" s="55">
        <v>41222</v>
      </c>
      <c r="AB1234" s="28">
        <f>VLOOKUP(C1234,Relatorios!A$3:B2005,2,0)</f>
        <v>41292</v>
      </c>
      <c r="AC1234" s="287">
        <f>VLOOKUP(D1234,Faturamento!D$3:F2669,3,0)</f>
        <v>41253</v>
      </c>
      <c r="AD1234" s="45"/>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55">
        <f t="shared" si="66"/>
        <v>41312</v>
      </c>
      <c r="AG1234" s="55" t="s">
        <v>4162</v>
      </c>
      <c r="AH1234" s="55"/>
      <c r="AI1234" s="181"/>
      <c r="AJ1234" s="115"/>
      <c r="AK1234" s="115"/>
      <c r="AL1234" s="11" t="str">
        <f>VLOOKUP(B1234,SAOM!B$2:U2892,20,0)</f>
        <v>Não possui cabo</v>
      </c>
    </row>
    <row r="1235" spans="1:38" s="15" customFormat="1" ht="15.75" customHeight="1">
      <c r="A1235" s="39">
        <v>4535</v>
      </c>
      <c r="B1235" s="31">
        <v>4535</v>
      </c>
      <c r="C1235" s="31">
        <v>4535</v>
      </c>
      <c r="D1235" s="33" t="str">
        <f>VLOOKUP(B1235,SAOM!B$2:H2892,7,0)</f>
        <v>SES-CAAS-4535</v>
      </c>
      <c r="E1235" s="13">
        <v>41176</v>
      </c>
      <c r="F1235" s="13">
        <f t="shared" si="68"/>
        <v>41221</v>
      </c>
      <c r="G1235" s="13">
        <f>VLOOKUP(B1235,SAOM!B$2:D2779,3,0)</f>
        <v>41221</v>
      </c>
      <c r="H1235" s="13">
        <f t="shared" si="65"/>
        <v>41236</v>
      </c>
      <c r="I1235" s="13" t="s">
        <v>458</v>
      </c>
      <c r="J1235" s="10" t="s">
        <v>469</v>
      </c>
      <c r="K1235" s="33" t="str">
        <f>VLOOKUP(B1235,SAOM!B$2:H2776,4,0)</f>
        <v>Aceito</v>
      </c>
      <c r="L1235" s="10" t="s">
        <v>456</v>
      </c>
      <c r="M1235" s="33" t="str">
        <f>VLOOKUP(B1235,SAOM!B$2:F3062,5,0)</f>
        <v>Lider</v>
      </c>
      <c r="N1235" s="68" t="s">
        <v>8004</v>
      </c>
      <c r="O1235" s="11" t="str">
        <f>VLOOKUP(N1235,Coordenadas!B$2:C2082,2,0)</f>
        <v>SUL</v>
      </c>
      <c r="P1235" s="11" t="str">
        <f>VLOOKUP(N1235,Coordenadas!B$2:D2082,3,0)</f>
        <v xml:space="preserve"> 22° 6'19.68"S</v>
      </c>
      <c r="Q1235" s="11" t="str">
        <f>VLOOKUP(N1235,Coordenadas!B$2:E2082,4,0)</f>
        <v xml:space="preserve"> 45° 8'43.37"O</v>
      </c>
      <c r="R1235" s="33">
        <v>4033</v>
      </c>
      <c r="S1235" s="13">
        <v>41197</v>
      </c>
      <c r="T1235" s="35" t="str">
        <f>VLOOKUP(B1235,SAOM!B$2:M2776,9,0)</f>
        <v>Mary Aparecida Chagas Simões</v>
      </c>
      <c r="U1235" s="13" t="str">
        <f>VLOOKUP(B1235,SAOM!B$2:N2776,10,0)</f>
        <v>Rua Euclides de Oliveira Castro, 129 - centro</v>
      </c>
      <c r="V1235" s="35" t="str">
        <f>VLOOKUP(B1235,SAOM!B$2:P2776,12,0)</f>
        <v>35 3334 1333</v>
      </c>
      <c r="W1235" s="60" t="str">
        <f>VLOOKUP(B1235,SAOM!B$2:O2776,11,0)</f>
        <v>37472-000</v>
      </c>
      <c r="X1235" s="33" t="str">
        <f>VLOOKUP(B1235,SAOM!B$2:Q2776,13,0)</f>
        <v>00:20:0e:10:4a:98</v>
      </c>
      <c r="Y1235" s="13">
        <v>41222</v>
      </c>
      <c r="Z1235" s="11" t="s">
        <v>6324</v>
      </c>
      <c r="AA1235" s="14">
        <v>41222</v>
      </c>
      <c r="AB1235" s="28">
        <f>VLOOKUP(C1235,Relatorios!A$3:B2006,2,0)</f>
        <v>41291</v>
      </c>
      <c r="AC1235" s="287">
        <f>VLOOKUP(D1235,Faturamento!D$3:F2670,3,0)</f>
        <v>41253</v>
      </c>
      <c r="AD1235" s="41"/>
      <c r="AE1235" s="14" t="str">
        <f>VLOOKUP(B1235,SAOM!B$2:T2776,16,0)</f>
        <v>-</v>
      </c>
      <c r="AF1235" s="14">
        <f t="shared" si="66"/>
        <v>41312</v>
      </c>
      <c r="AG1235" s="14">
        <v>41327</v>
      </c>
      <c r="AH1235" s="14"/>
      <c r="AI1235" s="181" t="s">
        <v>623</v>
      </c>
      <c r="AJ1235" s="114" t="s">
        <v>15891</v>
      </c>
      <c r="AK1235" s="114" t="s">
        <v>4162</v>
      </c>
      <c r="AL1235" s="11" t="str">
        <f>VLOOKUP(B1235,SAOM!B$2:U2893,20,0)</f>
        <v>Não possui</v>
      </c>
    </row>
    <row r="1236" spans="1:38" s="15" customFormat="1" ht="15.75" customHeight="1">
      <c r="A1236" s="39">
        <v>4536</v>
      </c>
      <c r="B1236" s="31">
        <v>4536</v>
      </c>
      <c r="C1236" s="31">
        <v>4536</v>
      </c>
      <c r="D1236" s="33" t="str">
        <f>VLOOKUP(B1236,SAOM!B$2:H2893,7,0)</f>
        <v>SES-CAAS-4536</v>
      </c>
      <c r="E1236" s="13">
        <v>41176</v>
      </c>
      <c r="F1236" s="13">
        <f t="shared" si="68"/>
        <v>41221</v>
      </c>
      <c r="G1236" s="13">
        <f>VLOOKUP(B1236,SAOM!B$2:D2780,3,0)</f>
        <v>41221</v>
      </c>
      <c r="H1236" s="13">
        <f t="shared" si="65"/>
        <v>41236</v>
      </c>
      <c r="I1236" s="13" t="s">
        <v>458</v>
      </c>
      <c r="J1236" s="10" t="s">
        <v>469</v>
      </c>
      <c r="K1236" s="33" t="str">
        <f>VLOOKUP(B1236,SAOM!B$2:H2777,4,0)</f>
        <v>Aceito</v>
      </c>
      <c r="L1236" s="10" t="s">
        <v>456</v>
      </c>
      <c r="M1236" s="33" t="str">
        <f>VLOOKUP(B1236,SAOM!B$2:F3063,5,0)</f>
        <v>Lider</v>
      </c>
      <c r="N1236" s="68" t="s">
        <v>8004</v>
      </c>
      <c r="O1236" s="11" t="str">
        <f>VLOOKUP(N1236,Coordenadas!B$2:C2083,2,0)</f>
        <v>SUL</v>
      </c>
      <c r="P1236" s="11" t="str">
        <f>VLOOKUP(N1236,Coordenadas!B$2:D2083,3,0)</f>
        <v xml:space="preserve"> 22° 6'19.68"S</v>
      </c>
      <c r="Q1236" s="11" t="str">
        <f>VLOOKUP(N1236,Coordenadas!B$2:E2083,4,0)</f>
        <v xml:space="preserve"> 45° 8'43.37"O</v>
      </c>
      <c r="R1236" s="33">
        <v>4033</v>
      </c>
      <c r="S1236" s="13">
        <v>41197</v>
      </c>
      <c r="T1236" s="35" t="str">
        <f>VLOOKUP(B1236,SAOM!B$2:M2777,9,0)</f>
        <v>Lais Luz Côrrea Bacelar</v>
      </c>
      <c r="U1236" s="13" t="str">
        <f>VLOOKUP(B1236,SAOM!B$2:N2777,10,0)</f>
        <v>Rua Francisco de Castro Pereira, 5 - Santo Antônio</v>
      </c>
      <c r="V1236" s="35" t="str">
        <f>VLOOKUP(B1236,SAOM!B$2:P2777,12,0)</f>
        <v>35 3334 1599</v>
      </c>
      <c r="W1236" s="60" t="str">
        <f>VLOOKUP(B1236,SAOM!B$2:O2777,11,0)</f>
        <v>37472-000</v>
      </c>
      <c r="X1236" s="33" t="str">
        <f>VLOOKUP(B1236,SAOM!B$2:Q2777,13,0)</f>
        <v>00:20:0e:10:55:4e</v>
      </c>
      <c r="Y1236" s="13">
        <v>41221</v>
      </c>
      <c r="Z1236" s="11" t="s">
        <v>6324</v>
      </c>
      <c r="AA1236" s="14">
        <v>41221</v>
      </c>
      <c r="AB1236" s="28">
        <f>VLOOKUP(C1236,Relatorios!A$3:B2007,2,0)</f>
        <v>41277</v>
      </c>
      <c r="AC1236" s="287">
        <f>VLOOKUP(D1236,Faturamento!D$3:F2671,3,0)</f>
        <v>41252</v>
      </c>
      <c r="AD1236" s="41"/>
      <c r="AE1236" s="14" t="str">
        <f>VLOOKUP(B1236,SAOM!B$2:T2777,16,0)</f>
        <v>-</v>
      </c>
      <c r="AF1236" s="14">
        <f t="shared" si="66"/>
        <v>41311</v>
      </c>
      <c r="AG1236" s="14" t="s">
        <v>4162</v>
      </c>
      <c r="AH1236" s="14"/>
      <c r="AI1236" s="47"/>
      <c r="AJ1236" s="114"/>
      <c r="AK1236" s="114"/>
      <c r="AL1236" s="11" t="str">
        <f>VLOOKUP(B1236,SAOM!B$2:U2894,20,0)</f>
        <v>Não possui cabo RJ45</v>
      </c>
    </row>
    <row r="1237" spans="1:38" s="15" customFormat="1" ht="15.75" customHeight="1">
      <c r="A1237" s="39">
        <v>4537</v>
      </c>
      <c r="B1237" s="31">
        <v>4537</v>
      </c>
      <c r="C1237" s="31">
        <v>4537</v>
      </c>
      <c r="D1237" s="33" t="str">
        <f>VLOOKUP(B1237,SAOM!B$2:H2894,7,0)</f>
        <v>SES-CAAS-4537</v>
      </c>
      <c r="E1237" s="13">
        <v>41176</v>
      </c>
      <c r="F1237" s="13">
        <f t="shared" si="68"/>
        <v>41221</v>
      </c>
      <c r="G1237" s="13">
        <f>VLOOKUP(B1237,SAOM!B$2:D2781,3,0)</f>
        <v>41221</v>
      </c>
      <c r="H1237" s="13">
        <f t="shared" si="65"/>
        <v>41236</v>
      </c>
      <c r="I1237" s="13" t="s">
        <v>458</v>
      </c>
      <c r="J1237" s="10" t="s">
        <v>469</v>
      </c>
      <c r="K1237" s="33" t="str">
        <f>VLOOKUP(B1237,SAOM!B$2:H2778,4,0)</f>
        <v>Aceito</v>
      </c>
      <c r="L1237" s="10" t="s">
        <v>456</v>
      </c>
      <c r="M1237" s="33" t="str">
        <f>VLOOKUP(B1237,SAOM!B$2:F3064,5,0)</f>
        <v>Lider</v>
      </c>
      <c r="N1237" s="68" t="s">
        <v>8004</v>
      </c>
      <c r="O1237" s="11" t="str">
        <f>VLOOKUP(N1237,Coordenadas!B$2:C2084,2,0)</f>
        <v>SUL</v>
      </c>
      <c r="P1237" s="11" t="str">
        <f>VLOOKUP(N1237,Coordenadas!B$2:D2084,3,0)</f>
        <v xml:space="preserve"> 22° 6'19.68"S</v>
      </c>
      <c r="Q1237" s="11" t="str">
        <f>VLOOKUP(N1237,Coordenadas!B$2:E2084,4,0)</f>
        <v xml:space="preserve"> 45° 8'43.37"O</v>
      </c>
      <c r="R1237" s="33">
        <v>4033</v>
      </c>
      <c r="S1237" s="13">
        <v>41197</v>
      </c>
      <c r="T1237" s="35" t="str">
        <f>VLOOKUP(B1237,SAOM!B$2:M2778,9,0)</f>
        <v>Gabriela Helena Pereira Martins</v>
      </c>
      <c r="U1237" s="13" t="str">
        <f>VLOOKUP(B1237,SAOM!B$2:N2778,10,0)</f>
        <v>Rua Ana Umbelina, 100 - Centro</v>
      </c>
      <c r="V1237" s="35" t="str">
        <f>VLOOKUP(B1237,SAOM!B$2:P2778,12,0)</f>
        <v>35 3334 1211</v>
      </c>
      <c r="W1237" s="60" t="str">
        <f>VLOOKUP(B1237,SAOM!B$2:O2778,11,0)</f>
        <v>37472-000</v>
      </c>
      <c r="X1237" s="33" t="str">
        <f>VLOOKUP(B1237,SAOM!B$2:Q2778,13,0)</f>
        <v>00:20:0E:10:54:B3</v>
      </c>
      <c r="Y1237" s="13">
        <v>41220</v>
      </c>
      <c r="Z1237" s="11" t="s">
        <v>5381</v>
      </c>
      <c r="AA1237" s="14">
        <v>41220</v>
      </c>
      <c r="AB1237" s="28">
        <f>VLOOKUP(C1237,Relatorios!A$3:B2008,2,0)</f>
        <v>41277</v>
      </c>
      <c r="AC1237" s="287">
        <f>VLOOKUP(D1237,Faturamento!D$3:F2672,3,0)</f>
        <v>41251</v>
      </c>
      <c r="AD1237" s="41"/>
      <c r="AE1237" s="14" t="str">
        <f>VLOOKUP(B1237,SAOM!B$2:T2778,16,0)</f>
        <v>-</v>
      </c>
      <c r="AF1237" s="14">
        <f t="shared" si="66"/>
        <v>41310</v>
      </c>
      <c r="AG1237" s="14" t="s">
        <v>4162</v>
      </c>
      <c r="AH1237" s="14"/>
      <c r="AI1237" s="47"/>
      <c r="AJ1237" s="114"/>
      <c r="AK1237" s="114"/>
      <c r="AL1237" s="11" t="str">
        <f>VLOOKUP(B1237,SAOM!B$2:U2895,20,0)</f>
        <v>Não possui.</v>
      </c>
    </row>
    <row r="1238" spans="1:38" s="15" customFormat="1" ht="15.75" customHeight="1">
      <c r="A1238" s="39">
        <v>4538</v>
      </c>
      <c r="B1238" s="31">
        <v>4538</v>
      </c>
      <c r="C1238" s="31">
        <v>4538</v>
      </c>
      <c r="D1238" s="33" t="str">
        <f>VLOOKUP(B1238,SAOM!B$2:H2895,7,0)</f>
        <v>SES-CAAS-4538</v>
      </c>
      <c r="E1238" s="13">
        <v>41176</v>
      </c>
      <c r="F1238" s="13">
        <f t="shared" si="68"/>
        <v>41221</v>
      </c>
      <c r="G1238" s="13">
        <f>VLOOKUP(B1238,SAOM!B$2:D2782,3,0)</f>
        <v>41221</v>
      </c>
      <c r="H1238" s="13">
        <f t="shared" si="65"/>
        <v>41236</v>
      </c>
      <c r="I1238" s="13" t="s">
        <v>458</v>
      </c>
      <c r="J1238" s="10" t="s">
        <v>469</v>
      </c>
      <c r="K1238" s="33" t="str">
        <f>VLOOKUP(B1238,SAOM!B$2:H2779,4,0)</f>
        <v>Aceito</v>
      </c>
      <c r="L1238" s="10" t="s">
        <v>456</v>
      </c>
      <c r="M1238" s="33" t="str">
        <f>VLOOKUP(B1238,SAOM!B$2:F3065,5,0)</f>
        <v>Lider</v>
      </c>
      <c r="N1238" s="68" t="s">
        <v>8004</v>
      </c>
      <c r="O1238" s="11" t="str">
        <f>VLOOKUP(N1238,Coordenadas!B$2:C2085,2,0)</f>
        <v>SUL</v>
      </c>
      <c r="P1238" s="11" t="str">
        <f>VLOOKUP(N1238,Coordenadas!B$2:D2085,3,0)</f>
        <v xml:space="preserve"> 22° 6'19.68"S</v>
      </c>
      <c r="Q1238" s="11" t="str">
        <f>VLOOKUP(N1238,Coordenadas!B$2:E2085,4,0)</f>
        <v xml:space="preserve"> 45° 8'43.37"O</v>
      </c>
      <c r="R1238" s="33">
        <v>4033</v>
      </c>
      <c r="S1238" s="13">
        <v>41197</v>
      </c>
      <c r="T1238" s="35" t="str">
        <f>VLOOKUP(B1238,SAOM!B$2:M2779,9,0)</f>
        <v xml:space="preserve">Paulo Roberto Simões / Renato Arantes </v>
      </c>
      <c r="U1238" s="13" t="str">
        <f>VLOOKUP(B1238,SAOM!B$2:N2779,10,0)</f>
        <v>Rua Visconde de Rio Branco, 124 - centro</v>
      </c>
      <c r="V1238" s="35" t="str">
        <f>VLOOKUP(B1238,SAOM!B$2:P2779,12,0)</f>
        <v>35 3334 1599</v>
      </c>
      <c r="W1238" s="60" t="str">
        <f>VLOOKUP(B1238,SAOM!B$2:O2779,11,0)</f>
        <v>37472-000</v>
      </c>
      <c r="X1238" s="33" t="str">
        <f>VLOOKUP(B1238,SAOM!B$2:Q2779,13,0)</f>
        <v>00:20:0e:10:55:3b</v>
      </c>
      <c r="Y1238" s="13">
        <v>41220</v>
      </c>
      <c r="Z1238" s="11" t="s">
        <v>6324</v>
      </c>
      <c r="AA1238" s="14">
        <v>41220</v>
      </c>
      <c r="AB1238" s="28">
        <f>VLOOKUP(C1238,Relatorios!A$3:B2009,2,0)</f>
        <v>41277</v>
      </c>
      <c r="AC1238" s="287">
        <f>VLOOKUP(D1238,Faturamento!D$3:F2673,3,0)</f>
        <v>41251</v>
      </c>
      <c r="AD1238" s="41"/>
      <c r="AE1238" s="14" t="str">
        <f>VLOOKUP(B1238,SAOM!B$2:T2779,16,0)</f>
        <v>Regiane 35 9159-9172 (Enfermeira)</v>
      </c>
      <c r="AF1238" s="14">
        <f t="shared" si="66"/>
        <v>41310</v>
      </c>
      <c r="AG1238" s="14" t="s">
        <v>4162</v>
      </c>
      <c r="AH1238" s="14"/>
      <c r="AI1238" s="47"/>
      <c r="AJ1238" s="114"/>
      <c r="AK1238" s="114"/>
      <c r="AL1238" s="11" t="str">
        <f>VLOOKUP(B1238,SAOM!B$2:U2896,20,0)</f>
        <v>Não possui</v>
      </c>
    </row>
    <row r="1239" spans="1:38" s="15" customFormat="1" ht="15.75" customHeight="1">
      <c r="A1239" s="39">
        <v>4539</v>
      </c>
      <c r="B1239" s="31">
        <v>4539</v>
      </c>
      <c r="C1239" s="31">
        <v>4539</v>
      </c>
      <c r="D1239" s="33" t="str">
        <f>VLOOKUP(B1239,SAOM!B$2:H2896,7,0)</f>
        <v>SES-CAAS-4539</v>
      </c>
      <c r="E1239" s="13">
        <v>41176</v>
      </c>
      <c r="F1239" s="13">
        <f t="shared" si="68"/>
        <v>41221</v>
      </c>
      <c r="G1239" s="13">
        <f>VLOOKUP(B1239,SAOM!B$2:D2783,3,0)</f>
        <v>41221</v>
      </c>
      <c r="H1239" s="13">
        <f t="shared" si="65"/>
        <v>41236</v>
      </c>
      <c r="I1239" s="13" t="s">
        <v>458</v>
      </c>
      <c r="J1239" s="10" t="s">
        <v>469</v>
      </c>
      <c r="K1239" s="33" t="str">
        <f>VLOOKUP(B1239,SAOM!B$2:H2780,4,0)</f>
        <v>Aceito</v>
      </c>
      <c r="L1239" s="10" t="s">
        <v>456</v>
      </c>
      <c r="M1239" s="33" t="str">
        <f>VLOOKUP(B1239,SAOM!B$2:F3066,5,0)</f>
        <v>Lider</v>
      </c>
      <c r="N1239" s="68" t="s">
        <v>8004</v>
      </c>
      <c r="O1239" s="11" t="str">
        <f>VLOOKUP(N1239,Coordenadas!B$2:C2086,2,0)</f>
        <v>SUL</v>
      </c>
      <c r="P1239" s="11" t="str">
        <f>VLOOKUP(N1239,Coordenadas!B$2:D2086,3,0)</f>
        <v xml:space="preserve"> 22° 6'19.68"S</v>
      </c>
      <c r="Q1239" s="11" t="str">
        <f>VLOOKUP(N1239,Coordenadas!B$2:E2086,4,0)</f>
        <v xml:space="preserve"> 45° 8'43.37"O</v>
      </c>
      <c r="R1239" s="33">
        <v>4033</v>
      </c>
      <c r="S1239" s="13">
        <v>41197</v>
      </c>
      <c r="T1239" s="35" t="str">
        <f>VLOOKUP(B1239,SAOM!B$2:M2780,9,0)</f>
        <v>Fabíola de Castro Neves</v>
      </c>
      <c r="U1239" s="13" t="str">
        <f>VLOOKUP(B1239,SAOM!B$2:N2780,10,0)</f>
        <v>Rua Dra. Maria Aparecida Chalib, 134 - centro</v>
      </c>
      <c r="V1239" s="35" t="str">
        <f>VLOOKUP(B1239,SAOM!B$2:P2780,12,0)</f>
        <v>35 3334 1216</v>
      </c>
      <c r="W1239" s="60" t="str">
        <f>VLOOKUP(B1239,SAOM!B$2:O2780,11,0)</f>
        <v>37427-000</v>
      </c>
      <c r="X1239" s="33" t="str">
        <f>VLOOKUP(B1239,SAOM!B$2:Q2780,13,0)</f>
        <v>00:20:0e:10:55:7f</v>
      </c>
      <c r="Y1239" s="13">
        <v>41221</v>
      </c>
      <c r="Z1239" s="11" t="s">
        <v>6324</v>
      </c>
      <c r="AA1239" s="14">
        <v>41221</v>
      </c>
      <c r="AB1239" s="28">
        <f>VLOOKUP(C1239,Relatorios!A$3:B2010,2,0)</f>
        <v>41291</v>
      </c>
      <c r="AC1239" s="287">
        <f>VLOOKUP(D1239,Faturamento!D$3:F2674,3,0)</f>
        <v>41252</v>
      </c>
      <c r="AD1239" s="41"/>
      <c r="AE1239" s="14" t="str">
        <f>VLOOKUP(B1239,SAOM!B$2:T2780,16,0)</f>
        <v>-</v>
      </c>
      <c r="AF1239" s="14">
        <f t="shared" si="66"/>
        <v>41311</v>
      </c>
      <c r="AG1239" s="14" t="s">
        <v>4162</v>
      </c>
      <c r="AH1239" s="14"/>
      <c r="AI1239" s="47"/>
      <c r="AJ1239" s="114"/>
      <c r="AK1239" s="114"/>
      <c r="AL1239" s="11" t="str">
        <f>VLOOKUP(B1239,SAOM!B$2:U2897,20,0)</f>
        <v>Não possui</v>
      </c>
    </row>
    <row r="1240" spans="1:38" s="57" customFormat="1" ht="15.75" customHeight="1">
      <c r="A1240" s="39">
        <v>4540</v>
      </c>
      <c r="B1240" s="31">
        <v>4540</v>
      </c>
      <c r="C1240" s="31">
        <v>4540</v>
      </c>
      <c r="D1240" s="33" t="str">
        <f>VLOOKUP(B1240,SAOM!B$2:H2897,7,0)</f>
        <v>SES-CAHO-4540</v>
      </c>
      <c r="E1240" s="24">
        <v>41176</v>
      </c>
      <c r="F1240" s="24">
        <f t="shared" si="68"/>
        <v>41221</v>
      </c>
      <c r="G1240" s="13">
        <f>VLOOKUP(B1240,SAOM!B$2:D2784,3,0)</f>
        <v>41221</v>
      </c>
      <c r="H1240" s="24">
        <f t="shared" si="65"/>
        <v>41236</v>
      </c>
      <c r="I1240" s="24" t="s">
        <v>458</v>
      </c>
      <c r="J1240" s="48" t="s">
        <v>469</v>
      </c>
      <c r="K1240" s="33" t="str">
        <f>VLOOKUP(B1240,SAOM!B$2:H2781,4,0)</f>
        <v>Aceito</v>
      </c>
      <c r="L1240" s="10" t="s">
        <v>456</v>
      </c>
      <c r="M1240" s="33" t="str">
        <f>VLOOKUP(B1240,SAOM!B$2:F3067,5,0)</f>
        <v>Lider</v>
      </c>
      <c r="N1240" s="101" t="s">
        <v>189</v>
      </c>
      <c r="O1240" s="11" t="str">
        <f>VLOOKUP(N1240,Coordenadas!B$2:C2087,2,0)</f>
        <v>TRIÂNGULO DO SUL</v>
      </c>
      <c r="P1240" s="11" t="str">
        <f>VLOOKUP(N1240,Coordenadas!B$2:D2087,3,0)</f>
        <v xml:space="preserve"> 19°42'6.22"S</v>
      </c>
      <c r="Q1240" s="11" t="str">
        <f>VLOOKUP(N1240,Coordenadas!B$2:E2087,4,0)</f>
        <v xml:space="preserve"> 50°41'14.03"O</v>
      </c>
      <c r="R1240" s="31">
        <v>4033</v>
      </c>
      <c r="S1240" s="24">
        <v>41197</v>
      </c>
      <c r="T1240" s="35" t="str">
        <f>VLOOKUP(B1240,SAOM!B$2:M2781,9,0)</f>
        <v>Deybe Poliane</v>
      </c>
      <c r="U1240" s="13" t="str">
        <f>VLOOKUP(B1240,SAOM!B$2:N2781,10,0)</f>
        <v>Rua Santa Catarina, 932</v>
      </c>
      <c r="V1240" s="35" t="str">
        <f>VLOOKUP(B1240,SAOM!B$2:P2781,12,0)</f>
        <v>34-3454-8265</v>
      </c>
      <c r="W1240" s="60" t="str">
        <f>VLOOKUP(B1240,SAOM!B$2:O2781,11,0)</f>
        <v>38290-000</v>
      </c>
      <c r="X1240" s="33" t="str">
        <f>VLOOKUP(B1240,SAOM!B$2:Q2781,13,0)</f>
        <v>00:20:0e:10:54:67</v>
      </c>
      <c r="Y1240" s="24">
        <v>41226</v>
      </c>
      <c r="Z1240" s="40" t="s">
        <v>7489</v>
      </c>
      <c r="AA1240" s="55">
        <v>41233</v>
      </c>
      <c r="AB1240" s="28">
        <f>VLOOKUP(C1240,Relatorios!A$3:B2011,2,0)</f>
        <v>41277</v>
      </c>
      <c r="AC1240" s="287">
        <f>VLOOKUP(D1240,Faturamento!D$3:F2675,3,0)</f>
        <v>41264</v>
      </c>
      <c r="AD1240" s="45"/>
      <c r="AE1240" s="14" t="str">
        <f>VLOOKUP(B1240,SAOM!B$2:T2781,16,0)</f>
        <v>-</v>
      </c>
      <c r="AF1240" s="55">
        <f t="shared" si="66"/>
        <v>41323</v>
      </c>
      <c r="AG1240" s="55" t="s">
        <v>4162</v>
      </c>
      <c r="AH1240" s="55"/>
      <c r="AI1240" s="181"/>
      <c r="AJ1240" s="115"/>
      <c r="AK1240" s="115"/>
      <c r="AL1240" s="11" t="str">
        <f>VLOOKUP(B1240,SAOM!B$2:U2898,20,0)</f>
        <v>Não possui cabo</v>
      </c>
    </row>
    <row r="1241" spans="1:38" s="15" customFormat="1" ht="15.75" customHeight="1">
      <c r="A1241" s="39">
        <v>4541</v>
      </c>
      <c r="B1241" s="31">
        <v>4541</v>
      </c>
      <c r="C1241" s="31">
        <v>4541</v>
      </c>
      <c r="D1241" s="33" t="str">
        <f>VLOOKUP(B1241,SAOM!B$2:H2898,7,0)</f>
        <v>SES-CAHO-4541</v>
      </c>
      <c r="E1241" s="13">
        <v>41176</v>
      </c>
      <c r="F1241" s="13">
        <f t="shared" si="68"/>
        <v>41221</v>
      </c>
      <c r="G1241" s="13">
        <f>VLOOKUP(B1241,SAOM!B$2:D2785,3,0)</f>
        <v>41221</v>
      </c>
      <c r="H1241" s="13">
        <f t="shared" si="65"/>
        <v>41236</v>
      </c>
      <c r="I1241" s="13" t="s">
        <v>458</v>
      </c>
      <c r="J1241" s="10" t="s">
        <v>469</v>
      </c>
      <c r="K1241" s="33" t="str">
        <f>VLOOKUP(B1241,SAOM!B$2:H2782,4,0)</f>
        <v>Aceito</v>
      </c>
      <c r="L1241" s="10" t="s">
        <v>456</v>
      </c>
      <c r="M1241" s="33" t="str">
        <f>VLOOKUP(B1241,SAOM!B$2:F3068,5,0)</f>
        <v>Lider</v>
      </c>
      <c r="N1241" s="68" t="s">
        <v>189</v>
      </c>
      <c r="O1241" s="11" t="str">
        <f>VLOOKUP(N1241,Coordenadas!B$2:C2088,2,0)</f>
        <v>TRIÂNGULO DO SUL</v>
      </c>
      <c r="P1241" s="11" t="str">
        <f>VLOOKUP(N1241,Coordenadas!B$2:D2088,3,0)</f>
        <v xml:space="preserve"> 19°42'6.22"S</v>
      </c>
      <c r="Q1241" s="11" t="str">
        <f>VLOOKUP(N1241,Coordenadas!B$2:E2088,4,0)</f>
        <v xml:space="preserve"> 50°41'14.03"O</v>
      </c>
      <c r="R1241" s="33">
        <v>4033</v>
      </c>
      <c r="S1241" s="13">
        <v>41197</v>
      </c>
      <c r="T1241" s="35" t="str">
        <f>VLOOKUP(B1241,SAOM!B$2:M2782,9,0)</f>
        <v>Aparecida Aline</v>
      </c>
      <c r="U1241" s="13" t="str">
        <f>VLOOKUP(B1241,SAOM!B$2:N2782,10,0)</f>
        <v>AV: São Sebastiao do Pontal, 1033</v>
      </c>
      <c r="V1241" s="35" t="str">
        <f>VLOOKUP(B1241,SAOM!B$2:P2782,12,0)</f>
        <v>34-3454-8274</v>
      </c>
      <c r="W1241" s="60" t="str">
        <f>VLOOKUP(B1241,SAOM!B$2:O2782,11,0)</f>
        <v>38292-000</v>
      </c>
      <c r="X1241" s="33" t="str">
        <f>VLOOKUP(B1241,SAOM!B$2:Q2782,13,0)</f>
        <v>00:20:0e:10:55:bb</v>
      </c>
      <c r="Y1241" s="13">
        <v>41261</v>
      </c>
      <c r="Z1241" s="11" t="s">
        <v>11990</v>
      </c>
      <c r="AA1241" s="14">
        <v>41261</v>
      </c>
      <c r="AB1241" s="28">
        <f>VLOOKUP(C1241,Relatorios!A$3:B2012,2,0)</f>
        <v>41299</v>
      </c>
      <c r="AC1241" s="287">
        <f>VLOOKUP(D1241,Faturamento!D$3:F2676,3,0)</f>
        <v>41292</v>
      </c>
      <c r="AD1241" s="41"/>
      <c r="AE1241" s="14" t="str">
        <f>VLOOKUP(B1241,SAOM!B$2:T2782,16,0)</f>
        <v>-</v>
      </c>
      <c r="AF1241" s="14">
        <f t="shared" si="66"/>
        <v>41351</v>
      </c>
      <c r="AG1241" s="14" t="s">
        <v>4162</v>
      </c>
      <c r="AH1241" s="14"/>
      <c r="AI1241" s="47"/>
      <c r="AJ1241" s="114"/>
      <c r="AK1241" s="114"/>
      <c r="AL1241" s="11" t="str">
        <f>VLOOKUP(B1241,SAOM!B$2:U2899,20,0)</f>
        <v>Conectado ao modem</v>
      </c>
    </row>
    <row r="1242" spans="1:38" s="57" customFormat="1" ht="15.75" customHeight="1">
      <c r="A1242" s="39">
        <v>4543</v>
      </c>
      <c r="B1242" s="31">
        <v>4543</v>
      </c>
      <c r="C1242" s="31">
        <v>4543</v>
      </c>
      <c r="D1242" s="33" t="str">
        <f>VLOOKUP(B1242,SAOM!B$2:H2899,7,0)</f>
        <v>SES-CAHO-4543</v>
      </c>
      <c r="E1242" s="24">
        <v>41176</v>
      </c>
      <c r="F1242" s="24">
        <f t="shared" si="68"/>
        <v>41221</v>
      </c>
      <c r="G1242" s="13">
        <f>VLOOKUP(B1242,SAOM!B$2:D2786,3,0)</f>
        <v>41221</v>
      </c>
      <c r="H1242" s="24">
        <f t="shared" si="65"/>
        <v>41236</v>
      </c>
      <c r="I1242" s="24" t="s">
        <v>458</v>
      </c>
      <c r="J1242" s="48" t="s">
        <v>469</v>
      </c>
      <c r="K1242" s="33" t="str">
        <f>VLOOKUP(B1242,SAOM!B$2:H2783,4,0)</f>
        <v>Aceito</v>
      </c>
      <c r="L1242" s="10" t="s">
        <v>456</v>
      </c>
      <c r="M1242" s="33" t="str">
        <f>VLOOKUP(B1242,SAOM!B$2:F3069,5,0)</f>
        <v>Lider</v>
      </c>
      <c r="N1242" s="101" t="s">
        <v>189</v>
      </c>
      <c r="O1242" s="11" t="str">
        <f>VLOOKUP(N1242,Coordenadas!B$2:C2089,2,0)</f>
        <v>TRIÂNGULO DO SUL</v>
      </c>
      <c r="P1242" s="11" t="str">
        <f>VLOOKUP(N1242,Coordenadas!B$2:D2089,3,0)</f>
        <v xml:space="preserve"> 19°42'6.22"S</v>
      </c>
      <c r="Q1242" s="11" t="str">
        <f>VLOOKUP(N1242,Coordenadas!B$2:E2089,4,0)</f>
        <v xml:space="preserve"> 50°41'14.03"O</v>
      </c>
      <c r="R1242" s="31">
        <v>4033</v>
      </c>
      <c r="S1242" s="24">
        <v>41197</v>
      </c>
      <c r="T1242" s="35" t="str">
        <f>VLOOKUP(B1242,SAOM!B$2:M2783,9,0)</f>
        <v>Rosimeire Cristina</v>
      </c>
      <c r="U1242" s="13" t="str">
        <f>VLOOKUP(B1242,SAOM!B$2:N2783,10,0)</f>
        <v>Rua Getulio Vargas, 599</v>
      </c>
      <c r="V1242" s="35" t="str">
        <f>VLOOKUP(B1242,SAOM!B$2:P2783,12,0)</f>
        <v>34-3454-8291</v>
      </c>
      <c r="W1242" s="60" t="str">
        <f>VLOOKUP(B1242,SAOM!B$2:O2783,11,0)</f>
        <v>38296-000</v>
      </c>
      <c r="X1242" s="33" t="str">
        <f>VLOOKUP(B1242,SAOM!B$2:Q2783,13,0)</f>
        <v>00:20:0E:10:54:BC</v>
      </c>
      <c r="Y1242" s="24">
        <v>41227</v>
      </c>
      <c r="Z1242" s="40" t="s">
        <v>9385</v>
      </c>
      <c r="AA1242" s="55">
        <v>41232</v>
      </c>
      <c r="AB1242" s="28">
        <f>VLOOKUP(C1242,Relatorios!A$3:B2013,2,0)</f>
        <v>41277</v>
      </c>
      <c r="AC1242" s="287">
        <f>VLOOKUP(D1242,Faturamento!D$3:F2677,3,0)</f>
        <v>41263</v>
      </c>
      <c r="AD1242" s="45"/>
      <c r="AE1242" s="14" t="str">
        <f>VLOOKUP(B1242,SAOM!B$2:T2783,16,0)</f>
        <v>-</v>
      </c>
      <c r="AF1242" s="55">
        <f t="shared" si="66"/>
        <v>41322</v>
      </c>
      <c r="AG1242" s="55" t="s">
        <v>4162</v>
      </c>
      <c r="AH1242" s="55"/>
      <c r="AI1242" s="181"/>
      <c r="AJ1242" s="115"/>
      <c r="AK1242" s="115"/>
      <c r="AL1242" s="11" t="str">
        <f>VLOOKUP(B1242,SAOM!B$2:U2900,20,0)</f>
        <v>Vai deixar.</v>
      </c>
    </row>
    <row r="1243" spans="1:38" s="57" customFormat="1" ht="15.75" customHeight="1">
      <c r="A1243" s="39">
        <v>4544</v>
      </c>
      <c r="B1243" s="31">
        <v>4544</v>
      </c>
      <c r="C1243" s="31">
        <v>4544</v>
      </c>
      <c r="D1243" s="33" t="str">
        <f>VLOOKUP(B1243,SAOM!B$2:H2900,7,0)</f>
        <v>SES-CAHO-4544</v>
      </c>
      <c r="E1243" s="24">
        <v>41176</v>
      </c>
      <c r="F1243" s="24">
        <f t="shared" si="68"/>
        <v>41221</v>
      </c>
      <c r="G1243" s="24">
        <f>VLOOKUP(B1243,SAOM!B$2:D2787,3,0)</f>
        <v>41221</v>
      </c>
      <c r="H1243" s="24">
        <f t="shared" si="65"/>
        <v>41236</v>
      </c>
      <c r="I1243" s="24" t="s">
        <v>458</v>
      </c>
      <c r="J1243" s="48" t="s">
        <v>469</v>
      </c>
      <c r="K1243" s="31" t="str">
        <f>VLOOKUP(B1243,SAOM!B$2:H2784,4,0)</f>
        <v>Aceito</v>
      </c>
      <c r="L1243" s="10" t="s">
        <v>456</v>
      </c>
      <c r="M1243" s="33" t="str">
        <f>VLOOKUP(B1243,SAOM!B$2:F3070,5,0)</f>
        <v>Lider</v>
      </c>
      <c r="N1243" s="101" t="s">
        <v>189</v>
      </c>
      <c r="O1243" s="11" t="str">
        <f>VLOOKUP(N1243,Coordenadas!B$2:C2090,2,0)</f>
        <v>TRIÂNGULO DO SUL</v>
      </c>
      <c r="P1243" s="11" t="str">
        <f>VLOOKUP(N1243,Coordenadas!B$2:D2090,3,0)</f>
        <v xml:space="preserve"> 19°42'6.22"S</v>
      </c>
      <c r="Q1243" s="11" t="str">
        <f>VLOOKUP(N1243,Coordenadas!B$2:E2090,4,0)</f>
        <v xml:space="preserve"> 50°41'14.03"O</v>
      </c>
      <c r="R1243" s="31">
        <v>4033</v>
      </c>
      <c r="S1243" s="24">
        <v>41197</v>
      </c>
      <c r="T1243" s="54" t="str">
        <f>VLOOKUP(B1243,SAOM!B$2:M2784,9,0)</f>
        <v xml:space="preserve">Rosimeire Cristina </v>
      </c>
      <c r="U1243" s="24" t="str">
        <f>VLOOKUP(B1243,SAOM!B$2:N2784,10,0)</f>
        <v>Av: São Joaquim do Triângulo, 622</v>
      </c>
      <c r="V1243" s="54" t="str">
        <f>VLOOKUP(B1243,SAOM!B$2:P2784,12,0)</f>
        <v>34-3454-8281</v>
      </c>
      <c r="W1243" s="175" t="str">
        <f>VLOOKUP(B1243,SAOM!B$2:O2784,11,0)</f>
        <v>38294-000</v>
      </c>
      <c r="X1243" s="31" t="str">
        <f>VLOOKUP(B1243,SAOM!B$2:Q2784,13,0)</f>
        <v>00:20:0E:10:54:57</v>
      </c>
      <c r="Y1243" s="24">
        <v>41261</v>
      </c>
      <c r="Z1243" s="11" t="s">
        <v>11990</v>
      </c>
      <c r="AA1243" s="55">
        <v>41261</v>
      </c>
      <c r="AB1243" s="28">
        <f>VLOOKUP(C1243,Relatorios!A$3:B2014,2,0)</f>
        <v>41299</v>
      </c>
      <c r="AC1243" s="287">
        <f>VLOOKUP(D1243,Faturamento!D$3:F2678,3,0)</f>
        <v>41292</v>
      </c>
      <c r="AD1243" s="45"/>
      <c r="AE1243" s="55" t="str">
        <f>VLOOKUP(B1243,SAOM!B$2:T2784,16,0)</f>
        <v>-</v>
      </c>
      <c r="AF1243" s="55">
        <f t="shared" si="66"/>
        <v>41351</v>
      </c>
      <c r="AG1243" s="55" t="s">
        <v>4162</v>
      </c>
      <c r="AH1243" s="55"/>
      <c r="AI1243" s="181"/>
      <c r="AJ1243" s="115"/>
      <c r="AK1243" s="115"/>
      <c r="AL1243" s="11" t="str">
        <f>VLOOKUP(B1243,SAOM!B$2:U2901,20,0)</f>
        <v>Vai deixar ligado no modem.</v>
      </c>
    </row>
    <row r="1244" spans="1:38" s="15" customFormat="1" ht="15.75" customHeight="1">
      <c r="A1244" s="39">
        <v>4545</v>
      </c>
      <c r="B1244" s="31">
        <v>4545</v>
      </c>
      <c r="C1244" s="31">
        <v>4545</v>
      </c>
      <c r="D1244" s="33" t="str">
        <f>VLOOKUP(B1244,SAOM!B$2:H2901,7,0)</f>
        <v>SES-CAHO-4545</v>
      </c>
      <c r="E1244" s="13">
        <v>41176</v>
      </c>
      <c r="F1244" s="13">
        <f t="shared" si="68"/>
        <v>41221</v>
      </c>
      <c r="G1244" s="13">
        <f>VLOOKUP(B1244,SAOM!B$2:D2788,3,0)</f>
        <v>41221</v>
      </c>
      <c r="H1244" s="13">
        <f t="shared" si="65"/>
        <v>41236</v>
      </c>
      <c r="I1244" s="13" t="s">
        <v>458</v>
      </c>
      <c r="J1244" s="10" t="s">
        <v>469</v>
      </c>
      <c r="K1244" s="33" t="str">
        <f>VLOOKUP(B1244,SAOM!B$2:H2785,4,0)</f>
        <v>Aceito</v>
      </c>
      <c r="L1244" s="10" t="s">
        <v>456</v>
      </c>
      <c r="M1244" s="33" t="str">
        <f>VLOOKUP(B1244,SAOM!B$2:F3071,5,0)</f>
        <v>Lider</v>
      </c>
      <c r="N1244" s="68" t="s">
        <v>189</v>
      </c>
      <c r="O1244" s="11" t="str">
        <f>VLOOKUP(N1244,Coordenadas!B$2:C2091,2,0)</f>
        <v>TRIÂNGULO DO SUL</v>
      </c>
      <c r="P1244" s="11" t="str">
        <f>VLOOKUP(N1244,Coordenadas!B$2:D2091,3,0)</f>
        <v xml:space="preserve"> 19°42'6.22"S</v>
      </c>
      <c r="Q1244" s="11" t="str">
        <f>VLOOKUP(N1244,Coordenadas!B$2:E2091,4,0)</f>
        <v xml:space="preserve"> 50°41'14.03"O</v>
      </c>
      <c r="R1244" s="33">
        <v>4033</v>
      </c>
      <c r="S1244" s="13">
        <v>41197</v>
      </c>
      <c r="T1244" s="35" t="str">
        <f>VLOOKUP(B1244,SAOM!B$2:M2785,9,0)</f>
        <v>Vanessa Neves</v>
      </c>
      <c r="U1244" s="13" t="str">
        <f>VLOOKUP(B1244,SAOM!B$2:N2785,10,0)</f>
        <v xml:space="preserve">Rua Oito s/n </v>
      </c>
      <c r="V1244" s="35" t="str">
        <f>VLOOKUP(B1244,SAOM!B$2:P2785,12,0)</f>
        <v>34-3454-0210</v>
      </c>
      <c r="W1244" s="60" t="str">
        <f>VLOOKUP(B1244,SAOM!B$2:O2785,11,0)</f>
        <v>38290-000</v>
      </c>
      <c r="X1244" s="33" t="str">
        <f>VLOOKUP(B1244,SAOM!B$2:Q2785,13,0)</f>
        <v>00:20:0e:10:54:7d</v>
      </c>
      <c r="Y1244" s="13">
        <v>41262</v>
      </c>
      <c r="Z1244" s="11" t="s">
        <v>11990</v>
      </c>
      <c r="AA1244" s="14">
        <v>41262</v>
      </c>
      <c r="AB1244" s="28">
        <f>VLOOKUP(C1244,Relatorios!A$3:B2015,2,0)</f>
        <v>41291</v>
      </c>
      <c r="AC1244" s="287">
        <f>VLOOKUP(D1244,Faturamento!D$3:F2679,3,0)</f>
        <v>41293</v>
      </c>
      <c r="AD1244" s="41"/>
      <c r="AE1244" s="14" t="str">
        <f>VLOOKUP(B1244,SAOM!B$2:T2785,16,0)</f>
        <v>-</v>
      </c>
      <c r="AF1244" s="14">
        <f t="shared" si="66"/>
        <v>41352</v>
      </c>
      <c r="AG1244" s="14" t="s">
        <v>4162</v>
      </c>
      <c r="AH1244" s="14"/>
      <c r="AI1244" s="47"/>
      <c r="AJ1244" s="114"/>
      <c r="AK1244" s="114"/>
      <c r="AL1244" s="11" t="str">
        <f>VLOOKUP(B1244,SAOM!B$2:U2902,20,0)</f>
        <v>Computador da localidade.</v>
      </c>
    </row>
    <row r="1245" spans="1:38" s="15" customFormat="1" ht="15.75" customHeight="1">
      <c r="A1245" s="39">
        <v>4546</v>
      </c>
      <c r="B1245" s="31">
        <v>4546</v>
      </c>
      <c r="C1245" s="31">
        <v>4546</v>
      </c>
      <c r="D1245" s="33" t="str">
        <f>VLOOKUP(B1245,SAOM!B$2:H2902,7,0)</f>
        <v>SES-CAHO-4546</v>
      </c>
      <c r="E1245" s="13">
        <v>41176</v>
      </c>
      <c r="F1245" s="13">
        <f t="shared" si="68"/>
        <v>41221</v>
      </c>
      <c r="G1245" s="13">
        <f>VLOOKUP(B1245,SAOM!B$2:D2789,3,0)</f>
        <v>41221</v>
      </c>
      <c r="H1245" s="13">
        <f t="shared" si="65"/>
        <v>41236</v>
      </c>
      <c r="I1245" s="13" t="s">
        <v>458</v>
      </c>
      <c r="J1245" s="10" t="s">
        <v>469</v>
      </c>
      <c r="K1245" s="33" t="str">
        <f>VLOOKUP(B1245,SAOM!B$2:H2786,4,0)</f>
        <v>Aceito</v>
      </c>
      <c r="L1245" s="10" t="s">
        <v>14234</v>
      </c>
      <c r="M1245" s="33" t="str">
        <f>VLOOKUP(B1245,SAOM!B$2:F3072,5,0)</f>
        <v>SH Sat</v>
      </c>
      <c r="N1245" s="68" t="s">
        <v>189</v>
      </c>
      <c r="O1245" s="11" t="str">
        <f>VLOOKUP(N1245,Coordenadas!B$2:C2092,2,0)</f>
        <v>TRIÂNGULO DO SUL</v>
      </c>
      <c r="P1245" s="11" t="str">
        <f>VLOOKUP(N1245,Coordenadas!B$2:D2092,3,0)</f>
        <v xml:space="preserve"> 19°42'6.22"S</v>
      </c>
      <c r="Q1245" s="11" t="str">
        <f>VLOOKUP(N1245,Coordenadas!B$2:E2092,4,0)</f>
        <v xml:space="preserve"> 50°41'14.03"O</v>
      </c>
      <c r="R1245" s="33">
        <v>4033</v>
      </c>
      <c r="S1245" s="13">
        <v>41197</v>
      </c>
      <c r="T1245" s="35" t="str">
        <f>VLOOKUP(B1245,SAOM!B$2:M2786,9,0)</f>
        <v>Heluiza Tenório</v>
      </c>
      <c r="U1245" s="13" t="str">
        <f>VLOOKUP(B1245,SAOM!B$2:N2786,10,0)</f>
        <v>Rua Principal, 610</v>
      </c>
      <c r="V1245" s="35" t="str">
        <f>VLOOKUP(B1245,SAOM!B$2:P2786,12,0)</f>
        <v>34-9964-0095</v>
      </c>
      <c r="W1245" s="60" t="str">
        <f>VLOOKUP(B1245,SAOM!B$2:O2786,11,0)</f>
        <v>38290-000</v>
      </c>
      <c r="X1245" s="33" t="str">
        <f>VLOOKUP(B1245,SAOM!B$2:Q2786,13,0)</f>
        <v>00:20:0E:10:59:7A</v>
      </c>
      <c r="Y1245" s="13">
        <v>41380</v>
      </c>
      <c r="Z1245" s="11" t="s">
        <v>15547</v>
      </c>
      <c r="AA1245" s="14">
        <v>41381</v>
      </c>
      <c r="AB1245" s="28">
        <v>41382</v>
      </c>
      <c r="AC1245" s="287">
        <f>VLOOKUP(D1245,Faturamento!D$3:F2680,3,0)</f>
        <v>41412</v>
      </c>
      <c r="AD1245" s="41"/>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 t="shared" si="66"/>
        <v>41471</v>
      </c>
      <c r="AG1245" s="14" t="s">
        <v>4162</v>
      </c>
      <c r="AH1245" s="14"/>
      <c r="AI1245" s="47"/>
      <c r="AJ1245" s="114"/>
      <c r="AK1245" s="114"/>
      <c r="AL1245" s="11" t="str">
        <f>VLOOKUP(B1245,SAOM!B$2:U2903,20,0)</f>
        <v>Vai deixar conectado no modem, porem não tem computador.</v>
      </c>
    </row>
    <row r="1246" spans="1:38" s="15" customFormat="1" ht="15.75" customHeight="1">
      <c r="A1246" s="39">
        <v>4547</v>
      </c>
      <c r="B1246" s="31">
        <v>4547</v>
      </c>
      <c r="C1246" s="31">
        <v>4547</v>
      </c>
      <c r="D1246" s="33" t="str">
        <f>VLOOKUP(B1246,SAOM!B$2:H2903,7,0)</f>
        <v>-</v>
      </c>
      <c r="E1246" s="13">
        <v>41176</v>
      </c>
      <c r="F1246" s="13">
        <f t="shared" si="68"/>
        <v>41221</v>
      </c>
      <c r="G1246" s="13">
        <f>VLOOKUP(B1246,SAOM!B$2:D2790,3,0)</f>
        <v>41221</v>
      </c>
      <c r="H1246" s="13">
        <f t="shared" si="65"/>
        <v>41236</v>
      </c>
      <c r="I1246" s="13">
        <v>41283</v>
      </c>
      <c r="J1246" s="10" t="s">
        <v>700</v>
      </c>
      <c r="K1246" s="33" t="str">
        <f>VLOOKUP(B1246,SAOM!B$2:H2787,4,0)</f>
        <v>Paralisado</v>
      </c>
      <c r="L1246" s="10" t="s">
        <v>456</v>
      </c>
      <c r="M1246" s="33" t="str">
        <f>VLOOKUP(B1246,SAOM!B$2:F3073,5,0)</f>
        <v>Lider</v>
      </c>
      <c r="N1246" s="68" t="s">
        <v>8042</v>
      </c>
      <c r="O1246" s="11" t="str">
        <f>VLOOKUP(N1246,Coordenadas!B$2:C2093,2,0)</f>
        <v>NORDESTE</v>
      </c>
      <c r="P1246" s="11" t="str">
        <f>VLOOKUP(N1246,Coordenadas!B$2:D2093,3,0)</f>
        <v xml:space="preserve"> 17°18'54.78"S</v>
      </c>
      <c r="Q1246" s="11" t="str">
        <f>VLOOKUP(N1246,Coordenadas!B$2:E2093,4,0)</f>
        <v xml:space="preserve"> 41°31'24.77"O</v>
      </c>
      <c r="R1246" s="33">
        <v>4033</v>
      </c>
      <c r="S1246" s="13">
        <v>41197</v>
      </c>
      <c r="T1246" s="35" t="str">
        <f>VLOOKUP(B1246,SAOM!B$2:M2787,9,0)</f>
        <v>MARCELO CONDÉ DOS SANTOS</v>
      </c>
      <c r="U1246" s="13" t="str">
        <f>VLOOKUP(B1246,SAOM!B$2:N2787,10,0)</f>
        <v>RUA ELIESER PINHEIRO</v>
      </c>
      <c r="V1246" s="35" t="str">
        <f>VLOOKUP(B1246,SAOM!B$2:P2787,12,0)</f>
        <v>(33) 3532-9435</v>
      </c>
      <c r="W1246" s="60" t="str">
        <f>VLOOKUP(B1246,SAOM!B$2:O2787,11,0)</f>
        <v>39816-000</v>
      </c>
      <c r="X1246" s="33" t="str">
        <f>VLOOKUP(B1246,SAOM!B$2:Q2787,13,0)</f>
        <v>-</v>
      </c>
      <c r="Y1246" s="13"/>
      <c r="Z1246" s="11"/>
      <c r="AA1246" s="14"/>
      <c r="AB1246" s="28" t="e">
        <f>VLOOKUP(C1246,Relatorios!A$3:B2017,2,0)</f>
        <v>#N/A</v>
      </c>
      <c r="AC1246" s="287" t="e">
        <f>VLOOKUP(D1246,Faturamento!D$3:F2681,3,0)</f>
        <v>#N/A</v>
      </c>
      <c r="AD1246" s="41"/>
      <c r="AE1246" s="14" t="str">
        <f>VLOOKUP(B1246,SAOM!B$2:T2787,16,0)</f>
        <v>09/01/2013 11:18:43 	Hernan Martins Alves 	Não consegue contato com o local.  	Pendência Ativação</v>
      </c>
      <c r="AF1246" s="14">
        <f t="shared" si="66"/>
        <v>90</v>
      </c>
      <c r="AG1246" s="14" t="s">
        <v>4162</v>
      </c>
      <c r="AH1246" s="14"/>
      <c r="AI1246" s="47"/>
      <c r="AJ1246" s="114"/>
      <c r="AK1246" s="114"/>
      <c r="AL1246" s="11" t="str">
        <f>VLOOKUP(B1246,SAOM!B$2:U2904,20,0)</f>
        <v>-</v>
      </c>
    </row>
    <row r="1247" spans="1:38" s="57" customFormat="1" ht="15.75" customHeight="1">
      <c r="A1247" s="39">
        <v>4548</v>
      </c>
      <c r="B1247" s="31">
        <v>4548</v>
      </c>
      <c r="C1247" s="31">
        <v>4548</v>
      </c>
      <c r="D1247" s="31" t="str">
        <f>VLOOKUP(B1247,SAOM!B$2:H2904,7,0)</f>
        <v>SES-CHOR-4548</v>
      </c>
      <c r="E1247" s="24">
        <v>41176</v>
      </c>
      <c r="F1247" s="24">
        <f t="shared" si="68"/>
        <v>41221</v>
      </c>
      <c r="G1247" s="24">
        <f>VLOOKUP(B1247,SAOM!B$2:D2791,3,0)</f>
        <v>41221</v>
      </c>
      <c r="H1247" s="24">
        <f t="shared" si="65"/>
        <v>41236</v>
      </c>
      <c r="I1247" s="24" t="s">
        <v>458</v>
      </c>
      <c r="J1247" s="48" t="s">
        <v>469</v>
      </c>
      <c r="K1247" s="31" t="str">
        <f>VLOOKUP(B1247,SAOM!B$2:H2788,4,0)</f>
        <v>Aceito</v>
      </c>
      <c r="L1247" s="48" t="s">
        <v>456</v>
      </c>
      <c r="M1247" s="33" t="str">
        <f>VLOOKUP(B1247,SAOM!B$2:F3074,5,0)</f>
        <v>Lider</v>
      </c>
      <c r="N1247" s="101" t="s">
        <v>7865</v>
      </c>
      <c r="O1247" s="40" t="str">
        <f>VLOOKUP(N1247,Coordenadas!B$2:C2094,2,0)</f>
        <v>SUDESTE</v>
      </c>
      <c r="P1247" s="40" t="str">
        <f>VLOOKUP(N1247,Coordenadas!B$2:D2094,3,0)</f>
        <v xml:space="preserve"> 22° 0'24.58"S</v>
      </c>
      <c r="Q1247" s="40" t="str">
        <f>VLOOKUP(N1247,Coordenadas!B$2:E2094,4,0)</f>
        <v xml:space="preserve"> 43° 3'53.60"O</v>
      </c>
      <c r="R1247" s="31">
        <v>4033</v>
      </c>
      <c r="S1247" s="24">
        <v>41197</v>
      </c>
      <c r="T1247" s="54" t="str">
        <f>VLOOKUP(B1247,SAOM!B$2:M2788,9,0)</f>
        <v>VERLAINE/REGINA</v>
      </c>
      <c r="U1247" s="24" t="str">
        <f>VLOOKUP(B1247,SAOM!B$2:N2788,10,0)</f>
        <v>RUA CORONEL VIRGÍLIO COUTINHO Nº 50</v>
      </c>
      <c r="V1247" s="54" t="str">
        <f>VLOOKUP(B1247,SAOM!B$2:P2788,12,0)</f>
        <v>(32) 3285-2127</v>
      </c>
      <c r="W1247" s="175" t="str">
        <f>VLOOKUP(B1247,SAOM!B$2:O2788,11,0)</f>
        <v>36635-000</v>
      </c>
      <c r="X1247" s="31" t="str">
        <f>VLOOKUP(B1247,SAOM!B$2:Q2788,13,0)</f>
        <v>00:20:0E:10:59:58</v>
      </c>
      <c r="Y1247" s="24">
        <v>41332</v>
      </c>
      <c r="Z1247" s="40" t="s">
        <v>13272</v>
      </c>
      <c r="AA1247" s="14">
        <v>41332</v>
      </c>
      <c r="AB1247" s="56">
        <v>41390</v>
      </c>
      <c r="AC1247" s="287">
        <f>VLOOKUP(D1247,Faturamento!D$3:F2682,3,0)</f>
        <v>41363</v>
      </c>
      <c r="AD1247" s="45"/>
      <c r="AE1247" s="55" t="str">
        <f>VLOOKUP(B1247,SAOM!B$2:T2788,16,0)</f>
        <v>-</v>
      </c>
      <c r="AF1247" s="55">
        <f t="shared" si="66"/>
        <v>41422</v>
      </c>
      <c r="AG1247" s="55" t="s">
        <v>4162</v>
      </c>
      <c r="AH1247" s="55"/>
      <c r="AI1247" s="181"/>
      <c r="AJ1247" s="115"/>
      <c r="AK1247" s="115"/>
      <c r="AL1247" s="11" t="str">
        <f>VLOOKUP(B1247,SAOM!B$2:U2905,20,0)</f>
        <v>Vai deixar conectado no modem.</v>
      </c>
    </row>
    <row r="1248" spans="1:38" s="57" customFormat="1" ht="15.75" customHeight="1">
      <c r="A1248" s="39">
        <v>4549</v>
      </c>
      <c r="B1248" s="31">
        <v>4549</v>
      </c>
      <c r="C1248" s="31">
        <v>4549</v>
      </c>
      <c r="D1248" s="31" t="str">
        <f>VLOOKUP(B1248,SAOM!B$2:H2905,7,0)</f>
        <v>SES-CHOR-4549</v>
      </c>
      <c r="E1248" s="24">
        <v>41176</v>
      </c>
      <c r="F1248" s="24">
        <f t="shared" si="68"/>
        <v>41221</v>
      </c>
      <c r="G1248" s="24">
        <f>VLOOKUP(B1248,SAOM!B$2:D2792,3,0)</f>
        <v>41338</v>
      </c>
      <c r="H1248" s="24">
        <f t="shared" si="65"/>
        <v>41236</v>
      </c>
      <c r="I1248" s="24">
        <v>41284</v>
      </c>
      <c r="J1248" s="48" t="s">
        <v>469</v>
      </c>
      <c r="K1248" s="31" t="str">
        <f>VLOOKUP(B1248,SAOM!B$2:H2789,4,0)</f>
        <v>Aceito</v>
      </c>
      <c r="L1248" s="48" t="s">
        <v>456</v>
      </c>
      <c r="M1248" s="33" t="str">
        <f>VLOOKUP(B1248,SAOM!B$2:F3075,5,0)</f>
        <v>Lider</v>
      </c>
      <c r="N1248" s="101" t="s">
        <v>7865</v>
      </c>
      <c r="O1248" s="40" t="str">
        <f>VLOOKUP(N1248,Coordenadas!B$2:C2095,2,0)</f>
        <v>SUDESTE</v>
      </c>
      <c r="P1248" s="40" t="str">
        <f>VLOOKUP(N1248,Coordenadas!B$2:D2095,3,0)</f>
        <v xml:space="preserve"> 22° 0'24.58"S</v>
      </c>
      <c r="Q1248" s="40" t="str">
        <f>VLOOKUP(N1248,Coordenadas!B$2:E2095,4,0)</f>
        <v xml:space="preserve"> 43° 3'53.60"O</v>
      </c>
      <c r="R1248" s="31">
        <v>4033</v>
      </c>
      <c r="S1248" s="24">
        <v>41290</v>
      </c>
      <c r="T1248" s="54" t="str">
        <f>VLOOKUP(B1248,SAOM!B$2:M2789,9,0)</f>
        <v>VERLAINE/REGINA</v>
      </c>
      <c r="U1248" s="24" t="str">
        <f>VLOOKUP(B1248,SAOM!B$2:N2789,10,0)</f>
        <v>RUA JOAQUIM MONTEIRO DE CARVALHO Nº 123</v>
      </c>
      <c r="V1248" s="54" t="str">
        <f>VLOOKUP(B1248,SAOM!B$2:P2789,12,0)</f>
        <v>(32) 3285-1141</v>
      </c>
      <c r="W1248" s="175" t="str">
        <f>VLOOKUP(B1248,SAOM!B$2:O2789,11,0)</f>
        <v>36630-000</v>
      </c>
      <c r="X1248" s="31" t="str">
        <f>VLOOKUP(B1248,SAOM!B$2:Q2789,13,0)</f>
        <v>00:20:0e:10:58:b9</v>
      </c>
      <c r="Y1248" s="24">
        <v>41332</v>
      </c>
      <c r="Z1248" s="40" t="s">
        <v>13272</v>
      </c>
      <c r="AA1248" s="14">
        <v>41332</v>
      </c>
      <c r="AB1248" s="56">
        <v>41390</v>
      </c>
      <c r="AC1248" s="287">
        <f>VLOOKUP(D1248,Faturamento!D$3:F2683,3,0)</f>
        <v>41363</v>
      </c>
      <c r="AD1248" s="45"/>
      <c r="AE1248" s="55"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55">
        <f t="shared" si="66"/>
        <v>41422</v>
      </c>
      <c r="AG1248" s="55" t="s">
        <v>4162</v>
      </c>
      <c r="AH1248" s="55"/>
      <c r="AI1248" s="181"/>
      <c r="AJ1248" s="115"/>
      <c r="AK1248" s="115"/>
      <c r="AL1248" s="11" t="str">
        <f>VLOOKUP(B1248,SAOM!B$2:U2906,20,0)</f>
        <v>Modem</v>
      </c>
    </row>
    <row r="1249" spans="1:38" s="57" customFormat="1" ht="15.75" customHeight="1">
      <c r="A1249" s="39">
        <v>4550</v>
      </c>
      <c r="B1249" s="31">
        <v>4550</v>
      </c>
      <c r="C1249" s="31">
        <v>4550</v>
      </c>
      <c r="D1249" s="33" t="str">
        <f>VLOOKUP(B1249,SAOM!B$2:H2906,7,0)</f>
        <v>SES-DIVA-4550</v>
      </c>
      <c r="E1249" s="24">
        <v>41176</v>
      </c>
      <c r="F1249" s="24">
        <f t="shared" si="68"/>
        <v>41221</v>
      </c>
      <c r="G1249" s="13">
        <f>VLOOKUP(B1249,SAOM!B$2:D2793,3,0)</f>
        <v>41221</v>
      </c>
      <c r="H1249" s="24">
        <f t="shared" si="65"/>
        <v>41236</v>
      </c>
      <c r="I1249" s="24" t="s">
        <v>458</v>
      </c>
      <c r="J1249" s="48" t="s">
        <v>469</v>
      </c>
      <c r="K1249" s="33" t="str">
        <f>VLOOKUP(B1249,SAOM!B$2:H2790,4,0)</f>
        <v>Aceito</v>
      </c>
      <c r="L1249" s="10" t="s">
        <v>456</v>
      </c>
      <c r="M1249" s="33" t="str">
        <f>VLOOKUP(B1249,SAOM!B$2:F3076,5,0)</f>
        <v>Lider</v>
      </c>
      <c r="N1249" s="101" t="s">
        <v>1840</v>
      </c>
      <c r="O1249" s="11" t="str">
        <f>VLOOKUP(N1249,Coordenadas!B$2:C2096,2,0)</f>
        <v>SUL</v>
      </c>
      <c r="P1249" s="11" t="str">
        <f>VLOOKUP(N1249,Coordenadas!B$2:D2096,3,0)</f>
        <v xml:space="preserve"> 21°30'41.89"S</v>
      </c>
      <c r="Q1249" s="11" t="str">
        <f>VLOOKUP(N1249,Coordenadas!B$2:E2096,4,0)</f>
        <v xml:space="preserve"> 46°11'46.86"O</v>
      </c>
      <c r="R1249" s="31">
        <v>4033</v>
      </c>
      <c r="S1249" s="24">
        <v>41180</v>
      </c>
      <c r="T1249" s="35" t="str">
        <f>VLOOKUP(B1249,SAOM!B$2:M2790,9,0)</f>
        <v>LIDIANE DE FÁTIMA FELIPE LOURENÇO</v>
      </c>
      <c r="U1249" s="13" t="str">
        <f>VLOOKUP(B1249,SAOM!B$2:N2790,10,0)</f>
        <v>RUA ANTÔNIO BASTOS FILHO,41</v>
      </c>
      <c r="V1249" s="35" t="str">
        <f>VLOOKUP(B1249,SAOM!B$2:P2790,12,0)</f>
        <v>(35) 3286-1122</v>
      </c>
      <c r="W1249" s="60" t="str">
        <f>VLOOKUP(B1249,SAOM!B$2:O2790,11,0)</f>
        <v>37134-000</v>
      </c>
      <c r="X1249" s="33" t="str">
        <f>VLOOKUP(B1249,SAOM!B$2:Q2790,13,0)</f>
        <v>00:20:0e:10:55:10</v>
      </c>
      <c r="Y1249" s="24">
        <v>41250</v>
      </c>
      <c r="Z1249" s="11" t="s">
        <v>5381</v>
      </c>
      <c r="AA1249" s="55">
        <v>41253</v>
      </c>
      <c r="AB1249" s="28">
        <f>VLOOKUP(C1249,Relatorios!A$3:B2020,2,0)</f>
        <v>41291</v>
      </c>
      <c r="AC1249" s="287">
        <f>VLOOKUP(D1249,Faturamento!D$3:F2684,3,0)</f>
        <v>41284</v>
      </c>
      <c r="AD1249" s="45"/>
      <c r="AE1249" s="14" t="str">
        <f>VLOOKUP(B1249,SAOM!B$2:T2790,16,0)</f>
        <v>-</v>
      </c>
      <c r="AF1249" s="55">
        <f t="shared" si="66"/>
        <v>41343</v>
      </c>
      <c r="AG1249" s="55" t="s">
        <v>4162</v>
      </c>
      <c r="AH1249" s="55"/>
      <c r="AI1249" s="181"/>
      <c r="AJ1249" s="115"/>
      <c r="AK1249" s="115"/>
      <c r="AL1249" s="11" t="str">
        <f>VLOOKUP(B1249,SAOM!B$2:U2907,20,0)</f>
        <v>Conectado ao modem</v>
      </c>
    </row>
    <row r="1250" spans="1:38" s="15" customFormat="1" ht="15.75" customHeight="1">
      <c r="A1250" s="39">
        <v>4551</v>
      </c>
      <c r="B1250" s="31">
        <v>4551</v>
      </c>
      <c r="C1250" s="31">
        <v>4551</v>
      </c>
      <c r="D1250" s="33" t="str">
        <f>VLOOKUP(B1250,SAOM!B$2:H2907,7,0)</f>
        <v>SES-FERO-4551</v>
      </c>
      <c r="E1250" s="13">
        <v>41176</v>
      </c>
      <c r="F1250" s="13">
        <f t="shared" si="68"/>
        <v>41221</v>
      </c>
      <c r="G1250" s="13">
        <f>VLOOKUP(B1250,SAOM!B$2:D2794,3,0)</f>
        <v>41221</v>
      </c>
      <c r="H1250" s="13">
        <f t="shared" si="65"/>
        <v>41236</v>
      </c>
      <c r="I1250" s="13" t="s">
        <v>458</v>
      </c>
      <c r="J1250" s="10" t="s">
        <v>469</v>
      </c>
      <c r="K1250" s="33" t="str">
        <f>VLOOKUP(B1250,SAOM!B$2:H2791,4,0)</f>
        <v>Aceito</v>
      </c>
      <c r="L1250" s="10" t="s">
        <v>456</v>
      </c>
      <c r="M1250" s="33" t="str">
        <f>VLOOKUP(B1250,SAOM!B$2:F3077,5,0)</f>
        <v>Lider</v>
      </c>
      <c r="N1250" s="68" t="s">
        <v>7923</v>
      </c>
      <c r="O1250" s="11" t="str">
        <f>VLOOKUP(N1250,Coordenadas!B$2:C2097,2,0)</f>
        <v>SUDESTE</v>
      </c>
      <c r="P1250" s="11" t="str">
        <f>VLOOKUP(N1250,Coordenadas!B$2:D2097,3,0)</f>
        <v xml:space="preserve"> 20°43'36.80"S</v>
      </c>
      <c r="Q1250" s="11" t="str">
        <f>VLOOKUP(N1250,Coordenadas!B$2:E2097,4,0)</f>
        <v xml:space="preserve"> 42°16'46.47"O</v>
      </c>
      <c r="R1250" s="33">
        <v>4033</v>
      </c>
      <c r="S1250" s="13">
        <v>41296</v>
      </c>
      <c r="T1250" s="35" t="str">
        <f>VLOOKUP(B1250,SAOM!B$2:M2791,9,0)</f>
        <v>Leliane / Fernanda lelis de Andrade</v>
      </c>
      <c r="U1250" s="13" t="str">
        <f>VLOOKUP(B1250,SAOM!B$2:N2791,10,0)</f>
        <v>R. Jota Ferreira, sem Distrito de Sao Pedro do Gloria</v>
      </c>
      <c r="V1250" s="35" t="str">
        <f>VLOOKUP(B1250,SAOM!B$2:P2791,12,0)</f>
        <v>32 3742 2054</v>
      </c>
      <c r="W1250" s="60" t="str">
        <f>VLOOKUP(B1250,SAOM!B$2:O2791,11,0)</f>
        <v>36815-000</v>
      </c>
      <c r="X1250" s="33" t="str">
        <f>VLOOKUP(B1250,SAOM!B$2:Q2791,13,0)</f>
        <v>00:20:0e:10:57:cc</v>
      </c>
      <c r="Y1250" s="13">
        <v>41346</v>
      </c>
      <c r="Z1250" s="11" t="s">
        <v>13267</v>
      </c>
      <c r="AA1250" s="14">
        <v>41347</v>
      </c>
      <c r="AB1250" s="28">
        <v>41390</v>
      </c>
      <c r="AC1250" s="287">
        <f>VLOOKUP(D1250,Faturamento!D$3:F2685,3,0)</f>
        <v>41378</v>
      </c>
      <c r="AD1250" s="41"/>
      <c r="AE1250" s="14" t="str">
        <f>VLOOKUP(B1250,SAOM!B$2:T2791,16,0)</f>
        <v>-</v>
      </c>
      <c r="AF1250" s="14">
        <f t="shared" si="66"/>
        <v>41437</v>
      </c>
      <c r="AG1250" s="14" t="s">
        <v>4162</v>
      </c>
      <c r="AH1250" s="14"/>
      <c r="AI1250" s="47"/>
      <c r="AJ1250" s="114"/>
      <c r="AK1250" s="114"/>
      <c r="AL1250" s="11" t="str">
        <f>VLOOKUP(B1250,SAOM!B$2:U2908,20,0)</f>
        <v>Conectado ao modem</v>
      </c>
    </row>
    <row r="1251" spans="1:38" s="15" customFormat="1" ht="15.75" customHeight="1">
      <c r="A1251" s="39">
        <v>4552</v>
      </c>
      <c r="B1251" s="31">
        <v>4552</v>
      </c>
      <c r="C1251" s="31">
        <v>4552</v>
      </c>
      <c r="D1251" s="33" t="str">
        <f>VLOOKUP(B1251,SAOM!B$2:H2908,7,0)</f>
        <v>SES-FERO-4552</v>
      </c>
      <c r="E1251" s="13">
        <v>41176</v>
      </c>
      <c r="F1251" s="13">
        <f t="shared" si="68"/>
        <v>41221</v>
      </c>
      <c r="G1251" s="13">
        <f>VLOOKUP(B1251,SAOM!B$2:D2795,3,0)</f>
        <v>41221</v>
      </c>
      <c r="H1251" s="13">
        <f t="shared" si="65"/>
        <v>41236</v>
      </c>
      <c r="I1251" s="13" t="s">
        <v>458</v>
      </c>
      <c r="J1251" s="10" t="s">
        <v>469</v>
      </c>
      <c r="K1251" s="33" t="str">
        <f>VLOOKUP(B1251,SAOM!B$2:H2792,4,0)</f>
        <v>Aceito</v>
      </c>
      <c r="L1251" s="10" t="s">
        <v>456</v>
      </c>
      <c r="M1251" s="33" t="str">
        <f>VLOOKUP(B1251,SAOM!B$2:F3078,5,0)</f>
        <v>Lider</v>
      </c>
      <c r="N1251" s="68" t="s">
        <v>7923</v>
      </c>
      <c r="O1251" s="11" t="str">
        <f>VLOOKUP(N1251,Coordenadas!B$2:C2098,2,0)</f>
        <v>SUDESTE</v>
      </c>
      <c r="P1251" s="11" t="str">
        <f>VLOOKUP(N1251,Coordenadas!B$2:D2098,3,0)</f>
        <v xml:space="preserve"> 20°43'36.80"S</v>
      </c>
      <c r="Q1251" s="11" t="str">
        <f>VLOOKUP(N1251,Coordenadas!B$2:E2098,4,0)</f>
        <v xml:space="preserve"> 42°16'46.47"O</v>
      </c>
      <c r="R1251" s="33">
        <v>4033</v>
      </c>
      <c r="S1251" s="13">
        <v>41180</v>
      </c>
      <c r="T1251" s="35" t="str">
        <f>VLOOKUP(B1251,SAOM!B$2:M2792,9,0)</f>
        <v>Leliane / Fernanda Lelis de Andrade</v>
      </c>
      <c r="U1251" s="13" t="str">
        <f>VLOOKUP(B1251,SAOM!B$2:N2792,10,0)</f>
        <v>Comunidade Bom Jesus do Madeira</v>
      </c>
      <c r="V1251" s="35" t="str">
        <f>VLOOKUP(B1251,SAOM!B$2:P2792,12,0)</f>
        <v>32 3742 2054</v>
      </c>
      <c r="W1251" s="60" t="str">
        <f>VLOOKUP(B1251,SAOM!B$2:O2792,11,0)</f>
        <v>36815-000</v>
      </c>
      <c r="X1251" s="33" t="str">
        <f>VLOOKUP(B1251,SAOM!B$2:Q2792,13,0)</f>
        <v>00:20:0e:10:59:1e</v>
      </c>
      <c r="Y1251" s="13">
        <v>41347</v>
      </c>
      <c r="Z1251" s="11" t="s">
        <v>13828</v>
      </c>
      <c r="AA1251" s="14">
        <v>41347</v>
      </c>
      <c r="AB1251" s="28">
        <v>41390</v>
      </c>
      <c r="AC1251" s="287">
        <f>VLOOKUP(D1251,Faturamento!D$3:F2686,3,0)</f>
        <v>41378</v>
      </c>
      <c r="AD1251" s="41"/>
      <c r="AE1251" s="14" t="str">
        <f>VLOOKUP(B1251,SAOM!B$2:T2792,16,0)</f>
        <v>-</v>
      </c>
      <c r="AF1251" s="14">
        <f t="shared" si="66"/>
        <v>41437</v>
      </c>
      <c r="AG1251" s="14" t="s">
        <v>4162</v>
      </c>
      <c r="AH1251" s="14"/>
      <c r="AI1251" s="47"/>
      <c r="AJ1251" s="114"/>
      <c r="AK1251" s="114"/>
      <c r="AL1251" s="11" t="str">
        <f>VLOOKUP(B1251,SAOM!B$2:U2909,20,0)</f>
        <v>Modem.</v>
      </c>
    </row>
    <row r="1252" spans="1:38" s="15" customFormat="1" ht="15.75" customHeight="1">
      <c r="A1252" s="39">
        <v>4553</v>
      </c>
      <c r="B1252" s="31">
        <v>4553</v>
      </c>
      <c r="C1252" s="31">
        <v>4553</v>
      </c>
      <c r="D1252" s="33" t="str">
        <f>VLOOKUP(B1252,SAOM!B$2:H2909,7,0)</f>
        <v>-</v>
      </c>
      <c r="E1252" s="13">
        <v>41176</v>
      </c>
      <c r="F1252" s="13">
        <f t="shared" si="68"/>
        <v>41221</v>
      </c>
      <c r="G1252" s="13">
        <f>VLOOKUP(B1252,SAOM!B$2:D2796,3,0)</f>
        <v>41221</v>
      </c>
      <c r="H1252" s="13">
        <f t="shared" si="65"/>
        <v>41236</v>
      </c>
      <c r="I1252" s="13" t="s">
        <v>458</v>
      </c>
      <c r="J1252" s="10" t="s">
        <v>1296</v>
      </c>
      <c r="K1252" s="33" t="str">
        <f>VLOOKUP(B1252,SAOM!B$2:H2793,4,0)</f>
        <v>Agendado</v>
      </c>
      <c r="L1252" s="10" t="s">
        <v>1296</v>
      </c>
      <c r="M1252" s="33" t="str">
        <f>VLOOKUP(B1252,SAOM!B$2:F3079,5,0)</f>
        <v>Lider</v>
      </c>
      <c r="N1252" s="68" t="s">
        <v>7923</v>
      </c>
      <c r="O1252" s="11" t="str">
        <f>VLOOKUP(N1252,Coordenadas!B$2:C2099,2,0)</f>
        <v>SUDESTE</v>
      </c>
      <c r="P1252" s="11" t="str">
        <f>VLOOKUP(N1252,Coordenadas!B$2:D2099,3,0)</f>
        <v xml:space="preserve"> 20°43'36.80"S</v>
      </c>
      <c r="Q1252" s="11" t="str">
        <f>VLOOKUP(N1252,Coordenadas!B$2:E2099,4,0)</f>
        <v xml:space="preserve"> 42°16'46.47"O</v>
      </c>
      <c r="R1252" s="33">
        <v>4033</v>
      </c>
      <c r="S1252" s="13" t="s">
        <v>1296</v>
      </c>
      <c r="T1252" s="35" t="str">
        <f>VLOOKUP(B1252,SAOM!B$2:M2793,9,0)</f>
        <v>Leliane / Fernanda Lelis de Andrade</v>
      </c>
      <c r="U1252" s="13" t="str">
        <f>VLOOKUP(B1252,SAOM!B$2:N2793,10,0)</f>
        <v>Estrada Via São Pedro do Glória, s/n.º</v>
      </c>
      <c r="V1252" s="35" t="str">
        <f>VLOOKUP(B1252,SAOM!B$2:P2793,12,0)</f>
        <v>32 3742 1686/2054</v>
      </c>
      <c r="W1252" s="60" t="str">
        <f>VLOOKUP(B1252,SAOM!B$2:O2793,11,0)</f>
        <v>36815-000</v>
      </c>
      <c r="X1252" s="33" t="str">
        <f>VLOOKUP(B1252,SAOM!B$2:Q2793,13,0)</f>
        <v>-</v>
      </c>
      <c r="Y1252" s="13"/>
      <c r="Z1252" s="11"/>
      <c r="AA1252" s="14"/>
      <c r="AB1252" s="28" t="e">
        <f>VLOOKUP(C1252,Relatorios!A$3:B2023,2,0)</f>
        <v>#N/A</v>
      </c>
      <c r="AC1252" s="287" t="e">
        <f>VLOOKUP(D1252,Faturamento!D$3:F2687,3,0)</f>
        <v>#N/A</v>
      </c>
      <c r="AD1252" s="41"/>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 t="shared" si="66"/>
        <v>90</v>
      </c>
      <c r="AG1252" s="14" t="s">
        <v>4162</v>
      </c>
      <c r="AH1252" s="14"/>
      <c r="AI1252" s="47"/>
      <c r="AJ1252" s="114"/>
      <c r="AK1252" s="114"/>
      <c r="AL1252" s="11" t="str">
        <f>VLOOKUP(B1252,SAOM!B$2:U2910,20,0)</f>
        <v>-</v>
      </c>
    </row>
    <row r="1253" spans="1:38" s="57" customFormat="1" ht="15.75" customHeight="1">
      <c r="A1253" s="39">
        <v>4554</v>
      </c>
      <c r="B1253" s="31">
        <v>4554</v>
      </c>
      <c r="C1253" s="31">
        <v>4554</v>
      </c>
      <c r="D1253" s="31" t="str">
        <f>VLOOKUP(B1253,SAOM!B$2:H2910,7,0)</f>
        <v>SES-FERO-4554</v>
      </c>
      <c r="E1253" s="24">
        <v>41176</v>
      </c>
      <c r="F1253" s="24">
        <v>41222</v>
      </c>
      <c r="G1253" s="24">
        <f>VLOOKUP(B1253,SAOM!B$2:D2797,3,0)</f>
        <v>41222</v>
      </c>
      <c r="H1253" s="24">
        <f t="shared" si="65"/>
        <v>41237</v>
      </c>
      <c r="I1253" s="24">
        <v>41192</v>
      </c>
      <c r="J1253" s="48" t="s">
        <v>469</v>
      </c>
      <c r="K1253" s="31" t="str">
        <f>VLOOKUP(B1253,SAOM!B$2:H2794,4,0)</f>
        <v>Aceito</v>
      </c>
      <c r="L1253" s="48" t="s">
        <v>456</v>
      </c>
      <c r="M1253" s="33" t="str">
        <f>VLOOKUP(B1253,SAOM!B$2:F3080,5,0)</f>
        <v>Lider</v>
      </c>
      <c r="N1253" s="101" t="s">
        <v>7923</v>
      </c>
      <c r="O1253" s="40" t="str">
        <f>VLOOKUP(N1253,Coordenadas!B$2:C2100,2,0)</f>
        <v>SUDESTE</v>
      </c>
      <c r="P1253" s="40" t="str">
        <f>VLOOKUP(N1253,Coordenadas!B$2:D2100,3,0)</f>
        <v xml:space="preserve"> 20°43'36.80"S</v>
      </c>
      <c r="Q1253" s="40" t="str">
        <f>VLOOKUP(N1253,Coordenadas!B$2:E2100,4,0)</f>
        <v xml:space="preserve"> 42°16'46.47"O</v>
      </c>
      <c r="R1253" s="31">
        <v>4033</v>
      </c>
      <c r="S1253" s="24">
        <v>41296</v>
      </c>
      <c r="T1253" s="54" t="str">
        <f>VLOOKUP(B1253,SAOM!B$2:M2794,9,0)</f>
        <v>Fabiano de Assis Soares</v>
      </c>
      <c r="U1253" s="24" t="str">
        <f>VLOOKUP(B1253,SAOM!B$2:N2794,10,0)</f>
        <v>Rua Estrada São Pedro S/N - Cidade Nova</v>
      </c>
      <c r="V1253" s="54" t="str">
        <f>VLOOKUP(B1253,SAOM!B$2:P2794,12,0)</f>
        <v>(32 )3742 -1686</v>
      </c>
      <c r="W1253" s="175" t="str">
        <f>VLOOKUP(B1253,SAOM!B$2:O2794,11,0)</f>
        <v>36815-000</v>
      </c>
      <c r="X1253" s="31" t="str">
        <f>VLOOKUP(B1253,SAOM!B$2:Q2794,13,0)</f>
        <v>00:20:0e:10:56:5d</v>
      </c>
      <c r="Y1253" s="24">
        <v>41345</v>
      </c>
      <c r="Z1253" s="40" t="s">
        <v>13828</v>
      </c>
      <c r="AA1253" s="55">
        <v>41345</v>
      </c>
      <c r="AB1253" s="56">
        <v>41390</v>
      </c>
      <c r="AC1253" s="287">
        <f>VLOOKUP(D1253,Faturamento!D$3:F2688,3,0)</f>
        <v>41376</v>
      </c>
      <c r="AD1253" s="45"/>
      <c r="AE1253" s="55"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55">
        <f t="shared" si="66"/>
        <v>41435</v>
      </c>
      <c r="AG1253" s="55" t="s">
        <v>4162</v>
      </c>
      <c r="AH1253" s="55"/>
      <c r="AI1253" s="181"/>
      <c r="AJ1253" s="115"/>
      <c r="AK1253" s="115"/>
      <c r="AL1253" s="40" t="str">
        <f>VLOOKUP(B1253,SAOM!B$2:U2911,20,0)</f>
        <v>Modem.</v>
      </c>
    </row>
    <row r="1254" spans="1:38" s="15" customFormat="1" ht="15.75" customHeight="1">
      <c r="A1254" s="39">
        <v>4555</v>
      </c>
      <c r="B1254" s="31">
        <v>4555</v>
      </c>
      <c r="C1254" s="31">
        <v>4555</v>
      </c>
      <c r="D1254" s="33" t="str">
        <f>VLOOKUP(B1254,SAOM!B$2:H2911,7,0)</f>
        <v>SES-FERO-4555</v>
      </c>
      <c r="E1254" s="13">
        <v>41176</v>
      </c>
      <c r="F1254" s="13">
        <f>E1254+45</f>
        <v>41221</v>
      </c>
      <c r="G1254" s="13">
        <f>VLOOKUP(B1254,SAOM!B$2:D2798,3,0)</f>
        <v>41221</v>
      </c>
      <c r="H1254" s="13">
        <f t="shared" si="65"/>
        <v>41236</v>
      </c>
      <c r="I1254" s="13" t="s">
        <v>458</v>
      </c>
      <c r="J1254" s="10" t="s">
        <v>469</v>
      </c>
      <c r="K1254" s="33" t="str">
        <f>VLOOKUP(B1254,SAOM!B$2:H2795,4,0)</f>
        <v>Aceito</v>
      </c>
      <c r="L1254" s="10" t="s">
        <v>456</v>
      </c>
      <c r="M1254" s="33" t="str">
        <f>VLOOKUP(B1254,SAOM!B$2:F3081,5,0)</f>
        <v>Lider</v>
      </c>
      <c r="N1254" s="68" t="s">
        <v>7923</v>
      </c>
      <c r="O1254" s="11" t="str">
        <f>VLOOKUP(N1254,Coordenadas!B$2:C2101,2,0)</f>
        <v>SUDESTE</v>
      </c>
      <c r="P1254" s="11" t="str">
        <f>VLOOKUP(N1254,Coordenadas!B$2:D2101,3,0)</f>
        <v xml:space="preserve"> 20°43'36.80"S</v>
      </c>
      <c r="Q1254" s="11" t="str">
        <f>VLOOKUP(N1254,Coordenadas!B$2:E2101,4,0)</f>
        <v xml:space="preserve"> 42°16'46.47"O</v>
      </c>
      <c r="R1254" s="33">
        <v>4033</v>
      </c>
      <c r="S1254" s="13">
        <v>41180</v>
      </c>
      <c r="T1254" s="35" t="str">
        <f>VLOOKUP(B1254,SAOM!B$2:M2795,9,0)</f>
        <v>Gisela da Silva Paiva</v>
      </c>
      <c r="U1254" s="13" t="str">
        <f>VLOOKUP(B1254,SAOM!B$2:N2795,10,0)</f>
        <v>Comunidade Ribeirão Jorge</v>
      </c>
      <c r="V1254" s="35" t="str">
        <f>VLOOKUP(B1254,SAOM!B$2:P2795,12,0)</f>
        <v>32 3742 1164/1302</v>
      </c>
      <c r="W1254" s="60" t="str">
        <f>VLOOKUP(B1254,SAOM!B$2:O2795,11,0)</f>
        <v>36815-000</v>
      </c>
      <c r="X1254" s="33" t="str">
        <f>VLOOKUP(B1254,SAOM!B$2:Q2795,13,0)</f>
        <v>00:20:0E:10:57:9C</v>
      </c>
      <c r="Y1254" s="13">
        <v>41347</v>
      </c>
      <c r="Z1254" s="11" t="s">
        <v>13272</v>
      </c>
      <c r="AA1254" s="14">
        <v>41347</v>
      </c>
      <c r="AB1254" s="28">
        <v>41390</v>
      </c>
      <c r="AC1254" s="287">
        <f>VLOOKUP(D1254,Faturamento!D$3:F2689,3,0)</f>
        <v>41378</v>
      </c>
      <c r="AD1254" s="41"/>
      <c r="AE1254" s="14" t="str">
        <f>VLOOKUP(B1254,SAOM!B$2:T2795,16,0)</f>
        <v>-</v>
      </c>
      <c r="AF1254" s="14">
        <f t="shared" si="66"/>
        <v>41437</v>
      </c>
      <c r="AG1254" s="14" t="s">
        <v>4162</v>
      </c>
      <c r="AH1254" s="14"/>
      <c r="AI1254" s="47"/>
      <c r="AJ1254" s="114"/>
      <c r="AK1254" s="114"/>
      <c r="AL1254" s="11" t="str">
        <f>VLOOKUP(B1254,SAOM!B$2:U2912,20,0)</f>
        <v>Vai deixar conectado no modem.</v>
      </c>
    </row>
    <row r="1255" spans="1:38" s="15" customFormat="1" ht="15.75" customHeight="1">
      <c r="A1255" s="39">
        <v>4556</v>
      </c>
      <c r="B1255" s="31">
        <v>4556</v>
      </c>
      <c r="C1255" s="31">
        <v>4556</v>
      </c>
      <c r="D1255" s="33" t="str">
        <f>VLOOKUP(B1255,SAOM!B$2:H2912,7,0)</f>
        <v>-</v>
      </c>
      <c r="E1255" s="13">
        <v>41176</v>
      </c>
      <c r="F1255" s="13">
        <v>41400</v>
      </c>
      <c r="G1255" s="13">
        <v>41291</v>
      </c>
      <c r="H1255" s="13">
        <f t="shared" si="65"/>
        <v>41415</v>
      </c>
      <c r="I1255" s="13">
        <v>41284</v>
      </c>
      <c r="J1255" s="10" t="s">
        <v>12061</v>
      </c>
      <c r="K1255" s="33" t="str">
        <f>VLOOKUP(B1255,SAOM!B$2:H2796,4,0)</f>
        <v>Agendado</v>
      </c>
      <c r="L1255" s="10" t="s">
        <v>456</v>
      </c>
      <c r="M1255" s="33" t="str">
        <f>VLOOKUP(B1255,SAOM!B$2:F3082,5,0)</f>
        <v>Lider</v>
      </c>
      <c r="N1255" s="68" t="s">
        <v>7923</v>
      </c>
      <c r="O1255" s="11" t="str">
        <f>VLOOKUP(N1255,Coordenadas!B$2:C2102,2,0)</f>
        <v>SUDESTE</v>
      </c>
      <c r="P1255" s="11" t="str">
        <f>VLOOKUP(N1255,Coordenadas!B$2:D2102,3,0)</f>
        <v xml:space="preserve"> 20°43'36.80"S</v>
      </c>
      <c r="Q1255" s="11" t="str">
        <f>VLOOKUP(N1255,Coordenadas!B$2:E2102,4,0)</f>
        <v xml:space="preserve"> 42°16'46.47"O</v>
      </c>
      <c r="R1255" s="33">
        <v>4033</v>
      </c>
      <c r="S1255" s="13">
        <v>41403</v>
      </c>
      <c r="T1255" s="35" t="str">
        <f>VLOOKUP(B1255,SAOM!B$2:M2796,9,0)</f>
        <v>Gisela da Silva paiva/ Gisela da Silva paiva</v>
      </c>
      <c r="U1255" s="13" t="str">
        <f>VLOOKUP(B1255,SAOM!B$2:N2796,10,0)</f>
        <v xml:space="preserve">Rua José Felipe s/n. DISTRITO DE SAMAMBAIA </v>
      </c>
      <c r="V1255" s="35" t="str">
        <f>VLOOKUP(B1255,SAOM!B$2:P2796,12,0)</f>
        <v>32 3742 1164/1302</v>
      </c>
      <c r="W1255" s="60" t="str">
        <f>VLOOKUP(B1255,SAOM!B$2:O2796,11,0)</f>
        <v>36815-000</v>
      </c>
      <c r="X1255" s="33" t="str">
        <f>VLOOKUP(B1255,SAOM!B$2:Q2796,13,0)</f>
        <v>-</v>
      </c>
      <c r="Y1255" s="13"/>
      <c r="Z1255" s="11"/>
      <c r="AA1255" s="14"/>
      <c r="AB1255" s="28" t="e">
        <f>VLOOKUP(C1255,Relatorios!A$3:B2026,2,0)</f>
        <v>#N/A</v>
      </c>
      <c r="AC1255" s="287" t="e">
        <f>VLOOKUP(D1255,Faturamento!D$3:F2690,3,0)</f>
        <v>#N/A</v>
      </c>
      <c r="AD1255" s="41"/>
      <c r="AE1255" s="14"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4">
        <f t="shared" si="66"/>
        <v>90</v>
      </c>
      <c r="AG1255" s="14" t="s">
        <v>4162</v>
      </c>
      <c r="AH1255" s="14"/>
      <c r="AI1255" s="47"/>
      <c r="AJ1255" s="114"/>
      <c r="AK1255" s="114"/>
      <c r="AL1255" s="11" t="str">
        <f>VLOOKUP(B1255,SAOM!B$2:U2913,20,0)</f>
        <v>-</v>
      </c>
    </row>
    <row r="1256" spans="1:38" s="15" customFormat="1">
      <c r="A1256" s="39">
        <v>4557</v>
      </c>
      <c r="B1256" s="31">
        <v>4557</v>
      </c>
      <c r="C1256" s="31">
        <v>4557</v>
      </c>
      <c r="D1256" s="33" t="str">
        <f>VLOOKUP(B1256,SAOM!B$2:H2913,7,0)</f>
        <v>SES-FERO-4557</v>
      </c>
      <c r="E1256" s="13">
        <v>41176</v>
      </c>
      <c r="F1256" s="13">
        <f>E1256+45</f>
        <v>41221</v>
      </c>
      <c r="G1256" s="13">
        <f>VLOOKUP(B1256,SAOM!B$2:D2800,3,0)</f>
        <v>41221</v>
      </c>
      <c r="H1256" s="13">
        <f t="shared" si="65"/>
        <v>41236</v>
      </c>
      <c r="I1256" s="13" t="s">
        <v>458</v>
      </c>
      <c r="J1256" s="10" t="s">
        <v>469</v>
      </c>
      <c r="K1256" s="33" t="str">
        <f>VLOOKUP(B1256,SAOM!B$2:H2797,4,0)</f>
        <v>Aceito</v>
      </c>
      <c r="L1256" s="10" t="s">
        <v>456</v>
      </c>
      <c r="M1256" s="33" t="str">
        <f>VLOOKUP(B1256,SAOM!B$2:F3083,5,0)</f>
        <v>Lider</v>
      </c>
      <c r="N1256" s="68" t="s">
        <v>7923</v>
      </c>
      <c r="O1256" s="11" t="str">
        <f>VLOOKUP(N1256,Coordenadas!B$2:C2103,2,0)</f>
        <v>SUDESTE</v>
      </c>
      <c r="P1256" s="11" t="str">
        <f>VLOOKUP(N1256,Coordenadas!B$2:D2103,3,0)</f>
        <v xml:space="preserve"> 20°43'36.80"S</v>
      </c>
      <c r="Q1256" s="11" t="str">
        <f>VLOOKUP(N1256,Coordenadas!B$2:E2103,4,0)</f>
        <v xml:space="preserve"> 42°16'46.47"O</v>
      </c>
      <c r="R1256" s="33">
        <v>4033</v>
      </c>
      <c r="S1256" s="13">
        <v>41180</v>
      </c>
      <c r="T1256" s="35" t="str">
        <f>VLOOKUP(B1256,SAOM!B$2:M2797,9,0)</f>
        <v>Antônio Carlos Ferreira Pinheiro</v>
      </c>
      <c r="U1256" s="13" t="str">
        <f>VLOOKUP(B1256,SAOM!B$2:N2797,10,0)</f>
        <v>AVENIDA MARIA AMELIA DE SOUZA PEDROSA nº 880</v>
      </c>
      <c r="V1256" s="35" t="str">
        <f>VLOOKUP(B1256,SAOM!B$2:P2797,12,0)</f>
        <v>32 3742 1528</v>
      </c>
      <c r="W1256" s="60" t="str">
        <f>VLOOKUP(B1256,SAOM!B$2:O2797,11,0)</f>
        <v>36815-000</v>
      </c>
      <c r="X1256" s="33" t="str">
        <f>VLOOKUP(B1256,SAOM!B$2:Q2797,13,0)</f>
        <v>00:20:0e:10:58:a9</v>
      </c>
      <c r="Y1256" s="13">
        <v>41345</v>
      </c>
      <c r="Z1256" s="11" t="s">
        <v>15829</v>
      </c>
      <c r="AA1256" s="55">
        <v>41345</v>
      </c>
      <c r="AB1256" s="28">
        <v>41394</v>
      </c>
      <c r="AC1256" s="287">
        <f>VLOOKUP(D1256,Faturamento!D$3:F2691,3,0)</f>
        <v>41376</v>
      </c>
      <c r="AD1256" s="41"/>
      <c r="AE1256" s="14" t="str">
        <f>VLOOKUP(B1256,SAOM!B$2:T2797,16,0)</f>
        <v>-</v>
      </c>
      <c r="AF1256" s="14">
        <f t="shared" si="66"/>
        <v>41435</v>
      </c>
      <c r="AG1256" s="14" t="s">
        <v>4162</v>
      </c>
      <c r="AH1256" s="14"/>
      <c r="AI1256" s="47"/>
      <c r="AJ1256" s="114"/>
      <c r="AK1256" s="114"/>
      <c r="AL1256" s="11" t="str">
        <f>VLOOKUP(B1256,SAOM!B$2:U2914,20,0)</f>
        <v>Conectado ao modem</v>
      </c>
    </row>
    <row r="1257" spans="1:38" s="57" customFormat="1" ht="15.75" customHeight="1">
      <c r="A1257" s="39">
        <v>4560</v>
      </c>
      <c r="B1257" s="39">
        <v>4560</v>
      </c>
      <c r="C1257" s="31">
        <v>4560</v>
      </c>
      <c r="D1257" s="31" t="str">
        <f>VLOOKUP(B1257,SAOM!B$2:H2914,7,0)</f>
        <v>SES-INIS-4560</v>
      </c>
      <c r="E1257" s="24">
        <v>41176</v>
      </c>
      <c r="F1257" s="24">
        <v>41191</v>
      </c>
      <c r="G1257" s="24">
        <f>VLOOKUP(B1257,SAOM!B$2:D2801,3,0)</f>
        <v>41222</v>
      </c>
      <c r="H1257" s="24">
        <f t="shared" si="65"/>
        <v>41206</v>
      </c>
      <c r="I1257" s="24" t="s">
        <v>458</v>
      </c>
      <c r="J1257" s="48" t="s">
        <v>469</v>
      </c>
      <c r="K1257" s="31" t="str">
        <f>VLOOKUP(B1257,SAOM!B$2:H2798,4,0)</f>
        <v>Aceito</v>
      </c>
      <c r="L1257" s="48" t="s">
        <v>456</v>
      </c>
      <c r="M1257" s="33" t="str">
        <f>VLOOKUP(B1257,SAOM!B$2:F3084,5,0)</f>
        <v>Lider</v>
      </c>
      <c r="N1257" s="40" t="s">
        <v>8068</v>
      </c>
      <c r="O1257" s="11" t="str">
        <f>VLOOKUP(N1257,Coordenadas!B$2:C2104,2,0)</f>
        <v>TRIÂNGULO DO NORTE</v>
      </c>
      <c r="P1257" s="11" t="str">
        <f>VLOOKUP(N1257,Coordenadas!B$2:D2104,3,0)</f>
        <v xml:space="preserve"> 19° 2'32.58"S</v>
      </c>
      <c r="Q1257" s="11" t="str">
        <f>VLOOKUP(N1257,Coordenadas!B$2:E2104,4,0)</f>
        <v xml:space="preserve"> 47°55'1.17"O</v>
      </c>
      <c r="R1257" s="31">
        <v>4033</v>
      </c>
      <c r="S1257" s="24">
        <v>41213</v>
      </c>
      <c r="T1257" s="54" t="str">
        <f>VLOOKUP(B1257,SAOM!B$2:M2798,9,0)</f>
        <v>Julia Oliveira</v>
      </c>
      <c r="U1257" s="24" t="str">
        <f>VLOOKUP(B1257,SAOM!B$2:N2798,10,0)</f>
        <v>Rua Getulio Magalhães, 82</v>
      </c>
      <c r="V1257" s="54" t="str">
        <f>VLOOKUP(B1257,SAOM!B$2:P2798,12,0)</f>
        <v>34/9992-4881 34/9808</v>
      </c>
      <c r="W1257" s="175" t="str">
        <f>VLOOKUP(B1257,SAOM!B$2:O2798,11,0)</f>
        <v>38490-000</v>
      </c>
      <c r="X1257" s="31" t="str">
        <f>VLOOKUP(B1257,SAOM!B$2:Q2798,13,0)</f>
        <v>00:20:0e:10:54:66</v>
      </c>
      <c r="Y1257" s="24">
        <v>41285</v>
      </c>
      <c r="Z1257" s="40" t="s">
        <v>11990</v>
      </c>
      <c r="AA1257" s="55">
        <v>41288</v>
      </c>
      <c r="AB1257" s="28">
        <f>VLOOKUP(C1257,Relatorios!A$3:B2028,2,0)</f>
        <v>41299</v>
      </c>
      <c r="AC1257" s="287">
        <f>VLOOKUP(D1257,Faturamento!D$3:F2692,3,0)</f>
        <v>41319</v>
      </c>
      <c r="AD1257" s="45"/>
      <c r="AE1257" s="55"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55">
        <f t="shared" si="66"/>
        <v>41378</v>
      </c>
      <c r="AG1257" s="55" t="s">
        <v>4162</v>
      </c>
      <c r="AH1257" s="55"/>
      <c r="AI1257" s="181"/>
      <c r="AJ1257" s="115"/>
      <c r="AK1257" s="115"/>
      <c r="AL1257" s="11" t="str">
        <f>VLOOKUP(B1257,SAOM!B$2:U2915,20,0)</f>
        <v>Conectado ao modem</v>
      </c>
    </row>
    <row r="1258" spans="1:38" s="57" customFormat="1" ht="15.75" customHeight="1">
      <c r="A1258" s="39">
        <v>4561</v>
      </c>
      <c r="B1258" s="31">
        <v>4561</v>
      </c>
      <c r="C1258" s="31">
        <v>4561</v>
      </c>
      <c r="D1258" s="31" t="str">
        <f>VLOOKUP(B1258,SAOM!B$2:H2915,7,0)</f>
        <v>SES-INIS-4561</v>
      </c>
      <c r="E1258" s="24">
        <v>41176</v>
      </c>
      <c r="F1258" s="24">
        <f t="shared" ref="F1258:F1273" si="69">E1258+45</f>
        <v>41221</v>
      </c>
      <c r="G1258" s="24">
        <f>VLOOKUP(B1258,SAOM!B$2:D2802,3,0)</f>
        <v>41222</v>
      </c>
      <c r="H1258" s="24">
        <f t="shared" si="65"/>
        <v>41236</v>
      </c>
      <c r="I1258" s="24" t="s">
        <v>458</v>
      </c>
      <c r="J1258" s="48" t="s">
        <v>469</v>
      </c>
      <c r="K1258" s="31" t="str">
        <f>VLOOKUP(B1258,SAOM!B$2:H2799,4,0)</f>
        <v>Aceito</v>
      </c>
      <c r="L1258" s="48" t="s">
        <v>456</v>
      </c>
      <c r="M1258" s="33" t="str">
        <f>VLOOKUP(B1258,SAOM!B$2:F3085,5,0)</f>
        <v>Lider</v>
      </c>
      <c r="N1258" s="40" t="s">
        <v>8068</v>
      </c>
      <c r="O1258" s="11" t="str">
        <f>VLOOKUP(N1258,Coordenadas!B$2:C2105,2,0)</f>
        <v>TRIÂNGULO DO NORTE</v>
      </c>
      <c r="P1258" s="11" t="str">
        <f>VLOOKUP(N1258,Coordenadas!B$2:D2105,3,0)</f>
        <v xml:space="preserve"> 19° 2'32.58"S</v>
      </c>
      <c r="Q1258" s="11" t="str">
        <f>VLOOKUP(N1258,Coordenadas!B$2:E2105,4,0)</f>
        <v xml:space="preserve"> 47°55'1.17"O</v>
      </c>
      <c r="R1258" s="31">
        <v>4033</v>
      </c>
      <c r="S1258" s="24">
        <v>41213</v>
      </c>
      <c r="T1258" s="54" t="str">
        <f>VLOOKUP(B1258,SAOM!B$2:M2799,9,0)</f>
        <v>Andreia Silva Rezende</v>
      </c>
      <c r="U1258" s="24" t="str">
        <f>VLOOKUP(B1258,SAOM!B$2:N2799,10,0)</f>
        <v>Elmiro Alves da Silva</v>
      </c>
      <c r="V1258" s="54" t="str">
        <f>VLOOKUP(B1258,SAOM!B$2:P2799,12,0)</f>
        <v>34-3245-1752</v>
      </c>
      <c r="W1258" s="175" t="str">
        <f>VLOOKUP(B1258,SAOM!B$2:O2799,11,0)</f>
        <v>38490-000</v>
      </c>
      <c r="X1258" s="31" t="str">
        <f>VLOOKUP(B1258,SAOM!B$2:Q2799,13,0)</f>
        <v>00:20:0e:10:55:64</v>
      </c>
      <c r="Y1258" s="24">
        <v>41285</v>
      </c>
      <c r="Z1258" s="40" t="s">
        <v>11990</v>
      </c>
      <c r="AA1258" s="55">
        <v>41288</v>
      </c>
      <c r="AB1258" s="28">
        <f>VLOOKUP(C1258,Relatorios!A$3:B2029,2,0)</f>
        <v>41299</v>
      </c>
      <c r="AC1258" s="287">
        <f>VLOOKUP(D1258,Faturamento!D$3:F2693,3,0)</f>
        <v>41319</v>
      </c>
      <c r="AD1258" s="45"/>
      <c r="AE1258" s="55"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55">
        <f t="shared" si="66"/>
        <v>41378</v>
      </c>
      <c r="AG1258" s="55" t="s">
        <v>4162</v>
      </c>
      <c r="AH1258" s="55"/>
      <c r="AI1258" s="181"/>
      <c r="AJ1258" s="115"/>
      <c r="AK1258" s="115"/>
      <c r="AL1258" s="11" t="str">
        <f>VLOOKUP(B1258,SAOM!B$2:U2916,20,0)</f>
        <v>Conectado ao modem</v>
      </c>
    </row>
    <row r="1259" spans="1:38" s="57" customFormat="1" ht="15.75" customHeight="1">
      <c r="A1259" s="39">
        <v>4562</v>
      </c>
      <c r="B1259" s="31">
        <v>4562</v>
      </c>
      <c r="C1259" s="31">
        <v>4562</v>
      </c>
      <c r="D1259" s="31" t="str">
        <f>VLOOKUP(B1259,SAOM!B$2:H2916,7,0)</f>
        <v>SES-IPMA-4562</v>
      </c>
      <c r="E1259" s="24">
        <v>41176</v>
      </c>
      <c r="F1259" s="24">
        <f t="shared" si="69"/>
        <v>41221</v>
      </c>
      <c r="G1259" s="24">
        <f>VLOOKUP(B1259,SAOM!B$2:D2803,3,0)</f>
        <v>41221</v>
      </c>
      <c r="H1259" s="24">
        <f t="shared" si="65"/>
        <v>41236</v>
      </c>
      <c r="I1259" s="24" t="s">
        <v>458</v>
      </c>
      <c r="J1259" s="48" t="s">
        <v>469</v>
      </c>
      <c r="K1259" s="31" t="str">
        <f>VLOOKUP(B1259,SAOM!B$2:H2800,4,0)</f>
        <v>Aceito</v>
      </c>
      <c r="L1259" s="48" t="s">
        <v>456</v>
      </c>
      <c r="M1259" s="33" t="str">
        <f>VLOOKUP(B1259,SAOM!B$2:F3086,5,0)</f>
        <v>Lider</v>
      </c>
      <c r="N1259" s="101" t="s">
        <v>8074</v>
      </c>
      <c r="O1259" s="40" t="str">
        <f>VLOOKUP(N1259,Coordenadas!B$2:C2106,2,0)</f>
        <v>LESTE DO SUL</v>
      </c>
      <c r="P1259" s="40" t="str">
        <f>VLOOKUP(N1259,Coordenadas!B$2:D2106,3,0)</f>
        <v xml:space="preserve"> 19°48'4.52"S</v>
      </c>
      <c r="Q1259" s="40" t="str">
        <f>VLOOKUP(N1259,Coordenadas!B$2:E2106,4,0)</f>
        <v xml:space="preserve"> 41°42'49.82"O</v>
      </c>
      <c r="R1259" s="31">
        <v>4033</v>
      </c>
      <c r="S1259" s="24">
        <v>41197</v>
      </c>
      <c r="T1259" s="54" t="str">
        <f>VLOOKUP(B1259,SAOM!B$2:M2800,9,0)</f>
        <v>Diego ou Márcio</v>
      </c>
      <c r="U1259" s="24" t="str">
        <f>VLOOKUP(B1259,SAOM!B$2:N2800,10,0)</f>
        <v>Rua Dr. Jardyr Silva nº 270</v>
      </c>
      <c r="V1259" s="54" t="str">
        <f>VLOOKUP(B1259,SAOM!B$2:P2800,12,0)</f>
        <v>(33)3314-1495</v>
      </c>
      <c r="W1259" s="175" t="str">
        <f>VLOOKUP(B1259,SAOM!B$2:O2800,11,0)</f>
        <v>36950-000</v>
      </c>
      <c r="X1259" s="31" t="str">
        <f>VLOOKUP(B1259,SAOM!B$2:Q2800,13,0)</f>
        <v>00:20:0E:10:57:CB</v>
      </c>
      <c r="Y1259" s="24">
        <v>41366</v>
      </c>
      <c r="Z1259" s="40" t="s">
        <v>2800</v>
      </c>
      <c r="AA1259" s="55">
        <v>41366</v>
      </c>
      <c r="AB1259" s="56">
        <v>41390</v>
      </c>
      <c r="AC1259" s="287">
        <f>VLOOKUP(D1259,Faturamento!D$3:F2694,3,0)</f>
        <v>41397</v>
      </c>
      <c r="AD1259" s="45"/>
      <c r="AE1259" s="55" t="str">
        <f>VLOOKUP(B1259,SAOM!B$2:T2800,16,0)</f>
        <v>-</v>
      </c>
      <c r="AF1259" s="55">
        <f t="shared" si="66"/>
        <v>41456</v>
      </c>
      <c r="AG1259" s="55">
        <v>41380</v>
      </c>
      <c r="AH1259" s="55">
        <v>41382</v>
      </c>
      <c r="AI1259" s="47" t="s">
        <v>8610</v>
      </c>
      <c r="AJ1259" s="115" t="s">
        <v>17253</v>
      </c>
      <c r="AK1259" s="115" t="s">
        <v>17888</v>
      </c>
      <c r="AL1259" s="40" t="str">
        <f>VLOOKUP(B1259,SAOM!B$2:U2917,20,0)</f>
        <v>Não vai deixar. Não tem computador.</v>
      </c>
    </row>
    <row r="1260" spans="1:38" s="15" customFormat="1" ht="15.75" customHeight="1">
      <c r="A1260" s="39">
        <v>4563</v>
      </c>
      <c r="B1260" s="31">
        <v>4563</v>
      </c>
      <c r="C1260" s="31">
        <v>4563</v>
      </c>
      <c r="D1260" s="33" t="str">
        <f>VLOOKUP(B1260,SAOM!B$2:H2917,7,0)</f>
        <v>-</v>
      </c>
      <c r="E1260" s="13">
        <v>41176</v>
      </c>
      <c r="F1260" s="13">
        <f t="shared" si="69"/>
        <v>41221</v>
      </c>
      <c r="G1260" s="13">
        <f>VLOOKUP(B1260,SAOM!B$2:D2804,3,0)</f>
        <v>41221</v>
      </c>
      <c r="H1260" s="13">
        <f t="shared" si="65"/>
        <v>41236</v>
      </c>
      <c r="I1260" s="13" t="s">
        <v>458</v>
      </c>
      <c r="J1260" s="10" t="s">
        <v>1296</v>
      </c>
      <c r="K1260" s="33" t="str">
        <f>VLOOKUP(B1260,SAOM!B$2:H2801,4,0)</f>
        <v>Agendado</v>
      </c>
      <c r="L1260" s="10" t="s">
        <v>1296</v>
      </c>
      <c r="M1260" s="33" t="str">
        <f>VLOOKUP(B1260,SAOM!B$2:F3087,5,0)</f>
        <v>Lider</v>
      </c>
      <c r="N1260" s="68" t="s">
        <v>8074</v>
      </c>
      <c r="O1260" s="11" t="str">
        <f>VLOOKUP(N1260,Coordenadas!B$2:C2107,2,0)</f>
        <v>LESTE DO SUL</v>
      </c>
      <c r="P1260" s="11" t="str">
        <f>VLOOKUP(N1260,Coordenadas!B$2:D2107,3,0)</f>
        <v xml:space="preserve"> 19°48'4.52"S</v>
      </c>
      <c r="Q1260" s="11" t="str">
        <f>VLOOKUP(N1260,Coordenadas!B$2:E2107,4,0)</f>
        <v xml:space="preserve"> 41°42'49.82"O</v>
      </c>
      <c r="R1260" s="33">
        <v>4033</v>
      </c>
      <c r="S1260" s="13" t="s">
        <v>1296</v>
      </c>
      <c r="T1260" s="35" t="str">
        <f>VLOOKUP(B1260,SAOM!B$2:M2801,9,0)</f>
        <v>Diego ou Márcio</v>
      </c>
      <c r="U1260" s="13" t="str">
        <f>VLOOKUP(B1260,SAOM!B$2:N2801,10,0)</f>
        <v>Rua Tiradentes nº 230</v>
      </c>
      <c r="V1260" s="35" t="str">
        <f>VLOOKUP(B1260,SAOM!B$2:P2801,12,0)</f>
        <v>(33)3314-1495</v>
      </c>
      <c r="W1260" s="60" t="str">
        <f>VLOOKUP(B1260,SAOM!B$2:O2801,11,0)</f>
        <v>36950-000</v>
      </c>
      <c r="X1260" s="33" t="str">
        <f>VLOOKUP(B1260,SAOM!B$2:Q2801,13,0)</f>
        <v>-</v>
      </c>
      <c r="Y1260" s="13"/>
      <c r="Z1260" s="11"/>
      <c r="AA1260" s="14"/>
      <c r="AB1260" s="28" t="e">
        <f>VLOOKUP(C1260,Relatorios!A$3:B2031,2,0)</f>
        <v>#N/A</v>
      </c>
      <c r="AC1260" s="287" t="e">
        <f>VLOOKUP(D1260,Faturamento!D$3:F2695,3,0)</f>
        <v>#N/A</v>
      </c>
      <c r="AD1260" s="41"/>
      <c r="AE1260" s="14" t="str">
        <f>VLOOKUP(B1260,SAOM!B$2:T2801,16,0)</f>
        <v>-</v>
      </c>
      <c r="AF1260" s="14">
        <f t="shared" si="66"/>
        <v>90</v>
      </c>
      <c r="AG1260" s="14" t="s">
        <v>4162</v>
      </c>
      <c r="AH1260" s="14"/>
      <c r="AI1260" s="47"/>
      <c r="AJ1260" s="114"/>
      <c r="AK1260" s="114"/>
      <c r="AL1260" s="11" t="str">
        <f>VLOOKUP(B1260,SAOM!B$2:U2918,20,0)</f>
        <v>-</v>
      </c>
    </row>
    <row r="1261" spans="1:38" s="15" customFormat="1" ht="15.75" customHeight="1">
      <c r="A1261" s="39">
        <v>4564</v>
      </c>
      <c r="B1261" s="31">
        <v>4564</v>
      </c>
      <c r="C1261" s="31">
        <v>4564</v>
      </c>
      <c r="D1261" s="33" t="str">
        <f>VLOOKUP(B1261,SAOM!B$2:H2918,7,0)</f>
        <v>SES-IRAS-4564</v>
      </c>
      <c r="E1261" s="13">
        <v>41176</v>
      </c>
      <c r="F1261" s="13">
        <f t="shared" si="69"/>
        <v>41221</v>
      </c>
      <c r="G1261" s="13">
        <f>VLOOKUP(B1261,SAOM!B$2:D2805,3,0)</f>
        <v>41221</v>
      </c>
      <c r="H1261" s="13">
        <f t="shared" si="65"/>
        <v>41236</v>
      </c>
      <c r="I1261" s="13" t="s">
        <v>458</v>
      </c>
      <c r="J1261" s="10" t="s">
        <v>469</v>
      </c>
      <c r="K1261" s="33" t="str">
        <f>VLOOKUP(B1261,SAOM!B$2:H2802,4,0)</f>
        <v>Aceito</v>
      </c>
      <c r="L1261" s="10" t="s">
        <v>456</v>
      </c>
      <c r="M1261" s="33" t="str">
        <f>VLOOKUP(B1261,SAOM!B$2:F3088,5,0)</f>
        <v>Lider</v>
      </c>
      <c r="N1261" s="11" t="s">
        <v>8080</v>
      </c>
      <c r="O1261" s="11" t="str">
        <f>VLOOKUP(N1261,Coordenadas!B$2:C2108,2,0)</f>
        <v>TRIÂNGULO DO NORTE</v>
      </c>
      <c r="P1261" s="11" t="str">
        <f>VLOOKUP(N1261,Coordenadas!B$2:D2108,3,0)</f>
        <v xml:space="preserve"> 18°59'22.59"S</v>
      </c>
      <c r="Q1261" s="11" t="str">
        <f>VLOOKUP(N1261,Coordenadas!B$2:E2108,4,0)</f>
        <v xml:space="preserve"> 47°28'32.82"O</v>
      </c>
      <c r="R1261" s="33">
        <v>4033</v>
      </c>
      <c r="S1261" s="13">
        <v>41197</v>
      </c>
      <c r="T1261" s="35" t="str">
        <f>VLOOKUP(B1261,SAOM!B$2:M2802,9,0)</f>
        <v>Tais Aparecida</v>
      </c>
      <c r="U1261" s="13" t="str">
        <f>VLOOKUP(B1261,SAOM!B$2:N2802,10,0)</f>
        <v>Rua Joaquim Rosa de Souza, 12</v>
      </c>
      <c r="V1261" s="35" t="str">
        <f>VLOOKUP(B1261,SAOM!B$2:P2802,12,0)</f>
        <v>34 3845 1572</v>
      </c>
      <c r="W1261" s="60" t="str">
        <f>VLOOKUP(B1261,SAOM!B$2:O2802,11,0)</f>
        <v>38510-000</v>
      </c>
      <c r="X1261" s="33" t="str">
        <f>VLOOKUP(B1261,SAOM!B$2:Q2802,13,0)</f>
        <v>00:20:0e:10:53:bf</v>
      </c>
      <c r="Y1261" s="13">
        <v>41248</v>
      </c>
      <c r="Z1261" s="40" t="s">
        <v>9612</v>
      </c>
      <c r="AA1261" s="14">
        <v>41248</v>
      </c>
      <c r="AB1261" s="28" t="str">
        <f>VLOOKUP(C1261,Relatorios!A$3:B2032,2,0)</f>
        <v>Pendente</v>
      </c>
      <c r="AC1261" s="287">
        <f>VLOOKUP(D1261,Faturamento!D$3:F2696,3,0)</f>
        <v>41279</v>
      </c>
      <c r="AD1261" s="41"/>
      <c r="AE1261" s="14" t="str">
        <f>VLOOKUP(B1261,SAOM!B$2:T2802,16,0)</f>
        <v>-</v>
      </c>
      <c r="AF1261" s="14">
        <f t="shared" si="66"/>
        <v>41338</v>
      </c>
      <c r="AG1261" s="14" t="s">
        <v>4162</v>
      </c>
      <c r="AH1261" s="14"/>
      <c r="AI1261" s="47"/>
      <c r="AJ1261" s="114"/>
      <c r="AK1261" s="114"/>
      <c r="AL1261" s="11" t="str">
        <f>VLOOKUP(B1261,SAOM!B$2:U2919,20,0)</f>
        <v>Conectado ao modem</v>
      </c>
    </row>
    <row r="1262" spans="1:38" s="15" customFormat="1" ht="15.75" customHeight="1">
      <c r="A1262" s="39">
        <v>4565</v>
      </c>
      <c r="B1262" s="31">
        <v>4565</v>
      </c>
      <c r="C1262" s="31">
        <v>4565</v>
      </c>
      <c r="D1262" s="33" t="str">
        <f>VLOOKUP(B1262,SAOM!B$2:H2919,7,0)</f>
        <v>SES-IRAS-4565</v>
      </c>
      <c r="E1262" s="13">
        <v>41176</v>
      </c>
      <c r="F1262" s="13">
        <f t="shared" si="69"/>
        <v>41221</v>
      </c>
      <c r="G1262" s="13">
        <f>VLOOKUP(B1262,SAOM!B$2:D2806,3,0)</f>
        <v>41221</v>
      </c>
      <c r="H1262" s="13">
        <f t="shared" si="65"/>
        <v>41236</v>
      </c>
      <c r="I1262" s="13" t="s">
        <v>458</v>
      </c>
      <c r="J1262" s="10" t="s">
        <v>469</v>
      </c>
      <c r="K1262" s="33" t="str">
        <f>VLOOKUP(B1262,SAOM!B$2:H2803,4,0)</f>
        <v>Aceito</v>
      </c>
      <c r="L1262" s="10" t="s">
        <v>456</v>
      </c>
      <c r="M1262" s="33" t="str">
        <f>VLOOKUP(B1262,SAOM!B$2:F3089,5,0)</f>
        <v>Lider</v>
      </c>
      <c r="N1262" s="11" t="s">
        <v>8080</v>
      </c>
      <c r="O1262" s="11" t="str">
        <f>VLOOKUP(N1262,Coordenadas!B$2:C2109,2,0)</f>
        <v>TRIÂNGULO DO NORTE</v>
      </c>
      <c r="P1262" s="11" t="str">
        <f>VLOOKUP(N1262,Coordenadas!B$2:D2109,3,0)</f>
        <v xml:space="preserve"> 18°59'22.59"S</v>
      </c>
      <c r="Q1262" s="11" t="str">
        <f>VLOOKUP(N1262,Coordenadas!B$2:E2109,4,0)</f>
        <v xml:space="preserve"> 47°28'32.82"O</v>
      </c>
      <c r="R1262" s="33">
        <v>4033</v>
      </c>
      <c r="S1262" s="13">
        <v>41197</v>
      </c>
      <c r="T1262" s="35" t="str">
        <f>VLOOKUP(B1262,SAOM!B$2:M2803,9,0)</f>
        <v>Tais Aparecida</v>
      </c>
      <c r="U1262" s="13" t="str">
        <f>VLOOKUP(B1262,SAOM!B$2:N2803,10,0)</f>
        <v>Rua Adolfo Elias de Carvalho, 528 - Bairro Carvalho</v>
      </c>
      <c r="V1262" s="35" t="str">
        <f>VLOOKUP(B1262,SAOM!B$2:P2803,12,0)</f>
        <v>34 3845 1770</v>
      </c>
      <c r="W1262" s="60" t="str">
        <f>VLOOKUP(B1262,SAOM!B$2:O2803,11,0)</f>
        <v>38510-000</v>
      </c>
      <c r="X1262" s="33" t="str">
        <f>VLOOKUP(B1262,SAOM!B$2:Q2803,13,0)</f>
        <v>00:20:0E:10:53:BD</v>
      </c>
      <c r="Y1262" s="13">
        <v>41247</v>
      </c>
      <c r="Z1262" s="40" t="s">
        <v>9612</v>
      </c>
      <c r="AA1262" s="14">
        <v>41249</v>
      </c>
      <c r="AB1262" s="28" t="str">
        <f>VLOOKUP(C1262,Relatorios!A$3:B2033,2,0)</f>
        <v>Pendente</v>
      </c>
      <c r="AC1262" s="287">
        <f>VLOOKUP(D1262,Faturamento!D$3:F2697,3,0)</f>
        <v>41280</v>
      </c>
      <c r="AD1262" s="41"/>
      <c r="AE1262" s="14" t="str">
        <f>VLOOKUP(B1262,SAOM!B$2:T2803,16,0)</f>
        <v>-</v>
      </c>
      <c r="AF1262" s="14">
        <f t="shared" si="66"/>
        <v>41339</v>
      </c>
      <c r="AG1262" s="14" t="s">
        <v>4162</v>
      </c>
      <c r="AH1262" s="14"/>
      <c r="AI1262" s="47"/>
      <c r="AJ1262" s="114"/>
      <c r="AK1262" s="114"/>
      <c r="AL1262" s="11" t="str">
        <f>VLOOKUP(B1262,SAOM!B$2:U2920,20,0)</f>
        <v>Vai deixar ligado no modem.</v>
      </c>
    </row>
    <row r="1263" spans="1:38" s="15" customFormat="1" ht="15.75" customHeight="1">
      <c r="A1263" s="39">
        <v>4566</v>
      </c>
      <c r="B1263" s="31">
        <v>4566</v>
      </c>
      <c r="C1263" s="31">
        <v>4566</v>
      </c>
      <c r="D1263" s="33" t="str">
        <f>VLOOKUP(B1263,SAOM!B$2:H2920,7,0)</f>
        <v>SES-IRAS-4566</v>
      </c>
      <c r="E1263" s="13">
        <v>41176</v>
      </c>
      <c r="F1263" s="13">
        <f t="shared" si="69"/>
        <v>41221</v>
      </c>
      <c r="G1263" s="13">
        <f>VLOOKUP(B1263,SAOM!B$2:D2807,3,0)</f>
        <v>41221</v>
      </c>
      <c r="H1263" s="13">
        <f t="shared" si="65"/>
        <v>41236</v>
      </c>
      <c r="I1263" s="13" t="s">
        <v>458</v>
      </c>
      <c r="J1263" s="10" t="s">
        <v>469</v>
      </c>
      <c r="K1263" s="33" t="str">
        <f>VLOOKUP(B1263,SAOM!B$2:H2804,4,0)</f>
        <v>Aceito</v>
      </c>
      <c r="L1263" s="10" t="s">
        <v>456</v>
      </c>
      <c r="M1263" s="33" t="str">
        <f>VLOOKUP(B1263,SAOM!B$2:F3090,5,0)</f>
        <v>Lider</v>
      </c>
      <c r="N1263" s="11" t="s">
        <v>8080</v>
      </c>
      <c r="O1263" s="11" t="str">
        <f>VLOOKUP(N1263,Coordenadas!B$2:C2110,2,0)</f>
        <v>TRIÂNGULO DO NORTE</v>
      </c>
      <c r="P1263" s="11" t="str">
        <f>VLOOKUP(N1263,Coordenadas!B$2:D2110,3,0)</f>
        <v xml:space="preserve"> 18°59'22.59"S</v>
      </c>
      <c r="Q1263" s="11" t="str">
        <f>VLOOKUP(N1263,Coordenadas!B$2:E2110,4,0)</f>
        <v xml:space="preserve"> 47°28'32.82"O</v>
      </c>
      <c r="R1263" s="33">
        <v>4033</v>
      </c>
      <c r="S1263" s="13">
        <v>41197</v>
      </c>
      <c r="T1263" s="35" t="str">
        <f>VLOOKUP(B1263,SAOM!B$2:M2804,9,0)</f>
        <v>Leandro Pires Resende</v>
      </c>
      <c r="U1263" s="13" t="str">
        <f>VLOOKUP(B1263,SAOM!B$2:N2804,10,0)</f>
        <v>Rua Conceição Naves, 600 - Bairro Bagagem</v>
      </c>
      <c r="V1263" s="35" t="str">
        <f>VLOOKUP(B1263,SAOM!B$2:P2804,12,0)</f>
        <v>34 3845 1572</v>
      </c>
      <c r="W1263" s="60" t="str">
        <f>VLOOKUP(B1263,SAOM!B$2:O2804,11,0)</f>
        <v>38510-000</v>
      </c>
      <c r="X1263" s="33" t="str">
        <f>VLOOKUP(B1263,SAOM!B$2:Q2804,13,0)</f>
        <v>00:20:0e:10:4D:11</v>
      </c>
      <c r="Y1263" s="13">
        <v>41249</v>
      </c>
      <c r="Z1263" s="40" t="s">
        <v>9612</v>
      </c>
      <c r="AA1263" s="14">
        <v>41249</v>
      </c>
      <c r="AB1263" s="28" t="str">
        <f>VLOOKUP(C1263,Relatorios!A$3:B2034,2,0)</f>
        <v>Pendente</v>
      </c>
      <c r="AC1263" s="287">
        <f>VLOOKUP(D1263,Faturamento!D$3:F2698,3,0)</f>
        <v>41280</v>
      </c>
      <c r="AD1263" s="41"/>
      <c r="AE1263" s="14" t="str">
        <f>VLOOKUP(B1263,SAOM!B$2:T2804,16,0)</f>
        <v>-</v>
      </c>
      <c r="AF1263" s="14">
        <f t="shared" si="66"/>
        <v>41339</v>
      </c>
      <c r="AG1263" s="14" t="s">
        <v>4162</v>
      </c>
      <c r="AH1263" s="14"/>
      <c r="AI1263" s="47"/>
      <c r="AJ1263" s="114"/>
      <c r="AK1263" s="114"/>
      <c r="AL1263" s="11" t="str">
        <f>VLOOKUP(B1263,SAOM!B$2:U2921,20,0)</f>
        <v>No modem.</v>
      </c>
    </row>
    <row r="1264" spans="1:38" s="57" customFormat="1" ht="15.75" customHeight="1">
      <c r="A1264" s="39">
        <v>4567</v>
      </c>
      <c r="B1264" s="31">
        <v>4567</v>
      </c>
      <c r="C1264" s="31">
        <v>4567</v>
      </c>
      <c r="D1264" s="33" t="str">
        <f>VLOOKUP(B1264,SAOM!B$2:H2921,7,0)</f>
        <v>SES-JAGA-4567</v>
      </c>
      <c r="E1264" s="24">
        <v>41176</v>
      </c>
      <c r="F1264" s="24">
        <f t="shared" si="69"/>
        <v>41221</v>
      </c>
      <c r="G1264" s="13">
        <f>VLOOKUP(B1264,SAOM!B$2:D2808,3,0)</f>
        <v>41221</v>
      </c>
      <c r="H1264" s="24">
        <f t="shared" si="65"/>
        <v>41236</v>
      </c>
      <c r="I1264" s="24" t="s">
        <v>458</v>
      </c>
      <c r="J1264" s="48" t="s">
        <v>469</v>
      </c>
      <c r="K1264" s="33" t="str">
        <f>VLOOKUP(B1264,SAOM!B$2:H2805,4,0)</f>
        <v>Aceito</v>
      </c>
      <c r="L1264" s="10" t="s">
        <v>456</v>
      </c>
      <c r="M1264" s="33" t="str">
        <f>VLOOKUP(B1264,SAOM!B$2:F3091,5,0)</f>
        <v>Lider</v>
      </c>
      <c r="N1264" s="101" t="s">
        <v>8087</v>
      </c>
      <c r="O1264" s="11" t="str">
        <f>VLOOKUP(N1264,Coordenadas!B$2:C2111,2,0)</f>
        <v>SUL</v>
      </c>
      <c r="P1264" s="11" t="str">
        <f>VLOOKUP(N1264,Coordenadas!B$2:D2111,3,0)</f>
        <v xml:space="preserve"> 22°17'10.76"S</v>
      </c>
      <c r="Q1264" s="11" t="str">
        <f>VLOOKUP(N1264,Coordenadas!B$2:E2111,4,0)</f>
        <v xml:space="preserve"> 46°36'44.52"O</v>
      </c>
      <c r="R1264" s="31">
        <v>4033</v>
      </c>
      <c r="S1264" s="24">
        <v>41197</v>
      </c>
      <c r="T1264" s="35" t="str">
        <f>VLOOKUP(B1264,SAOM!B$2:M2805,9,0)</f>
        <v>Enfermeira Ana Maria</v>
      </c>
      <c r="U1264" s="13" t="str">
        <f>VLOOKUP(B1264,SAOM!B$2:N2805,10,0)</f>
        <v>Rua Alemanha, 186 - Bairro Parque das Nações</v>
      </c>
      <c r="V1264" s="35" t="str">
        <f>VLOOKUP(B1264,SAOM!B$2:P2805,12,0)</f>
        <v>35 3443 3891</v>
      </c>
      <c r="W1264" s="60" t="str">
        <f>VLOOKUP(B1264,SAOM!B$2:O2805,11,0)</f>
        <v>37590-000</v>
      </c>
      <c r="X1264" s="33" t="str">
        <f>VLOOKUP(B1264,SAOM!B$2:Q2805,13,0)</f>
        <v>00:20:0E:10:4A:E6</v>
      </c>
      <c r="Y1264" s="24">
        <v>41207</v>
      </c>
      <c r="Z1264" s="40" t="s">
        <v>5381</v>
      </c>
      <c r="AA1264" s="55">
        <v>41207</v>
      </c>
      <c r="AB1264" s="28">
        <f>VLOOKUP(C1264,Relatorios!A$3:B2035,2,0)</f>
        <v>41254</v>
      </c>
      <c r="AC1264" s="287">
        <f>VLOOKUP(D1264,Faturamento!D$3:F2699,3,0)</f>
        <v>41238</v>
      </c>
      <c r="AD1264" s="45"/>
      <c r="AE1264" s="14" t="str">
        <f>VLOOKUP(B1264,SAOM!B$2:T2805,16,0)</f>
        <v>-</v>
      </c>
      <c r="AF1264" s="55">
        <f t="shared" si="66"/>
        <v>41297</v>
      </c>
      <c r="AG1264" s="55">
        <v>41278</v>
      </c>
      <c r="AH1264" s="55" t="s">
        <v>13730</v>
      </c>
      <c r="AI1264" s="181" t="s">
        <v>456</v>
      </c>
      <c r="AJ1264" s="115" t="s">
        <v>13759</v>
      </c>
      <c r="AK1264" s="115" t="s">
        <v>4162</v>
      </c>
      <c r="AL1264" s="11" t="str">
        <f>VLOOKUP(B1264,SAOM!B$2:U2922,20,0)</f>
        <v>-</v>
      </c>
    </row>
    <row r="1265" spans="1:38" s="199" customFormat="1" ht="15.75" customHeight="1">
      <c r="A1265" s="39">
        <v>4568</v>
      </c>
      <c r="B1265" s="191">
        <v>4568</v>
      </c>
      <c r="C1265" s="31">
        <v>4568</v>
      </c>
      <c r="D1265" s="33" t="str">
        <f>VLOOKUP(B1265,SAOM!B$2:H2922,7,0)</f>
        <v>SES-JAGA-4568</v>
      </c>
      <c r="E1265" s="192">
        <v>41176</v>
      </c>
      <c r="F1265" s="192">
        <f t="shared" si="69"/>
        <v>41221</v>
      </c>
      <c r="G1265" s="13">
        <f>VLOOKUP(B1265,SAOM!B$2:D2809,3,0)</f>
        <v>41221</v>
      </c>
      <c r="H1265" s="192">
        <f t="shared" si="65"/>
        <v>41236</v>
      </c>
      <c r="I1265" s="192" t="s">
        <v>458</v>
      </c>
      <c r="J1265" s="193" t="s">
        <v>469</v>
      </c>
      <c r="K1265" s="33" t="str">
        <f>VLOOKUP(B1265,SAOM!B$2:H2806,4,0)</f>
        <v>Aceito</v>
      </c>
      <c r="L1265" s="10" t="s">
        <v>456</v>
      </c>
      <c r="M1265" s="33" t="str">
        <f>VLOOKUP(B1265,SAOM!B$2:F3092,5,0)</f>
        <v>Lider</v>
      </c>
      <c r="N1265" s="200" t="s">
        <v>8087</v>
      </c>
      <c r="O1265" s="11" t="str">
        <f>VLOOKUP(N1265,Coordenadas!B$2:C2112,2,0)</f>
        <v>SUL</v>
      </c>
      <c r="P1265" s="11" t="str">
        <f>VLOOKUP(N1265,Coordenadas!B$2:D2112,3,0)</f>
        <v xml:space="preserve"> 22°17'10.76"S</v>
      </c>
      <c r="Q1265" s="11" t="str">
        <f>VLOOKUP(N1265,Coordenadas!B$2:E2112,4,0)</f>
        <v xml:space="preserve"> 46°36'44.52"O</v>
      </c>
      <c r="R1265" s="191">
        <v>4033</v>
      </c>
      <c r="S1265" s="192">
        <v>41197</v>
      </c>
      <c r="T1265" s="35" t="str">
        <f>VLOOKUP(B1265,SAOM!B$2:M2806,9,0)</f>
        <v>Enfermeiro Junior</v>
      </c>
      <c r="U1265" s="13" t="str">
        <f>VLOOKUP(B1265,SAOM!B$2:N2806,10,0)</f>
        <v>Rua Tarcizio Ramalho, 70</v>
      </c>
      <c r="V1265" s="35" t="str">
        <f>VLOOKUP(B1265,SAOM!B$2:P2806,12,0)</f>
        <v>35 3443 2365</v>
      </c>
      <c r="W1265" s="60" t="str">
        <f>VLOOKUP(B1265,SAOM!B$2:O2806,11,0)</f>
        <v>37590-000</v>
      </c>
      <c r="X1265" s="33" t="str">
        <f>VLOOKUP(B1265,SAOM!B$2:Q2806,13,0)</f>
        <v>00:20:0E:10:4A:86</v>
      </c>
      <c r="Y1265" s="192">
        <v>41206</v>
      </c>
      <c r="Z1265" s="70" t="s">
        <v>5381</v>
      </c>
      <c r="AA1265" s="194">
        <v>41206</v>
      </c>
      <c r="AB1265" s="28">
        <f>VLOOKUP(C1265,Relatorios!A$3:B2036,2,0)</f>
        <v>41254</v>
      </c>
      <c r="AC1265" s="287">
        <f>VLOOKUP(D1265,Faturamento!D$3:F2700,3,0)</f>
        <v>41237</v>
      </c>
      <c r="AD1265" s="196"/>
      <c r="AE1265" s="14" t="str">
        <f>VLOOKUP(B1265,SAOM!B$2:T2806,16,0)</f>
        <v>-</v>
      </c>
      <c r="AF1265" s="194">
        <f t="shared" si="66"/>
        <v>41296</v>
      </c>
      <c r="AG1265" s="194" t="s">
        <v>4162</v>
      </c>
      <c r="AH1265" s="194"/>
      <c r="AI1265" s="197"/>
      <c r="AJ1265" s="198"/>
      <c r="AK1265" s="198"/>
      <c r="AL1265" s="11" t="str">
        <f>VLOOKUP(B1265,SAOM!B$2:U2923,20,0)</f>
        <v>Não possui.</v>
      </c>
    </row>
    <row r="1266" spans="1:38" s="57" customFormat="1" ht="15.75" customHeight="1">
      <c r="A1266" s="39">
        <v>4569</v>
      </c>
      <c r="B1266" s="31">
        <v>4569</v>
      </c>
      <c r="C1266" s="31">
        <v>4569</v>
      </c>
      <c r="D1266" s="33" t="str">
        <f>VLOOKUP(B1266,SAOM!B$2:H2923,7,0)</f>
        <v>SES-JAGA-4569</v>
      </c>
      <c r="E1266" s="24">
        <v>41176</v>
      </c>
      <c r="F1266" s="24">
        <f t="shared" si="69"/>
        <v>41221</v>
      </c>
      <c r="G1266" s="13">
        <f>VLOOKUP(B1266,SAOM!B$2:D2810,3,0)</f>
        <v>41221</v>
      </c>
      <c r="H1266" s="24">
        <f t="shared" si="65"/>
        <v>41236</v>
      </c>
      <c r="I1266" s="24" t="s">
        <v>458</v>
      </c>
      <c r="J1266" s="48" t="s">
        <v>469</v>
      </c>
      <c r="K1266" s="33" t="str">
        <f>VLOOKUP(B1266,SAOM!B$2:H2807,4,0)</f>
        <v>Aceito</v>
      </c>
      <c r="L1266" s="10" t="s">
        <v>456</v>
      </c>
      <c r="M1266" s="33" t="str">
        <f>VLOOKUP(B1266,SAOM!B$2:F3093,5,0)</f>
        <v>Lider</v>
      </c>
      <c r="N1266" s="101" t="s">
        <v>8087</v>
      </c>
      <c r="O1266" s="11" t="str">
        <f>VLOOKUP(N1266,Coordenadas!B$2:C2113,2,0)</f>
        <v>SUL</v>
      </c>
      <c r="P1266" s="11" t="str">
        <f>VLOOKUP(N1266,Coordenadas!B$2:D2113,3,0)</f>
        <v xml:space="preserve"> 22°17'10.76"S</v>
      </c>
      <c r="Q1266" s="11" t="str">
        <f>VLOOKUP(N1266,Coordenadas!B$2:E2113,4,0)</f>
        <v xml:space="preserve"> 46°36'44.52"O</v>
      </c>
      <c r="R1266" s="31">
        <v>4033</v>
      </c>
      <c r="S1266" s="24">
        <v>41197</v>
      </c>
      <c r="T1266" s="35" t="str">
        <f>VLOOKUP(B1266,SAOM!B$2:M2807,9,0)</f>
        <v>Enfermeira Aline</v>
      </c>
      <c r="U1266" s="13" t="str">
        <f>VLOOKUP(B1266,SAOM!B$2:N2807,10,0)</f>
        <v>Rua Barão de Rio Branco, 324</v>
      </c>
      <c r="V1266" s="35" t="str">
        <f>VLOOKUP(B1266,SAOM!B$2:P2807,12,0)</f>
        <v>35 3443 1794</v>
      </c>
      <c r="W1266" s="60" t="str">
        <f>VLOOKUP(B1266,SAOM!B$2:O2807,11,0)</f>
        <v>37590-000</v>
      </c>
      <c r="X1266" s="33" t="str">
        <f>VLOOKUP(B1266,SAOM!B$2:Q2807,13,0)</f>
        <v>00:20:0E:10:4A:FD</v>
      </c>
      <c r="Y1266" s="24">
        <v>41206</v>
      </c>
      <c r="Z1266" s="40" t="s">
        <v>5381</v>
      </c>
      <c r="AA1266" s="55">
        <v>41206</v>
      </c>
      <c r="AB1266" s="28">
        <f>VLOOKUP(C1266,Relatorios!A$3:B2037,2,0)</f>
        <v>41299</v>
      </c>
      <c r="AC1266" s="287">
        <f>VLOOKUP(D1266,Faturamento!D$3:F2701,3,0)</f>
        <v>41237</v>
      </c>
      <c r="AD1266" s="45"/>
      <c r="AE1266" s="14" t="str">
        <f>VLOOKUP(B1266,SAOM!B$2:T2807,16,0)</f>
        <v>-</v>
      </c>
      <c r="AF1266" s="55">
        <f t="shared" si="66"/>
        <v>41296</v>
      </c>
      <c r="AG1266" s="55" t="s">
        <v>4162</v>
      </c>
      <c r="AH1266" s="55"/>
      <c r="AI1266" s="181"/>
      <c r="AJ1266" s="115"/>
      <c r="AK1266" s="115"/>
      <c r="AL1266" s="11" t="str">
        <f>VLOOKUP(B1266,SAOM!B$2:U2924,20,0)</f>
        <v>Não possui.</v>
      </c>
    </row>
    <row r="1267" spans="1:38" s="57" customFormat="1" ht="15.75" customHeight="1">
      <c r="A1267" s="39">
        <v>4570</v>
      </c>
      <c r="B1267" s="31">
        <v>4570</v>
      </c>
      <c r="C1267" s="31">
        <v>4570</v>
      </c>
      <c r="D1267" s="33" t="str">
        <f>VLOOKUP(B1267,SAOM!B$2:H2924,7,0)</f>
        <v>SES-JAGA-4570</v>
      </c>
      <c r="E1267" s="24">
        <v>41176</v>
      </c>
      <c r="F1267" s="24">
        <f t="shared" si="69"/>
        <v>41221</v>
      </c>
      <c r="G1267" s="13">
        <f>VLOOKUP(B1267,SAOM!B$2:D2811,3,0)</f>
        <v>41221</v>
      </c>
      <c r="H1267" s="24">
        <f t="shared" si="65"/>
        <v>41236</v>
      </c>
      <c r="I1267" s="24" t="s">
        <v>458</v>
      </c>
      <c r="J1267" s="48" t="s">
        <v>469</v>
      </c>
      <c r="K1267" s="33" t="str">
        <f>VLOOKUP(B1267,SAOM!B$2:H2808,4,0)</f>
        <v>Aceito</v>
      </c>
      <c r="L1267" s="10" t="s">
        <v>456</v>
      </c>
      <c r="M1267" s="33" t="str">
        <f>VLOOKUP(B1267,SAOM!B$2:F3094,5,0)</f>
        <v>Lider</v>
      </c>
      <c r="N1267" s="101" t="s">
        <v>8087</v>
      </c>
      <c r="O1267" s="11" t="str">
        <f>VLOOKUP(N1267,Coordenadas!B$2:C2114,2,0)</f>
        <v>SUL</v>
      </c>
      <c r="P1267" s="11" t="str">
        <f>VLOOKUP(N1267,Coordenadas!B$2:D2114,3,0)</f>
        <v xml:space="preserve"> 22°17'10.76"S</v>
      </c>
      <c r="Q1267" s="11" t="str">
        <f>VLOOKUP(N1267,Coordenadas!B$2:E2114,4,0)</f>
        <v xml:space="preserve"> 46°36'44.52"O</v>
      </c>
      <c r="R1267" s="31">
        <v>4033</v>
      </c>
      <c r="S1267" s="24">
        <v>41197</v>
      </c>
      <c r="T1267" s="35" t="str">
        <f>VLOOKUP(B1267,SAOM!B$2:M2808,9,0)</f>
        <v>Enfermeira Danila</v>
      </c>
      <c r="U1267" s="13" t="str">
        <f>VLOOKUP(B1267,SAOM!B$2:N2808,10,0)</f>
        <v>Rua João de melo Bueno,264</v>
      </c>
      <c r="V1267" s="35" t="str">
        <f>VLOOKUP(B1267,SAOM!B$2:P2808,12,0)</f>
        <v>35 3443 4399</v>
      </c>
      <c r="W1267" s="60" t="str">
        <f>VLOOKUP(B1267,SAOM!B$2:O2808,11,0)</f>
        <v>37590-000</v>
      </c>
      <c r="X1267" s="33" t="str">
        <f>VLOOKUP(B1267,SAOM!B$2:Q2808,13,0)</f>
        <v>00:20:0E:10:4A:BD</v>
      </c>
      <c r="Y1267" s="24">
        <v>41207</v>
      </c>
      <c r="Z1267" s="40" t="s">
        <v>6324</v>
      </c>
      <c r="AA1267" s="55">
        <v>41207</v>
      </c>
      <c r="AB1267" s="28">
        <f>VLOOKUP(C1267,Relatorios!A$3:B2038,2,0)</f>
        <v>41254</v>
      </c>
      <c r="AC1267" s="287">
        <f>VLOOKUP(D1267,Faturamento!D$3:F2702,3,0)</f>
        <v>41238</v>
      </c>
      <c r="AD1267" s="45"/>
      <c r="AE1267" s="14" t="str">
        <f>VLOOKUP(B1267,SAOM!B$2:T2808,16,0)</f>
        <v>-</v>
      </c>
      <c r="AF1267" s="55">
        <f t="shared" si="66"/>
        <v>41297</v>
      </c>
      <c r="AG1267" s="55" t="s">
        <v>4162</v>
      </c>
      <c r="AH1267" s="55"/>
      <c r="AI1267" s="181"/>
      <c r="AJ1267" s="115"/>
      <c r="AK1267" s="115"/>
      <c r="AL1267" s="11" t="str">
        <f>VLOOKUP(B1267,SAOM!B$2:U2925,20,0)</f>
        <v>Não há computador disponível na localidade.</v>
      </c>
    </row>
    <row r="1268" spans="1:38" s="15" customFormat="1" ht="15.75" customHeight="1">
      <c r="A1268" s="39">
        <v>4571</v>
      </c>
      <c r="B1268" s="31">
        <v>4571</v>
      </c>
      <c r="C1268" s="31">
        <v>4571</v>
      </c>
      <c r="D1268" s="33" t="str">
        <f>VLOOKUP(B1268,SAOM!B$2:H2925,7,0)</f>
        <v>SES-JAGA-4571</v>
      </c>
      <c r="E1268" s="13">
        <v>41176</v>
      </c>
      <c r="F1268" s="13">
        <f t="shared" si="69"/>
        <v>41221</v>
      </c>
      <c r="G1268" s="13">
        <f>VLOOKUP(B1268,SAOM!B$2:D2812,3,0)</f>
        <v>41221</v>
      </c>
      <c r="H1268" s="13">
        <f t="shared" si="65"/>
        <v>41236</v>
      </c>
      <c r="I1268" s="13" t="s">
        <v>458</v>
      </c>
      <c r="J1268" s="10" t="s">
        <v>469</v>
      </c>
      <c r="K1268" s="33" t="str">
        <f>VLOOKUP(B1268,SAOM!B$2:H2809,4,0)</f>
        <v>Aceito</v>
      </c>
      <c r="L1268" s="10" t="s">
        <v>456</v>
      </c>
      <c r="M1268" s="33" t="str">
        <f>VLOOKUP(B1268,SAOM!B$2:F3095,5,0)</f>
        <v>Lider</v>
      </c>
      <c r="N1268" s="68" t="s">
        <v>8087</v>
      </c>
      <c r="O1268" s="11" t="str">
        <f>VLOOKUP(N1268,Coordenadas!B$2:C2115,2,0)</f>
        <v>SUL</v>
      </c>
      <c r="P1268" s="11" t="str">
        <f>VLOOKUP(N1268,Coordenadas!B$2:D2115,3,0)</f>
        <v xml:space="preserve"> 22°17'10.76"S</v>
      </c>
      <c r="Q1268" s="11" t="str">
        <f>VLOOKUP(N1268,Coordenadas!B$2:E2115,4,0)</f>
        <v xml:space="preserve"> 46°36'44.52"O</v>
      </c>
      <c r="R1268" s="33">
        <v>4033</v>
      </c>
      <c r="S1268" s="13">
        <v>41197</v>
      </c>
      <c r="T1268" s="35" t="str">
        <f>VLOOKUP(B1268,SAOM!B$2:M2809,9,0)</f>
        <v>Enfermeira Juliane</v>
      </c>
      <c r="U1268" s="13" t="str">
        <f>VLOOKUP(B1268,SAOM!B$2:N2809,10,0)</f>
        <v>Rua Alcides José Pieroni, 415 - Bairro Centro</v>
      </c>
      <c r="V1268" s="35" t="str">
        <f>VLOOKUP(B1268,SAOM!B$2:P2809,12,0)</f>
        <v>35 3443 1748</v>
      </c>
      <c r="W1268" s="60" t="str">
        <f>VLOOKUP(B1268,SAOM!B$2:O2809,11,0)</f>
        <v>37590-000</v>
      </c>
      <c r="X1268" s="33" t="str">
        <f>VLOOKUP(B1268,SAOM!B$2:Q2809,13,0)</f>
        <v>00:20:0E:10:4C:97</v>
      </c>
      <c r="Y1268" s="13">
        <v>41205</v>
      </c>
      <c r="Z1268" s="11" t="s">
        <v>5381</v>
      </c>
      <c r="AA1268" s="14">
        <v>41205</v>
      </c>
      <c r="AB1268" s="28">
        <f>VLOOKUP(C1268,Relatorios!A$3:B2039,2,0)</f>
        <v>41254</v>
      </c>
      <c r="AC1268" s="287">
        <f>VLOOKUP(D1268,Faturamento!D$3:F2703,3,0)</f>
        <v>41236</v>
      </c>
      <c r="AD1268" s="41"/>
      <c r="AE1268" s="14" t="str">
        <f>VLOOKUP(B1268,SAOM!B$2:T2809,16,0)</f>
        <v>-</v>
      </c>
      <c r="AF1268" s="14">
        <f t="shared" si="66"/>
        <v>41295</v>
      </c>
      <c r="AG1268" s="14">
        <v>41288</v>
      </c>
      <c r="AH1268" s="14" t="s">
        <v>13771</v>
      </c>
      <c r="AI1268" s="47" t="s">
        <v>456</v>
      </c>
      <c r="AJ1268" s="114" t="s">
        <v>14242</v>
      </c>
      <c r="AK1268" s="114" t="s">
        <v>4162</v>
      </c>
      <c r="AL1268" s="11" t="str">
        <f>VLOOKUP(B1268,SAOM!B$2:U2926,20,0)</f>
        <v>-</v>
      </c>
    </row>
    <row r="1269" spans="1:38" s="15" customFormat="1" ht="15.75" customHeight="1">
      <c r="A1269" s="39">
        <v>5154</v>
      </c>
      <c r="B1269" s="31">
        <v>5154</v>
      </c>
      <c r="C1269" s="31">
        <v>5154</v>
      </c>
      <c r="D1269" s="33" t="str">
        <f>VLOOKUP(B1269,SAOM!B$2:H2926,7,0)</f>
        <v>-</v>
      </c>
      <c r="E1269" s="13">
        <v>41177</v>
      </c>
      <c r="F1269" s="13">
        <f t="shared" si="69"/>
        <v>41222</v>
      </c>
      <c r="G1269" s="13">
        <f>VLOOKUP(B1269,SAOM!B$2:D2813,3,0)</f>
        <v>41222</v>
      </c>
      <c r="H1269" s="13">
        <f t="shared" si="65"/>
        <v>41237</v>
      </c>
      <c r="I1269" s="13">
        <v>41243</v>
      </c>
      <c r="J1269" s="10" t="s">
        <v>1296</v>
      </c>
      <c r="K1269" s="33" t="str">
        <f>VLOOKUP(B1269,SAOM!B$2:H2810,4,0)</f>
        <v>Paralisado</v>
      </c>
      <c r="L1269" s="10" t="s">
        <v>623</v>
      </c>
      <c r="M1269" s="33" t="str">
        <f>VLOOKUP(B1269,SAOM!B$2:F3096,5,0)</f>
        <v>Vodanet</v>
      </c>
      <c r="N1269" s="68" t="s">
        <v>8119</v>
      </c>
      <c r="O1269" s="11" t="str">
        <f>VLOOKUP(N1269,Coordenadas!B$2:C2116,2,0)</f>
        <v>CENTRO</v>
      </c>
      <c r="P1269" s="11" t="str">
        <f>VLOOKUP(N1269,Coordenadas!B$2:D2116,3,0)</f>
        <v xml:space="preserve"> 19°37'12.35"S</v>
      </c>
      <c r="Q1269" s="11" t="str">
        <f>VLOOKUP(N1269,Coordenadas!B$2:E2116,4,0)</f>
        <v xml:space="preserve"> 44° 2'37.65"O</v>
      </c>
      <c r="R1269" s="33">
        <v>4033</v>
      </c>
      <c r="S1269" s="13" t="s">
        <v>458</v>
      </c>
      <c r="T1269" s="35" t="str">
        <f>VLOOKUP(B1269,SAOM!B$2:M2810,9,0)</f>
        <v>Virgínia Silva Pereira</v>
      </c>
      <c r="U1269" s="13" t="str">
        <f>VLOOKUP(B1269,SAOM!B$2:N2810,10,0)</f>
        <v>Rua Dr Herbster 118 - Centro</v>
      </c>
      <c r="V1269" s="35" t="str">
        <f>VLOOKUP(B1269,SAOM!B$2:P2810,12,0)</f>
        <v>31 3662-3683</v>
      </c>
      <c r="W1269" s="60" t="str">
        <f>VLOOKUP(B1269,SAOM!B$2:O2810,11,0)</f>
        <v>33600-000</v>
      </c>
      <c r="X1269" s="33" t="str">
        <f>VLOOKUP(B1269,SAOM!B$2:Q2810,13,0)</f>
        <v>-</v>
      </c>
      <c r="Y1269" s="13"/>
      <c r="Z1269" s="11" t="s">
        <v>4227</v>
      </c>
      <c r="AA1269" s="14"/>
      <c r="AB1269" s="28" t="e">
        <f>VLOOKUP(C1269,Relatorios!A$3:B2040,2,0)</f>
        <v>#N/A</v>
      </c>
      <c r="AC1269" s="287" t="e">
        <f>VLOOKUP(D1269,Faturamento!D$3:F2704,3,0)</f>
        <v>#N/A</v>
      </c>
      <c r="AD1269" s="41"/>
      <c r="AE1269" s="14" t="str">
        <f>VLOOKUP(B1269,SAOM!B$2:T2810,16,0)</f>
        <v>30/10/2012 10:47:38 	Hernan Martins Alves 	Local está em reforma, que deve durar mais de um mês, conforme encarregado da reforma informou.  	Pendência Ativação</v>
      </c>
      <c r="AF1269" s="14">
        <f t="shared" si="66"/>
        <v>90</v>
      </c>
      <c r="AG1269" s="14" t="s">
        <v>4162</v>
      </c>
      <c r="AH1269" s="14"/>
      <c r="AI1269" s="47"/>
      <c r="AJ1269" s="114"/>
      <c r="AK1269" s="114"/>
      <c r="AL1269" s="11" t="str">
        <f>VLOOKUP(B1269,SAOM!B$2:U2927,20,0)</f>
        <v>-</v>
      </c>
    </row>
    <row r="1270" spans="1:38" s="15" customFormat="1" ht="15.75" customHeight="1">
      <c r="A1270" s="39">
        <v>5155</v>
      </c>
      <c r="B1270" s="31">
        <v>5155</v>
      </c>
      <c r="C1270" s="31">
        <v>5155</v>
      </c>
      <c r="D1270" s="33" t="str">
        <f>VLOOKUP(B1270,SAOM!B$2:H2927,7,0)</f>
        <v>SES-PEDO-5155</v>
      </c>
      <c r="E1270" s="13">
        <v>41177</v>
      </c>
      <c r="F1270" s="13">
        <f t="shared" si="69"/>
        <v>41222</v>
      </c>
      <c r="G1270" s="13">
        <f>VLOOKUP(B1270,SAOM!B$2:D2814,3,0)</f>
        <v>41222</v>
      </c>
      <c r="H1270" s="13">
        <f t="shared" si="65"/>
        <v>41237</v>
      </c>
      <c r="I1270" s="13" t="s">
        <v>458</v>
      </c>
      <c r="J1270" s="10" t="s">
        <v>469</v>
      </c>
      <c r="K1270" s="33" t="str">
        <f>VLOOKUP(B1270,SAOM!B$2:H2811,4,0)</f>
        <v>Aceito</v>
      </c>
      <c r="L1270" s="10" t="s">
        <v>623</v>
      </c>
      <c r="M1270" s="33" t="str">
        <f>VLOOKUP(B1270,SAOM!B$2:F3097,5,0)</f>
        <v>Vodanet</v>
      </c>
      <c r="N1270" s="68" t="s">
        <v>8119</v>
      </c>
      <c r="O1270" s="11" t="str">
        <f>VLOOKUP(N1270,Coordenadas!B$2:C2117,2,0)</f>
        <v>CENTRO</v>
      </c>
      <c r="P1270" s="11" t="str">
        <f>VLOOKUP(N1270,Coordenadas!B$2:D2117,3,0)</f>
        <v xml:space="preserve"> 19°37'12.35"S</v>
      </c>
      <c r="Q1270" s="11" t="str">
        <f>VLOOKUP(N1270,Coordenadas!B$2:E2117,4,0)</f>
        <v xml:space="preserve"> 44° 2'37.65"O</v>
      </c>
      <c r="R1270" s="33">
        <v>4033</v>
      </c>
      <c r="S1270" s="13">
        <v>41206</v>
      </c>
      <c r="T1270" s="35" t="str">
        <f>VLOOKUP(B1270,SAOM!B$2:M2811,9,0)</f>
        <v xml:space="preserve">Fernanda Miranda </v>
      </c>
      <c r="U1270" s="13" t="str">
        <f>VLOOKUP(B1270,SAOM!B$2:N2811,10,0)</f>
        <v>Rua Suzana Passos s/n - Santo Antônio da Barra</v>
      </c>
      <c r="V1270" s="35" t="str">
        <f>VLOOKUP(B1270,SAOM!B$2:P2811,12,0)</f>
        <v>31 3662-5185</v>
      </c>
      <c r="W1270" s="60" t="str">
        <f>VLOOKUP(B1270,SAOM!B$2:O2811,11,0)</f>
        <v>33600-000</v>
      </c>
      <c r="X1270" s="33" t="str">
        <f>VLOOKUP(B1270,SAOM!B$2:Q2811,13,0)</f>
        <v>00:20:0e:10:54:b1</v>
      </c>
      <c r="Y1270" s="13">
        <v>41208</v>
      </c>
      <c r="Z1270" s="11" t="s">
        <v>3785</v>
      </c>
      <c r="AA1270" s="14">
        <v>41208</v>
      </c>
      <c r="AB1270" s="28">
        <f>VLOOKUP(C1270,Relatorios!A$3:B2041,2,0)</f>
        <v>41271</v>
      </c>
      <c r="AC1270" s="287">
        <f>VLOOKUP(D1270,Faturamento!D$3:F2705,3,0)</f>
        <v>41239</v>
      </c>
      <c r="AD1270" s="41"/>
      <c r="AE1270" s="14" t="str">
        <f>VLOOKUP(B1270,SAOM!B$2:T2811,16,0)</f>
        <v>-</v>
      </c>
      <c r="AF1270" s="14">
        <f t="shared" si="66"/>
        <v>41298</v>
      </c>
      <c r="AG1270" s="14" t="s">
        <v>4162</v>
      </c>
      <c r="AH1270" s="14"/>
      <c r="AI1270" s="47"/>
      <c r="AJ1270" s="114"/>
      <c r="AK1270" s="114"/>
      <c r="AL1270" s="11" t="str">
        <f>VLOOKUP(B1270,SAOM!B$2:U2928,20,0)</f>
        <v>Não possui cabo</v>
      </c>
    </row>
    <row r="1271" spans="1:38" s="15" customFormat="1" ht="15.75" customHeight="1">
      <c r="A1271" s="39">
        <v>5156</v>
      </c>
      <c r="B1271" s="31">
        <v>5156</v>
      </c>
      <c r="C1271" s="31">
        <v>5156</v>
      </c>
      <c r="D1271" s="33" t="str">
        <f>VLOOKUP(B1271,SAOM!B$2:H2928,7,0)</f>
        <v>SES-PEDO-5156</v>
      </c>
      <c r="E1271" s="13">
        <v>41177</v>
      </c>
      <c r="F1271" s="13">
        <f t="shared" si="69"/>
        <v>41222</v>
      </c>
      <c r="G1271" s="13">
        <f>VLOOKUP(B1271,SAOM!B$2:D2815,3,0)</f>
        <v>41222</v>
      </c>
      <c r="H1271" s="13">
        <f t="shared" si="65"/>
        <v>41237</v>
      </c>
      <c r="I1271" s="13" t="s">
        <v>458</v>
      </c>
      <c r="J1271" s="10" t="s">
        <v>469</v>
      </c>
      <c r="K1271" s="33" t="str">
        <f>VLOOKUP(B1271,SAOM!B$2:H2812,4,0)</f>
        <v>Aceito</v>
      </c>
      <c r="L1271" s="10" t="s">
        <v>623</v>
      </c>
      <c r="M1271" s="33" t="str">
        <f>VLOOKUP(B1271,SAOM!B$2:F3098,5,0)</f>
        <v>Vodanet</v>
      </c>
      <c r="N1271" s="68" t="s">
        <v>8119</v>
      </c>
      <c r="O1271" s="11" t="str">
        <f>VLOOKUP(N1271,Coordenadas!B$2:C2118,2,0)</f>
        <v>CENTRO</v>
      </c>
      <c r="P1271" s="11" t="str">
        <f>VLOOKUP(N1271,Coordenadas!B$2:D2118,3,0)</f>
        <v xml:space="preserve"> 19°37'12.35"S</v>
      </c>
      <c r="Q1271" s="11" t="str">
        <f>VLOOKUP(N1271,Coordenadas!B$2:E2118,4,0)</f>
        <v xml:space="preserve"> 44° 2'37.65"O</v>
      </c>
      <c r="R1271" s="33">
        <v>4033</v>
      </c>
      <c r="S1271" s="13">
        <v>41207</v>
      </c>
      <c r="T1271" s="35" t="str">
        <f>VLOOKUP(B1271,SAOM!B$2:M2812,9,0)</f>
        <v>Gilmar de Assis</v>
      </c>
      <c r="U1271" s="13" t="str">
        <f>VLOOKUP(B1271,SAOM!B$2:N2812,10,0)</f>
        <v xml:space="preserve"> Rua Luiz Pires 55 - Adelia Issa</v>
      </c>
      <c r="V1271" s="35" t="str">
        <f>VLOOKUP(B1271,SAOM!B$2:P2812,12,0)</f>
        <v>3662-1741</v>
      </c>
      <c r="W1271" s="60" t="str">
        <f>VLOOKUP(B1271,SAOM!B$2:O2812,11,0)</f>
        <v>33600-000</v>
      </c>
      <c r="X1271" s="33" t="str">
        <f>VLOOKUP(B1271,SAOM!B$2:Q2812,13,0)</f>
        <v>00:20:0E:10:54:F1</v>
      </c>
      <c r="Y1271" s="13">
        <v>41207</v>
      </c>
      <c r="Z1271" s="11" t="s">
        <v>3785</v>
      </c>
      <c r="AA1271" s="14">
        <v>41208</v>
      </c>
      <c r="AB1271" s="28">
        <f>VLOOKUP(C1271,Relatorios!A$3:B2042,2,0)</f>
        <v>41271</v>
      </c>
      <c r="AC1271" s="287">
        <f>VLOOKUP(D1271,Faturamento!D$3:F2706,3,0)</f>
        <v>41239</v>
      </c>
      <c r="AD1271" s="41"/>
      <c r="AE1271" s="14" t="str">
        <f>VLOOKUP(B1271,SAOM!B$2:T2812,16,0)</f>
        <v>-</v>
      </c>
      <c r="AF1271" s="14">
        <f t="shared" si="66"/>
        <v>41298</v>
      </c>
      <c r="AG1271" s="14" t="s">
        <v>4162</v>
      </c>
      <c r="AH1271" s="14"/>
      <c r="AI1271" s="47"/>
      <c r="AJ1271" s="114"/>
      <c r="AK1271" s="114"/>
      <c r="AL1271" s="11" t="str">
        <f>VLOOKUP(B1271,SAOM!B$2:U2929,20,0)</f>
        <v>Não possui cabo</v>
      </c>
    </row>
    <row r="1272" spans="1:38" s="57" customFormat="1" ht="15.75" customHeight="1">
      <c r="A1272" s="39">
        <v>4590</v>
      </c>
      <c r="B1272" s="31">
        <v>4590</v>
      </c>
      <c r="C1272" s="31">
        <v>4590</v>
      </c>
      <c r="D1272" s="33" t="str">
        <f>VLOOKUP(B1272,SAOM!B$2:H2929,7,0)</f>
        <v>SES-ITAS-4590</v>
      </c>
      <c r="E1272" s="24">
        <v>41184</v>
      </c>
      <c r="F1272" s="24">
        <f t="shared" si="69"/>
        <v>41229</v>
      </c>
      <c r="G1272" s="24">
        <f>VLOOKUP(B1272,SAOM!B$2:D2816,3,0)</f>
        <v>41229</v>
      </c>
      <c r="H1272" s="24">
        <f t="shared" si="65"/>
        <v>41244</v>
      </c>
      <c r="I1272" s="24" t="s">
        <v>458</v>
      </c>
      <c r="J1272" s="48" t="s">
        <v>469</v>
      </c>
      <c r="K1272" s="31" t="str">
        <f>VLOOKUP(B1272,SAOM!B$2:H2813,4,0)</f>
        <v>Aceito</v>
      </c>
      <c r="L1272" s="10" t="s">
        <v>456</v>
      </c>
      <c r="M1272" s="33" t="str">
        <f>VLOOKUP(B1272,SAOM!B$2:F3099,5,0)</f>
        <v>Lider</v>
      </c>
      <c r="N1272" s="101" t="s">
        <v>6499</v>
      </c>
      <c r="O1272" s="11" t="str">
        <f>VLOOKUP(N1272,Coordenadas!B$2:C2119,2,0)</f>
        <v>SUDESTE</v>
      </c>
      <c r="P1272" s="11" t="str">
        <f>VLOOKUP(N1272,Coordenadas!B$2:D2119,3,0)</f>
        <v xml:space="preserve"> 21°24'21.87"S</v>
      </c>
      <c r="Q1272" s="11" t="str">
        <f>VLOOKUP(N1272,Coordenadas!B$2:E2119,4,0)</f>
        <v xml:space="preserve"> 42°48'32.43"O</v>
      </c>
      <c r="R1272" s="31">
        <v>4033</v>
      </c>
      <c r="S1272" s="24">
        <v>41213</v>
      </c>
      <c r="T1272" s="54" t="str">
        <f>VLOOKUP(B1272,SAOM!B$2:M2813,9,0)</f>
        <v>MIRELA DE OLIVEIRA ANDRÉ</v>
      </c>
      <c r="U1272" s="24" t="str">
        <f>VLOOKUP(B1272,SAOM!B$2:N2813,10,0)</f>
        <v>RUA SILVÉRIO DIAS BARBOSA nº 326 - CENTRO</v>
      </c>
      <c r="V1272" s="54" t="str">
        <f>VLOOKUP(B1272,SAOM!B$2:P2813,12,0)</f>
        <v>(32)3452-1212</v>
      </c>
      <c r="W1272" s="175" t="str">
        <f>VLOOKUP(B1272,SAOM!B$2:O2813,11,0)</f>
        <v>36788-000</v>
      </c>
      <c r="X1272" s="31" t="str">
        <f>VLOOKUP(B1272,SAOM!B$2:Q2813,13,0)</f>
        <v>00:20:0E:10:56:4B</v>
      </c>
      <c r="Y1272" s="24">
        <v>41261</v>
      </c>
      <c r="Z1272" s="11" t="s">
        <v>12739</v>
      </c>
      <c r="AA1272" s="55">
        <v>41261</v>
      </c>
      <c r="AB1272" s="28">
        <f>VLOOKUP(C1272,Relatorios!A$3:B2043,2,0)</f>
        <v>41291</v>
      </c>
      <c r="AC1272" s="287">
        <f>VLOOKUP(D1272,Faturamento!D$3:F2707,3,0)</f>
        <v>41292</v>
      </c>
      <c r="AD1272" s="45"/>
      <c r="AE1272" s="55" t="str">
        <f>VLOOKUP(B1272,SAOM!B$2:T2813,16,0)</f>
        <v>-</v>
      </c>
      <c r="AF1272" s="55">
        <f t="shared" si="66"/>
        <v>41351</v>
      </c>
      <c r="AG1272" s="55" t="s">
        <v>4162</v>
      </c>
      <c r="AH1272" s="55"/>
      <c r="AI1272" s="181"/>
      <c r="AJ1272" s="115"/>
      <c r="AK1272" s="115"/>
      <c r="AL1272" s="11" t="str">
        <f>VLOOKUP(B1272,SAOM!B$2:U2930,20,0)</f>
        <v>Não tem computador.</v>
      </c>
    </row>
    <row r="1273" spans="1:38" s="15" customFormat="1" ht="15.75" customHeight="1">
      <c r="A1273" s="39">
        <v>4589</v>
      </c>
      <c r="B1273" s="31">
        <v>4589</v>
      </c>
      <c r="C1273" s="31">
        <v>4589</v>
      </c>
      <c r="D1273" s="33" t="str">
        <f>VLOOKUP(B1273,SAOM!B$2:H2930,7,0)</f>
        <v>SES-ITRA-4589</v>
      </c>
      <c r="E1273" s="13">
        <v>41184</v>
      </c>
      <c r="F1273" s="13">
        <f t="shared" si="69"/>
        <v>41229</v>
      </c>
      <c r="G1273" s="13">
        <f>VLOOKUP(B1273,SAOM!B$2:D2817,3,0)</f>
        <v>41229</v>
      </c>
      <c r="H1273" s="13">
        <f t="shared" si="65"/>
        <v>41244</v>
      </c>
      <c r="I1273" s="13" t="s">
        <v>458</v>
      </c>
      <c r="J1273" s="10" t="s">
        <v>469</v>
      </c>
      <c r="K1273" s="33" t="str">
        <f>VLOOKUP(B1273,SAOM!B$2:H2814,4,0)</f>
        <v>Aceito</v>
      </c>
      <c r="L1273" s="10" t="s">
        <v>456</v>
      </c>
      <c r="M1273" s="33" t="str">
        <f>VLOOKUP(B1273,SAOM!B$2:F3100,5,0)</f>
        <v>Lider</v>
      </c>
      <c r="N1273" s="68" t="s">
        <v>8243</v>
      </c>
      <c r="O1273" s="11" t="str">
        <f>VLOOKUP(N1273,Coordenadas!B$2:C2120,2,0)</f>
        <v>NORTE DE MINAS</v>
      </c>
      <c r="P1273" s="11" t="str">
        <f>VLOOKUP(N1273,Coordenadas!B$2:D2120,3,0)</f>
        <v xml:space="preserve"> 17° 3'50.51"S</v>
      </c>
      <c r="Q1273" s="11" t="str">
        <f>VLOOKUP(N1273,Coordenadas!B$2:E2120,4,0)</f>
        <v xml:space="preserve"> 43°18'41.62"O</v>
      </c>
      <c r="R1273" s="33">
        <v>4033</v>
      </c>
      <c r="S1273" s="13">
        <v>41213</v>
      </c>
      <c r="T1273" s="35" t="str">
        <f>VLOOKUP(B1273,SAOM!B$2:M2814,9,0)</f>
        <v>OROZANY VIRGÍNIA CAETANO CAMPOS</v>
      </c>
      <c r="U1273" s="13" t="str">
        <f>VLOOKUP(B1273,SAOM!B$2:N2814,10,0)</f>
        <v>RUA GRÃO MOGOL 176 - CENTRO</v>
      </c>
      <c r="V1273" s="35" t="str">
        <f>VLOOKUP(B1273,SAOM!B$2:P2814,12,0)</f>
        <v>(38)3254-1123</v>
      </c>
      <c r="W1273" s="60" t="str">
        <f>VLOOKUP(B1273,SAOM!B$2:O2814,11,0)</f>
        <v>39594-000</v>
      </c>
      <c r="X1273" s="33" t="str">
        <f>VLOOKUP(B1273,SAOM!B$2:Q2814,13,0)</f>
        <v>00:20:0e:10:4a:89</v>
      </c>
      <c r="Y1273" s="13">
        <v>41262</v>
      </c>
      <c r="Z1273" s="40" t="s">
        <v>1868</v>
      </c>
      <c r="AA1273" s="14">
        <v>41263</v>
      </c>
      <c r="AB1273" s="28">
        <f>VLOOKUP(C1273,Relatorios!A$3:B2044,2,0)</f>
        <v>41299</v>
      </c>
      <c r="AC1273" s="287">
        <f>VLOOKUP(D1273,Faturamento!D$3:F2708,3,0)</f>
        <v>41294</v>
      </c>
      <c r="AD1273" s="41"/>
      <c r="AE1273" s="14" t="str">
        <f>VLOOKUP(B1273,SAOM!B$2:T2814,16,0)</f>
        <v>-</v>
      </c>
      <c r="AF1273" s="14">
        <f t="shared" si="66"/>
        <v>41353</v>
      </c>
      <c r="AG1273" s="14" t="s">
        <v>4162</v>
      </c>
      <c r="AH1273" s="14"/>
      <c r="AI1273" s="47"/>
      <c r="AJ1273" s="114"/>
      <c r="AK1273" s="114"/>
      <c r="AL1273" s="11" t="str">
        <f>VLOOKUP(B1273,SAOM!B$2:U2931,20,0)</f>
        <v>Conectado ao modem</v>
      </c>
    </row>
    <row r="1274" spans="1:38" s="57" customFormat="1" ht="15.75" customHeight="1">
      <c r="A1274" s="39">
        <v>4588</v>
      </c>
      <c r="B1274" s="31">
        <v>4588</v>
      </c>
      <c r="C1274" s="31">
        <v>4588</v>
      </c>
      <c r="D1274" s="33" t="str">
        <f>VLOOKUP(B1274,SAOM!B$2:H2931,7,0)</f>
        <v>SES-IRAS-4588</v>
      </c>
      <c r="E1274" s="24">
        <v>41184</v>
      </c>
      <c r="F1274" s="24">
        <v>41230</v>
      </c>
      <c r="G1274" s="13">
        <f>VLOOKUP(B1274,SAOM!B$2:D2818,3,0)</f>
        <v>41230</v>
      </c>
      <c r="H1274" s="24">
        <f t="shared" si="65"/>
        <v>41245</v>
      </c>
      <c r="I1274" s="24" t="s">
        <v>458</v>
      </c>
      <c r="J1274" s="48" t="s">
        <v>469</v>
      </c>
      <c r="K1274" s="33" t="str">
        <f>VLOOKUP(B1274,SAOM!B$2:H2815,4,0)</f>
        <v>Aceito</v>
      </c>
      <c r="L1274" s="10" t="s">
        <v>456</v>
      </c>
      <c r="M1274" s="33" t="str">
        <f>VLOOKUP(B1274,SAOM!B$2:F3101,5,0)</f>
        <v>Lider</v>
      </c>
      <c r="N1274" s="40" t="s">
        <v>8080</v>
      </c>
      <c r="O1274" s="11" t="str">
        <f>VLOOKUP(N1274,Coordenadas!B$2:C2121,2,0)</f>
        <v>TRIÂNGULO DO NORTE</v>
      </c>
      <c r="P1274" s="11" t="str">
        <f>VLOOKUP(N1274,Coordenadas!B$2:D2121,3,0)</f>
        <v xml:space="preserve"> 18°59'22.59"S</v>
      </c>
      <c r="Q1274" s="11" t="str">
        <f>VLOOKUP(N1274,Coordenadas!B$2:E2121,4,0)</f>
        <v xml:space="preserve"> 47°28'32.82"O</v>
      </c>
      <c r="R1274" s="31">
        <v>4033</v>
      </c>
      <c r="S1274" s="24">
        <v>41236</v>
      </c>
      <c r="T1274" s="35" t="str">
        <f>VLOOKUP(B1274,SAOM!B$2:M2815,9,0)</f>
        <v>KETRIN SATOMI URATA DE CARVALHO</v>
      </c>
      <c r="U1274" s="13" t="str">
        <f>VLOOKUP(B1274,SAOM!B$2:N2815,10,0)</f>
        <v>RUA JOAQUIM ROSA DE SOUSA, nº S/N - CENTRO</v>
      </c>
      <c r="V1274" s="35" t="str">
        <f>VLOOKUP(B1274,SAOM!B$2:P2815,12,0)</f>
        <v>(34)3845-1285/1572</v>
      </c>
      <c r="W1274" s="60" t="str">
        <f>VLOOKUP(B1274,SAOM!B$2:O2815,11,0)</f>
        <v>38510-000</v>
      </c>
      <c r="X1274" s="33" t="str">
        <f>VLOOKUP(B1274,SAOM!B$2:Q2815,13,0)</f>
        <v>00:20:0E:10:4C:D5</v>
      </c>
      <c r="Y1274" s="24">
        <v>41247</v>
      </c>
      <c r="Z1274" s="40" t="s">
        <v>9612</v>
      </c>
      <c r="AA1274" s="55">
        <v>41248</v>
      </c>
      <c r="AB1274" s="28" t="str">
        <f>VLOOKUP(C1274,Relatorios!A$3:B2045,2,0)</f>
        <v>Pendente</v>
      </c>
      <c r="AC1274" s="287">
        <f>VLOOKUP(D1274,Faturamento!D$3:F2709,3,0)</f>
        <v>41279</v>
      </c>
      <c r="AD1274" s="45"/>
      <c r="AE1274" s="14" t="str">
        <f>VLOOKUP(B1274,SAOM!B$2:T2815,16,0)</f>
        <v>23/10/2012 14:12:04 	Ivan Santos 	Atualizado.  	Pendência Ativação Resolvida
22/10/2012 10:37:24 	Hernan Martins Alves 	Tentativas de contato por diversas vezes, mas não atendem. Informar novo contato   	Pendência Ativação</v>
      </c>
      <c r="AF1274" s="55">
        <f t="shared" si="66"/>
        <v>41338</v>
      </c>
      <c r="AG1274" s="55" t="s">
        <v>4162</v>
      </c>
      <c r="AH1274" s="55"/>
      <c r="AI1274" s="181"/>
      <c r="AJ1274" s="115"/>
      <c r="AK1274" s="115"/>
      <c r="AL1274" s="11" t="str">
        <f>VLOOKUP(B1274,SAOM!B$2:U2932,20,0)</f>
        <v>Vai deixar ligado no modem</v>
      </c>
    </row>
    <row r="1275" spans="1:38" s="57" customFormat="1" ht="15.75" customHeight="1">
      <c r="A1275" s="39">
        <v>4587</v>
      </c>
      <c r="B1275" s="31">
        <v>4587</v>
      </c>
      <c r="C1275" s="31">
        <v>4587</v>
      </c>
      <c r="D1275" s="33" t="str">
        <f>VLOOKUP(B1275,SAOM!B$2:H2932,7,0)</f>
        <v>SES-INAI-4587</v>
      </c>
      <c r="E1275" s="24">
        <v>41184</v>
      </c>
      <c r="F1275" s="24">
        <f>E1275+45</f>
        <v>41229</v>
      </c>
      <c r="G1275" s="24">
        <f>VLOOKUP(B1275,SAOM!B$2:D2819,3,0)</f>
        <v>41229</v>
      </c>
      <c r="H1275" s="24">
        <f t="shared" si="65"/>
        <v>41244</v>
      </c>
      <c r="I1275" s="24" t="s">
        <v>458</v>
      </c>
      <c r="J1275" s="48" t="s">
        <v>469</v>
      </c>
      <c r="K1275" s="31" t="str">
        <f>VLOOKUP(B1275,SAOM!B$2:H2816,4,0)</f>
        <v>Aceito</v>
      </c>
      <c r="L1275" s="48" t="s">
        <v>11989</v>
      </c>
      <c r="M1275" s="33" t="str">
        <f>VLOOKUP(B1275,SAOM!B$2:F3102,5,0)</f>
        <v>Torre</v>
      </c>
      <c r="N1275" s="40" t="s">
        <v>8244</v>
      </c>
      <c r="O1275" s="11" t="str">
        <f>VLOOKUP(N1275,Coordenadas!B$2:C2122,2,0)</f>
        <v>SUL</v>
      </c>
      <c r="P1275" s="11" t="str">
        <f>VLOOKUP(N1275,Coordenadas!B$2:D2122,3,0)</f>
        <v xml:space="preserve"> 21°24'24.22"S</v>
      </c>
      <c r="Q1275" s="11" t="str">
        <f>VLOOKUP(N1275,Coordenadas!B$2:E2122,4,0)</f>
        <v xml:space="preserve"> 44°56'30.44"O</v>
      </c>
      <c r="R1275" s="31">
        <v>4033</v>
      </c>
      <c r="S1275" s="13">
        <v>41243</v>
      </c>
      <c r="T1275" s="54" t="str">
        <f>VLOOKUP(B1275,SAOM!B$2:M2816,9,0)</f>
        <v>SOLANGE CORRÚA LIMA</v>
      </c>
      <c r="U1275" s="24" t="str">
        <f>VLOOKUP(B1275,SAOM!B$2:N2816,10,0)</f>
        <v>RUA AURELIANO DE SOUZA PINTO nº 515 - centro</v>
      </c>
      <c r="V1275" s="54" t="str">
        <f>VLOOKUP(B1275,SAOM!B$2:P2816,12,0)</f>
        <v>(35)3824-1117</v>
      </c>
      <c r="W1275" s="175" t="str">
        <f>VLOOKUP(B1275,SAOM!B$2:O2816,11,0)</f>
        <v>37215-000</v>
      </c>
      <c r="X1275" s="31" t="str">
        <f>VLOOKUP(B1275,SAOM!B$2:Q2816,13,0)</f>
        <v>00:20:0e:10:56:a7</v>
      </c>
      <c r="Y1275" s="24">
        <v>41256</v>
      </c>
      <c r="Z1275" s="40" t="s">
        <v>12178</v>
      </c>
      <c r="AA1275" s="55">
        <v>41256</v>
      </c>
      <c r="AB1275" s="28">
        <v>41263</v>
      </c>
      <c r="AC1275" s="287">
        <f>VLOOKUP(D1275,Faturamento!D$3:F2710,3,0)</f>
        <v>41287</v>
      </c>
      <c r="AD1275" s="45"/>
      <c r="AE1275" s="55" t="str">
        <f>VLOOKUP(B1275,SAOM!B$2:T2816,16,0)</f>
        <v>-</v>
      </c>
      <c r="AF1275" s="55">
        <f t="shared" si="66"/>
        <v>41346</v>
      </c>
      <c r="AG1275" s="55"/>
      <c r="AH1275" s="55"/>
      <c r="AI1275" s="181"/>
      <c r="AJ1275" s="115"/>
      <c r="AK1275" s="115"/>
      <c r="AL1275" s="11" t="str">
        <f>VLOOKUP(B1275,SAOM!B$2:U2933,20,0)</f>
        <v>Não possui cabo.</v>
      </c>
    </row>
    <row r="1276" spans="1:38" s="15" customFormat="1" ht="15.75" customHeight="1">
      <c r="A1276" s="39">
        <v>4586</v>
      </c>
      <c r="B1276" s="31">
        <v>4586</v>
      </c>
      <c r="C1276" s="31">
        <v>4586</v>
      </c>
      <c r="D1276" s="33" t="str">
        <f>VLOOKUP(B1276,SAOM!B$2:H2933,7,0)</f>
        <v>SES-ICAS-4586</v>
      </c>
      <c r="E1276" s="13">
        <v>41184</v>
      </c>
      <c r="F1276" s="13">
        <f>E1276+45</f>
        <v>41229</v>
      </c>
      <c r="G1276" s="13">
        <f>VLOOKUP(B1276,SAOM!B$2:D2820,3,0)</f>
        <v>41229</v>
      </c>
      <c r="H1276" s="13">
        <f t="shared" si="65"/>
        <v>41244</v>
      </c>
      <c r="I1276" s="13" t="s">
        <v>458</v>
      </c>
      <c r="J1276" s="10" t="s">
        <v>469</v>
      </c>
      <c r="K1276" s="33" t="str">
        <f>VLOOKUP(B1276,SAOM!B$2:H2817,4,0)</f>
        <v>Aceito</v>
      </c>
      <c r="L1276" s="10" t="s">
        <v>456</v>
      </c>
      <c r="M1276" s="33" t="str">
        <f>VLOOKUP(B1276,SAOM!B$2:F3103,5,0)</f>
        <v>Lider</v>
      </c>
      <c r="N1276" s="68" t="s">
        <v>8245</v>
      </c>
      <c r="O1276" s="11" t="str">
        <f>VLOOKUP(N1276,Coordenadas!B$2:C2123,2,0)</f>
        <v>NORTE DE MINAS</v>
      </c>
      <c r="P1276" s="11" t="str">
        <f>VLOOKUP(N1276,Coordenadas!B$2:D2123,3,0)</f>
        <v xml:space="preserve"> 16°11'45.70"S</v>
      </c>
      <c r="Q1276" s="11" t="str">
        <f>VLOOKUP(N1276,Coordenadas!B$2:E2123,4,0)</f>
        <v xml:space="preserve"> 44°53'59.41"O</v>
      </c>
      <c r="R1276" s="33">
        <v>4033</v>
      </c>
      <c r="S1276" s="13">
        <v>41197</v>
      </c>
      <c r="T1276" s="35" t="str">
        <f>VLOOKUP(B1276,SAOM!B$2:M2817,9,0)</f>
        <v>ROBERTO PEREIRA DA SILVA</v>
      </c>
      <c r="U1276" s="13" t="str">
        <f>VLOOKUP(B1276,SAOM!B$2:N2817,10,0)</f>
        <v>RUA DONA LÚCA, 365 - CENTRO</v>
      </c>
      <c r="V1276" s="35" t="str">
        <f>VLOOKUP(B1276,SAOM!B$2:P2817,12,0)</f>
        <v>(38)3634-7145</v>
      </c>
      <c r="W1276" s="60" t="str">
        <f>VLOOKUP(B1276,SAOM!B$2:O2817,11,0)</f>
        <v>39318-000</v>
      </c>
      <c r="X1276" s="33" t="str">
        <f>VLOOKUP(B1276,SAOM!B$2:Q2817,13,0)</f>
        <v>00:20:0E:10:54:CA</v>
      </c>
      <c r="Y1276" s="13">
        <v>41264</v>
      </c>
      <c r="Z1276" s="40" t="s">
        <v>1868</v>
      </c>
      <c r="AA1276" s="14">
        <v>41264</v>
      </c>
      <c r="AB1276" s="28">
        <f>VLOOKUP(C1276,Relatorios!A$3:B2047,2,0)</f>
        <v>41299</v>
      </c>
      <c r="AC1276" s="287">
        <f>VLOOKUP(D1276,Faturamento!D$3:F2711,3,0)</f>
        <v>41295</v>
      </c>
      <c r="AD1276" s="41"/>
      <c r="AE1276" s="14" t="str">
        <f>VLOOKUP(B1276,SAOM!B$2:T2817,16,0)</f>
        <v>-</v>
      </c>
      <c r="AF1276" s="14">
        <f t="shared" si="66"/>
        <v>41354</v>
      </c>
      <c r="AG1276" s="14" t="s">
        <v>4162</v>
      </c>
      <c r="AH1276" s="14"/>
      <c r="AI1276" s="47"/>
      <c r="AJ1276" s="114"/>
      <c r="AK1276" s="114"/>
      <c r="AL1276" s="11" t="str">
        <f>VLOOKUP(B1276,SAOM!B$2:U2934,20,0)</f>
        <v>Vai deixar conectado no modem.</v>
      </c>
    </row>
    <row r="1277" spans="1:38" s="15" customFormat="1" ht="15.75" customHeight="1">
      <c r="A1277" s="39">
        <v>4585</v>
      </c>
      <c r="B1277" s="31">
        <v>4585</v>
      </c>
      <c r="C1277" s="31">
        <v>4585</v>
      </c>
      <c r="D1277" s="33" t="str">
        <f>VLOOKUP(B1277,SAOM!B$2:H2934,7,0)</f>
        <v>-</v>
      </c>
      <c r="E1277" s="13">
        <v>41184</v>
      </c>
      <c r="F1277" s="13">
        <f>E1277+45</f>
        <v>41229</v>
      </c>
      <c r="G1277" s="13">
        <f>VLOOKUP(B1277,SAOM!B$2:D2821,3,0)</f>
        <v>41229</v>
      </c>
      <c r="H1277" s="13">
        <f t="shared" si="65"/>
        <v>41244</v>
      </c>
      <c r="I1277" s="13">
        <v>41284</v>
      </c>
      <c r="J1277" s="10" t="s">
        <v>700</v>
      </c>
      <c r="K1277" s="33" t="str">
        <f>VLOOKUP(B1277,SAOM!B$2:H2818,4,0)</f>
        <v>Paralisado</v>
      </c>
      <c r="L1277" s="10" t="s">
        <v>456</v>
      </c>
      <c r="M1277" s="33" t="str">
        <f>VLOOKUP(B1277,SAOM!B$2:F3104,5,0)</f>
        <v>Lider</v>
      </c>
      <c r="N1277" s="68" t="s">
        <v>8246</v>
      </c>
      <c r="O1277" s="11" t="str">
        <f>VLOOKUP(N1277,Coordenadas!B$2:C2124,2,0)</f>
        <v>SUDESTE</v>
      </c>
      <c r="P1277" s="11" t="str">
        <f>VLOOKUP(N1277,Coordenadas!B$2:D2124,3,0)</f>
        <v xml:space="preserve"> 21°43'21.60"S</v>
      </c>
      <c r="Q1277" s="11" t="str">
        <f>VLOOKUP(N1277,Coordenadas!B$2:E2124,4,0)</f>
        <v xml:space="preserve"> 43° 2'15.20"O</v>
      </c>
      <c r="R1277" s="33">
        <v>4033</v>
      </c>
      <c r="S1277" s="13">
        <v>41213</v>
      </c>
      <c r="T1277" s="35" t="str">
        <f>VLOOKUP(B1277,SAOM!B$2:M2818,9,0)</f>
        <v>CAMILLE CARVALHO</v>
      </c>
      <c r="U1277" s="13" t="str">
        <f>VLOOKUP(B1277,SAOM!B$2:N2818,10,0)</f>
        <v>PRAÇA DO DIVINO - CENTRO</v>
      </c>
      <c r="V1277" s="35" t="str">
        <f>VLOOKUP(B1277,SAOM!B$2:P2818,12,0)</f>
        <v>(32)3264-1179</v>
      </c>
      <c r="W1277" s="60" t="str">
        <f>VLOOKUP(B1277,SAOM!B$2:O2818,11,0)</f>
        <v>36606-000</v>
      </c>
      <c r="X1277" s="33" t="str">
        <f>VLOOKUP(B1277,SAOM!B$2:Q2818,13,0)</f>
        <v>-</v>
      </c>
      <c r="Y1277" s="13"/>
      <c r="Z1277" s="11"/>
      <c r="AA1277" s="14"/>
      <c r="AB1277" s="28" t="e">
        <f>VLOOKUP(C1277,Relatorios!A$3:B2048,2,0)</f>
        <v>#N/A</v>
      </c>
      <c r="AC1277" s="287" t="e">
        <f>VLOOKUP(D1277,Faturamento!D$3:F2712,3,0)</f>
        <v>#N/A</v>
      </c>
      <c r="AD1277" s="41"/>
      <c r="AE1277" s="14" t="str">
        <f>VLOOKUP(B1277,SAOM!B$2:T2818,16,0)</f>
        <v>10/01/2013 10:21:34 	Hernan Martins Alves 	O endereço correto é Rua João Bordonal s/n - telefone de contato com a farmacia é 84497110 (FELIPE).   	Pendência Ativação</v>
      </c>
      <c r="AF1277" s="14">
        <f t="shared" si="66"/>
        <v>90</v>
      </c>
      <c r="AG1277" s="14" t="s">
        <v>4162</v>
      </c>
      <c r="AH1277" s="14"/>
      <c r="AI1277" s="47"/>
      <c r="AJ1277" s="114"/>
      <c r="AK1277" s="114"/>
      <c r="AL1277" s="11" t="str">
        <f>VLOOKUP(B1277,SAOM!B$2:U2935,20,0)</f>
        <v>-</v>
      </c>
    </row>
    <row r="1278" spans="1:38" s="15" customFormat="1" ht="15.75" customHeight="1">
      <c r="A1278" s="39">
        <v>4584</v>
      </c>
      <c r="B1278" s="31">
        <v>4584</v>
      </c>
      <c r="C1278" s="31">
        <v>4584</v>
      </c>
      <c r="D1278" s="33" t="str">
        <f>VLOOKUP(B1278,SAOM!B$2:H2935,7,0)</f>
        <v>SES-GUMA-4584</v>
      </c>
      <c r="E1278" s="13">
        <v>41184</v>
      </c>
      <c r="F1278" s="13">
        <v>41231</v>
      </c>
      <c r="G1278" s="13">
        <f>VLOOKUP(B1278,SAOM!B$2:D2822,3,0)</f>
        <v>41231</v>
      </c>
      <c r="H1278" s="13">
        <f t="shared" si="65"/>
        <v>41246</v>
      </c>
      <c r="I1278" s="13" t="s">
        <v>458</v>
      </c>
      <c r="J1278" s="10" t="s">
        <v>469</v>
      </c>
      <c r="K1278" s="33" t="str">
        <f>VLOOKUP(B1278,SAOM!B$2:H2819,4,0)</f>
        <v>Aceito</v>
      </c>
      <c r="L1278" s="10" t="s">
        <v>456</v>
      </c>
      <c r="M1278" s="33" t="str">
        <f>VLOOKUP(B1278,SAOM!B$2:F3105,5,0)</f>
        <v>Lider</v>
      </c>
      <c r="N1278" s="68" t="s">
        <v>8247</v>
      </c>
      <c r="O1278" s="11" t="str">
        <f>VLOOKUP(N1278,Coordenadas!B$2:C2125,2,0)</f>
        <v>NORTE DE MINAS</v>
      </c>
      <c r="P1278" s="11" t="str">
        <f>VLOOKUP(N1278,Coordenadas!B$2:D2125,3,0)</f>
        <v xml:space="preserve"> 16°59'51.04"S</v>
      </c>
      <c r="Q1278" s="11" t="str">
        <f>VLOOKUP(N1278,Coordenadas!B$2:E2125,4,0)</f>
        <v xml:space="preserve"> 43°41'0.21"O</v>
      </c>
      <c r="R1278" s="33">
        <v>4033</v>
      </c>
      <c r="S1278" s="13">
        <v>41213</v>
      </c>
      <c r="T1278" s="35" t="str">
        <f>VLOOKUP(B1278,SAOM!B$2:M2819,9,0)</f>
        <v>JANAY NASCIMENTO REIS BRANDÃO</v>
      </c>
      <c r="U1278" s="13" t="str">
        <f>VLOOKUP(B1278,SAOM!B$2:N2819,10,0)</f>
        <v>Maria da Conceição de Sousa N°80  - centro</v>
      </c>
      <c r="V1278" s="35" t="str">
        <f>VLOOKUP(B1278,SAOM!B$2:P2819,12,0)</f>
        <v>(38)3251-8157/7282</v>
      </c>
      <c r="W1278" s="60" t="str">
        <f>VLOOKUP(B1278,SAOM!B$2:O2819,11,0)</f>
        <v>39397-000</v>
      </c>
      <c r="X1278" s="33" t="str">
        <f>VLOOKUP(B1278,SAOM!B$2:Q2819,13,0)</f>
        <v>00:20:0e:10:4c:ab</v>
      </c>
      <c r="Y1278" s="13">
        <v>41270</v>
      </c>
      <c r="Z1278" s="40" t="s">
        <v>1868</v>
      </c>
      <c r="AA1278" s="14">
        <v>41270</v>
      </c>
      <c r="AB1278" s="28">
        <f>VLOOKUP(C1278,Relatorios!A$3:B2049,2,0)</f>
        <v>41299</v>
      </c>
      <c r="AC1278" s="287">
        <f>VLOOKUP(D1278,Faturamento!D$3:F2713,3,0)</f>
        <v>41301</v>
      </c>
      <c r="AD1278" s="41"/>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 t="shared" si="66"/>
        <v>41360</v>
      </c>
      <c r="AG1278" s="14" t="s">
        <v>4162</v>
      </c>
      <c r="AH1278" s="14"/>
      <c r="AI1278" s="47"/>
      <c r="AJ1278" s="114"/>
      <c r="AK1278" s="114"/>
      <c r="AL1278" s="11" t="str">
        <f>VLOOKUP(B1278,SAOM!B$2:U2936,20,0)</f>
        <v>No modem.</v>
      </c>
    </row>
    <row r="1279" spans="1:38" s="57" customFormat="1" ht="15.75" customHeight="1">
      <c r="A1279" s="39">
        <v>4583</v>
      </c>
      <c r="B1279" s="31">
        <v>4583</v>
      </c>
      <c r="C1279" s="31">
        <v>4583</v>
      </c>
      <c r="D1279" s="31" t="str">
        <f>VLOOKUP(B1279,SAOM!B$2:H2936,7,0)</f>
        <v>SES-GROL-4583</v>
      </c>
      <c r="E1279" s="24">
        <v>41184</v>
      </c>
      <c r="F1279" s="24">
        <f t="shared" ref="F1279:F1285" si="70">E1279+45</f>
        <v>41229</v>
      </c>
      <c r="G1279" s="24">
        <f>VLOOKUP(B1279,SAOM!B$2:D2823,3,0)</f>
        <v>41229</v>
      </c>
      <c r="H1279" s="24">
        <f t="shared" si="65"/>
        <v>41244</v>
      </c>
      <c r="I1279" s="24" t="s">
        <v>458</v>
      </c>
      <c r="J1279" s="48" t="s">
        <v>469</v>
      </c>
      <c r="K1279" s="31" t="str">
        <f>VLOOKUP(B1279,SAOM!B$2:H2820,4,0)</f>
        <v>Aceito</v>
      </c>
      <c r="L1279" s="48" t="s">
        <v>456</v>
      </c>
      <c r="M1279" s="33" t="str">
        <f>VLOOKUP(B1279,SAOM!B$2:F3106,5,0)</f>
        <v>Lider</v>
      </c>
      <c r="N1279" s="101" t="s">
        <v>8248</v>
      </c>
      <c r="O1279" s="40" t="str">
        <f>VLOOKUP(N1279,Coordenadas!B$2:C2126,2,0)</f>
        <v>NORTE DE MINAS</v>
      </c>
      <c r="P1279" s="40" t="str">
        <f>VLOOKUP(N1279,Coordenadas!B$2:D2126,3,0)</f>
        <v xml:space="preserve"> 16°33'26.88"S</v>
      </c>
      <c r="Q1279" s="40" t="str">
        <f>VLOOKUP(N1279,Coordenadas!B$2:E2126,4,0)</f>
        <v xml:space="preserve"> 42°53'37.99"O</v>
      </c>
      <c r="R1279" s="31">
        <v>4033</v>
      </c>
      <c r="S1279" s="24">
        <v>41213</v>
      </c>
      <c r="T1279" s="54" t="str">
        <f>VLOOKUP(B1279,SAOM!B$2:M2820,9,0)</f>
        <v>IZABEL CRISTINA BELLI GOMES</v>
      </c>
      <c r="U1279" s="24" t="str">
        <f>VLOOKUP(B1279,SAOM!B$2:N2820,10,0)</f>
        <v>R. José Devier, n 80 - CENTRO</v>
      </c>
      <c r="V1279" s="54" t="str">
        <f>VLOOKUP(B1279,SAOM!B$2:P2820,12,0)</f>
        <v>(38)3238-1477</v>
      </c>
      <c r="W1279" s="175" t="str">
        <f>VLOOKUP(B1279,SAOM!B$2:O2820,11,0)</f>
        <v>39570-000</v>
      </c>
      <c r="X1279" s="31" t="str">
        <f>VLOOKUP(B1279,SAOM!B$2:Q2820,13,0)</f>
        <v>00:20:0e:10:57:b8</v>
      </c>
      <c r="Y1279" s="24">
        <v>41360</v>
      </c>
      <c r="Z1279" s="40" t="s">
        <v>1868</v>
      </c>
      <c r="AA1279" s="55">
        <v>41360</v>
      </c>
      <c r="AB1279" s="56">
        <v>41390</v>
      </c>
      <c r="AC1279" s="287">
        <f>VLOOKUP(D1279,Faturamento!D$3:F2714,3,0)</f>
        <v>41391</v>
      </c>
      <c r="AD1279" s="45"/>
      <c r="AE1279" s="55"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55">
        <f t="shared" si="66"/>
        <v>41450</v>
      </c>
      <c r="AG1279" s="55" t="s">
        <v>4162</v>
      </c>
      <c r="AH1279" s="55"/>
      <c r="AI1279" s="181"/>
      <c r="AJ1279" s="115"/>
      <c r="AK1279" s="115"/>
      <c r="AL1279" s="40" t="str">
        <f>VLOOKUP(B1279,SAOM!B$2:U2937,20,0)</f>
        <v>Conectado ao modem</v>
      </c>
    </row>
    <row r="1280" spans="1:38" s="57" customFormat="1" ht="15.75" customHeight="1">
      <c r="A1280" s="39">
        <v>4582</v>
      </c>
      <c r="B1280" s="31">
        <v>4582</v>
      </c>
      <c r="C1280" s="31">
        <v>4582</v>
      </c>
      <c r="D1280" s="33" t="str">
        <f>VLOOKUP(B1280,SAOM!B$2:H2937,7,0)</f>
        <v>SES-GAIA-4582</v>
      </c>
      <c r="E1280" s="24">
        <v>41184</v>
      </c>
      <c r="F1280" s="24">
        <f t="shared" si="70"/>
        <v>41229</v>
      </c>
      <c r="G1280" s="13">
        <f>VLOOKUP(B1280,SAOM!B$2:D2824,3,0)</f>
        <v>41229</v>
      </c>
      <c r="H1280" s="24">
        <f t="shared" si="65"/>
        <v>41244</v>
      </c>
      <c r="I1280" s="24" t="s">
        <v>458</v>
      </c>
      <c r="J1280" s="48" t="s">
        <v>469</v>
      </c>
      <c r="K1280" s="33" t="str">
        <f>VLOOKUP(B1280,SAOM!B$2:H2821,4,0)</f>
        <v>Aceito</v>
      </c>
      <c r="L1280" s="10" t="s">
        <v>456</v>
      </c>
      <c r="M1280" s="33" t="str">
        <f>VLOOKUP(B1280,SAOM!B$2:F3107,5,0)</f>
        <v>Lider</v>
      </c>
      <c r="N1280" s="101" t="s">
        <v>8249</v>
      </c>
      <c r="O1280" s="11" t="str">
        <f>VLOOKUP(N1280,Coordenadas!B$2:C2127,2,0)</f>
        <v>LESTE</v>
      </c>
      <c r="P1280" s="11" t="str">
        <f>VLOOKUP(N1280,Coordenadas!B$2:D2127,3,0)</f>
        <v xml:space="preserve"> 18°59'46.64"S</v>
      </c>
      <c r="Q1280" s="11" t="str">
        <f>VLOOKUP(N1280,Coordenadas!B$2:E2127,4,0)</f>
        <v xml:space="preserve"> 41°32'5.12"O</v>
      </c>
      <c r="R1280" s="31">
        <v>4033</v>
      </c>
      <c r="S1280" s="24">
        <v>41213</v>
      </c>
      <c r="T1280" s="35" t="str">
        <f>VLOOKUP(B1280,SAOM!B$2:M2821,9,0)</f>
        <v>LINARA CRISTHINNI SCOTTA MERLO</v>
      </c>
      <c r="U1280" s="13" t="str">
        <f>VLOOKUP(B1280,SAOM!B$2:N2821,10,0)</f>
        <v>AVENIDA OITO DE DEZEMBRO, 863 - CENTRO</v>
      </c>
      <c r="V1280" s="35" t="str">
        <f>VLOOKUP(B1280,SAOM!B$2:P2821,12,0)</f>
        <v>(33)3244-1736</v>
      </c>
      <c r="W1280" s="60" t="str">
        <f>VLOOKUP(B1280,SAOM!B$2:O2821,11,0)</f>
        <v>35250-000</v>
      </c>
      <c r="X1280" s="33" t="str">
        <f>VLOOKUP(B1280,SAOM!B$2:Q2821,13,0)</f>
        <v>00:20:0E:10:54:B5</v>
      </c>
      <c r="Y1280" s="24">
        <v>41242</v>
      </c>
      <c r="Z1280" s="40" t="s">
        <v>9630</v>
      </c>
      <c r="AA1280" s="55">
        <v>41242</v>
      </c>
      <c r="AB1280" s="28">
        <f>VLOOKUP(C1280,Relatorios!A$3:B2051,2,0)</f>
        <v>41299</v>
      </c>
      <c r="AC1280" s="287">
        <f>VLOOKUP(D1280,Faturamento!D$3:F2715,3,0)</f>
        <v>41273</v>
      </c>
      <c r="AD1280" s="45"/>
      <c r="AE1280" s="14" t="str">
        <f>VLOOKUP(B1280,SAOM!B$2:T2821,16,0)</f>
        <v>-</v>
      </c>
      <c r="AF1280" s="55">
        <f t="shared" si="66"/>
        <v>41332</v>
      </c>
      <c r="AG1280" s="55" t="s">
        <v>4162</v>
      </c>
      <c r="AH1280" s="55"/>
      <c r="AI1280" s="181"/>
      <c r="AJ1280" s="115"/>
      <c r="AK1280" s="115"/>
      <c r="AL1280" s="11" t="str">
        <f>VLOOKUP(B1280,SAOM!B$2:U2938,20,0)</f>
        <v>No modem.</v>
      </c>
    </row>
    <row r="1281" spans="1:38" s="15" customFormat="1" ht="15.75" customHeight="1">
      <c r="A1281" s="39">
        <v>4581</v>
      </c>
      <c r="B1281" s="31">
        <v>4581</v>
      </c>
      <c r="C1281" s="31">
        <v>4581</v>
      </c>
      <c r="D1281" s="33" t="str">
        <f>VLOOKUP(B1281,SAOM!B$2:H2938,7,0)</f>
        <v>SES-FRIS-4581</v>
      </c>
      <c r="E1281" s="13">
        <v>41184</v>
      </c>
      <c r="F1281" s="13">
        <f t="shared" si="70"/>
        <v>41229</v>
      </c>
      <c r="G1281" s="13">
        <f>VLOOKUP(B1281,SAOM!B$2:D2825,3,0)</f>
        <v>41229</v>
      </c>
      <c r="H1281" s="13">
        <f t="shared" si="65"/>
        <v>41244</v>
      </c>
      <c r="I1281" s="13" t="s">
        <v>458</v>
      </c>
      <c r="J1281" s="10" t="s">
        <v>469</v>
      </c>
      <c r="K1281" s="33" t="str">
        <f>VLOOKUP(B1281,SAOM!B$2:H2822,4,0)</f>
        <v>Aceito</v>
      </c>
      <c r="L1281" s="10" t="s">
        <v>456</v>
      </c>
      <c r="M1281" s="33" t="str">
        <f>VLOOKUP(B1281,SAOM!B$2:F3108,5,0)</f>
        <v>Lider</v>
      </c>
      <c r="N1281" s="68" t="s">
        <v>3615</v>
      </c>
      <c r="O1281" s="11" t="str">
        <f>VLOOKUP(N1281,Coordenadas!B$2:C2128,2,0)</f>
        <v>NORDESTE</v>
      </c>
      <c r="P1281" s="11" t="str">
        <f>VLOOKUP(N1281,Coordenadas!B$2:D2128,3,0)</f>
        <v xml:space="preserve"> 17°57'28.32"S</v>
      </c>
      <c r="Q1281" s="11" t="str">
        <f>VLOOKUP(N1281,Coordenadas!B$2:E2128,4,0)</f>
        <v xml:space="preserve"> 42° 0'28.61"O</v>
      </c>
      <c r="R1281" s="33">
        <v>4033</v>
      </c>
      <c r="S1281" s="13">
        <v>41197</v>
      </c>
      <c r="T1281" s="35" t="str">
        <f>VLOOKUP(B1281,SAOM!B$2:M2822,9,0)</f>
        <v>LAINE SOARES MENDONÇA</v>
      </c>
      <c r="U1281" s="13" t="str">
        <f>VLOOKUP(B1281,SAOM!B$2:N2822,10,0)</f>
        <v>RUA MINAS GERAIS, N° 113. AO LADO DA ESCOLA MUNICIPAL.  - CENTRO</v>
      </c>
      <c r="V1281" s="35" t="str">
        <f>VLOOKUP(B1281,SAOM!B$2:P2822,12,0)</f>
        <v>(33)3514-8013</v>
      </c>
      <c r="W1281" s="60" t="str">
        <f>VLOOKUP(B1281,SAOM!B$2:O2822,11,0)</f>
        <v>39695-000</v>
      </c>
      <c r="X1281" s="33" t="str">
        <f>VLOOKUP(B1281,SAOM!B$2:Q2822,13,0)</f>
        <v>00:20:0E:10:54:C0</v>
      </c>
      <c r="Y1281" s="13">
        <v>41264</v>
      </c>
      <c r="Z1281" s="11" t="s">
        <v>5712</v>
      </c>
      <c r="AA1281" s="14">
        <v>41264</v>
      </c>
      <c r="AB1281" s="28" t="str">
        <f>VLOOKUP(C1281,Relatorios!A$3:B2052,2,0)</f>
        <v>Pendente</v>
      </c>
      <c r="AC1281" s="287">
        <f>VLOOKUP(D1281,Faturamento!D$3:F2716,3,0)</f>
        <v>41295</v>
      </c>
      <c r="AD1281" s="41"/>
      <c r="AE1281" s="14" t="str">
        <f>VLOOKUP(B1281,SAOM!B$2:T2822,16,0)</f>
        <v>-</v>
      </c>
      <c r="AF1281" s="14">
        <f t="shared" si="66"/>
        <v>41354</v>
      </c>
      <c r="AG1281" s="14" t="s">
        <v>4162</v>
      </c>
      <c r="AH1281" s="14"/>
      <c r="AI1281" s="47"/>
      <c r="AJ1281" s="114"/>
      <c r="AK1281" s="114"/>
      <c r="AL1281" s="11" t="str">
        <f>VLOOKUP(B1281,SAOM!B$2:U2939,20,0)</f>
        <v>Não tem computador.</v>
      </c>
    </row>
    <row r="1282" spans="1:38" s="15" customFormat="1" ht="15.75" customHeight="1">
      <c r="A1282" s="39">
        <v>4580</v>
      </c>
      <c r="B1282" s="31">
        <v>4580</v>
      </c>
      <c r="C1282" s="31">
        <v>4580</v>
      </c>
      <c r="D1282" s="33" t="str">
        <f>VLOOKUP(B1282,SAOM!B$2:H2939,7,0)</f>
        <v>-</v>
      </c>
      <c r="E1282" s="13">
        <v>41184</v>
      </c>
      <c r="F1282" s="13">
        <f t="shared" si="70"/>
        <v>41229</v>
      </c>
      <c r="G1282" s="13">
        <f>VLOOKUP(B1282,SAOM!B$2:D2826,3,0)</f>
        <v>41229</v>
      </c>
      <c r="H1282" s="13">
        <f t="shared" si="65"/>
        <v>41244</v>
      </c>
      <c r="I1282" s="13" t="s">
        <v>458</v>
      </c>
      <c r="J1282" s="10" t="s">
        <v>700</v>
      </c>
      <c r="K1282" s="33" t="str">
        <f>VLOOKUP(B1282,SAOM!B$2:H2823,4,0)</f>
        <v>Paralisado</v>
      </c>
      <c r="L1282" s="10" t="s">
        <v>456</v>
      </c>
      <c r="M1282" s="33" t="str">
        <f>VLOOKUP(B1282,SAOM!B$2:F3109,5,0)</f>
        <v>Lider</v>
      </c>
      <c r="N1282" s="68" t="s">
        <v>127</v>
      </c>
      <c r="O1282" s="11" t="str">
        <f>VLOOKUP(N1282,Coordenadas!B$2:C2129,2,0)</f>
        <v>CENTRO</v>
      </c>
      <c r="P1282" s="11" t="str">
        <f>VLOOKUP(N1282,Coordenadas!B$2:D2129,3,0)</f>
        <v xml:space="preserve"> 19°31'11.88"S</v>
      </c>
      <c r="Q1282" s="11" t="str">
        <f>VLOOKUP(N1282,Coordenadas!B$2:E2129,4,0)</f>
        <v xml:space="preserve"> 44°40'52.23"O</v>
      </c>
      <c r="R1282" s="33">
        <v>4033</v>
      </c>
      <c r="S1282" s="13" t="s">
        <v>458</v>
      </c>
      <c r="T1282" s="35" t="str">
        <f>VLOOKUP(B1282,SAOM!B$2:M2823,9,0)</f>
        <v>Fátima Sueli Almeida C Duarte / Bruno Luiz de</v>
      </c>
      <c r="U1282" s="13" t="str">
        <f>VLOOKUP(B1282,SAOM!B$2:N2823,10,0)</f>
        <v>Avenida Jõao Duarte Lima, 206 - Serra</v>
      </c>
      <c r="V1282" s="35" t="str">
        <f>VLOOKUP(B1282,SAOM!B$2:P2823,12,0)</f>
        <v xml:space="preserve">37 9971 1189 </v>
      </c>
      <c r="W1282" s="60" t="str">
        <f>VLOOKUP(B1282,SAOM!B$2:O2823,11,0)</f>
        <v>35666-000</v>
      </c>
      <c r="X1282" s="33" t="str">
        <f>VLOOKUP(B1282,SAOM!B$2:Q2823,13,0)</f>
        <v>-</v>
      </c>
      <c r="Y1282" s="13"/>
      <c r="Z1282" s="11"/>
      <c r="AA1282" s="14"/>
      <c r="AB1282" s="28" t="e">
        <f>VLOOKUP(C1282,Relatorios!A$3:B2053,2,0)</f>
        <v>#N/A</v>
      </c>
      <c r="AC1282" s="287" t="e">
        <f>VLOOKUP(D1282,Faturamento!D$3:F2717,3,0)</f>
        <v>#N/A</v>
      </c>
      <c r="AD1282" s="41" t="s">
        <v>8528</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 t="shared" si="66"/>
        <v>90</v>
      </c>
      <c r="AG1282" s="14" t="s">
        <v>4162</v>
      </c>
      <c r="AH1282" s="14"/>
      <c r="AI1282" s="47"/>
      <c r="AJ1282" s="114"/>
      <c r="AK1282" s="114"/>
      <c r="AL1282" s="11" t="str">
        <f>VLOOKUP(B1282,SAOM!B$2:U2940,20,0)</f>
        <v>-</v>
      </c>
    </row>
    <row r="1283" spans="1:38" s="57" customFormat="1" ht="15.75" customHeight="1">
      <c r="A1283" s="39">
        <v>4579</v>
      </c>
      <c r="B1283" s="31">
        <v>4579</v>
      </c>
      <c r="C1283" s="31">
        <v>4579</v>
      </c>
      <c r="D1283" s="33" t="str">
        <f>VLOOKUP(B1283,SAOM!B$2:H2940,7,0)</f>
        <v>SES-MAAS-4579</v>
      </c>
      <c r="E1283" s="24">
        <v>41184</v>
      </c>
      <c r="F1283" s="24">
        <f t="shared" si="70"/>
        <v>41229</v>
      </c>
      <c r="G1283" s="13">
        <f>VLOOKUP(B1283,SAOM!B$2:D2827,3,0)</f>
        <v>41229</v>
      </c>
      <c r="H1283" s="24">
        <f t="shared" si="65"/>
        <v>41244</v>
      </c>
      <c r="I1283" s="24" t="s">
        <v>458</v>
      </c>
      <c r="J1283" s="48" t="s">
        <v>469</v>
      </c>
      <c r="K1283" s="33" t="str">
        <f>VLOOKUP(B1283,SAOM!B$2:H2824,4,0)</f>
        <v>Aceito</v>
      </c>
      <c r="L1283" s="10" t="s">
        <v>456</v>
      </c>
      <c r="M1283" s="33" t="str">
        <f>VLOOKUP(B1283,SAOM!B$2:F3110,5,0)</f>
        <v>Lider</v>
      </c>
      <c r="N1283" s="101" t="s">
        <v>127</v>
      </c>
      <c r="O1283" s="11" t="str">
        <f>VLOOKUP(N1283,Coordenadas!B$2:C2130,2,0)</f>
        <v>CENTRO</v>
      </c>
      <c r="P1283" s="11" t="str">
        <f>VLOOKUP(N1283,Coordenadas!B$2:D2130,3,0)</f>
        <v xml:space="preserve"> 19°31'11.88"S</v>
      </c>
      <c r="Q1283" s="11" t="str">
        <f>VLOOKUP(N1283,Coordenadas!B$2:E2130,4,0)</f>
        <v xml:space="preserve"> 44°40'52.23"O</v>
      </c>
      <c r="R1283" s="31">
        <v>4033</v>
      </c>
      <c r="S1283" s="24">
        <v>41211</v>
      </c>
      <c r="T1283" s="35" t="str">
        <f>VLOOKUP(B1283,SAOM!B$2:M2824,9,0)</f>
        <v>Fátima Sueli Almeida C. Duarte / Bruno Luiz d</v>
      </c>
      <c r="U1283" s="13" t="str">
        <f>VLOOKUP(B1283,SAOM!B$2:N2824,10,0)</f>
        <v>Rua Cruzeiro 140 - Serra</v>
      </c>
      <c r="V1283" s="35" t="str">
        <f>VLOOKUP(B1283,SAOM!B$2:P2824,12,0)</f>
        <v xml:space="preserve">37 3272 1436	</v>
      </c>
      <c r="W1283" s="60" t="str">
        <f>VLOOKUP(B1283,SAOM!B$2:O2824,11,0)</f>
        <v>36660-00</v>
      </c>
      <c r="X1283" s="33" t="str">
        <f>VLOOKUP(B1283,SAOM!B$2:Q2824,13,0)</f>
        <v>00:20:0e:10:54:83</v>
      </c>
      <c r="Y1283" s="24">
        <v>41242</v>
      </c>
      <c r="Z1283" s="40" t="s">
        <v>9262</v>
      </c>
      <c r="AA1283" s="55">
        <v>41242</v>
      </c>
      <c r="AB1283" s="28">
        <f>VLOOKUP(C1283,Relatorios!A$3:B2054,2,0)</f>
        <v>41291</v>
      </c>
      <c r="AC1283" s="287">
        <f>VLOOKUP(D1283,Faturamento!D$3:F2718,3,0)</f>
        <v>41273</v>
      </c>
      <c r="AD1283" s="45"/>
      <c r="AE1283" s="14" t="str">
        <f>VLOOKUP(B1283,SAOM!B$2:T2824,16,0)</f>
        <v>-</v>
      </c>
      <c r="AF1283" s="55">
        <f t="shared" si="66"/>
        <v>41332</v>
      </c>
      <c r="AG1283" s="55" t="s">
        <v>4162</v>
      </c>
      <c r="AH1283" s="55"/>
      <c r="AI1283" s="181"/>
      <c r="AJ1283" s="115"/>
      <c r="AK1283" s="115"/>
      <c r="AL1283" s="11" t="str">
        <f>VLOOKUP(B1283,SAOM!B$2:U2941,20,0)</f>
        <v>cabo conectado ao modem</v>
      </c>
    </row>
    <row r="1284" spans="1:38" s="57" customFormat="1" ht="15.75" customHeight="1">
      <c r="A1284" s="39">
        <v>4578</v>
      </c>
      <c r="B1284" s="31">
        <v>4578</v>
      </c>
      <c r="C1284" s="31">
        <v>4578</v>
      </c>
      <c r="D1284" s="33" t="str">
        <f>VLOOKUP(B1284,SAOM!B$2:H2941,7,0)</f>
        <v>SES-MAAS-4578</v>
      </c>
      <c r="E1284" s="24">
        <v>41184</v>
      </c>
      <c r="F1284" s="24">
        <f t="shared" si="70"/>
        <v>41229</v>
      </c>
      <c r="G1284" s="13">
        <f>VLOOKUP(B1284,SAOM!B$2:D2828,3,0)</f>
        <v>41229</v>
      </c>
      <c r="H1284" s="24">
        <f t="shared" si="65"/>
        <v>41244</v>
      </c>
      <c r="I1284" s="24" t="s">
        <v>458</v>
      </c>
      <c r="J1284" s="48" t="s">
        <v>469</v>
      </c>
      <c r="K1284" s="33" t="str">
        <f>VLOOKUP(B1284,SAOM!B$2:H2825,4,0)</f>
        <v>Aceito</v>
      </c>
      <c r="L1284" s="10" t="s">
        <v>456</v>
      </c>
      <c r="M1284" s="33" t="str">
        <f>VLOOKUP(B1284,SAOM!B$2:F3111,5,0)</f>
        <v>Lider</v>
      </c>
      <c r="N1284" s="101" t="s">
        <v>127</v>
      </c>
      <c r="O1284" s="11" t="str">
        <f>VLOOKUP(N1284,Coordenadas!B$2:C2131,2,0)</f>
        <v>CENTRO</v>
      </c>
      <c r="P1284" s="11" t="str">
        <f>VLOOKUP(N1284,Coordenadas!B$2:D2131,3,0)</f>
        <v xml:space="preserve"> 19°31'11.88"S</v>
      </c>
      <c r="Q1284" s="11" t="str">
        <f>VLOOKUP(N1284,Coordenadas!B$2:E2131,4,0)</f>
        <v xml:space="preserve"> 44°40'52.23"O</v>
      </c>
      <c r="R1284" s="31">
        <v>4033</v>
      </c>
      <c r="S1284" s="24">
        <v>41197</v>
      </c>
      <c r="T1284" s="35" t="str">
        <f>VLOOKUP(B1284,SAOM!B$2:M2825,9,0)</f>
        <v xml:space="preserve">Silvia Duarte Valadares </v>
      </c>
      <c r="U1284" s="13" t="str">
        <f>VLOOKUP(B1284,SAOM!B$2:N2825,10,0)</f>
        <v>Rua José Aniceto, s/n.º - Centro</v>
      </c>
      <c r="V1284" s="35" t="str">
        <f>VLOOKUP(B1284,SAOM!B$2:P2825,12,0)</f>
        <v xml:space="preserve">37 3272 1229	</v>
      </c>
      <c r="W1284" s="60" t="str">
        <f>VLOOKUP(B1284,SAOM!B$2:O2825,11,0)</f>
        <v>35666-000</v>
      </c>
      <c r="X1284" s="33" t="str">
        <f>VLOOKUP(B1284,SAOM!B$2:Q2825,13,0)</f>
        <v>00:20:0e:10:53:1b</v>
      </c>
      <c r="Y1284" s="24">
        <v>41242</v>
      </c>
      <c r="Z1284" s="40" t="s">
        <v>9262</v>
      </c>
      <c r="AA1284" s="55">
        <v>41242</v>
      </c>
      <c r="AB1284" s="28">
        <f>VLOOKUP(C1284,Relatorios!A$3:B2055,2,0)</f>
        <v>41291</v>
      </c>
      <c r="AC1284" s="287">
        <f>VLOOKUP(D1284,Faturamento!D$3:F2719,3,0)</f>
        <v>41273</v>
      </c>
      <c r="AD1284" s="45"/>
      <c r="AE1284" s="14" t="str">
        <f>VLOOKUP(B1284,SAOM!B$2:T2825,16,0)</f>
        <v>-</v>
      </c>
      <c r="AF1284" s="55">
        <f t="shared" si="66"/>
        <v>41332</v>
      </c>
      <c r="AG1284" s="55" t="s">
        <v>4162</v>
      </c>
      <c r="AH1284" s="55"/>
      <c r="AI1284" s="181"/>
      <c r="AJ1284" s="115"/>
      <c r="AK1284" s="115"/>
      <c r="AL1284" s="11" t="str">
        <f>VLOOKUP(B1284,SAOM!B$2:U2942,20,0)</f>
        <v>Conectado ao modem</v>
      </c>
    </row>
    <row r="1285" spans="1:38" s="57" customFormat="1" ht="15.75" customHeight="1">
      <c r="A1285" s="39">
        <v>4577</v>
      </c>
      <c r="B1285" s="31">
        <v>4577</v>
      </c>
      <c r="C1285" s="31">
        <v>4577</v>
      </c>
      <c r="D1285" s="31" t="str">
        <f>VLOOKUP(B1285,SAOM!B$2:H2942,7,0)</f>
        <v>SES-LUGO-4577</v>
      </c>
      <c r="E1285" s="24">
        <v>41184</v>
      </c>
      <c r="F1285" s="24">
        <f t="shared" si="70"/>
        <v>41229</v>
      </c>
      <c r="G1285" s="24">
        <f>VLOOKUP(B1285,SAOM!B$2:D2829,3,0)</f>
        <v>41285</v>
      </c>
      <c r="H1285" s="24">
        <f t="shared" ref="H1285:H1348" si="71">F1285+15</f>
        <v>41244</v>
      </c>
      <c r="I1285" s="24">
        <v>41284</v>
      </c>
      <c r="J1285" s="48" t="s">
        <v>469</v>
      </c>
      <c r="K1285" s="31" t="str">
        <f>VLOOKUP(B1285,SAOM!B$2:H2826,4,0)</f>
        <v>Aceito</v>
      </c>
      <c r="L1285" s="48" t="s">
        <v>456</v>
      </c>
      <c r="M1285" s="33" t="str">
        <f>VLOOKUP(B1285,SAOM!B$2:F3112,5,0)</f>
        <v>Lider</v>
      </c>
      <c r="N1285" s="101" t="s">
        <v>8250</v>
      </c>
      <c r="O1285" s="11" t="str">
        <f>VLOOKUP(N1285,Coordenadas!B$2:C2132,2,0)</f>
        <v>LESTE DO SUL</v>
      </c>
      <c r="P1285" s="11" t="str">
        <f>VLOOKUP(N1285,Coordenadas!B$2:D2132,3,0)</f>
        <v xml:space="preserve"> 20°26'17.97"S</v>
      </c>
      <c r="Q1285" s="11" t="str">
        <f>VLOOKUP(N1285,Coordenadas!B$2:E2132,4,0)</f>
        <v xml:space="preserve"> 42° 5'52.53"O</v>
      </c>
      <c r="R1285" s="31">
        <v>4033</v>
      </c>
      <c r="S1285" s="24">
        <v>41204</v>
      </c>
      <c r="T1285" s="54" t="str">
        <f>VLOOKUP(B1285,SAOM!B$2:M2826,9,0)</f>
        <v xml:space="preserve">Aline da Silva Braga </v>
      </c>
      <c r="U1285" s="24" t="str">
        <f>VLOOKUP(B1285,SAOM!B$2:N2826,10,0)</f>
        <v xml:space="preserve">Avenida Ayrton Senna - Boa Esperança	</v>
      </c>
      <c r="V1285" s="54" t="str">
        <f>VLOOKUP(B1285,SAOM!B$2:P2826,12,0)</f>
        <v xml:space="preserve">(33) 88387236	</v>
      </c>
      <c r="W1285" s="175" t="str">
        <f>VLOOKUP(B1285,SAOM!B$2:O2826,11,0)</f>
        <v>36923-000</v>
      </c>
      <c r="X1285" s="31" t="str">
        <f>VLOOKUP(B1285,SAOM!B$2:Q2826,13,0)</f>
        <v>00:20:0e:10:55:53</v>
      </c>
      <c r="Y1285" s="24">
        <v>41285</v>
      </c>
      <c r="Z1285" s="40" t="s">
        <v>13828</v>
      </c>
      <c r="AA1285" s="55">
        <v>41285</v>
      </c>
      <c r="AB1285" s="28">
        <f>VLOOKUP(C1285,Relatorios!A$3:B2056,2,0)</f>
        <v>41299</v>
      </c>
      <c r="AC1285" s="287">
        <f>VLOOKUP(D1285,Faturamento!D$3:F2720,3,0)</f>
        <v>41316</v>
      </c>
      <c r="AD1285" s="45"/>
      <c r="AE1285" s="55" t="str">
        <f>VLOOKUP(B1285,SAOM!B$2:T2826,16,0)</f>
        <v>10/01/2013 10:35:27 	Hernan Martins Alves 	Não consegue contato com a localidade.   	Pendência Ativação</v>
      </c>
      <c r="AF1285" s="55">
        <f t="shared" ref="AF1285:AF1348" si="72">AA1285+90</f>
        <v>41375</v>
      </c>
      <c r="AG1285" s="55" t="s">
        <v>4162</v>
      </c>
      <c r="AH1285" s="55"/>
      <c r="AI1285" s="181"/>
      <c r="AJ1285" s="115"/>
      <c r="AK1285" s="115"/>
      <c r="AL1285" s="11" t="str">
        <f>VLOOKUP(B1285,SAOM!B$2:U2943,20,0)</f>
        <v>No modem.</v>
      </c>
    </row>
    <row r="1286" spans="1:38" s="57" customFormat="1" ht="15.75" customHeight="1">
      <c r="A1286" s="39">
        <v>4576</v>
      </c>
      <c r="B1286" s="31">
        <v>4576</v>
      </c>
      <c r="C1286" s="31">
        <v>4576</v>
      </c>
      <c r="D1286" s="31" t="str">
        <f>VLOOKUP(B1286,SAOM!B$2:H2943,7,0)</f>
        <v>SES-LUGO-4576</v>
      </c>
      <c r="E1286" s="24">
        <v>41184</v>
      </c>
      <c r="F1286" s="24">
        <v>41292</v>
      </c>
      <c r="G1286" s="24">
        <f>VLOOKUP(B1286,SAOM!B$2:D2830,3,0)</f>
        <v>41292</v>
      </c>
      <c r="H1286" s="24">
        <f t="shared" si="71"/>
        <v>41307</v>
      </c>
      <c r="I1286" s="24">
        <v>41284</v>
      </c>
      <c r="J1286" s="48" t="s">
        <v>469</v>
      </c>
      <c r="K1286" s="31" t="str">
        <f>VLOOKUP(B1286,SAOM!B$2:H2827,4,0)</f>
        <v>Aceito</v>
      </c>
      <c r="L1286" s="48" t="s">
        <v>456</v>
      </c>
      <c r="M1286" s="33" t="str">
        <f>VLOOKUP(B1286,SAOM!B$2:F3113,5,0)</f>
        <v>Lider</v>
      </c>
      <c r="N1286" s="101" t="s">
        <v>8250</v>
      </c>
      <c r="O1286" s="40" t="str">
        <f>VLOOKUP(N1286,Coordenadas!B$2:C2133,2,0)</f>
        <v>LESTE DO SUL</v>
      </c>
      <c r="P1286" s="40" t="str">
        <f>VLOOKUP(N1286,Coordenadas!B$2:D2133,3,0)</f>
        <v xml:space="preserve"> 20°26'17.97"S</v>
      </c>
      <c r="Q1286" s="40" t="str">
        <f>VLOOKUP(N1286,Coordenadas!B$2:E2133,4,0)</f>
        <v xml:space="preserve"> 42° 5'52.53"O</v>
      </c>
      <c r="R1286" s="31">
        <v>4033</v>
      </c>
      <c r="S1286" s="24">
        <v>41204</v>
      </c>
      <c r="T1286" s="54" t="str">
        <f>VLOOKUP(B1286,SAOM!B$2:M2827,9,0)</f>
        <v xml:space="preserve">Thiara Guimarães Heleno de oliveira Pôncio </v>
      </c>
      <c r="U1286" s="24" t="str">
        <f>VLOOKUP(B1286,SAOM!B$2:N2827,10,0)</f>
        <v>Rua Orlando Muniz de Carvalho - Centro</v>
      </c>
      <c r="V1286" s="54" t="str">
        <f>VLOOKUP(B1286,SAOM!B$2:P2827,12,0)</f>
        <v xml:space="preserve">(33) 33787068	</v>
      </c>
      <c r="W1286" s="175" t="str">
        <f>VLOOKUP(B1286,SAOM!B$2:O2827,11,0)</f>
        <v>36923-000</v>
      </c>
      <c r="X1286" s="31" t="str">
        <f>VLOOKUP(B1286,SAOM!B$2:Q2827,13,0)</f>
        <v>00:20:0e:10:57:19</v>
      </c>
      <c r="Y1286" s="24">
        <v>41310</v>
      </c>
      <c r="Z1286" s="40" t="s">
        <v>15020</v>
      </c>
      <c r="AA1286" s="55">
        <v>41310</v>
      </c>
      <c r="AB1286" s="56">
        <f>VLOOKUP(C1286,Relatorios!A$3:B2057,2,0)</f>
        <v>41337</v>
      </c>
      <c r="AC1286" s="287">
        <f>VLOOKUP(D1286,Faturamento!D$3:F2721,3,0)</f>
        <v>41341</v>
      </c>
      <c r="AD1286" s="45"/>
      <c r="AE1286" s="55" t="str">
        <f>VLOOKUP(B1286,SAOM!B$2:T2827,16,0)</f>
        <v>10/01/2013 10:36:55 	Hernan Martins Alves 	Não consegue contato com a localidade.   	Pendência Ativação</v>
      </c>
      <c r="AF1286" s="55">
        <f t="shared" si="72"/>
        <v>41400</v>
      </c>
      <c r="AG1286" s="55">
        <v>41360</v>
      </c>
      <c r="AH1286" s="55"/>
      <c r="AI1286" s="47" t="s">
        <v>8610</v>
      </c>
      <c r="AJ1286" s="14" t="s">
        <v>16257</v>
      </c>
      <c r="AK1286" s="115" t="s">
        <v>4162</v>
      </c>
      <c r="AL1286" s="11" t="str">
        <f>VLOOKUP(B1286,SAOM!B$2:U2944,20,0)</f>
        <v>Modem.</v>
      </c>
    </row>
    <row r="1287" spans="1:38" s="15" customFormat="1" ht="15.75" customHeight="1">
      <c r="A1287" s="39">
        <v>4575</v>
      </c>
      <c r="B1287" s="31">
        <v>4575</v>
      </c>
      <c r="C1287" s="31">
        <v>4575</v>
      </c>
      <c r="D1287" s="33" t="str">
        <f>VLOOKUP(B1287,SAOM!B$2:H2944,7,0)</f>
        <v>SES-LASA-4575</v>
      </c>
      <c r="E1287" s="13">
        <v>41183</v>
      </c>
      <c r="F1287" s="13">
        <f t="shared" ref="F1287:F1293" si="73">E1287+45</f>
        <v>41228</v>
      </c>
      <c r="G1287" s="13">
        <f>VLOOKUP(B1287,SAOM!B$2:D2831,3,0)</f>
        <v>41228</v>
      </c>
      <c r="H1287" s="13">
        <f t="shared" si="71"/>
        <v>41243</v>
      </c>
      <c r="I1287" s="13" t="s">
        <v>458</v>
      </c>
      <c r="J1287" s="10" t="s">
        <v>469</v>
      </c>
      <c r="K1287" s="33" t="str">
        <f>VLOOKUP(B1287,SAOM!B$2:H2828,4,0)</f>
        <v>Aceito</v>
      </c>
      <c r="L1287" s="10" t="s">
        <v>456</v>
      </c>
      <c r="M1287" s="33" t="str">
        <f>VLOOKUP(B1287,SAOM!B$2:F3114,5,0)</f>
        <v>Lider</v>
      </c>
      <c r="N1287" s="68" t="s">
        <v>1938</v>
      </c>
      <c r="O1287" s="11" t="str">
        <f>VLOOKUP(N1287,Coordenadas!B$2:C2134,2,0)</f>
        <v>NOROESTE</v>
      </c>
      <c r="P1287" s="11" t="str">
        <f>VLOOKUP(N1287,Coordenadas!B$2:D2134,3,0)</f>
        <v xml:space="preserve"> 18°46'34.82"S</v>
      </c>
      <c r="Q1287" s="11" t="str">
        <f>VLOOKUP(N1287,Coordenadas!B$2:E2134,4,0)</f>
        <v xml:space="preserve"> 46°24'18.20"O</v>
      </c>
      <c r="R1287" s="33">
        <v>4033</v>
      </c>
      <c r="S1287" s="13">
        <v>41197</v>
      </c>
      <c r="T1287" s="35" t="str">
        <f>VLOOKUP(B1287,SAOM!B$2:M2828,9,0)</f>
        <v xml:space="preserve">Elizabeth Cristina de Melo Soares </v>
      </c>
      <c r="U1287" s="13" t="str">
        <f>VLOOKUP(B1287,SAOM!B$2:N2828,10,0)</f>
        <v>Rua Professora Afra da Fonseca, 222 - Novo Horizonte</v>
      </c>
      <c r="V1287" s="35" t="str">
        <f>VLOOKUP(B1287,SAOM!B$2:P2828,12,0)</f>
        <v>34 3824 2105/2359/17</v>
      </c>
      <c r="W1287" s="60" t="str">
        <f>VLOOKUP(B1287,SAOM!B$2:O2828,11,0)</f>
        <v>38720-000</v>
      </c>
      <c r="X1287" s="33" t="str">
        <f>VLOOKUP(B1287,SAOM!B$2:Q2828,13,0)</f>
        <v>00:20:0E:10:4A:58</v>
      </c>
      <c r="Y1287" s="13">
        <v>41255</v>
      </c>
      <c r="Z1287" s="11" t="s">
        <v>11587</v>
      </c>
      <c r="AA1287" s="14">
        <v>41255</v>
      </c>
      <c r="AB1287" s="28" t="str">
        <f>VLOOKUP(C1287,Relatorios!A$3:B2058,2,0)</f>
        <v>Pendente</v>
      </c>
      <c r="AC1287" s="287">
        <f>VLOOKUP(D1287,Faturamento!D$3:F2722,3,0)</f>
        <v>41286</v>
      </c>
      <c r="AD1287" s="41"/>
      <c r="AE1287" s="14" t="str">
        <f>VLOOKUP(B1287,SAOM!B$2:T2828,16,0)</f>
        <v>-</v>
      </c>
      <c r="AF1287" s="14">
        <f t="shared" si="72"/>
        <v>41345</v>
      </c>
      <c r="AG1287" s="14" t="s">
        <v>4162</v>
      </c>
      <c r="AH1287" s="14"/>
      <c r="AI1287" s="47"/>
      <c r="AJ1287" s="114"/>
      <c r="AK1287" s="114"/>
      <c r="AL1287" s="11" t="str">
        <f>VLOOKUP(B1287,SAOM!B$2:U2945,20,0)</f>
        <v>Não há computador disponível.</v>
      </c>
    </row>
    <row r="1288" spans="1:38" s="57" customFormat="1" ht="15.75" customHeight="1">
      <c r="A1288" s="39">
        <v>4574</v>
      </c>
      <c r="B1288" s="31">
        <v>4574</v>
      </c>
      <c r="C1288" s="31">
        <v>4574</v>
      </c>
      <c r="D1288" s="33" t="str">
        <f>VLOOKUP(B1288,SAOM!B$2:H2945,7,0)</f>
        <v>SES-LASA-4574</v>
      </c>
      <c r="E1288" s="24">
        <v>41183</v>
      </c>
      <c r="F1288" s="24">
        <f t="shared" si="73"/>
        <v>41228</v>
      </c>
      <c r="G1288" s="13">
        <f>VLOOKUP(B1288,SAOM!B$2:D2832,3,0)</f>
        <v>41228</v>
      </c>
      <c r="H1288" s="24">
        <f t="shared" si="71"/>
        <v>41243</v>
      </c>
      <c r="I1288" s="24" t="s">
        <v>458</v>
      </c>
      <c r="J1288" s="48" t="s">
        <v>469</v>
      </c>
      <c r="K1288" s="33" t="str">
        <f>VLOOKUP(B1288,SAOM!B$2:H2829,4,0)</f>
        <v>Aceito</v>
      </c>
      <c r="L1288" s="10" t="s">
        <v>456</v>
      </c>
      <c r="M1288" s="33" t="str">
        <f>VLOOKUP(B1288,SAOM!B$2:F3115,5,0)</f>
        <v>Lider</v>
      </c>
      <c r="N1288" s="101" t="s">
        <v>1938</v>
      </c>
      <c r="O1288" s="11" t="str">
        <f>VLOOKUP(N1288,Coordenadas!B$2:C2135,2,0)</f>
        <v>NOROESTE</v>
      </c>
      <c r="P1288" s="11" t="str">
        <f>VLOOKUP(N1288,Coordenadas!B$2:D2135,3,0)</f>
        <v xml:space="preserve"> 18°46'34.82"S</v>
      </c>
      <c r="Q1288" s="11" t="str">
        <f>VLOOKUP(N1288,Coordenadas!B$2:E2135,4,0)</f>
        <v xml:space="preserve"> 46°24'18.20"O</v>
      </c>
      <c r="R1288" s="31">
        <v>4033</v>
      </c>
      <c r="S1288" s="24">
        <v>41197</v>
      </c>
      <c r="T1288" s="35" t="str">
        <f>VLOOKUP(B1288,SAOM!B$2:M2829,9,0)</f>
        <v xml:space="preserve">Joventina Ferreira da Silva </v>
      </c>
      <c r="U1288" s="13" t="str">
        <f>VLOOKUP(B1288,SAOM!B$2:N2829,10,0)</f>
        <v>Rua Leão Teotônio de Castro, 116  - Novo Horizonte</v>
      </c>
      <c r="V1288" s="35" t="str">
        <f>VLOOKUP(B1288,SAOM!B$2:P2829,12,0)</f>
        <v xml:space="preserve">34 3824 1581	</v>
      </c>
      <c r="W1288" s="60" t="str">
        <f>VLOOKUP(B1288,SAOM!B$2:O2829,11,0)</f>
        <v>38720-000</v>
      </c>
      <c r="X1288" s="33" t="str">
        <f>VLOOKUP(B1288,SAOM!B$2:Q2829,13,0)</f>
        <v>00:20:0E:10:4A:CE</v>
      </c>
      <c r="Y1288" s="24">
        <v>41255</v>
      </c>
      <c r="Z1288" s="40" t="s">
        <v>13767</v>
      </c>
      <c r="AA1288" s="55">
        <v>41256</v>
      </c>
      <c r="AB1288" s="28" t="str">
        <f>VLOOKUP(C1288,Relatorios!A$3:B2059,2,0)</f>
        <v>Pendente</v>
      </c>
      <c r="AC1288" s="287">
        <f>VLOOKUP(D1288,Faturamento!D$3:F2723,3,0)</f>
        <v>41287</v>
      </c>
      <c r="AD1288" s="45"/>
      <c r="AE1288" s="14" t="str">
        <f>VLOOKUP(B1288,SAOM!B$2:T2829,16,0)</f>
        <v>-</v>
      </c>
      <c r="AF1288" s="55">
        <f t="shared" si="72"/>
        <v>41346</v>
      </c>
      <c r="AG1288" s="55" t="s">
        <v>4162</v>
      </c>
      <c r="AH1288" s="55"/>
      <c r="AI1288" s="181"/>
      <c r="AJ1288" s="115"/>
      <c r="AK1288" s="115"/>
      <c r="AL1288" s="11" t="str">
        <f>VLOOKUP(B1288,SAOM!B$2:U2946,20,0)</f>
        <v>Não há computador disponível.</v>
      </c>
    </row>
    <row r="1289" spans="1:38" s="15" customFormat="1" ht="15.75" customHeight="1">
      <c r="A1289" s="39">
        <v>4573</v>
      </c>
      <c r="B1289" s="31">
        <v>4573</v>
      </c>
      <c r="C1289" s="31">
        <v>4573</v>
      </c>
      <c r="D1289" s="33" t="str">
        <f>VLOOKUP(B1289,SAOM!B$2:H2946,7,0)</f>
        <v>SES-LASA-4573</v>
      </c>
      <c r="E1289" s="13">
        <v>41183</v>
      </c>
      <c r="F1289" s="13">
        <f t="shared" si="73"/>
        <v>41228</v>
      </c>
      <c r="G1289" s="13">
        <f>VLOOKUP(B1289,SAOM!B$2:D2833,3,0)</f>
        <v>41228</v>
      </c>
      <c r="H1289" s="13">
        <f t="shared" si="71"/>
        <v>41243</v>
      </c>
      <c r="I1289" s="13" t="s">
        <v>458</v>
      </c>
      <c r="J1289" s="10" t="s">
        <v>469</v>
      </c>
      <c r="K1289" s="33" t="str">
        <f>VLOOKUP(B1289,SAOM!B$2:H2830,4,0)</f>
        <v>Aceito</v>
      </c>
      <c r="L1289" s="10" t="s">
        <v>456</v>
      </c>
      <c r="M1289" s="33" t="str">
        <f>VLOOKUP(B1289,SAOM!B$2:F3116,5,0)</f>
        <v>Lider</v>
      </c>
      <c r="N1289" s="68" t="s">
        <v>1938</v>
      </c>
      <c r="O1289" s="11" t="str">
        <f>VLOOKUP(N1289,Coordenadas!B$2:C2136,2,0)</f>
        <v>NOROESTE</v>
      </c>
      <c r="P1289" s="11" t="str">
        <f>VLOOKUP(N1289,Coordenadas!B$2:D2136,3,0)</f>
        <v xml:space="preserve"> 18°46'34.82"S</v>
      </c>
      <c r="Q1289" s="11" t="str">
        <f>VLOOKUP(N1289,Coordenadas!B$2:E2136,4,0)</f>
        <v xml:space="preserve"> 46°24'18.20"O</v>
      </c>
      <c r="R1289" s="33">
        <v>4033</v>
      </c>
      <c r="S1289" s="13">
        <v>41197</v>
      </c>
      <c r="T1289" s="35" t="str">
        <f>VLOOKUP(B1289,SAOM!B$2:M2830,9,0)</f>
        <v xml:space="preserve">Joventina Ferreira da Silva </v>
      </c>
      <c r="U1289" s="13" t="str">
        <f>VLOOKUP(B1289,SAOM!B$2:N2830,10,0)</f>
        <v xml:space="preserve">Rua Juca do Lino, 35 - Bela Vista	</v>
      </c>
      <c r="V1289" s="35" t="str">
        <f>VLOOKUP(B1289,SAOM!B$2:P2830,12,0)</f>
        <v xml:space="preserve">34 3824 2310	</v>
      </c>
      <c r="W1289" s="60" t="str">
        <f>VLOOKUP(B1289,SAOM!B$2:O2830,11,0)</f>
        <v>38720-000</v>
      </c>
      <c r="X1289" s="33" t="str">
        <f>VLOOKUP(B1289,SAOM!B$2:Q2830,13,0)</f>
        <v>00:20:0e:10:4c:c0</v>
      </c>
      <c r="Y1289" s="13">
        <v>41255</v>
      </c>
      <c r="Z1289" s="11" t="s">
        <v>12739</v>
      </c>
      <c r="AA1289" s="14">
        <v>41255</v>
      </c>
      <c r="AB1289" s="28" t="str">
        <f>VLOOKUP(C1289,Relatorios!A$3:B2060,2,0)</f>
        <v>Pendente</v>
      </c>
      <c r="AC1289" s="287">
        <f>VLOOKUP(D1289,Faturamento!D$3:F2724,3,0)</f>
        <v>41286</v>
      </c>
      <c r="AD1289" s="41"/>
      <c r="AE1289" s="14" t="str">
        <f>VLOOKUP(B1289,SAOM!B$2:T2830,16,0)</f>
        <v>-</v>
      </c>
      <c r="AF1289" s="14">
        <f t="shared" si="72"/>
        <v>41345</v>
      </c>
      <c r="AG1289" s="14" t="s">
        <v>4162</v>
      </c>
      <c r="AH1289" s="14"/>
      <c r="AI1289" s="47"/>
      <c r="AJ1289" s="114"/>
      <c r="AK1289" s="114"/>
      <c r="AL1289" s="11" t="str">
        <f>VLOOKUP(B1289,SAOM!B$2:U2947,20,0)</f>
        <v>No modem.</v>
      </c>
    </row>
    <row r="1290" spans="1:38" s="15" customFormat="1" ht="15.75" customHeight="1">
      <c r="A1290" s="39">
        <v>4572</v>
      </c>
      <c r="B1290" s="31">
        <v>4572</v>
      </c>
      <c r="C1290" s="31">
        <v>4572</v>
      </c>
      <c r="D1290" s="33" t="str">
        <f>VLOOKUP(B1290,SAOM!B$2:H2947,7,0)</f>
        <v>SES-LASA-4572</v>
      </c>
      <c r="E1290" s="13">
        <v>41183</v>
      </c>
      <c r="F1290" s="13">
        <f t="shared" si="73"/>
        <v>41228</v>
      </c>
      <c r="G1290" s="13">
        <f>VLOOKUP(B1290,SAOM!B$2:D2834,3,0)</f>
        <v>41228</v>
      </c>
      <c r="H1290" s="13">
        <f t="shared" si="71"/>
        <v>41243</v>
      </c>
      <c r="I1290" s="13" t="s">
        <v>458</v>
      </c>
      <c r="J1290" s="10" t="s">
        <v>469</v>
      </c>
      <c r="K1290" s="33" t="str">
        <f>VLOOKUP(B1290,SAOM!B$2:H2831,4,0)</f>
        <v>Aceito</v>
      </c>
      <c r="L1290" s="10" t="s">
        <v>456</v>
      </c>
      <c r="M1290" s="33" t="str">
        <f>VLOOKUP(B1290,SAOM!B$2:F3117,5,0)</f>
        <v>Lider</v>
      </c>
      <c r="N1290" s="68" t="s">
        <v>1938</v>
      </c>
      <c r="O1290" s="11" t="str">
        <f>VLOOKUP(N1290,Coordenadas!B$2:C2137,2,0)</f>
        <v>NOROESTE</v>
      </c>
      <c r="P1290" s="11" t="str">
        <f>VLOOKUP(N1290,Coordenadas!B$2:D2137,3,0)</f>
        <v xml:space="preserve"> 18°46'34.82"S</v>
      </c>
      <c r="Q1290" s="11" t="str">
        <f>VLOOKUP(N1290,Coordenadas!B$2:E2137,4,0)</f>
        <v xml:space="preserve"> 46°24'18.20"O</v>
      </c>
      <c r="R1290" s="33">
        <v>4033</v>
      </c>
      <c r="S1290" s="13">
        <v>41197</v>
      </c>
      <c r="T1290" s="35" t="str">
        <f>VLOOKUP(B1290,SAOM!B$2:M2831,9,0)</f>
        <v xml:space="preserve">Joventina Ferreira da Silva </v>
      </c>
      <c r="U1290" s="13" t="str">
        <f>VLOOKUP(B1290,SAOM!B$2:N2831,10,0)</f>
        <v>Rua Chiquinho Nazario, 114 - Planalto</v>
      </c>
      <c r="V1290" s="35" t="str">
        <f>VLOOKUP(B1290,SAOM!B$2:P2831,12,0)</f>
        <v xml:space="preserve">34 3824 2311	</v>
      </c>
      <c r="W1290" s="60" t="str">
        <f>VLOOKUP(B1290,SAOM!B$2:O2831,11,0)</f>
        <v>38720-000</v>
      </c>
      <c r="X1290" s="33" t="str">
        <f>VLOOKUP(B1290,SAOM!B$2:Q2831,13,0)</f>
        <v>00:20:0e:10:4f:59</v>
      </c>
      <c r="Y1290" s="13">
        <v>41255</v>
      </c>
      <c r="Z1290" s="40" t="s">
        <v>9612</v>
      </c>
      <c r="AA1290" s="14">
        <v>41255</v>
      </c>
      <c r="AB1290" s="28" t="str">
        <f>VLOOKUP(C1290,Relatorios!A$3:B2061,2,0)</f>
        <v>Pendente</v>
      </c>
      <c r="AC1290" s="287">
        <f>VLOOKUP(D1290,Faturamento!D$3:F2725,3,0)</f>
        <v>41286</v>
      </c>
      <c r="AD1290" s="41"/>
      <c r="AE1290" s="14" t="str">
        <f>VLOOKUP(B1290,SAOM!B$2:T2831,16,0)</f>
        <v>-</v>
      </c>
      <c r="AF1290" s="14">
        <f t="shared" si="72"/>
        <v>41345</v>
      </c>
      <c r="AG1290" s="14" t="s">
        <v>4162</v>
      </c>
      <c r="AH1290" s="14"/>
      <c r="AI1290" s="47"/>
      <c r="AJ1290" s="114"/>
      <c r="AK1290" s="114"/>
      <c r="AL1290" s="11" t="str">
        <f>VLOOKUP(B1290,SAOM!B$2:U2948,20,0)</f>
        <v>Conectado ao modem</v>
      </c>
    </row>
    <row r="1291" spans="1:38" s="57" customFormat="1" ht="15.75" customHeight="1">
      <c r="A1291" s="39">
        <v>4559</v>
      </c>
      <c r="B1291" s="31">
        <v>4559</v>
      </c>
      <c r="C1291" s="31">
        <v>4559</v>
      </c>
      <c r="D1291" s="31" t="str">
        <f>VLOOKUP(B1291,SAOM!B$2:H2948,7,0)</f>
        <v>SES-FERO-4559</v>
      </c>
      <c r="E1291" s="24">
        <v>41183</v>
      </c>
      <c r="F1291" s="24">
        <f t="shared" si="73"/>
        <v>41228</v>
      </c>
      <c r="G1291" s="24">
        <f>VLOOKUP(B1291,SAOM!B$2:D2835,3,0)</f>
        <v>41228</v>
      </c>
      <c r="H1291" s="24">
        <f t="shared" si="71"/>
        <v>41243</v>
      </c>
      <c r="I1291" s="24" t="s">
        <v>458</v>
      </c>
      <c r="J1291" s="48" t="s">
        <v>469</v>
      </c>
      <c r="K1291" s="31" t="str">
        <f>VLOOKUP(B1291,SAOM!B$2:H2832,4,0)</f>
        <v>Aceito</v>
      </c>
      <c r="L1291" s="48" t="s">
        <v>456</v>
      </c>
      <c r="M1291" s="31" t="str">
        <f>VLOOKUP(B1291,SAOM!B$2:F3118,5,0)</f>
        <v>Lider</v>
      </c>
      <c r="N1291" s="101" t="s">
        <v>7923</v>
      </c>
      <c r="O1291" s="40" t="str">
        <f>VLOOKUP(N1291,Coordenadas!B$2:C2138,2,0)</f>
        <v>SUDESTE</v>
      </c>
      <c r="P1291" s="40" t="str">
        <f>VLOOKUP(N1291,Coordenadas!B$2:D2138,3,0)</f>
        <v xml:space="preserve"> 20°43'36.80"S</v>
      </c>
      <c r="Q1291" s="40" t="str">
        <f>VLOOKUP(N1291,Coordenadas!B$2:E2138,4,0)</f>
        <v xml:space="preserve"> 42°16'46.47"O</v>
      </c>
      <c r="R1291" s="31">
        <v>4033</v>
      </c>
      <c r="S1291" s="24">
        <v>41197</v>
      </c>
      <c r="T1291" s="54" t="str">
        <f>VLOOKUP(B1291,SAOM!B$2:M2832,9,0)</f>
        <v xml:space="preserve">Antonio Carlos Ferreira Pinheiro </v>
      </c>
      <c r="U1291" s="24" t="str">
        <f>VLOOKUP(B1291,SAOM!B$2:N2832,10,0)</f>
        <v>Rua Maria Amelia de Souza Pedrosa - centro</v>
      </c>
      <c r="V1291" s="54" t="str">
        <f>VLOOKUP(B1291,SAOM!B$2:P2832,12,0)</f>
        <v>32 37421164</v>
      </c>
      <c r="W1291" s="175" t="str">
        <f>VLOOKUP(B1291,SAOM!B$2:O2832,11,0)</f>
        <v>36815-000</v>
      </c>
      <c r="X1291" s="31" t="str">
        <f>VLOOKUP(B1291,SAOM!B$2:Q2832,13,0)</f>
        <v>00:20:0e:10:59:2f</v>
      </c>
      <c r="Y1291" s="24">
        <v>41345</v>
      </c>
      <c r="Z1291" s="40" t="s">
        <v>13828</v>
      </c>
      <c r="AA1291" s="55">
        <v>41345</v>
      </c>
      <c r="AB1291" s="56">
        <v>41394</v>
      </c>
      <c r="AC1291" s="288">
        <f>VLOOKUP(D1291,Faturamento!D$3:F2726,3,0)</f>
        <v>41376</v>
      </c>
      <c r="AD1291" s="45"/>
      <c r="AE1291" s="55" t="str">
        <f>VLOOKUP(B1291,SAOM!B$2:T2832,16,0)</f>
        <v>-</v>
      </c>
      <c r="AF1291" s="55">
        <f t="shared" si="72"/>
        <v>41435</v>
      </c>
      <c r="AG1291" s="55" t="s">
        <v>4162</v>
      </c>
      <c r="AH1291" s="55"/>
      <c r="AI1291" s="181"/>
      <c r="AJ1291" s="115"/>
      <c r="AK1291" s="115"/>
      <c r="AL1291" s="40" t="str">
        <f>VLOOKUP(B1291,SAOM!B$2:U2949,20,0)</f>
        <v>Modem.</v>
      </c>
    </row>
    <row r="1292" spans="1:38" s="57" customFormat="1" ht="15.75" customHeight="1">
      <c r="A1292" s="39">
        <v>5026</v>
      </c>
      <c r="B1292" s="31">
        <v>5026</v>
      </c>
      <c r="C1292" s="31">
        <v>5026</v>
      </c>
      <c r="D1292" s="33" t="str">
        <f>VLOOKUP(B1292,SAOM!B$2:H2949,7,0)</f>
        <v>SES-SAAI-5026</v>
      </c>
      <c r="E1292" s="24">
        <v>41186</v>
      </c>
      <c r="F1292" s="24">
        <f t="shared" si="73"/>
        <v>41231</v>
      </c>
      <c r="G1292" s="13">
        <f>VLOOKUP(B1292,SAOM!B$2:D2836,3,0)</f>
        <v>41231</v>
      </c>
      <c r="H1292" s="24">
        <f t="shared" si="71"/>
        <v>41246</v>
      </c>
      <c r="I1292" s="24" t="s">
        <v>458</v>
      </c>
      <c r="J1292" s="48" t="s">
        <v>469</v>
      </c>
      <c r="K1292" s="33" t="str">
        <f>VLOOKUP(B1292,SAOM!B$2:H2833,4,0)</f>
        <v>Aceito</v>
      </c>
      <c r="L1292" s="10" t="s">
        <v>456</v>
      </c>
      <c r="M1292" s="33" t="str">
        <f>VLOOKUP(B1292,SAOM!B$2:F3119,5,0)</f>
        <v>Lider</v>
      </c>
      <c r="N1292" s="40" t="s">
        <v>8414</v>
      </c>
      <c r="O1292" s="11" t="str">
        <f>VLOOKUP(N1292,Coordenadas!B$2:C2139,2,0)</f>
        <v>SUL</v>
      </c>
      <c r="P1292" s="11" t="str">
        <f>VLOOKUP(N1292,Coordenadas!B$2:D2139,3,0)</f>
        <v xml:space="preserve"> 22°14'59.52"S</v>
      </c>
      <c r="Q1292" s="11" t="str">
        <f>VLOOKUP(N1292,Coordenadas!B$2:E2139,4,0)</f>
        <v xml:space="preserve"> 45°43'11.27"O</v>
      </c>
      <c r="R1292" s="31">
        <v>4033</v>
      </c>
      <c r="S1292" s="24">
        <v>41226</v>
      </c>
      <c r="T1292" s="35" t="str">
        <f>VLOOKUP(B1292,SAOM!B$2:M2833,9,0)</f>
        <v>SIMONE RIBEIRO COSTA</v>
      </c>
      <c r="U1292" s="13" t="str">
        <f>VLOOKUP(B1292,SAOM!B$2:N2833,10,0)</f>
        <v>Rua 3, Nº 10, esquina com a Av.Embaixador Bilac Pinto - Santa Felicidade</v>
      </c>
      <c r="V1292" s="35" t="str">
        <f>VLOOKUP(B1292,SAOM!B$2:P2833,12,0)</f>
        <v>(35)3471-2006</v>
      </c>
      <c r="W1292" s="60" t="str">
        <f>VLOOKUP(B1292,SAOM!B$2:O2833,11,0)</f>
        <v>37540-000</v>
      </c>
      <c r="X1292" s="33" t="str">
        <f>VLOOKUP(B1292,SAOM!B$2:Q2833,13,0)</f>
        <v>00:20:0E:10:54:5A</v>
      </c>
      <c r="Y1292" s="24">
        <v>41236</v>
      </c>
      <c r="Z1292" s="40" t="s">
        <v>6228</v>
      </c>
      <c r="AA1292" s="55">
        <v>41236</v>
      </c>
      <c r="AB1292" s="28">
        <f>VLOOKUP(C1292,Relatorios!A$3:B2063,2,0)</f>
        <v>41291</v>
      </c>
      <c r="AC1292" s="287">
        <f>VLOOKUP(D1292,Faturamento!D$3:F2727,3,0)</f>
        <v>41267</v>
      </c>
      <c r="AD1292" s="45"/>
      <c r="AE1292" s="14" t="str">
        <f>VLOOKUP(B1292,SAOM!B$2:T2833,16,0)</f>
        <v>-</v>
      </c>
      <c r="AF1292" s="55">
        <f t="shared" si="72"/>
        <v>41326</v>
      </c>
      <c r="AG1292" s="55" t="s">
        <v>4162</v>
      </c>
      <c r="AH1292" s="55"/>
      <c r="AI1292" s="181"/>
      <c r="AJ1292" s="115"/>
      <c r="AK1292" s="115"/>
      <c r="AL1292" s="11" t="str">
        <f>VLOOKUP(B1292,SAOM!B$2:U2950,20,0)</f>
        <v>Vai deixar ligado no modem.</v>
      </c>
    </row>
    <row r="1293" spans="1:38" s="57" customFormat="1" ht="15.75" customHeight="1">
      <c r="A1293" s="39">
        <v>4476</v>
      </c>
      <c r="B1293" s="31">
        <v>4476</v>
      </c>
      <c r="C1293" s="31">
        <v>4476</v>
      </c>
      <c r="D1293" s="33" t="str">
        <f>VLOOKUP(B1293,SAOM!B$2:H2950,7,0)</f>
        <v>SES-SAXO-4476</v>
      </c>
      <c r="E1293" s="24">
        <v>41186</v>
      </c>
      <c r="F1293" s="24">
        <f t="shared" si="73"/>
        <v>41231</v>
      </c>
      <c r="G1293" s="13">
        <f>VLOOKUP(B1293,SAOM!B$2:D2837,3,0)</f>
        <v>41231</v>
      </c>
      <c r="H1293" s="24">
        <f t="shared" si="71"/>
        <v>41246</v>
      </c>
      <c r="I1293" s="24" t="s">
        <v>458</v>
      </c>
      <c r="J1293" s="48" t="s">
        <v>469</v>
      </c>
      <c r="K1293" s="33" t="str">
        <f>VLOOKUP(B1293,SAOM!B$2:H2834,4,0)</f>
        <v>Aceito</v>
      </c>
      <c r="L1293" s="10" t="s">
        <v>456</v>
      </c>
      <c r="M1293" s="33" t="str">
        <f>VLOOKUP(B1293,SAOM!B$2:F3120,5,0)</f>
        <v>Lider</v>
      </c>
      <c r="N1293" s="101" t="s">
        <v>1624</v>
      </c>
      <c r="O1293" s="11" t="str">
        <f>VLOOKUP(N1293,Coordenadas!B$2:C2140,2,0)</f>
        <v>CENTRO</v>
      </c>
      <c r="P1293" s="11" t="str">
        <f>VLOOKUP(N1293,Coordenadas!B$2:D2140,3,0)</f>
        <v>19°49'41.05"S</v>
      </c>
      <c r="Q1293" s="11" t="str">
        <f>VLOOKUP(N1293,Coordenadas!B$2:E2140,4,0)</f>
        <v xml:space="preserve"> 43°22'55.14"O</v>
      </c>
      <c r="R1293" s="31">
        <v>4033</v>
      </c>
      <c r="S1293" s="24">
        <v>41213</v>
      </c>
      <c r="T1293" s="35" t="str">
        <f>VLOOKUP(B1293,SAOM!B$2:M2834,9,0)</f>
        <v xml:space="preserve">Sheila Cristina </v>
      </c>
      <c r="U1293" s="13" t="str">
        <f>VLOOKUP(B1293,SAOM!B$2:N2834,10,0)</f>
        <v>COMUNIDADE RURAL DE VARGEM DA LUA -  VARGEM DA LUA</v>
      </c>
      <c r="V1293" s="35" t="str">
        <f>VLOOKUP(B1293,SAOM!B$2:P2834,12,0)</f>
        <v xml:space="preserve">3833-5562	</v>
      </c>
      <c r="W1293" s="60" t="str">
        <f>VLOOKUP(B1293,SAOM!B$2:O2834,11,0)</f>
        <v>35935-000</v>
      </c>
      <c r="X1293" s="33" t="str">
        <f>VLOOKUP(B1293,SAOM!B$2:Q2834,13,0)</f>
        <v>00:20:0E:10:54:90</v>
      </c>
      <c r="Y1293" s="24">
        <v>41255</v>
      </c>
      <c r="Z1293" s="11" t="s">
        <v>4670</v>
      </c>
      <c r="AA1293" s="55">
        <v>41256</v>
      </c>
      <c r="AB1293" s="28">
        <f>VLOOKUP(C1293,Relatorios!A$3:B2064,2,0)</f>
        <v>41277</v>
      </c>
      <c r="AC1293" s="287">
        <f>VLOOKUP(D1293,Faturamento!D$3:F2728,3,0)</f>
        <v>41287</v>
      </c>
      <c r="AD1293" s="45"/>
      <c r="AE1293" s="14" t="str">
        <f>VLOOKUP(B1293,SAOM!B$2:T2834,16,0)</f>
        <v>O telefone da secretaria foi alterado ((31) 3820-1827)</v>
      </c>
      <c r="AF1293" s="55">
        <f t="shared" si="72"/>
        <v>41346</v>
      </c>
      <c r="AG1293" s="55">
        <v>41380</v>
      </c>
      <c r="AH1293" s="55">
        <v>41386</v>
      </c>
      <c r="AI1293" s="181" t="s">
        <v>8609</v>
      </c>
      <c r="AJ1293" s="115" t="s">
        <v>9087</v>
      </c>
      <c r="AK1293" s="236" t="s">
        <v>17747</v>
      </c>
      <c r="AL1293" s="11" t="str">
        <f>VLOOKUP(B1293,SAOM!B$2:U2951,20,0)</f>
        <v>Nao vai deixar.</v>
      </c>
    </row>
    <row r="1294" spans="1:38" s="15" customFormat="1" ht="15.75" customHeight="1">
      <c r="A1294" s="39">
        <v>4609</v>
      </c>
      <c r="B1294" s="31">
        <v>4609</v>
      </c>
      <c r="C1294" s="31">
        <v>4609</v>
      </c>
      <c r="D1294" s="33" t="str">
        <f>VLOOKUP(B1294,SAOM!B$2:H2951,7,0)</f>
        <v>SES-NOEM-4609</v>
      </c>
      <c r="E1294" s="13">
        <v>41186</v>
      </c>
      <c r="F1294" s="13">
        <v>41234</v>
      </c>
      <c r="G1294" s="13">
        <f>VLOOKUP(B1294,SAOM!B$2:D2838,3,0)</f>
        <v>41234</v>
      </c>
      <c r="H1294" s="13">
        <f t="shared" si="71"/>
        <v>41249</v>
      </c>
      <c r="I1294" s="13" t="s">
        <v>458</v>
      </c>
      <c r="J1294" s="10" t="s">
        <v>469</v>
      </c>
      <c r="K1294" s="33" t="str">
        <f>VLOOKUP(B1294,SAOM!B$2:H2835,4,0)</f>
        <v>Aceito</v>
      </c>
      <c r="L1294" s="10" t="s">
        <v>456</v>
      </c>
      <c r="M1294" s="33" t="str">
        <f>VLOOKUP(B1294,SAOM!B$2:F3121,5,0)</f>
        <v>Lider</v>
      </c>
      <c r="N1294" s="68" t="s">
        <v>6807</v>
      </c>
      <c r="O1294" s="11" t="str">
        <f>VLOOKUP(N1294,Coordenadas!B$2:C2141,2,0)</f>
        <v>LESTE</v>
      </c>
      <c r="P1294" s="11" t="str">
        <f>VLOOKUP(N1294,Coordenadas!B$2:D2141,3,0)</f>
        <v xml:space="preserve"> 18°27'48.16"S</v>
      </c>
      <c r="Q1294" s="11" t="str">
        <f>VLOOKUP(N1294,Coordenadas!B$2:E2141,4,0)</f>
        <v xml:space="preserve"> 41° 1'7.00"O</v>
      </c>
      <c r="R1294" s="33">
        <v>4033</v>
      </c>
      <c r="S1294" s="13">
        <v>41236</v>
      </c>
      <c r="T1294" s="35" t="str">
        <f>VLOOKUP(B1294,SAOM!B$2:M2835,9,0)</f>
        <v>NAYARA MAXIMIANO OLIVEIRA</v>
      </c>
      <c r="U1294" s="13" t="str">
        <f>VLOOKUP(B1294,SAOM!B$2:N2835,10,0)</f>
        <v>JOÃO ALVES DE PAULA N/450 - CENTRO</v>
      </c>
      <c r="V1294" s="35" t="str">
        <f>VLOOKUP(B1294,SAOM!B$2:P2835,12,0)</f>
        <v>(33)3241-8001</v>
      </c>
      <c r="W1294" s="60" t="str">
        <f>VLOOKUP(B1294,SAOM!B$2:O2835,11,0)</f>
        <v>35298-000</v>
      </c>
      <c r="X1294" s="33" t="str">
        <f>VLOOKUP(B1294,SAOM!B$2:Q2835,13,0)</f>
        <v>00:20:0e:10:4c:2b</v>
      </c>
      <c r="Y1294" s="13">
        <v>41326</v>
      </c>
      <c r="Z1294" s="11" t="s">
        <v>9436</v>
      </c>
      <c r="AA1294" s="14">
        <v>41326</v>
      </c>
      <c r="AB1294" s="28" t="e">
        <f>VLOOKUP(C1294,Relatorios!A$3:B2065,2,0)</f>
        <v>#N/A</v>
      </c>
      <c r="AC1294" s="287">
        <f>VLOOKUP(D1294,Faturamento!D$3:F2729,3,0)</f>
        <v>41357</v>
      </c>
      <c r="AD1294" s="41"/>
      <c r="AE1294" s="14" t="str">
        <f>VLOOKUP(B1294,SAOM!B$2:T2835,16,0)</f>
        <v>25/10/2012 13:21:26 	Ivan Santos 	ATUALIZADO.  	Pendência Ativação Resolvida
22/10/2012 10:39:44 	Hernan Martins Alves 	Tentativas de contato por diversas vezes, mas não atendem. Informar novo contato   	Pendência Ativação</v>
      </c>
      <c r="AF1294" s="14">
        <f t="shared" si="72"/>
        <v>41416</v>
      </c>
      <c r="AG1294" s="14" t="s">
        <v>4162</v>
      </c>
      <c r="AH1294" s="14"/>
      <c r="AI1294" s="47"/>
      <c r="AJ1294" s="114"/>
      <c r="AK1294" s="114"/>
      <c r="AL1294" s="11" t="str">
        <f>VLOOKUP(B1294,SAOM!B$2:U2952,20,0)</f>
        <v>No modem.</v>
      </c>
    </row>
    <row r="1295" spans="1:38" s="15" customFormat="1" ht="15.75" customHeight="1">
      <c r="A1295" s="39">
        <v>4608</v>
      </c>
      <c r="B1295" s="31">
        <v>4608</v>
      </c>
      <c r="C1295" s="31">
        <v>4608</v>
      </c>
      <c r="D1295" s="33" t="str">
        <f>VLOOKUP(B1295,SAOM!B$2:H2952,7,0)</f>
        <v>SES-NIRA-4608</v>
      </c>
      <c r="E1295" s="13">
        <v>41186</v>
      </c>
      <c r="F1295" s="13">
        <f>E1295+45</f>
        <v>41231</v>
      </c>
      <c r="G1295" s="13">
        <f>VLOOKUP(B1295,SAOM!B$2:D2839,3,0)</f>
        <v>41270</v>
      </c>
      <c r="H1295" s="13">
        <f t="shared" si="71"/>
        <v>41246</v>
      </c>
      <c r="I1295" s="13">
        <v>41204</v>
      </c>
      <c r="J1295" s="10" t="s">
        <v>469</v>
      </c>
      <c r="K1295" s="33" t="str">
        <f>VLOOKUP(B1295,SAOM!B$2:H2836,4,0)</f>
        <v>Aceito</v>
      </c>
      <c r="L1295" s="10" t="s">
        <v>456</v>
      </c>
      <c r="M1295" s="33" t="str">
        <f>VLOOKUP(B1295,SAOM!B$2:F3122,5,0)</f>
        <v>Lider</v>
      </c>
      <c r="N1295" s="68" t="s">
        <v>8423</v>
      </c>
      <c r="O1295" s="11" t="str">
        <f>VLOOKUP(N1295,Coordenadas!B$2:C2142,2,0)</f>
        <v>NORTE DE MINAS</v>
      </c>
      <c r="P1295" s="11" t="str">
        <f>VLOOKUP(N1295,Coordenadas!B$2:D2142,3,0)</f>
        <v xml:space="preserve"> 15°19'8.89"S</v>
      </c>
      <c r="Q1295" s="11" t="str">
        <f>VLOOKUP(N1295,Coordenadas!B$2:E2142,4,0)</f>
        <v xml:space="preserve"> 41°45'12.23"O</v>
      </c>
      <c r="R1295" s="33">
        <v>4033</v>
      </c>
      <c r="S1295" s="13">
        <v>41232</v>
      </c>
      <c r="T1295" s="35" t="str">
        <f>VLOOKUP(B1295,SAOM!B$2:M2836,9,0)</f>
        <v>JÚLIO CÉSAR SOUSA ROCHA</v>
      </c>
      <c r="U1295" s="13" t="str">
        <f>VLOOKUP(B1295,SAOM!B$2:N2836,10,0)</f>
        <v>AVENIDA DOMINGOS JOSÉ DE MATOS 67 - CENTRO</v>
      </c>
      <c r="V1295" s="35" t="str">
        <f>VLOOKUP(B1295,SAOM!B$2:P2836,12,0)</f>
        <v>(38)3832-8336</v>
      </c>
      <c r="W1295" s="60" t="str">
        <f>VLOOKUP(B1295,SAOM!B$2:O2836,11,0)</f>
        <v>39553-000</v>
      </c>
      <c r="X1295" s="33" t="str">
        <f>VLOOKUP(B1295,SAOM!B$2:Q2836,13,0)</f>
        <v>00:20:0E:10:55:76</v>
      </c>
      <c r="Y1295" s="13">
        <v>41254</v>
      </c>
      <c r="Z1295" s="40" t="s">
        <v>1868</v>
      </c>
      <c r="AA1295" s="14">
        <v>41254</v>
      </c>
      <c r="AB1295" s="28">
        <f>VLOOKUP(C1295,Relatorios!A$3:B2066,2,0)</f>
        <v>41291</v>
      </c>
      <c r="AC1295" s="287">
        <f>VLOOKUP(D1295,Faturamento!D$3:F2730,3,0)</f>
        <v>41285</v>
      </c>
      <c r="AD1295" s="41"/>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 t="shared" si="72"/>
        <v>41344</v>
      </c>
      <c r="AG1295" s="14" t="s">
        <v>4162</v>
      </c>
      <c r="AH1295" s="14"/>
      <c r="AI1295" s="47"/>
      <c r="AJ1295" s="114"/>
      <c r="AK1295" s="114"/>
      <c r="AL1295" s="11" t="str">
        <f>VLOOKUP(B1295,SAOM!B$2:U2953,20,0)</f>
        <v>Vai deixar ligado no modem.</v>
      </c>
    </row>
    <row r="1296" spans="1:38" s="15" customFormat="1" ht="15.75" customHeight="1">
      <c r="A1296" s="39">
        <v>4607</v>
      </c>
      <c r="B1296" s="31">
        <v>4607</v>
      </c>
      <c r="C1296" s="31">
        <v>4607</v>
      </c>
      <c r="D1296" s="33" t="str">
        <f>VLOOKUP(B1296,SAOM!B$2:H2953,7,0)</f>
        <v>SES-NAIA-4607</v>
      </c>
      <c r="E1296" s="13">
        <v>41186</v>
      </c>
      <c r="F1296" s="13">
        <f>E1296+45</f>
        <v>41231</v>
      </c>
      <c r="G1296" s="13">
        <f>VLOOKUP(B1296,SAOM!B$2:D2840,3,0)</f>
        <v>41231</v>
      </c>
      <c r="H1296" s="13">
        <f t="shared" si="71"/>
        <v>41246</v>
      </c>
      <c r="I1296" s="13" t="s">
        <v>458</v>
      </c>
      <c r="J1296" s="10" t="s">
        <v>469</v>
      </c>
      <c r="K1296" s="33" t="str">
        <f>VLOOKUP(B1296,SAOM!B$2:H2837,4,0)</f>
        <v>Aceito</v>
      </c>
      <c r="L1296" s="10" t="s">
        <v>456</v>
      </c>
      <c r="M1296" s="33" t="str">
        <f>VLOOKUP(B1296,SAOM!B$2:F3123,5,0)</f>
        <v>Lider</v>
      </c>
      <c r="N1296" s="68" t="s">
        <v>8428</v>
      </c>
      <c r="O1296" s="11" t="str">
        <f>VLOOKUP(N1296,Coordenadas!B$2:C2143,2,0)</f>
        <v>NOROESTE</v>
      </c>
      <c r="P1296" s="11" t="str">
        <f>VLOOKUP(N1296,Coordenadas!B$2:D2143,3,0)</f>
        <v xml:space="preserve"> 16°33'52.97"S</v>
      </c>
      <c r="Q1296" s="11" t="str">
        <f>VLOOKUP(N1296,Coordenadas!B$2:E2143,4,0)</f>
        <v xml:space="preserve"> 46°28'8.80"O</v>
      </c>
      <c r="R1296" s="33">
        <v>4033</v>
      </c>
      <c r="S1296" s="13">
        <v>41213</v>
      </c>
      <c r="T1296" s="35" t="str">
        <f>VLOOKUP(B1296,SAOM!B$2:M2837,9,0)</f>
        <v>DAYANA BRANQUINHO DE ARAÚJO</v>
      </c>
      <c r="U1296" s="13" t="str">
        <f>VLOOKUP(B1296,SAOM!B$2:N2837,10,0)</f>
        <v>RUA SÃO JOSÉ, 730 - CENTRO</v>
      </c>
      <c r="V1296" s="35" t="str">
        <f>VLOOKUP(B1296,SAOM!B$2:P2837,12,0)</f>
        <v>(38)3675-8162</v>
      </c>
      <c r="W1296" s="60" t="str">
        <f>VLOOKUP(B1296,SAOM!B$2:O2837,11,0)</f>
        <v>38658-000</v>
      </c>
      <c r="X1296" s="33" t="str">
        <f>VLOOKUP(B1296,SAOM!B$2:Q2837,13,0)</f>
        <v>00:20:0E:10:4F:6F</v>
      </c>
      <c r="Y1296" s="13">
        <v>41261</v>
      </c>
      <c r="Z1296" s="11" t="s">
        <v>9340</v>
      </c>
      <c r="AA1296" s="14">
        <v>41261</v>
      </c>
      <c r="AB1296" s="28">
        <f>VLOOKUP(C1296,Relatorios!A$3:B2067,2,0)</f>
        <v>41299</v>
      </c>
      <c r="AC1296" s="287">
        <f>VLOOKUP(D1296,Faturamento!D$3:F2731,3,0)</f>
        <v>41292</v>
      </c>
      <c r="AD1296" s="41"/>
      <c r="AE1296" s="14" t="str">
        <f>VLOOKUP(B1296,SAOM!B$2:T2837,16,0)</f>
        <v>-</v>
      </c>
      <c r="AF1296" s="14">
        <f t="shared" si="72"/>
        <v>41351</v>
      </c>
      <c r="AG1296" s="14" t="s">
        <v>4162</v>
      </c>
      <c r="AH1296" s="14"/>
      <c r="AI1296" s="47"/>
      <c r="AJ1296" s="114"/>
      <c r="AK1296" s="114"/>
      <c r="AL1296" s="11" t="str">
        <f>VLOOKUP(B1296,SAOM!B$2:U2954,20,0)</f>
        <v>Ligado ao modem.</v>
      </c>
    </row>
    <row r="1297" spans="1:38" s="15" customFormat="1" ht="15.75" customHeight="1">
      <c r="A1297" s="39">
        <v>4605</v>
      </c>
      <c r="B1297" s="31">
        <v>4605</v>
      </c>
      <c r="C1297" s="31">
        <v>4605</v>
      </c>
      <c r="D1297" s="33" t="str">
        <f>VLOOKUP(B1297,SAOM!B$2:H2954,7,0)</f>
        <v>-</v>
      </c>
      <c r="E1297" s="13">
        <v>41186</v>
      </c>
      <c r="F1297" s="13">
        <v>41402</v>
      </c>
      <c r="G1297" s="13">
        <f>VLOOKUP(B1297,SAOM!B$2:D2841,3,0)</f>
        <v>41402</v>
      </c>
      <c r="H1297" s="13">
        <f t="shared" si="71"/>
        <v>41417</v>
      </c>
      <c r="I1297" s="13">
        <v>41284</v>
      </c>
      <c r="J1297" s="10" t="s">
        <v>12061</v>
      </c>
      <c r="K1297" s="33" t="str">
        <f>VLOOKUP(B1297,SAOM!B$2:H2838,4,0)</f>
        <v>Agendado</v>
      </c>
      <c r="L1297" s="10" t="s">
        <v>456</v>
      </c>
      <c r="M1297" s="33" t="str">
        <f>VLOOKUP(B1297,SAOM!B$2:F3124,5,0)</f>
        <v>Lider</v>
      </c>
      <c r="N1297" s="68" t="s">
        <v>7561</v>
      </c>
      <c r="O1297" s="11" t="str">
        <f>VLOOKUP(N1297,Coordenadas!B$2:C2144,2,0)</f>
        <v>TRIÂNGULO DO NORTE</v>
      </c>
      <c r="P1297" s="11" t="str">
        <f>VLOOKUP(N1297,Coordenadas!B$2:D2144,3,0)</f>
        <v xml:space="preserve"> 18°52'21.73"S</v>
      </c>
      <c r="Q1297" s="11" t="str">
        <f>VLOOKUP(N1297,Coordenadas!B$2:E2144,4,0)</f>
        <v xml:space="preserve"> 48°52'24.66"O</v>
      </c>
      <c r="R1297" s="33">
        <v>4033</v>
      </c>
      <c r="S1297" s="13">
        <v>41403</v>
      </c>
      <c r="T1297" s="35" t="str">
        <f>VLOOKUP(B1297,SAOM!B$2:M2838,9,0)</f>
        <v>LUIS HENRIQUE VIEIRA DOMINGUES</v>
      </c>
      <c r="U1297" s="13" t="str">
        <f>VLOOKUP(B1297,SAOM!B$2:N2838,10,0)</f>
        <v xml:space="preserve"> Rua Palmas nº 95  - JARDIM ELDORADO</v>
      </c>
      <c r="V1297" s="35" t="str">
        <f>VLOOKUP(B1297,SAOM!B$2:P2838,12,0)</f>
        <v>(34)3283-0112/ 0541</v>
      </c>
      <c r="W1297" s="60" t="str">
        <f>VLOOKUP(B1297,SAOM!B$2:O2838,11,0)</f>
        <v>38420-000</v>
      </c>
      <c r="X1297" s="33" t="str">
        <f>VLOOKUP(B1297,SAOM!B$2:Q2838,13,0)</f>
        <v>-</v>
      </c>
      <c r="Y1297" s="13"/>
      <c r="Z1297" s="11"/>
      <c r="AA1297" s="14"/>
      <c r="AB1297" s="28" t="e">
        <f>VLOOKUP(C1297,Relatorios!A$3:B2068,2,0)</f>
        <v>#N/A</v>
      </c>
      <c r="AC1297" s="287" t="e">
        <f>VLOOKUP(D1297,Faturamento!D$3:F2732,3,0)</f>
        <v>#N/A</v>
      </c>
      <c r="AD1297" s="41"/>
      <c r="AE1297" s="14"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4">
        <f t="shared" si="72"/>
        <v>90</v>
      </c>
      <c r="AG1297" s="14" t="s">
        <v>4162</v>
      </c>
      <c r="AH1297" s="14"/>
      <c r="AI1297" s="47"/>
      <c r="AJ1297" s="114"/>
      <c r="AK1297" s="114"/>
      <c r="AL1297" s="11" t="str">
        <f>VLOOKUP(B1297,SAOM!B$2:U2955,20,0)</f>
        <v>-</v>
      </c>
    </row>
    <row r="1298" spans="1:38" s="57" customFormat="1" ht="15.75" customHeight="1">
      <c r="A1298" s="39">
        <v>4604</v>
      </c>
      <c r="B1298" s="31">
        <v>4604</v>
      </c>
      <c r="C1298" s="31">
        <v>4604</v>
      </c>
      <c r="D1298" s="33" t="str">
        <f>VLOOKUP(B1298,SAOM!B$2:H2955,7,0)</f>
        <v>SES-MOMA-4604</v>
      </c>
      <c r="E1298" s="24">
        <v>41186</v>
      </c>
      <c r="F1298" s="24">
        <f>E1298+45</f>
        <v>41231</v>
      </c>
      <c r="G1298" s="13">
        <f>VLOOKUP(B1298,SAOM!B$2:D2842,3,0)</f>
        <v>41231</v>
      </c>
      <c r="H1298" s="24">
        <f t="shared" si="71"/>
        <v>41246</v>
      </c>
      <c r="I1298" s="24" t="s">
        <v>458</v>
      </c>
      <c r="J1298" s="48" t="s">
        <v>469</v>
      </c>
      <c r="K1298" s="33" t="str">
        <f>VLOOKUP(B1298,SAOM!B$2:H2839,4,0)</f>
        <v>Aceito</v>
      </c>
      <c r="L1298" s="10" t="s">
        <v>456</v>
      </c>
      <c r="M1298" s="33" t="str">
        <f>VLOOKUP(B1298,SAOM!B$2:F3125,5,0)</f>
        <v>Lider</v>
      </c>
      <c r="N1298" s="101" t="s">
        <v>8434</v>
      </c>
      <c r="O1298" s="11" t="str">
        <f>VLOOKUP(N1298,Coordenadas!B$2:C2145,2,0)</f>
        <v>OESTE</v>
      </c>
      <c r="P1298" s="11" t="str">
        <f>VLOOKUP(N1298,Coordenadas!B$2:D2145,3,0)</f>
        <v xml:space="preserve"> 19°51'4.73"S</v>
      </c>
      <c r="Q1298" s="11" t="str">
        <f>VLOOKUP(N1298,Coordenadas!B$2:E2145,4,0)</f>
        <v xml:space="preserve"> 45°24'45.08"O</v>
      </c>
      <c r="R1298" s="31">
        <v>4033</v>
      </c>
      <c r="S1298" s="24">
        <v>41213</v>
      </c>
      <c r="T1298" s="35" t="str">
        <f>VLOOKUP(B1298,SAOM!B$2:M2839,9,0)</f>
        <v>IVAN AMARAL CONTIJO</v>
      </c>
      <c r="U1298" s="13" t="str">
        <f>VLOOKUP(B1298,SAOM!B$2:N2839,10,0)</f>
        <v>RUA ARAGUARI 787 - CENTRO</v>
      </c>
      <c r="V1298" s="35" t="str">
        <f>VLOOKUP(B1298,SAOM!B$2:P2839,12,0)</f>
        <v>(37)3525-1350</v>
      </c>
      <c r="W1298" s="60" t="str">
        <f>VLOOKUP(B1298,SAOM!B$2:O2839,11,0)</f>
        <v>35604-000</v>
      </c>
      <c r="X1298" s="33" t="str">
        <f>VLOOKUP(B1298,SAOM!B$2:Q2839,13,0)</f>
        <v>00:20:0E:10:53:80</v>
      </c>
      <c r="Y1298" s="24">
        <v>41249</v>
      </c>
      <c r="Z1298" s="40" t="s">
        <v>4973</v>
      </c>
      <c r="AA1298" s="55">
        <v>41250</v>
      </c>
      <c r="AB1298" s="28">
        <f>VLOOKUP(C1298,Relatorios!A$3:B2069,2,0)</f>
        <v>41277</v>
      </c>
      <c r="AC1298" s="287">
        <f>VLOOKUP(D1298,Faturamento!D$3:F2733,3,0)</f>
        <v>41281</v>
      </c>
      <c r="AD1298" s="45"/>
      <c r="AE1298" s="14" t="str">
        <f>VLOOKUP(B1298,SAOM!B$2:T2839,16,0)</f>
        <v>-</v>
      </c>
      <c r="AF1298" s="55">
        <f t="shared" si="72"/>
        <v>41340</v>
      </c>
      <c r="AG1298" s="55" t="s">
        <v>4162</v>
      </c>
      <c r="AH1298" s="55"/>
      <c r="AI1298" s="181"/>
      <c r="AJ1298" s="115"/>
      <c r="AK1298" s="115"/>
      <c r="AL1298" s="11" t="str">
        <f>VLOOKUP(B1298,SAOM!B$2:U2956,20,0)</f>
        <v>Vai deixar conectado no modem.</v>
      </c>
    </row>
    <row r="1299" spans="1:38" s="15" customFormat="1" ht="15.75" customHeight="1">
      <c r="A1299" s="39">
        <v>4603</v>
      </c>
      <c r="B1299" s="31">
        <v>4603</v>
      </c>
      <c r="C1299" s="31">
        <v>4603</v>
      </c>
      <c r="D1299" s="33" t="str">
        <f>VLOOKUP(B1299,SAOM!B$2:H2956,7,0)</f>
        <v>-</v>
      </c>
      <c r="E1299" s="13">
        <v>41186</v>
      </c>
      <c r="F1299" s="13">
        <v>41249</v>
      </c>
      <c r="G1299" s="13">
        <f>VLOOKUP(B1299,SAOM!B$2:D2843,3,0)</f>
        <v>41270</v>
      </c>
      <c r="H1299" s="13">
        <f t="shared" si="71"/>
        <v>41264</v>
      </c>
      <c r="I1299" s="13" t="s">
        <v>458</v>
      </c>
      <c r="J1299" s="10" t="s">
        <v>12061</v>
      </c>
      <c r="K1299" s="33" t="str">
        <f>VLOOKUP(B1299,SAOM!B$2:H2840,4,0)</f>
        <v>Agendado</v>
      </c>
      <c r="L1299" s="10" t="s">
        <v>456</v>
      </c>
      <c r="M1299" s="33" t="str">
        <f>VLOOKUP(B1299,SAOM!B$2:F3126,5,0)</f>
        <v>Lider</v>
      </c>
      <c r="N1299" s="68" t="s">
        <v>8439</v>
      </c>
      <c r="O1299" s="11" t="str">
        <f>VLOOKUP(N1299,Coordenadas!B$2:C2146,2,0)</f>
        <v>NORTE DE MINAS</v>
      </c>
      <c r="P1299" s="11" t="str">
        <f>VLOOKUP(N1299,Coordenadas!B$2:D2146,3,0)</f>
        <v xml:space="preserve"> 16°17'20.25"S</v>
      </c>
      <c r="Q1299" s="11" t="str">
        <f>VLOOKUP(N1299,Coordenadas!B$2:E2146,4,0)</f>
        <v xml:space="preserve"> 44° 9'2.17"O</v>
      </c>
      <c r="R1299" s="33">
        <v>4033</v>
      </c>
      <c r="S1299" s="13">
        <v>41400</v>
      </c>
      <c r="T1299" s="35" t="str">
        <f>VLOOKUP(B1299,SAOM!B$2:M2840,9,0)</f>
        <v>CHRISTIANE RODRIGUES PEREIRA</v>
      </c>
      <c r="U1299" s="13" t="str">
        <f>VLOOKUP(B1299,SAOM!B$2:N2840,10,0)</f>
        <v>RUA: MUNIS PEREIRA DE ANDRADE N/81 - SÃO JOSE</v>
      </c>
      <c r="V1299" s="35" t="str">
        <f>VLOOKUP(B1299,SAOM!B$2:P2840,12,0)</f>
        <v>(38)3239-1291/-1112</v>
      </c>
      <c r="W1299" s="60" t="str">
        <f>VLOOKUP(B1299,SAOM!B$2:O2840,11,0)</f>
        <v>39420-000</v>
      </c>
      <c r="X1299" s="33" t="str">
        <f>VLOOKUP(B1299,SAOM!B$2:Q2840,13,0)</f>
        <v>-</v>
      </c>
      <c r="Y1299" s="13"/>
      <c r="Z1299" s="11"/>
      <c r="AA1299" s="14"/>
      <c r="AB1299" s="28" t="e">
        <f>VLOOKUP(C1299,Relatorios!A$3:B2070,2,0)</f>
        <v>#N/A</v>
      </c>
      <c r="AC1299" s="287" t="e">
        <f>VLOOKUP(D1299,Faturamento!D$3:F2734,3,0)</f>
        <v>#N/A</v>
      </c>
      <c r="AD1299" s="41"/>
      <c r="AE1299" s="14"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14">
        <f t="shared" si="72"/>
        <v>90</v>
      </c>
      <c r="AG1299" s="14" t="s">
        <v>4162</v>
      </c>
      <c r="AH1299" s="14"/>
      <c r="AI1299" s="47"/>
      <c r="AJ1299" s="114"/>
      <c r="AK1299" s="114"/>
      <c r="AL1299" s="11" t="str">
        <f>VLOOKUP(B1299,SAOM!B$2:U2957,20,0)</f>
        <v>-</v>
      </c>
    </row>
    <row r="1300" spans="1:38" s="15" customFormat="1" ht="15.75" customHeight="1">
      <c r="A1300" s="39">
        <v>4602</v>
      </c>
      <c r="B1300" s="31">
        <v>4602</v>
      </c>
      <c r="C1300" s="31">
        <v>4602</v>
      </c>
      <c r="D1300" s="33" t="str">
        <f>VLOOKUP(B1300,SAOM!B$2:H2957,7,0)</f>
        <v>SES-MAPO-4602</v>
      </c>
      <c r="E1300" s="13">
        <v>41186</v>
      </c>
      <c r="F1300" s="13">
        <f>E1300+45</f>
        <v>41231</v>
      </c>
      <c r="G1300" s="13">
        <f>VLOOKUP(B1300,SAOM!B$2:D2844,3,0)</f>
        <v>41231</v>
      </c>
      <c r="H1300" s="13">
        <f t="shared" si="71"/>
        <v>41246</v>
      </c>
      <c r="I1300" s="13" t="s">
        <v>458</v>
      </c>
      <c r="J1300" s="10" t="s">
        <v>469</v>
      </c>
      <c r="K1300" s="33" t="str">
        <f>VLOOKUP(B1300,SAOM!B$2:H2841,4,0)</f>
        <v>Aceito</v>
      </c>
      <c r="L1300" s="10" t="s">
        <v>456</v>
      </c>
      <c r="M1300" s="33" t="str">
        <f>VLOOKUP(B1300,SAOM!B$2:F3127,5,0)</f>
        <v>Lider</v>
      </c>
      <c r="N1300" s="68" t="s">
        <v>8442</v>
      </c>
      <c r="O1300" s="11" t="str">
        <f>VLOOKUP(N1300,Coordenadas!B$2:C2147,2,0)</f>
        <v>LESTE DO SUL</v>
      </c>
      <c r="P1300" s="11" t="str">
        <f>VLOOKUP(N1300,Coordenadas!B$2:D2147,3,0)</f>
        <v xml:space="preserve"> 20°16'50.20"S</v>
      </c>
      <c r="Q1300" s="11" t="str">
        <f>VLOOKUP(N1300,Coordenadas!B$2:E2147,4,0)</f>
        <v xml:space="preserve"> 42°20'22.34"O</v>
      </c>
      <c r="R1300" s="33">
        <v>4033</v>
      </c>
      <c r="S1300" s="13">
        <v>41213</v>
      </c>
      <c r="T1300" s="35" t="str">
        <f>VLOOKUP(B1300,SAOM!B$2:M2841,9,0)</f>
        <v>JORGEANNE DE OLIVEIRA ASSIS</v>
      </c>
      <c r="U1300" s="13" t="str">
        <f>VLOOKUP(B1300,SAOM!B$2:N2841,10,0)</f>
        <v>Rua Laurindo Pita s/n - CENTRO</v>
      </c>
      <c r="V1300" s="35" t="str">
        <f>VLOOKUP(B1300,SAOM!B$2:P2841,12,0)</f>
        <v>(31)3873-2147</v>
      </c>
      <c r="W1300" s="60" t="str">
        <f>VLOOKUP(B1300,SAOM!B$2:O2841,11,0)</f>
        <v>35367-000</v>
      </c>
      <c r="X1300" s="33" t="str">
        <f>VLOOKUP(B1300,SAOM!B$2:Q2841,13,0)</f>
        <v>00:20:0e:10:4c:79</v>
      </c>
      <c r="Y1300" s="13">
        <v>41277</v>
      </c>
      <c r="Z1300" s="11" t="s">
        <v>4670</v>
      </c>
      <c r="AA1300" s="14">
        <v>41277</v>
      </c>
      <c r="AB1300" s="28">
        <f>VLOOKUP(C1300,Relatorios!A$3:B2071,2,0)</f>
        <v>41299</v>
      </c>
      <c r="AC1300" s="287">
        <f>VLOOKUP(D1300,Faturamento!D$3:F2735,3,0)</f>
        <v>41308</v>
      </c>
      <c r="AD1300" s="41"/>
      <c r="AE1300" s="14" t="str">
        <f>VLOOKUP(B1300,SAOM!B$2:T2841,16,0)</f>
        <v>-</v>
      </c>
      <c r="AF1300" s="14">
        <f t="shared" si="72"/>
        <v>41367</v>
      </c>
      <c r="AG1300" s="14" t="s">
        <v>4162</v>
      </c>
      <c r="AH1300" s="14"/>
      <c r="AI1300" s="47"/>
      <c r="AJ1300" s="114"/>
      <c r="AK1300" s="114"/>
      <c r="AL1300" s="11" t="str">
        <f>VLOOKUP(B1300,SAOM!B$2:U2958,20,0)</f>
        <v>Cabo não possui o comprimento corretp</v>
      </c>
    </row>
    <row r="1301" spans="1:38" s="57" customFormat="1" ht="15.75" customHeight="1">
      <c r="A1301" s="39">
        <v>4601</v>
      </c>
      <c r="B1301" s="31">
        <v>4601</v>
      </c>
      <c r="C1301" s="31">
        <v>4601</v>
      </c>
      <c r="D1301" s="31" t="str">
        <f>VLOOKUP(B1301,SAOM!B$2:H2958,7,0)</f>
        <v>SES-MASO-4601</v>
      </c>
      <c r="E1301" s="24">
        <v>41186</v>
      </c>
      <c r="F1301" s="24">
        <f>E1301+45</f>
        <v>41231</v>
      </c>
      <c r="G1301" s="24">
        <f>VLOOKUP(B1301,SAOM!B$2:D2845,3,0)</f>
        <v>41231</v>
      </c>
      <c r="H1301" s="24">
        <f t="shared" si="71"/>
        <v>41246</v>
      </c>
      <c r="I1301" s="24" t="s">
        <v>458</v>
      </c>
      <c r="J1301" s="48" t="s">
        <v>469</v>
      </c>
      <c r="K1301" s="31" t="str">
        <f>VLOOKUP(B1301,SAOM!B$2:H2842,4,0)</f>
        <v>Aceito</v>
      </c>
      <c r="L1301" s="48" t="s">
        <v>623</v>
      </c>
      <c r="M1301" s="33" t="str">
        <f>VLOOKUP(B1301,SAOM!B$2:F3128,5,0)</f>
        <v>Vodanet</v>
      </c>
      <c r="N1301" s="101" t="s">
        <v>8446</v>
      </c>
      <c r="O1301" s="40" t="str">
        <f>VLOOKUP(N1301,Coordenadas!B$2:C2148,2,0)</f>
        <v>NORTE DE MINAS</v>
      </c>
      <c r="P1301" s="40" t="str">
        <f>VLOOKUP(N1301,Coordenadas!B$2:D2148,3,0)</f>
        <v xml:space="preserve"> 14°51'20.27"S</v>
      </c>
      <c r="Q1301" s="40" t="str">
        <f>VLOOKUP(N1301,Coordenadas!B$2:E2148,4,0)</f>
        <v xml:space="preserve"> 43°54'50.45"O</v>
      </c>
      <c r="R1301" s="31">
        <v>4035</v>
      </c>
      <c r="S1301" s="24">
        <v>41213</v>
      </c>
      <c r="T1301" s="54" t="str">
        <f>VLOOKUP(B1301,SAOM!B$2:M2842,9,0)</f>
        <v>SILVIA NEVES DE SOUZA</v>
      </c>
      <c r="U1301" s="24" t="str">
        <f>VLOOKUP(B1301,SAOM!B$2:N2842,10,0)</f>
        <v>AVENIDA MACHADO DE ASSIS, 1026  - ALTO BONITO</v>
      </c>
      <c r="V1301" s="54" t="str">
        <f>VLOOKUP(B1301,SAOM!B$2:P2842,12,0)</f>
        <v>(38)3616-3191</v>
      </c>
      <c r="W1301" s="175" t="str">
        <f>VLOOKUP(B1301,SAOM!B$2:O2842,11,0)</f>
        <v>39478-000</v>
      </c>
      <c r="X1301" s="31" t="str">
        <f>VLOOKUP(B1301,SAOM!B$2:Q2842,13,0)</f>
        <v>00:20:0E:10:58:09</v>
      </c>
      <c r="Y1301" s="24">
        <v>41358</v>
      </c>
      <c r="Z1301" s="40" t="s">
        <v>3785</v>
      </c>
      <c r="AA1301" s="55">
        <v>41358</v>
      </c>
      <c r="AB1301" s="56" t="e">
        <f>VLOOKUP(C1301,Relatorios!A$3:B2072,2,0)</f>
        <v>#N/A</v>
      </c>
      <c r="AC1301" s="287">
        <f>VLOOKUP(D1301,Faturamento!D$3:F2736,3,0)</f>
        <v>41389</v>
      </c>
      <c r="AD1301" s="45"/>
      <c r="AE1301" s="55" t="str">
        <f>VLOOKUP(B1301,SAOM!B$2:T2842,16,0)</f>
        <v>-</v>
      </c>
      <c r="AF1301" s="55">
        <f t="shared" si="72"/>
        <v>41448</v>
      </c>
      <c r="AG1301" s="55" t="s">
        <v>4162</v>
      </c>
      <c r="AH1301" s="55"/>
      <c r="AI1301" s="181"/>
      <c r="AJ1301" s="115"/>
      <c r="AK1301" s="115"/>
      <c r="AL1301" s="40" t="str">
        <f>VLOOKUP(B1301,SAOM!B$2:U2959,20,0)</f>
        <v xml:space="preserve">Não tem cabo. </v>
      </c>
    </row>
    <row r="1302" spans="1:38" s="57" customFormat="1" ht="15.75" customHeight="1">
      <c r="A1302" s="39">
        <v>4600</v>
      </c>
      <c r="B1302" s="31">
        <v>4600</v>
      </c>
      <c r="C1302" s="31">
        <v>4600</v>
      </c>
      <c r="D1302" s="33" t="str">
        <f>VLOOKUP(B1302,SAOM!B$2:H2959,7,0)</f>
        <v>SES-MAIA-4600</v>
      </c>
      <c r="E1302" s="24">
        <v>41186</v>
      </c>
      <c r="F1302" s="24">
        <f>E1302+45</f>
        <v>41231</v>
      </c>
      <c r="G1302" s="13">
        <f>VLOOKUP(B1302,SAOM!B$2:D2846,3,0)</f>
        <v>41231</v>
      </c>
      <c r="H1302" s="24">
        <f t="shared" si="71"/>
        <v>41246</v>
      </c>
      <c r="I1302" s="24" t="s">
        <v>458</v>
      </c>
      <c r="J1302" s="48" t="s">
        <v>469</v>
      </c>
      <c r="K1302" s="33" t="str">
        <f>VLOOKUP(B1302,SAOM!B$2:H2843,4,0)</f>
        <v>Aceito</v>
      </c>
      <c r="L1302" s="10" t="s">
        <v>456</v>
      </c>
      <c r="M1302" s="33" t="str">
        <f>VLOOKUP(B1302,SAOM!B$2:F3129,5,0)</f>
        <v>Lider</v>
      </c>
      <c r="N1302" s="101" t="s">
        <v>8450</v>
      </c>
      <c r="O1302" s="11" t="str">
        <f>VLOOKUP(N1302,Coordenadas!B$2:C2149,2,0)</f>
        <v>CENTRO</v>
      </c>
      <c r="P1302" s="11" t="str">
        <f>VLOOKUP(N1302,Coordenadas!B$2:D2149,3,0)</f>
        <v xml:space="preserve"> 18°27'23.46"S</v>
      </c>
      <c r="Q1302" s="11" t="str">
        <f>VLOOKUP(N1302,Coordenadas!B$2:E2149,4,0)</f>
        <v xml:space="preserve"> 43° 3'16.78"O</v>
      </c>
      <c r="R1302" s="31">
        <v>4033</v>
      </c>
      <c r="S1302" s="24">
        <v>41213</v>
      </c>
      <c r="T1302" s="35" t="str">
        <f>VLOOKUP(B1302,SAOM!B$2:M2843,9,0)</f>
        <v>GUSTAVO MARTINS OLIVEIRA DIAS</v>
      </c>
      <c r="U1302" s="13" t="str">
        <f>VLOOKUP(B1302,SAOM!B$2:N2843,10,0)</f>
        <v>RUA ANA MARQUES, 278, CENTRO</v>
      </c>
      <c r="V1302" s="35" t="str">
        <f>VLOOKUP(B1302,SAOM!B$2:P2843,12,0)</f>
        <v>(33)3427-1127 -</v>
      </c>
      <c r="W1302" s="60" t="str">
        <f>VLOOKUP(B1302,SAOM!B$2:O2843,11,0)</f>
        <v>39755-000</v>
      </c>
      <c r="X1302" s="33" t="str">
        <f>VLOOKUP(B1302,SAOM!B$2:Q2843,13,0)</f>
        <v>00:20:0e:10:53:62</v>
      </c>
      <c r="Y1302" s="24">
        <v>41246</v>
      </c>
      <c r="Z1302" s="11" t="s">
        <v>5712</v>
      </c>
      <c r="AA1302" s="55">
        <v>41246</v>
      </c>
      <c r="AB1302" s="28" t="str">
        <f>VLOOKUP(C1302,Relatorios!A$3:B2073,2,0)</f>
        <v>Pendente</v>
      </c>
      <c r="AC1302" s="287">
        <f>VLOOKUP(D1302,Faturamento!D$3:F2737,3,0)</f>
        <v>41277</v>
      </c>
      <c r="AD1302" s="45"/>
      <c r="AE1302" s="14" t="str">
        <f>VLOOKUP(B1302,SAOM!B$2:T2843,16,0)</f>
        <v>-</v>
      </c>
      <c r="AF1302" s="55">
        <f t="shared" si="72"/>
        <v>41336</v>
      </c>
      <c r="AG1302" s="55" t="s">
        <v>4162</v>
      </c>
      <c r="AH1302" s="55"/>
      <c r="AI1302" s="181"/>
      <c r="AJ1302" s="115"/>
      <c r="AK1302" s="115"/>
      <c r="AL1302" s="11" t="str">
        <f>VLOOKUP(B1302,SAOM!B$2:U2960,20,0)</f>
        <v>Porta LAN ocupada</v>
      </c>
    </row>
    <row r="1303" spans="1:38" s="15" customFormat="1" ht="15.75" customHeight="1">
      <c r="A1303" s="39">
        <v>4599</v>
      </c>
      <c r="B1303" s="31">
        <v>4599</v>
      </c>
      <c r="C1303" s="31">
        <v>4599</v>
      </c>
      <c r="D1303" s="33" t="str">
        <f>VLOOKUP(B1303,SAOM!B$2:H2960,7,0)</f>
        <v>SES-MAIS-4599</v>
      </c>
      <c r="E1303" s="13">
        <v>41186</v>
      </c>
      <c r="F1303" s="13">
        <v>41232</v>
      </c>
      <c r="G1303" s="13">
        <f>VLOOKUP(B1303,SAOM!B$2:D2847,3,0)</f>
        <v>41232</v>
      </c>
      <c r="H1303" s="13">
        <f t="shared" si="71"/>
        <v>41247</v>
      </c>
      <c r="I1303" s="13">
        <v>41198</v>
      </c>
      <c r="J1303" s="10" t="s">
        <v>469</v>
      </c>
      <c r="K1303" s="33" t="str">
        <f>VLOOKUP(B1303,SAOM!B$2:H2844,4,0)</f>
        <v>Aceito</v>
      </c>
      <c r="L1303" s="10" t="s">
        <v>456</v>
      </c>
      <c r="M1303" s="33" t="str">
        <f>VLOOKUP(B1303,SAOM!B$2:F3130,5,0)</f>
        <v>Lider</v>
      </c>
      <c r="N1303" s="68" t="s">
        <v>6799</v>
      </c>
      <c r="O1303" s="11" t="str">
        <f>VLOOKUP(N1303,Coordenadas!B$2:C2150,2,0)</f>
        <v>SUL</v>
      </c>
      <c r="P1303" s="11" t="str">
        <f>VLOOKUP(N1303,Coordenadas!B$2:D2150,3,0)</f>
        <v xml:space="preserve"> 22°27'1.63"S</v>
      </c>
      <c r="Q1303" s="11" t="str">
        <f>VLOOKUP(N1303,Coordenadas!B$2:E2150,4,0)</f>
        <v xml:space="preserve"> 45° 9'53.58"O</v>
      </c>
      <c r="R1303" s="33">
        <v>4033</v>
      </c>
      <c r="S1303" s="13">
        <v>41213</v>
      </c>
      <c r="T1303" s="35" t="str">
        <f>VLOOKUP(B1303,SAOM!B$2:M2844,9,0)</f>
        <v>PAULO BRUNO CARNEIRO DA SILVA</v>
      </c>
      <c r="U1303" s="13" t="str">
        <f>VLOOKUP(B1303,SAOM!B$2:N2844,10,0)</f>
        <v xml:space="preserve"> 	Rua Juvelino Bezerra n°100 paralela com a R. Ministro Tancredo Neves. </v>
      </c>
      <c r="V1303" s="35" t="str">
        <f>VLOOKUP(B1303,SAOM!B$2:P2844,12,0)</f>
        <v>(35)9880-7883</v>
      </c>
      <c r="W1303" s="60" t="str">
        <f>VLOOKUP(B1303,SAOM!B$2:O2844,11,0)</f>
        <v>37516-000</v>
      </c>
      <c r="X1303" s="33" t="str">
        <f>VLOOKUP(B1303,SAOM!B$2:Q2844,13,0)</f>
        <v>00:20:0e:10:56:67</v>
      </c>
      <c r="Y1303" s="13">
        <v>41222</v>
      </c>
      <c r="Z1303" s="11" t="s">
        <v>4973</v>
      </c>
      <c r="AA1303" s="14">
        <v>41222</v>
      </c>
      <c r="AB1303" s="28">
        <f>VLOOKUP(C1303,Relatorios!A$3:B2074,2,0)</f>
        <v>41277</v>
      </c>
      <c r="AC1303" s="287">
        <f>VLOOKUP(D1303,Faturamento!D$3:F2738,3,0)</f>
        <v>41253</v>
      </c>
      <c r="AD1303" s="41"/>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 t="shared" si="72"/>
        <v>41312</v>
      </c>
      <c r="AG1303" s="14" t="s">
        <v>4162</v>
      </c>
      <c r="AH1303" s="14"/>
      <c r="AI1303" s="47"/>
      <c r="AJ1303" s="114"/>
      <c r="AK1303" s="114"/>
      <c r="AL1303" s="11" t="str">
        <f>VLOOKUP(B1303,SAOM!B$2:U2961,20,0)</f>
        <v>O cabo não possui o comprimento correto</v>
      </c>
    </row>
    <row r="1304" spans="1:38" s="15" customFormat="1" ht="15.75" customHeight="1">
      <c r="A1304" s="39">
        <v>4598</v>
      </c>
      <c r="B1304" s="31">
        <v>4598</v>
      </c>
      <c r="C1304" s="31">
        <v>4598</v>
      </c>
      <c r="D1304" s="33" t="str">
        <f>VLOOKUP(B1304,SAOM!B$2:H2961,7,0)</f>
        <v>-</v>
      </c>
      <c r="E1304" s="13">
        <v>41186</v>
      </c>
      <c r="F1304" s="13">
        <v>41402</v>
      </c>
      <c r="G1304" s="13">
        <f>VLOOKUP(B1304,SAOM!B$2:D2848,3,0)</f>
        <v>41402</v>
      </c>
      <c r="H1304" s="13">
        <f t="shared" si="71"/>
        <v>41417</v>
      </c>
      <c r="I1304" s="13">
        <v>41284</v>
      </c>
      <c r="J1304" s="10" t="s">
        <v>12061</v>
      </c>
      <c r="K1304" s="33" t="str">
        <f>VLOOKUP(B1304,SAOM!B$2:H2845,4,0)</f>
        <v>Agendado</v>
      </c>
      <c r="L1304" s="10" t="s">
        <v>456</v>
      </c>
      <c r="M1304" s="33" t="str">
        <f>VLOOKUP(B1304,SAOM!B$2:F3131,5,0)</f>
        <v>Lider</v>
      </c>
      <c r="N1304" s="68" t="s">
        <v>8457</v>
      </c>
      <c r="O1304" s="11" t="str">
        <f>VLOOKUP(N1304,Coordenadas!B$2:C2151,2,0)</f>
        <v>SUDESTE</v>
      </c>
      <c r="P1304" s="11" t="str">
        <f>VLOOKUP(N1304,Coordenadas!B$2:D2151,3,0)</f>
        <v xml:space="preserve"> 21°41'8.84"S</v>
      </c>
      <c r="Q1304" s="11" t="str">
        <f>VLOOKUP(N1304,Coordenadas!B$2:E2151,4,0)</f>
        <v xml:space="preserve"> 42°57'11.43"O</v>
      </c>
      <c r="R1304" s="33">
        <v>4033</v>
      </c>
      <c r="S1304" s="13">
        <v>41403</v>
      </c>
      <c r="T1304" s="35" t="str">
        <f>VLOOKUP(B1304,SAOM!B$2:M2845,9,0)</f>
        <v>PAULO FERNANDO GARCIA</v>
      </c>
      <c r="U1304" s="13" t="str">
        <f>VLOOKUP(B1304,SAOM!B$2:N2845,10,0)</f>
        <v>RUA FRANCISCO PARADELA DE SOUZA, 02 - CENTRO</v>
      </c>
      <c r="V1304" s="35" t="str">
        <f>VLOOKUP(B1304,SAOM!B$2:P2845,12,0)</f>
        <v>(32)3263-1341</v>
      </c>
      <c r="W1304" s="60" t="str">
        <f>VLOOKUP(B1304,SAOM!B$2:O2845,11,0)</f>
        <v>36608-000</v>
      </c>
      <c r="X1304" s="33" t="str">
        <f>VLOOKUP(B1304,SAOM!B$2:Q2845,13,0)</f>
        <v>-</v>
      </c>
      <c r="Y1304" s="13"/>
      <c r="Z1304" s="11"/>
      <c r="AA1304" s="14"/>
      <c r="AB1304" s="28" t="e">
        <f>VLOOKUP(C1304,Relatorios!A$3:B2075,2,0)</f>
        <v>#N/A</v>
      </c>
      <c r="AC1304" s="287" t="e">
        <f>VLOOKUP(D1304,Faturamento!D$3:F2739,3,0)</f>
        <v>#N/A</v>
      </c>
      <c r="AD1304" s="41"/>
      <c r="AE1304" s="14" t="str">
        <f>VLOOKUP(B1304,SAOM!B$2:T2845,16,0)</f>
        <v>08/05/2013 10:02:49 	Ivan Santos 	Atualizado , Rua Osvaldo Machado , 260 centro RFM  	Pendência Ativação Resolvida
10/01/2013 10:40:26 	Hernan Martins Alves 	Não consegue contato com a localidade.   	Pendência Ativação</v>
      </c>
      <c r="AF1304" s="14">
        <f t="shared" si="72"/>
        <v>90</v>
      </c>
      <c r="AG1304" s="14" t="s">
        <v>4162</v>
      </c>
      <c r="AH1304" s="14"/>
      <c r="AI1304" s="47"/>
      <c r="AJ1304" s="114"/>
      <c r="AK1304" s="114"/>
      <c r="AL1304" s="11" t="str">
        <f>VLOOKUP(B1304,SAOM!B$2:U2962,20,0)</f>
        <v>-</v>
      </c>
    </row>
    <row r="1305" spans="1:38" s="57" customFormat="1" ht="15.75" customHeight="1">
      <c r="A1305" s="39">
        <v>4597</v>
      </c>
      <c r="B1305" s="31">
        <v>4597</v>
      </c>
      <c r="C1305" s="31">
        <v>4597</v>
      </c>
      <c r="D1305" s="33" t="str">
        <f>VLOOKUP(B1305,SAOM!B$2:H2962,7,0)</f>
        <v>SES-MAAC-4597</v>
      </c>
      <c r="E1305" s="24">
        <v>41186</v>
      </c>
      <c r="F1305" s="24">
        <f>E1305+45</f>
        <v>41231</v>
      </c>
      <c r="G1305" s="13">
        <f>VLOOKUP(B1305,SAOM!B$2:D2849,3,0)</f>
        <v>41231</v>
      </c>
      <c r="H1305" s="24">
        <f t="shared" si="71"/>
        <v>41246</v>
      </c>
      <c r="I1305" s="24" t="s">
        <v>458</v>
      </c>
      <c r="J1305" s="48" t="s">
        <v>469</v>
      </c>
      <c r="K1305" s="33" t="str">
        <f>VLOOKUP(B1305,SAOM!B$2:H2846,4,0)</f>
        <v>Aceito</v>
      </c>
      <c r="L1305" s="10" t="s">
        <v>456</v>
      </c>
      <c r="M1305" s="33" t="str">
        <f>VLOOKUP(B1305,SAOM!B$2:F3132,5,0)</f>
        <v>Lider</v>
      </c>
      <c r="N1305" s="101" t="s">
        <v>8462</v>
      </c>
      <c r="O1305" s="11" t="str">
        <f>VLOOKUP(N1305,Coordenadas!B$2:C2152,2,0)</f>
        <v>LESTE</v>
      </c>
      <c r="P1305" s="11" t="str">
        <f>VLOOKUP(N1305,Coordenadas!B$2:D2152,3,0)</f>
        <v xml:space="preserve"> 18°28'24.45"S</v>
      </c>
      <c r="Q1305" s="11" t="str">
        <f>VLOOKUP(N1305,Coordenadas!B$2:E2152,4,0)</f>
        <v xml:space="preserve"> 42° 5'49.25"O</v>
      </c>
      <c r="R1305" s="31">
        <v>4033</v>
      </c>
      <c r="S1305" s="24">
        <v>41213</v>
      </c>
      <c r="T1305" s="35" t="str">
        <f>VLOOKUP(B1305,SAOM!B$2:M2846,9,0)</f>
        <v>THIARA VIEIRA DOS SANTOS</v>
      </c>
      <c r="U1305" s="13" t="str">
        <f>VLOOKUP(B1305,SAOM!B$2:N2846,10,0)</f>
        <v>RUA ALVINO LEITE, 242 - CENTRO</v>
      </c>
      <c r="V1305" s="35">
        <f>VLOOKUP(B1305,SAOM!B$2:P2846,12,0)</f>
        <v>3232921263</v>
      </c>
      <c r="W1305" s="60" t="str">
        <f>VLOOKUP(B1305,SAOM!B$2:O2846,11,0)</f>
        <v>35115-000</v>
      </c>
      <c r="X1305" s="33" t="str">
        <f>VLOOKUP(B1305,SAOM!B$2:Q2846,13,0)</f>
        <v>00:20:0e:10:4a:e4</v>
      </c>
      <c r="Y1305" s="24">
        <v>41247</v>
      </c>
      <c r="Z1305" s="11" t="s">
        <v>7530</v>
      </c>
      <c r="AA1305" s="55">
        <v>41248</v>
      </c>
      <c r="AB1305" s="28">
        <f>VLOOKUP(C1305,Relatorios!A$3:B2076,2,0)</f>
        <v>41277</v>
      </c>
      <c r="AC1305" s="287">
        <f>VLOOKUP(D1305,Faturamento!D$3:F2740,3,0)</f>
        <v>41279</v>
      </c>
      <c r="AD1305" s="45"/>
      <c r="AE1305" s="14" t="str">
        <f>VLOOKUP(B1305,SAOM!B$2:T2846,16,0)</f>
        <v>-</v>
      </c>
      <c r="AF1305" s="55">
        <f t="shared" si="72"/>
        <v>41338</v>
      </c>
      <c r="AG1305" s="55">
        <v>41327</v>
      </c>
      <c r="AH1305" s="55">
        <v>41358</v>
      </c>
      <c r="AI1305" s="181" t="s">
        <v>8609</v>
      </c>
      <c r="AJ1305" s="115" t="s">
        <v>15890</v>
      </c>
      <c r="AK1305" s="115" t="s">
        <v>16038</v>
      </c>
      <c r="AL1305" s="11" t="str">
        <f>VLOOKUP(B1305,SAOM!B$2:U2963,20,0)</f>
        <v>Porta LAN está ocupada</v>
      </c>
    </row>
    <row r="1306" spans="1:38" s="57" customFormat="1" ht="15.75" customHeight="1">
      <c r="A1306" s="39">
        <v>4596</v>
      </c>
      <c r="B1306" s="31">
        <v>4596</v>
      </c>
      <c r="C1306" s="31">
        <v>4596</v>
      </c>
      <c r="D1306" s="33" t="str">
        <f>VLOOKUP(B1306,SAOM!B$2:H2963,7,0)</f>
        <v>SES-LARI-4596</v>
      </c>
      <c r="E1306" s="24">
        <v>41186</v>
      </c>
      <c r="F1306" s="24">
        <f>E1306+45</f>
        <v>41231</v>
      </c>
      <c r="G1306" s="13">
        <f>VLOOKUP(B1306,SAOM!B$2:D2850,3,0)</f>
        <v>41231</v>
      </c>
      <c r="H1306" s="24">
        <f t="shared" si="71"/>
        <v>41246</v>
      </c>
      <c r="I1306" s="24" t="s">
        <v>458</v>
      </c>
      <c r="J1306" s="48" t="s">
        <v>469</v>
      </c>
      <c r="K1306" s="33" t="str">
        <f>VLOOKUP(B1306,SAOM!B$2:H2847,4,0)</f>
        <v>Aceito</v>
      </c>
      <c r="L1306" s="10" t="s">
        <v>456</v>
      </c>
      <c r="M1306" s="33" t="str">
        <f>VLOOKUP(B1306,SAOM!B$2:F3133,5,0)</f>
        <v>Lider</v>
      </c>
      <c r="N1306" s="101" t="s">
        <v>8465</v>
      </c>
      <c r="O1306" s="11" t="str">
        <f>VLOOKUP(N1306,Coordenadas!B$2:C2153,2,0)</f>
        <v>SUL</v>
      </c>
      <c r="P1306" s="11" t="str">
        <f>VLOOKUP(N1306,Coordenadas!B$2:D2153,3,0)</f>
        <v xml:space="preserve"> 21°58'1.71"S</v>
      </c>
      <c r="Q1306" s="11" t="str">
        <f>VLOOKUP(N1306,Coordenadas!B$2:E2153,4,0)</f>
        <v xml:space="preserve"> 45°20'47.78"O</v>
      </c>
      <c r="R1306" s="31">
        <v>4033</v>
      </c>
      <c r="S1306" s="24">
        <v>41225</v>
      </c>
      <c r="T1306" s="35" t="str">
        <f>VLOOKUP(B1306,SAOM!B$2:M2847,9,0)</f>
        <v>GABRIELA HELENA BRAGA</v>
      </c>
      <c r="U1306" s="13" t="str">
        <f>VLOOKUP(B1306,SAOM!B$2:N2847,10,0)</f>
        <v>AVENIDA RENATO NASCIMENTO -  VOLTA DO Ó</v>
      </c>
      <c r="V1306" s="35" t="str">
        <f>VLOOKUP(B1306,SAOM!B$2:P2847,12,0)</f>
        <v>(35)3271-1768</v>
      </c>
      <c r="W1306" s="60" t="str">
        <f>VLOOKUP(B1306,SAOM!B$2:O2847,11,0)</f>
        <v>37480-000</v>
      </c>
      <c r="X1306" s="33" t="str">
        <f>VLOOKUP(B1306,SAOM!B$2:Q2847,13,0)</f>
        <v>00:20:0e:10:55:2e</v>
      </c>
      <c r="Y1306" s="24">
        <v>41235</v>
      </c>
      <c r="Z1306" s="40" t="s">
        <v>6324</v>
      </c>
      <c r="AA1306" s="55">
        <v>41235</v>
      </c>
      <c r="AB1306" s="28">
        <f>VLOOKUP(C1306,Relatorios!A$3:B2077,2,0)</f>
        <v>41291</v>
      </c>
      <c r="AC1306" s="287">
        <f>VLOOKUP(D1306,Faturamento!D$3:F2741,3,0)</f>
        <v>41266</v>
      </c>
      <c r="AD1306" s="45"/>
      <c r="AE1306" s="14" t="str">
        <f>VLOOKUP(B1306,SAOM!B$2:T2847,16,0)</f>
        <v>-</v>
      </c>
      <c r="AF1306" s="55">
        <f t="shared" si="72"/>
        <v>41325</v>
      </c>
      <c r="AG1306" s="55" t="s">
        <v>4162</v>
      </c>
      <c r="AH1306" s="55"/>
      <c r="AI1306" s="181"/>
      <c r="AJ1306" s="115"/>
      <c r="AK1306" s="115"/>
      <c r="AL1306" s="11" t="str">
        <f>VLOOKUP(B1306,SAOM!B$2:U2964,20,0)</f>
        <v>a localidade não possui computador</v>
      </c>
    </row>
    <row r="1307" spans="1:38" s="15" customFormat="1" ht="15.75" customHeight="1">
      <c r="A1307" s="39">
        <v>4595</v>
      </c>
      <c r="B1307" s="31">
        <v>4595</v>
      </c>
      <c r="C1307" s="31">
        <v>4595</v>
      </c>
      <c r="D1307" s="33" t="str">
        <f>VLOOKUP(B1307,SAOM!B$2:H2964,7,0)</f>
        <v>SES-JUIA-4595</v>
      </c>
      <c r="E1307" s="13">
        <v>41186</v>
      </c>
      <c r="F1307" s="13">
        <v>41232</v>
      </c>
      <c r="G1307" s="13">
        <f>VLOOKUP(B1307,SAOM!B$2:D2851,3,0)</f>
        <v>41232</v>
      </c>
      <c r="H1307" s="13">
        <f t="shared" si="71"/>
        <v>41247</v>
      </c>
      <c r="I1307" s="13">
        <v>41198</v>
      </c>
      <c r="J1307" s="10" t="s">
        <v>469</v>
      </c>
      <c r="K1307" s="33" t="str">
        <f>VLOOKUP(B1307,SAOM!B$2:H2848,4,0)</f>
        <v>Aceito</v>
      </c>
      <c r="L1307" s="10" t="s">
        <v>11989</v>
      </c>
      <c r="M1307" s="33" t="str">
        <f>VLOOKUP(B1307,SAOM!B$2:F3134,5,0)</f>
        <v>Torre</v>
      </c>
      <c r="N1307" s="11" t="s">
        <v>8470</v>
      </c>
      <c r="O1307" s="11" t="str">
        <f>VLOOKUP(N1307,Coordenadas!B$2:C2154,2,0)</f>
        <v>SUL</v>
      </c>
      <c r="P1307" s="11" t="str">
        <f>VLOOKUP(N1307,Coordenadas!B$2:D2154,3,0)</f>
        <v xml:space="preserve"> 21°15'11.11"S</v>
      </c>
      <c r="Q1307" s="11" t="str">
        <f>VLOOKUP(N1307,Coordenadas!B$2:E2154,4,0)</f>
        <v xml:space="preserve"> 46°34'35.72"O</v>
      </c>
      <c r="R1307" s="33">
        <v>4033</v>
      </c>
      <c r="S1307" s="13">
        <v>41243</v>
      </c>
      <c r="T1307" s="35" t="str">
        <f>VLOOKUP(B1307,SAOM!B$2:M2848,9,0)</f>
        <v>SIDINEI JOSÉ MARQUES</v>
      </c>
      <c r="U1307" s="13" t="str">
        <f>VLOOKUP(B1307,SAOM!B$2:N2848,10,0)</f>
        <v>RUA Alderico Pinto de Aguiar s/n - Jardim Santo Antonio</v>
      </c>
      <c r="V1307" s="35" t="str">
        <f>VLOOKUP(B1307,SAOM!B$2:P2848,12,0)</f>
        <v>(35)3553-1408/1220</v>
      </c>
      <c r="W1307" s="60" t="str">
        <f>VLOOKUP(B1307,SAOM!B$2:O2848,11,0)</f>
        <v>37805-000</v>
      </c>
      <c r="X1307" s="33" t="str">
        <f>VLOOKUP(B1307,SAOM!B$2:Q2848,13,0)</f>
        <v>00:20:0E:10:54:7F</v>
      </c>
      <c r="Y1307" s="13">
        <v>41256</v>
      </c>
      <c r="Z1307" s="11" t="s">
        <v>11990</v>
      </c>
      <c r="AA1307" s="14">
        <v>41256</v>
      </c>
      <c r="AB1307" s="28">
        <f>VLOOKUP(C1307,Relatorios!A$3:B2078,2,0)</f>
        <v>41278</v>
      </c>
      <c r="AC1307" s="287">
        <f>VLOOKUP(D1307,Faturamento!D$3:F2742,3,0)</f>
        <v>41287</v>
      </c>
      <c r="AD1307" s="41"/>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 t="shared" si="72"/>
        <v>41346</v>
      </c>
      <c r="AG1307" s="14" t="s">
        <v>4162</v>
      </c>
      <c r="AH1307" s="14"/>
      <c r="AI1307" s="47"/>
      <c r="AJ1307" s="114"/>
      <c r="AK1307" s="114"/>
      <c r="AL1307" s="11" t="str">
        <f>VLOOKUP(B1307,SAOM!B$2:U2965,20,0)</f>
        <v>Nao tem computador.</v>
      </c>
    </row>
    <row r="1308" spans="1:38" s="15" customFormat="1" ht="15.75" customHeight="1">
      <c r="A1308" s="39">
        <v>4594</v>
      </c>
      <c r="B1308" s="31">
        <v>4594</v>
      </c>
      <c r="C1308" s="31">
        <v>4594</v>
      </c>
      <c r="D1308" s="33" t="str">
        <f>VLOOKUP(B1308,SAOM!B$2:H2965,7,0)</f>
        <v>SES-JUTO-4594</v>
      </c>
      <c r="E1308" s="13">
        <v>41186</v>
      </c>
      <c r="F1308" s="13">
        <f>E1308+45</f>
        <v>41231</v>
      </c>
      <c r="G1308" s="13">
        <f>VLOOKUP(B1308,SAOM!B$2:D2852,3,0)</f>
        <v>41231</v>
      </c>
      <c r="H1308" s="13">
        <f t="shared" si="71"/>
        <v>41246</v>
      </c>
      <c r="I1308" s="13" t="s">
        <v>458</v>
      </c>
      <c r="J1308" s="10" t="s">
        <v>469</v>
      </c>
      <c r="K1308" s="33" t="str">
        <f>VLOOKUP(B1308,SAOM!B$2:H2849,4,0)</f>
        <v>Aceito</v>
      </c>
      <c r="L1308" s="10" t="s">
        <v>456</v>
      </c>
      <c r="M1308" s="33" t="str">
        <f>VLOOKUP(B1308,SAOM!B$2:F3135,5,0)</f>
        <v>Lider</v>
      </c>
      <c r="N1308" s="68" t="s">
        <v>8473</v>
      </c>
      <c r="O1308" s="11" t="str">
        <f>VLOOKUP(N1308,Coordenadas!B$2:C2155,2,0)</f>
        <v>NORTE DE MINAS</v>
      </c>
      <c r="P1308" s="11" t="str">
        <f>VLOOKUP(N1308,Coordenadas!B$2:D2155,3,0)</f>
        <v xml:space="preserve"> 16°50'49.24"S</v>
      </c>
      <c r="Q1308" s="11" t="str">
        <f>VLOOKUP(N1308,Coordenadas!B$2:E2155,4,0)</f>
        <v xml:space="preserve"> 43°35'2.63"O</v>
      </c>
      <c r="R1308" s="33">
        <v>4033</v>
      </c>
      <c r="S1308" s="13">
        <v>41213</v>
      </c>
      <c r="T1308" s="35" t="str">
        <f>VLOOKUP(B1308,SAOM!B$2:M2849,9,0)</f>
        <v>SARAH CRISTINA CORREIA BATISTA</v>
      </c>
      <c r="U1308" s="13" t="str">
        <f>VLOOKUP(B1308,SAOM!B$2:N2849,10,0)</f>
        <v>RUA JOSÉ VICENTE COSTA 11 - CENTRO</v>
      </c>
      <c r="V1308" s="35" t="str">
        <f>VLOOKUP(B1308,SAOM!B$2:P2849,12,0)</f>
        <v>(38)3236-1118</v>
      </c>
      <c r="W1308" s="60" t="str">
        <f>VLOOKUP(B1308,SAOM!B$2:O2849,11,0)</f>
        <v>39590-000</v>
      </c>
      <c r="X1308" s="33" t="str">
        <f>VLOOKUP(B1308,SAOM!B$2:Q2849,13,0)</f>
        <v>00:20:0E:10:54:48</v>
      </c>
      <c r="Y1308" s="13">
        <v>41262</v>
      </c>
      <c r="Z1308" s="40" t="s">
        <v>1868</v>
      </c>
      <c r="AA1308" s="14">
        <v>41262</v>
      </c>
      <c r="AB1308" s="28">
        <f>VLOOKUP(C1308,Relatorios!A$3:B2079,2,0)</f>
        <v>41299</v>
      </c>
      <c r="AC1308" s="287">
        <f>VLOOKUP(D1308,Faturamento!D$3:F2743,3,0)</f>
        <v>41293</v>
      </c>
      <c r="AD1308" s="41"/>
      <c r="AE1308" s="14" t="str">
        <f>VLOOKUP(B1308,SAOM!B$2:T2849,16,0)</f>
        <v>-</v>
      </c>
      <c r="AF1308" s="14">
        <f t="shared" si="72"/>
        <v>41352</v>
      </c>
      <c r="AG1308" s="14" t="s">
        <v>4162</v>
      </c>
      <c r="AH1308" s="14"/>
      <c r="AI1308" s="47"/>
      <c r="AJ1308" s="114"/>
      <c r="AK1308" s="114"/>
      <c r="AL1308" s="11" t="str">
        <f>VLOOKUP(B1308,SAOM!B$2:U2966,20,0)</f>
        <v>Conectado ao modem</v>
      </c>
    </row>
    <row r="1309" spans="1:38" s="15" customFormat="1" ht="15.75" customHeight="1">
      <c r="A1309" s="39">
        <v>4593</v>
      </c>
      <c r="B1309" s="31">
        <v>4593</v>
      </c>
      <c r="C1309" s="31">
        <v>4593</v>
      </c>
      <c r="D1309" s="33" t="str">
        <f>VLOOKUP(B1309,SAOM!B$2:H2966,7,0)</f>
        <v>SES-JOAN-4593</v>
      </c>
      <c r="E1309" s="13">
        <v>41186</v>
      </c>
      <c r="F1309" s="13">
        <f>E1309+45</f>
        <v>41231</v>
      </c>
      <c r="G1309" s="13">
        <f>VLOOKUP(B1309,SAOM!B$2:D2853,3,0)</f>
        <v>41231</v>
      </c>
      <c r="H1309" s="13">
        <f t="shared" si="71"/>
        <v>41246</v>
      </c>
      <c r="I1309" s="13" t="s">
        <v>458</v>
      </c>
      <c r="J1309" s="10" t="s">
        <v>469</v>
      </c>
      <c r="K1309" s="33" t="str">
        <f>VLOOKUP(B1309,SAOM!B$2:H2850,4,0)</f>
        <v>Aceito</v>
      </c>
      <c r="L1309" s="10" t="s">
        <v>456</v>
      </c>
      <c r="M1309" s="33" t="str">
        <f>VLOOKUP(B1309,SAOM!B$2:F3136,5,0)</f>
        <v>Lider</v>
      </c>
      <c r="N1309" s="68" t="s">
        <v>8478</v>
      </c>
      <c r="O1309" s="11" t="str">
        <f>VLOOKUP(N1309,Coordenadas!B$2:C2156,2,0)</f>
        <v>LESTE</v>
      </c>
      <c r="P1309" s="11" t="str">
        <f>VLOOKUP(N1309,Coordenadas!B$2:D2156,3,0)</f>
        <v xml:space="preserve"> 18°12'58.15"S</v>
      </c>
      <c r="Q1309" s="11" t="str">
        <f>VLOOKUP(N1309,Coordenadas!B$2:E2156,4,0)</f>
        <v xml:space="preserve"> 42°30'14.54"O</v>
      </c>
      <c r="R1309" s="33">
        <v>4033</v>
      </c>
      <c r="S1309" s="13">
        <v>41213</v>
      </c>
      <c r="T1309" s="35" t="str">
        <f>VLOOKUP(B1309,SAOM!B$2:M2850,9,0)</f>
        <v>LAURIANO VIEGAS DE FREITAS</v>
      </c>
      <c r="U1309" s="13" t="str">
        <f>VLOOKUP(B1309,SAOM!B$2:N2850,10,0)</f>
        <v>RUA: ANTÔNIO PINTO RIBEIRO, nº 20 - CENTRO</v>
      </c>
      <c r="V1309" s="35" t="str">
        <f>VLOOKUP(B1309,SAOM!B$2:P2850,12,0)</f>
        <v>(33)3431-9005</v>
      </c>
      <c r="W1309" s="60" t="str">
        <f>VLOOKUP(B1309,SAOM!B$2:O2850,11,0)</f>
        <v>39775-000</v>
      </c>
      <c r="X1309" s="33" t="str">
        <f>VLOOKUP(B1309,SAOM!B$2:Q2850,13,0)</f>
        <v>00:20:0E:10:54:6B</v>
      </c>
      <c r="Y1309" s="13">
        <v>41263</v>
      </c>
      <c r="Z1309" s="40" t="s">
        <v>5721</v>
      </c>
      <c r="AA1309" s="14">
        <v>41263</v>
      </c>
      <c r="AB1309" s="28">
        <f>VLOOKUP(C1309,Relatorios!A$3:B2080,2,0)</f>
        <v>41291</v>
      </c>
      <c r="AC1309" s="287">
        <f>VLOOKUP(D1309,Faturamento!D$3:F2744,3,0)</f>
        <v>41294</v>
      </c>
      <c r="AD1309" s="41"/>
      <c r="AE1309" s="14" t="str">
        <f>VLOOKUP(B1309,SAOM!B$2:T2850,16,0)</f>
        <v>-</v>
      </c>
      <c r="AF1309" s="14">
        <f t="shared" si="72"/>
        <v>41353</v>
      </c>
      <c r="AG1309" s="14" t="s">
        <v>4162</v>
      </c>
      <c r="AH1309" s="14"/>
      <c r="AI1309" s="47"/>
      <c r="AJ1309" s="114"/>
      <c r="AK1309" s="114"/>
      <c r="AL1309" s="11" t="str">
        <f>VLOOKUP(B1309,SAOM!B$2:U2967,20,0)</f>
        <v>Nao tem computador.</v>
      </c>
    </row>
    <row r="1310" spans="1:38" s="57" customFormat="1" ht="15.75" customHeight="1">
      <c r="A1310" s="39">
        <v>4592</v>
      </c>
      <c r="B1310" s="31">
        <v>4592</v>
      </c>
      <c r="C1310" s="31">
        <v>4592</v>
      </c>
      <c r="D1310" s="33" t="str">
        <f>VLOOKUP(B1310,SAOM!B$2:H2967,7,0)</f>
        <v>SES-ITTA-4592</v>
      </c>
      <c r="E1310" s="24">
        <v>41186</v>
      </c>
      <c r="F1310" s="24">
        <f>E1310+45</f>
        <v>41231</v>
      </c>
      <c r="G1310" s="13">
        <f>VLOOKUP(B1310,SAOM!B$2:D2854,3,0)</f>
        <v>41231</v>
      </c>
      <c r="H1310" s="24">
        <f t="shared" si="71"/>
        <v>41246</v>
      </c>
      <c r="I1310" s="24" t="s">
        <v>458</v>
      </c>
      <c r="J1310" s="10" t="s">
        <v>469</v>
      </c>
      <c r="K1310" s="33" t="str">
        <f>VLOOKUP(B1310,SAOM!B$2:H2851,4,0)</f>
        <v>Aceito</v>
      </c>
      <c r="L1310" s="10" t="s">
        <v>456</v>
      </c>
      <c r="M1310" s="33" t="str">
        <f>VLOOKUP(B1310,SAOM!B$2:F3137,5,0)</f>
        <v>Lider</v>
      </c>
      <c r="N1310" s="101" t="s">
        <v>8483</v>
      </c>
      <c r="O1310" s="11" t="str">
        <f>VLOOKUP(N1310,Coordenadas!B$2:C2157,2,0)</f>
        <v>LESTE</v>
      </c>
      <c r="P1310" s="11" t="str">
        <f>VLOOKUP(N1310,Coordenadas!B$2:D2157,3,0)</f>
        <v xml:space="preserve"> 19°22'25.14"S</v>
      </c>
      <c r="Q1310" s="11" t="str">
        <f>VLOOKUP(N1310,Coordenadas!B$2:E2157,4,0)</f>
        <v xml:space="preserve"> 41° 9'48.70"O</v>
      </c>
      <c r="R1310" s="31">
        <v>4033</v>
      </c>
      <c r="S1310" s="24">
        <v>41236</v>
      </c>
      <c r="T1310" s="35" t="str">
        <f>VLOOKUP(B1310,SAOM!B$2:M2851,9,0)</f>
        <v>PRISCILA BALDON</v>
      </c>
      <c r="U1310" s="13" t="str">
        <f>VLOOKUP(B1310,SAOM!B$2:N2851,10,0)</f>
        <v>Avenida Cel Osório, 319 - centro</v>
      </c>
      <c r="V1310" s="35" t="str">
        <f>VLOOKUP(B1310,SAOM!B$2:P2851,12,0)</f>
        <v>(33)3266-3222</v>
      </c>
      <c r="W1310" s="60" t="str">
        <f>VLOOKUP(B1310,SAOM!B$2:O2851,11,0)</f>
        <v>35220-000</v>
      </c>
      <c r="X1310" s="33" t="str">
        <f>VLOOKUP(B1310,SAOM!B$2:Q2851,13,0)</f>
        <v>00:20:0E:10:4A:B1</v>
      </c>
      <c r="Y1310" s="24">
        <v>41250</v>
      </c>
      <c r="Z1310" s="11" t="s">
        <v>7530</v>
      </c>
      <c r="AA1310" s="55">
        <v>41250</v>
      </c>
      <c r="AB1310" s="28">
        <f>VLOOKUP(C1310,Relatorios!A$3:B2081,2,0)</f>
        <v>41299</v>
      </c>
      <c r="AC1310" s="287">
        <f>VLOOKUP(D1310,Faturamento!D$3:F2745,3,0)</f>
        <v>41281</v>
      </c>
      <c r="AD1310" s="45"/>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55">
        <f t="shared" si="72"/>
        <v>41340</v>
      </c>
      <c r="AG1310" s="55">
        <v>41299</v>
      </c>
      <c r="AH1310" s="55">
        <v>41304</v>
      </c>
      <c r="AI1310" s="181" t="s">
        <v>8608</v>
      </c>
      <c r="AJ1310" s="115" t="s">
        <v>14738</v>
      </c>
      <c r="AK1310" s="115" t="s">
        <v>14814</v>
      </c>
      <c r="AL1310" s="11" t="str">
        <f>VLOOKUP(B1310,SAOM!B$2:U2968,20,0)</f>
        <v>Sala não possui computador.</v>
      </c>
    </row>
    <row r="1311" spans="1:38" s="57" customFormat="1" ht="15.75" customHeight="1">
      <c r="A1311" s="39">
        <v>4591</v>
      </c>
      <c r="B1311" s="31">
        <v>4591</v>
      </c>
      <c r="C1311" s="31">
        <v>4591</v>
      </c>
      <c r="D1311" s="33" t="str">
        <f>VLOOKUP(B1311,SAOM!B$2:H2968,7,0)</f>
        <v>SES-ITDU-4591</v>
      </c>
      <c r="E1311" s="24">
        <v>41186</v>
      </c>
      <c r="F1311" s="24">
        <v>41232</v>
      </c>
      <c r="G1311" s="13">
        <f>VLOOKUP(B1311,SAOM!B$2:D2855,3,0)</f>
        <v>41232</v>
      </c>
      <c r="H1311" s="24">
        <f t="shared" si="71"/>
        <v>41247</v>
      </c>
      <c r="I1311" s="24">
        <v>41198</v>
      </c>
      <c r="J1311" s="48" t="s">
        <v>469</v>
      </c>
      <c r="K1311" s="33" t="str">
        <f>VLOOKUP(B1311,SAOM!B$2:H2852,4,0)</f>
        <v>Aceito</v>
      </c>
      <c r="L1311" s="48" t="s">
        <v>11989</v>
      </c>
      <c r="M1311" s="33" t="str">
        <f>VLOOKUP(B1311,SAOM!B$2:F3138,5,0)</f>
        <v>Torre</v>
      </c>
      <c r="N1311" s="40" t="s">
        <v>8487</v>
      </c>
      <c r="O1311" s="11" t="str">
        <f>VLOOKUP(N1311,Coordenadas!B$2:C2158,2,0)</f>
        <v>SUL</v>
      </c>
      <c r="P1311" s="11" t="str">
        <f>VLOOKUP(N1311,Coordenadas!B$2:D2158,3,0)</f>
        <v xml:space="preserve"> 22°17'51.94"S</v>
      </c>
      <c r="Q1311" s="11" t="str">
        <f>VLOOKUP(N1311,Coordenadas!B$2:E2158,4,0)</f>
        <v xml:space="preserve"> 44°55'36.20"O</v>
      </c>
      <c r="R1311" s="31">
        <v>4033</v>
      </c>
      <c r="S1311" s="13">
        <v>41243</v>
      </c>
      <c r="T1311" s="35" t="str">
        <f>VLOOKUP(B1311,SAOM!B$2:M2852,9,0)</f>
        <v>MARIA APARECIDA DA SILVA FERREIRA</v>
      </c>
      <c r="U1311" s="13" t="str">
        <f>VLOOKUP(B1311,SAOM!B$2:N2852,10,0)</f>
        <v>Av. Fernando Costa n°792 - Centro</v>
      </c>
      <c r="V1311" s="35" t="str">
        <f>VLOOKUP(B1311,SAOM!B$2:P2852,12,0)</f>
        <v>(35)3361-1591</v>
      </c>
      <c r="W1311" s="60" t="str">
        <f>VLOOKUP(B1311,SAOM!B$2:O2852,11,0)</f>
        <v>37464-000</v>
      </c>
      <c r="X1311" s="33" t="str">
        <f>VLOOKUP(B1311,SAOM!B$2:Q2852,13,0)</f>
        <v>00:20:0E:10:55:25</v>
      </c>
      <c r="Y1311" s="24">
        <v>41253</v>
      </c>
      <c r="Z1311" s="40" t="s">
        <v>12178</v>
      </c>
      <c r="AA1311" s="55">
        <v>41253</v>
      </c>
      <c r="AB1311" s="28">
        <f>VLOOKUP(C1311,Relatorios!A$3:B2082,2,0)</f>
        <v>41255</v>
      </c>
      <c r="AC1311" s="287">
        <f>VLOOKUP(D1311,Faturamento!D$3:F2746,3,0)</f>
        <v>41284</v>
      </c>
      <c r="AD1311" s="45" t="s">
        <v>8603</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55">
        <f t="shared" si="72"/>
        <v>41343</v>
      </c>
      <c r="AG1311" s="55" t="s">
        <v>4162</v>
      </c>
      <c r="AH1311" s="55"/>
      <c r="AI1311" s="181"/>
      <c r="AJ1311" s="115"/>
      <c r="AK1311" s="115"/>
      <c r="AL1311" s="11" t="str">
        <f>VLOOKUP(B1311,SAOM!B$2:U2969,20,0)</f>
        <v>Não vai deixar.</v>
      </c>
    </row>
    <row r="1312" spans="1:38" s="57" customFormat="1" ht="15.75" customHeight="1">
      <c r="A1312" s="39">
        <v>4606</v>
      </c>
      <c r="B1312" s="31">
        <v>4606</v>
      </c>
      <c r="C1312" s="31">
        <v>4606</v>
      </c>
      <c r="D1312" s="33" t="str">
        <f>VLOOKUP(B1312,SAOM!B$2:H2969,7,0)</f>
        <v>SES-MOLO-4606</v>
      </c>
      <c r="E1312" s="24">
        <v>41186</v>
      </c>
      <c r="F1312" s="24">
        <f>E1312+45</f>
        <v>41231</v>
      </c>
      <c r="G1312" s="13">
        <f>VLOOKUP(B1312,SAOM!B$2:D2856,3,0)</f>
        <v>41231</v>
      </c>
      <c r="H1312" s="24">
        <f t="shared" si="71"/>
        <v>41246</v>
      </c>
      <c r="I1312" s="24" t="s">
        <v>458</v>
      </c>
      <c r="J1312" s="48" t="s">
        <v>469</v>
      </c>
      <c r="K1312" s="33" t="str">
        <f>VLOOKUP(B1312,SAOM!B$2:H2853,4,0)</f>
        <v>Aceito</v>
      </c>
      <c r="L1312" s="10" t="s">
        <v>456</v>
      </c>
      <c r="M1312" s="33" t="str">
        <f>VLOOKUP(B1312,SAOM!B$2:F3139,5,0)</f>
        <v>Lider</v>
      </c>
      <c r="N1312" s="101" t="s">
        <v>8491</v>
      </c>
      <c r="O1312" s="11" t="str">
        <f>VLOOKUP(N1312,Coordenadas!B$2:C2159,2,0)</f>
        <v>NORDESTE</v>
      </c>
      <c r="P1312" s="11" t="str">
        <f>VLOOKUP(N1312,Coordenadas!B$2:D2159,3,0)</f>
        <v xml:space="preserve"> 16°43'0.08"S</v>
      </c>
      <c r="Q1312" s="11" t="str">
        <f>VLOOKUP(N1312,Coordenadas!B$2:E2159,4,0)</f>
        <v xml:space="preserve"> 41°52'0.09"O</v>
      </c>
      <c r="R1312" s="31">
        <v>4033</v>
      </c>
      <c r="S1312" s="24">
        <v>41213</v>
      </c>
      <c r="T1312" s="35" t="str">
        <f>VLOOKUP(B1312,SAOM!B$2:M2853,9,0)</f>
        <v>ANA PAULA VIANNA</v>
      </c>
      <c r="U1312" s="13" t="str">
        <f>VLOOKUP(B1312,SAOM!B$2:N2853,10,0)</f>
        <v>Rua XV de Novembro, 824 - Centro</v>
      </c>
      <c r="V1312" s="35" t="str">
        <f>VLOOKUP(B1312,SAOM!B$2:P2853,12,0)</f>
        <v xml:space="preserve">(35)3573-1288/1748 </v>
      </c>
      <c r="W1312" s="60" t="str">
        <f>VLOOKUP(B1312,SAOM!B$2:O2853,11,0)</f>
        <v>37115-000</v>
      </c>
      <c r="X1312" s="33" t="str">
        <f>VLOOKUP(B1312,SAOM!B$2:Q2853,13,0)</f>
        <v>00:20:0E:10:55:45</v>
      </c>
      <c r="Y1312" s="24">
        <v>41253</v>
      </c>
      <c r="Z1312" s="11" t="s">
        <v>5381</v>
      </c>
      <c r="AA1312" s="55">
        <v>41253</v>
      </c>
      <c r="AB1312" s="28">
        <f>VLOOKUP(C1312,Relatorios!A$3:B2083,2,0)</f>
        <v>41291</v>
      </c>
      <c r="AC1312" s="287">
        <f>VLOOKUP(D1312,Faturamento!D$3:F2747,3,0)</f>
        <v>41284</v>
      </c>
      <c r="AD1312" s="45" t="s">
        <v>8605</v>
      </c>
      <c r="AE1312" s="14" t="str">
        <f>VLOOKUP(B1312,SAOM!B$2:T2853,16,0)</f>
        <v>-</v>
      </c>
      <c r="AF1312" s="55">
        <f t="shared" si="72"/>
        <v>41343</v>
      </c>
      <c r="AG1312" s="55" t="s">
        <v>4162</v>
      </c>
      <c r="AH1312" s="55"/>
      <c r="AI1312" s="181"/>
      <c r="AJ1312" s="115"/>
      <c r="AK1312" s="115"/>
      <c r="AL1312" s="11" t="str">
        <f>VLOOKUP(B1312,SAOM!B$2:U2970,20,0)</f>
        <v>Computador esta longe.</v>
      </c>
    </row>
    <row r="1313" spans="1:38" s="15" customFormat="1" ht="15.75" customHeight="1">
      <c r="A1313" s="39">
        <v>5386</v>
      </c>
      <c r="B1313" s="31">
        <v>5386</v>
      </c>
      <c r="C1313" s="31">
        <v>5386</v>
      </c>
      <c r="D1313" s="33" t="str">
        <f>VLOOKUP(B1313,SAOM!B$2:H2970,7,0)</f>
        <v>SES-BETE-5386</v>
      </c>
      <c r="E1313" s="13">
        <v>41201</v>
      </c>
      <c r="F1313" s="13">
        <f>E1313+45</f>
        <v>41246</v>
      </c>
      <c r="G1313" s="13">
        <f>VLOOKUP(B1313,SAOM!B$2:D2857,3,0)</f>
        <v>25613</v>
      </c>
      <c r="H1313" s="13">
        <f t="shared" si="71"/>
        <v>41261</v>
      </c>
      <c r="I1313" s="13" t="s">
        <v>458</v>
      </c>
      <c r="J1313" s="10" t="s">
        <v>469</v>
      </c>
      <c r="K1313" s="33" t="str">
        <f>VLOOKUP(B1313,SAOM!B$2:H2854,4,0)</f>
        <v>Aceito</v>
      </c>
      <c r="L1313" s="10" t="s">
        <v>623</v>
      </c>
      <c r="M1313" s="33" t="str">
        <f>VLOOKUP(B1313,SAOM!B$2:F3140,5,0)</f>
        <v>Vodanet</v>
      </c>
      <c r="N1313" s="68" t="s">
        <v>1546</v>
      </c>
      <c r="O1313" s="11" t="str">
        <f>VLOOKUP(N1313,Coordenadas!B$2:C2160,2,0)</f>
        <v>CENTRO</v>
      </c>
      <c r="P1313" s="11" t="str">
        <f>VLOOKUP(N1313,Coordenadas!B$2:D2160,3,0)</f>
        <v xml:space="preserve"> 19°55'8.64"S</v>
      </c>
      <c r="Q1313" s="11" t="str">
        <f>VLOOKUP(N1313,Coordenadas!B$2:E2160,4,0)</f>
        <v xml:space="preserve"> 43°56'18.87"O</v>
      </c>
      <c r="R1313" s="33">
        <v>4033</v>
      </c>
      <c r="S1313" s="13">
        <v>41205</v>
      </c>
      <c r="T1313" s="35" t="str">
        <f>VLOOKUP(B1313,SAOM!B$2:M2854,9,0)</f>
        <v>Antônio Higino</v>
      </c>
      <c r="U1313" s="13" t="str">
        <f>VLOOKUP(B1313,SAOM!B$2:N2854,10,0)</f>
        <v>Rua Rio de Janeiro, N°341 - Centro</v>
      </c>
      <c r="V1313" s="35" t="str">
        <f>VLOOKUP(B1313,SAOM!B$2:P2854,12,0)</f>
        <v>31 3218 0703</v>
      </c>
      <c r="W1313" s="60" t="str">
        <f>VLOOKUP(B1313,SAOM!B$2:O2854,11,0)</f>
        <v>30160-040</v>
      </c>
      <c r="X1313" s="33" t="str">
        <f>VLOOKUP(B1313,SAOM!B$2:Q2854,13,0)</f>
        <v>00:20:0E:10:4C:33</v>
      </c>
      <c r="Y1313" s="13">
        <v>41207</v>
      </c>
      <c r="Z1313" s="11" t="s">
        <v>3786</v>
      </c>
      <c r="AA1313" s="14">
        <v>41207</v>
      </c>
      <c r="AB1313" s="28" t="e">
        <f>VLOOKUP(C1313,Relatorios!A$3:B2084,2,0)</f>
        <v>#N/A</v>
      </c>
      <c r="AC1313" s="287" t="s">
        <v>458</v>
      </c>
      <c r="AD1313" s="41" t="s">
        <v>17250</v>
      </c>
      <c r="AE1313" s="14" t="str">
        <f>VLOOKUP(B1313,SAOM!B$2:T2854,16,0)</f>
        <v>Escritório de Advocacia</v>
      </c>
      <c r="AF1313" s="14">
        <f t="shared" si="72"/>
        <v>41297</v>
      </c>
      <c r="AG1313" s="14" t="s">
        <v>4162</v>
      </c>
      <c r="AH1313" s="14"/>
      <c r="AI1313" s="47"/>
      <c r="AJ1313" s="114"/>
      <c r="AK1313" s="114"/>
      <c r="AL1313" s="11" t="str">
        <f>VLOOKUP(B1313,SAOM!B$2:U2971,20,0)</f>
        <v>-</v>
      </c>
    </row>
    <row r="1314" spans="1:38" s="57" customFormat="1" ht="15.75" customHeight="1">
      <c r="A1314" s="39">
        <v>4637</v>
      </c>
      <c r="B1314" s="31">
        <v>4637</v>
      </c>
      <c r="C1314" s="31">
        <v>4637</v>
      </c>
      <c r="D1314" s="33" t="str">
        <f>VLOOKUP(B1314,SAOM!B$2:H2971,7,0)</f>
        <v>SES-SAAS-4637</v>
      </c>
      <c r="E1314" s="24">
        <v>41201</v>
      </c>
      <c r="F1314" s="24">
        <v>41247</v>
      </c>
      <c r="G1314" s="24">
        <f>VLOOKUP(B1314,SAOM!B$2:D2858,3,0)</f>
        <v>41266</v>
      </c>
      <c r="H1314" s="24">
        <f t="shared" si="71"/>
        <v>41262</v>
      </c>
      <c r="I1314" s="24">
        <v>41218</v>
      </c>
      <c r="J1314" s="48" t="s">
        <v>469</v>
      </c>
      <c r="K1314" s="31" t="str">
        <f>VLOOKUP(B1314,SAOM!B$2:H2855,4,0)</f>
        <v>Aceito</v>
      </c>
      <c r="L1314" s="48" t="s">
        <v>11989</v>
      </c>
      <c r="M1314" s="33" t="str">
        <f>VLOOKUP(B1314,SAOM!B$2:F3141,5,0)</f>
        <v>Torre</v>
      </c>
      <c r="N1314" s="40" t="s">
        <v>8757</v>
      </c>
      <c r="O1314" s="11" t="str">
        <f>VLOOKUP(N1314,Coordenadas!B$2:C2161,2,0)</f>
        <v>SUL</v>
      </c>
      <c r="P1314" s="11" t="str">
        <f>VLOOKUP(N1314,Coordenadas!B$2:D2161,3,0)</f>
        <v xml:space="preserve"> 20°13'58.07"S</v>
      </c>
      <c r="Q1314" s="11" t="str">
        <f>VLOOKUP(N1314,Coordenadas!B$2:E2161,4,0)</f>
        <v xml:space="preserve"> 46°22'1.49"O</v>
      </c>
      <c r="R1314" s="31">
        <v>4033</v>
      </c>
      <c r="S1314" s="13">
        <v>41243</v>
      </c>
      <c r="T1314" s="54" t="str">
        <f>VLOOKUP(B1314,SAOM!B$2:M2855,9,0)</f>
        <v>CAMILA CASTRO GOULART</v>
      </c>
      <c r="U1314" s="24" t="str">
        <f>VLOOKUP(B1314,SAOM!B$2:N2855,10,0)</f>
        <v>RUA GABRIEL DE ABREU 81 - CENTRO</v>
      </c>
      <c r="V1314" s="54" t="str">
        <f>VLOOKUP(B1314,SAOM!B$2:P2855,12,0)</f>
        <v>(37)3433-1358/1122</v>
      </c>
      <c r="W1314" s="175" t="str">
        <f>VLOOKUP(B1314,SAOM!B$2:O2855,11,0)</f>
        <v>37928-000</v>
      </c>
      <c r="X1314" s="31" t="str">
        <f>VLOOKUP(B1314,SAOM!B$2:Q2855,13,0)</f>
        <v>00:20:0E:10:55:24</v>
      </c>
      <c r="Y1314" s="24">
        <v>41261</v>
      </c>
      <c r="Z1314" s="40" t="s">
        <v>12806</v>
      </c>
      <c r="AA1314" s="55">
        <v>41262</v>
      </c>
      <c r="AB1314" s="28">
        <f>VLOOKUP(C1314,Relatorios!A$3:B2085,2,0)</f>
        <v>41277</v>
      </c>
      <c r="AC1314" s="287">
        <f>VLOOKUP(D1314,Faturamento!D$3:F2749,3,0)</f>
        <v>41293</v>
      </c>
      <c r="AD1314" s="45"/>
      <c r="AE1314" s="55"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55">
        <f t="shared" si="72"/>
        <v>41352</v>
      </c>
      <c r="AG1314" s="55" t="s">
        <v>4162</v>
      </c>
      <c r="AH1314" s="55"/>
      <c r="AI1314" s="181"/>
      <c r="AJ1314" s="115"/>
      <c r="AK1314" s="115"/>
      <c r="AL1314" s="11" t="str">
        <f>VLOOKUP(B1314,SAOM!B$2:U2972,20,0)</f>
        <v>Não possui cabo.</v>
      </c>
    </row>
    <row r="1315" spans="1:38" s="57" customFormat="1" ht="15.75" customHeight="1">
      <c r="A1315" s="39">
        <v>4636</v>
      </c>
      <c r="B1315" s="31">
        <v>4636</v>
      </c>
      <c r="C1315" s="31">
        <v>4636</v>
      </c>
      <c r="D1315" s="33" t="str">
        <f>VLOOKUP(B1315,SAOM!B$2:H2972,7,0)</f>
        <v>SES-SAAO-4636</v>
      </c>
      <c r="E1315" s="24">
        <v>41201</v>
      </c>
      <c r="F1315" s="24">
        <f>E1315+45</f>
        <v>41246</v>
      </c>
      <c r="G1315" s="24">
        <f>VLOOKUP(B1315,SAOM!B$2:D2859,3,0)</f>
        <v>41246</v>
      </c>
      <c r="H1315" s="24">
        <f t="shared" si="71"/>
        <v>41261</v>
      </c>
      <c r="I1315" s="24" t="s">
        <v>458</v>
      </c>
      <c r="J1315" s="48" t="s">
        <v>469</v>
      </c>
      <c r="K1315" s="31" t="str">
        <f>VLOOKUP(B1315,SAOM!B$2:H2856,4,0)</f>
        <v>Aceito</v>
      </c>
      <c r="L1315" s="48" t="s">
        <v>11989</v>
      </c>
      <c r="M1315" s="33" t="str">
        <f>VLOOKUP(B1315,SAOM!B$2:F3142,5,0)</f>
        <v>Torre</v>
      </c>
      <c r="N1315" s="40" t="s">
        <v>8760</v>
      </c>
      <c r="O1315" s="11" t="str">
        <f>VLOOKUP(N1315,Coordenadas!B$2:C2162,2,0)</f>
        <v>SUL</v>
      </c>
      <c r="P1315" s="11" t="str">
        <f>VLOOKUP(N1315,Coordenadas!B$2:D2162,3,0)</f>
        <v xml:space="preserve"> 21° 7'39.57"S</v>
      </c>
      <c r="Q1315" s="11" t="str">
        <f>VLOOKUP(N1315,Coordenadas!B$2:E2162,4,0)</f>
        <v xml:space="preserve"> 46°36'57.39"O</v>
      </c>
      <c r="R1315" s="31">
        <v>4033</v>
      </c>
      <c r="S1315" s="13">
        <v>41243</v>
      </c>
      <c r="T1315" s="54" t="str">
        <f>VLOOKUP(B1315,SAOM!B$2:M2856,9,0)</f>
        <v>MIRIAN REGINA BARBOSA</v>
      </c>
      <c r="U1315" s="24" t="str">
        <f>VLOOKUP(B1315,SAOM!B$2:N2856,10,0)</f>
        <v>R, 1Âº DE JANEIRO, 256</v>
      </c>
      <c r="V1315" s="54" t="str">
        <f>VLOOKUP(B1315,SAOM!B$2:P2856,12,0)</f>
        <v>(35)3554-1277</v>
      </c>
      <c r="W1315" s="175" t="str">
        <f>VLOOKUP(B1315,SAOM!B$2:O2856,11,0)</f>
        <v>37855-000</v>
      </c>
      <c r="X1315" s="31" t="str">
        <f>VLOOKUP(B1315,SAOM!B$2:Q2856,13,0)</f>
        <v>00:20:0e:10:56:0b</v>
      </c>
      <c r="Y1315" s="24">
        <v>41257</v>
      </c>
      <c r="Z1315" s="40" t="s">
        <v>12880</v>
      </c>
      <c r="AA1315" s="55">
        <v>41257</v>
      </c>
      <c r="AB1315" s="28">
        <f>VLOOKUP(C1315,Relatorios!A$3:B2086,2,0)</f>
        <v>41278</v>
      </c>
      <c r="AC1315" s="287">
        <f>VLOOKUP(D1315,Faturamento!D$3:F2750,3,0)</f>
        <v>41288</v>
      </c>
      <c r="AD1315" s="45"/>
      <c r="AE1315" s="55" t="str">
        <f>VLOOKUP(B1315,SAOM!B$2:T2856,16,0)</f>
        <v>-</v>
      </c>
      <c r="AF1315" s="55">
        <f t="shared" si="72"/>
        <v>41347</v>
      </c>
      <c r="AG1315" s="55" t="s">
        <v>4162</v>
      </c>
      <c r="AH1315" s="55"/>
      <c r="AI1315" s="181"/>
      <c r="AJ1315" s="115"/>
      <c r="AK1315" s="115"/>
      <c r="AL1315" s="11" t="str">
        <f>VLOOKUP(B1315,SAOM!B$2:U2973,20,0)</f>
        <v>Não há terminal próximo.</v>
      </c>
    </row>
    <row r="1316" spans="1:38" s="15" customFormat="1" ht="15.75" customHeight="1">
      <c r="A1316" s="39">
        <v>4635</v>
      </c>
      <c r="B1316" s="31">
        <v>4635</v>
      </c>
      <c r="C1316" s="31">
        <v>4635</v>
      </c>
      <c r="D1316" s="33" t="str">
        <f>VLOOKUP(B1316,SAOM!B$2:H2973,7,0)</f>
        <v>SES-SAIA-4635</v>
      </c>
      <c r="E1316" s="13">
        <v>41201</v>
      </c>
      <c r="F1316" s="13">
        <v>41247</v>
      </c>
      <c r="G1316" s="13">
        <f>VLOOKUP(B1316,SAOM!B$2:D2860,3,0)</f>
        <v>41247</v>
      </c>
      <c r="H1316" s="13">
        <f t="shared" si="71"/>
        <v>41262</v>
      </c>
      <c r="I1316" s="13">
        <v>41218</v>
      </c>
      <c r="J1316" s="10" t="s">
        <v>469</v>
      </c>
      <c r="K1316" s="33" t="str">
        <f>VLOOKUP(B1316,SAOM!B$2:H2857,4,0)</f>
        <v>Aceito</v>
      </c>
      <c r="L1316" s="10" t="s">
        <v>456</v>
      </c>
      <c r="M1316" s="33" t="str">
        <f>VLOOKUP(B1316,SAOM!B$2:F3143,5,0)</f>
        <v>Lider</v>
      </c>
      <c r="N1316" s="68" t="s">
        <v>8775</v>
      </c>
      <c r="O1316" s="11" t="str">
        <f>VLOOKUP(N1316,Coordenadas!B$2:C2163,2,0)</f>
        <v>SUDESTE</v>
      </c>
      <c r="P1316" s="11" t="str">
        <f>VLOOKUP(N1316,Coordenadas!B$2:D2163,3,0)</f>
        <v xml:space="preserve"> 20°46'21.97"S</v>
      </c>
      <c r="Q1316" s="11" t="str">
        <f>VLOOKUP(N1316,Coordenadas!B$2:E2163,4,0)</f>
        <v xml:space="preserve"> 42°18'0.20"O</v>
      </c>
      <c r="R1316" s="33">
        <v>4033</v>
      </c>
      <c r="S1316" s="13">
        <v>41241</v>
      </c>
      <c r="T1316" s="35" t="str">
        <f>VLOOKUP(B1316,SAOM!B$2:M2857,9,0)</f>
        <v>JANAINA LAVIOLA MASCARENHAS</v>
      </c>
      <c r="U1316" s="13" t="str">
        <f>VLOOKUP(B1316,SAOM!B$2:N2857,10,0)</f>
        <v xml:space="preserve"> RUA RAIMUNDO PEREIRA BAHIA, 400 - CENTRO</v>
      </c>
      <c r="V1316" s="35" t="str">
        <f>VLOOKUP(B1316,SAOM!B$2:P2857,12,0)</f>
        <v>(32)3754-1180 / 1471</v>
      </c>
      <c r="W1316" s="60" t="str">
        <f>VLOOKUP(B1316,SAOM!B$2:O2857,11,0)</f>
        <v>36810-000</v>
      </c>
      <c r="X1316" s="33" t="str">
        <f>VLOOKUP(B1316,SAOM!B$2:Q2857,13,0)</f>
        <v>00:20:0e:10:56:86</v>
      </c>
      <c r="Y1316" s="13">
        <v>41381</v>
      </c>
      <c r="Z1316" s="11" t="s">
        <v>5031</v>
      </c>
      <c r="AA1316" s="14">
        <v>41381</v>
      </c>
      <c r="AB1316" s="28" t="e">
        <f>VLOOKUP(C1316,Relatorios!A$3:B2087,2,0)</f>
        <v>#N/A</v>
      </c>
      <c r="AC1316" s="287">
        <f>VLOOKUP(D1316,Faturamento!D$3:F2751,3,0)</f>
        <v>41412</v>
      </c>
      <c r="AD1316" s="41"/>
      <c r="AE1316" s="14" t="str">
        <f>VLOOKUP(B1316,SAOM!B$2:T2857,16,0)</f>
        <v>06/11/2012 08:08:07 	Ivan Santos 	Atualizado.  	Pendência Ativação Resolvida
05/11/2012 15:19:42 	Hernan Martins Alves 	Telefone temporariamente desligado, favor informar novo contato.   	Pendência Ativação</v>
      </c>
      <c r="AF1316" s="14">
        <f t="shared" si="72"/>
        <v>41471</v>
      </c>
      <c r="AG1316" s="14" t="s">
        <v>4162</v>
      </c>
      <c r="AH1316" s="14"/>
      <c r="AI1316" s="47"/>
      <c r="AJ1316" s="114"/>
      <c r="AK1316" s="114"/>
      <c r="AL1316" s="11" t="str">
        <f>VLOOKUP(B1316,SAOM!B$2:U2974,20,0)</f>
        <v>Cabo curto.</v>
      </c>
    </row>
    <row r="1317" spans="1:38" s="15" customFormat="1" ht="15.75" customHeight="1">
      <c r="A1317" s="39">
        <v>4634</v>
      </c>
      <c r="B1317" s="31">
        <v>4634</v>
      </c>
      <c r="C1317" s="31">
        <v>4634</v>
      </c>
      <c r="D1317" s="33" t="str">
        <f>VLOOKUP(B1317,SAOM!B$2:H2974,7,0)</f>
        <v>-</v>
      </c>
      <c r="E1317" s="13">
        <v>41201</v>
      </c>
      <c r="F1317" s="13">
        <v>41402</v>
      </c>
      <c r="G1317" s="13">
        <f>VLOOKUP(B1317,SAOM!B$2:D2861,3,0)</f>
        <v>41402</v>
      </c>
      <c r="H1317" s="13">
        <f t="shared" si="71"/>
        <v>41417</v>
      </c>
      <c r="I1317" s="13">
        <v>41283</v>
      </c>
      <c r="J1317" s="10" t="s">
        <v>12061</v>
      </c>
      <c r="K1317" s="33" t="str">
        <f>VLOOKUP(B1317,SAOM!B$2:H2858,4,0)</f>
        <v>Agendado</v>
      </c>
      <c r="L1317" s="10" t="s">
        <v>456</v>
      </c>
      <c r="M1317" s="33" t="str">
        <f>VLOOKUP(B1317,SAOM!B$2:F3144,5,0)</f>
        <v>Lider</v>
      </c>
      <c r="N1317" s="68" t="s">
        <v>8779</v>
      </c>
      <c r="O1317" s="11" t="str">
        <f>VLOOKUP(N1317,Coordenadas!B$2:C2164,2,0)</f>
        <v>TRIÂNGULO DO SUL</v>
      </c>
      <c r="P1317" s="11" t="str">
        <f>VLOOKUP(N1317,Coordenadas!B$2:D2164,3,0)</f>
        <v xml:space="preserve"> 19°51'17.77"S</v>
      </c>
      <c r="Q1317" s="11" t="str">
        <f>VLOOKUP(N1317,Coordenadas!B$2:E2164,4,0)</f>
        <v xml:space="preserve"> 49°46'15.50"O</v>
      </c>
      <c r="R1317" s="33">
        <v>4033</v>
      </c>
      <c r="S1317" s="13">
        <v>41403</v>
      </c>
      <c r="T1317" s="35" t="str">
        <f>VLOOKUP(B1317,SAOM!B$2:M2858,9,0)</f>
        <v>VEYLIANE BORGES DE OLIVEIRA</v>
      </c>
      <c r="U1317" s="13" t="str">
        <f>VLOOKUP(B1317,SAOM!B$2:N2858,10,0)</f>
        <v>Avenida 18 nº 3283 Bairro Novo Horizonte</v>
      </c>
      <c r="V1317" s="35" t="str">
        <f>VLOOKUP(B1317,SAOM!B$2:P2858,12,0)</f>
        <v>(34)3413-1596</v>
      </c>
      <c r="W1317" s="60" t="str">
        <f>VLOOKUP(B1317,SAOM!B$2:O2858,11,0)</f>
        <v>38260-000</v>
      </c>
      <c r="X1317" s="33" t="str">
        <f>VLOOKUP(B1317,SAOM!B$2:Q2858,13,0)</f>
        <v>-</v>
      </c>
      <c r="Y1317" s="13"/>
      <c r="Z1317" s="11"/>
      <c r="AA1317" s="14"/>
      <c r="AB1317" s="28" t="e">
        <f>VLOOKUP(C1317,Relatorios!A$3:B2088,2,0)</f>
        <v>#N/A</v>
      </c>
      <c r="AC1317" s="287" t="e">
        <f>VLOOKUP(D1317,Faturamento!D$3:F2752,3,0)</f>
        <v>#N/A</v>
      </c>
      <c r="AD1317" s="41"/>
      <c r="AE1317" s="14" t="str">
        <f>VLOOKUP(B1317,SAOM!B$2:T2858,16,0)</f>
        <v>08/05/2013 09:20:56 	Ivan Santos 	Atualizado .  	Pendência Ativação Resolvida
09/01/2013 11:38:29 	Hernan Martins Alves 	Endereço e telefone corretos são: Avenida 18 nº 3282 Bairro Novo Horizonte, (34)3413-1596  	Pendência Ativação</v>
      </c>
      <c r="AF1317" s="14">
        <f t="shared" si="72"/>
        <v>90</v>
      </c>
      <c r="AG1317" s="14" t="s">
        <v>4162</v>
      </c>
      <c r="AH1317" s="14"/>
      <c r="AI1317" s="47"/>
      <c r="AJ1317" s="114"/>
      <c r="AK1317" s="114"/>
      <c r="AL1317" s="11" t="str">
        <f>VLOOKUP(B1317,SAOM!B$2:U2975,20,0)</f>
        <v>-</v>
      </c>
    </row>
    <row r="1318" spans="1:38" s="15" customFormat="1" ht="15.75" customHeight="1">
      <c r="A1318" s="39">
        <v>4633</v>
      </c>
      <c r="B1318" s="31">
        <v>4633</v>
      </c>
      <c r="C1318" s="31">
        <v>4633</v>
      </c>
      <c r="D1318" s="33" t="str">
        <f>VLOOKUP(B1318,SAOM!B$2:H2975,7,0)</f>
        <v>SES-SAES-4633</v>
      </c>
      <c r="E1318" s="13">
        <v>41201</v>
      </c>
      <c r="F1318" s="13">
        <v>41253</v>
      </c>
      <c r="G1318" s="13">
        <f>VLOOKUP(B1318,SAOM!B$2:D2862,3,0)</f>
        <v>41253</v>
      </c>
      <c r="H1318" s="13">
        <f t="shared" si="71"/>
        <v>41268</v>
      </c>
      <c r="I1318" s="13">
        <v>41218</v>
      </c>
      <c r="J1318" s="10" t="s">
        <v>469</v>
      </c>
      <c r="K1318" s="33" t="str">
        <f>VLOOKUP(B1318,SAOM!B$2:H2859,4,0)</f>
        <v>Aceito</v>
      </c>
      <c r="L1318" s="10" t="s">
        <v>456</v>
      </c>
      <c r="M1318" s="33" t="str">
        <f>VLOOKUP(B1318,SAOM!B$2:F3145,5,0)</f>
        <v>Lider</v>
      </c>
      <c r="N1318" s="68" t="s">
        <v>8782</v>
      </c>
      <c r="O1318" s="11" t="str">
        <f>VLOOKUP(N1318,Coordenadas!B$2:C2165,2,0)</f>
        <v>LESTE</v>
      </c>
      <c r="P1318" s="11" t="str">
        <f>VLOOKUP(N1318,Coordenadas!B$2:D2165,3,0)</f>
        <v xml:space="preserve"> 19°32'10.81"S</v>
      </c>
      <c r="Q1318" s="11" t="str">
        <f>VLOOKUP(N1318,Coordenadas!B$2:E2165,4,0)</f>
        <v xml:space="preserve"> 42° 0'23.31"O</v>
      </c>
      <c r="R1318" s="33">
        <v>4033</v>
      </c>
      <c r="S1318" s="13">
        <v>41241</v>
      </c>
      <c r="T1318" s="35" t="str">
        <f>VLOOKUP(B1318,SAOM!B$2:M2859,9,0)</f>
        <v>MARIELLA MARINHO DE MORAIS</v>
      </c>
      <c r="U1318" s="13" t="str">
        <f>VLOOKUP(B1318,SAOM!B$2:N2859,10,0)</f>
        <v>Rua  Targino Ergulano de Oliveira, 83</v>
      </c>
      <c r="V1318" s="35" t="str">
        <f>VLOOKUP(B1318,SAOM!B$2:P2859,12,0)</f>
        <v>(33)3315-8006/8154</v>
      </c>
      <c r="W1318" s="60" t="str">
        <f>VLOOKUP(B1318,SAOM!B$2:O2859,11,0)</f>
        <v>35335-000</v>
      </c>
      <c r="X1318" s="33" t="str">
        <f>VLOOKUP(B1318,SAOM!B$2:Q2859,13,0)</f>
        <v>00:20:0e:10:54:40</v>
      </c>
      <c r="Y1318" s="13">
        <v>41263</v>
      </c>
      <c r="Z1318" s="11" t="s">
        <v>13267</v>
      </c>
      <c r="AA1318" s="14">
        <v>41263</v>
      </c>
      <c r="AB1318" s="28" t="str">
        <f>VLOOKUP(C1318,Relatorios!A$3:B2089,2,0)</f>
        <v>Pendente</v>
      </c>
      <c r="AC1318" s="287">
        <f>VLOOKUP(D1318,Faturamento!D$3:F2753,3,0)</f>
        <v>41294</v>
      </c>
      <c r="AD1318" s="41"/>
      <c r="AE1318" s="14" t="str">
        <f>VLOOKUP(B1318,SAOM!B$2:T2859,16,0)</f>
        <v>05/11/2012 15:17:55 	Hernan Martins Alves 	Telefone não atente, favor informar novo contato.   	Pendência Ativação</v>
      </c>
      <c r="AF1318" s="14">
        <f t="shared" si="72"/>
        <v>41353</v>
      </c>
      <c r="AG1318" s="14" t="s">
        <v>4162</v>
      </c>
      <c r="AH1318" s="14"/>
      <c r="AI1318" s="47"/>
      <c r="AJ1318" s="114"/>
      <c r="AK1318" s="114"/>
      <c r="AL1318" s="11" t="str">
        <f>VLOOKUP(B1318,SAOM!B$2:U2976,20,0)</f>
        <v>Não possui o comprimento correto</v>
      </c>
    </row>
    <row r="1319" spans="1:38" s="57" customFormat="1" ht="15.75" customHeight="1">
      <c r="A1319" s="39">
        <v>4632</v>
      </c>
      <c r="B1319" s="31">
        <v>4632</v>
      </c>
      <c r="C1319" s="31">
        <v>4632</v>
      </c>
      <c r="D1319" s="31" t="str">
        <f>VLOOKUP(B1319,SAOM!B$2:H2976,7,0)</f>
        <v>SES-SATO-4632</v>
      </c>
      <c r="E1319" s="24">
        <v>41201</v>
      </c>
      <c r="F1319" s="24">
        <v>41270</v>
      </c>
      <c r="G1319" s="24">
        <f>VLOOKUP(B1319,SAOM!B$2:D2863,3,0)</f>
        <v>41270</v>
      </c>
      <c r="H1319" s="24">
        <f t="shared" si="71"/>
        <v>41285</v>
      </c>
      <c r="I1319" s="24">
        <v>41218</v>
      </c>
      <c r="J1319" s="48" t="s">
        <v>469</v>
      </c>
      <c r="K1319" s="31" t="str">
        <f>VLOOKUP(B1319,SAOM!B$2:H2860,4,0)</f>
        <v>Aceito</v>
      </c>
      <c r="L1319" s="48" t="s">
        <v>456</v>
      </c>
      <c r="M1319" s="33" t="str">
        <f>VLOOKUP(B1319,SAOM!B$2:F3146,5,0)</f>
        <v>Lider</v>
      </c>
      <c r="N1319" s="101" t="s">
        <v>8785</v>
      </c>
      <c r="O1319" s="40" t="str">
        <f>VLOOKUP(N1319,Coordenadas!B$2:C2166,2,0)</f>
        <v>CENTRO</v>
      </c>
      <c r="P1319" s="40" t="str">
        <f>VLOOKUP(N1319,Coordenadas!B$2:D2166,3,0)</f>
        <v xml:space="preserve"> 18°16'57.58"S</v>
      </c>
      <c r="Q1319" s="40" t="str">
        <f>VLOOKUP(N1319,Coordenadas!B$2:E2166,4,0)</f>
        <v xml:space="preserve"> 44°13'2.99"O</v>
      </c>
      <c r="R1319" s="31">
        <v>4033</v>
      </c>
      <c r="S1319" s="24" t="s">
        <v>458</v>
      </c>
      <c r="T1319" s="54" t="str">
        <f>VLOOKUP(B1319,SAOM!B$2:M2860,9,0)</f>
        <v>Luiz</v>
      </c>
      <c r="U1319" s="24" t="str">
        <f>VLOOKUP(B1319,SAOM!B$2:N2860,10,0)</f>
        <v>RUA ENIR SALES, 25 CENTRO</v>
      </c>
      <c r="V1319" s="54" t="str">
        <f>VLOOKUP(B1319,SAOM!B$2:P2860,12,0)</f>
        <v>(38) 9923-0387</v>
      </c>
      <c r="W1319" s="175" t="str">
        <f>VLOOKUP(B1319,SAOM!B$2:O2860,11,0)</f>
        <v>39210-000</v>
      </c>
      <c r="X1319" s="31" t="str">
        <f>VLOOKUP(B1319,SAOM!B$2:Q2860,13,0)</f>
        <v>00:20:0e:10:55:b5</v>
      </c>
      <c r="Y1319" s="24">
        <v>41337</v>
      </c>
      <c r="Z1319" s="40" t="s">
        <v>5712</v>
      </c>
      <c r="AA1319" s="55">
        <v>41338</v>
      </c>
      <c r="AB1319" s="56">
        <v>41390</v>
      </c>
      <c r="AC1319" s="287">
        <f>VLOOKUP(D1319,Faturamento!D$3:F2754,3,0)</f>
        <v>41369</v>
      </c>
      <c r="AD1319" s="45" t="s">
        <v>15748</v>
      </c>
      <c r="AE1319" s="55" t="str">
        <f>VLOOKUP(B1319,SAOM!B$2:T2860,16,0)</f>
        <v>29/11/2012 08:09:06 	Ivan Santos 	Atualizado.  	Pendência Ativação Resolvida
05/11/2012 15:16:24 	Hernan Martins Alves 	Telefone não existe, favor enviar novo contato.   	Pendência Ativação</v>
      </c>
      <c r="AF1319" s="55">
        <f t="shared" si="72"/>
        <v>41428</v>
      </c>
      <c r="AG1319" s="55" t="s">
        <v>4162</v>
      </c>
      <c r="AH1319" s="55"/>
      <c r="AI1319" s="181"/>
      <c r="AJ1319" s="115"/>
      <c r="AK1319" s="115"/>
      <c r="AL1319" s="11" t="str">
        <f>VLOOKUP(B1319,SAOM!B$2:U2977,20,0)</f>
        <v>Não possui o comprimento necessário</v>
      </c>
    </row>
    <row r="1320" spans="1:38" s="57" customFormat="1" ht="15.75" customHeight="1">
      <c r="A1320" s="39">
        <v>4631</v>
      </c>
      <c r="B1320" s="31">
        <v>4631</v>
      </c>
      <c r="C1320" s="31">
        <v>4631</v>
      </c>
      <c r="D1320" s="33" t="str">
        <f>VLOOKUP(B1320,SAOM!B$2:H2977,7,0)</f>
        <v>SES-SAIA-4631</v>
      </c>
      <c r="E1320" s="24">
        <v>41201</v>
      </c>
      <c r="F1320" s="24">
        <f>E1320+45</f>
        <v>41246</v>
      </c>
      <c r="G1320" s="24">
        <f>VLOOKUP(B1320,SAOM!B$2:D2864,3,0)</f>
        <v>41246</v>
      </c>
      <c r="H1320" s="24">
        <f t="shared" si="71"/>
        <v>41261</v>
      </c>
      <c r="I1320" s="24">
        <v>41212</v>
      </c>
      <c r="J1320" s="48" t="s">
        <v>469</v>
      </c>
      <c r="K1320" s="31" t="str">
        <f>VLOOKUP(B1320,SAOM!B$2:H2861,4,0)</f>
        <v>Aceito</v>
      </c>
      <c r="L1320" s="10" t="s">
        <v>456</v>
      </c>
      <c r="M1320" s="33" t="str">
        <f>VLOOKUP(B1320,SAOM!B$2:F3147,5,0)</f>
        <v>Lider</v>
      </c>
      <c r="N1320" s="40" t="s">
        <v>8787</v>
      </c>
      <c r="O1320" s="11" t="str">
        <f>VLOOKUP(N1320,Coordenadas!B$2:C2167,2,0)</f>
        <v>TRIÂNGULO DO NORTE</v>
      </c>
      <c r="P1320" s="11" t="str">
        <f>VLOOKUP(N1320,Coordenadas!B$2:D2167,3,0)</f>
        <v xml:space="preserve"> 18°51'12.82"S</v>
      </c>
      <c r="Q1320" s="11" t="str">
        <f>VLOOKUP(N1320,Coordenadas!B$2:E2167,4,0)</f>
        <v xml:space="preserve"> 50° 7'28.30"O</v>
      </c>
      <c r="R1320" s="31">
        <v>4033</v>
      </c>
      <c r="S1320" s="24">
        <v>41263</v>
      </c>
      <c r="T1320" s="54" t="str">
        <f>VLOOKUP(B1320,SAOM!B$2:M2861,9,0)</f>
        <v>RAFAEL FLORENTINO COSTA</v>
      </c>
      <c r="U1320" s="24" t="str">
        <f>VLOOKUP(B1320,SAOM!B$2:N2861,10,0)</f>
        <v xml:space="preserve"> AVENIDA JOAQUIM RIBEIRO DE GOUVEIA nº 1.507 NOVO HORIZONTE </v>
      </c>
      <c r="V1320" s="54" t="str">
        <f>VLOOKUP(B1320,SAOM!B$2:P2861,12,0)</f>
        <v xml:space="preserve">(34)3251-8505 </v>
      </c>
      <c r="W1320" s="175" t="str">
        <f>VLOOKUP(B1320,SAOM!B$2:O2861,11,0)</f>
        <v>38320-000</v>
      </c>
      <c r="X1320" s="31" t="str">
        <f>VLOOKUP(B1320,SAOM!B$2:Q2861,13,0)</f>
        <v>00:20:0E:10:54:68</v>
      </c>
      <c r="Y1320" s="24">
        <v>41263</v>
      </c>
      <c r="Z1320" s="11" t="s">
        <v>11990</v>
      </c>
      <c r="AA1320" s="55">
        <v>41264</v>
      </c>
      <c r="AB1320" s="28">
        <f>VLOOKUP(C1320,Relatorios!A$3:B2091,2,0)</f>
        <v>41291</v>
      </c>
      <c r="AC1320" s="287">
        <f>VLOOKUP(D1320,Faturamento!D$3:F2755,3,0)</f>
        <v>41295</v>
      </c>
      <c r="AD1320" s="45"/>
      <c r="AE1320" s="55" t="str">
        <f>VLOOKUP(B1320,SAOM!B$2:T2861,16,0)</f>
        <v>11/11/2012 08:03:38 	Hernan Martins Alves 	Atualizar novo número: (33)8409-2600  	Pendência Ativação</v>
      </c>
      <c r="AF1320" s="55">
        <f t="shared" si="72"/>
        <v>41354</v>
      </c>
      <c r="AG1320" s="55">
        <v>41281</v>
      </c>
      <c r="AH1320" s="55">
        <v>41293</v>
      </c>
      <c r="AI1320" s="181" t="s">
        <v>8608</v>
      </c>
      <c r="AJ1320" s="115" t="s">
        <v>13764</v>
      </c>
      <c r="AK1320" s="115" t="s">
        <v>14246</v>
      </c>
      <c r="AL1320" s="11" t="str">
        <f>VLOOKUP(B1320,SAOM!B$2:U2978,20,0)</f>
        <v>Vai deixar conectado no modem.</v>
      </c>
    </row>
    <row r="1321" spans="1:38" s="15" customFormat="1" ht="15.75" customHeight="1">
      <c r="A1321" s="39">
        <v>4630</v>
      </c>
      <c r="B1321" s="31">
        <v>4630</v>
      </c>
      <c r="C1321" s="31">
        <v>4630</v>
      </c>
      <c r="D1321" s="33" t="str">
        <f>VLOOKUP(B1321,SAOM!B$2:H2978,7,0)</f>
        <v>SES-SARA-4630</v>
      </c>
      <c r="E1321" s="13">
        <v>41201</v>
      </c>
      <c r="F1321" s="13">
        <f>E1321+45</f>
        <v>41246</v>
      </c>
      <c r="G1321" s="13">
        <f>VLOOKUP(B1321,SAOM!B$2:D2865,3,0)</f>
        <v>41246</v>
      </c>
      <c r="H1321" s="13">
        <f t="shared" si="71"/>
        <v>41261</v>
      </c>
      <c r="I1321" s="13" t="s">
        <v>458</v>
      </c>
      <c r="J1321" s="10" t="s">
        <v>469</v>
      </c>
      <c r="K1321" s="33" t="str">
        <f>VLOOKUP(B1321,SAOM!B$2:H2862,4,0)</f>
        <v>Aceito</v>
      </c>
      <c r="L1321" s="10" t="s">
        <v>456</v>
      </c>
      <c r="M1321" s="33" t="str">
        <f>VLOOKUP(B1321,SAOM!B$2:F3148,5,0)</f>
        <v>Lider</v>
      </c>
      <c r="N1321" s="68" t="s">
        <v>8791</v>
      </c>
      <c r="O1321" s="11" t="str">
        <f>VLOOKUP(N1321,Coordenadas!B$2:C2168,2,0)</f>
        <v>NOROESTE</v>
      </c>
      <c r="P1321" s="11" t="str">
        <f>VLOOKUP(N1321,Coordenadas!B$2:D2168,3,0)</f>
        <v xml:space="preserve"> 19°31'48.00"S</v>
      </c>
      <c r="Q1321" s="11" t="str">
        <f>VLOOKUP(N1321,Coordenadas!B$2:E2168,4,0)</f>
        <v xml:space="preserve"> 46°57'56.99"O</v>
      </c>
      <c r="R1321" s="33">
        <v>4033</v>
      </c>
      <c r="S1321" s="13">
        <v>41236</v>
      </c>
      <c r="T1321" s="35" t="str">
        <f>VLOOKUP(B1321,SAOM!B$2:M2862,9,0)</f>
        <v>NELSON NED DE OLIVEIRA</v>
      </c>
      <c r="U1321" s="13" t="str">
        <f>VLOOKUP(B1321,SAOM!B$2:N2862,10,0)</f>
        <v xml:space="preserve"> AVENIDA BRASIL, nº 979 NOVO HORIZONTE</v>
      </c>
      <c r="V1321" s="35" t="str">
        <f>VLOOKUP(B1321,SAOM!B$2:P2862,12,0)</f>
        <v>(34)3654-1012</v>
      </c>
      <c r="W1321" s="60" t="str">
        <f>VLOOKUP(B1321,SAOM!B$2:O2862,11,0)</f>
        <v>38805-000</v>
      </c>
      <c r="X1321" s="33" t="str">
        <f>VLOOKUP(B1321,SAOM!B$2:Q2862,13,0)</f>
        <v>00:20:0e:10:4a:91</v>
      </c>
      <c r="Y1321" s="13">
        <v>41260</v>
      </c>
      <c r="Z1321" s="11" t="s">
        <v>4973</v>
      </c>
      <c r="AA1321" s="14">
        <v>41260</v>
      </c>
      <c r="AB1321" s="28">
        <f>VLOOKUP(C1321,Relatorios!A$3:B2092,2,0)</f>
        <v>41277</v>
      </c>
      <c r="AC1321" s="287">
        <f>VLOOKUP(D1321,Faturamento!D$3:F2756,3,0)</f>
        <v>41291</v>
      </c>
      <c r="AD1321" s="41"/>
      <c r="AE1321" s="14" t="str">
        <f>VLOOKUP(B1321,SAOM!B$2:T2862,16,0)</f>
        <v>-</v>
      </c>
      <c r="AF1321" s="14">
        <f t="shared" si="72"/>
        <v>41350</v>
      </c>
      <c r="AG1321" s="14" t="s">
        <v>4162</v>
      </c>
      <c r="AH1321" s="14"/>
      <c r="AI1321" s="47"/>
      <c r="AJ1321" s="114"/>
      <c r="AK1321" s="114"/>
      <c r="AL1321" s="11" t="str">
        <f>VLOOKUP(B1321,SAOM!B$2:U2979,20,0)</f>
        <v>Conectado ao modem</v>
      </c>
    </row>
    <row r="1322" spans="1:38" s="57" customFormat="1" ht="15.75" customHeight="1">
      <c r="A1322" s="39">
        <v>4629</v>
      </c>
      <c r="B1322" s="31">
        <v>4629</v>
      </c>
      <c r="C1322" s="31">
        <v>4629</v>
      </c>
      <c r="D1322" s="33" t="str">
        <f>VLOOKUP(B1322,SAOM!B$2:H2979,7,0)</f>
        <v>SES-SAAS-4629</v>
      </c>
      <c r="E1322" s="24">
        <v>41201</v>
      </c>
      <c r="F1322" s="24">
        <f>E1322+45</f>
        <v>41246</v>
      </c>
      <c r="G1322" s="24">
        <f>VLOOKUP(B1322,SAOM!B$2:D2866,3,0)</f>
        <v>41246</v>
      </c>
      <c r="H1322" s="24">
        <f t="shared" si="71"/>
        <v>41261</v>
      </c>
      <c r="I1322" s="24" t="s">
        <v>458</v>
      </c>
      <c r="J1322" s="48" t="s">
        <v>469</v>
      </c>
      <c r="K1322" s="31" t="str">
        <f>VLOOKUP(B1322,SAOM!B$2:H2863,4,0)</f>
        <v>Aceito</v>
      </c>
      <c r="L1322" s="10" t="s">
        <v>456</v>
      </c>
      <c r="M1322" s="33" t="str">
        <f>VLOOKUP(B1322,SAOM!B$2:F3149,5,0)</f>
        <v>Lider</v>
      </c>
      <c r="N1322" s="101" t="s">
        <v>7039</v>
      </c>
      <c r="O1322" s="11" t="str">
        <f>VLOOKUP(N1322,Coordenadas!B$2:C2169,2,0)</f>
        <v>LESTE</v>
      </c>
      <c r="P1322" s="11" t="str">
        <f>VLOOKUP(N1322,Coordenadas!B$2:D2169,3,0)</f>
        <v xml:space="preserve"> 18°49'29.65"S</v>
      </c>
      <c r="Q1322" s="11" t="str">
        <f>VLOOKUP(N1322,Coordenadas!B$2:E2169,4,0)</f>
        <v xml:space="preserve"> 42°26'16.86"O</v>
      </c>
      <c r="R1322" s="31">
        <v>4033</v>
      </c>
      <c r="S1322" s="24">
        <v>41236</v>
      </c>
      <c r="T1322" s="54" t="str">
        <f>VLOOKUP(B1322,SAOM!B$2:M2863,9,0)</f>
        <v>VIRGINIA DE SOUZA SIMOES</v>
      </c>
      <c r="U1322" s="24" t="str">
        <f>VLOOKUP(B1322,SAOM!B$2:N2863,10,0)</f>
        <v xml:space="preserve"> RUA SÃO VICENTE DE PAULO, S/N CENTRO</v>
      </c>
      <c r="V1322" s="54" t="str">
        <f>VLOOKUP(B1322,SAOM!B$2:P2863,12,0)</f>
        <v>(33)3297-1312</v>
      </c>
      <c r="W1322" s="175" t="str">
        <f>VLOOKUP(B1322,SAOM!B$2:O2863,11,0)</f>
        <v>39725-000</v>
      </c>
      <c r="X1322" s="31" t="str">
        <f>VLOOKUP(B1322,SAOM!B$2:Q2863,13,0)</f>
        <v>00:20:0e:10:54:a7</v>
      </c>
      <c r="Y1322" s="24">
        <v>41256</v>
      </c>
      <c r="Z1322" s="11" t="s">
        <v>5712</v>
      </c>
      <c r="AA1322" s="55">
        <v>41256</v>
      </c>
      <c r="AB1322" s="28" t="str">
        <f>VLOOKUP(C1322,Relatorios!A$3:B2093,2,0)</f>
        <v>Pendente</v>
      </c>
      <c r="AC1322" s="287">
        <f>VLOOKUP(D1322,Faturamento!D$3:F2757,3,0)</f>
        <v>41287</v>
      </c>
      <c r="AD1322" s="45"/>
      <c r="AE1322" s="55" t="str">
        <f>VLOOKUP(B1322,SAOM!B$2:T2863,16,0)</f>
        <v>-</v>
      </c>
      <c r="AF1322" s="55">
        <f t="shared" si="72"/>
        <v>41346</v>
      </c>
      <c r="AG1322" s="55" t="s">
        <v>4162</v>
      </c>
      <c r="AH1322" s="55"/>
      <c r="AI1322" s="181"/>
      <c r="AJ1322" s="115"/>
      <c r="AK1322" s="115"/>
      <c r="AL1322" s="11" t="str">
        <f>VLOOKUP(B1322,SAOM!B$2:U2980,20,0)</f>
        <v>-</v>
      </c>
    </row>
    <row r="1323" spans="1:38" s="57" customFormat="1" ht="15.75" customHeight="1">
      <c r="A1323" s="39">
        <v>4628</v>
      </c>
      <c r="B1323" s="31">
        <v>4628</v>
      </c>
      <c r="C1323" s="31">
        <v>4628</v>
      </c>
      <c r="D1323" s="31" t="str">
        <f>VLOOKUP(B1323,SAOM!B$2:H2980,7,0)</f>
        <v>SES-SADE-4628</v>
      </c>
      <c r="E1323" s="24">
        <v>41201</v>
      </c>
      <c r="F1323" s="24">
        <f>E1323+45</f>
        <v>41246</v>
      </c>
      <c r="G1323" s="24">
        <f>VLOOKUP(B1323,SAOM!B$2:D2867,3,0)</f>
        <v>41347</v>
      </c>
      <c r="H1323" s="24">
        <f t="shared" si="71"/>
        <v>41261</v>
      </c>
      <c r="I1323" s="24">
        <v>41283</v>
      </c>
      <c r="J1323" s="48" t="s">
        <v>469</v>
      </c>
      <c r="K1323" s="31" t="str">
        <f>VLOOKUP(B1323,SAOM!B$2:H2864,4,0)</f>
        <v>Aceito</v>
      </c>
      <c r="L1323" s="48" t="s">
        <v>456</v>
      </c>
      <c r="M1323" s="33" t="str">
        <f>VLOOKUP(B1323,SAOM!B$2:F3150,5,0)</f>
        <v>Lider</v>
      </c>
      <c r="N1323" s="101" t="s">
        <v>8799</v>
      </c>
      <c r="O1323" s="40" t="str">
        <f>VLOOKUP(N1323,Coordenadas!B$2:C2170,2,0)</f>
        <v>SUDESTE</v>
      </c>
      <c r="P1323" s="40" t="str">
        <f>VLOOKUP(N1323,Coordenadas!B$2:D2170,3,0)</f>
        <v xml:space="preserve"> 21°56'55.87"S</v>
      </c>
      <c r="Q1323" s="40" t="str">
        <f>VLOOKUP(N1323,Coordenadas!B$2:E2170,4,0)</f>
        <v xml:space="preserve"> 43°42'25.18"O</v>
      </c>
      <c r="R1323" s="31">
        <v>4033</v>
      </c>
      <c r="S1323" s="24">
        <v>41236</v>
      </c>
      <c r="T1323" s="54" t="str">
        <f>VLOOKUP(B1323,SAOM!B$2:M2864,9,0)</f>
        <v>RAQUEL SOARES SANCHES FERNANDES</v>
      </c>
      <c r="U1323" s="24" t="str">
        <f>VLOOKUP(B1323,SAOM!B$2:N2864,10,0)</f>
        <v xml:space="preserve">Rua geraldo magela de paiva 50 CENTRO </v>
      </c>
      <c r="V1323" s="54" t="str">
        <f>VLOOKUP(B1323,SAOM!B$2:P2864,12,0)</f>
        <v>(32)3283-8266</v>
      </c>
      <c r="W1323" s="175" t="str">
        <f>VLOOKUP(B1323,SAOM!B$2:O2864,11,0)</f>
        <v>36132-000</v>
      </c>
      <c r="X1323" s="31" t="str">
        <f>VLOOKUP(B1323,SAOM!B$2:Q2864,13,0)</f>
        <v>00:20:0e:10:57:e9</v>
      </c>
      <c r="Y1323" s="24">
        <v>41360</v>
      </c>
      <c r="Z1323" s="40" t="s">
        <v>1450</v>
      </c>
      <c r="AA1323" s="55">
        <v>41365</v>
      </c>
      <c r="AB1323" s="56" t="e">
        <f>VLOOKUP(C1323,Relatorios!A$3:B2094,2,0)</f>
        <v>#N/A</v>
      </c>
      <c r="AC1323" s="287">
        <f>VLOOKUP(D1323,Faturamento!D$3:F2758,3,0)</f>
        <v>41396</v>
      </c>
      <c r="AD1323" s="45"/>
      <c r="AE1323" s="55"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55">
        <f t="shared" si="72"/>
        <v>41455</v>
      </c>
      <c r="AG1323" s="55" t="s">
        <v>4162</v>
      </c>
      <c r="AH1323" s="55"/>
      <c r="AI1323" s="181"/>
      <c r="AJ1323" s="115"/>
      <c r="AK1323" s="115"/>
      <c r="AL1323" s="40" t="str">
        <f>VLOOKUP(B1323,SAOM!B$2:U2981,20,0)</f>
        <v>cabo muito curto para instalação</v>
      </c>
    </row>
    <row r="1324" spans="1:38" s="57" customFormat="1" ht="15.75" customHeight="1">
      <c r="A1324" s="39">
        <v>4627</v>
      </c>
      <c r="B1324" s="31">
        <v>4627</v>
      </c>
      <c r="C1324" s="31">
        <v>4627</v>
      </c>
      <c r="D1324" s="31" t="str">
        <f>VLOOKUP(B1324,SAOM!B$2:H2981,7,0)</f>
        <v>SES-RUTA-4627</v>
      </c>
      <c r="E1324" s="24">
        <v>41201</v>
      </c>
      <c r="F1324" s="24">
        <f>E1324+45</f>
        <v>41246</v>
      </c>
      <c r="G1324" s="24">
        <f>VLOOKUP(B1324,SAOM!B$2:D2868,3,0)</f>
        <v>41246</v>
      </c>
      <c r="H1324" s="24">
        <f t="shared" si="71"/>
        <v>41261</v>
      </c>
      <c r="I1324" s="24" t="s">
        <v>458</v>
      </c>
      <c r="J1324" s="48" t="s">
        <v>469</v>
      </c>
      <c r="K1324" s="31" t="str">
        <f>VLOOKUP(B1324,SAOM!B$2:H2865,4,0)</f>
        <v>Aceito</v>
      </c>
      <c r="L1324" s="48" t="s">
        <v>456</v>
      </c>
      <c r="M1324" s="33" t="str">
        <f>VLOOKUP(B1324,SAOM!B$2:F3151,5,0)</f>
        <v>Lider</v>
      </c>
      <c r="N1324" s="101" t="s">
        <v>8803</v>
      </c>
      <c r="O1324" s="11" t="str">
        <f>VLOOKUP(N1324,Coordenadas!B$2:C2171,2,0)</f>
        <v>NORTE DE MINAS</v>
      </c>
      <c r="P1324" s="11" t="str">
        <f>VLOOKUP(N1324,Coordenadas!B$2:D2171,3,0)</f>
        <v xml:space="preserve"> 16°24'31.85"S</v>
      </c>
      <c r="Q1324" s="11" t="str">
        <f>VLOOKUP(N1324,Coordenadas!B$2:E2171,4,0)</f>
        <v xml:space="preserve"> 42°15'9.19"O</v>
      </c>
      <c r="R1324" s="31">
        <v>4033</v>
      </c>
      <c r="S1324" s="24">
        <v>41236</v>
      </c>
      <c r="T1324" s="54" t="str">
        <f>VLOOKUP(B1324,SAOM!B$2:M2865,9,0)</f>
        <v>CINTTIA KATTIELY DE ALMEIDA</v>
      </c>
      <c r="U1324" s="24" t="str">
        <f>VLOOKUP(B1324,SAOM!B$2:N2865,10,0)</f>
        <v xml:space="preserve"> AVENIDA MIGUEL DE ALMEIDA - CENTRO</v>
      </c>
      <c r="V1324" s="54" t="str">
        <f>VLOOKUP(B1324,SAOM!B$2:P2865,12,0)</f>
        <v>(38)3843-1159</v>
      </c>
      <c r="W1324" s="175" t="str">
        <f>VLOOKUP(B1324,SAOM!B$2:O2865,11,0)</f>
        <v>39565-000</v>
      </c>
      <c r="X1324" s="31" t="str">
        <f>VLOOKUP(B1324,SAOM!B$2:Q2865,13,0)</f>
        <v>00:20:0E:10:4F:6C</v>
      </c>
      <c r="Y1324" s="24">
        <v>41256</v>
      </c>
      <c r="Z1324" s="40" t="s">
        <v>1868</v>
      </c>
      <c r="AA1324" s="55">
        <v>41256</v>
      </c>
      <c r="AB1324" s="28">
        <f>VLOOKUP(C1324,Relatorios!A$3:B2095,2,0)</f>
        <v>41299</v>
      </c>
      <c r="AC1324" s="287">
        <f>VLOOKUP(D1324,Faturamento!D$3:F2759,3,0)</f>
        <v>41287</v>
      </c>
      <c r="AD1324" s="45" t="s">
        <v>9306</v>
      </c>
      <c r="AE1324" s="55" t="str">
        <f>VLOOKUP(B1324,SAOM!B$2:T2865,16,0)</f>
        <v>-</v>
      </c>
      <c r="AF1324" s="55">
        <f t="shared" si="72"/>
        <v>41346</v>
      </c>
      <c r="AG1324" s="55" t="s">
        <v>4162</v>
      </c>
      <c r="AH1324" s="55"/>
      <c r="AI1324" s="181"/>
      <c r="AJ1324" s="115"/>
      <c r="AK1324" s="115"/>
      <c r="AL1324" s="11" t="str">
        <f>VLOOKUP(B1324,SAOM!B$2:U2982,20,0)</f>
        <v>Vai deixar ligado no modem.</v>
      </c>
    </row>
    <row r="1325" spans="1:38" s="15" customFormat="1" ht="15.75" customHeight="1">
      <c r="A1325" s="39">
        <v>4626</v>
      </c>
      <c r="B1325" s="31">
        <v>4626</v>
      </c>
      <c r="C1325" s="31">
        <v>4626</v>
      </c>
      <c r="D1325" s="33" t="str">
        <f>VLOOKUP(B1325,SAOM!B$2:H2982,7,0)</f>
        <v>-</v>
      </c>
      <c r="E1325" s="13">
        <v>41201</v>
      </c>
      <c r="F1325" s="13">
        <v>41402</v>
      </c>
      <c r="G1325" s="13">
        <f>VLOOKUP(B1325,SAOM!B$2:D2869,3,0)</f>
        <v>41402</v>
      </c>
      <c r="H1325" s="13">
        <f t="shared" si="71"/>
        <v>41417</v>
      </c>
      <c r="I1325" s="13">
        <v>41284</v>
      </c>
      <c r="J1325" s="10" t="s">
        <v>12061</v>
      </c>
      <c r="K1325" s="33" t="str">
        <f>VLOOKUP(B1325,SAOM!B$2:H2866,4,0)</f>
        <v>Agendado</v>
      </c>
      <c r="L1325" s="10" t="s">
        <v>456</v>
      </c>
      <c r="M1325" s="33" t="str">
        <f>VLOOKUP(B1325,SAOM!B$2:F3152,5,0)</f>
        <v>Lider</v>
      </c>
      <c r="N1325" s="68" t="s">
        <v>8808</v>
      </c>
      <c r="O1325" s="11" t="str">
        <f>VLOOKUP(N1325,Coordenadas!B$2:C2172,2,0)</f>
        <v>SUDESTE</v>
      </c>
      <c r="P1325" s="11" t="str">
        <f>VLOOKUP(N1325,Coordenadas!B$2:D2172,3,0)</f>
        <v xml:space="preserve"> 21°37'12.90"S</v>
      </c>
      <c r="Q1325" s="11" t="str">
        <f>VLOOKUP(N1325,Coordenadas!B$2:E2172,4,0)</f>
        <v xml:space="preserve"> 43° 1'54.02"O</v>
      </c>
      <c r="R1325" s="33">
        <v>4033</v>
      </c>
      <c r="S1325" s="13">
        <v>41403</v>
      </c>
      <c r="T1325" s="35" t="str">
        <f>VLOOKUP(B1325,SAOM!B$2:M2866,9,0)</f>
        <v>Cristiano agliu de habreu</v>
      </c>
      <c r="U1325" s="13" t="str">
        <f>VLOOKUP(B1325,SAOM!B$2:N2866,10,0)</f>
        <v xml:space="preserve"> RUA JOSÉ ARAÚJO PORTO, S/N CENTRO</v>
      </c>
      <c r="V1325" s="35" t="str">
        <f>VLOOKUP(B1325,SAOM!B$2:P2866,12,0)</f>
        <v>(32)3262-1130</v>
      </c>
      <c r="W1325" s="60" t="str">
        <f>VLOOKUP(B1325,SAOM!B$2:O2866,11,0)</f>
        <v>36604-000</v>
      </c>
      <c r="X1325" s="33" t="str">
        <f>VLOOKUP(B1325,SAOM!B$2:Q2866,13,0)</f>
        <v>-</v>
      </c>
      <c r="Y1325" s="13"/>
      <c r="Z1325" s="11"/>
      <c r="AA1325" s="14"/>
      <c r="AB1325" s="28" t="e">
        <f>VLOOKUP(C1325,Relatorios!A$3:B2096,2,0)</f>
        <v>#N/A</v>
      </c>
      <c r="AC1325" s="287" t="e">
        <f>VLOOKUP(D1325,Faturamento!D$3:F2760,3,0)</f>
        <v>#N/A</v>
      </c>
      <c r="AD1325" s="41"/>
      <c r="AE1325" s="14" t="str">
        <f>VLOOKUP(B1325,SAOM!B$2:T2866,16,0)</f>
        <v>08/05/2013 10:20:54 	Ivan Santos 	Atualizado.  	Pendência Ativação Resolvida
10/01/2013 10:41:48 	Hernan Martins Alves 	O contato não trabalha mais no PSF, alterar para Cristiano Agliu de Habreu/ (32)3274-1403.   	Pendência Ativação</v>
      </c>
      <c r="AF1325" s="14">
        <f t="shared" si="72"/>
        <v>90</v>
      </c>
      <c r="AG1325" s="14" t="s">
        <v>4162</v>
      </c>
      <c r="AH1325" s="14"/>
      <c r="AI1325" s="47"/>
      <c r="AJ1325" s="114"/>
      <c r="AK1325" s="114"/>
      <c r="AL1325" s="11" t="str">
        <f>VLOOKUP(B1325,SAOM!B$2:U2983,20,0)</f>
        <v>-</v>
      </c>
    </row>
    <row r="1326" spans="1:38" s="57" customFormat="1" ht="15.75" customHeight="1">
      <c r="A1326" s="39">
        <v>4625</v>
      </c>
      <c r="B1326" s="31">
        <v>4625</v>
      </c>
      <c r="C1326" s="31">
        <v>4625</v>
      </c>
      <c r="D1326" s="33" t="str">
        <f>VLOOKUP(B1326,SAOM!B$2:H2983,7,0)</f>
        <v>SES-RIIS-4625</v>
      </c>
      <c r="E1326" s="24">
        <v>41201</v>
      </c>
      <c r="F1326" s="24">
        <f>E1326+45</f>
        <v>41246</v>
      </c>
      <c r="G1326" s="13">
        <f>VLOOKUP(B1326,SAOM!B$2:D2870,3,0)</f>
        <v>41246</v>
      </c>
      <c r="H1326" s="24">
        <f t="shared" si="71"/>
        <v>41261</v>
      </c>
      <c r="I1326" s="24" t="s">
        <v>458</v>
      </c>
      <c r="J1326" s="48" t="s">
        <v>469</v>
      </c>
      <c r="K1326" s="33" t="str">
        <f>VLOOKUP(B1326,SAOM!B$2:H2867,4,0)</f>
        <v>Aceito</v>
      </c>
      <c r="L1326" s="10" t="s">
        <v>456</v>
      </c>
      <c r="M1326" s="33" t="str">
        <f>VLOOKUP(B1326,SAOM!B$2:F3153,5,0)</f>
        <v>Lider</v>
      </c>
      <c r="N1326" s="101" t="s">
        <v>3007</v>
      </c>
      <c r="O1326" s="11" t="str">
        <f>VLOOKUP(N1326,Coordenadas!B$2:C2173,2,0)</f>
        <v>CENTRO SUL</v>
      </c>
      <c r="P1326" s="11" t="str">
        <f>VLOOKUP(N1326,Coordenadas!B$2:D2173,3,0)</f>
        <v xml:space="preserve"> 21° 1'29.18"S</v>
      </c>
      <c r="Q1326" s="11" t="str">
        <f>VLOOKUP(N1326,Coordenadas!B$2:E2173,4,0)</f>
        <v xml:space="preserve"> 44°20'9.36"O</v>
      </c>
      <c r="R1326" s="31">
        <v>4033</v>
      </c>
      <c r="S1326" s="24">
        <v>41236</v>
      </c>
      <c r="T1326" s="35" t="str">
        <f>VLOOKUP(B1326,SAOM!B$2:M2867,9,0)</f>
        <v>ANDRÉ AUGUSTO DA MATTA E SOUSA</v>
      </c>
      <c r="U1326" s="13" t="str">
        <f>VLOOKUP(B1326,SAOM!B$2:N2867,10,0)</f>
        <v xml:space="preserve"> RUA FREI GOTARDO BOOM S/N CENTRO</v>
      </c>
      <c r="V1326" s="35" t="str">
        <f>VLOOKUP(B1326,SAOM!B$2:P2867,12,0)</f>
        <v>(32)3356-1360</v>
      </c>
      <c r="W1326" s="60" t="str">
        <f>VLOOKUP(B1326,SAOM!B$2:O2867,11,0)</f>
        <v>36335-000</v>
      </c>
      <c r="X1326" s="33" t="str">
        <f>VLOOKUP(B1326,SAOM!B$2:Q2867,13,0)</f>
        <v>00:20:0e:10:55:f5</v>
      </c>
      <c r="Y1326" s="24">
        <v>41234</v>
      </c>
      <c r="Z1326" s="40" t="s">
        <v>4973</v>
      </c>
      <c r="AA1326" s="55">
        <v>41234</v>
      </c>
      <c r="AB1326" s="28">
        <f>VLOOKUP(C1326,Relatorios!A$3:B2097,2,0)</f>
        <v>41277</v>
      </c>
      <c r="AC1326" s="287">
        <f>VLOOKUP(D1326,Faturamento!D$3:F2761,3,0)</f>
        <v>41265</v>
      </c>
      <c r="AD1326" s="45"/>
      <c r="AE1326" s="14" t="str">
        <f>VLOOKUP(B1326,SAOM!B$2:T2867,16,0)</f>
        <v>-</v>
      </c>
      <c r="AF1326" s="55">
        <f t="shared" si="72"/>
        <v>41324</v>
      </c>
      <c r="AG1326" s="55" t="s">
        <v>4162</v>
      </c>
      <c r="AH1326" s="55"/>
      <c r="AI1326" s="181"/>
      <c r="AJ1326" s="115"/>
      <c r="AK1326" s="115"/>
      <c r="AL1326" s="11" t="str">
        <f>VLOOKUP(B1326,SAOM!B$2:U2984,20,0)</f>
        <v>Conectado ao modem</v>
      </c>
    </row>
    <row r="1327" spans="1:38" s="15" customFormat="1" ht="15.75" customHeight="1">
      <c r="A1327" s="39">
        <v>4624</v>
      </c>
      <c r="B1327" s="31">
        <v>4624</v>
      </c>
      <c r="C1327" s="31">
        <v>4624</v>
      </c>
      <c r="D1327" s="33" t="str">
        <f>VLOOKUP(B1327,SAOM!B$2:H2984,7,0)</f>
        <v>SES-RIBA-4624</v>
      </c>
      <c r="E1327" s="13">
        <v>41201</v>
      </c>
      <c r="F1327" s="13">
        <f>E1327+45</f>
        <v>41246</v>
      </c>
      <c r="G1327" s="13">
        <f>VLOOKUP(B1327,SAOM!B$2:D2871,3,0)</f>
        <v>41246</v>
      </c>
      <c r="H1327" s="13">
        <f t="shared" si="71"/>
        <v>41261</v>
      </c>
      <c r="I1327" s="13" t="s">
        <v>458</v>
      </c>
      <c r="J1327" s="10" t="s">
        <v>469</v>
      </c>
      <c r="K1327" s="33" t="str">
        <f>VLOOKUP(B1327,SAOM!B$2:H2868,4,0)</f>
        <v>Aceito</v>
      </c>
      <c r="L1327" s="10" t="s">
        <v>456</v>
      </c>
      <c r="M1327" s="33" t="str">
        <f>VLOOKUP(B1327,SAOM!B$2:F3154,5,0)</f>
        <v>Lider</v>
      </c>
      <c r="N1327" s="68" t="s">
        <v>8815</v>
      </c>
      <c r="O1327" s="11" t="str">
        <f>VLOOKUP(N1327,Coordenadas!B$2:C2174,2,0)</f>
        <v>SUDESTE</v>
      </c>
      <c r="P1327" s="11" t="str">
        <f>VLOOKUP(N1327,Coordenadas!B$2:D2174,3,0)</f>
        <v xml:space="preserve"> 21°16'45.53"S</v>
      </c>
      <c r="Q1327" s="11" t="str">
        <f>VLOOKUP(N1327,Coordenadas!B$2:E2174,4,0)</f>
        <v xml:space="preserve"> 43°10'30.31"O</v>
      </c>
      <c r="R1327" s="33">
        <v>4033</v>
      </c>
      <c r="S1327" s="13">
        <v>41236</v>
      </c>
      <c r="T1327" s="35" t="str">
        <f>VLOOKUP(B1327,SAOM!B$2:M2868,9,0)</f>
        <v>DÉLIO SOARES FURDADO</v>
      </c>
      <c r="U1327" s="13" t="str">
        <f>VLOOKUP(B1327,SAOM!B$2:N2868,10,0)</f>
        <v xml:space="preserve"> RUA CORONEL FRANCISCO VIEIRA 307 ROSÁRIO</v>
      </c>
      <c r="V1327" s="35" t="str">
        <f>VLOOKUP(B1327,SAOM!B$2:P2868,12,0)</f>
        <v>(32)3571-1540</v>
      </c>
      <c r="W1327" s="60" t="str">
        <f>VLOOKUP(B1327,SAOM!B$2:O2868,11,0)</f>
        <v>36180-000</v>
      </c>
      <c r="X1327" s="33" t="str">
        <f>VLOOKUP(B1327,SAOM!B$2:Q2868,13,0)</f>
        <v>00:20:0E:10:55:AA</v>
      </c>
      <c r="Y1327" s="13">
        <v>41243</v>
      </c>
      <c r="Z1327" s="11" t="s">
        <v>7530</v>
      </c>
      <c r="AA1327" s="14">
        <v>41243</v>
      </c>
      <c r="AB1327" s="28">
        <f>VLOOKUP(C1327,Relatorios!A$3:B2098,2,0)</f>
        <v>41299</v>
      </c>
      <c r="AC1327" s="287">
        <f>VLOOKUP(D1327,Faturamento!D$3:F2762,3,0)</f>
        <v>41274</v>
      </c>
      <c r="AD1327" s="41"/>
      <c r="AE1327" s="14" t="str">
        <f>VLOOKUP(B1327,SAOM!B$2:T2868,16,0)</f>
        <v>-</v>
      </c>
      <c r="AF1327" s="14">
        <f t="shared" si="72"/>
        <v>41333</v>
      </c>
      <c r="AG1327" s="14" t="s">
        <v>4162</v>
      </c>
      <c r="AH1327" s="14"/>
      <c r="AI1327" s="47"/>
      <c r="AJ1327" s="114"/>
      <c r="AK1327" s="114"/>
      <c r="AL1327" s="11" t="str">
        <f>VLOOKUP(B1327,SAOM!B$2:U2985,20,0)</f>
        <v>Junto ao modem.</v>
      </c>
    </row>
    <row r="1328" spans="1:38" s="15" customFormat="1" ht="15.75" customHeight="1">
      <c r="A1328" s="39">
        <v>4623</v>
      </c>
      <c r="B1328" s="31">
        <v>4623</v>
      </c>
      <c r="C1328" s="31">
        <v>4623</v>
      </c>
      <c r="D1328" s="33" t="str">
        <f>VLOOKUP(B1328,SAOM!B$2:H2985,7,0)</f>
        <v>-</v>
      </c>
      <c r="E1328" s="13">
        <v>41201</v>
      </c>
      <c r="F1328" s="13">
        <v>41402</v>
      </c>
      <c r="G1328" s="13">
        <f>VLOOKUP(B1328,SAOM!B$2:D2872,3,0)</f>
        <v>41402</v>
      </c>
      <c r="H1328" s="13">
        <f t="shared" si="71"/>
        <v>41417</v>
      </c>
      <c r="I1328" s="13">
        <v>41284</v>
      </c>
      <c r="J1328" s="10" t="s">
        <v>12061</v>
      </c>
      <c r="K1328" s="33" t="str">
        <f>VLOOKUP(B1328,SAOM!B$2:H2869,4,0)</f>
        <v>Agendado</v>
      </c>
      <c r="L1328" s="10" t="s">
        <v>456</v>
      </c>
      <c r="M1328" s="33" t="str">
        <f>VLOOKUP(B1328,SAOM!B$2:F3155,5,0)</f>
        <v>Lider</v>
      </c>
      <c r="N1328" s="68" t="s">
        <v>8820</v>
      </c>
      <c r="O1328" s="11" t="str">
        <f>VLOOKUP(N1328,Coordenadas!B$2:C2175,2,0)</f>
        <v>SUDESTE</v>
      </c>
      <c r="P1328" s="11" t="str">
        <f>VLOOKUP(N1328,Coordenadas!B$2:D2175,3,0)</f>
        <v xml:space="preserve"> 21°27'54.32"S</v>
      </c>
      <c r="Q1328" s="11" t="str">
        <f>VLOOKUP(N1328,Coordenadas!B$2:E2175,4,0)</f>
        <v xml:space="preserve"> 43° 6'59.61"O</v>
      </c>
      <c r="R1328" s="33">
        <v>4033</v>
      </c>
      <c r="S1328" s="13">
        <v>41403</v>
      </c>
      <c r="T1328" s="35" t="str">
        <f>VLOOKUP(B1328,SAOM!B$2:M2869,9,0)</f>
        <v>Lorival</v>
      </c>
      <c r="U1328" s="13" t="str">
        <f>VLOOKUP(B1328,SAOM!B$2:N2869,10,0)</f>
        <v xml:space="preserve"> RUA JOÃO LUIZ VAROTO, 169, BAIRRO VEREDA DO SOL</v>
      </c>
      <c r="V1328" s="35" t="str">
        <f>VLOOKUP(B1328,SAOM!B$2:P2869,12,0)</f>
        <v>(32)3274-2038 /2087</v>
      </c>
      <c r="W1328" s="60" t="str">
        <f>VLOOKUP(B1328,SAOM!B$2:O2869,11,0)</f>
        <v>36150-000</v>
      </c>
      <c r="X1328" s="33" t="str">
        <f>VLOOKUP(B1328,SAOM!B$2:Q2869,13,0)</f>
        <v>-</v>
      </c>
      <c r="Y1328" s="13"/>
      <c r="Z1328" s="11"/>
      <c r="AA1328" s="14"/>
      <c r="AB1328" s="28" t="e">
        <f>VLOOKUP(C1328,Relatorios!A$3:B2099,2,0)</f>
        <v>#N/A</v>
      </c>
      <c r="AC1328" s="287" t="e">
        <f>VLOOKUP(D1328,Faturamento!D$3:F2763,3,0)</f>
        <v>#N/A</v>
      </c>
      <c r="AD1328" s="41"/>
      <c r="AE1328" s="14"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4">
        <f t="shared" si="72"/>
        <v>90</v>
      </c>
      <c r="AG1328" s="14" t="s">
        <v>4162</v>
      </c>
      <c r="AH1328" s="14"/>
      <c r="AI1328" s="47"/>
      <c r="AJ1328" s="114"/>
      <c r="AK1328" s="114"/>
      <c r="AL1328" s="11" t="str">
        <f>VLOOKUP(B1328,SAOM!B$2:U2986,20,0)</f>
        <v>-</v>
      </c>
    </row>
    <row r="1329" spans="1:38" s="15" customFormat="1" ht="15.75" customHeight="1">
      <c r="A1329" s="39">
        <v>4622</v>
      </c>
      <c r="B1329" s="31">
        <v>4622</v>
      </c>
      <c r="C1329" s="31">
        <v>4622</v>
      </c>
      <c r="D1329" s="33" t="str">
        <f>VLOOKUP(B1329,SAOM!B$2:H2986,7,0)</f>
        <v>SES-RIAS-4622</v>
      </c>
      <c r="E1329" s="13">
        <v>41201</v>
      </c>
      <c r="F1329" s="13">
        <f t="shared" ref="F1329:F1336" si="74">E1329+45</f>
        <v>41246</v>
      </c>
      <c r="G1329" s="13">
        <f>VLOOKUP(B1329,SAOM!B$2:D2873,3,0)</f>
        <v>41246</v>
      </c>
      <c r="H1329" s="13">
        <f t="shared" si="71"/>
        <v>41261</v>
      </c>
      <c r="I1329" s="13" t="s">
        <v>458</v>
      </c>
      <c r="J1329" s="10" t="s">
        <v>1296</v>
      </c>
      <c r="K1329" s="33" t="str">
        <f>VLOOKUP(B1329,SAOM!B$2:H2870,4,0)</f>
        <v>Agendado</v>
      </c>
      <c r="L1329" s="10" t="s">
        <v>1296</v>
      </c>
      <c r="M1329" s="33" t="str">
        <f>VLOOKUP(B1329,SAOM!B$2:F3156,5,0)</f>
        <v>Lider</v>
      </c>
      <c r="N1329" s="68" t="s">
        <v>1118</v>
      </c>
      <c r="O1329" s="11" t="str">
        <f>VLOOKUP(N1329,Coordenadas!B$2:C2176,2,0)</f>
        <v>NORTE DE MINAS</v>
      </c>
      <c r="P1329" s="11" t="str">
        <f>VLOOKUP(N1329,Coordenadas!B$2:D2176,3,0)</f>
        <v xml:space="preserve"> 15°36'3.15"S</v>
      </c>
      <c r="Q1329" s="11" t="str">
        <f>VLOOKUP(N1329,Coordenadas!B$2:E2176,4,0)</f>
        <v xml:space="preserve"> 42°32'39.71"O</v>
      </c>
      <c r="R1329" s="33">
        <v>4033</v>
      </c>
      <c r="S1329" s="13" t="s">
        <v>1296</v>
      </c>
      <c r="T1329" s="35" t="str">
        <f>VLOOKUP(B1329,SAOM!B$2:M2870,9,0)</f>
        <v>JANAINA SOARES LOPES</v>
      </c>
      <c r="U1329" s="13" t="str">
        <f>VLOOKUP(B1329,SAOM!B$2:N2870,10,0)</f>
        <v xml:space="preserve"> RUA DR. LUIZ BENJAMIN DE MENEZES - BAIRRO BRASILIA</v>
      </c>
      <c r="V1329" s="35" t="str">
        <f>VLOOKUP(B1329,SAOM!B$2:P2870,12,0)</f>
        <v>(33)3744-1390</v>
      </c>
      <c r="W1329" s="60" t="str">
        <f>VLOOKUP(B1329,SAOM!B$2:O2870,11,0)</f>
        <v>39940-000</v>
      </c>
      <c r="X1329" s="33" t="str">
        <f>VLOOKUP(B1329,SAOM!B$2:Q2870,13,0)</f>
        <v>-</v>
      </c>
      <c r="Y1329" s="13"/>
      <c r="Z1329" s="11"/>
      <c r="AA1329" s="14"/>
      <c r="AB1329" s="28" t="e">
        <f>VLOOKUP(C1329,Relatorios!A$3:B2100,2,0)</f>
        <v>#N/A</v>
      </c>
      <c r="AC1329" s="287" t="e">
        <f>VLOOKUP(D1329,Faturamento!D$3:F2764,3,0)</f>
        <v>#N/A</v>
      </c>
      <c r="AD1329" s="41"/>
      <c r="AE1329" s="14" t="str">
        <f>VLOOKUP(B1329,SAOM!B$2:T2870,16,0)</f>
        <v>13/12/2012 15:48:20 	Ivan Santos 	OS cancelada pois o municipio está errado o correto é Rio do Prado.
Nova OS 5823.  	Solicitação Cancelada</v>
      </c>
      <c r="AF1329" s="14">
        <f t="shared" si="72"/>
        <v>90</v>
      </c>
      <c r="AG1329" s="14" t="s">
        <v>4162</v>
      </c>
      <c r="AH1329" s="14"/>
      <c r="AI1329" s="47"/>
      <c r="AJ1329" s="114"/>
      <c r="AK1329" s="114"/>
      <c r="AL1329" s="11" t="str">
        <f>VLOOKUP(B1329,SAOM!B$2:U2987,20,0)</f>
        <v>-</v>
      </c>
    </row>
    <row r="1330" spans="1:38" s="15" customFormat="1" ht="15.75" customHeight="1">
      <c r="A1330" s="39">
        <v>4620</v>
      </c>
      <c r="B1330" s="31">
        <v>4620</v>
      </c>
      <c r="C1330" s="31">
        <v>4620</v>
      </c>
      <c r="D1330" s="33" t="str">
        <f>VLOOKUP(B1330,SAOM!B$2:H2987,7,0)</f>
        <v>SES-PIBA-4620</v>
      </c>
      <c r="E1330" s="13">
        <v>41201</v>
      </c>
      <c r="F1330" s="13">
        <f t="shared" si="74"/>
        <v>41246</v>
      </c>
      <c r="G1330" s="13">
        <f>VLOOKUP(B1330,SAOM!B$2:D2874,3,0)</f>
        <v>41246</v>
      </c>
      <c r="H1330" s="13">
        <f t="shared" si="71"/>
        <v>41261</v>
      </c>
      <c r="I1330" s="13" t="s">
        <v>458</v>
      </c>
      <c r="J1330" s="10" t="s">
        <v>469</v>
      </c>
      <c r="K1330" s="33" t="str">
        <f>VLOOKUP(B1330,SAOM!B$2:H2871,4,0)</f>
        <v>Aceito</v>
      </c>
      <c r="L1330" s="10" t="s">
        <v>456</v>
      </c>
      <c r="M1330" s="33" t="str">
        <f>VLOOKUP(B1330,SAOM!B$2:F3157,5,0)</f>
        <v>Lider</v>
      </c>
      <c r="N1330" s="68" t="s">
        <v>8826</v>
      </c>
      <c r="O1330" s="11" t="str">
        <f>VLOOKUP(N1330,Coordenadas!B$2:C2177,2,0)</f>
        <v>TRIÂNGULO DO SUL</v>
      </c>
      <c r="P1330" s="11" t="str">
        <f>VLOOKUP(N1330,Coordenadas!B$2:D2177,3,0)</f>
        <v xml:space="preserve"> 19°54'32.38"S</v>
      </c>
      <c r="Q1330" s="11" t="str">
        <f>VLOOKUP(N1330,Coordenadas!B$2:E2177,4,0)</f>
        <v xml:space="preserve"> 48°42'9.13"O</v>
      </c>
      <c r="R1330" s="33">
        <v>4033</v>
      </c>
      <c r="S1330" s="13">
        <v>41236</v>
      </c>
      <c r="T1330" s="35" t="str">
        <f>VLOOKUP(B1330,SAOM!B$2:M2871,9,0)</f>
        <v>VANESSA PAULA DA SILVA BRUNOZI</v>
      </c>
      <c r="U1330" s="13" t="str">
        <f>VLOOKUP(B1330,SAOM!B$2:N2871,10,0)</f>
        <v xml:space="preserve"> PÇA TEOFILO PRATA DE CARVALHO, nº 37 CENTRO</v>
      </c>
      <c r="V1330" s="35" t="str">
        <f>VLOOKUP(B1330,SAOM!B$2:P2871,12,0)</f>
        <v>(34)3426-0132</v>
      </c>
      <c r="W1330" s="60" t="str">
        <f>VLOOKUP(B1330,SAOM!B$2:O2871,11,0)</f>
        <v>38210-000</v>
      </c>
      <c r="X1330" s="33" t="str">
        <f>VLOOKUP(B1330,SAOM!B$2:Q2871,13,0)</f>
        <v>00:20:0E:10:54:D2</v>
      </c>
      <c r="Y1330" s="13">
        <v>41283</v>
      </c>
      <c r="Z1330" s="11" t="s">
        <v>13763</v>
      </c>
      <c r="AA1330" s="14">
        <v>41283</v>
      </c>
      <c r="AB1330" s="28">
        <f>VLOOKUP(C1330,Relatorios!A$3:B2101,2,0)</f>
        <v>41299</v>
      </c>
      <c r="AC1330" s="287">
        <f>VLOOKUP(D1330,Faturamento!D$3:F2765,3,0)</f>
        <v>41314</v>
      </c>
      <c r="AD1330" s="41"/>
      <c r="AE1330" s="14" t="str">
        <f>VLOOKUP(B1330,SAOM!B$2:T2871,16,0)</f>
        <v>-</v>
      </c>
      <c r="AF1330" s="14">
        <f t="shared" si="72"/>
        <v>41373</v>
      </c>
      <c r="AG1330" s="14" t="s">
        <v>4162</v>
      </c>
      <c r="AH1330" s="14"/>
      <c r="AI1330" s="47"/>
      <c r="AJ1330" s="114"/>
      <c r="AK1330" s="114"/>
      <c r="AL1330" s="11" t="str">
        <f>VLOOKUP(B1330,SAOM!B$2:U2988,20,0)</f>
        <v>Vai deixar conectado no modem.</v>
      </c>
    </row>
    <row r="1331" spans="1:38" s="15" customFormat="1" ht="15.75" customHeight="1">
      <c r="A1331" s="39">
        <v>4619</v>
      </c>
      <c r="B1331" s="31">
        <v>4619</v>
      </c>
      <c r="C1331" s="31">
        <v>4619</v>
      </c>
      <c r="D1331" s="33" t="str">
        <f>VLOOKUP(B1331,SAOM!B$2:H2988,7,0)</f>
        <v>-</v>
      </c>
      <c r="E1331" s="13">
        <v>41201</v>
      </c>
      <c r="F1331" s="13">
        <f t="shared" si="74"/>
        <v>41246</v>
      </c>
      <c r="G1331" s="13">
        <f>VLOOKUP(B1331,SAOM!B$2:D2875,3,0)</f>
        <v>41246</v>
      </c>
      <c r="H1331" s="13">
        <f t="shared" si="71"/>
        <v>41261</v>
      </c>
      <c r="I1331" s="13">
        <v>41224</v>
      </c>
      <c r="J1331" s="10" t="s">
        <v>700</v>
      </c>
      <c r="K1331" s="33" t="str">
        <f>VLOOKUP(B1331,SAOM!B$2:H2872,4,0)</f>
        <v>Paralisado</v>
      </c>
      <c r="L1331" s="10" t="s">
        <v>456</v>
      </c>
      <c r="M1331" s="33" t="str">
        <f>VLOOKUP(B1331,SAOM!B$2:F3158,5,0)</f>
        <v>Lider</v>
      </c>
      <c r="N1331" s="68" t="s">
        <v>8831</v>
      </c>
      <c r="O1331" s="11" t="str">
        <f>VLOOKUP(N1331,Coordenadas!B$2:C2178,2,0)</f>
        <v>LESTE</v>
      </c>
      <c r="P1331" s="11" t="str">
        <f>VLOOKUP(N1331,Coordenadas!B$2:D2178,3,0)</f>
        <v xml:space="preserve"> 19°45'6.91"S</v>
      </c>
      <c r="Q1331" s="11" t="str">
        <f>VLOOKUP(N1331,Coordenadas!B$2:E2178,4,0)</f>
        <v xml:space="preserve"> 42°26'12.32"O</v>
      </c>
      <c r="R1331" s="33">
        <v>4033</v>
      </c>
      <c r="S1331" s="13" t="s">
        <v>458</v>
      </c>
      <c r="T1331" s="35" t="str">
        <f>VLOOKUP(B1331,SAOM!B$2:M2872,9,0)</f>
        <v>LORENA RODRIGUES DE SOUZA FRAGOSO</v>
      </c>
      <c r="U1331" s="13" t="str">
        <f>VLOOKUP(B1331,SAOM!B$2:N2872,10,0)</f>
        <v>AV: DEPUTADO RAIMUNDO ALBERGARIA, 131 CENTRO</v>
      </c>
      <c r="V1331" s="35" t="str">
        <f>VLOOKUP(B1331,SAOM!B$2:P2872,12,0)</f>
        <v>(33)3353-6155</v>
      </c>
      <c r="W1331" s="60" t="str">
        <f>VLOOKUP(B1331,SAOM!B$2:O2872,11,0)</f>
        <v>35348-000</v>
      </c>
      <c r="X1331" s="33" t="str">
        <f>VLOOKUP(B1331,SAOM!B$2:Q2872,13,0)</f>
        <v>-</v>
      </c>
      <c r="Y1331" s="13"/>
      <c r="Z1331" s="11"/>
      <c r="AA1331" s="14"/>
      <c r="AB1331" s="28" t="e">
        <f>VLOOKUP(C1331,Relatorios!A$3:B2102,2,0)</f>
        <v>#N/A</v>
      </c>
      <c r="AC1331" s="287" t="e">
        <f>VLOOKUP(D1331,Faturamento!D$3:F2766,3,0)</f>
        <v>#N/A</v>
      </c>
      <c r="AD1331" s="41"/>
      <c r="AE1331" s="14" t="str">
        <f>VLOOKUP(B1331,SAOM!B$2:T2872,16,0)</f>
        <v>11/11/2012 06:59:36 	Hernan Martins Alves 	Em contato com o Marcos Vegat: 33 8897-4944 fui informada que a unidade esta em reforma o termino da mesma esta prevista para o final de Novembro ou inicio de Dezembro.  	Ativação Agendada</v>
      </c>
      <c r="AF1331" s="14">
        <f t="shared" si="72"/>
        <v>90</v>
      </c>
      <c r="AG1331" s="14" t="s">
        <v>4162</v>
      </c>
      <c r="AH1331" s="14"/>
      <c r="AI1331" s="47"/>
      <c r="AJ1331" s="114"/>
      <c r="AK1331" s="114"/>
      <c r="AL1331" s="11" t="str">
        <f>VLOOKUP(B1331,SAOM!B$2:U2989,20,0)</f>
        <v>-</v>
      </c>
    </row>
    <row r="1332" spans="1:38" s="57" customFormat="1" ht="15.75" customHeight="1">
      <c r="A1332" s="39">
        <v>4618</v>
      </c>
      <c r="B1332" s="31">
        <v>4618</v>
      </c>
      <c r="C1332" s="31">
        <v>4618</v>
      </c>
      <c r="D1332" s="31" t="str">
        <f>VLOOKUP(B1332,SAOM!B$2:H2989,7,0)</f>
        <v>SES-PITA-4618</v>
      </c>
      <c r="E1332" s="24">
        <v>41201</v>
      </c>
      <c r="F1332" s="24">
        <f t="shared" si="74"/>
        <v>41246</v>
      </c>
      <c r="G1332" s="24">
        <f>VLOOKUP(B1332,SAOM!B$2:D2876,3,0)</f>
        <v>41246</v>
      </c>
      <c r="H1332" s="24">
        <f t="shared" si="71"/>
        <v>41261</v>
      </c>
      <c r="I1332" s="24">
        <v>41208</v>
      </c>
      <c r="J1332" s="48" t="s">
        <v>469</v>
      </c>
      <c r="K1332" s="31" t="str">
        <f>VLOOKUP(B1332,SAOM!B$2:H2873,4,0)</f>
        <v>Aceito</v>
      </c>
      <c r="L1332" s="48" t="s">
        <v>456</v>
      </c>
      <c r="M1332" s="33" t="str">
        <f>VLOOKUP(B1332,SAOM!B$2:F3159,5,0)</f>
        <v>Lider</v>
      </c>
      <c r="N1332" s="101" t="s">
        <v>8836</v>
      </c>
      <c r="O1332" s="11" t="str">
        <f>VLOOKUP(N1332,Coordenadas!B$2:C2179,2,0)</f>
        <v>OESTE</v>
      </c>
      <c r="P1332" s="11" t="str">
        <f>VLOOKUP(N1332,Coordenadas!B$2:D2179,3,0)</f>
        <v xml:space="preserve"> 20°28'11.06"S</v>
      </c>
      <c r="Q1332" s="11" t="str">
        <f>VLOOKUP(N1332,Coordenadas!B$2:E2179,4,0)</f>
        <v xml:space="preserve"> 45°48'8.52"O</v>
      </c>
      <c r="R1332" s="31">
        <v>4033</v>
      </c>
      <c r="S1332" s="24">
        <v>41253</v>
      </c>
      <c r="T1332" s="54" t="str">
        <f>VLOOKUP(B1332,SAOM!B$2:M2873,9,0)</f>
        <v>LUCIANA SOEIRO MACHADO MIRANDA LOPES DA SILVA</v>
      </c>
      <c r="U1332" s="24" t="str">
        <f>VLOOKUP(B1332,SAOM!B$2:N2873,10,0)</f>
        <v>Avenida JK ,401 CENTRO</v>
      </c>
      <c r="V1332" s="54" t="str">
        <f>VLOOKUP(B1332,SAOM!B$2:P2873,12,0)</f>
        <v>(37)3324-1275</v>
      </c>
      <c r="W1332" s="175" t="str">
        <f>VLOOKUP(B1332,SAOM!B$2:O2873,11,0)</f>
        <v>35585-000</v>
      </c>
      <c r="X1332" s="31" t="str">
        <f>VLOOKUP(B1332,SAOM!B$2:Q2873,13,0)</f>
        <v>00:20:0E:10:55:47</v>
      </c>
      <c r="Y1332" s="24">
        <v>41264</v>
      </c>
      <c r="Z1332" s="40" t="s">
        <v>4973</v>
      </c>
      <c r="AA1332" s="55">
        <v>41281</v>
      </c>
      <c r="AB1332" s="28">
        <f>VLOOKUP(C1332,Relatorios!A$3:B2103,2,0)</f>
        <v>41277</v>
      </c>
      <c r="AC1332" s="287">
        <f>VLOOKUP(D1332,Faturamento!D$3:F2767,3,0)</f>
        <v>41312</v>
      </c>
      <c r="AD1332" s="45" t="s">
        <v>9306</v>
      </c>
      <c r="AE1332" s="55" t="str">
        <f>VLOOKUP(B1332,SAOM!B$2:T2873,16,0)</f>
        <v>26/11/2012 15:30:37 	Ivan Santos 	Lá(Avenida JK ,401) é RFM e não PSF.  	Agenda Ativacao Aprovada
26/10/2012 11:40:03 	Ivan Santos 	O telefone na farmácia é (37)3324-1275.  	Agenda Ativacao Aprovada</v>
      </c>
      <c r="AF1332" s="55">
        <f t="shared" si="72"/>
        <v>41371</v>
      </c>
      <c r="AG1332" s="55" t="s">
        <v>4162</v>
      </c>
      <c r="AH1332" s="55"/>
      <c r="AI1332" s="181"/>
      <c r="AJ1332" s="115"/>
      <c r="AK1332" s="115"/>
      <c r="AL1332" s="11" t="str">
        <f>VLOOKUP(B1332,SAOM!B$2:U2990,20,0)</f>
        <v>-</v>
      </c>
    </row>
    <row r="1333" spans="1:38" s="15" customFormat="1" ht="15.75" customHeight="1">
      <c r="A1333" s="39">
        <v>4617</v>
      </c>
      <c r="B1333" s="31">
        <v>4617</v>
      </c>
      <c r="C1333" s="31">
        <v>4617</v>
      </c>
      <c r="D1333" s="33" t="str">
        <f>VLOOKUP(B1333,SAOM!B$2:H2990,7,0)</f>
        <v>-</v>
      </c>
      <c r="E1333" s="13">
        <v>41201</v>
      </c>
      <c r="F1333" s="13">
        <f t="shared" si="74"/>
        <v>41246</v>
      </c>
      <c r="G1333" s="13">
        <f>VLOOKUP(B1333,SAOM!B$2:D2877,3,0)</f>
        <v>41246</v>
      </c>
      <c r="H1333" s="13">
        <f t="shared" si="71"/>
        <v>41261</v>
      </c>
      <c r="I1333" s="13">
        <v>41289</v>
      </c>
      <c r="J1333" s="10" t="s">
        <v>22031</v>
      </c>
      <c r="K1333" s="33" t="str">
        <f>VLOOKUP(B1333,SAOM!B$2:H2874,4,0)</f>
        <v>Paralisado</v>
      </c>
      <c r="L1333" s="10" t="s">
        <v>456</v>
      </c>
      <c r="M1333" s="33" t="str">
        <f>VLOOKUP(B1333,SAOM!B$2:F3160,5,0)</f>
        <v>Lider</v>
      </c>
      <c r="N1333" s="68" t="s">
        <v>8839</v>
      </c>
      <c r="O1333" s="11" t="str">
        <f>VLOOKUP(N1333,Coordenadas!B$2:C2180,2,0)</f>
        <v>LESTE</v>
      </c>
      <c r="P1333" s="11" t="str">
        <f>VLOOKUP(N1333,Coordenadas!B$2:D2180,3,0)</f>
        <v xml:space="preserve"> 19°45'34.08"S</v>
      </c>
      <c r="Q1333" s="11" t="str">
        <f>VLOOKUP(N1333,Coordenadas!B$2:E2180,4,0)</f>
        <v xml:space="preserve"> 42° 4'35.03"O</v>
      </c>
      <c r="R1333" s="33">
        <v>4033</v>
      </c>
      <c r="S1333" s="13">
        <v>41236</v>
      </c>
      <c r="T1333" s="35" t="str">
        <f>VLOOKUP(B1333,SAOM!B$2:M2874,9,0)</f>
        <v>ELIETE ZEFIRINO DE OLIVEIRA CAMPOS</v>
      </c>
      <c r="U1333" s="13" t="str">
        <f>VLOOKUP(B1333,SAOM!B$2:N2874,10,0)</f>
        <v xml:space="preserve"> PRAÇA ADRIANO SABINO, 256 CENTRO</v>
      </c>
      <c r="V1333" s="35" t="str">
        <f>VLOOKUP(B1333,SAOM!B$2:P2874,12,0)</f>
        <v>(33)3323-8134</v>
      </c>
      <c r="W1333" s="60" t="str">
        <f>VLOOKUP(B1333,SAOM!B$2:O2874,11,0)</f>
        <v>35325-000</v>
      </c>
      <c r="X1333" s="33" t="str">
        <f>VLOOKUP(B1333,SAOM!B$2:Q2874,13,0)</f>
        <v>-</v>
      </c>
      <c r="Y1333" s="13"/>
      <c r="Z1333" s="11"/>
      <c r="AA1333" s="14"/>
      <c r="AB1333" s="28" t="e">
        <f>VLOOKUP(C1333,Relatorios!A$3:B2104,2,0)</f>
        <v>#N/A</v>
      </c>
      <c r="AC1333" s="287" t="e">
        <f>VLOOKUP(D1333,Faturamento!D$3:F2768,3,0)</f>
        <v>#N/A</v>
      </c>
      <c r="AD1333" s="41"/>
      <c r="AE1333" s="14" t="str">
        <f>VLOOKUP(B1333,SAOM!B$2:T2874,16,0)</f>
        <v>15/01/2013 16:36:51 	Hernan Martins Alves 	Não consegue contato com a localidade.   	Pendência Ativação</v>
      </c>
      <c r="AF1333" s="14">
        <f t="shared" si="72"/>
        <v>90</v>
      </c>
      <c r="AG1333" s="14" t="s">
        <v>4162</v>
      </c>
      <c r="AH1333" s="14"/>
      <c r="AI1333" s="47"/>
      <c r="AJ1333" s="114"/>
      <c r="AK1333" s="114"/>
      <c r="AL1333" s="11" t="str">
        <f>VLOOKUP(B1333,SAOM!B$2:U2991,20,0)</f>
        <v>-</v>
      </c>
    </row>
    <row r="1334" spans="1:38" s="57" customFormat="1" ht="15.75" customHeight="1">
      <c r="A1334" s="39">
        <v>4616</v>
      </c>
      <c r="B1334" s="31">
        <v>4616</v>
      </c>
      <c r="C1334" s="31">
        <v>4616</v>
      </c>
      <c r="D1334" s="31" t="str">
        <f>VLOOKUP(B1334,SAOM!B$2:H2991,7,0)</f>
        <v>SES-PETA-4616</v>
      </c>
      <c r="E1334" s="24">
        <v>41201</v>
      </c>
      <c r="F1334" s="24">
        <f t="shared" si="74"/>
        <v>41246</v>
      </c>
      <c r="G1334" s="24">
        <f>VLOOKUP(B1334,SAOM!B$2:D2878,3,0)</f>
        <v>41246</v>
      </c>
      <c r="H1334" s="24">
        <f t="shared" si="71"/>
        <v>41261</v>
      </c>
      <c r="I1334" s="24" t="s">
        <v>458</v>
      </c>
      <c r="J1334" s="48" t="s">
        <v>469</v>
      </c>
      <c r="K1334" s="31" t="str">
        <f>VLOOKUP(B1334,SAOM!B$2:H2875,4,0)</f>
        <v>Aceito</v>
      </c>
      <c r="L1334" s="48" t="s">
        <v>456</v>
      </c>
      <c r="M1334" s="33" t="str">
        <f>VLOOKUP(B1334,SAOM!B$2:F3161,5,0)</f>
        <v>Lider</v>
      </c>
      <c r="N1334" s="101" t="s">
        <v>8844</v>
      </c>
      <c r="O1334" s="40" t="str">
        <f>VLOOKUP(N1334,Coordenadas!B$2:C2181,2,0)</f>
        <v>LESTE DO SUL</v>
      </c>
      <c r="P1334" s="40" t="str">
        <f>VLOOKUP(N1334,Coordenadas!B$2:D2181,3,0)</f>
        <v xml:space="preserve"> 20°35'44.80"S</v>
      </c>
      <c r="Q1334" s="40" t="str">
        <f>VLOOKUP(N1334,Coordenadas!B$2:E2181,4,0)</f>
        <v xml:space="preserve"> 42°43'7.17"O</v>
      </c>
      <c r="R1334" s="31">
        <v>4033</v>
      </c>
      <c r="S1334" s="24">
        <v>41251</v>
      </c>
      <c r="T1334" s="54" t="str">
        <f>VLOOKUP(B1334,SAOM!B$2:M2875,9,0)</f>
        <v>EDNA MARTINIANO PARADELA LANA</v>
      </c>
      <c r="U1334" s="24" t="str">
        <f>VLOOKUP(B1334,SAOM!B$2:N2875,10,0)</f>
        <v xml:space="preserve"> RUA A , Nº 115 CENTRO</v>
      </c>
      <c r="V1334" s="54" t="str">
        <f>VLOOKUP(B1334,SAOM!B$2:P2875,12,0)</f>
        <v>(31)3896-1214</v>
      </c>
      <c r="W1334" s="175" t="str">
        <f>VLOOKUP(B1334,SAOM!B$2:O2875,11,0)</f>
        <v>36585-000</v>
      </c>
      <c r="X1334" s="31" t="str">
        <f>VLOOKUP(B1334,SAOM!B$2:Q2875,13,0)</f>
        <v>00:20:0e:10:57:c2</v>
      </c>
      <c r="Y1334" s="24">
        <v>41312</v>
      </c>
      <c r="Z1334" s="40" t="s">
        <v>4973</v>
      </c>
      <c r="AA1334" s="55">
        <v>41313</v>
      </c>
      <c r="AB1334" s="56">
        <f>VLOOKUP(C1334,Relatorios!A$3:B2105,2,0)</f>
        <v>41337</v>
      </c>
      <c r="AC1334" s="287">
        <f>VLOOKUP(D1334,Faturamento!D$3:F2769,3,0)</f>
        <v>41344</v>
      </c>
      <c r="AD1334" s="45"/>
      <c r="AE1334" s="55" t="str">
        <f>VLOOKUP(B1334,SAOM!B$2:T2875,16,0)</f>
        <v>-</v>
      </c>
      <c r="AF1334" s="55">
        <f t="shared" si="72"/>
        <v>41403</v>
      </c>
      <c r="AG1334" s="55" t="s">
        <v>4162</v>
      </c>
      <c r="AH1334" s="55"/>
      <c r="AI1334" s="181"/>
      <c r="AJ1334" s="115"/>
      <c r="AK1334" s="115"/>
      <c r="AL1334" s="11" t="str">
        <f>VLOOKUP(B1334,SAOM!B$2:U2992,20,0)</f>
        <v>Não possui cabo RJ45</v>
      </c>
    </row>
    <row r="1335" spans="1:38" s="57" customFormat="1" ht="15.75" customHeight="1">
      <c r="A1335" s="39">
        <v>4614</v>
      </c>
      <c r="B1335" s="31">
        <v>4614</v>
      </c>
      <c r="C1335" s="31">
        <v>4614</v>
      </c>
      <c r="D1335" s="33" t="str">
        <f>VLOOKUP(B1335,SAOM!B$2:H2992,7,0)</f>
        <v>SES-PABA-4614</v>
      </c>
      <c r="E1335" s="24">
        <v>41201</v>
      </c>
      <c r="F1335" s="24">
        <f t="shared" si="74"/>
        <v>41246</v>
      </c>
      <c r="G1335" s="13">
        <f>VLOOKUP(B1335,SAOM!B$2:D2879,3,0)</f>
        <v>41246</v>
      </c>
      <c r="H1335" s="24">
        <f t="shared" si="71"/>
        <v>41261</v>
      </c>
      <c r="I1335" s="24" t="s">
        <v>458</v>
      </c>
      <c r="J1335" s="48" t="s">
        <v>469</v>
      </c>
      <c r="K1335" s="33" t="str">
        <f>VLOOKUP(B1335,SAOM!B$2:H2876,4,0)</f>
        <v>Aceito</v>
      </c>
      <c r="L1335" s="10" t="s">
        <v>456</v>
      </c>
      <c r="M1335" s="33" t="str">
        <f>VLOOKUP(B1335,SAOM!B$2:F3162,5,0)</f>
        <v>Lider</v>
      </c>
      <c r="N1335" s="101" t="s">
        <v>8849</v>
      </c>
      <c r="O1335" s="11" t="str">
        <f>VLOOKUP(N1335,Coordenadas!B$2:C2182,2,0)</f>
        <v>CENTRO</v>
      </c>
      <c r="P1335" s="11" t="str">
        <f>VLOOKUP(N1335,Coordenadas!B$2:D2182,3,0)</f>
        <v xml:space="preserve"> 19°16'26.00"S</v>
      </c>
      <c r="Q1335" s="11" t="str">
        <f>VLOOKUP(N1335,Coordenadas!B$2:E2182,4,0)</f>
        <v xml:space="preserve"> 44°24'14.00"O</v>
      </c>
      <c r="R1335" s="31">
        <v>4033</v>
      </c>
      <c r="S1335" s="24">
        <v>41236</v>
      </c>
      <c r="T1335" s="35" t="str">
        <f>VLOOKUP(B1335,SAOM!B$2:M2876,9,0)</f>
        <v>FABRICIO JUNIOR ALVES TEIXEIRA</v>
      </c>
      <c r="U1335" s="13" t="str">
        <f>VLOOKUP(B1335,SAOM!B$2:N2876,10,0)</f>
        <v xml:space="preserve"> RUA JOSE DALLE - CENTRO</v>
      </c>
      <c r="V1335" s="35" t="str">
        <f>VLOOKUP(B1335,SAOM!B$2:P2876,12,0)</f>
        <v xml:space="preserve">(31)3714-3418 </v>
      </c>
      <c r="W1335" s="60" t="str">
        <f>VLOOKUP(B1335,SAOM!B$2:O2876,11,0)</f>
        <v>35774-000</v>
      </c>
      <c r="X1335" s="33" t="str">
        <f>VLOOKUP(B1335,SAOM!B$2:Q2876,13,0)</f>
        <v>00:20:0E:10:54:6A</v>
      </c>
      <c r="Y1335" s="24">
        <v>41236</v>
      </c>
      <c r="Z1335" s="40" t="s">
        <v>4973</v>
      </c>
      <c r="AA1335" s="55">
        <v>41239</v>
      </c>
      <c r="AB1335" s="28">
        <f>VLOOKUP(C1335,Relatorios!A$3:B2106,2,0)</f>
        <v>41277</v>
      </c>
      <c r="AC1335" s="287">
        <f>VLOOKUP(D1335,Faturamento!D$3:F2770,3,0)</f>
        <v>41270</v>
      </c>
      <c r="AD1335" s="45"/>
      <c r="AE1335" s="14" t="str">
        <f>VLOOKUP(B1335,SAOM!B$2:T2876,16,0)</f>
        <v>-</v>
      </c>
      <c r="AF1335" s="55">
        <f t="shared" si="72"/>
        <v>41329</v>
      </c>
      <c r="AG1335" s="55" t="s">
        <v>4162</v>
      </c>
      <c r="AH1335" s="55"/>
      <c r="AI1335" s="181"/>
      <c r="AJ1335" s="115"/>
      <c r="AK1335" s="115"/>
      <c r="AL1335" s="11" t="str">
        <f>VLOOKUP(B1335,SAOM!B$2:U2993,20,0)</f>
        <v>Vai deixar ligado no modem.</v>
      </c>
    </row>
    <row r="1336" spans="1:38" s="57" customFormat="1" ht="15.75" customHeight="1">
      <c r="A1336" s="39">
        <v>4613</v>
      </c>
      <c r="B1336" s="31">
        <v>4613</v>
      </c>
      <c r="C1336" s="31">
        <v>4613</v>
      </c>
      <c r="D1336" s="33" t="str">
        <f>VLOOKUP(B1336,SAOM!B$2:H2993,7,0)</f>
        <v>SES-OLES-4613</v>
      </c>
      <c r="E1336" s="24">
        <v>41201</v>
      </c>
      <c r="F1336" s="24">
        <f t="shared" si="74"/>
        <v>41246</v>
      </c>
      <c r="G1336" s="13">
        <f>VLOOKUP(B1336,SAOM!B$2:D2880,3,0)</f>
        <v>41246</v>
      </c>
      <c r="H1336" s="24">
        <f t="shared" si="71"/>
        <v>41261</v>
      </c>
      <c r="I1336" s="24" t="s">
        <v>458</v>
      </c>
      <c r="J1336" s="48" t="s">
        <v>469</v>
      </c>
      <c r="K1336" s="33" t="str">
        <f>VLOOKUP(B1336,SAOM!B$2:H2877,4,0)</f>
        <v>Aceito</v>
      </c>
      <c r="L1336" s="10" t="s">
        <v>456</v>
      </c>
      <c r="M1336" s="33" t="str">
        <f>VLOOKUP(B1336,SAOM!B$2:F3163,5,0)</f>
        <v>Lider</v>
      </c>
      <c r="N1336" s="101" t="s">
        <v>8854</v>
      </c>
      <c r="O1336" s="11" t="str">
        <f>VLOOKUP(N1336,Coordenadas!B$2:C2183,2,0)</f>
        <v>SUDESTE</v>
      </c>
      <c r="P1336" s="11" t="str">
        <f>VLOOKUP(N1336,Coordenadas!B$2:D2183,3,0)</f>
        <v xml:space="preserve"> 21°20'34.98"S</v>
      </c>
      <c r="Q1336" s="11" t="str">
        <f>VLOOKUP(N1336,Coordenadas!B$2:E2183,4,0)</f>
        <v xml:space="preserve"> 43°27'19.35"O</v>
      </c>
      <c r="R1336" s="31">
        <v>4033</v>
      </c>
      <c r="S1336" s="24">
        <v>41236</v>
      </c>
      <c r="T1336" s="35" t="str">
        <f>VLOOKUP(B1336,SAOM!B$2:M2877,9,0)</f>
        <v>PATRÍCIA ESTER RODRIGUES ROSA DE PAULA</v>
      </c>
      <c r="U1336" s="13" t="str">
        <f>VLOOKUP(B1336,SAOM!B$2:N2877,10,0)</f>
        <v xml:space="preserve"> PRAÇA ROSA MISTICA, nº 75 CENTRO</v>
      </c>
      <c r="V1336" s="35" t="str">
        <f>VLOOKUP(B1336,SAOM!B$2:P2877,12,0)</f>
        <v>(32)3366-1180</v>
      </c>
      <c r="W1336" s="60" t="str">
        <f>VLOOKUP(B1336,SAOM!B$2:O2877,11,0)</f>
        <v>36250-000</v>
      </c>
      <c r="X1336" s="33" t="str">
        <f>VLOOKUP(B1336,SAOM!B$2:Q2877,13,0)</f>
        <v>00:20:0E:10:53:69</v>
      </c>
      <c r="Y1336" s="24">
        <v>41234</v>
      </c>
      <c r="Z1336" s="40" t="s">
        <v>7530</v>
      </c>
      <c r="AA1336" s="55">
        <v>41234</v>
      </c>
      <c r="AB1336" s="28">
        <f>VLOOKUP(C1336,Relatorios!A$3:B2107,2,0)</f>
        <v>41277</v>
      </c>
      <c r="AC1336" s="287">
        <f>VLOOKUP(D1336,Faturamento!D$3:F2771,3,0)</f>
        <v>41265</v>
      </c>
      <c r="AD1336" s="45"/>
      <c r="AE1336" s="14" t="str">
        <f>VLOOKUP(B1336,SAOM!B$2:T2877,16,0)</f>
        <v>-</v>
      </c>
      <c r="AF1336" s="55">
        <f t="shared" si="72"/>
        <v>41324</v>
      </c>
      <c r="AG1336" s="55" t="s">
        <v>4162</v>
      </c>
      <c r="AH1336" s="55"/>
      <c r="AI1336" s="181"/>
      <c r="AJ1336" s="115"/>
      <c r="AK1336" s="115"/>
      <c r="AL1336" s="11" t="str">
        <f>VLOOKUP(B1336,SAOM!B$2:U2994,20,0)</f>
        <v>Junto ao pc.</v>
      </c>
    </row>
    <row r="1337" spans="1:38" s="15" customFormat="1" ht="15.75" customHeight="1">
      <c r="A1337" s="39">
        <v>4612</v>
      </c>
      <c r="B1337" s="31">
        <v>4612</v>
      </c>
      <c r="C1337" s="31">
        <v>4612</v>
      </c>
      <c r="D1337" s="33" t="str">
        <f>VLOOKUP(B1337,SAOM!B$2:H2994,7,0)</f>
        <v>-</v>
      </c>
      <c r="E1337" s="13">
        <v>41201</v>
      </c>
      <c r="F1337" s="13">
        <v>41400</v>
      </c>
      <c r="G1337" s="13">
        <f>VLOOKUP(B1337,SAOM!B$2:D2881,3,0)</f>
        <v>41400</v>
      </c>
      <c r="H1337" s="13">
        <f t="shared" si="71"/>
        <v>41415</v>
      </c>
      <c r="I1337" s="13">
        <v>41289</v>
      </c>
      <c r="J1337" s="10" t="s">
        <v>12061</v>
      </c>
      <c r="K1337" s="33" t="str">
        <f>VLOOKUP(B1337,SAOM!B$2:H2878,4,0)</f>
        <v>A agendar</v>
      </c>
      <c r="L1337" s="10" t="s">
        <v>456</v>
      </c>
      <c r="M1337" s="33" t="str">
        <f>VLOOKUP(B1337,SAOM!B$2:F3164,5,0)</f>
        <v>Lider</v>
      </c>
      <c r="N1337" s="68" t="s">
        <v>8854</v>
      </c>
      <c r="O1337" s="11" t="str">
        <f>VLOOKUP(N1337,Coordenadas!B$2:C2184,2,0)</f>
        <v>SUDESTE</v>
      </c>
      <c r="P1337" s="11" t="str">
        <f>VLOOKUP(N1337,Coordenadas!B$2:D2184,3,0)</f>
        <v xml:space="preserve"> 21°20'34.98"S</v>
      </c>
      <c r="Q1337" s="11" t="str">
        <f>VLOOKUP(N1337,Coordenadas!B$2:E2184,4,0)</f>
        <v xml:space="preserve"> 43°27'19.35"O</v>
      </c>
      <c r="R1337" s="33">
        <v>4033</v>
      </c>
      <c r="S1337" s="13">
        <v>41403</v>
      </c>
      <c r="T1337" s="35" t="str">
        <f>VLOOKUP(B1337,SAOM!B$2:M2878,9,0)</f>
        <v>RODRIGO FARIA DA SILVA</v>
      </c>
      <c r="U1337" s="13" t="str">
        <f>VLOOKUP(B1337,SAOM!B$2:N2878,10,0)</f>
        <v xml:space="preserve"> RUA: 22 DE ABRIL, nª 394 CENTRO</v>
      </c>
      <c r="V1337" s="35" t="str">
        <f>VLOOKUP(B1337,SAOM!B$2:P2878,12,0)</f>
        <v xml:space="preserve"> 35 3274-1422 / 1422</v>
      </c>
      <c r="W1337" s="60" t="str">
        <f>VLOOKUP(B1337,SAOM!B$2:O2878,11,0)</f>
        <v>37488-000</v>
      </c>
      <c r="X1337" s="33" t="str">
        <f>VLOOKUP(B1337,SAOM!B$2:Q2878,13,0)</f>
        <v>-</v>
      </c>
      <c r="Y1337" s="13"/>
      <c r="Z1337" s="11"/>
      <c r="AA1337" s="14"/>
      <c r="AB1337" s="28" t="e">
        <f>VLOOKUP(C1337,Relatorios!A$3:B2108,2,0)</f>
        <v>#N/A</v>
      </c>
      <c r="AC1337" s="287" t="e">
        <f>VLOOKUP(D1337,Faturamento!D$3:F2772,3,0)</f>
        <v>#N/A</v>
      </c>
      <c r="AD1337" s="41"/>
      <c r="AE1337" s="14"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4">
        <f t="shared" si="72"/>
        <v>90</v>
      </c>
      <c r="AG1337" s="14" t="s">
        <v>4162</v>
      </c>
      <c r="AH1337" s="14"/>
      <c r="AI1337" s="47"/>
      <c r="AJ1337" s="114"/>
      <c r="AK1337" s="114"/>
      <c r="AL1337" s="11" t="str">
        <f>VLOOKUP(B1337,SAOM!B$2:U2995,20,0)</f>
        <v>-</v>
      </c>
    </row>
    <row r="1338" spans="1:38" s="15" customFormat="1" ht="15.75" customHeight="1">
      <c r="A1338" s="39">
        <v>4611</v>
      </c>
      <c r="B1338" s="31">
        <v>4611</v>
      </c>
      <c r="C1338" s="31">
        <v>4611</v>
      </c>
      <c r="D1338" s="33" t="str">
        <f>VLOOKUP(B1338,SAOM!B$2:H2995,7,0)</f>
        <v>SES-OLIA-4611</v>
      </c>
      <c r="E1338" s="13">
        <v>41201</v>
      </c>
      <c r="F1338" s="13">
        <f>E1338+45</f>
        <v>41246</v>
      </c>
      <c r="G1338" s="13">
        <f>VLOOKUP(B1338,SAOM!B$2:D2882,3,0)</f>
        <v>41246</v>
      </c>
      <c r="H1338" s="13">
        <f t="shared" si="71"/>
        <v>41261</v>
      </c>
      <c r="I1338" s="13" t="s">
        <v>458</v>
      </c>
      <c r="J1338" s="10" t="s">
        <v>469</v>
      </c>
      <c r="K1338" s="33" t="str">
        <f>VLOOKUP(B1338,SAOM!B$2:H2879,4,0)</f>
        <v>Aceito</v>
      </c>
      <c r="L1338" s="10" t="s">
        <v>456</v>
      </c>
      <c r="M1338" s="33" t="str">
        <f>VLOOKUP(B1338,SAOM!B$2:F3165,5,0)</f>
        <v>Lider</v>
      </c>
      <c r="N1338" s="68" t="s">
        <v>8861</v>
      </c>
      <c r="O1338" s="11" t="str">
        <f>VLOOKUP(N1338,Coordenadas!B$2:C2185,2,0)</f>
        <v>SUDESTE</v>
      </c>
      <c r="P1338" s="11" t="str">
        <f>VLOOKUP(N1338,Coordenadas!B$2:D2185,3,0)</f>
        <v xml:space="preserve"> 21°52'36.03"S</v>
      </c>
      <c r="Q1338" s="11" t="str">
        <f>VLOOKUP(N1338,Coordenadas!B$2:E2185,4,0)</f>
        <v xml:space="preserve"> 43°56'10.61"O</v>
      </c>
      <c r="R1338" s="33">
        <v>4033</v>
      </c>
      <c r="S1338" s="13">
        <v>41236</v>
      </c>
      <c r="T1338" s="35" t="str">
        <f>VLOOKUP(B1338,SAOM!B$2:M2879,9,0)</f>
        <v>AMÉRICA DE ALMEIDA LAGE</v>
      </c>
      <c r="U1338" s="13" t="str">
        <f>VLOOKUP(B1338,SAOM!B$2:N2879,10,0)</f>
        <v xml:space="preserve"> AVENIDA MANOEL JOSÉ DE OLIVEIRA, 32 CENTRO</v>
      </c>
      <c r="V1338" s="35" t="str">
        <f>VLOOKUP(B1338,SAOM!B$2:P2879,12,0)</f>
        <v>(32)8436-7092</v>
      </c>
      <c r="W1338" s="60" t="str">
        <f>VLOOKUP(B1338,SAOM!B$2:O2879,11,0)</f>
        <v>36145-000</v>
      </c>
      <c r="X1338" s="33" t="str">
        <f>VLOOKUP(B1338,SAOM!B$2:Q2879,13,0)</f>
        <v>00:20:0E:10:55:78</v>
      </c>
      <c r="Y1338" s="13">
        <v>41254</v>
      </c>
      <c r="Z1338" s="11" t="s">
        <v>12146</v>
      </c>
      <c r="AA1338" s="14">
        <v>41255</v>
      </c>
      <c r="AB1338" s="28">
        <f>VLOOKUP(C1338,Relatorios!A$3:B2109,2,0)</f>
        <v>41291</v>
      </c>
      <c r="AC1338" s="287">
        <f>VLOOKUP(D1338,Faturamento!D$3:F2773,3,0)</f>
        <v>41286</v>
      </c>
      <c r="AD1338" s="41"/>
      <c r="AE1338" s="14" t="str">
        <f>VLOOKUP(B1338,SAOM!B$2:T2879,16,0)</f>
        <v>-</v>
      </c>
      <c r="AF1338" s="14">
        <f t="shared" si="72"/>
        <v>41345</v>
      </c>
      <c r="AG1338" s="14" t="s">
        <v>4162</v>
      </c>
      <c r="AH1338" s="14"/>
      <c r="AI1338" s="47"/>
      <c r="AJ1338" s="114"/>
      <c r="AK1338" s="114"/>
      <c r="AL1338" s="11" t="str">
        <f>VLOOKUP(B1338,SAOM!B$2:U2996,20,0)</f>
        <v>Nao tem computador.</v>
      </c>
    </row>
    <row r="1339" spans="1:38" s="15" customFormat="1" ht="15.75" customHeight="1">
      <c r="A1339" s="39">
        <v>4610</v>
      </c>
      <c r="B1339" s="31">
        <v>4610</v>
      </c>
      <c r="C1339" s="31">
        <v>4610</v>
      </c>
      <c r="D1339" s="33" t="str">
        <f>VLOOKUP(B1339,SAOM!B$2:H2996,7,0)</f>
        <v>-</v>
      </c>
      <c r="E1339" s="13">
        <v>41201</v>
      </c>
      <c r="F1339" s="13">
        <v>41400</v>
      </c>
      <c r="G1339" s="13">
        <f>VLOOKUP(B1339,SAOM!B$2:D2883,3,0)</f>
        <v>41400</v>
      </c>
      <c r="H1339" s="13">
        <f t="shared" si="71"/>
        <v>41415</v>
      </c>
      <c r="I1339" s="13">
        <v>41289</v>
      </c>
      <c r="J1339" s="10" t="s">
        <v>12061</v>
      </c>
      <c r="K1339" s="33" t="str">
        <f>VLOOKUP(B1339,SAOM!B$2:H2880,4,0)</f>
        <v>A agendar</v>
      </c>
      <c r="L1339" s="10" t="s">
        <v>456</v>
      </c>
      <c r="M1339" s="33" t="str">
        <f>VLOOKUP(B1339,SAOM!B$2:F3166,5,0)</f>
        <v>Lider</v>
      </c>
      <c r="N1339" s="11" t="s">
        <v>8866</v>
      </c>
      <c r="O1339" s="11" t="str">
        <f>VLOOKUP(N1339,Coordenadas!B$2:C2186,2,0)</f>
        <v>TRIÂNGULO DO NORTE</v>
      </c>
      <c r="P1339" s="11" t="str">
        <f>VLOOKUP(N1339,Coordenadas!B$2:D2186,3,0)</f>
        <v xml:space="preserve"> 19° 9'46.56"S</v>
      </c>
      <c r="Q1339" s="11" t="str">
        <f>VLOOKUP(N1339,Coordenadas!B$2:E2186,4,0)</f>
        <v xml:space="preserve"> 47°40'41.46"O</v>
      </c>
      <c r="R1339" s="33">
        <v>4033</v>
      </c>
      <c r="S1339" s="13">
        <v>41403</v>
      </c>
      <c r="T1339" s="35" t="str">
        <f>VLOOKUP(B1339,SAOM!B$2:M2880,9,0)</f>
        <v>RITA DE CASSIA FERREIRA</v>
      </c>
      <c r="U1339" s="13" t="str">
        <f>VLOOKUP(B1339,SAOM!B$2:N2880,10,0)</f>
        <v>Rua Manuel Pires De Miranda,311 - São Francisco</v>
      </c>
      <c r="V1339" s="35" t="str">
        <f>VLOOKUP(B1339,SAOM!B$2:P2880,12,0)</f>
        <v>(34)3356-8074/8090</v>
      </c>
      <c r="W1339" s="60" t="str">
        <f>VLOOKUP(B1339,SAOM!B$2:O2880,11,0)</f>
        <v>38160-000</v>
      </c>
      <c r="X1339" s="33" t="str">
        <f>VLOOKUP(B1339,SAOM!B$2:Q2880,13,0)</f>
        <v>-</v>
      </c>
      <c r="Y1339" s="13"/>
      <c r="Z1339" s="11"/>
      <c r="AA1339" s="14"/>
      <c r="AB1339" s="28" t="e">
        <f>VLOOKUP(C1339,Relatorios!A$3:B2110,2,0)</f>
        <v>#N/A</v>
      </c>
      <c r="AC1339" s="287" t="e">
        <f>VLOOKUP(D1339,Faturamento!D$3:F2774,3,0)</f>
        <v>#N/A</v>
      </c>
      <c r="AD1339" s="41"/>
      <c r="AE1339" s="14" t="str">
        <f>VLOOKUP(B1339,SAOM!B$2:T2880,16,0)</f>
        <v>06/05/2013 14:37:18 	Ivan Santos 	Atualizado/RFM  	Pendência Ativação Resolvida
15/01/2013 16:37:39 	Hernan Martins Alves 	Não consegue contato com a localidade.   	Pendência Ativação
06/11/2012 08:02:20 	Ivan Santos 	Atualizado.  	Pendência Ati</v>
      </c>
      <c r="AF1339" s="14">
        <f t="shared" si="72"/>
        <v>90</v>
      </c>
      <c r="AG1339" s="14" t="s">
        <v>4162</v>
      </c>
      <c r="AH1339" s="14"/>
      <c r="AI1339" s="47"/>
      <c r="AJ1339" s="114"/>
      <c r="AK1339" s="114"/>
      <c r="AL1339" s="11" t="str">
        <f>VLOOKUP(B1339,SAOM!B$2:U2997,20,0)</f>
        <v>-</v>
      </c>
    </row>
    <row r="1340" spans="1:38" s="57" customFormat="1" ht="15.75" customHeight="1">
      <c r="A1340" s="39">
        <v>4649</v>
      </c>
      <c r="B1340" s="31">
        <v>4649</v>
      </c>
      <c r="C1340" s="31">
        <v>4649</v>
      </c>
      <c r="D1340" s="31" t="str">
        <f>VLOOKUP(B1340,SAOM!B$2:H2997,7,0)</f>
        <v>SES-VARE-4649</v>
      </c>
      <c r="E1340" s="24">
        <v>41201</v>
      </c>
      <c r="F1340" s="24">
        <v>41253</v>
      </c>
      <c r="G1340" s="24">
        <f>VLOOKUP(B1340,SAOM!B$2:D2884,3,0)</f>
        <v>41253</v>
      </c>
      <c r="H1340" s="24">
        <f t="shared" si="71"/>
        <v>41268</v>
      </c>
      <c r="I1340" s="24">
        <v>41225</v>
      </c>
      <c r="J1340" s="48" t="s">
        <v>469</v>
      </c>
      <c r="K1340" s="31" t="str">
        <f>VLOOKUP(B1340,SAOM!B$2:H2881,4,0)</f>
        <v>Aceito</v>
      </c>
      <c r="L1340" s="48" t="s">
        <v>456</v>
      </c>
      <c r="M1340" s="33" t="str">
        <f>VLOOKUP(B1340,SAOM!B$2:F3167,5,0)</f>
        <v>Lider</v>
      </c>
      <c r="N1340" s="101" t="s">
        <v>8869</v>
      </c>
      <c r="O1340" s="40" t="str">
        <f>VLOOKUP(N1340,Coordenadas!B$2:C2187,2,0)</f>
        <v>LESTE</v>
      </c>
      <c r="P1340" s="40" t="str">
        <f>VLOOKUP(N1340,Coordenadas!B$2:D2187,3,0)</f>
        <v xml:space="preserve"> 19°35'48.33"S</v>
      </c>
      <c r="Q1340" s="40" t="str">
        <f>VLOOKUP(N1340,Coordenadas!B$2:E2187,4,0)</f>
        <v xml:space="preserve"> 42°17'29.09"O</v>
      </c>
      <c r="R1340" s="31">
        <v>4033</v>
      </c>
      <c r="S1340" s="24" t="s">
        <v>458</v>
      </c>
      <c r="T1340" s="54" t="str">
        <f>VLOOKUP(B1340,SAOM!B$2:M2881,9,0)</f>
        <v>Simone Nayara da Cunha Ferreira</v>
      </c>
      <c r="U1340" s="24" t="str">
        <f>VLOOKUP(B1340,SAOM!B$2:N2881,10,0)</f>
        <v>Rua antonio jose silveira 50</v>
      </c>
      <c r="V1340" s="54" t="str">
        <f>VLOOKUP(B1340,SAOM!B$2:P2881,12,0)</f>
        <v xml:space="preserve"> (33)8839-6038</v>
      </c>
      <c r="W1340" s="175" t="str">
        <f>VLOOKUP(B1340,SAOM!B$2:O2881,11,0)</f>
        <v>35199-000</v>
      </c>
      <c r="X1340" s="31" t="str">
        <f>VLOOKUP(B1340,SAOM!B$2:Q2881,13,0)</f>
        <v>00:20:0E:10:57:9F</v>
      </c>
      <c r="Y1340" s="24">
        <v>41358</v>
      </c>
      <c r="Z1340" s="40" t="s">
        <v>2800</v>
      </c>
      <c r="AA1340" s="55">
        <v>41360</v>
      </c>
      <c r="AB1340" s="56" t="e">
        <f>VLOOKUP(C1340,Relatorios!A$3:B2111,2,0)</f>
        <v>#N/A</v>
      </c>
      <c r="AC1340" s="287">
        <f>VLOOKUP(D1340,Faturamento!D$3:F2775,3,0)</f>
        <v>41391</v>
      </c>
      <c r="AD1340" s="45"/>
      <c r="AE1340" s="55"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55">
        <f t="shared" si="72"/>
        <v>41450</v>
      </c>
      <c r="AG1340" s="55" t="s">
        <v>4162</v>
      </c>
      <c r="AH1340" s="55"/>
      <c r="AI1340" s="181"/>
      <c r="AJ1340" s="115"/>
      <c r="AK1340" s="115"/>
      <c r="AL1340" s="40" t="str">
        <f>VLOOKUP(B1340,SAOM!B$2:U2998,20,0)</f>
        <v>Não vai deixar, mas tem computador.</v>
      </c>
    </row>
    <row r="1341" spans="1:38" s="57" customFormat="1" ht="15.75" customHeight="1">
      <c r="A1341" s="39">
        <v>4638</v>
      </c>
      <c r="B1341" s="31">
        <v>4638</v>
      </c>
      <c r="C1341" s="31">
        <v>4638</v>
      </c>
      <c r="D1341" s="31" t="str">
        <f>VLOOKUP(B1341,SAOM!B$2:H2998,7,0)</f>
        <v>SES-SARE-4638</v>
      </c>
      <c r="E1341" s="24">
        <v>41201</v>
      </c>
      <c r="F1341" s="24">
        <f t="shared" ref="F1341:F1350" si="75">E1341+45</f>
        <v>41246</v>
      </c>
      <c r="G1341" s="24">
        <f>VLOOKUP(B1341,SAOM!B$2:D2885,3,0)</f>
        <v>41246</v>
      </c>
      <c r="H1341" s="24">
        <f t="shared" si="71"/>
        <v>41261</v>
      </c>
      <c r="I1341" s="24" t="s">
        <v>458</v>
      </c>
      <c r="J1341" s="48" t="s">
        <v>469</v>
      </c>
      <c r="K1341" s="31" t="str">
        <f>VLOOKUP(B1341,SAOM!B$2:H2882,4,0)</f>
        <v>Aceito</v>
      </c>
      <c r="L1341" s="48" t="s">
        <v>456</v>
      </c>
      <c r="M1341" s="33" t="str">
        <f>VLOOKUP(B1341,SAOM!B$2:F3168,5,0)</f>
        <v>Lider</v>
      </c>
      <c r="N1341" s="101" t="s">
        <v>2360</v>
      </c>
      <c r="O1341" s="11" t="str">
        <f>VLOOKUP(N1341,Coordenadas!B$2:C2188,2,0)</f>
        <v>SUDESTE</v>
      </c>
      <c r="P1341" s="11" t="str">
        <f>VLOOKUP(N1341,Coordenadas!B$2:D2188,3,0)</f>
        <v xml:space="preserve"> 21° 4'12.67"S</v>
      </c>
      <c r="Q1341" s="11" t="str">
        <f>VLOOKUP(N1341,Coordenadas!B$2:E2188,4,0)</f>
        <v xml:space="preserve"> 42°38'14.31"O</v>
      </c>
      <c r="R1341" s="31">
        <v>4033</v>
      </c>
      <c r="S1341" s="24">
        <v>41251</v>
      </c>
      <c r="T1341" s="54" t="str">
        <f>VLOOKUP(B1341,SAOM!B$2:M2882,9,0)</f>
        <v>LEILA APARECIDA RAMOS VERISSIMO</v>
      </c>
      <c r="U1341" s="24" t="str">
        <f>VLOOKUP(B1341,SAOM!B$2:N2882,10,0)</f>
        <v xml:space="preserve"> RUA JOÃO PINTO DE FARIA nº 1.320 CENTRO</v>
      </c>
      <c r="V1341" s="54" t="str">
        <f>VLOOKUP(B1341,SAOM!B$2:P2882,12,0)</f>
        <v>(32)3426-7127</v>
      </c>
      <c r="W1341" s="175" t="str">
        <f>VLOOKUP(B1341,SAOM!B$2:O2882,11,0)</f>
        <v>36793-000</v>
      </c>
      <c r="X1341" s="31" t="str">
        <f>VLOOKUP(B1341,SAOM!B$2:Q2882,13,0)</f>
        <v>00:20:0e:10:55:49</v>
      </c>
      <c r="Y1341" s="24">
        <v>41283</v>
      </c>
      <c r="Z1341" s="40" t="s">
        <v>13267</v>
      </c>
      <c r="AA1341" s="55">
        <v>41283</v>
      </c>
      <c r="AB1341" s="28">
        <f>VLOOKUP(C1341,Relatorios!A$3:B2112,2,0)</f>
        <v>41299</v>
      </c>
      <c r="AC1341" s="287">
        <f>VLOOKUP(D1341,Faturamento!D$3:F2776,3,0)</f>
        <v>41314</v>
      </c>
      <c r="AD1341" s="45"/>
      <c r="AE1341" s="55" t="str">
        <f>VLOOKUP(B1341,SAOM!B$2:T2882,16,0)</f>
        <v>-</v>
      </c>
      <c r="AF1341" s="55">
        <f t="shared" si="72"/>
        <v>41373</v>
      </c>
      <c r="AG1341" s="55" t="s">
        <v>4162</v>
      </c>
      <c r="AH1341" s="55"/>
      <c r="AI1341" s="181"/>
      <c r="AJ1341" s="115"/>
      <c r="AK1341" s="115"/>
      <c r="AL1341" s="11" t="str">
        <f>VLOOKUP(B1341,SAOM!B$2:U2999,20,0)</f>
        <v>Conectado ao modem</v>
      </c>
    </row>
    <row r="1342" spans="1:38" s="15" customFormat="1" ht="15.75" customHeight="1">
      <c r="A1342" s="39">
        <v>4639</v>
      </c>
      <c r="B1342" s="31">
        <v>4639</v>
      </c>
      <c r="C1342" s="31">
        <v>4639</v>
      </c>
      <c r="D1342" s="33" t="str">
        <f>VLOOKUP(B1342,SAOM!B$2:H2999,7,0)</f>
        <v>SES-SATA-4639</v>
      </c>
      <c r="E1342" s="13">
        <v>41201</v>
      </c>
      <c r="F1342" s="13">
        <f t="shared" si="75"/>
        <v>41246</v>
      </c>
      <c r="G1342" s="13">
        <f>VLOOKUP(B1342,SAOM!B$2:D2886,3,0)</f>
        <v>41247</v>
      </c>
      <c r="H1342" s="13">
        <f t="shared" si="71"/>
        <v>41261</v>
      </c>
      <c r="I1342" s="13">
        <v>41225</v>
      </c>
      <c r="J1342" s="10" t="s">
        <v>469</v>
      </c>
      <c r="K1342" s="33" t="str">
        <f>VLOOKUP(B1342,SAOM!B$2:H2883,4,0)</f>
        <v>Aceito</v>
      </c>
      <c r="L1342" s="10" t="s">
        <v>456</v>
      </c>
      <c r="M1342" s="33" t="str">
        <f>VLOOKUP(B1342,SAOM!B$2:F3169,5,0)</f>
        <v>Lider</v>
      </c>
      <c r="N1342" s="68" t="s">
        <v>8874</v>
      </c>
      <c r="O1342" s="11" t="str">
        <f>VLOOKUP(N1342,Coordenadas!B$2:C2189,2,0)</f>
        <v>LESTE</v>
      </c>
      <c r="P1342" s="11" t="str">
        <f>VLOOKUP(N1342,Coordenadas!B$2:D2189,3,0)</f>
        <v xml:space="preserve"> 19°32'51.71"S</v>
      </c>
      <c r="Q1342" s="11" t="str">
        <f>VLOOKUP(N1342,Coordenadas!B$2:E2189,4,0)</f>
        <v xml:space="preserve"> 41°57'18.87"O</v>
      </c>
      <c r="R1342" s="33">
        <v>4033</v>
      </c>
      <c r="S1342" s="13">
        <v>41263</v>
      </c>
      <c r="T1342" s="35" t="str">
        <f>VLOOKUP(B1342,SAOM!B$2:M2883,9,0)</f>
        <v>JOANA DARK BARBOSA</v>
      </c>
      <c r="U1342" s="13" t="str">
        <f>VLOOKUP(B1342,SAOM!B$2:N2883,10,0)</f>
        <v xml:space="preserve"> RUA MARIA TEIXEIRA COELHO, S/N, QUADRA 6, LOTE 9,  -  NOVO MUNDO</v>
      </c>
      <c r="V1342" s="35" t="str">
        <f>VLOOKUP(B1342,SAOM!B$2:P2883,12,0)</f>
        <v>(33)3315-7523</v>
      </c>
      <c r="W1342" s="60" t="str">
        <f>VLOOKUP(B1342,SAOM!B$2:O2883,11,0)</f>
        <v>35334-000</v>
      </c>
      <c r="X1342" s="33" t="str">
        <f>VLOOKUP(B1342,SAOM!B$2:Q2883,13,0)</f>
        <v>00:20:0E:10:54:F2</v>
      </c>
      <c r="Y1342" s="13">
        <v>41263</v>
      </c>
      <c r="Z1342" s="11" t="s">
        <v>13267</v>
      </c>
      <c r="AA1342" s="14">
        <v>41263</v>
      </c>
      <c r="AB1342" s="28" t="str">
        <f>VLOOKUP(C1342,Relatorios!A$3:B2113,2,0)</f>
        <v>Pronto pra ser entregue</v>
      </c>
      <c r="AC1342" s="287">
        <f>VLOOKUP(D1342,Faturamento!D$3:F2777,3,0)</f>
        <v>41294</v>
      </c>
      <c r="AD1342" s="41"/>
      <c r="AE1342" s="14" t="str">
        <f>VLOOKUP(B1342,SAOM!B$2:T2883,16,0)</f>
        <v>13/11/2012 14:04:10 	Ivan Santos 	Atualizado.  	Pendência Ativação Resolvida
11/11/2012 08:13:05 	Hernan Martins Alves 	Telefone não atende, favor informar novo contato.   	Pendência Ativação</v>
      </c>
      <c r="AF1342" s="14">
        <f t="shared" si="72"/>
        <v>41353</v>
      </c>
      <c r="AG1342" s="14" t="s">
        <v>4162</v>
      </c>
      <c r="AH1342" s="14"/>
      <c r="AI1342" s="47"/>
      <c r="AJ1342" s="114"/>
      <c r="AK1342" s="114"/>
      <c r="AL1342" s="11" t="str">
        <f>VLOOKUP(B1342,SAOM!B$2:U3000,20,0)</f>
        <v>Vai deixar conectado no modem.</v>
      </c>
    </row>
    <row r="1343" spans="1:38" s="15" customFormat="1" ht="15.75" customHeight="1">
      <c r="A1343" s="39">
        <v>4641</v>
      </c>
      <c r="B1343" s="31">
        <v>4641</v>
      </c>
      <c r="C1343" s="31">
        <v>4641</v>
      </c>
      <c r="D1343" s="33" t="str">
        <f>VLOOKUP(B1343,SAOM!B$2:H3000,7,0)</f>
        <v>SES-SAGO-4641</v>
      </c>
      <c r="E1343" s="13">
        <v>41201</v>
      </c>
      <c r="F1343" s="13">
        <f t="shared" si="75"/>
        <v>41246</v>
      </c>
      <c r="G1343" s="13">
        <f>VLOOKUP(B1343,SAOM!B$2:D2887,3,0)</f>
        <v>41246</v>
      </c>
      <c r="H1343" s="13">
        <f t="shared" si="71"/>
        <v>41261</v>
      </c>
      <c r="I1343" s="13" t="s">
        <v>458</v>
      </c>
      <c r="J1343" s="10" t="s">
        <v>469</v>
      </c>
      <c r="K1343" s="33" t="str">
        <f>VLOOKUP(B1343,SAOM!B$2:H2884,4,0)</f>
        <v>Aceito</v>
      </c>
      <c r="L1343" s="10" t="s">
        <v>456</v>
      </c>
      <c r="M1343" s="33" t="str">
        <f>VLOOKUP(B1343,SAOM!B$2:F3170,5,0)</f>
        <v>Lider</v>
      </c>
      <c r="N1343" s="68" t="s">
        <v>8879</v>
      </c>
      <c r="O1343" s="11" t="str">
        <f>VLOOKUP(N1343,Coordenadas!B$2:C2190,2,0)</f>
        <v>CENTRO SUL</v>
      </c>
      <c r="P1343" s="11" t="str">
        <f>VLOOKUP(N1343,Coordenadas!B$2:D2190,3,0)</f>
        <v xml:space="preserve"> 20°54'8.05"S</v>
      </c>
      <c r="Q1343" s="11" t="str">
        <f>VLOOKUP(N1343,Coordenadas!B$2:E2190,4,0)</f>
        <v xml:space="preserve"> 44°30'3.62"O</v>
      </c>
      <c r="R1343" s="33">
        <v>4033</v>
      </c>
      <c r="S1343" s="13">
        <v>41236</v>
      </c>
      <c r="T1343" s="35" t="str">
        <f>VLOOKUP(B1343,SAOM!B$2:M2884,9,0)</f>
        <v>RUGERMA SILVEIRA MARTINS SANTIAGO</v>
      </c>
      <c r="U1343" s="13" t="str">
        <f>VLOOKUP(B1343,SAOM!B$2:N2884,10,0)</f>
        <v xml:space="preserve"> Rua Dom Viçoso nº 170  Centro</v>
      </c>
      <c r="V1343" s="35" t="str">
        <f>VLOOKUP(B1343,SAOM!B$2:P2884,12,0)</f>
        <v>(32)3376-1122</v>
      </c>
      <c r="W1343" s="60" t="str">
        <f>VLOOKUP(B1343,SAOM!B$2:O2884,11,0)</f>
        <v>36350-000</v>
      </c>
      <c r="X1343" s="33" t="str">
        <f>VLOOKUP(B1343,SAOM!B$2:Q2884,13,0)</f>
        <v>00:20:0E:10:54:DE</v>
      </c>
      <c r="Y1343" s="13">
        <v>41261</v>
      </c>
      <c r="Z1343" s="11" t="s">
        <v>12146</v>
      </c>
      <c r="AA1343" s="14">
        <v>41261</v>
      </c>
      <c r="AB1343" s="28">
        <f>VLOOKUP(C1343,Relatorios!A$3:B2114,2,0)</f>
        <v>41291</v>
      </c>
      <c r="AC1343" s="287">
        <f>VLOOKUP(D1343,Faturamento!D$3:F2778,3,0)</f>
        <v>41292</v>
      </c>
      <c r="AD1343" s="41"/>
      <c r="AE1343" s="14" t="str">
        <f>VLOOKUP(B1343,SAOM!B$2:T2884,16,0)</f>
        <v>-</v>
      </c>
      <c r="AF1343" s="14">
        <f t="shared" si="72"/>
        <v>41351</v>
      </c>
      <c r="AG1343" s="14" t="s">
        <v>4162</v>
      </c>
      <c r="AH1343" s="14"/>
      <c r="AI1343" s="47"/>
      <c r="AJ1343" s="114"/>
      <c r="AK1343" s="114"/>
      <c r="AL1343" s="11" t="str">
        <f>VLOOKUP(B1343,SAOM!B$2:U3001,20,0)</f>
        <v>Nao vai deixar.</v>
      </c>
    </row>
    <row r="1344" spans="1:38" s="57" customFormat="1" ht="15.75" customHeight="1">
      <c r="A1344" s="39">
        <v>4640</v>
      </c>
      <c r="B1344" s="31">
        <v>4640</v>
      </c>
      <c r="C1344" s="31">
        <v>4640</v>
      </c>
      <c r="D1344" s="33" t="str">
        <f>VLOOKUP(B1344,SAOM!B$2:H3001,7,0)</f>
        <v>SES-SADE-4640</v>
      </c>
      <c r="E1344" s="24">
        <v>41201</v>
      </c>
      <c r="F1344" s="24">
        <f t="shared" si="75"/>
        <v>41246</v>
      </c>
      <c r="G1344" s="13">
        <f>VLOOKUP(B1344,SAOM!B$2:D2888,3,0)</f>
        <v>41246</v>
      </c>
      <c r="H1344" s="24">
        <f t="shared" si="71"/>
        <v>41261</v>
      </c>
      <c r="I1344" s="24" t="s">
        <v>458</v>
      </c>
      <c r="J1344" s="48" t="s">
        <v>469</v>
      </c>
      <c r="K1344" s="33" t="str">
        <f>VLOOKUP(B1344,SAOM!B$2:H2885,4,0)</f>
        <v>Aceito</v>
      </c>
      <c r="L1344" s="10" t="s">
        <v>456</v>
      </c>
      <c r="M1344" s="33" t="str">
        <f>VLOOKUP(B1344,SAOM!B$2:F3171,5,0)</f>
        <v>Lider</v>
      </c>
      <c r="N1344" s="101" t="s">
        <v>8884</v>
      </c>
      <c r="O1344" s="11" t="str">
        <f>VLOOKUP(N1344,Coordenadas!B$2:C2191,2,0)</f>
        <v>SUL</v>
      </c>
      <c r="P1344" s="11" t="str">
        <f>VLOOKUP(N1344,Coordenadas!B$2:D2191,3,0)</f>
        <v xml:space="preserve"> 22°12'56.41"S</v>
      </c>
      <c r="Q1344" s="11" t="str">
        <f>VLOOKUP(N1344,Coordenadas!B$2:E2191,4,0)</f>
        <v xml:space="preserve"> 44°58'57.71"O</v>
      </c>
      <c r="R1344" s="31">
        <v>4033</v>
      </c>
      <c r="S1344" s="24">
        <v>41236</v>
      </c>
      <c r="T1344" s="35" t="str">
        <f>VLOOKUP(B1344,SAOM!B$2:M2885,9,0)</f>
        <v>MARIANE DE BIASI SOUZA</v>
      </c>
      <c r="U1344" s="13" t="str">
        <f>VLOOKUP(B1344,SAOM!B$2:N2885,10,0)</f>
        <v xml:space="preserve"> RUA PADRE JOSÉ FERREIRA LEITE nº 395 CENTRO</v>
      </c>
      <c r="V1344" s="35" t="str">
        <f>VLOOKUP(B1344,SAOM!B$2:P2885,12,0)</f>
        <v>(35)3365-1244</v>
      </c>
      <c r="W1344" s="60" t="str">
        <f>VLOOKUP(B1344,SAOM!B$2:O2885,11,0)</f>
        <v>37467-000</v>
      </c>
      <c r="X1344" s="33" t="str">
        <f>VLOOKUP(B1344,SAOM!B$2:Q2885,13,0)</f>
        <v>00:20:0e:10:54:71</v>
      </c>
      <c r="Y1344" s="24">
        <v>41235</v>
      </c>
      <c r="Z1344" s="40" t="s">
        <v>5381</v>
      </c>
      <c r="AA1344" s="55">
        <v>41236</v>
      </c>
      <c r="AB1344" s="28">
        <f>VLOOKUP(C1344,Relatorios!A$3:B2115,2,0)</f>
        <v>41291</v>
      </c>
      <c r="AC1344" s="287">
        <f>VLOOKUP(D1344,Faturamento!D$3:F2779,3,0)</f>
        <v>41267</v>
      </c>
      <c r="AD1344" s="45"/>
      <c r="AE1344" s="14" t="str">
        <f>VLOOKUP(B1344,SAOM!B$2:T2885,16,0)</f>
        <v>-</v>
      </c>
      <c r="AF1344" s="55">
        <f t="shared" si="72"/>
        <v>41326</v>
      </c>
      <c r="AG1344" s="55" t="s">
        <v>4162</v>
      </c>
      <c r="AH1344" s="55"/>
      <c r="AI1344" s="181"/>
      <c r="AJ1344" s="115"/>
      <c r="AK1344" s="115"/>
      <c r="AL1344" s="11" t="str">
        <f>VLOOKUP(B1344,SAOM!B$2:U3002,20,0)</f>
        <v>Conectado ao modem</v>
      </c>
    </row>
    <row r="1345" spans="1:38" s="57" customFormat="1" ht="15.75" customHeight="1">
      <c r="A1345" s="39">
        <v>4642</v>
      </c>
      <c r="B1345" s="31">
        <v>4642</v>
      </c>
      <c r="C1345" s="31">
        <v>4642</v>
      </c>
      <c r="D1345" s="33" t="str">
        <f>VLOOKUP(B1345,SAOM!B$2:H3002,7,0)</f>
        <v>SES-SETO-4642</v>
      </c>
      <c r="E1345" s="24">
        <v>41201</v>
      </c>
      <c r="F1345" s="24">
        <f t="shared" si="75"/>
        <v>41246</v>
      </c>
      <c r="G1345" s="13">
        <f>VLOOKUP(B1345,SAOM!B$2:D2889,3,0)</f>
        <v>41246</v>
      </c>
      <c r="H1345" s="24">
        <f t="shared" si="71"/>
        <v>41261</v>
      </c>
      <c r="I1345" s="24" t="s">
        <v>458</v>
      </c>
      <c r="J1345" s="48" t="s">
        <v>469</v>
      </c>
      <c r="K1345" s="33" t="str">
        <f>VLOOKUP(B1345,SAOM!B$2:H2886,4,0)</f>
        <v>Aceito</v>
      </c>
      <c r="L1345" s="10" t="s">
        <v>456</v>
      </c>
      <c r="M1345" s="33" t="str">
        <f>VLOOKUP(B1345,SAOM!B$2:F3172,5,0)</f>
        <v>Lider</v>
      </c>
      <c r="N1345" s="101" t="s">
        <v>8889</v>
      </c>
      <c r="O1345" s="11" t="str">
        <f>VLOOKUP(N1345,Coordenadas!B$2:C2192,2,0)</f>
        <v>SUL</v>
      </c>
      <c r="P1345" s="11" t="str">
        <f>VLOOKUP(N1345,Coordenadas!B$2:D2192,3,0)</f>
        <v xml:space="preserve"> 22° 9'44.55"S</v>
      </c>
      <c r="Q1345" s="11" t="str">
        <f>VLOOKUP(N1345,Coordenadas!B$2:E2192,4,0)</f>
        <v xml:space="preserve"> 46°10'50.36"O</v>
      </c>
      <c r="R1345" s="31">
        <v>4033</v>
      </c>
      <c r="S1345" s="24">
        <v>41207</v>
      </c>
      <c r="T1345" s="35" t="str">
        <f>VLOOKUP(B1345,SAOM!B$2:M2886,9,0)</f>
        <v>LILIANE CRISTINA DO PRADO PAIVA</v>
      </c>
      <c r="U1345" s="13" t="str">
        <f>VLOOKUP(B1345,SAOM!B$2:N2886,10,0)</f>
        <v xml:space="preserve"> R NOSSA SENHORA DAS GRACAS S/N - CENTRO</v>
      </c>
      <c r="V1345" s="35" t="str">
        <f>VLOOKUP(B1345,SAOM!B$2:P2886,12,0)</f>
        <v>(35)3426-1219</v>
      </c>
      <c r="W1345" s="60" t="str">
        <f>VLOOKUP(B1345,SAOM!B$2:O2886,11,0)</f>
        <v>37558-000</v>
      </c>
      <c r="X1345" s="33" t="str">
        <f>VLOOKUP(B1345,SAOM!B$2:Q2886,13,0)</f>
        <v>00:20:0E:10:55:21</v>
      </c>
      <c r="Y1345" s="24">
        <v>41208</v>
      </c>
      <c r="Z1345" s="40" t="s">
        <v>5381</v>
      </c>
      <c r="AA1345" s="55">
        <v>41208</v>
      </c>
      <c r="AB1345" s="28">
        <f>VLOOKUP(C1345,Relatorios!A$3:B2116,2,0)</f>
        <v>41254</v>
      </c>
      <c r="AC1345" s="287">
        <f>VLOOKUP(D1345,Faturamento!D$3:F2780,3,0)</f>
        <v>41239</v>
      </c>
      <c r="AD1345" s="45"/>
      <c r="AE1345" s="14" t="str">
        <f>VLOOKUP(B1345,SAOM!B$2:T2886,16,0)</f>
        <v>-</v>
      </c>
      <c r="AF1345" s="55">
        <f t="shared" si="72"/>
        <v>41298</v>
      </c>
      <c r="AG1345" s="55" t="s">
        <v>4162</v>
      </c>
      <c r="AH1345" s="55"/>
      <c r="AI1345" s="181"/>
      <c r="AJ1345" s="115"/>
      <c r="AK1345" s="115"/>
      <c r="AL1345" s="11" t="str">
        <f>VLOOKUP(B1345,SAOM!B$2:U3003,20,0)</f>
        <v>Não, pc fica longe do modem.</v>
      </c>
    </row>
    <row r="1346" spans="1:38" s="57" customFormat="1" ht="15.75" customHeight="1">
      <c r="A1346" s="39">
        <v>4643</v>
      </c>
      <c r="B1346" s="31">
        <v>4643</v>
      </c>
      <c r="C1346" s="31">
        <v>4643</v>
      </c>
      <c r="D1346" s="33" t="str">
        <f>VLOOKUP(B1346,SAOM!B$2:H3003,7,0)</f>
        <v>SES-SEES-4643</v>
      </c>
      <c r="E1346" s="24">
        <v>41201</v>
      </c>
      <c r="F1346" s="24">
        <f t="shared" si="75"/>
        <v>41246</v>
      </c>
      <c r="G1346" s="13">
        <f>VLOOKUP(B1346,SAOM!B$2:D2890,3,0)</f>
        <v>41246</v>
      </c>
      <c r="H1346" s="24">
        <f t="shared" si="71"/>
        <v>41261</v>
      </c>
      <c r="I1346" s="24" t="s">
        <v>458</v>
      </c>
      <c r="J1346" s="48" t="s">
        <v>469</v>
      </c>
      <c r="K1346" s="33" t="str">
        <f>VLOOKUP(B1346,SAOM!B$2:H2887,4,0)</f>
        <v>Aceito</v>
      </c>
      <c r="L1346" s="10" t="s">
        <v>456</v>
      </c>
      <c r="M1346" s="33" t="str">
        <f>VLOOKUP(B1346,SAOM!B$2:F3173,5,0)</f>
        <v>Lider</v>
      </c>
      <c r="N1346" s="101" t="s">
        <v>8894</v>
      </c>
      <c r="O1346" s="11" t="str">
        <f>VLOOKUP(N1346,Coordenadas!B$2:C2193,2,0)</f>
        <v>JEQUITINHONHA</v>
      </c>
      <c r="P1346" s="11" t="str">
        <f>VLOOKUP(N1346,Coordenadas!B$2:D2193,3,0)</f>
        <v xml:space="preserve"> 17°56'16.97"S</v>
      </c>
      <c r="Q1346" s="11" t="str">
        <f>VLOOKUP(N1346,Coordenadas!B$2:E2193,4,0)</f>
        <v xml:space="preserve"> 43°13'32.19"O</v>
      </c>
      <c r="R1346" s="31">
        <v>4033</v>
      </c>
      <c r="S1346" s="24">
        <v>41236</v>
      </c>
      <c r="T1346" s="35" t="str">
        <f>VLOOKUP(B1346,SAOM!B$2:M2887,9,0)</f>
        <v>FREDERICK VERNER GODINHO DE ARAUJO LIMA</v>
      </c>
      <c r="U1346" s="13" t="str">
        <f>VLOOKUP(B1346,SAOM!B$2:N2887,10,0)</f>
        <v xml:space="preserve"> R SERAFIM CAMPOS, S/N - CENTRO</v>
      </c>
      <c r="V1346" s="35" t="str">
        <f>VLOOKUP(B1346,SAOM!B$2:P2887,12,0)</f>
        <v>(38)3525-1239</v>
      </c>
      <c r="W1346" s="60" t="str">
        <f>VLOOKUP(B1346,SAOM!B$2:O2887,11,0)</f>
        <v>39190-000</v>
      </c>
      <c r="X1346" s="33" t="str">
        <f>VLOOKUP(B1346,SAOM!B$2:Q2887,13,0)</f>
        <v>00:20:0e:10:55:33</v>
      </c>
      <c r="Y1346" s="24">
        <v>41253</v>
      </c>
      <c r="Z1346" s="11" t="s">
        <v>5712</v>
      </c>
      <c r="AA1346" s="55">
        <v>41254</v>
      </c>
      <c r="AB1346" s="28">
        <f>VLOOKUP(C1346,Relatorios!A$3:B2117,2,0)</f>
        <v>41277</v>
      </c>
      <c r="AC1346" s="287">
        <f>VLOOKUP(D1346,Faturamento!D$3:F2781,3,0)</f>
        <v>41285</v>
      </c>
      <c r="AD1346" s="45"/>
      <c r="AE1346" s="14" t="str">
        <f>VLOOKUP(B1346,SAOM!B$2:T2887,16,0)</f>
        <v>-</v>
      </c>
      <c r="AF1346" s="55">
        <f t="shared" si="72"/>
        <v>41344</v>
      </c>
      <c r="AG1346" s="55" t="s">
        <v>4162</v>
      </c>
      <c r="AH1346" s="55"/>
      <c r="AI1346" s="181"/>
      <c r="AJ1346" s="115"/>
      <c r="AK1346" s="115"/>
      <c r="AL1346" s="11" t="str">
        <f>VLOOKUP(B1346,SAOM!B$2:U3004,20,0)</f>
        <v>Não possui o comprimento correto de cabos</v>
      </c>
    </row>
    <row r="1347" spans="1:38" s="57" customFormat="1" ht="15.75" customHeight="1">
      <c r="A1347" s="39">
        <v>4644</v>
      </c>
      <c r="B1347" s="31">
        <v>4644</v>
      </c>
      <c r="C1347" s="31">
        <v>4644</v>
      </c>
      <c r="D1347" s="33" t="str">
        <f>VLOOKUP(B1347,SAOM!B$2:H3004,7,0)</f>
        <v>SES-SEGA-4644</v>
      </c>
      <c r="E1347" s="24">
        <v>41201</v>
      </c>
      <c r="F1347" s="24">
        <f t="shared" si="75"/>
        <v>41246</v>
      </c>
      <c r="G1347" s="13">
        <f>VLOOKUP(B1347,SAOM!B$2:D2891,3,0)</f>
        <v>41246</v>
      </c>
      <c r="H1347" s="24">
        <f t="shared" si="71"/>
        <v>41261</v>
      </c>
      <c r="I1347" s="24" t="s">
        <v>458</v>
      </c>
      <c r="J1347" s="48" t="s">
        <v>469</v>
      </c>
      <c r="K1347" s="33" t="str">
        <f>VLOOKUP(B1347,SAOM!B$2:H2888,4,0)</f>
        <v>Aceito</v>
      </c>
      <c r="L1347" s="48" t="s">
        <v>11989</v>
      </c>
      <c r="M1347" s="33" t="str">
        <f>VLOOKUP(B1347,SAOM!B$2:F3174,5,0)</f>
        <v>Torre</v>
      </c>
      <c r="N1347" s="40" t="s">
        <v>8899</v>
      </c>
      <c r="O1347" s="11" t="str">
        <f>VLOOKUP(N1347,Coordenadas!B$2:C2194,2,0)</f>
        <v>SUL</v>
      </c>
      <c r="P1347" s="11" t="str">
        <f>VLOOKUP(N1347,Coordenadas!B$2:D2194,3,0)</f>
        <v xml:space="preserve"> 21°55'49.62"S</v>
      </c>
      <c r="Q1347" s="11" t="str">
        <f>VLOOKUP(N1347,Coordenadas!B$2:E2194,4,0)</f>
        <v xml:space="preserve"> 44°31'29.97"O</v>
      </c>
      <c r="R1347" s="31">
        <v>4033</v>
      </c>
      <c r="S1347" s="13">
        <v>41243</v>
      </c>
      <c r="T1347" s="35" t="str">
        <f>VLOOKUP(B1347,SAOM!B$2:M2888,9,0)</f>
        <v>NELSON PESSÔA DE MELLO FILHO</v>
      </c>
      <c r="U1347" s="13" t="str">
        <f>VLOOKUP(B1347,SAOM!B$2:N2888,10,0)</f>
        <v xml:space="preserve"> RUA JOAQUIM MOREIRA, 38  CENTRO</v>
      </c>
      <c r="V1347" s="35" t="str">
        <f>VLOOKUP(B1347,SAOM!B$2:P2888,12,0)</f>
        <v>(35)9983-2065</v>
      </c>
      <c r="W1347" s="60" t="str">
        <f>VLOOKUP(B1347,SAOM!B$2:O2888,11,0)</f>
        <v>37454-000</v>
      </c>
      <c r="X1347" s="33" t="str">
        <f>VLOOKUP(B1347,SAOM!B$2:Q2888,13,0)</f>
        <v>00:20:0e:10:56:96</v>
      </c>
      <c r="Y1347" s="24">
        <v>41254</v>
      </c>
      <c r="Z1347" s="40" t="s">
        <v>12144</v>
      </c>
      <c r="AA1347" s="55">
        <v>41255</v>
      </c>
      <c r="AB1347" s="28">
        <f>VLOOKUP(C1347,Relatorios!A$3:B2118,2,0)</f>
        <v>41257</v>
      </c>
      <c r="AC1347" s="287">
        <f>VLOOKUP(D1347,Faturamento!D$3:F2782,3,0)</f>
        <v>41286</v>
      </c>
      <c r="AD1347" s="45"/>
      <c r="AE1347" s="14" t="str">
        <f>VLOOKUP(B1347,SAOM!B$2:T2888,16,0)</f>
        <v>-</v>
      </c>
      <c r="AF1347" s="55">
        <f t="shared" si="72"/>
        <v>41345</v>
      </c>
      <c r="AG1347" s="55" t="s">
        <v>4162</v>
      </c>
      <c r="AH1347" s="55"/>
      <c r="AI1347" s="181"/>
      <c r="AJ1347" s="115"/>
      <c r="AK1347" s="115"/>
      <c r="AL1347" s="11" t="str">
        <f>VLOOKUP(B1347,SAOM!B$2:U3005,20,0)</f>
        <v>-</v>
      </c>
    </row>
    <row r="1348" spans="1:38" s="57" customFormat="1" ht="15.75" customHeight="1">
      <c r="A1348" s="39">
        <v>4645</v>
      </c>
      <c r="B1348" s="31">
        <v>4645</v>
      </c>
      <c r="C1348" s="31">
        <v>4645</v>
      </c>
      <c r="D1348" s="31" t="str">
        <f>VLOOKUP(B1348,SAOM!B$2:H3005,7,0)</f>
        <v>SES-SEAS-4645</v>
      </c>
      <c r="E1348" s="24">
        <v>41201</v>
      </c>
      <c r="F1348" s="24">
        <f t="shared" si="75"/>
        <v>41246</v>
      </c>
      <c r="G1348" s="24">
        <f>VLOOKUP(B1348,SAOM!B$2:D2892,3,0)</f>
        <v>41246</v>
      </c>
      <c r="H1348" s="24">
        <f t="shared" si="71"/>
        <v>41261</v>
      </c>
      <c r="I1348" s="24" t="s">
        <v>458</v>
      </c>
      <c r="J1348" s="48" t="s">
        <v>469</v>
      </c>
      <c r="K1348" s="31" t="str">
        <f>VLOOKUP(B1348,SAOM!B$2:H2889,4,0)</f>
        <v>Aceito</v>
      </c>
      <c r="L1348" s="48" t="s">
        <v>456</v>
      </c>
      <c r="M1348" s="33" t="str">
        <f>VLOOKUP(B1348,SAOM!B$2:F3175,5,0)</f>
        <v>Lider</v>
      </c>
      <c r="N1348" s="40" t="s">
        <v>8904</v>
      </c>
      <c r="O1348" s="40" t="str">
        <f>VLOOKUP(N1348,Coordenadas!B$2:C2195,2,0)</f>
        <v>CENTRO</v>
      </c>
      <c r="P1348" s="40" t="str">
        <f>VLOOKUP(N1348,Coordenadas!B$2:D2195,3,0)</f>
        <v xml:space="preserve"> 18°20'40.44"S</v>
      </c>
      <c r="Q1348" s="40" t="str">
        <f>VLOOKUP(N1348,Coordenadas!B$2:E2195,4,0)</f>
        <v xml:space="preserve"> 43°10'31.71"O</v>
      </c>
      <c r="R1348" s="31">
        <v>4033</v>
      </c>
      <c r="S1348" s="24">
        <v>41236</v>
      </c>
      <c r="T1348" s="54" t="str">
        <f>VLOOKUP(B1348,SAOM!B$2:M2889,9,0)</f>
        <v>FLÁVIA CRISTINA SIMAN CHAVES</v>
      </c>
      <c r="U1348" s="24" t="str">
        <f>VLOOKUP(B1348,SAOM!B$2:N2889,10,0)</f>
        <v xml:space="preserve"> RUA DEPUTADO FRANCELINO PEREIRA, nº 376 CENTRO</v>
      </c>
      <c r="V1348" s="54" t="str">
        <f>VLOOKUP(B1348,SAOM!B$2:P2889,12,0)</f>
        <v>(38)3547-1374</v>
      </c>
      <c r="W1348" s="175" t="str">
        <f>VLOOKUP(B1348,SAOM!B$2:O2889,11,0)</f>
        <v>39165-000</v>
      </c>
      <c r="X1348" s="31" t="str">
        <f>VLOOKUP(B1348,SAOM!B$2:Q2889,13,0)</f>
        <v>00:20:0e:10:54</v>
      </c>
      <c r="Y1348" s="24">
        <v>41236</v>
      </c>
      <c r="Z1348" s="40" t="s">
        <v>5712</v>
      </c>
      <c r="AA1348" s="55">
        <v>41236</v>
      </c>
      <c r="AB1348" s="56" t="str">
        <f>VLOOKUP(C1348,Relatorios!A$3:B2119,2,0)</f>
        <v>Pendente</v>
      </c>
      <c r="AC1348" s="287">
        <f>VLOOKUP(D1348,Faturamento!D$3:F2783,3,0)</f>
        <v>41267</v>
      </c>
      <c r="AD1348" s="45" t="s">
        <v>9306</v>
      </c>
      <c r="AE1348" s="55" t="str">
        <f>VLOOKUP(B1348,SAOM!B$2:T2889,16,0)</f>
        <v>-</v>
      </c>
      <c r="AF1348" s="55">
        <f t="shared" si="72"/>
        <v>41326</v>
      </c>
      <c r="AG1348" s="55" t="s">
        <v>4162</v>
      </c>
      <c r="AH1348" s="55"/>
      <c r="AI1348" s="181"/>
      <c r="AJ1348" s="115"/>
      <c r="AK1348" s="115"/>
      <c r="AL1348" s="11" t="str">
        <f>VLOOKUP(B1348,SAOM!B$2:U3006,20,0)</f>
        <v>Distância entre o modem e o pc é maior do que o tamanho do cabo.</v>
      </c>
    </row>
    <row r="1349" spans="1:38" s="57" customFormat="1" ht="15.75" customHeight="1">
      <c r="A1349" s="39">
        <v>4646</v>
      </c>
      <c r="B1349" s="31">
        <v>4646</v>
      </c>
      <c r="C1349" s="31">
        <v>4646</v>
      </c>
      <c r="D1349" s="33" t="str">
        <f>VLOOKUP(B1349,SAOM!B$2:H3006,7,0)</f>
        <v>SES-SEOS-4646</v>
      </c>
      <c r="E1349" s="24">
        <v>41201</v>
      </c>
      <c r="F1349" s="24">
        <f t="shared" si="75"/>
        <v>41246</v>
      </c>
      <c r="G1349" s="13">
        <f>VLOOKUP(B1349,SAOM!B$2:D2893,3,0)</f>
        <v>41246</v>
      </c>
      <c r="H1349" s="24">
        <f t="shared" ref="H1349:H1412" si="76">F1349+15</f>
        <v>41261</v>
      </c>
      <c r="I1349" s="24" t="s">
        <v>458</v>
      </c>
      <c r="J1349" s="48" t="s">
        <v>469</v>
      </c>
      <c r="K1349" s="33" t="str">
        <f>VLOOKUP(B1349,SAOM!B$2:H2890,4,0)</f>
        <v>Aceito</v>
      </c>
      <c r="L1349" s="10" t="s">
        <v>456</v>
      </c>
      <c r="M1349" s="33" t="str">
        <f>VLOOKUP(B1349,SAOM!B$2:F3176,5,0)</f>
        <v>Lider</v>
      </c>
      <c r="N1349" s="40" t="s">
        <v>8909</v>
      </c>
      <c r="O1349" s="11" t="str">
        <f>VLOOKUP(N1349,Coordenadas!B$2:C2196,2,0)</f>
        <v>SUL</v>
      </c>
      <c r="P1349" s="11" t="str">
        <f>VLOOKUP(N1349,Coordenadas!B$2:D2196,3,0)</f>
        <v xml:space="preserve"> 21°53'25.40"S</v>
      </c>
      <c r="Q1349" s="11" t="str">
        <f>VLOOKUP(N1349,Coordenadas!B$2:E2196,4,0)</f>
        <v xml:space="preserve"> 44°30'33.89"O</v>
      </c>
      <c r="R1349" s="31">
        <v>4033</v>
      </c>
      <c r="S1349" s="24">
        <v>41236</v>
      </c>
      <c r="T1349" s="35" t="str">
        <f>VLOOKUP(B1349,SAOM!B$2:M2890,9,0)</f>
        <v>CRISTIANE SOUZA VILELA</v>
      </c>
      <c r="U1349" s="13" t="str">
        <f>VLOOKUP(B1349,SAOM!B$2:N2890,10,0)</f>
        <v xml:space="preserve"> AV. RUI BARBOSA, 56 (PROXIMO AO CORREIO) CENTRO</v>
      </c>
      <c r="V1349" s="35" t="str">
        <f>VLOOKUP(B1349,SAOM!B$2:P2890,12,0)</f>
        <v>(35)3322-1202/1270</v>
      </c>
      <c r="W1349" s="60" t="str">
        <f>VLOOKUP(B1349,SAOM!B$2:O2890,11,0)</f>
        <v>37452-000</v>
      </c>
      <c r="X1349" s="33" t="str">
        <f>VLOOKUP(B1349,SAOM!B$2:Q2890,13,0)</f>
        <v>00:20:0E:10:4C:58</v>
      </c>
      <c r="Y1349" s="24">
        <v>41242</v>
      </c>
      <c r="Z1349" s="40" t="s">
        <v>4973</v>
      </c>
      <c r="AA1349" s="55">
        <v>41242</v>
      </c>
      <c r="AB1349" s="28">
        <f>VLOOKUP(C1349,Relatorios!A$3:B2120,2,0)</f>
        <v>41277</v>
      </c>
      <c r="AC1349" s="287">
        <f>VLOOKUP(D1349,Faturamento!D$3:F2784,3,0)</f>
        <v>41273</v>
      </c>
      <c r="AD1349" s="45"/>
      <c r="AE1349" s="14" t="str">
        <f>VLOOKUP(B1349,SAOM!B$2:T2890,16,0)</f>
        <v>-</v>
      </c>
      <c r="AF1349" s="55">
        <f t="shared" ref="AF1349:AF1412" si="77">AA1349+90</f>
        <v>41332</v>
      </c>
      <c r="AG1349" s="55" t="s">
        <v>4162</v>
      </c>
      <c r="AH1349" s="55"/>
      <c r="AI1349" s="181"/>
      <c r="AJ1349" s="115"/>
      <c r="AK1349" s="115"/>
      <c r="AL1349" s="11" t="str">
        <f>VLOOKUP(B1349,SAOM!B$2:U3007,20,0)</f>
        <v>Junto ao modem.</v>
      </c>
    </row>
    <row r="1350" spans="1:38" s="57" customFormat="1" ht="15.75" customHeight="1">
      <c r="A1350" s="39">
        <v>4647</v>
      </c>
      <c r="B1350" s="31">
        <v>4647</v>
      </c>
      <c r="C1350" s="31">
        <v>4647</v>
      </c>
      <c r="D1350" s="33" t="str">
        <f>VLOOKUP(B1350,SAOM!B$2:H3007,7,0)</f>
        <v>SES-TIES-4647</v>
      </c>
      <c r="E1350" s="24">
        <v>41201</v>
      </c>
      <c r="F1350" s="24">
        <f t="shared" si="75"/>
        <v>41246</v>
      </c>
      <c r="G1350" s="13">
        <f>VLOOKUP(B1350,SAOM!B$2:D2894,3,0)</f>
        <v>41246</v>
      </c>
      <c r="H1350" s="24">
        <f t="shared" si="76"/>
        <v>41261</v>
      </c>
      <c r="I1350" s="24" t="s">
        <v>458</v>
      </c>
      <c r="J1350" s="48" t="s">
        <v>469</v>
      </c>
      <c r="K1350" s="33" t="str">
        <f>VLOOKUP(B1350,SAOM!B$2:H2891,4,0)</f>
        <v>Aceito</v>
      </c>
      <c r="L1350" s="10" t="s">
        <v>456</v>
      </c>
      <c r="M1350" s="33" t="str">
        <f>VLOOKUP(B1350,SAOM!B$2:F3177,5,0)</f>
        <v>Lider</v>
      </c>
      <c r="N1350" s="101" t="s">
        <v>8914</v>
      </c>
      <c r="O1350" s="11" t="str">
        <f>VLOOKUP(N1350,Coordenadas!B$2:C2197,2,0)</f>
        <v>CENTRO SUL</v>
      </c>
      <c r="P1350" s="11" t="str">
        <f>VLOOKUP(N1350,Coordenadas!B$2:D2197,3,0)</f>
        <v xml:space="preserve"> 21° 6'40.71"S</v>
      </c>
      <c r="Q1350" s="11" t="str">
        <f>VLOOKUP(N1350,Coordenadas!B$2:E2197,4,0)</f>
        <v xml:space="preserve"> 44°10'6.63"O</v>
      </c>
      <c r="R1350" s="31">
        <v>4033</v>
      </c>
      <c r="S1350" s="24">
        <v>41236</v>
      </c>
      <c r="T1350" s="35" t="str">
        <f>VLOOKUP(B1350,SAOM!B$2:M2891,9,0)</f>
        <v>PATRICIA DE CASTRO FAJARDO / Andreia</v>
      </c>
      <c r="U1350" s="13" t="str">
        <f>VLOOKUP(B1350,SAOM!B$2:N2891,10,0)</f>
        <v xml:space="preserve"> RUA: FREI VELOSO, nº 270 - PACU</v>
      </c>
      <c r="V1350" s="35">
        <f>VLOOKUP(B1350,SAOM!B$2:P2891,12,0)</f>
        <v>3299518673</v>
      </c>
      <c r="W1350" s="60" t="str">
        <f>VLOOKUP(B1350,SAOM!B$2:O2891,11,0)</f>
        <v>36325-000</v>
      </c>
      <c r="X1350" s="33" t="str">
        <f>VLOOKUP(B1350,SAOM!B$2:Q2891,13,0)</f>
        <v>00:20:0E:10:54:7C</v>
      </c>
      <c r="Y1350" s="24">
        <v>41235</v>
      </c>
      <c r="Z1350" s="40" t="s">
        <v>4973</v>
      </c>
      <c r="AA1350" s="55">
        <v>41235</v>
      </c>
      <c r="AB1350" s="28">
        <f>VLOOKUP(C1350,Relatorios!A$3:B2121,2,0)</f>
        <v>41277</v>
      </c>
      <c r="AC1350" s="287">
        <f>VLOOKUP(D1350,Faturamento!D$3:F2785,3,0)</f>
        <v>41266</v>
      </c>
      <c r="AD1350" s="45"/>
      <c r="AE1350" s="14" t="str">
        <f>VLOOKUP(B1350,SAOM!B$2:T2891,16,0)</f>
        <v>-</v>
      </c>
      <c r="AF1350" s="55">
        <f t="shared" si="77"/>
        <v>41325</v>
      </c>
      <c r="AG1350" s="55" t="s">
        <v>4162</v>
      </c>
      <c r="AH1350" s="55"/>
      <c r="AI1350" s="181"/>
      <c r="AJ1350" s="115"/>
      <c r="AK1350" s="115"/>
      <c r="AL1350" s="11" t="str">
        <f>VLOOKUP(B1350,SAOM!B$2:U3008,20,0)</f>
        <v xml:space="preserve">Junto ao modem. </v>
      </c>
    </row>
    <row r="1351" spans="1:38" s="15" customFormat="1" ht="15.75" customHeight="1">
      <c r="A1351" s="39">
        <v>4648</v>
      </c>
      <c r="B1351" s="31">
        <v>4648</v>
      </c>
      <c r="C1351" s="31">
        <v>4648</v>
      </c>
      <c r="D1351" s="33" t="str">
        <f>VLOOKUP(B1351,SAOM!B$2:H3008,7,0)</f>
        <v>-</v>
      </c>
      <c r="E1351" s="13">
        <v>41201</v>
      </c>
      <c r="F1351" s="13">
        <v>41402</v>
      </c>
      <c r="G1351" s="13">
        <f>VLOOKUP(B1351,SAOM!B$2:D2895,3,0)</f>
        <v>41402</v>
      </c>
      <c r="H1351" s="13">
        <f t="shared" si="76"/>
        <v>41417</v>
      </c>
      <c r="I1351" s="13">
        <v>41289</v>
      </c>
      <c r="J1351" s="10" t="s">
        <v>12061</v>
      </c>
      <c r="K1351" s="33" t="str">
        <f>VLOOKUP(B1351,SAOM!B$2:H2892,4,0)</f>
        <v>Agendado</v>
      </c>
      <c r="L1351" s="10" t="s">
        <v>456</v>
      </c>
      <c r="M1351" s="33" t="str">
        <f>VLOOKUP(B1351,SAOM!B$2:F3178,5,0)</f>
        <v>Lider</v>
      </c>
      <c r="N1351" s="68" t="s">
        <v>8917</v>
      </c>
      <c r="O1351" s="11" t="str">
        <f>VLOOKUP(N1351,Coordenadas!B$2:C2198,2,0)</f>
        <v>NOROESTE</v>
      </c>
      <c r="P1351" s="11" t="str">
        <f>VLOOKUP(N1351,Coordenadas!B$2:D2198,3,0)</f>
        <v xml:space="preserve"> 16° 8'5.76"S</v>
      </c>
      <c r="Q1351" s="11" t="str">
        <f>VLOOKUP(N1351,Coordenadas!B$2:E2198,4,0)</f>
        <v xml:space="preserve"> 46°20'19.58"O</v>
      </c>
      <c r="R1351" s="33">
        <v>4033</v>
      </c>
      <c r="S1351" s="13">
        <v>41403</v>
      </c>
      <c r="T1351" s="35" t="str">
        <f>VLOOKUP(B1351,SAOM!B$2:M2892,9,0)</f>
        <v>MARCELO MARQUES</v>
      </c>
      <c r="U1351" s="13" t="str">
        <f>VLOOKUP(B1351,SAOM!B$2:N2892,10,0)</f>
        <v xml:space="preserve"> RUA URUCUIA, nº 470 CENTRO</v>
      </c>
      <c r="V1351" s="35" t="str">
        <f>VLOOKUP(B1351,SAOM!B$2:P2892,12,0)</f>
        <v>(38)3678-9090</v>
      </c>
      <c r="W1351" s="60" t="str">
        <f>VLOOKUP(B1351,SAOM!B$2:O2892,11,0)</f>
        <v>38630-000</v>
      </c>
      <c r="X1351" s="33" t="str">
        <f>VLOOKUP(B1351,SAOM!B$2:Q2892,13,0)</f>
        <v>-</v>
      </c>
      <c r="Y1351" s="13"/>
      <c r="Z1351" s="11"/>
      <c r="AA1351" s="14"/>
      <c r="AB1351" s="28" t="e">
        <f>VLOOKUP(C1351,Relatorios!A$3:B2122,2,0)</f>
        <v>#N/A</v>
      </c>
      <c r="AC1351" s="287" t="e">
        <f>VLOOKUP(D1351,Faturamento!D$3:F2786,3,0)</f>
        <v>#N/A</v>
      </c>
      <c r="AD1351" s="41"/>
      <c r="AE1351" s="14" t="str">
        <f>VLOOKUP(B1351,SAOM!B$2:T2892,16,0)</f>
        <v>08/05/2013 10:44:55 	Ivan Santos 	Atualizado.  	Pendência Ativação Resolvida
15/01/2013 11:54:18 	Hernan Martins Alves 	Não consegue contato com a localidade.  	Pendência Ativação</v>
      </c>
      <c r="AF1351" s="14">
        <f t="shared" si="77"/>
        <v>90</v>
      </c>
      <c r="AG1351" s="14" t="s">
        <v>4162</v>
      </c>
      <c r="AH1351" s="14"/>
      <c r="AI1351" s="47"/>
      <c r="AJ1351" s="114"/>
      <c r="AK1351" s="114"/>
      <c r="AL1351" s="11" t="str">
        <f>VLOOKUP(B1351,SAOM!B$2:U3009,20,0)</f>
        <v>-</v>
      </c>
    </row>
    <row r="1352" spans="1:38" s="57" customFormat="1" ht="15.75" customHeight="1">
      <c r="A1352" s="39">
        <v>4621</v>
      </c>
      <c r="B1352" s="31">
        <v>4621</v>
      </c>
      <c r="C1352" s="31">
        <v>4621</v>
      </c>
      <c r="D1352" s="33" t="str">
        <f>VLOOKUP(B1352,SAOM!B$2:H3009,7,0)</f>
        <v>SES-PODO-4621</v>
      </c>
      <c r="E1352" s="24">
        <v>41201</v>
      </c>
      <c r="F1352" s="24">
        <f t="shared" ref="F1352:F1384" si="78">E1352+45</f>
        <v>41246</v>
      </c>
      <c r="G1352" s="13">
        <f>VLOOKUP(B1352,SAOM!B$2:D2896,3,0)</f>
        <v>41246</v>
      </c>
      <c r="H1352" s="24">
        <f t="shared" si="76"/>
        <v>41261</v>
      </c>
      <c r="I1352" s="24" t="s">
        <v>458</v>
      </c>
      <c r="J1352" s="48" t="s">
        <v>469</v>
      </c>
      <c r="K1352" s="33" t="str">
        <f>VLOOKUP(B1352,SAOM!B$2:H2893,4,0)</f>
        <v>Aceito</v>
      </c>
      <c r="L1352" s="10" t="s">
        <v>456</v>
      </c>
      <c r="M1352" s="33" t="str">
        <f>VLOOKUP(B1352,SAOM!B$2:F3179,5,0)</f>
        <v>Lider</v>
      </c>
      <c r="N1352" s="40" t="s">
        <v>7078</v>
      </c>
      <c r="O1352" s="11" t="str">
        <f>VLOOKUP(N1352,Coordenadas!B$2:C2199,2,0)</f>
        <v>SUL</v>
      </c>
      <c r="P1352" s="11" t="str">
        <f>VLOOKUP(N1352,Coordenadas!B$2:D2199,3,0)</f>
        <v xml:space="preserve"> 21°46'46.42"S</v>
      </c>
      <c r="Q1352" s="11" t="str">
        <f>VLOOKUP(N1352,Coordenadas!B$2:E2199,4,0)</f>
        <v xml:space="preserve"> 45°58'1.78"O</v>
      </c>
      <c r="R1352" s="31">
        <v>4033</v>
      </c>
      <c r="S1352" s="24">
        <v>41236</v>
      </c>
      <c r="T1352" s="35" t="str">
        <f>VLOOKUP(B1352,SAOM!B$2:M2893,9,0)</f>
        <v>DANIELA RIBEIRO MAGALHÃES</v>
      </c>
      <c r="U1352" s="13" t="str">
        <f>VLOOKUP(B1352,SAOM!B$2:N2893,10,0)</f>
        <v>RUA ARCANJO MENDES N/ 264 CENTRO</v>
      </c>
      <c r="V1352" s="35" t="str">
        <f>VLOOKUP(B1352,SAOM!B$2:P2893,12,0)</f>
        <v>(35)3283-1408</v>
      </c>
      <c r="W1352" s="60" t="str">
        <f>VLOOKUP(B1352,SAOM!B$2:O2893,11,0)</f>
        <v>37757-000</v>
      </c>
      <c r="X1352" s="33" t="str">
        <f>VLOOKUP(B1352,SAOM!B$2:Q2893,13,0)</f>
        <v>00:20:0e:10:55:74</v>
      </c>
      <c r="Y1352" s="24">
        <v>41248</v>
      </c>
      <c r="Z1352" s="11" t="s">
        <v>5381</v>
      </c>
      <c r="AA1352" s="55">
        <v>41248</v>
      </c>
      <c r="AB1352" s="28">
        <f>VLOOKUP(C1352,Relatorios!A$3:B2123,2,0)</f>
        <v>41291</v>
      </c>
      <c r="AC1352" s="287">
        <f>VLOOKUP(D1352,Faturamento!D$3:F2787,3,0)</f>
        <v>41279</v>
      </c>
      <c r="AD1352" s="45"/>
      <c r="AE1352" s="14" t="str">
        <f>VLOOKUP(B1352,SAOM!B$2:T2893,16,0)</f>
        <v>19/10/2012 15:39:14 	Ivan Santos 	O endereço correto é RUA ARCANJO MENDES, 264, Centro. Poço Fundo
Gentileza liberar para alterar na OS.
Obrigado.  	Agenda Ativacao Aprovada</v>
      </c>
      <c r="AF1352" s="55">
        <f t="shared" si="77"/>
        <v>41338</v>
      </c>
      <c r="AG1352" s="55" t="s">
        <v>4162</v>
      </c>
      <c r="AH1352" s="55"/>
      <c r="AI1352" s="181"/>
      <c r="AJ1352" s="115"/>
      <c r="AK1352" s="115"/>
      <c r="AL1352" s="11" t="str">
        <f>VLOOKUP(B1352,SAOM!B$2:U3010,20,0)</f>
        <v>Sem computador na localidade</v>
      </c>
    </row>
    <row r="1353" spans="1:38" s="207" customFormat="1" ht="15.75" customHeight="1">
      <c r="A1353" s="39">
        <v>5510</v>
      </c>
      <c r="B1353" s="31">
        <v>5510</v>
      </c>
      <c r="C1353" s="31">
        <v>5510</v>
      </c>
      <c r="D1353" s="33" t="str">
        <f>VLOOKUP(B1353,SAOM!B$2:H3010,7,0)</f>
        <v>SES-SAEI-5510</v>
      </c>
      <c r="E1353" s="24">
        <v>41221</v>
      </c>
      <c r="F1353" s="24">
        <f t="shared" si="78"/>
        <v>41266</v>
      </c>
      <c r="G1353" s="13">
        <f>VLOOKUP(B1353,SAOM!B$2:D2897,3,0)</f>
        <v>41266</v>
      </c>
      <c r="H1353" s="24">
        <f t="shared" si="76"/>
        <v>41281</v>
      </c>
      <c r="I1353" s="24" t="s">
        <v>458</v>
      </c>
      <c r="J1353" s="48" t="s">
        <v>469</v>
      </c>
      <c r="K1353" s="33" t="str">
        <f>VLOOKUP(B1353,SAOM!B$2:H2894,4,0)</f>
        <v>Aceito</v>
      </c>
      <c r="L1353" s="10" t="s">
        <v>456</v>
      </c>
      <c r="M1353" s="33" t="str">
        <f>VLOOKUP(B1353,SAOM!B$2:F3180,5,0)</f>
        <v>Lider</v>
      </c>
      <c r="N1353" s="101" t="s">
        <v>1728</v>
      </c>
      <c r="O1353" s="11" t="str">
        <f>VLOOKUP(N1353,Coordenadas!B$2:C2200,2,0)</f>
        <v>CENTRO SUL</v>
      </c>
      <c r="P1353" s="11" t="str">
        <f>VLOOKUP(N1353,Coordenadas!B$2:D2200,3,0)</f>
        <v xml:space="preserve"> 21° 8'11.45"S</v>
      </c>
      <c r="Q1353" s="11" t="str">
        <f>VLOOKUP(N1353,Coordenadas!B$2:E2200,4,0)</f>
        <v xml:space="preserve"> 44°15'42.66"O</v>
      </c>
      <c r="R1353" s="31">
        <v>4033</v>
      </c>
      <c r="S1353" s="24">
        <v>41226</v>
      </c>
      <c r="T1353" s="35" t="str">
        <f>VLOOKUP(B1353,SAOM!B$2:M2894,9,0)</f>
        <v>NAZARENO / PATRICIA PAULA DE CARVALHO</v>
      </c>
      <c r="U1353" s="13" t="str">
        <f>VLOOKUP(B1353,SAOM!B$2:N2894,10,0)</f>
        <v>Rua Édipo Monteiro Castanheiras, 675</v>
      </c>
      <c r="V1353" s="35" t="str">
        <f>VLOOKUP(B1353,SAOM!B$2:P2894,12,0)</f>
        <v>(32) 3371.6299</v>
      </c>
      <c r="W1353" s="60" t="str">
        <f>VLOOKUP(B1353,SAOM!B$2:O2894,11,0)</f>
        <v>36305-326</v>
      </c>
      <c r="X1353" s="33" t="str">
        <f>VLOOKUP(B1353,SAOM!B$2:Q2894,13,0)</f>
        <v>00:20:0E:10:54:C9</v>
      </c>
      <c r="Y1353" s="24">
        <v>41233</v>
      </c>
      <c r="Z1353" s="40" t="s">
        <v>4973</v>
      </c>
      <c r="AA1353" s="55">
        <v>41233</v>
      </c>
      <c r="AB1353" s="28">
        <f>VLOOKUP(C1353,Relatorios!A$3:B2124,2,0)</f>
        <v>41277</v>
      </c>
      <c r="AC1353" s="287">
        <f>VLOOKUP(D1353,Faturamento!D$3:F2788,3,0)</f>
        <v>41264</v>
      </c>
      <c r="AD1353" s="45"/>
      <c r="AE1353" s="14" t="str">
        <f>VLOOKUP(B1353,SAOM!B$2:T2894,16,0)</f>
        <v>-</v>
      </c>
      <c r="AF1353" s="55">
        <f t="shared" si="77"/>
        <v>41323</v>
      </c>
      <c r="AG1353" s="55" t="s">
        <v>4162</v>
      </c>
      <c r="AH1353" s="55"/>
      <c r="AI1353" s="181"/>
      <c r="AJ1353" s="115"/>
      <c r="AK1353" s="115"/>
      <c r="AL1353" s="11" t="str">
        <f>VLOOKUP(B1353,SAOM!B$2:U3011,20,0)</f>
        <v>Vai deixar no Hub.</v>
      </c>
    </row>
    <row r="1354" spans="1:38" s="15" customFormat="1" ht="15.75" customHeight="1">
      <c r="A1354" s="234">
        <v>5527</v>
      </c>
      <c r="B1354" s="201">
        <v>5527</v>
      </c>
      <c r="C1354" s="31">
        <v>5527</v>
      </c>
      <c r="D1354" s="33" t="str">
        <f>VLOOKUP(B1354,SAOM!B$2:H3011,7,0)</f>
        <v>-</v>
      </c>
      <c r="E1354" s="202">
        <v>41221</v>
      </c>
      <c r="F1354" s="202">
        <f t="shared" si="78"/>
        <v>41266</v>
      </c>
      <c r="G1354" s="13">
        <f>VLOOKUP(B1354,SAOM!B$2:D2898,3,0)</f>
        <v>41266</v>
      </c>
      <c r="H1354" s="202">
        <f t="shared" si="76"/>
        <v>41281</v>
      </c>
      <c r="I1354" s="202">
        <v>41232</v>
      </c>
      <c r="J1354" s="203" t="s">
        <v>1296</v>
      </c>
      <c r="K1354" s="33" t="str">
        <f>VLOOKUP(B1354,SAOM!B$2:H2895,4,0)</f>
        <v>Paralisado</v>
      </c>
      <c r="L1354" s="10" t="s">
        <v>1296</v>
      </c>
      <c r="M1354" s="33" t="str">
        <f>VLOOKUP(B1354,SAOM!B$2:F3181,5,0)</f>
        <v>Lider</v>
      </c>
      <c r="N1354" s="205" t="s">
        <v>9154</v>
      </c>
      <c r="O1354" s="11" t="str">
        <f>VLOOKUP(N1354,Coordenadas!B$2:C2201,2,0)</f>
        <v>SUDESTE</v>
      </c>
      <c r="P1354" s="11" t="str">
        <f>VLOOKUP(N1354,Coordenadas!B$2:D2201,3,0)</f>
        <v xml:space="preserve"> 21°43'44.65"S</v>
      </c>
      <c r="Q1354" s="11" t="str">
        <f>VLOOKUP(N1354,Coordenadas!B$2:E2201,4,0)</f>
        <v xml:space="preserve"> 43° 4'2.34"O</v>
      </c>
      <c r="R1354" s="204">
        <v>4033</v>
      </c>
      <c r="S1354" s="13" t="s">
        <v>1296</v>
      </c>
      <c r="T1354" s="35" t="str">
        <f>VLOOKUP(B1354,SAOM!B$2:M2895,9,0)</f>
        <v>Vera Maria Borges do Nascimento Guilherme</v>
      </c>
      <c r="U1354" s="13" t="str">
        <f>VLOOKUP(B1354,SAOM!B$2:N2895,10,0)</f>
        <v xml:space="preserve">Fazenda:Córrego dos Claros </v>
      </c>
      <c r="V1354" s="35" t="str">
        <f>VLOOKUP(B1354,SAOM!B$2:P2895,12,0)</f>
        <v>(33) 3322.1211</v>
      </c>
      <c r="W1354" s="60" t="str">
        <f>VLOOKUP(B1354,SAOM!B$2:O2895,11,0)</f>
        <v>36600-000</v>
      </c>
      <c r="X1354" s="33" t="str">
        <f>VLOOKUP(B1354,SAOM!B$2:Q2895,13,0)</f>
        <v>-</v>
      </c>
      <c r="Y1354" s="202"/>
      <c r="Z1354" s="53"/>
      <c r="AA1354" s="102"/>
      <c r="AB1354" s="28" t="e">
        <f>VLOOKUP(C1354,Relatorios!A$3:B2125,2,0)</f>
        <v>#N/A</v>
      </c>
      <c r="AC1354" s="287" t="e">
        <f>VLOOKUP(D1354,Faturamento!D$3:F2789,3,0)</f>
        <v>#N/A</v>
      </c>
      <c r="AD1354" s="104"/>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102">
        <f t="shared" si="77"/>
        <v>90</v>
      </c>
      <c r="AG1354" s="102" t="s">
        <v>4162</v>
      </c>
      <c r="AH1354" s="102"/>
      <c r="AI1354" s="206"/>
      <c r="AJ1354" s="188"/>
      <c r="AK1354" s="188"/>
      <c r="AL1354" s="11" t="str">
        <f>VLOOKUP(B1354,SAOM!B$2:U3012,20,0)</f>
        <v>-</v>
      </c>
    </row>
    <row r="1355" spans="1:38" s="57" customFormat="1" ht="15.75" customHeight="1">
      <c r="A1355" s="39">
        <v>5528</v>
      </c>
      <c r="B1355" s="31">
        <v>5528</v>
      </c>
      <c r="C1355" s="31">
        <v>5528</v>
      </c>
      <c r="D1355" s="33" t="str">
        <f>VLOOKUP(B1355,SAOM!B$2:H3012,7,0)</f>
        <v>SES-PEDO-5528</v>
      </c>
      <c r="E1355" s="24">
        <v>41221</v>
      </c>
      <c r="F1355" s="24">
        <f t="shared" si="78"/>
        <v>41266</v>
      </c>
      <c r="G1355" s="13">
        <f>VLOOKUP(B1355,SAOM!B$2:D2899,3,0)</f>
        <v>41266</v>
      </c>
      <c r="H1355" s="24">
        <f t="shared" si="76"/>
        <v>41281</v>
      </c>
      <c r="I1355" s="24" t="s">
        <v>458</v>
      </c>
      <c r="J1355" s="48" t="s">
        <v>469</v>
      </c>
      <c r="K1355" s="33" t="str">
        <f>VLOOKUP(B1355,SAOM!B$2:H2896,4,0)</f>
        <v>Aceito</v>
      </c>
      <c r="L1355" s="48" t="s">
        <v>623</v>
      </c>
      <c r="M1355" s="33" t="str">
        <f>VLOOKUP(B1355,SAOM!B$2:F3182,5,0)</f>
        <v>Vodanet</v>
      </c>
      <c r="N1355" s="101" t="s">
        <v>8119</v>
      </c>
      <c r="O1355" s="11" t="str">
        <f>VLOOKUP(N1355,Coordenadas!B$2:C2202,2,0)</f>
        <v>CENTRO</v>
      </c>
      <c r="P1355" s="11" t="str">
        <f>VLOOKUP(N1355,Coordenadas!B$2:D2202,3,0)</f>
        <v xml:space="preserve"> 19°37'12.35"S</v>
      </c>
      <c r="Q1355" s="11" t="str">
        <f>VLOOKUP(N1355,Coordenadas!B$2:E2202,4,0)</f>
        <v xml:space="preserve"> 44° 2'37.65"O</v>
      </c>
      <c r="R1355" s="31">
        <v>4033</v>
      </c>
      <c r="S1355" s="24">
        <v>41227</v>
      </c>
      <c r="T1355" s="35" t="str">
        <f>VLOOKUP(B1355,SAOM!B$2:M2896,9,0)</f>
        <v>ANDERSON CEL</v>
      </c>
      <c r="U1355" s="13" t="str">
        <f>VLOOKUP(B1355,SAOM!B$2:N2896,10,0)</f>
        <v>RODOVIA MARIA DA PEIEDADE COSTA, S/N - FAZENDA RENASCER</v>
      </c>
      <c r="V1355" s="35" t="str">
        <f>VLOOKUP(B1355,SAOM!B$2:P2896,12,0)</f>
        <v>(31) 3273-8802</v>
      </c>
      <c r="W1355" s="60" t="str">
        <f>VLOOKUP(B1355,SAOM!B$2:O2896,11,0)</f>
        <v>33600-000</v>
      </c>
      <c r="X1355" s="33" t="str">
        <f>VLOOKUP(B1355,SAOM!B$2:Q2896,13,0)</f>
        <v>00:20:0E:10:54:FD</v>
      </c>
      <c r="Y1355" s="24">
        <v>41227</v>
      </c>
      <c r="Z1355" s="40" t="s">
        <v>3802</v>
      </c>
      <c r="AA1355" s="55">
        <v>41232</v>
      </c>
      <c r="AB1355" s="28" t="e">
        <f>VLOOKUP(C1355,Relatorios!A$3:B2126,2,0)</f>
        <v>#N/A</v>
      </c>
      <c r="AC1355" s="287">
        <f>VLOOKUP(D1355,Faturamento!D$3:F2790,3,0)</f>
        <v>41263</v>
      </c>
      <c r="AD1355" s="45"/>
      <c r="AE1355" s="14" t="str">
        <f>VLOOKUP(B1355,SAOM!B$2:T2896,16,0)</f>
        <v>-</v>
      </c>
      <c r="AF1355" s="55">
        <f t="shared" si="77"/>
        <v>41322</v>
      </c>
      <c r="AG1355" s="55">
        <v>41285</v>
      </c>
      <c r="AH1355" s="55">
        <v>41353</v>
      </c>
      <c r="AI1355" s="181" t="s">
        <v>8609</v>
      </c>
      <c r="AJ1355" s="115" t="s">
        <v>13839</v>
      </c>
      <c r="AK1355" s="115" t="s">
        <v>15969</v>
      </c>
      <c r="AL1355" s="11" t="str">
        <f>VLOOKUP(B1355,SAOM!B$2:U3013,20,0)</f>
        <v xml:space="preserve">Localidade não possui pc. </v>
      </c>
    </row>
    <row r="1356" spans="1:38" s="15" customFormat="1" ht="15.75" customHeight="1">
      <c r="A1356" s="39">
        <v>5530</v>
      </c>
      <c r="B1356" s="31">
        <v>5530</v>
      </c>
      <c r="C1356" s="31">
        <v>5530</v>
      </c>
      <c r="D1356" s="33" t="str">
        <f>VLOOKUP(B1356,SAOM!B$2:H3013,7,0)</f>
        <v>SES-UBBA-5530</v>
      </c>
      <c r="E1356" s="13">
        <v>41221</v>
      </c>
      <c r="F1356" s="13">
        <f t="shared" si="78"/>
        <v>41266</v>
      </c>
      <c r="G1356" s="13">
        <f>VLOOKUP(B1356,SAOM!B$2:D2900,3,0)</f>
        <v>41266</v>
      </c>
      <c r="H1356" s="13">
        <f t="shared" si="76"/>
        <v>41281</v>
      </c>
      <c r="I1356" s="13" t="s">
        <v>458</v>
      </c>
      <c r="J1356" s="10" t="s">
        <v>469</v>
      </c>
      <c r="K1356" s="33" t="str">
        <f>VLOOKUP(B1356,SAOM!B$2:H2897,4,0)</f>
        <v>Aceito</v>
      </c>
      <c r="L1356" s="10" t="s">
        <v>456</v>
      </c>
      <c r="M1356" s="33" t="str">
        <f>VLOOKUP(B1356,SAOM!B$2:F3183,5,0)</f>
        <v>Lider</v>
      </c>
      <c r="N1356" s="68" t="s">
        <v>9161</v>
      </c>
      <c r="O1356" s="11" t="str">
        <f>VLOOKUP(N1356,Coordenadas!B$2:C2203,2,0)</f>
        <v>TRIÂNGULO DO SUL</v>
      </c>
      <c r="P1356" s="11" t="str">
        <f>VLOOKUP(N1356,Coordenadas!B$2:D2203,3,0)</f>
        <v xml:space="preserve"> 19°45'0.73"S</v>
      </c>
      <c r="Q1356" s="11" t="str">
        <f>VLOOKUP(N1356,Coordenadas!B$2:E2203,4,0)</f>
        <v xml:space="preserve"> 47°55'56.46"O</v>
      </c>
      <c r="R1356" s="33">
        <v>4033</v>
      </c>
      <c r="S1356" s="13">
        <v>41226</v>
      </c>
      <c r="T1356" s="35" t="str">
        <f>VLOOKUP(B1356,SAOM!B$2:M2897,9,0)</f>
        <v>Tadeu Luciano Pereira</v>
      </c>
      <c r="U1356" s="13" t="str">
        <f>VLOOKUP(B1356,SAOM!B$2:N2897,10,0)</f>
        <v>RUA SETE DE SETEMBRO, N° 111</v>
      </c>
      <c r="V1356" s="35" t="str">
        <f>VLOOKUP(B1356,SAOM!B$2:P2897,12,0)</f>
        <v>(34) 3332-6308</v>
      </c>
      <c r="W1356" s="60" t="str">
        <f>VLOOKUP(B1356,SAOM!B$2:O2897,11,0)</f>
        <v>38015-140</v>
      </c>
      <c r="X1356" s="33" t="str">
        <f>VLOOKUP(B1356,SAOM!B$2:Q2897,13,0)</f>
        <v>00:20:0e:10:53:b8</v>
      </c>
      <c r="Y1356" s="13">
        <v>41264</v>
      </c>
      <c r="Z1356" s="40" t="s">
        <v>9612</v>
      </c>
      <c r="AA1356" s="14">
        <v>41264</v>
      </c>
      <c r="AB1356" s="28" t="str">
        <f>VLOOKUP(C1356,Relatorios!A$3:B2127,2,0)</f>
        <v>Pendente</v>
      </c>
      <c r="AC1356" s="287">
        <f>VLOOKUP(D1356,Faturamento!D$3:F2791,3,0)</f>
        <v>41295</v>
      </c>
      <c r="AD1356" s="41"/>
      <c r="AE1356" s="14" t="str">
        <f>VLOOKUP(B1356,SAOM!B$2:T2897,16,0)</f>
        <v>-</v>
      </c>
      <c r="AF1356" s="14">
        <f t="shared" si="77"/>
        <v>41354</v>
      </c>
      <c r="AG1356" s="14" t="s">
        <v>4162</v>
      </c>
      <c r="AH1356" s="14"/>
      <c r="AI1356" s="47"/>
      <c r="AJ1356" s="114"/>
      <c r="AK1356" s="114"/>
      <c r="AL1356" s="11" t="str">
        <f>VLOOKUP(B1356,SAOM!B$2:U3014,20,0)</f>
        <v>No modem.</v>
      </c>
    </row>
    <row r="1357" spans="1:38" s="57" customFormat="1" ht="15.75" customHeight="1">
      <c r="A1357" s="39">
        <v>5531</v>
      </c>
      <c r="B1357" s="31">
        <v>5531</v>
      </c>
      <c r="C1357" s="31">
        <v>5531</v>
      </c>
      <c r="D1357" s="33" t="str">
        <f>VLOOKUP(B1357,SAOM!B$2:H3014,7,0)</f>
        <v>SES-JURA-5531</v>
      </c>
      <c r="E1357" s="24">
        <v>41221</v>
      </c>
      <c r="F1357" s="24">
        <f t="shared" si="78"/>
        <v>41266</v>
      </c>
      <c r="G1357" s="13">
        <f>VLOOKUP(B1357,SAOM!B$2:D2901,3,0)</f>
        <v>41266</v>
      </c>
      <c r="H1357" s="24">
        <f t="shared" si="76"/>
        <v>41281</v>
      </c>
      <c r="I1357" s="24" t="s">
        <v>458</v>
      </c>
      <c r="J1357" s="48" t="s">
        <v>469</v>
      </c>
      <c r="K1357" s="33" t="str">
        <f>VLOOKUP(B1357,SAOM!B$2:H2898,4,0)</f>
        <v>Aceito</v>
      </c>
      <c r="L1357" s="10" t="s">
        <v>456</v>
      </c>
      <c r="M1357" s="33" t="str">
        <f>VLOOKUP(B1357,SAOM!B$2:F3184,5,0)</f>
        <v>Lider</v>
      </c>
      <c r="N1357" s="101" t="s">
        <v>166</v>
      </c>
      <c r="O1357" s="11" t="str">
        <f>VLOOKUP(N1357,Coordenadas!B$2:C2204,2,0)</f>
        <v>SUDESTE</v>
      </c>
      <c r="P1357" s="11" t="str">
        <f>VLOOKUP(N1357,Coordenadas!B$2:D2204,3,0)</f>
        <v xml:space="preserve"> 21°45'47.22"S</v>
      </c>
      <c r="Q1357" s="11" t="str">
        <f>VLOOKUP(N1357,Coordenadas!B$2:E2204,4,0)</f>
        <v xml:space="preserve"> 43°20'39.90"O</v>
      </c>
      <c r="R1357" s="31">
        <v>4033</v>
      </c>
      <c r="S1357" s="24">
        <v>41226</v>
      </c>
      <c r="T1357" s="35" t="str">
        <f>VLOOKUP(B1357,SAOM!B$2:M2898,9,0)</f>
        <v>ERICA DANIEL TEIXEIRA VIERA / FRANCISCO</v>
      </c>
      <c r="U1357" s="13" t="str">
        <f>VLOOKUP(B1357,SAOM!B$2:N2898,10,0)</f>
        <v>Estrada do Café, s/n</v>
      </c>
      <c r="V1357" s="35" t="str">
        <f>VLOOKUP(B1357,SAOM!B$2:P2898,12,0)</f>
        <v>(32) 3222-7195</v>
      </c>
      <c r="W1357" s="60" t="str">
        <f>VLOOKUP(B1357,SAOM!B$2:O2898,11,0)</f>
        <v>36087-100</v>
      </c>
      <c r="X1357" s="33" t="str">
        <f>VLOOKUP(B1357,SAOM!B$2:Q2898,13,0)</f>
        <v>00:20:0E:10:54:97</v>
      </c>
      <c r="Y1357" s="24">
        <v>41229</v>
      </c>
      <c r="Z1357" s="40" t="s">
        <v>7530</v>
      </c>
      <c r="AA1357" s="55">
        <v>41232</v>
      </c>
      <c r="AB1357" s="28">
        <f>VLOOKUP(C1357,Relatorios!A$3:B2128,2,0)</f>
        <v>41277</v>
      </c>
      <c r="AC1357" s="287">
        <f>VLOOKUP(D1357,Faturamento!D$3:F2792,3,0)</f>
        <v>41263</v>
      </c>
      <c r="AD1357" s="45"/>
      <c r="AE1357" s="14" t="str">
        <f>VLOOKUP(B1357,SAOM!B$2:T2898,16,0)</f>
        <v>-</v>
      </c>
      <c r="AF1357" s="55">
        <f t="shared" si="77"/>
        <v>41322</v>
      </c>
      <c r="AG1357" s="55" t="s">
        <v>4162</v>
      </c>
      <c r="AH1357" s="55"/>
      <c r="AI1357" s="181"/>
      <c r="AJ1357" s="115"/>
      <c r="AK1357" s="115"/>
      <c r="AL1357" s="11" t="str">
        <f>VLOOKUP(B1357,SAOM!B$2:U3015,20,0)</f>
        <v>Junto ao modem.</v>
      </c>
    </row>
    <row r="1358" spans="1:38" s="15" customFormat="1" ht="15.75" customHeight="1">
      <c r="A1358" s="39">
        <v>5533</v>
      </c>
      <c r="B1358" s="31">
        <v>5533</v>
      </c>
      <c r="C1358" s="31">
        <v>5533</v>
      </c>
      <c r="D1358" s="33" t="str">
        <f>VLOOKUP(B1358,SAOM!B$2:H3015,7,0)</f>
        <v>SES-OLRA-5533</v>
      </c>
      <c r="E1358" s="13">
        <v>41221</v>
      </c>
      <c r="F1358" s="13">
        <f t="shared" si="78"/>
        <v>41266</v>
      </c>
      <c r="G1358" s="13">
        <f>VLOOKUP(B1358,SAOM!B$2:D2902,3,0)</f>
        <v>41266</v>
      </c>
      <c r="H1358" s="13">
        <f t="shared" si="76"/>
        <v>41281</v>
      </c>
      <c r="I1358" s="13" t="s">
        <v>458</v>
      </c>
      <c r="J1358" s="10" t="s">
        <v>469</v>
      </c>
      <c r="K1358" s="33" t="str">
        <f>VLOOKUP(B1358,SAOM!B$2:H2899,4,0)</f>
        <v>Aceito</v>
      </c>
      <c r="L1358" s="10" t="s">
        <v>456</v>
      </c>
      <c r="M1358" s="33" t="str">
        <f>VLOOKUP(B1358,SAOM!B$2:F3185,5,0)</f>
        <v>Lider</v>
      </c>
      <c r="N1358" s="68" t="s">
        <v>4830</v>
      </c>
      <c r="O1358" s="11" t="str">
        <f>VLOOKUP(N1358,Coordenadas!B$2:C2205,2,0)</f>
        <v>OESTE</v>
      </c>
      <c r="P1358" s="11" t="str">
        <f>VLOOKUP(N1358,Coordenadas!B$2:D2205,3,0)</f>
        <v xml:space="preserve"> 20°41'49.38"S</v>
      </c>
      <c r="Q1358" s="11" t="str">
        <f>VLOOKUP(N1358,Coordenadas!B$2:E2205,4,0)</f>
        <v xml:space="preserve"> 44°49'40.12"O</v>
      </c>
      <c r="R1358" s="33">
        <v>4033</v>
      </c>
      <c r="S1358" s="13">
        <v>41226</v>
      </c>
      <c r="T1358" s="35" t="str">
        <f>VLOOKUP(B1358,SAOM!B$2:M2899,9,0)</f>
        <v>JESOM / JERSOM</v>
      </c>
      <c r="U1358" s="13" t="str">
        <f>VLOOKUP(B1358,SAOM!B$2:N2899,10,0)</f>
        <v>BR 381 KM 600</v>
      </c>
      <c r="V1358" s="35" t="str">
        <f>VLOOKUP(B1358,SAOM!B$2:P2899,12,0)</f>
        <v>37- 9909-3951</v>
      </c>
      <c r="W1358" s="60" t="str">
        <f>VLOOKUP(B1358,SAOM!B$2:O2899,11,0)</f>
        <v>35540-000</v>
      </c>
      <c r="X1358" s="33" t="str">
        <f>VLOOKUP(B1358,SAOM!B$2:Q2899,13,0)</f>
        <v>00:20:0e:10:55:0c</v>
      </c>
      <c r="Y1358" s="13">
        <v>41263</v>
      </c>
      <c r="Z1358" s="11" t="s">
        <v>12146</v>
      </c>
      <c r="AA1358" s="14">
        <v>41263</v>
      </c>
      <c r="AB1358" s="28">
        <f>VLOOKUP(C1358,Relatorios!A$3:B2129,2,0)</f>
        <v>41291</v>
      </c>
      <c r="AC1358" s="287">
        <f>VLOOKUP(D1358,Faturamento!D$3:F2793,3,0)</f>
        <v>41294</v>
      </c>
      <c r="AD1358" s="41"/>
      <c r="AE1358" s="14" t="str">
        <f>VLOOKUP(B1358,SAOM!B$2:T2899,16,0)</f>
        <v>-</v>
      </c>
      <c r="AF1358" s="14">
        <f t="shared" si="77"/>
        <v>41353</v>
      </c>
      <c r="AG1358" s="14" t="s">
        <v>4162</v>
      </c>
      <c r="AH1358" s="14"/>
      <c r="AI1358" s="47"/>
      <c r="AJ1358" s="114"/>
      <c r="AK1358" s="114"/>
      <c r="AL1358" s="11" t="str">
        <f>VLOOKUP(B1358,SAOM!B$2:U3016,20,0)</f>
        <v>Não há terminal próximo.</v>
      </c>
    </row>
    <row r="1359" spans="1:38" s="15" customFormat="1" ht="15.75" customHeight="1">
      <c r="A1359" s="39">
        <v>5534</v>
      </c>
      <c r="B1359" s="31">
        <v>5534</v>
      </c>
      <c r="C1359" s="31">
        <v>5534</v>
      </c>
      <c r="D1359" s="33" t="str">
        <f>VLOOKUP(B1359,SAOM!B$2:H3016,7,0)</f>
        <v>SES-OLRA-5534</v>
      </c>
      <c r="E1359" s="13">
        <v>41221</v>
      </c>
      <c r="F1359" s="13">
        <f t="shared" si="78"/>
        <v>41266</v>
      </c>
      <c r="G1359" s="13">
        <f>VLOOKUP(B1359,SAOM!B$2:D2903,3,0)</f>
        <v>41266</v>
      </c>
      <c r="H1359" s="13">
        <f t="shared" si="76"/>
        <v>41281</v>
      </c>
      <c r="I1359" s="13" t="s">
        <v>458</v>
      </c>
      <c r="J1359" s="10" t="s">
        <v>469</v>
      </c>
      <c r="K1359" s="33" t="str">
        <f>VLOOKUP(B1359,SAOM!B$2:H2900,4,0)</f>
        <v>Aceito</v>
      </c>
      <c r="L1359" s="10" t="s">
        <v>456</v>
      </c>
      <c r="M1359" s="33" t="str">
        <f>VLOOKUP(B1359,SAOM!B$2:F3186,5,0)</f>
        <v>Lider</v>
      </c>
      <c r="N1359" s="68" t="s">
        <v>4830</v>
      </c>
      <c r="O1359" s="11" t="str">
        <f>VLOOKUP(N1359,Coordenadas!B$2:C2206,2,0)</f>
        <v>OESTE</v>
      </c>
      <c r="P1359" s="11" t="str">
        <f>VLOOKUP(N1359,Coordenadas!B$2:D2206,3,0)</f>
        <v xml:space="preserve"> 20°41'49.38"S</v>
      </c>
      <c r="Q1359" s="11" t="str">
        <f>VLOOKUP(N1359,Coordenadas!B$2:E2206,4,0)</f>
        <v xml:space="preserve"> 44°49'40.12"O</v>
      </c>
      <c r="R1359" s="33">
        <v>4033</v>
      </c>
      <c r="S1359" s="13">
        <v>41226</v>
      </c>
      <c r="T1359" s="35" t="str">
        <f>VLOOKUP(B1359,SAOM!B$2:M2900,9,0)</f>
        <v>JERSOM / JESOM</v>
      </c>
      <c r="U1359" s="13" t="str">
        <f>VLOOKUP(B1359,SAOM!B$2:N2900,10,0)</f>
        <v>ALAMEDA DR. CICERO DE CASTRO FILHO, 971</v>
      </c>
      <c r="V1359" s="35" t="str">
        <f>VLOOKUP(B1359,SAOM!B$2:P2900,12,0)</f>
        <v xml:space="preserve">37- 9909-3951 </v>
      </c>
      <c r="W1359" s="60" t="str">
        <f>VLOOKUP(B1359,SAOM!B$2:O2900,11,0)</f>
        <v>35540-000</v>
      </c>
      <c r="X1359" s="33" t="str">
        <f>VLOOKUP(B1359,SAOM!B$2:Q2900,13,0)</f>
        <v>00:20:0E:10:55:43</v>
      </c>
      <c r="Y1359" s="13">
        <v>41262</v>
      </c>
      <c r="Z1359" s="11" t="s">
        <v>12146</v>
      </c>
      <c r="AA1359" s="14">
        <v>41262</v>
      </c>
      <c r="AB1359" s="28">
        <f>VLOOKUP(C1359,Relatorios!A$3:B2130,2,0)</f>
        <v>41291</v>
      </c>
      <c r="AC1359" s="287">
        <f>VLOOKUP(D1359,Faturamento!D$3:F2794,3,0)</f>
        <v>41293</v>
      </c>
      <c r="AD1359" s="41"/>
      <c r="AE1359" s="14" t="str">
        <f>VLOOKUP(B1359,SAOM!B$2:T2900,16,0)</f>
        <v>-</v>
      </c>
      <c r="AF1359" s="14">
        <f t="shared" si="77"/>
        <v>41352</v>
      </c>
      <c r="AG1359" s="14" t="s">
        <v>4162</v>
      </c>
      <c r="AH1359" s="14"/>
      <c r="AI1359" s="47"/>
      <c r="AJ1359" s="114"/>
      <c r="AK1359" s="114"/>
      <c r="AL1359" s="11" t="str">
        <f>VLOOKUP(B1359,SAOM!B$2:U3017,20,0)</f>
        <v>Nao tem computador.</v>
      </c>
    </row>
    <row r="1360" spans="1:38" s="15" customFormat="1" ht="15.75" customHeight="1">
      <c r="A1360" s="39">
        <v>5535</v>
      </c>
      <c r="B1360" s="31">
        <v>5535</v>
      </c>
      <c r="C1360" s="31">
        <v>5535</v>
      </c>
      <c r="D1360" s="33" t="str">
        <f>VLOOKUP(B1360,SAOM!B$2:H3017,7,0)</f>
        <v>SES-UBBA-5535</v>
      </c>
      <c r="E1360" s="13">
        <v>41221</v>
      </c>
      <c r="F1360" s="13">
        <f t="shared" si="78"/>
        <v>41266</v>
      </c>
      <c r="G1360" s="13">
        <f>VLOOKUP(B1360,SAOM!B$2:D2904,3,0)</f>
        <v>41266</v>
      </c>
      <c r="H1360" s="13">
        <f t="shared" si="76"/>
        <v>41281</v>
      </c>
      <c r="I1360" s="13" t="s">
        <v>458</v>
      </c>
      <c r="J1360" s="10" t="s">
        <v>469</v>
      </c>
      <c r="K1360" s="33" t="str">
        <f>VLOOKUP(B1360,SAOM!B$2:H2901,4,0)</f>
        <v>Aceito</v>
      </c>
      <c r="L1360" s="10" t="s">
        <v>14234</v>
      </c>
      <c r="M1360" s="33" t="str">
        <f>VLOOKUP(B1360,SAOM!B$2:F3187,5,0)</f>
        <v>SH Sat</v>
      </c>
      <c r="N1360" s="68" t="s">
        <v>9161</v>
      </c>
      <c r="O1360" s="11" t="str">
        <f>VLOOKUP(N1360,Coordenadas!B$2:C2207,2,0)</f>
        <v>TRIÂNGULO DO SUL</v>
      </c>
      <c r="P1360" s="11" t="str">
        <f>VLOOKUP(N1360,Coordenadas!B$2:D2207,3,0)</f>
        <v xml:space="preserve"> 19°45'0.73"S</v>
      </c>
      <c r="Q1360" s="11" t="str">
        <f>VLOOKUP(N1360,Coordenadas!B$2:E2207,4,0)</f>
        <v xml:space="preserve"> 47°55'56.46"O</v>
      </c>
      <c r="R1360" s="33">
        <v>4033</v>
      </c>
      <c r="S1360" s="24">
        <v>41285</v>
      </c>
      <c r="T1360" s="35" t="str">
        <f>VLOOKUP(B1360,SAOM!B$2:M2901,9,0)</f>
        <v>Miriam Bertulucci da Cruz</v>
      </c>
      <c r="U1360" s="13" t="str">
        <f>VLOOKUP(B1360,SAOM!B$2:N2901,10,0)</f>
        <v>Estrada do Lageadinho, km 4,5</v>
      </c>
      <c r="V1360" s="35" t="str">
        <f>VLOOKUP(B1360,SAOM!B$2:P2901,12,0)</f>
        <v>(34) 3315-6999</v>
      </c>
      <c r="W1360" s="60" t="str">
        <f>VLOOKUP(B1360,SAOM!B$2:O2901,11,0)</f>
        <v>38017-030</v>
      </c>
      <c r="X1360" s="33" t="str">
        <f>VLOOKUP(B1360,SAOM!B$2:Q2901,13,0)</f>
        <v>00:20:0E:10:57:91</v>
      </c>
      <c r="Y1360" s="13">
        <v>41297</v>
      </c>
      <c r="Z1360" s="11" t="s">
        <v>14723</v>
      </c>
      <c r="AA1360" s="14">
        <v>41298</v>
      </c>
      <c r="AB1360" s="28">
        <v>41305</v>
      </c>
      <c r="AC1360" s="287">
        <f>VLOOKUP(D1360,Faturamento!D$3:F2795,3,0)</f>
        <v>41329</v>
      </c>
      <c r="AD1360" s="41"/>
      <c r="AE1360" s="14" t="str">
        <f>VLOOKUP(B1360,SAOM!B$2:T2901,16,0)</f>
        <v>-</v>
      </c>
      <c r="AF1360" s="14">
        <f t="shared" si="77"/>
        <v>41388</v>
      </c>
      <c r="AG1360" s="14" t="s">
        <v>4162</v>
      </c>
      <c r="AH1360" s="14"/>
      <c r="AI1360" s="47"/>
      <c r="AJ1360" s="114"/>
      <c r="AK1360" s="114"/>
      <c r="AL1360" s="11" t="str">
        <f>VLOOKUP(B1360,SAOM!B$2:U3018,20,0)</f>
        <v>Não vai deixar.</v>
      </c>
    </row>
    <row r="1361" spans="1:43" s="15" customFormat="1" ht="15.75" customHeight="1">
      <c r="A1361" s="39">
        <v>5536</v>
      </c>
      <c r="B1361" s="31">
        <v>5536</v>
      </c>
      <c r="C1361" s="31">
        <v>5536</v>
      </c>
      <c r="D1361" s="33" t="str">
        <f>VLOOKUP(B1361,SAOM!B$2:H3018,7,0)</f>
        <v>SES-UBBA-5536</v>
      </c>
      <c r="E1361" s="13">
        <v>41221</v>
      </c>
      <c r="F1361" s="13">
        <f t="shared" si="78"/>
        <v>41266</v>
      </c>
      <c r="G1361" s="13">
        <f>VLOOKUP(B1361,SAOM!B$2:D2905,3,0)</f>
        <v>41266</v>
      </c>
      <c r="H1361" s="13">
        <f t="shared" si="76"/>
        <v>41281</v>
      </c>
      <c r="I1361" s="13" t="s">
        <v>458</v>
      </c>
      <c r="J1361" s="10" t="s">
        <v>469</v>
      </c>
      <c r="K1361" s="33" t="str">
        <f>VLOOKUP(B1361,SAOM!B$2:H2902,4,0)</f>
        <v>Aceito</v>
      </c>
      <c r="L1361" s="10" t="s">
        <v>456</v>
      </c>
      <c r="M1361" s="33" t="str">
        <f>VLOOKUP(B1361,SAOM!B$2:F3188,5,0)</f>
        <v>Lider</v>
      </c>
      <c r="N1361" s="68" t="s">
        <v>9161</v>
      </c>
      <c r="O1361" s="11" t="str">
        <f>VLOOKUP(N1361,Coordenadas!B$2:C2208,2,0)</f>
        <v>TRIÂNGULO DO SUL</v>
      </c>
      <c r="P1361" s="11" t="str">
        <f>VLOOKUP(N1361,Coordenadas!B$2:D2208,3,0)</f>
        <v xml:space="preserve"> 19°45'0.73"S</v>
      </c>
      <c r="Q1361" s="11" t="str">
        <f>VLOOKUP(N1361,Coordenadas!B$2:E2208,4,0)</f>
        <v xml:space="preserve"> 47°55'56.46"O</v>
      </c>
      <c r="R1361" s="33">
        <v>4033</v>
      </c>
      <c r="S1361" s="13">
        <v>41226</v>
      </c>
      <c r="T1361" s="35" t="str">
        <f>VLOOKUP(B1361,SAOM!B$2:M2902,9,0)</f>
        <v>RICARDO</v>
      </c>
      <c r="U1361" s="13" t="str">
        <f>VLOOKUP(B1361,SAOM!B$2:N2902,10,0)</f>
        <v>BR 262 - KM 794</v>
      </c>
      <c r="V1361" s="35" t="str">
        <f>VLOOKUP(B1361,SAOM!B$2:P2902,12,0)</f>
        <v>(34)8862-0788</v>
      </c>
      <c r="W1361" s="60" t="str">
        <f>VLOOKUP(B1361,SAOM!B$2:O2902,11,0)</f>
        <v>38026-260</v>
      </c>
      <c r="X1361" s="33" t="str">
        <f>VLOOKUP(B1361,SAOM!B$2:Q2902,13,0)</f>
        <v>00:20:0e:10:53:f0</v>
      </c>
      <c r="Y1361" s="13">
        <v>41264</v>
      </c>
      <c r="Z1361" s="40" t="s">
        <v>9612</v>
      </c>
      <c r="AA1361" s="14">
        <v>41269</v>
      </c>
      <c r="AB1361" s="28" t="str">
        <f>VLOOKUP(C1361,Relatorios!A$3:B2132,2,0)</f>
        <v>Pendente</v>
      </c>
      <c r="AC1361" s="287">
        <f>VLOOKUP(D1361,Faturamento!D$3:F2796,3,0)</f>
        <v>41300</v>
      </c>
      <c r="AD1361" s="41"/>
      <c r="AE1361" s="14" t="str">
        <f>VLOOKUP(B1361,SAOM!B$2:T2902,16,0)</f>
        <v>-</v>
      </c>
      <c r="AF1361" s="14">
        <f t="shared" si="77"/>
        <v>41359</v>
      </c>
      <c r="AG1361" s="14">
        <v>41334</v>
      </c>
      <c r="AH1361" s="11" t="s">
        <v>13771</v>
      </c>
      <c r="AI1361" s="310" t="s">
        <v>623</v>
      </c>
      <c r="AJ1361" s="11" t="s">
        <v>15657</v>
      </c>
      <c r="AK1361" s="11" t="s">
        <v>4162</v>
      </c>
      <c r="AL1361" s="11" t="str">
        <f>VLOOKUP(B1361,SAOM!B$2:U3019,20,0)</f>
        <v>Não possui computador na localidade</v>
      </c>
      <c r="AM1361" s="14">
        <v>41282</v>
      </c>
      <c r="AN1361" s="14">
        <v>41296</v>
      </c>
      <c r="AO1361" s="47" t="s">
        <v>456</v>
      </c>
      <c r="AP1361" s="114" t="s">
        <v>13765</v>
      </c>
      <c r="AQ1361" s="114" t="s">
        <v>14335</v>
      </c>
    </row>
    <row r="1362" spans="1:43" s="57" customFormat="1" ht="15.75" customHeight="1">
      <c r="A1362" s="39">
        <v>5537</v>
      </c>
      <c r="B1362" s="31">
        <v>5537</v>
      </c>
      <c r="C1362" s="31">
        <v>5537</v>
      </c>
      <c r="D1362" s="33" t="str">
        <f>VLOOKUP(B1362,SAOM!B$2:H3019,7,0)</f>
        <v>SES-JAAS-5537</v>
      </c>
      <c r="E1362" s="24">
        <v>41221</v>
      </c>
      <c r="F1362" s="24">
        <f t="shared" si="78"/>
        <v>41266</v>
      </c>
      <c r="G1362" s="13">
        <f>VLOOKUP(B1362,SAOM!B$2:D2906,3,0)</f>
        <v>41266</v>
      </c>
      <c r="H1362" s="24">
        <f t="shared" si="76"/>
        <v>41281</v>
      </c>
      <c r="I1362" s="24" t="s">
        <v>458</v>
      </c>
      <c r="J1362" s="48" t="s">
        <v>469</v>
      </c>
      <c r="K1362" s="33" t="str">
        <f>VLOOKUP(B1362,SAOM!B$2:H2903,4,0)</f>
        <v>Aceito</v>
      </c>
      <c r="L1362" s="48" t="s">
        <v>623</v>
      </c>
      <c r="M1362" s="33" t="str">
        <f>VLOOKUP(B1362,SAOM!B$2:F3189,5,0)</f>
        <v>Vodanet</v>
      </c>
      <c r="N1362" s="101" t="s">
        <v>9183</v>
      </c>
      <c r="O1362" s="11" t="str">
        <f>VLOOKUP(N1362,Coordenadas!B$2:C2209,2,0)</f>
        <v>CENTRO</v>
      </c>
      <c r="P1362" s="11" t="str">
        <f>VLOOKUP(N1362,Coordenadas!B$2:D2209,3,0)</f>
        <v xml:space="preserve"> 19°30'50.40"S</v>
      </c>
      <c r="Q1362" s="11" t="str">
        <f>VLOOKUP(N1362,Coordenadas!B$2:E2209,4,0)</f>
        <v xml:space="preserve"> 43°44'45.97"O</v>
      </c>
      <c r="R1362" s="31">
        <v>4033</v>
      </c>
      <c r="S1362" s="24">
        <v>41226</v>
      </c>
      <c r="T1362" s="35" t="str">
        <f>VLOOKUP(B1362,SAOM!B$2:M2903,9,0)</f>
        <v>David Arão Siqueira / FERNANDA / VEREADOR MAR</v>
      </c>
      <c r="U1362" s="13" t="str">
        <f>VLOOKUP(B1362,SAOM!B$2:N2903,10,0)</f>
        <v>RUA ESPERANÇA 20</v>
      </c>
      <c r="V1362" s="35" t="str">
        <f>VLOOKUP(B1362,SAOM!B$2:P2903,12,0)</f>
        <v>3213-3111</v>
      </c>
      <c r="W1362" s="60" t="str">
        <f>VLOOKUP(B1362,SAOM!B$2:O2903,11,0)</f>
        <v>35830-000</v>
      </c>
      <c r="X1362" s="33" t="str">
        <f>VLOOKUP(B1362,SAOM!B$2:Q2903,13,0)</f>
        <v>00:20:0E:10:54:C2</v>
      </c>
      <c r="Y1362" s="24">
        <v>41233</v>
      </c>
      <c r="Z1362" s="40" t="s">
        <v>5143</v>
      </c>
      <c r="AA1362" s="55">
        <v>41234</v>
      </c>
      <c r="AB1362" s="28" t="e">
        <f>VLOOKUP(C1362,Relatorios!A$3:B2133,2,0)</f>
        <v>#N/A</v>
      </c>
      <c r="AC1362" s="287">
        <f>VLOOKUP(D1362,Faturamento!D$3:F2797,3,0)</f>
        <v>41265</v>
      </c>
      <c r="AD1362" s="45"/>
      <c r="AE1362" s="14" t="str">
        <f>VLOOKUP(B1362,SAOM!B$2:T2903,16,0)</f>
        <v>-</v>
      </c>
      <c r="AF1362" s="55">
        <f t="shared" si="77"/>
        <v>41324</v>
      </c>
      <c r="AG1362" s="55" t="s">
        <v>4162</v>
      </c>
      <c r="AH1362" s="55"/>
      <c r="AI1362" s="181"/>
      <c r="AJ1362" s="115"/>
      <c r="AK1362" s="115"/>
      <c r="AL1362" s="11" t="str">
        <f>VLOOKUP(B1362,SAOM!B$2:U3020,20,0)</f>
        <v>Não tem computador.</v>
      </c>
    </row>
    <row r="1363" spans="1:43" s="15" customFormat="1" ht="15.75" customHeight="1">
      <c r="A1363" s="39">
        <v>5538</v>
      </c>
      <c r="B1363" s="31">
        <v>5538</v>
      </c>
      <c r="C1363" s="31">
        <v>5538</v>
      </c>
      <c r="D1363" s="33" t="str">
        <f>VLOOKUP(B1363,SAOM!B$2:H3020,7,0)</f>
        <v>SES-CALO-5538</v>
      </c>
      <c r="E1363" s="13">
        <v>41221</v>
      </c>
      <c r="F1363" s="13">
        <f t="shared" si="78"/>
        <v>41266</v>
      </c>
      <c r="G1363" s="13">
        <f>VLOOKUP(B1363,SAOM!B$2:D2907,3,0)</f>
        <v>41266</v>
      </c>
      <c r="H1363" s="13">
        <f t="shared" si="76"/>
        <v>41281</v>
      </c>
      <c r="I1363" s="13" t="s">
        <v>458</v>
      </c>
      <c r="J1363" s="10" t="s">
        <v>469</v>
      </c>
      <c r="K1363" s="33" t="str">
        <f>VLOOKUP(B1363,SAOM!B$2:H2904,4,0)</f>
        <v>Aceito</v>
      </c>
      <c r="L1363" s="10" t="s">
        <v>456</v>
      </c>
      <c r="M1363" s="33" t="str">
        <f>VLOOKUP(B1363,SAOM!B$2:F3190,5,0)</f>
        <v>Lider</v>
      </c>
      <c r="N1363" s="68" t="s">
        <v>163</v>
      </c>
      <c r="O1363" s="11" t="str">
        <f>VLOOKUP(N1363,Coordenadas!B$2:C2210,2,0)</f>
        <v>OESTE</v>
      </c>
      <c r="P1363" s="11" t="str">
        <f>VLOOKUP(N1363,Coordenadas!B$2:D2210,3,0)</f>
        <v xml:space="preserve"> 20°51'56.59"S</v>
      </c>
      <c r="Q1363" s="11" t="str">
        <f>VLOOKUP(N1363,Coordenadas!B$2:E2210,4,0)</f>
        <v xml:space="preserve"> 45°16'23.53"O</v>
      </c>
      <c r="R1363" s="33">
        <v>4033</v>
      </c>
      <c r="S1363" s="13">
        <v>41225</v>
      </c>
      <c r="T1363" s="35" t="str">
        <f>VLOOKUP(B1363,SAOM!B$2:M2904,9,0)</f>
        <v>SEBATIÃO</v>
      </c>
      <c r="U1363" s="13" t="str">
        <f>VLOOKUP(B1363,SAOM!B$2:N2904,10,0)</f>
        <v>ESTRADA DO COROADO S/N</v>
      </c>
      <c r="V1363" s="35" t="str">
        <f>VLOOKUP(B1363,SAOM!B$2:P2904,12,0)</f>
        <v>35- 9830-9080</v>
      </c>
      <c r="W1363" s="60" t="str">
        <f>VLOOKUP(B1363,SAOM!B$2:O2904,11,0)</f>
        <v>37270-000</v>
      </c>
      <c r="X1363" s="33" t="str">
        <f>VLOOKUP(B1363,SAOM!B$2:Q2904,13,0)</f>
        <v>00:20:0E:10:55:36</v>
      </c>
      <c r="Y1363" s="13">
        <v>41234</v>
      </c>
      <c r="Z1363" s="11" t="s">
        <v>8102</v>
      </c>
      <c r="AA1363" s="14">
        <v>41235</v>
      </c>
      <c r="AB1363" s="28">
        <f>VLOOKUP(C1363,Relatorios!A$3:B2134,2,0)</f>
        <v>41277</v>
      </c>
      <c r="AC1363" s="287">
        <f>VLOOKUP(D1363,Faturamento!D$3:F2798,3,0)</f>
        <v>41266</v>
      </c>
      <c r="AD1363" s="41"/>
      <c r="AE1363" s="14" t="str">
        <f>VLOOKUP(B1363,SAOM!B$2:T2904,16,0)</f>
        <v>-</v>
      </c>
      <c r="AF1363" s="14">
        <f t="shared" si="77"/>
        <v>41325</v>
      </c>
      <c r="AG1363" s="14" t="s">
        <v>4162</v>
      </c>
      <c r="AH1363" s="14"/>
      <c r="AI1363" s="47"/>
      <c r="AJ1363" s="114"/>
      <c r="AK1363" s="114"/>
      <c r="AL1363" s="11" t="str">
        <f>VLOOKUP(B1363,SAOM!B$2:U3021,20,0)</f>
        <v>Vai deixar.</v>
      </c>
    </row>
    <row r="1364" spans="1:43" s="57" customFormat="1" ht="15.75" customHeight="1">
      <c r="A1364" s="39">
        <v>5540</v>
      </c>
      <c r="B1364" s="31">
        <v>5540</v>
      </c>
      <c r="C1364" s="31">
        <v>5540</v>
      </c>
      <c r="D1364" s="33" t="str">
        <f>VLOOKUP(B1364,SAOM!B$2:H3021,7,0)</f>
        <v>SES-RORA-5540</v>
      </c>
      <c r="E1364" s="24">
        <v>41221</v>
      </c>
      <c r="F1364" s="24">
        <f t="shared" si="78"/>
        <v>41266</v>
      </c>
      <c r="G1364" s="13">
        <f>VLOOKUP(B1364,SAOM!B$2:D2908,3,0)</f>
        <v>41266</v>
      </c>
      <c r="H1364" s="24">
        <f t="shared" si="76"/>
        <v>41281</v>
      </c>
      <c r="I1364" s="24" t="s">
        <v>458</v>
      </c>
      <c r="J1364" s="48" t="s">
        <v>469</v>
      </c>
      <c r="K1364" s="33" t="str">
        <f>VLOOKUP(B1364,SAOM!B$2:H2905,4,0)</f>
        <v>Aceito</v>
      </c>
      <c r="L1364" s="10" t="s">
        <v>456</v>
      </c>
      <c r="M1364" s="33" t="str">
        <f>VLOOKUP(B1364,SAOM!B$2:F3191,5,0)</f>
        <v>Lider</v>
      </c>
      <c r="N1364" s="101" t="s">
        <v>9191</v>
      </c>
      <c r="O1364" s="11" t="str">
        <f>VLOOKUP(N1364,Coordenadas!B$2:C2211,2,0)</f>
        <v>SUDESTE</v>
      </c>
      <c r="P1364" s="11" t="str">
        <f>VLOOKUP(N1364,Coordenadas!B$2:D2211,3,0)</f>
        <v xml:space="preserve"> 20°58'4.58"S</v>
      </c>
      <c r="Q1364" s="11" t="str">
        <f>VLOOKUP(N1364,Coordenadas!B$2:E2211,4,0)</f>
        <v xml:space="preserve"> 42°30'20.91"O</v>
      </c>
      <c r="R1364" s="31">
        <v>4033</v>
      </c>
      <c r="S1364" s="24">
        <v>41226</v>
      </c>
      <c r="T1364" s="35" t="str">
        <f>VLOOKUP(B1364,SAOM!B$2:M2905,9,0)</f>
        <v xml:space="preserve">JULIANA LACERDA DE ALMEIDA </v>
      </c>
      <c r="U1364" s="13" t="str">
        <f>VLOOKUP(B1364,SAOM!B$2:N2905,10,0)</f>
        <v>Fazenda Vida Nova S/N</v>
      </c>
      <c r="V1364" s="35" t="str">
        <f>VLOOKUP(B1364,SAOM!B$2:P2905,12,0)</f>
        <v>32 -8889-2348</v>
      </c>
      <c r="W1364" s="60" t="str">
        <f>VLOOKUP(B1364,SAOM!B$2:O2905,11,0)</f>
        <v>36878-000</v>
      </c>
      <c r="X1364" s="33" t="str">
        <f>VLOOKUP(B1364,SAOM!B$2:Q2905,13,0)</f>
        <v>00:20:0E:10:54:7E</v>
      </c>
      <c r="Y1364" s="24">
        <v>41233</v>
      </c>
      <c r="Z1364" s="40" t="s">
        <v>4670</v>
      </c>
      <c r="AA1364" s="55">
        <v>41233</v>
      </c>
      <c r="AB1364" s="28">
        <f>VLOOKUP(C1364,Relatorios!A$3:B2135,2,0)</f>
        <v>41277</v>
      </c>
      <c r="AC1364" s="287">
        <f>VLOOKUP(D1364,Faturamento!D$3:F2799,3,0)</f>
        <v>41264</v>
      </c>
      <c r="AD1364" s="45"/>
      <c r="AE1364" s="14" t="str">
        <f>VLOOKUP(B1364,SAOM!B$2:T2905,16,0)</f>
        <v>-</v>
      </c>
      <c r="AF1364" s="55">
        <f t="shared" si="77"/>
        <v>41323</v>
      </c>
      <c r="AG1364" s="55" t="s">
        <v>4162</v>
      </c>
      <c r="AH1364" s="55"/>
      <c r="AI1364" s="181"/>
      <c r="AJ1364" s="115"/>
      <c r="AK1364" s="115"/>
      <c r="AL1364" s="11" t="str">
        <f>VLOOKUP(B1364,SAOM!B$2:U3022,20,0)</f>
        <v>Localidade não possui pc.</v>
      </c>
    </row>
    <row r="1365" spans="1:43" s="57" customFormat="1" ht="15.75" customHeight="1">
      <c r="A1365" s="39">
        <v>5541</v>
      </c>
      <c r="B1365" s="31">
        <v>5541</v>
      </c>
      <c r="C1365" s="31">
        <v>5541</v>
      </c>
      <c r="D1365" s="33" t="str">
        <f>VLOOKUP(B1365,SAOM!B$2:H3022,7,0)</f>
        <v>SES-SARA-5541</v>
      </c>
      <c r="E1365" s="24">
        <v>41221</v>
      </c>
      <c r="F1365" s="24">
        <f t="shared" si="78"/>
        <v>41266</v>
      </c>
      <c r="G1365" s="13">
        <f>VLOOKUP(B1365,SAOM!B$2:D2909,3,0)</f>
        <v>41266</v>
      </c>
      <c r="H1365" s="24">
        <f t="shared" si="76"/>
        <v>41281</v>
      </c>
      <c r="I1365" s="24" t="s">
        <v>458</v>
      </c>
      <c r="J1365" s="48" t="s">
        <v>469</v>
      </c>
      <c r="K1365" s="33" t="str">
        <f>VLOOKUP(B1365,SAOM!B$2:H2906,4,0)</f>
        <v>Aceito</v>
      </c>
      <c r="L1365" s="48" t="s">
        <v>623</v>
      </c>
      <c r="M1365" s="33" t="str">
        <f>VLOOKUP(B1365,SAOM!B$2:F3192,5,0)</f>
        <v>Vodanet</v>
      </c>
      <c r="N1365" s="101" t="s">
        <v>4826</v>
      </c>
      <c r="O1365" s="11" t="str">
        <f>VLOOKUP(N1365,Coordenadas!B$2:C2212,2,0)</f>
        <v>CENTRO</v>
      </c>
      <c r="P1365" s="11" t="str">
        <f>VLOOKUP(N1365,Coordenadas!B$2:D2212,3,0)</f>
        <v xml:space="preserve"> 19°53'21.41"S</v>
      </c>
      <c r="Q1365" s="11" t="str">
        <f>VLOOKUP(N1365,Coordenadas!B$2:E2212,4,0)</f>
        <v xml:space="preserve"> 43°48'18.03"O</v>
      </c>
      <c r="R1365" s="31">
        <v>4033</v>
      </c>
      <c r="S1365" s="24">
        <v>41225</v>
      </c>
      <c r="T1365" s="35" t="str">
        <f>VLOOKUP(B1365,SAOM!B$2:M2906,9,0)</f>
        <v>Valtencir ou Binha</v>
      </c>
      <c r="U1365" s="13" t="str">
        <f>VLOOKUP(B1365,SAOM!B$2:N2906,10,0)</f>
        <v xml:space="preserve">Rua Fiertague, s/n </v>
      </c>
      <c r="V1365" s="35" t="str">
        <f>VLOOKUP(B1365,SAOM!B$2:P2906,12,0)</f>
        <v>3672-3543</v>
      </c>
      <c r="W1365" s="60" t="str">
        <f>VLOOKUP(B1365,SAOM!B$2:O2906,11,0)</f>
        <v>34740-000</v>
      </c>
      <c r="X1365" s="33" t="str">
        <f>VLOOKUP(B1365,SAOM!B$2:Q2906,13,0)</f>
        <v>00:20:0E:10:54:72</v>
      </c>
      <c r="Y1365" s="24">
        <v>41225</v>
      </c>
      <c r="Z1365" s="40" t="s">
        <v>6727</v>
      </c>
      <c r="AA1365" s="55">
        <v>41226</v>
      </c>
      <c r="AB1365" s="28">
        <f>VLOOKUP(C1365,Relatorios!A$3:B2136,2,0)</f>
        <v>41271</v>
      </c>
      <c r="AC1365" s="287">
        <f>VLOOKUP(D1365,Faturamento!D$3:F2800,3,0)</f>
        <v>41257</v>
      </c>
      <c r="AD1365" s="45"/>
      <c r="AE1365" s="14" t="str">
        <f>VLOOKUP(B1365,SAOM!B$2:T2906,16,0)</f>
        <v>-</v>
      </c>
      <c r="AF1365" s="55">
        <f t="shared" si="77"/>
        <v>41316</v>
      </c>
      <c r="AG1365" s="55" t="s">
        <v>4162</v>
      </c>
      <c r="AH1365" s="55"/>
      <c r="AI1365" s="181"/>
      <c r="AJ1365" s="115"/>
      <c r="AK1365" s="115"/>
      <c r="AL1365" s="11" t="str">
        <f>VLOOKUP(B1365,SAOM!B$2:U3023,20,0)</f>
        <v>Não possui cabo.</v>
      </c>
    </row>
    <row r="1366" spans="1:43" s="57" customFormat="1">
      <c r="A1366" s="39">
        <v>5542</v>
      </c>
      <c r="B1366" s="31">
        <v>5542</v>
      </c>
      <c r="C1366" s="31">
        <v>5542</v>
      </c>
      <c r="D1366" s="33" t="str">
        <f>VLOOKUP(B1366,SAOM!B$2:H3023,7,0)</f>
        <v>SES-LATA-5542</v>
      </c>
      <c r="E1366" s="24">
        <v>41221</v>
      </c>
      <c r="F1366" s="24">
        <f t="shared" si="78"/>
        <v>41266</v>
      </c>
      <c r="G1366" s="24">
        <f>VLOOKUP(B1366,SAOM!B$2:D2910,3,0)</f>
        <v>41266</v>
      </c>
      <c r="H1366" s="24">
        <f t="shared" si="76"/>
        <v>41281</v>
      </c>
      <c r="I1366" s="24" t="s">
        <v>458</v>
      </c>
      <c r="J1366" s="48" t="s">
        <v>469</v>
      </c>
      <c r="K1366" s="31" t="str">
        <f>VLOOKUP(B1366,SAOM!B$2:H2907,4,0)</f>
        <v>Aceito</v>
      </c>
      <c r="L1366" s="48" t="s">
        <v>623</v>
      </c>
      <c r="M1366" s="33" t="str">
        <f>VLOOKUP(B1366,SAOM!B$2:F3193,5,0)</f>
        <v>Vodanet</v>
      </c>
      <c r="N1366" s="101" t="s">
        <v>9199</v>
      </c>
      <c r="O1366" s="11" t="str">
        <f>VLOOKUP(N1366,Coordenadas!B$2:C2213,2,0)</f>
        <v>CENTRO</v>
      </c>
      <c r="P1366" s="11" t="str">
        <f>VLOOKUP(N1366,Coordenadas!B$2:D2213,3,0)</f>
        <v xml:space="preserve"> 19°37'44.67"S</v>
      </c>
      <c r="Q1366" s="11" t="str">
        <f>VLOOKUP(N1366,Coordenadas!B$2:E2213,4,0)</f>
        <v xml:space="preserve"> 43°53'23.09"O</v>
      </c>
      <c r="R1366" s="31">
        <v>4033</v>
      </c>
      <c r="S1366" s="24">
        <v>41256</v>
      </c>
      <c r="T1366" s="54" t="str">
        <f>VLOOKUP(B1366,SAOM!B$2:M2907,9,0)</f>
        <v>Valtencir ou Binha</v>
      </c>
      <c r="U1366" s="24" t="str">
        <f>VLOOKUP(B1366,SAOM!B$2:N2907,10,0)</f>
        <v>Rua Lucas de Matos Pinho, 145</v>
      </c>
      <c r="V1366" s="54" t="str">
        <f>VLOOKUP(B1366,SAOM!B$2:P2907,12,0)</f>
        <v>9203-2017</v>
      </c>
      <c r="W1366" s="175" t="str">
        <f>VLOOKUP(B1366,SAOM!B$2:O2907,11,0)</f>
        <v>33400-000</v>
      </c>
      <c r="X1366" s="31" t="str">
        <f>VLOOKUP(B1366,SAOM!B$2:Q2907,13,0)</f>
        <v>00:20:0E:10:54:D0</v>
      </c>
      <c r="Y1366" s="24">
        <v>41256</v>
      </c>
      <c r="Z1366" s="40" t="s">
        <v>3786</v>
      </c>
      <c r="AA1366" s="55">
        <v>41256</v>
      </c>
      <c r="AB1366" s="28" t="e">
        <f>VLOOKUP(C1366,Relatorios!A$3:B2137,2,0)</f>
        <v>#N/A</v>
      </c>
      <c r="AC1366" s="287">
        <f>VLOOKUP(D1366,Faturamento!D$3:F2801,3,0)</f>
        <v>41287</v>
      </c>
      <c r="AD1366" s="45"/>
      <c r="AE1366" s="55" t="str">
        <f>VLOOKUP(B1366,SAOM!B$2:T2907,16,0)</f>
        <v>-</v>
      </c>
      <c r="AF1366" s="55">
        <f t="shared" si="77"/>
        <v>41346</v>
      </c>
      <c r="AG1366" s="55" t="s">
        <v>4162</v>
      </c>
      <c r="AH1366" s="55"/>
      <c r="AI1366" s="181"/>
      <c r="AJ1366" s="115"/>
      <c r="AK1366" s="115"/>
      <c r="AL1366" s="11" t="str">
        <f>VLOOKUP(B1366,SAOM!B$2:U3024,20,0)</f>
        <v>Nao tem computador.</v>
      </c>
    </row>
    <row r="1367" spans="1:43" s="57" customFormat="1" ht="15.75" customHeight="1">
      <c r="A1367" s="39">
        <v>5543</v>
      </c>
      <c r="B1367" s="31">
        <v>5543</v>
      </c>
      <c r="C1367" s="31">
        <v>5543</v>
      </c>
      <c r="D1367" s="33" t="str">
        <f>VLOOKUP(B1367,SAOM!B$2:H3024,7,0)</f>
        <v>SES-FRSA-5543</v>
      </c>
      <c r="E1367" s="24">
        <v>41221</v>
      </c>
      <c r="F1367" s="24">
        <f t="shared" si="78"/>
        <v>41266</v>
      </c>
      <c r="G1367" s="24">
        <f>VLOOKUP(B1367,SAOM!B$2:D2911,3,0)</f>
        <v>41266</v>
      </c>
      <c r="H1367" s="24">
        <f t="shared" si="76"/>
        <v>41281</v>
      </c>
      <c r="I1367" s="24" t="s">
        <v>458</v>
      </c>
      <c r="J1367" s="48" t="s">
        <v>469</v>
      </c>
      <c r="K1367" s="31" t="str">
        <f>VLOOKUP(B1367,SAOM!B$2:H2908,4,0)</f>
        <v>Aceito</v>
      </c>
      <c r="L1367" s="10" t="s">
        <v>456</v>
      </c>
      <c r="M1367" s="33" t="str">
        <f>VLOOKUP(B1367,SAOM!B$2:F3194,5,0)</f>
        <v>Lider</v>
      </c>
      <c r="N1367" s="101" t="s">
        <v>7991</v>
      </c>
      <c r="O1367" s="11" t="str">
        <f>VLOOKUP(N1367,Coordenadas!B$2:C2214,2,0)</f>
        <v>NORTE DE MINAS</v>
      </c>
      <c r="P1367" s="11" t="str">
        <f>VLOOKUP(N1367,Coordenadas!B$2:D2214,3,0)</f>
        <v xml:space="preserve"> 16°28'7.94"S</v>
      </c>
      <c r="Q1367" s="11" t="str">
        <f>VLOOKUP(N1367,Coordenadas!B$2:E2214,4,0)</f>
        <v xml:space="preserve"> 43°29'6.55"O</v>
      </c>
      <c r="R1367" s="31">
        <v>4033</v>
      </c>
      <c r="S1367" s="24">
        <v>41256</v>
      </c>
      <c r="T1367" s="54" t="str">
        <f>VLOOKUP(B1367,SAOM!B$2:M2908,9,0)</f>
        <v xml:space="preserve">GERALDINHO </v>
      </c>
      <c r="U1367" s="24" t="str">
        <f>VLOOKUP(B1367,SAOM!B$2:N2908,10,0)</f>
        <v>Rua BR 251- KM23</v>
      </c>
      <c r="V1367" s="54" t="str">
        <f>VLOOKUP(B1367,SAOM!B$2:P2908,12,0)</f>
        <v>38-9938-7997/9121-02</v>
      </c>
      <c r="W1367" s="175" t="str">
        <f>VLOOKUP(B1367,SAOM!B$2:O2908,11,0)</f>
        <v>39400-197</v>
      </c>
      <c r="X1367" s="31" t="str">
        <f>VLOOKUP(B1367,SAOM!B$2:Q2908,13,0)</f>
        <v>00:20:0e:10:54:db</v>
      </c>
      <c r="Y1367" s="24">
        <v>41261</v>
      </c>
      <c r="Z1367" s="40" t="s">
        <v>1868</v>
      </c>
      <c r="AA1367" s="55">
        <v>41263</v>
      </c>
      <c r="AB1367" s="28">
        <f>VLOOKUP(C1367,Relatorios!A$3:B2138,2,0)</f>
        <v>41299</v>
      </c>
      <c r="AC1367" s="287">
        <f>VLOOKUP(D1367,Faturamento!D$3:F2802,3,0)</f>
        <v>41294</v>
      </c>
      <c r="AD1367" s="45" t="s">
        <v>13264</v>
      </c>
      <c r="AE1367" s="55" t="str">
        <f>VLOOKUP(B1367,SAOM!B$2:T2908,16,0)</f>
        <v>29/11/2012 17:15:28 	Ivan Santos 	Aprovado  	Pendência Ativação Resolvida</v>
      </c>
      <c r="AF1367" s="55">
        <f t="shared" si="77"/>
        <v>41353</v>
      </c>
      <c r="AG1367" s="55" t="s">
        <v>4162</v>
      </c>
      <c r="AH1367" s="55"/>
      <c r="AI1367" s="181"/>
      <c r="AJ1367" s="115"/>
      <c r="AK1367" s="115"/>
      <c r="AL1367" s="11" t="str">
        <f>VLOOKUP(B1367,SAOM!B$2:U3025,20,0)</f>
        <v>Conectado ao modem</v>
      </c>
    </row>
    <row r="1368" spans="1:43" s="57" customFormat="1" ht="15.75" customHeight="1">
      <c r="A1368" s="39">
        <v>5544</v>
      </c>
      <c r="B1368" s="31">
        <v>5544</v>
      </c>
      <c r="C1368" s="31">
        <v>5544</v>
      </c>
      <c r="D1368" s="33" t="str">
        <f>VLOOKUP(B1368,SAOM!B$2:H3025,7,0)</f>
        <v>SES-COTE-5544</v>
      </c>
      <c r="E1368" s="24">
        <v>41221</v>
      </c>
      <c r="F1368" s="24">
        <f t="shared" si="78"/>
        <v>41266</v>
      </c>
      <c r="G1368" s="13">
        <f>VLOOKUP(B1368,SAOM!B$2:D2912,3,0)</f>
        <v>41266</v>
      </c>
      <c r="H1368" s="24">
        <f t="shared" si="76"/>
        <v>41281</v>
      </c>
      <c r="I1368" s="24" t="s">
        <v>458</v>
      </c>
      <c r="J1368" s="48" t="s">
        <v>469</v>
      </c>
      <c r="K1368" s="33" t="str">
        <f>VLOOKUP(B1368,SAOM!B$2:H2909,4,0)</f>
        <v>Aceito</v>
      </c>
      <c r="L1368" s="10" t="s">
        <v>456</v>
      </c>
      <c r="M1368" s="33" t="str">
        <f>VLOOKUP(B1368,SAOM!B$2:F3195,5,0)</f>
        <v>Lider</v>
      </c>
      <c r="N1368" s="101" t="s">
        <v>9207</v>
      </c>
      <c r="O1368" s="11" t="str">
        <f>VLOOKUP(N1368,Coordenadas!B$2:C2215,2,0)</f>
        <v>CENTRO SUL</v>
      </c>
      <c r="P1368" s="11" t="str">
        <f>VLOOKUP(N1368,Coordenadas!B$2:D2215,3,0)</f>
        <v xml:space="preserve"> 20°39'34.78"S</v>
      </c>
      <c r="Q1368" s="11" t="str">
        <f>VLOOKUP(N1368,Coordenadas!B$2:E2215,4,0)</f>
        <v xml:space="preserve"> 43°47'7.80"O</v>
      </c>
      <c r="R1368" s="31">
        <v>4033</v>
      </c>
      <c r="S1368" s="24">
        <v>41226</v>
      </c>
      <c r="T1368" s="35" t="str">
        <f>VLOOKUP(B1368,SAOM!B$2:M2909,9,0)</f>
        <v>Maria Celia</v>
      </c>
      <c r="U1368" s="13" t="str">
        <f>VLOOKUP(B1368,SAOM!B$2:N2909,10,0)</f>
        <v>Rodovia MG 129 Km 10</v>
      </c>
      <c r="V1368" s="35" t="str">
        <f>VLOOKUP(B1368,SAOM!B$2:P2909,12,0)</f>
        <v>(31) 3742-1445</v>
      </c>
      <c r="W1368" s="60" t="str">
        <f>VLOOKUP(B1368,SAOM!B$2:O2909,11,0)</f>
        <v>36400-000</v>
      </c>
      <c r="X1368" s="33" t="str">
        <f>VLOOKUP(B1368,SAOM!B$2:Q2909,13,0)</f>
        <v>00:20:0e:10:54:78</v>
      </c>
      <c r="Y1368" s="24">
        <v>41233</v>
      </c>
      <c r="Z1368" s="40" t="s">
        <v>9388</v>
      </c>
      <c r="AA1368" s="55">
        <v>41234</v>
      </c>
      <c r="AB1368" s="28">
        <f>VLOOKUP(C1368,Relatorios!A$3:B2139,2,0)</f>
        <v>41291</v>
      </c>
      <c r="AC1368" s="287">
        <f>VLOOKUP(D1368,Faturamento!D$3:F2803,3,0)</f>
        <v>41265</v>
      </c>
      <c r="AD1368" s="45"/>
      <c r="AE1368" s="14" t="str">
        <f>VLOOKUP(B1368,SAOM!B$2:T2909,16,0)</f>
        <v>-</v>
      </c>
      <c r="AF1368" s="55">
        <f t="shared" si="77"/>
        <v>41324</v>
      </c>
      <c r="AG1368" s="55" t="s">
        <v>4162</v>
      </c>
      <c r="AH1368" s="55"/>
      <c r="AI1368" s="181"/>
      <c r="AJ1368" s="115"/>
      <c r="AK1368" s="115"/>
      <c r="AL1368" s="11" t="str">
        <f>VLOOKUP(B1368,SAOM!B$2:U3026,20,0)</f>
        <v>localidade não possui computador</v>
      </c>
    </row>
    <row r="1369" spans="1:43" s="15" customFormat="1" ht="15.75" customHeight="1">
      <c r="A1369" s="39">
        <v>5546</v>
      </c>
      <c r="B1369" s="31">
        <v>5546</v>
      </c>
      <c r="C1369" s="31">
        <v>5546</v>
      </c>
      <c r="D1369" s="33" t="str">
        <f>VLOOKUP(B1369,SAOM!B$2:H3026,7,0)</f>
        <v>SES-UBIA-5546</v>
      </c>
      <c r="E1369" s="13">
        <v>41221</v>
      </c>
      <c r="F1369" s="13">
        <f t="shared" si="78"/>
        <v>41266</v>
      </c>
      <c r="G1369" s="13">
        <f>VLOOKUP(B1369,SAOM!B$2:D2913,3,0)</f>
        <v>41266</v>
      </c>
      <c r="H1369" s="13">
        <f t="shared" si="76"/>
        <v>41281</v>
      </c>
      <c r="I1369" s="13" t="s">
        <v>458</v>
      </c>
      <c r="J1369" s="10" t="s">
        <v>469</v>
      </c>
      <c r="K1369" s="33" t="str">
        <f>VLOOKUP(B1369,SAOM!B$2:H2910,4,0)</f>
        <v>Aceito</v>
      </c>
      <c r="L1369" s="10" t="s">
        <v>14234</v>
      </c>
      <c r="M1369" s="33" t="str">
        <f>VLOOKUP(B1369,SAOM!B$2:F3196,5,0)</f>
        <v>SH Sat</v>
      </c>
      <c r="N1369" s="11" t="s">
        <v>9212</v>
      </c>
      <c r="O1369" s="11" t="str">
        <f>VLOOKUP(N1369,Coordenadas!B$2:C2216,2,0)</f>
        <v>TRIÂNGULO DO NORTE</v>
      </c>
      <c r="P1369" s="11" t="str">
        <f>VLOOKUP(N1369,Coordenadas!B$2:D2216,3,0)</f>
        <v xml:space="preserve"> 18°54'40.70"S</v>
      </c>
      <c r="Q1369" s="11" t="str">
        <f>VLOOKUP(N1369,Coordenadas!B$2:E2216,4,0)</f>
        <v xml:space="preserve"> 48°15'43.89"O</v>
      </c>
      <c r="R1369" s="33">
        <v>4033</v>
      </c>
      <c r="S1369" s="24">
        <v>41285</v>
      </c>
      <c r="T1369" s="35" t="str">
        <f>VLOOKUP(B1369,SAOM!B$2:M2910,9,0)</f>
        <v>MARCOS</v>
      </c>
      <c r="U1369" s="13" t="str">
        <f>VLOOKUP(B1369,SAOM!B$2:N2910,10,0)</f>
        <v>RUA CIBIPIRUNA , 1460</v>
      </c>
      <c r="V1369" s="35" t="str">
        <f>VLOOKUP(B1369,SAOM!B$2:P2910,12,0)</f>
        <v xml:space="preserve">34-3217-6771 </v>
      </c>
      <c r="W1369" s="60" t="str">
        <f>VLOOKUP(B1369,SAOM!B$2:O2910,11,0)</f>
        <v>38412-604</v>
      </c>
      <c r="X1369" s="33" t="str">
        <f>VLOOKUP(B1369,SAOM!B$2:Q2910,13,0)</f>
        <v>00:20:0e:10:58:e5</v>
      </c>
      <c r="Y1369" s="13">
        <v>41290</v>
      </c>
      <c r="Z1369" s="11" t="s">
        <v>14245</v>
      </c>
      <c r="AA1369" s="14">
        <v>41290</v>
      </c>
      <c r="AB1369" s="28">
        <f>VLOOKUP(C1369,Relatorios!A$3:B2140,2,0)</f>
        <v>41295</v>
      </c>
      <c r="AC1369" s="287">
        <f>VLOOKUP(D1369,Faturamento!D$3:F2804,3,0)</f>
        <v>41321</v>
      </c>
      <c r="AD1369" s="41"/>
      <c r="AE1369" s="14" t="str">
        <f>VLOOKUP(B1369,SAOM!B$2:T2910,16,0)</f>
        <v>-</v>
      </c>
      <c r="AF1369" s="14">
        <f t="shared" si="77"/>
        <v>41380</v>
      </c>
      <c r="AG1369" s="14" t="s">
        <v>4162</v>
      </c>
      <c r="AH1369" s="14"/>
      <c r="AI1369" s="47"/>
      <c r="AJ1369" s="114"/>
      <c r="AK1369" s="114"/>
      <c r="AL1369" s="11" t="str">
        <f>VLOOKUP(B1369,SAOM!B$2:U3027,20,0)</f>
        <v>Não possui cabo</v>
      </c>
    </row>
    <row r="1370" spans="1:43" s="15" customFormat="1" ht="15.75" customHeight="1">
      <c r="A1370" s="39">
        <v>5547</v>
      </c>
      <c r="B1370" s="31">
        <v>5547</v>
      </c>
      <c r="C1370" s="31">
        <v>5547</v>
      </c>
      <c r="D1370" s="33" t="str">
        <f>VLOOKUP(B1370,SAOM!B$2:H3027,7,0)</f>
        <v>SES-UBIA-5547</v>
      </c>
      <c r="E1370" s="13">
        <v>41221</v>
      </c>
      <c r="F1370" s="13">
        <f t="shared" si="78"/>
        <v>41266</v>
      </c>
      <c r="G1370" s="13">
        <f>VLOOKUP(B1370,SAOM!B$2:D2914,3,0)</f>
        <v>41266</v>
      </c>
      <c r="H1370" s="13">
        <f t="shared" si="76"/>
        <v>41281</v>
      </c>
      <c r="I1370" s="13" t="s">
        <v>458</v>
      </c>
      <c r="J1370" s="10" t="s">
        <v>469</v>
      </c>
      <c r="K1370" s="33" t="str">
        <f>VLOOKUP(B1370,SAOM!B$2:H2911,4,0)</f>
        <v>Aceito</v>
      </c>
      <c r="L1370" s="10" t="s">
        <v>14234</v>
      </c>
      <c r="M1370" s="33" t="str">
        <f>VLOOKUP(B1370,SAOM!B$2:F3197,5,0)</f>
        <v>SH Sat</v>
      </c>
      <c r="N1370" s="11" t="s">
        <v>9212</v>
      </c>
      <c r="O1370" s="11" t="str">
        <f>VLOOKUP(N1370,Coordenadas!B$2:C2217,2,0)</f>
        <v>TRIÂNGULO DO NORTE</v>
      </c>
      <c r="P1370" s="11" t="str">
        <f>VLOOKUP(N1370,Coordenadas!B$2:D2217,3,0)</f>
        <v xml:space="preserve"> 18°54'40.70"S</v>
      </c>
      <c r="Q1370" s="11" t="str">
        <f>VLOOKUP(N1370,Coordenadas!B$2:E2217,4,0)</f>
        <v xml:space="preserve"> 48°15'43.89"O</v>
      </c>
      <c r="R1370" s="33">
        <v>4033</v>
      </c>
      <c r="S1370" s="24">
        <v>41285</v>
      </c>
      <c r="T1370" s="35" t="str">
        <f>VLOOKUP(B1370,SAOM!B$2:M2911,9,0)</f>
        <v>MARCOS</v>
      </c>
      <c r="U1370" s="13" t="str">
        <f>VLOOKUP(B1370,SAOM!B$2:N2911,10,0)</f>
        <v>RUA ESPATODIA, 805 B</v>
      </c>
      <c r="V1370" s="35" t="str">
        <f>VLOOKUP(B1370,SAOM!B$2:P2911,12,0)</f>
        <v xml:space="preserve">34-3217-6771 </v>
      </c>
      <c r="W1370" s="60" t="str">
        <f>VLOOKUP(B1370,SAOM!B$2:O2911,11,0)</f>
        <v>38412-608</v>
      </c>
      <c r="X1370" s="33" t="str">
        <f>VLOOKUP(B1370,SAOM!B$2:Q2911,13,0)</f>
        <v>00:20:0e:10:57:df</v>
      </c>
      <c r="Y1370" s="13">
        <v>41291</v>
      </c>
      <c r="Z1370" s="11" t="s">
        <v>14245</v>
      </c>
      <c r="AA1370" s="14">
        <v>41291</v>
      </c>
      <c r="AB1370" s="28">
        <f>VLOOKUP(C1370,Relatorios!A$3:B2141,2,0)</f>
        <v>41295</v>
      </c>
      <c r="AC1370" s="287">
        <f>VLOOKUP(D1370,Faturamento!D$3:F2805,3,0)</f>
        <v>41322</v>
      </c>
      <c r="AD1370" s="41"/>
      <c r="AE1370" s="14" t="str">
        <f>VLOOKUP(B1370,SAOM!B$2:T2911,16,0)</f>
        <v>-</v>
      </c>
      <c r="AF1370" s="14">
        <f t="shared" si="77"/>
        <v>41381</v>
      </c>
      <c r="AG1370" s="14" t="s">
        <v>4162</v>
      </c>
      <c r="AH1370" s="14"/>
      <c r="AI1370" s="47"/>
      <c r="AJ1370" s="114"/>
      <c r="AK1370" s="114"/>
      <c r="AL1370" s="11" t="str">
        <f>VLOOKUP(B1370,SAOM!B$2:U3028,20,0)</f>
        <v>conectado ao mundo</v>
      </c>
    </row>
    <row r="1371" spans="1:43" s="15" customFormat="1" ht="15.75" customHeight="1">
      <c r="A1371" s="39">
        <v>5548</v>
      </c>
      <c r="B1371" s="31">
        <v>5548</v>
      </c>
      <c r="C1371" s="31">
        <v>5548</v>
      </c>
      <c r="D1371" s="33" t="str">
        <f>VLOOKUP(B1371,SAOM!B$2:H3028,7,0)</f>
        <v>SES-BAIS-5548</v>
      </c>
      <c r="E1371" s="13">
        <v>41221</v>
      </c>
      <c r="F1371" s="13">
        <f t="shared" si="78"/>
        <v>41266</v>
      </c>
      <c r="G1371" s="13">
        <f>VLOOKUP(B1371,SAOM!B$2:D2915,3,0)</f>
        <v>41266</v>
      </c>
      <c r="H1371" s="13">
        <f t="shared" si="76"/>
        <v>41281</v>
      </c>
      <c r="I1371" s="13" t="s">
        <v>458</v>
      </c>
      <c r="J1371" s="10" t="s">
        <v>469</v>
      </c>
      <c r="K1371" s="33" t="str">
        <f>VLOOKUP(B1371,SAOM!B$2:H2912,4,0)</f>
        <v>Aceito</v>
      </c>
      <c r="L1371" s="10" t="s">
        <v>623</v>
      </c>
      <c r="M1371" s="33" t="str">
        <f>VLOOKUP(B1371,SAOM!B$2:F3198,5,0)</f>
        <v>Vodanet</v>
      </c>
      <c r="N1371" s="68" t="s">
        <v>2148</v>
      </c>
      <c r="O1371" s="11" t="str">
        <f>VLOOKUP(N1371,Coordenadas!B$2:C2218,2,0)</f>
        <v>CENTRO</v>
      </c>
      <c r="P1371" s="11" t="str">
        <f>VLOOKUP(N1371,Coordenadas!B$2:D2218,3,0)</f>
        <v xml:space="preserve"> 19°56'29.46"S</v>
      </c>
      <c r="Q1371" s="11" t="str">
        <f>VLOOKUP(N1371,Coordenadas!B$2:E2218,4,0)</f>
        <v xml:space="preserve"> 43°28'30.17"O</v>
      </c>
      <c r="R1371" s="33">
        <v>4033</v>
      </c>
      <c r="S1371" s="13">
        <v>41225</v>
      </c>
      <c r="T1371" s="35" t="str">
        <f>VLOOKUP(B1371,SAOM!B$2:M2912,9,0)</f>
        <v>IRIS / APARECIDA RODRIGUES VILAÇA</v>
      </c>
      <c r="U1371" s="13" t="str">
        <f>VLOOKUP(B1371,SAOM!B$2:N2912,10,0)</f>
        <v xml:space="preserve">RUA BIAS FORTES, 138 </v>
      </c>
      <c r="V1371" s="35" t="str">
        <f>VLOOKUP(B1371,SAOM!B$2:P2912,12,0)</f>
        <v>31- 3837-2884</v>
      </c>
      <c r="W1371" s="60" t="str">
        <f>VLOOKUP(B1371,SAOM!B$2:O2912,11,0)</f>
        <v>35970-000</v>
      </c>
      <c r="X1371" s="33" t="str">
        <f>VLOOKUP(B1371,SAOM!B$2:Q2912,13,0)</f>
        <v>00:20:0e:10:57:c1</v>
      </c>
      <c r="Y1371" s="13">
        <v>41295</v>
      </c>
      <c r="Z1371" s="223" t="s">
        <v>3802</v>
      </c>
      <c r="AA1371" s="14">
        <v>41295</v>
      </c>
      <c r="AB1371" s="28">
        <f>VLOOKUP(C1371,Relatorios!A$3:B2142,2,0)</f>
        <v>41296</v>
      </c>
      <c r="AC1371" s="287">
        <f>VLOOKUP(D1371,Faturamento!D$3:F2806,3,0)</f>
        <v>41326</v>
      </c>
      <c r="AD1371" s="41"/>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 t="shared" si="77"/>
        <v>41385</v>
      </c>
      <c r="AG1371" s="14" t="s">
        <v>4162</v>
      </c>
      <c r="AH1371" s="14"/>
      <c r="AI1371" s="47"/>
      <c r="AJ1371" s="114" t="s">
        <v>12879</v>
      </c>
      <c r="AK1371" s="114"/>
      <c r="AL1371" s="11" t="str">
        <f>VLOOKUP(B1371,SAOM!B$2:U3029,20,0)</f>
        <v>Não há terminal próximo.</v>
      </c>
    </row>
    <row r="1372" spans="1:43" s="57" customFormat="1" ht="15.75" customHeight="1">
      <c r="A1372" s="39">
        <v>5549</v>
      </c>
      <c r="B1372" s="31">
        <v>5549</v>
      </c>
      <c r="C1372" s="31">
        <v>5549</v>
      </c>
      <c r="D1372" s="33" t="str">
        <f>VLOOKUP(B1372,SAOM!B$2:H3029,7,0)</f>
        <v>SES-COEM-5549</v>
      </c>
      <c r="E1372" s="24">
        <v>41221</v>
      </c>
      <c r="F1372" s="24">
        <f t="shared" si="78"/>
        <v>41266</v>
      </c>
      <c r="G1372" s="13">
        <f>VLOOKUP(B1372,SAOM!B$2:D2916,3,0)</f>
        <v>41266</v>
      </c>
      <c r="H1372" s="24">
        <f t="shared" si="76"/>
        <v>41281</v>
      </c>
      <c r="I1372" s="24" t="s">
        <v>458</v>
      </c>
      <c r="J1372" s="10" t="s">
        <v>469</v>
      </c>
      <c r="K1372" s="33" t="str">
        <f>VLOOKUP(B1372,SAOM!B$2:H2913,4,0)</f>
        <v>Aceito</v>
      </c>
      <c r="L1372" s="48" t="s">
        <v>623</v>
      </c>
      <c r="M1372" s="33" t="str">
        <f>VLOOKUP(B1372,SAOM!B$2:F3199,5,0)</f>
        <v>Vodanet</v>
      </c>
      <c r="N1372" s="101" t="s">
        <v>9222</v>
      </c>
      <c r="O1372" s="11" t="str">
        <f>VLOOKUP(N1372,Coordenadas!B$2:C2219,2,0)</f>
        <v>CENTRO</v>
      </c>
      <c r="P1372" s="11" t="str">
        <f>VLOOKUP(N1372,Coordenadas!B$2:D2219,3,0)</f>
        <v xml:space="preserve"> 19°56'18.82"S</v>
      </c>
      <c r="Q1372" s="11" t="str">
        <f>VLOOKUP(N1372,Coordenadas!B$2:E2219,4,0)</f>
        <v xml:space="preserve"> 44° 3'10.58"O</v>
      </c>
      <c r="R1372" s="31">
        <v>4033</v>
      </c>
      <c r="S1372" s="24">
        <v>41248</v>
      </c>
      <c r="T1372" s="35" t="str">
        <f>VLOOKUP(B1372,SAOM!B$2:M2913,9,0)</f>
        <v>Giovanni Alexandre Silva</v>
      </c>
      <c r="U1372" s="13" t="str">
        <f>VLOOKUP(B1372,SAOM!B$2:N2913,10,0)</f>
        <v>Rua Rio Branco, nº 233 Bairro: Amazonas</v>
      </c>
      <c r="V1372" s="35" t="str">
        <f>VLOOKUP(B1372,SAOM!B$2:P2913,12,0)</f>
        <v>(31) 3361-7526/7009</v>
      </c>
      <c r="W1372" s="60" t="str">
        <f>VLOOKUP(B1372,SAOM!B$2:O2913,11,0)</f>
        <v>32223-540</v>
      </c>
      <c r="X1372" s="33" t="str">
        <f>VLOOKUP(B1372,SAOM!B$2:Q2913,13,0)</f>
        <v>00:20:0e:10:54:b6</v>
      </c>
      <c r="Y1372" s="24">
        <v>41250</v>
      </c>
      <c r="Z1372" s="40" t="s">
        <v>5143</v>
      </c>
      <c r="AA1372" s="55">
        <v>41250</v>
      </c>
      <c r="AB1372" s="28">
        <f>VLOOKUP(C1372,Relatorios!A$3:B2143,2,0)</f>
        <v>41271</v>
      </c>
      <c r="AC1372" s="287">
        <f>VLOOKUP(D1372,Faturamento!D$3:F2807,3,0)</f>
        <v>41281</v>
      </c>
      <c r="AD1372" s="45"/>
      <c r="AE1372" s="14" t="str">
        <f>VLOOKUP(B1372,SAOM!B$2:T2913,16,0)</f>
        <v>-</v>
      </c>
      <c r="AF1372" s="55">
        <f t="shared" si="77"/>
        <v>41340</v>
      </c>
      <c r="AG1372" s="55">
        <v>41355</v>
      </c>
      <c r="AH1372" s="55">
        <v>41347</v>
      </c>
      <c r="AI1372" s="181" t="s">
        <v>8610</v>
      </c>
      <c r="AJ1372" s="115" t="s">
        <v>15821</v>
      </c>
      <c r="AK1372" s="115" t="s">
        <v>15885</v>
      </c>
      <c r="AL1372" s="11" t="str">
        <f>VLOOKUP(B1372,SAOM!B$2:U3030,20,0)</f>
        <v>Não possui cabo RJ45</v>
      </c>
    </row>
    <row r="1373" spans="1:43" s="15" customFormat="1" ht="15.75" customHeight="1">
      <c r="A1373" s="39">
        <v>5550</v>
      </c>
      <c r="B1373" s="31">
        <v>5550</v>
      </c>
      <c r="C1373" s="31">
        <v>5550</v>
      </c>
      <c r="D1373" s="33" t="str">
        <f>VLOOKUP(B1373,SAOM!B$2:H3030,7,0)</f>
        <v>SES-UBIA-5550</v>
      </c>
      <c r="E1373" s="13">
        <v>41221</v>
      </c>
      <c r="F1373" s="13">
        <f t="shared" si="78"/>
        <v>41266</v>
      </c>
      <c r="G1373" s="13">
        <f>VLOOKUP(B1373,SAOM!B$2:D2917,3,0)</f>
        <v>41266</v>
      </c>
      <c r="H1373" s="13">
        <f t="shared" si="76"/>
        <v>41281</v>
      </c>
      <c r="I1373" s="13" t="s">
        <v>458</v>
      </c>
      <c r="J1373" s="10" t="s">
        <v>469</v>
      </c>
      <c r="K1373" s="33" t="str">
        <f>VLOOKUP(B1373,SAOM!B$2:H2914,4,0)</f>
        <v>Aceito</v>
      </c>
      <c r="L1373" s="10" t="s">
        <v>14234</v>
      </c>
      <c r="M1373" s="33" t="str">
        <f>VLOOKUP(B1373,SAOM!B$2:F3200,5,0)</f>
        <v>SH Sat</v>
      </c>
      <c r="N1373" s="11" t="s">
        <v>9212</v>
      </c>
      <c r="O1373" s="11" t="str">
        <f>VLOOKUP(N1373,Coordenadas!B$2:C2220,2,0)</f>
        <v>TRIÂNGULO DO NORTE</v>
      </c>
      <c r="P1373" s="11" t="str">
        <f>VLOOKUP(N1373,Coordenadas!B$2:D2220,3,0)</f>
        <v xml:space="preserve"> 18°54'40.70"S</v>
      </c>
      <c r="Q1373" s="11" t="str">
        <f>VLOOKUP(N1373,Coordenadas!B$2:E2220,4,0)</f>
        <v xml:space="preserve"> 48°15'43.89"O</v>
      </c>
      <c r="R1373" s="33">
        <v>4033</v>
      </c>
      <c r="S1373" s="24">
        <v>41285</v>
      </c>
      <c r="T1373" s="35" t="str">
        <f>VLOOKUP(B1373,SAOM!B$2:M2914,9,0)</f>
        <v>Renato</v>
      </c>
      <c r="U1373" s="13" t="str">
        <f>VLOOKUP(B1373,SAOM!B$2:N2914,10,0)</f>
        <v xml:space="preserve">Rua opala, 571 </v>
      </c>
      <c r="V1373" s="35" t="str">
        <f>VLOOKUP(B1373,SAOM!B$2:P2914,12,0)</f>
        <v xml:space="preserve">(34) 3238-2188 </v>
      </c>
      <c r="W1373" s="60" t="str">
        <f>VLOOKUP(B1373,SAOM!B$2:O2914,11,0)</f>
        <v>38414-050</v>
      </c>
      <c r="X1373" s="33" t="str">
        <f>VLOOKUP(B1373,SAOM!B$2:Q2914,13,0)</f>
        <v>00:20:0e:10:57:90</v>
      </c>
      <c r="Y1373" s="13">
        <v>41291</v>
      </c>
      <c r="Z1373" s="11" t="s">
        <v>14245</v>
      </c>
      <c r="AA1373" s="14">
        <v>41291</v>
      </c>
      <c r="AB1373" s="28">
        <f>VLOOKUP(C1373,Relatorios!A$3:B2144,2,0)</f>
        <v>41295</v>
      </c>
      <c r="AC1373" s="287">
        <f>VLOOKUP(D1373,Faturamento!D$3:F2808,3,0)</f>
        <v>41322</v>
      </c>
      <c r="AD1373" s="41"/>
      <c r="AE1373" s="14" t="str">
        <f>VLOOKUP(B1373,SAOM!B$2:T2914,16,0)</f>
        <v>-</v>
      </c>
      <c r="AF1373" s="14">
        <f t="shared" si="77"/>
        <v>41381</v>
      </c>
      <c r="AG1373" s="14" t="s">
        <v>4162</v>
      </c>
      <c r="AH1373" s="14"/>
      <c r="AI1373" s="47"/>
      <c r="AJ1373" s="114"/>
      <c r="AK1373" s="114"/>
      <c r="AL1373" s="11" t="str">
        <f>VLOOKUP(B1373,SAOM!B$2:U3031,20,0)</f>
        <v>Não possui computador</v>
      </c>
    </row>
    <row r="1374" spans="1:43" s="15" customFormat="1" ht="15.75" customHeight="1">
      <c r="A1374" s="39">
        <v>5551</v>
      </c>
      <c r="B1374" s="31">
        <v>5551</v>
      </c>
      <c r="C1374" s="31">
        <v>5551</v>
      </c>
      <c r="D1374" s="33" t="str">
        <f>VLOOKUP(B1374,SAOM!B$2:H3031,7,0)</f>
        <v>SES-UBIA-5551</v>
      </c>
      <c r="E1374" s="13">
        <v>41221</v>
      </c>
      <c r="F1374" s="13">
        <f t="shared" si="78"/>
        <v>41266</v>
      </c>
      <c r="G1374" s="13">
        <f>VLOOKUP(B1374,SAOM!B$2:D2918,3,0)</f>
        <v>41266</v>
      </c>
      <c r="H1374" s="13">
        <f t="shared" si="76"/>
        <v>41281</v>
      </c>
      <c r="I1374" s="13" t="s">
        <v>458</v>
      </c>
      <c r="J1374" s="10" t="s">
        <v>469</v>
      </c>
      <c r="K1374" s="33" t="str">
        <f>VLOOKUP(B1374,SAOM!B$2:H2915,4,0)</f>
        <v>Aceito</v>
      </c>
      <c r="L1374" s="10" t="s">
        <v>14234</v>
      </c>
      <c r="M1374" s="33" t="str">
        <f>VLOOKUP(B1374,SAOM!B$2:F3201,5,0)</f>
        <v>SH Sat</v>
      </c>
      <c r="N1374" s="11" t="s">
        <v>9212</v>
      </c>
      <c r="O1374" s="11" t="str">
        <f>VLOOKUP(N1374,Coordenadas!B$2:C2221,2,0)</f>
        <v>TRIÂNGULO DO NORTE</v>
      </c>
      <c r="P1374" s="11" t="str">
        <f>VLOOKUP(N1374,Coordenadas!B$2:D2221,3,0)</f>
        <v xml:space="preserve"> 18°54'40.70"S</v>
      </c>
      <c r="Q1374" s="11" t="str">
        <f>VLOOKUP(N1374,Coordenadas!B$2:E2221,4,0)</f>
        <v xml:space="preserve"> 48°15'43.89"O</v>
      </c>
      <c r="R1374" s="33">
        <v>4033</v>
      </c>
      <c r="S1374" s="24">
        <v>41285</v>
      </c>
      <c r="T1374" s="35" t="str">
        <f>VLOOKUP(B1374,SAOM!B$2:M2915,9,0)</f>
        <v>RENATO</v>
      </c>
      <c r="U1374" s="13" t="str">
        <f>VLOOKUP(B1374,SAOM!B$2:N2915,10,0)</f>
        <v>Chácaras Douradinhos, lote 33, 34 e 35</v>
      </c>
      <c r="V1374" s="35" t="str">
        <f>VLOOKUP(B1374,SAOM!B$2:P2915,12,0)</f>
        <v>(34) 3238-2188</v>
      </c>
      <c r="W1374" s="60" t="str">
        <f>VLOOKUP(B1374,SAOM!B$2:O2915,11,0)</f>
        <v>38400-000</v>
      </c>
      <c r="X1374" s="33" t="str">
        <f>VLOOKUP(B1374,SAOM!B$2:Q2915,13,0)</f>
        <v>00:20:0e:10:57:45</v>
      </c>
      <c r="Y1374" s="13">
        <v>41292</v>
      </c>
      <c r="Z1374" s="50" t="s">
        <v>14245</v>
      </c>
      <c r="AA1374" s="14">
        <v>41292</v>
      </c>
      <c r="AB1374" s="28">
        <f>VLOOKUP(C1374,Relatorios!A$3:B2145,2,0)</f>
        <v>41295</v>
      </c>
      <c r="AC1374" s="287">
        <f>VLOOKUP(D1374,Faturamento!D$3:F2809,3,0)</f>
        <v>41323</v>
      </c>
      <c r="AD1374" s="41"/>
      <c r="AE1374" s="14" t="str">
        <f>VLOOKUP(B1374,SAOM!B$2:T2915,16,0)</f>
        <v>-</v>
      </c>
      <c r="AF1374" s="14">
        <f t="shared" si="77"/>
        <v>41382</v>
      </c>
      <c r="AG1374" s="14" t="s">
        <v>4162</v>
      </c>
      <c r="AH1374" s="14"/>
      <c r="AI1374" s="47"/>
      <c r="AJ1374" s="114"/>
      <c r="AK1374" s="114"/>
      <c r="AL1374" s="11" t="str">
        <f>VLOOKUP(B1374,SAOM!B$2:U3032,20,0)</f>
        <v>Não possui cabo RJ45</v>
      </c>
    </row>
    <row r="1375" spans="1:43" s="15" customFormat="1" ht="15" customHeight="1">
      <c r="A1375" s="39">
        <v>5529</v>
      </c>
      <c r="B1375" s="31">
        <v>5529</v>
      </c>
      <c r="C1375" s="31">
        <v>5529</v>
      </c>
      <c r="D1375" s="33" t="str">
        <f>VLOOKUP(B1375,SAOM!B$2:H3032,7,0)</f>
        <v>-</v>
      </c>
      <c r="E1375" s="13">
        <v>41221</v>
      </c>
      <c r="F1375" s="13">
        <f t="shared" si="78"/>
        <v>41266</v>
      </c>
      <c r="G1375" s="13">
        <f>VLOOKUP(B1375,SAOM!B$2:D2919,3,0)</f>
        <v>41266</v>
      </c>
      <c r="H1375" s="13">
        <f t="shared" si="76"/>
        <v>41281</v>
      </c>
      <c r="I1375" s="13" t="s">
        <v>458</v>
      </c>
      <c r="J1375" s="10" t="s">
        <v>1296</v>
      </c>
      <c r="K1375" s="33" t="str">
        <f>VLOOKUP(B1375,SAOM!B$2:H2916,4,0)</f>
        <v>A agendar</v>
      </c>
      <c r="L1375" s="10" t="s">
        <v>1296</v>
      </c>
      <c r="M1375" s="33" t="str">
        <f>VLOOKUP(B1375,SAOM!B$2:F3202,5,0)</f>
        <v>Vodanet</v>
      </c>
      <c r="N1375" s="68" t="s">
        <v>4016</v>
      </c>
      <c r="O1375" s="11" t="str">
        <f>VLOOKUP(N1375,Coordenadas!B$2:C2222,2,0)</f>
        <v>CENTRO</v>
      </c>
      <c r="P1375" s="11" t="str">
        <f>VLOOKUP(N1375,Coordenadas!B$2:D2222,3,0)</f>
        <v xml:space="preserve"> 19°58'3.24"S</v>
      </c>
      <c r="Q1375" s="11" t="str">
        <f>VLOOKUP(N1375,Coordenadas!B$2:E2222,4,0)</f>
        <v xml:space="preserve"> 44°11'56.91"O</v>
      </c>
      <c r="R1375" s="33">
        <v>4033</v>
      </c>
      <c r="S1375" s="13" t="s">
        <v>1296</v>
      </c>
      <c r="T1375" s="35" t="str">
        <f>VLOOKUP(B1375,SAOM!B$2:M2916,9,0)</f>
        <v xml:space="preserve">GLEICY JADQUELINE DE FREITAS </v>
      </c>
      <c r="U1375" s="13" t="str">
        <f>VLOOKUP(B1375,SAOM!B$2:N2916,10,0)</f>
        <v>ALAMEDA DO CISNEY, 107</v>
      </c>
      <c r="V1375" s="35" t="str">
        <f>VLOOKUP(B1375,SAOM!B$2:P2916,12,0)</f>
        <v>3511- 8230</v>
      </c>
      <c r="W1375" s="60" t="str">
        <f>VLOOKUP(B1375,SAOM!B$2:O2916,11,0)</f>
        <v>32534-730</v>
      </c>
      <c r="X1375" s="33" t="str">
        <f>VLOOKUP(B1375,SAOM!B$2:Q2916,13,0)</f>
        <v>-</v>
      </c>
      <c r="Y1375" s="13"/>
      <c r="Z1375" s="11" t="s">
        <v>4226</v>
      </c>
      <c r="AA1375" s="14"/>
      <c r="AB1375" s="28" t="e">
        <f>VLOOKUP(C1375,Relatorios!A$3:B2146,2,0)</f>
        <v>#N/A</v>
      </c>
      <c r="AC1375" s="287" t="e">
        <f>VLOOKUP(D1375,Faturamento!D$3:F2810,3,0)</f>
        <v>#N/A</v>
      </c>
      <c r="AD1375" s="41"/>
      <c r="AE1375" s="14" t="str">
        <f>VLOOKUP(B1375,SAOM!B$2:T2916,16,0)</f>
        <v>08/11/2012 14:27:19 	Marcos Gonzaga Milagres 	  	Solicitação Cancelada</v>
      </c>
      <c r="AF1375" s="14">
        <f t="shared" si="77"/>
        <v>90</v>
      </c>
      <c r="AG1375" s="14" t="s">
        <v>4162</v>
      </c>
      <c r="AH1375" s="14"/>
      <c r="AI1375" s="47"/>
      <c r="AJ1375" s="114"/>
      <c r="AK1375" s="114"/>
      <c r="AL1375" s="11" t="str">
        <f>VLOOKUP(B1375,SAOM!B$2:U3033,20,0)</f>
        <v>-</v>
      </c>
    </row>
    <row r="1376" spans="1:43" s="57" customFormat="1" ht="15.75" customHeight="1">
      <c r="A1376" s="39">
        <v>5545</v>
      </c>
      <c r="B1376" s="31">
        <v>5545</v>
      </c>
      <c r="C1376" s="31">
        <v>5545</v>
      </c>
      <c r="D1376" s="33" t="str">
        <f>VLOOKUP(B1376,SAOM!B$2:H3033,7,0)</f>
        <v>SES-ESAS-5545</v>
      </c>
      <c r="E1376" s="24">
        <v>41221</v>
      </c>
      <c r="F1376" s="24">
        <f t="shared" si="78"/>
        <v>41266</v>
      </c>
      <c r="G1376" s="13">
        <f>VLOOKUP(B1376,SAOM!B$2:D2920,3,0)</f>
        <v>41266</v>
      </c>
      <c r="H1376" s="24">
        <f t="shared" si="76"/>
        <v>41281</v>
      </c>
      <c r="I1376" s="24" t="s">
        <v>458</v>
      </c>
      <c r="J1376" s="48" t="s">
        <v>469</v>
      </c>
      <c r="K1376" s="33" t="str">
        <f>VLOOKUP(B1376,SAOM!B$2:H2917,4,0)</f>
        <v>Aceito</v>
      </c>
      <c r="L1376" s="48" t="s">
        <v>623</v>
      </c>
      <c r="M1376" s="33" t="str">
        <f>VLOOKUP(B1376,SAOM!B$2:F3203,5,0)</f>
        <v>Vodanet</v>
      </c>
      <c r="N1376" s="101" t="s">
        <v>9238</v>
      </c>
      <c r="O1376" s="11" t="str">
        <f>VLOOKUP(N1376,Coordenadas!B$2:C2223,2,0)</f>
        <v>CENTRO</v>
      </c>
      <c r="P1376" s="11" t="str">
        <f>VLOOKUP(N1376,Coordenadas!B$2:D2223,3,0)</f>
        <v xml:space="preserve"> 19°45'46.24"S</v>
      </c>
      <c r="Q1376" s="11" t="str">
        <f>VLOOKUP(N1376,Coordenadas!B$2:E2223,4,0)</f>
        <v xml:space="preserve"> 44°18'47.24"O</v>
      </c>
      <c r="R1376" s="31">
        <v>4033</v>
      </c>
      <c r="S1376" s="24">
        <v>41227</v>
      </c>
      <c r="T1376" s="35" t="str">
        <f>VLOOKUP(B1376,SAOM!B$2:M2917,9,0)</f>
        <v>ROSBSON BASTOS / PATRICIA FERREIRA</v>
      </c>
      <c r="U1376" s="13" t="str">
        <f>VLOOKUP(B1376,SAOM!B$2:N2917,10,0)</f>
        <v>RUA ELIAS RODRIGUES COSTA, SN</v>
      </c>
      <c r="V1376" s="35" t="str">
        <f>VLOOKUP(B1376,SAOM!B$2:P2917,12,0)</f>
        <v>3538-4213</v>
      </c>
      <c r="W1376" s="60" t="str">
        <f>VLOOKUP(B1376,SAOM!B$2:O2917,11,0)</f>
        <v>35740-000</v>
      </c>
      <c r="X1376" s="33" t="str">
        <f>VLOOKUP(B1376,SAOM!B$2:Q2917,13,0)</f>
        <v>00:20:0e:10:55:7b</v>
      </c>
      <c r="Y1376" s="24">
        <v>41227</v>
      </c>
      <c r="Z1376" s="40" t="s">
        <v>5143</v>
      </c>
      <c r="AA1376" s="55">
        <v>41232</v>
      </c>
      <c r="AB1376" s="28">
        <f>VLOOKUP(C1376,Relatorios!A$3:B2147,2,0)</f>
        <v>41271</v>
      </c>
      <c r="AC1376" s="287">
        <f>VLOOKUP(D1376,Faturamento!D$3:F2811,3,0)</f>
        <v>41263</v>
      </c>
      <c r="AD1376" s="45"/>
      <c r="AE1376" s="14" t="str">
        <f>VLOOKUP(B1376,SAOM!B$2:T2917,16,0)</f>
        <v>-</v>
      </c>
      <c r="AF1376" s="55">
        <f t="shared" si="77"/>
        <v>41322</v>
      </c>
      <c r="AG1376" s="55" t="s">
        <v>4162</v>
      </c>
      <c r="AH1376" s="55"/>
      <c r="AI1376" s="181"/>
      <c r="AJ1376" s="115"/>
      <c r="AK1376" s="115"/>
      <c r="AL1376" s="11" t="str">
        <f>VLOOKUP(B1376,SAOM!B$2:U3034,20,0)</f>
        <v>-</v>
      </c>
    </row>
    <row r="1377" spans="1:38" s="57" customFormat="1" ht="15.75" customHeight="1">
      <c r="A1377" s="39">
        <v>5552</v>
      </c>
      <c r="B1377" s="31">
        <v>5552</v>
      </c>
      <c r="C1377" s="31">
        <v>5552</v>
      </c>
      <c r="D1377" s="33" t="str">
        <f>VLOOKUP(B1377,SAOM!B$2:H3034,7,0)</f>
        <v>SES-BETE-5552</v>
      </c>
      <c r="E1377" s="24">
        <v>41222</v>
      </c>
      <c r="F1377" s="24">
        <f t="shared" si="78"/>
        <v>41267</v>
      </c>
      <c r="G1377" s="13">
        <f>VLOOKUP(B1377,SAOM!B$2:D2921,3,0)</f>
        <v>41267</v>
      </c>
      <c r="H1377" s="24">
        <f t="shared" si="76"/>
        <v>41282</v>
      </c>
      <c r="I1377" s="24" t="s">
        <v>458</v>
      </c>
      <c r="J1377" s="48" t="s">
        <v>469</v>
      </c>
      <c r="K1377" s="33" t="str">
        <f>VLOOKUP(B1377,SAOM!B$2:H2918,4,0)</f>
        <v>Aceito</v>
      </c>
      <c r="L1377" s="48" t="s">
        <v>623</v>
      </c>
      <c r="M1377" s="33" t="str">
        <f>VLOOKUP(B1377,SAOM!B$2:F3204,5,0)</f>
        <v>Vodanet</v>
      </c>
      <c r="N1377" s="101" t="s">
        <v>1546</v>
      </c>
      <c r="O1377" s="11" t="str">
        <f>VLOOKUP(N1377,Coordenadas!B$2:C2224,2,0)</f>
        <v>CENTRO</v>
      </c>
      <c r="P1377" s="11" t="str">
        <f>VLOOKUP(N1377,Coordenadas!B$2:D2224,3,0)</f>
        <v xml:space="preserve"> 19°55'8.64"S</v>
      </c>
      <c r="Q1377" s="11" t="str">
        <f>VLOOKUP(N1377,Coordenadas!B$2:E2224,4,0)</f>
        <v xml:space="preserve"> 43°56'18.87"O</v>
      </c>
      <c r="R1377" s="31">
        <v>4033</v>
      </c>
      <c r="S1377" s="24">
        <v>41234</v>
      </c>
      <c r="T1377" s="35" t="str">
        <f>VLOOKUP(B1377,SAOM!B$2:M2918,9,0)</f>
        <v xml:space="preserve">RONALDO VIANA </v>
      </c>
      <c r="U1377" s="13" t="str">
        <f>VLOOKUP(B1377,SAOM!B$2:N2918,10,0)</f>
        <v xml:space="preserve"> RUA das Pedrinhas, 342 - São João Batista</v>
      </c>
      <c r="V1377" s="35" t="str">
        <f>VLOOKUP(B1377,SAOM!B$2:P2918,12,0)</f>
        <v xml:space="preserve"> (31) 3457-4660/</v>
      </c>
      <c r="W1377" s="60" t="str">
        <f>VLOOKUP(B1377,SAOM!B$2:O2918,11,0)</f>
        <v>31515-130</v>
      </c>
      <c r="X1377" s="33" t="str">
        <f>VLOOKUP(B1377,SAOM!B$2:Q2918,13,0)</f>
        <v>00:20:0E:10:54:B9</v>
      </c>
      <c r="Y1377" s="24">
        <v>41236</v>
      </c>
      <c r="Z1377" s="40" t="s">
        <v>5143</v>
      </c>
      <c r="AA1377" s="55">
        <v>41236</v>
      </c>
      <c r="AB1377" s="28">
        <f>VLOOKUP(C1377,Relatorios!A$3:B2148,2,0)</f>
        <v>41271</v>
      </c>
      <c r="AC1377" s="287">
        <f>VLOOKUP(D1377,Faturamento!D$3:F2812,3,0)</f>
        <v>41267</v>
      </c>
      <c r="AD1377" s="45"/>
      <c r="AE1377" s="14" t="str">
        <f>VLOOKUP(B1377,SAOM!B$2:T2918,16,0)</f>
        <v>-</v>
      </c>
      <c r="AF1377" s="55">
        <f t="shared" si="77"/>
        <v>41326</v>
      </c>
      <c r="AG1377" s="55" t="s">
        <v>4162</v>
      </c>
      <c r="AH1377" s="55"/>
      <c r="AI1377" s="181"/>
      <c r="AJ1377" s="115"/>
      <c r="AK1377" s="115"/>
      <c r="AL1377" s="11" t="str">
        <f>VLOOKUP(B1377,SAOM!B$2:U3035,20,0)</f>
        <v>Junto o modem.</v>
      </c>
    </row>
    <row r="1378" spans="1:38" s="57" customFormat="1" ht="15.75" customHeight="1">
      <c r="A1378" s="39">
        <v>5553</v>
      </c>
      <c r="B1378" s="31">
        <v>5553</v>
      </c>
      <c r="C1378" s="31">
        <v>5553</v>
      </c>
      <c r="D1378" s="31" t="str">
        <f>VLOOKUP(B1378,SAOM!B$2:H3035,7,0)</f>
        <v>SES-GOES-5553</v>
      </c>
      <c r="E1378" s="24">
        <v>41222</v>
      </c>
      <c r="F1378" s="24">
        <f t="shared" si="78"/>
        <v>41267</v>
      </c>
      <c r="G1378" s="24">
        <f>VLOOKUP(B1378,SAOM!B$2:D2922,3,0)</f>
        <v>41267</v>
      </c>
      <c r="H1378" s="24">
        <f t="shared" si="76"/>
        <v>41282</v>
      </c>
      <c r="I1378" s="24" t="s">
        <v>458</v>
      </c>
      <c r="J1378" s="48" t="s">
        <v>469</v>
      </c>
      <c r="K1378" s="31" t="str">
        <f>VLOOKUP(B1378,SAOM!B$2:H2919,4,0)</f>
        <v>Aceito</v>
      </c>
      <c r="L1378" s="48" t="s">
        <v>456</v>
      </c>
      <c r="M1378" s="33" t="str">
        <f>VLOOKUP(B1378,SAOM!B$2:F3205,5,0)</f>
        <v>Lider</v>
      </c>
      <c r="N1378" s="101" t="s">
        <v>1720</v>
      </c>
      <c r="O1378" s="40" t="str">
        <f>VLOOKUP(N1378,Coordenadas!B$2:C2225,2,0)</f>
        <v>LESTE</v>
      </c>
      <c r="P1378" s="40" t="str">
        <f>VLOOKUP(N1378,Coordenadas!B$2:D2225,3,0)</f>
        <v xml:space="preserve"> 18°50'59.76"S</v>
      </c>
      <c r="Q1378" s="40" t="str">
        <f>VLOOKUP(N1378,Coordenadas!B$2:E2225,4,0)</f>
        <v xml:space="preserve"> 41°56'57.60"O</v>
      </c>
      <c r="R1378" s="31">
        <v>4033</v>
      </c>
      <c r="S1378" s="24">
        <v>41261</v>
      </c>
      <c r="T1378" s="54" t="str">
        <f>VLOOKUP(B1378,SAOM!B$2:M2919,9,0)</f>
        <v>Ana Martins Godoy Pimenta</v>
      </c>
      <c r="U1378" s="24" t="str">
        <f>VLOOKUP(B1378,SAOM!B$2:N2919,10,0)</f>
        <v>Rua: GERALDO VIEIRA S/N - SÃO ANTONIO</v>
      </c>
      <c r="V1378" s="54" t="str">
        <f>VLOOKUP(B1378,SAOM!B$2:P2919,12,0)</f>
        <v>33-9989-5607</v>
      </c>
      <c r="W1378" s="175" t="str">
        <f>VLOOKUP(B1378,SAOM!B$2:O2919,11,0)</f>
        <v>35053-240</v>
      </c>
      <c r="X1378" s="31" t="str">
        <f>VLOOKUP(B1378,SAOM!B$2:Q2919,13,0)</f>
        <v>00:20:0e:10:4f:53</v>
      </c>
      <c r="Y1378" s="24">
        <v>41305</v>
      </c>
      <c r="Z1378" s="40" t="s">
        <v>9392</v>
      </c>
      <c r="AA1378" s="55">
        <v>41309</v>
      </c>
      <c r="AB1378" s="56" t="str">
        <f>VLOOKUP(C1378,Relatorios!A$3:B2149,2,0)</f>
        <v>Pendente</v>
      </c>
      <c r="AC1378" s="287">
        <f>VLOOKUP(D1378,Faturamento!D$3:F2813,3,0)</f>
        <v>41340</v>
      </c>
      <c r="AD1378" s="45"/>
      <c r="AE1378" s="55"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55">
        <f t="shared" si="77"/>
        <v>41399</v>
      </c>
      <c r="AG1378" s="55" t="s">
        <v>4162</v>
      </c>
      <c r="AH1378" s="55"/>
      <c r="AI1378" s="181"/>
      <c r="AJ1378" s="115"/>
      <c r="AK1378" s="115"/>
      <c r="AL1378" s="11" t="str">
        <f>VLOOKUP(B1378,SAOM!B$2:U3036,20,0)</f>
        <v>Não possui comprimento suficiente</v>
      </c>
    </row>
    <row r="1379" spans="1:38" s="57" customFormat="1" ht="15.75" customHeight="1">
      <c r="A1379" s="39">
        <v>5554</v>
      </c>
      <c r="B1379" s="31">
        <v>5554</v>
      </c>
      <c r="C1379" s="31">
        <v>5554</v>
      </c>
      <c r="D1379" s="33" t="str">
        <f>VLOOKUP(B1379,SAOM!B$2:H3036,7,0)</f>
        <v>SES-JODE-5554</v>
      </c>
      <c r="E1379" s="24">
        <v>41222</v>
      </c>
      <c r="F1379" s="24">
        <f t="shared" si="78"/>
        <v>41267</v>
      </c>
      <c r="G1379" s="13">
        <f>VLOOKUP(B1379,SAOM!B$2:D2923,3,0)</f>
        <v>41267</v>
      </c>
      <c r="H1379" s="24">
        <f t="shared" si="76"/>
        <v>41282</v>
      </c>
      <c r="I1379" s="24" t="s">
        <v>458</v>
      </c>
      <c r="J1379" s="48" t="s">
        <v>469</v>
      </c>
      <c r="K1379" s="33" t="str">
        <f>VLOOKUP(B1379,SAOM!B$2:H2920,4,0)</f>
        <v>Aceito</v>
      </c>
      <c r="L1379" s="10" t="s">
        <v>456</v>
      </c>
      <c r="M1379" s="33" t="str">
        <f>VLOOKUP(B1379,SAOM!B$2:F3206,5,0)</f>
        <v>Lider</v>
      </c>
      <c r="N1379" s="101" t="s">
        <v>3502</v>
      </c>
      <c r="O1379" s="11" t="str">
        <f>VLOOKUP(N1379,Coordenadas!B$2:C2226,2,0)</f>
        <v>CENTRO</v>
      </c>
      <c r="P1379" s="11" t="str">
        <f>VLOOKUP(N1379,Coordenadas!B$2:D2226,3,0)</f>
        <v xml:space="preserve"> 19°48'33.58"S</v>
      </c>
      <c r="Q1379" s="11" t="str">
        <f>VLOOKUP(N1379,Coordenadas!B$2:E2226,4,0)</f>
        <v xml:space="preserve"> 43°10'25.87"O</v>
      </c>
      <c r="R1379" s="31">
        <v>4033</v>
      </c>
      <c r="S1379" s="24">
        <v>41229</v>
      </c>
      <c r="T1379" s="35" t="str">
        <f>VLOOKUP(B1379,SAOM!B$2:M2920,9,0)</f>
        <v>Moisés dos Anjos</v>
      </c>
      <c r="U1379" s="13" t="str">
        <f>VLOOKUP(B1379,SAOM!B$2:N2920,10,0)</f>
        <v xml:space="preserve"> Avenida Getúlio Vargas, 4232 - Carneirinhos</v>
      </c>
      <c r="V1379" s="35" t="str">
        <f>VLOOKUP(B1379,SAOM!B$2:P2920,12,0)</f>
        <v>(31) 3851-5455</v>
      </c>
      <c r="W1379" s="60" t="str">
        <f>VLOOKUP(B1379,SAOM!B$2:O2920,11,0)</f>
        <v>35930-002</v>
      </c>
      <c r="X1379" s="33" t="str">
        <f>VLOOKUP(B1379,SAOM!B$2:Q2920,13,0)</f>
        <v>00:20:0E:10:54:49</v>
      </c>
      <c r="Y1379" s="24">
        <v>41229</v>
      </c>
      <c r="Z1379" s="40" t="s">
        <v>4973</v>
      </c>
      <c r="AA1379" s="55">
        <v>41232</v>
      </c>
      <c r="AB1379" s="28">
        <f>VLOOKUP(C1379,Relatorios!A$3:B2150,2,0)</f>
        <v>41277</v>
      </c>
      <c r="AC1379" s="287">
        <f>VLOOKUP(D1379,Faturamento!D$3:F2814,3,0)</f>
        <v>41263</v>
      </c>
      <c r="AD1379" s="45"/>
      <c r="AE1379" s="14" t="str">
        <f>VLOOKUP(B1379,SAOM!B$2:T2920,16,0)</f>
        <v>-</v>
      </c>
      <c r="AF1379" s="55">
        <f t="shared" si="77"/>
        <v>41322</v>
      </c>
      <c r="AG1379" s="55" t="s">
        <v>4162</v>
      </c>
      <c r="AH1379" s="55"/>
      <c r="AI1379" s="181"/>
      <c r="AJ1379" s="115"/>
      <c r="AK1379" s="115"/>
      <c r="AL1379" s="11" t="str">
        <f>VLOOKUP(B1379,SAOM!B$2:U3037,20,0)</f>
        <v>Junto ao modem.</v>
      </c>
    </row>
    <row r="1380" spans="1:38" s="57" customFormat="1" ht="15.75" customHeight="1">
      <c r="A1380" s="39">
        <v>5555</v>
      </c>
      <c r="B1380" s="31">
        <v>5555</v>
      </c>
      <c r="C1380" s="31">
        <v>5555</v>
      </c>
      <c r="D1380" s="33" t="str">
        <f>VLOOKUP(B1380,SAOM!B$2:H3037,7,0)</f>
        <v>SES-BEIM-5555</v>
      </c>
      <c r="E1380" s="24">
        <v>41222</v>
      </c>
      <c r="F1380" s="24">
        <f t="shared" si="78"/>
        <v>41267</v>
      </c>
      <c r="G1380" s="13">
        <f>VLOOKUP(B1380,SAOM!B$2:D2924,3,0)</f>
        <v>41267</v>
      </c>
      <c r="H1380" s="24">
        <f t="shared" si="76"/>
        <v>41282</v>
      </c>
      <c r="I1380" s="24" t="s">
        <v>458</v>
      </c>
      <c r="J1380" s="48" t="s">
        <v>469</v>
      </c>
      <c r="K1380" s="33" t="str">
        <f>VLOOKUP(B1380,SAOM!B$2:H2921,4,0)</f>
        <v>Aceito</v>
      </c>
      <c r="L1380" s="48" t="s">
        <v>623</v>
      </c>
      <c r="M1380" s="33" t="str">
        <f>VLOOKUP(B1380,SAOM!B$2:F3207,5,0)</f>
        <v>Vodanet</v>
      </c>
      <c r="N1380" s="101" t="s">
        <v>4016</v>
      </c>
      <c r="O1380" s="11" t="str">
        <f>VLOOKUP(N1380,Coordenadas!B$2:C2227,2,0)</f>
        <v>CENTRO</v>
      </c>
      <c r="P1380" s="11" t="str">
        <f>VLOOKUP(N1380,Coordenadas!B$2:D2227,3,0)</f>
        <v xml:space="preserve"> 19°58'3.24"S</v>
      </c>
      <c r="Q1380" s="11" t="str">
        <f>VLOOKUP(N1380,Coordenadas!B$2:E2227,4,0)</f>
        <v xml:space="preserve"> 44°11'56.91"O</v>
      </c>
      <c r="R1380" s="31">
        <v>4033</v>
      </c>
      <c r="S1380" s="24">
        <v>41227</v>
      </c>
      <c r="T1380" s="35" t="str">
        <f>VLOOKUP(B1380,SAOM!B$2:M2921,9,0)</f>
        <v>MARLY / JONATA</v>
      </c>
      <c r="U1380" s="13" t="str">
        <f>VLOOKUP(B1380,SAOM!B$2:N2921,10,0)</f>
        <v xml:space="preserve">Rua Alentejo, 441 - São João </v>
      </c>
      <c r="V1380" s="35" t="str">
        <f>VLOOKUP(B1380,SAOM!B$2:P2921,12,0)</f>
        <v xml:space="preserve"> (31) 3592.9962</v>
      </c>
      <c r="W1380" s="60" t="str">
        <f>VLOOKUP(B1380,SAOM!B$2:O2921,11,0)</f>
        <v>32556-400</v>
      </c>
      <c r="X1380" s="33" t="str">
        <f>VLOOKUP(B1380,SAOM!B$2:Q2921,13,0)</f>
        <v>00:20:0E:10:55:7D</v>
      </c>
      <c r="Y1380" s="24">
        <v>41227</v>
      </c>
      <c r="Z1380" s="40" t="s">
        <v>5786</v>
      </c>
      <c r="AA1380" s="55">
        <v>41232</v>
      </c>
      <c r="AB1380" s="28" t="e">
        <f>VLOOKUP(C1380,Relatorios!A$3:B2151,2,0)</f>
        <v>#N/A</v>
      </c>
      <c r="AC1380" s="287">
        <f>VLOOKUP(D1380,Faturamento!D$3:F2815,3,0)</f>
        <v>41263</v>
      </c>
      <c r="AD1380" s="45"/>
      <c r="AE1380" s="14" t="str">
        <f>VLOOKUP(B1380,SAOM!B$2:T2921,16,0)</f>
        <v>-</v>
      </c>
      <c r="AF1380" s="55">
        <f t="shared" si="77"/>
        <v>41322</v>
      </c>
      <c r="AG1380" s="55" t="s">
        <v>4162</v>
      </c>
      <c r="AH1380" s="55"/>
      <c r="AI1380" s="181"/>
      <c r="AJ1380" s="115"/>
      <c r="AK1380" s="115"/>
      <c r="AL1380" s="11" t="str">
        <f>VLOOKUP(B1380,SAOM!B$2:U3038,20,0)</f>
        <v>Não possui cabo.</v>
      </c>
    </row>
    <row r="1381" spans="1:38" s="15" customFormat="1" ht="15.75" customHeight="1">
      <c r="A1381" s="39">
        <v>5556</v>
      </c>
      <c r="B1381" s="31">
        <v>5556</v>
      </c>
      <c r="C1381" s="31">
        <v>5556</v>
      </c>
      <c r="D1381" s="33" t="str">
        <f>VLOOKUP(B1381,SAOM!B$2:H3038,7,0)</f>
        <v>SES-ARXA-5556</v>
      </c>
      <c r="E1381" s="13">
        <v>41222</v>
      </c>
      <c r="F1381" s="13">
        <f t="shared" si="78"/>
        <v>41267</v>
      </c>
      <c r="G1381" s="13">
        <f>VLOOKUP(B1381,SAOM!B$2:D2925,3,0)</f>
        <v>41267</v>
      </c>
      <c r="H1381" s="13">
        <f t="shared" si="76"/>
        <v>41282</v>
      </c>
      <c r="I1381" s="13" t="s">
        <v>458</v>
      </c>
      <c r="J1381" s="10" t="s">
        <v>469</v>
      </c>
      <c r="K1381" s="33" t="str">
        <f>VLOOKUP(B1381,SAOM!B$2:H2922,4,0)</f>
        <v>Aceito</v>
      </c>
      <c r="L1381" s="10" t="s">
        <v>456</v>
      </c>
      <c r="M1381" s="33" t="str">
        <f>VLOOKUP(B1381,SAOM!B$2:F3208,5,0)</f>
        <v>Lider</v>
      </c>
      <c r="N1381" s="68" t="s">
        <v>9296</v>
      </c>
      <c r="O1381" s="11" t="str">
        <f>VLOOKUP(N1381,Coordenadas!B$2:C2228,2,0)</f>
        <v>TRIÂNGULO DO SUL</v>
      </c>
      <c r="P1381" s="11" t="str">
        <f>VLOOKUP(N1381,Coordenadas!B$2:D2228,3,0)</f>
        <v xml:space="preserve"> 19°35'38.37"S</v>
      </c>
      <c r="Q1381" s="11" t="str">
        <f>VLOOKUP(N1381,Coordenadas!B$2:E2228,4,0)</f>
        <v xml:space="preserve"> 46°56'27.50"O</v>
      </c>
      <c r="R1381" s="33">
        <v>4033</v>
      </c>
      <c r="S1381" s="13">
        <v>41226</v>
      </c>
      <c r="T1381" s="35" t="str">
        <f>VLOOKUP(B1381,SAOM!B$2:M2922,9,0)</f>
        <v>Sra.Oscarina Maria Borges</v>
      </c>
      <c r="U1381" s="13" t="str">
        <f>VLOOKUP(B1381,SAOM!B$2:N2922,10,0)</f>
        <v xml:space="preserve"> BR 262- Araxá - 300 METROS DO POSTO POLICIAL </v>
      </c>
      <c r="V1381" s="35" t="str">
        <f>VLOOKUP(B1381,SAOM!B$2:P2922,12,0)</f>
        <v>(34)3662-1180</v>
      </c>
      <c r="W1381" s="60" t="str">
        <f>VLOOKUP(B1381,SAOM!B$2:O2922,11,0)</f>
        <v>38181-292</v>
      </c>
      <c r="X1381" s="33" t="str">
        <f>VLOOKUP(B1381,SAOM!B$2:Q2922,13,0)</f>
        <v>00:20:0E:10:55:69</v>
      </c>
      <c r="Y1381" s="13">
        <v>41240</v>
      </c>
      <c r="Z1381" s="11" t="s">
        <v>6229</v>
      </c>
      <c r="AA1381" s="14">
        <v>41241</v>
      </c>
      <c r="AB1381" s="28">
        <f>VLOOKUP(C1381,Relatorios!A$3:B2152,2,0)</f>
        <v>41291</v>
      </c>
      <c r="AC1381" s="287">
        <f>VLOOKUP(D1381,Faturamento!D$3:F2816,3,0)</f>
        <v>41272</v>
      </c>
      <c r="AD1381" s="41"/>
      <c r="AE1381" s="14" t="str">
        <f>VLOOKUP(B1381,SAOM!B$2:T2922,16,0)</f>
        <v>-</v>
      </c>
      <c r="AF1381" s="14">
        <f t="shared" si="77"/>
        <v>41331</v>
      </c>
      <c r="AG1381" s="14" t="s">
        <v>4162</v>
      </c>
      <c r="AH1381" s="14"/>
      <c r="AI1381" s="47"/>
      <c r="AJ1381" s="114"/>
      <c r="AK1381" s="114"/>
      <c r="AL1381" s="11" t="str">
        <f>VLOOKUP(B1381,SAOM!B$2:U3039,20,0)</f>
        <v>Não vai deixar.</v>
      </c>
    </row>
    <row r="1382" spans="1:38" s="57" customFormat="1" ht="15.75" customHeight="1">
      <c r="A1382" s="39">
        <v>5558</v>
      </c>
      <c r="B1382" s="31">
        <v>5558</v>
      </c>
      <c r="C1382" s="31">
        <v>5558</v>
      </c>
      <c r="D1382" s="33" t="str">
        <f>VLOOKUP(B1382,SAOM!B$2:H3039,7,0)</f>
        <v>SES-BEIM-5558</v>
      </c>
      <c r="E1382" s="24">
        <v>41222</v>
      </c>
      <c r="F1382" s="24">
        <f t="shared" si="78"/>
        <v>41267</v>
      </c>
      <c r="G1382" s="13">
        <f>VLOOKUP(B1382,SAOM!B$2:D2926,3,0)</f>
        <v>41267</v>
      </c>
      <c r="H1382" s="24">
        <f t="shared" si="76"/>
        <v>41282</v>
      </c>
      <c r="I1382" s="24" t="s">
        <v>458</v>
      </c>
      <c r="J1382" s="48" t="s">
        <v>469</v>
      </c>
      <c r="K1382" s="33" t="str">
        <f>VLOOKUP(B1382,SAOM!B$2:H2923,4,0)</f>
        <v>Aceito</v>
      </c>
      <c r="L1382" s="10" t="s">
        <v>456</v>
      </c>
      <c r="M1382" s="33" t="str">
        <f>VLOOKUP(B1382,SAOM!B$2:F3209,5,0)</f>
        <v>Lider</v>
      </c>
      <c r="N1382" s="101" t="s">
        <v>4016</v>
      </c>
      <c r="O1382" s="11" t="str">
        <f>VLOOKUP(N1382,Coordenadas!B$2:C2229,2,0)</f>
        <v>CENTRO</v>
      </c>
      <c r="P1382" s="11" t="str">
        <f>VLOOKUP(N1382,Coordenadas!B$2:D2229,3,0)</f>
        <v xml:space="preserve"> 19°58'3.24"S</v>
      </c>
      <c r="Q1382" s="11" t="str">
        <f>VLOOKUP(N1382,Coordenadas!B$2:E2229,4,0)</f>
        <v xml:space="preserve"> 44°11'56.91"O</v>
      </c>
      <c r="R1382" s="31">
        <v>4033</v>
      </c>
      <c r="S1382" s="24">
        <v>41225</v>
      </c>
      <c r="T1382" s="35" t="str">
        <f>VLOOKUP(B1382,SAOM!B$2:M2923,9,0)</f>
        <v>GLEICY JADQUELINE DE FREITAS</v>
      </c>
      <c r="U1382" s="13" t="str">
        <f>VLOOKUP(B1382,SAOM!B$2:N2923,10,0)</f>
        <v>ALAMEDA DO CISNEY, 107 - BANDEIRINHAS</v>
      </c>
      <c r="V1382" s="35" t="str">
        <f>VLOOKUP(B1382,SAOM!B$2:P2923,12,0)</f>
        <v>3511-8230</v>
      </c>
      <c r="W1382" s="60" t="str">
        <f>VLOOKUP(B1382,SAOM!B$2:O2923,11,0)</f>
        <v>32534-730</v>
      </c>
      <c r="X1382" s="33" t="str">
        <f>VLOOKUP(B1382,SAOM!B$2:Q2923,13,0)</f>
        <v>00:20:0e:10:54:4d</v>
      </c>
      <c r="Y1382" s="24">
        <v>41226</v>
      </c>
      <c r="Z1382" s="40" t="s">
        <v>4973</v>
      </c>
      <c r="AA1382" s="55">
        <v>41227</v>
      </c>
      <c r="AB1382" s="28">
        <f>VLOOKUP(C1382,Relatorios!A$3:B2153,2,0)</f>
        <v>41277</v>
      </c>
      <c r="AC1382" s="287">
        <f>VLOOKUP(D1382,Faturamento!D$3:F2817,3,0)</f>
        <v>41258</v>
      </c>
      <c r="AD1382" s="45"/>
      <c r="AE1382" s="14" t="str">
        <f>VLOOKUP(B1382,SAOM!B$2:T2923,16,0)</f>
        <v>-</v>
      </c>
      <c r="AF1382" s="55">
        <f t="shared" si="77"/>
        <v>41317</v>
      </c>
      <c r="AG1382" s="55">
        <v>41292</v>
      </c>
      <c r="AH1382" s="55">
        <v>41313</v>
      </c>
      <c r="AI1382" s="181" t="s">
        <v>8608</v>
      </c>
      <c r="AJ1382" s="68" t="s">
        <v>14252</v>
      </c>
      <c r="AK1382" s="115" t="s">
        <v>15441</v>
      </c>
      <c r="AL1382" s="11" t="str">
        <f>VLOOKUP(B1382,SAOM!B$2:U3040,20,0)</f>
        <v>Conectado ao modem</v>
      </c>
    </row>
    <row r="1383" spans="1:38" s="15" customFormat="1" ht="15.75" customHeight="1">
      <c r="A1383" s="39">
        <v>5557</v>
      </c>
      <c r="B1383" s="31">
        <v>5557</v>
      </c>
      <c r="C1383" s="31">
        <v>5557</v>
      </c>
      <c r="D1383" s="33" t="str">
        <f>VLOOKUP(B1383,SAOM!B$2:H3040,7,0)</f>
        <v>SES-BETE-5557</v>
      </c>
      <c r="E1383" s="13">
        <v>41220</v>
      </c>
      <c r="F1383" s="13">
        <f t="shared" si="78"/>
        <v>41265</v>
      </c>
      <c r="G1383" s="13">
        <f>VLOOKUP(B1383,SAOM!B$2:D2927,3,0)</f>
        <v>41265</v>
      </c>
      <c r="H1383" s="13">
        <f t="shared" si="76"/>
        <v>41280</v>
      </c>
      <c r="I1383" s="13" t="s">
        <v>458</v>
      </c>
      <c r="J1383" s="10" t="s">
        <v>469</v>
      </c>
      <c r="K1383" s="33" t="str">
        <f>VLOOKUP(B1383,SAOM!B$2:H2924,4,0)</f>
        <v>Aceito</v>
      </c>
      <c r="L1383" s="10" t="s">
        <v>623</v>
      </c>
      <c r="M1383" s="33" t="str">
        <f>VLOOKUP(B1383,SAOM!B$2:F3210,5,0)</f>
        <v>Vodanet</v>
      </c>
      <c r="N1383" s="11" t="s">
        <v>1546</v>
      </c>
      <c r="O1383" s="11" t="str">
        <f>VLOOKUP(N1383,Coordenadas!B$2:C2230,2,0)</f>
        <v>CENTRO</v>
      </c>
      <c r="P1383" s="11" t="str">
        <f>VLOOKUP(N1383,Coordenadas!B$2:D2230,3,0)</f>
        <v xml:space="preserve"> 19°55'8.64"S</v>
      </c>
      <c r="Q1383" s="11" t="str">
        <f>VLOOKUP(N1383,Coordenadas!B$2:E2230,4,0)</f>
        <v xml:space="preserve"> 43°56'18.87"O</v>
      </c>
      <c r="R1383" s="33">
        <v>4033</v>
      </c>
      <c r="S1383" s="13">
        <v>41260</v>
      </c>
      <c r="T1383" s="35" t="str">
        <f>VLOOKUP(B1383,SAOM!B$2:M2924,9,0)</f>
        <v xml:space="preserve"> MÔNICA MIRANDA</v>
      </c>
      <c r="U1383" s="13" t="str">
        <f>VLOOKUP(B1383,SAOM!B$2:N2924,10,0)</f>
        <v xml:space="preserve"> Av. do Contorno, 4777 - Serra </v>
      </c>
      <c r="V1383" s="35" t="str">
        <f>VLOOKUP(B1383,SAOM!B$2:P2924,12,0)</f>
        <v>31- 3225-2700</v>
      </c>
      <c r="W1383" s="60" t="str">
        <f>VLOOKUP(B1383,SAOM!B$2:O2924,11,0)</f>
        <v>30110-027</v>
      </c>
      <c r="X1383" s="33" t="str">
        <f>VLOOKUP(B1383,SAOM!B$2:Q2924,13,0)</f>
        <v>00:20:0e:10:56:f5</v>
      </c>
      <c r="Y1383" s="13">
        <v>41260</v>
      </c>
      <c r="Z1383" s="11" t="s">
        <v>3786</v>
      </c>
      <c r="AA1383" s="14">
        <v>41260</v>
      </c>
      <c r="AB1383" s="28" t="e">
        <f>VLOOKUP(C1383,Relatorios!A$3:B2154,2,0)</f>
        <v>#N/A</v>
      </c>
      <c r="AC1383" s="287">
        <f>VLOOKUP(D1383,Faturamento!D$3:F2818,3,0)</f>
        <v>41291</v>
      </c>
      <c r="AD1383" s="41"/>
      <c r="AE1383" s="14" t="str">
        <f>VLOOKUP(B1383,SAOM!B$2:T2924,16,0)</f>
        <v>-</v>
      </c>
      <c r="AF1383" s="14">
        <f t="shared" si="77"/>
        <v>41350</v>
      </c>
      <c r="AG1383" s="14">
        <v>41290</v>
      </c>
      <c r="AH1383" s="14">
        <v>41291</v>
      </c>
      <c r="AI1383" s="47" t="s">
        <v>8609</v>
      </c>
      <c r="AJ1383" s="114" t="s">
        <v>14235</v>
      </c>
      <c r="AK1383" s="114" t="s">
        <v>18122</v>
      </c>
      <c r="AL1383" s="11" t="str">
        <f>VLOOKUP(B1383,SAOM!B$2:U3041,20,0)</f>
        <v>Não possui computador</v>
      </c>
    </row>
    <row r="1384" spans="1:38" s="15" customFormat="1" ht="15.75" customHeight="1">
      <c r="A1384" s="39">
        <v>5539</v>
      </c>
      <c r="B1384" s="31">
        <v>5539</v>
      </c>
      <c r="C1384" s="31">
        <v>5539</v>
      </c>
      <c r="D1384" s="33" t="str">
        <f>VLOOKUP(B1384,SAOM!B$2:H3041,7,0)</f>
        <v>SES-CALO-5539</v>
      </c>
      <c r="E1384" s="13">
        <v>41220</v>
      </c>
      <c r="F1384" s="13">
        <f t="shared" si="78"/>
        <v>41265</v>
      </c>
      <c r="G1384" s="13">
        <f>VLOOKUP(B1384,SAOM!B$2:D2928,3,0)</f>
        <v>41265</v>
      </c>
      <c r="H1384" s="13">
        <f t="shared" si="76"/>
        <v>41280</v>
      </c>
      <c r="I1384" s="13" t="s">
        <v>458</v>
      </c>
      <c r="J1384" s="10" t="s">
        <v>469</v>
      </c>
      <c r="K1384" s="33" t="str">
        <f>VLOOKUP(B1384,SAOM!B$2:H2925,4,0)</f>
        <v>Aceito</v>
      </c>
      <c r="L1384" s="10" t="s">
        <v>456</v>
      </c>
      <c r="M1384" s="33" t="str">
        <f>VLOOKUP(B1384,SAOM!B$2:F3211,5,0)</f>
        <v>Lider</v>
      </c>
      <c r="N1384" s="11" t="s">
        <v>163</v>
      </c>
      <c r="O1384" s="11" t="str">
        <f>VLOOKUP(N1384,Coordenadas!B$2:C2231,2,0)</f>
        <v>OESTE</v>
      </c>
      <c r="P1384" s="11" t="str">
        <f>VLOOKUP(N1384,Coordenadas!B$2:D2231,3,0)</f>
        <v xml:space="preserve"> 20°51'56.59"S</v>
      </c>
      <c r="Q1384" s="11" t="str">
        <f>VLOOKUP(N1384,Coordenadas!B$2:E2231,4,0)</f>
        <v xml:space="preserve"> 45°16'23.53"O</v>
      </c>
      <c r="R1384" s="33">
        <v>4033</v>
      </c>
      <c r="S1384" s="13">
        <v>41233</v>
      </c>
      <c r="T1384" s="35" t="str">
        <f>VLOOKUP(B1384,SAOM!B$2:M2925,9,0)</f>
        <v>FERNANDA</v>
      </c>
      <c r="U1384" s="13" t="str">
        <f>VLOOKUP(B1384,SAOM!B$2:N2925,10,0)</f>
        <v xml:space="preserve"> ESTRADA DO COROADO S/N - DISTRITO AREA RURAL</v>
      </c>
      <c r="V1384" s="35" t="str">
        <f>VLOOKUP(B1384,SAOM!B$2:P2925,12,0)</f>
        <v xml:space="preserve"> 35- 9912-4006 </v>
      </c>
      <c r="W1384" s="60" t="str">
        <f>VLOOKUP(B1384,SAOM!B$2:O2925,11,0)</f>
        <v>37270-000</v>
      </c>
      <c r="X1384" s="33" t="str">
        <f>VLOOKUP(B1384,SAOM!B$2:Q2925,13,0)</f>
        <v>00:20:0E:10:54:5C</v>
      </c>
      <c r="Y1384" s="13">
        <v>41234</v>
      </c>
      <c r="Z1384" s="11" t="s">
        <v>8102</v>
      </c>
      <c r="AA1384" s="14">
        <v>41235</v>
      </c>
      <c r="AB1384" s="28">
        <f>VLOOKUP(C1384,Relatorios!A$3:B2155,2,0)</f>
        <v>41277</v>
      </c>
      <c r="AC1384" s="287">
        <f>VLOOKUP(D1384,Faturamento!D$3:F2819,3,0)</f>
        <v>41266</v>
      </c>
      <c r="AD1384" s="41"/>
      <c r="AE1384" s="14" t="str">
        <f>VLOOKUP(B1384,SAOM!B$2:T2925,16,0)</f>
        <v>-</v>
      </c>
      <c r="AF1384" s="14">
        <f t="shared" si="77"/>
        <v>41325</v>
      </c>
      <c r="AG1384" s="14">
        <v>41278</v>
      </c>
      <c r="AH1384" s="14" t="s">
        <v>13730</v>
      </c>
      <c r="AI1384" s="181" t="s">
        <v>8610</v>
      </c>
      <c r="AJ1384" s="114" t="s">
        <v>15889</v>
      </c>
      <c r="AK1384" s="114" t="s">
        <v>4162</v>
      </c>
      <c r="AL1384" s="11" t="str">
        <f>VLOOKUP(B1384,SAOM!B$2:U3042,20,0)</f>
        <v>Junto ao modem.</v>
      </c>
    </row>
    <row r="1385" spans="1:38" s="57" customFormat="1" ht="15.75" customHeight="1">
      <c r="A1385" s="39">
        <v>5608</v>
      </c>
      <c r="B1385" s="31">
        <v>5608</v>
      </c>
      <c r="C1385" s="31">
        <v>5608</v>
      </c>
      <c r="D1385" s="31" t="str">
        <f>VLOOKUP(B1385,SAOM!B$2:H3042,7,0)</f>
        <v>SES-CAGA-5608</v>
      </c>
      <c r="E1385" s="24">
        <v>41233</v>
      </c>
      <c r="F1385" s="24">
        <v>41289</v>
      </c>
      <c r="G1385" s="24">
        <f>VLOOKUP(B1385,SAOM!B$2:D2929,3,0)</f>
        <v>41289</v>
      </c>
      <c r="H1385" s="24">
        <f t="shared" si="76"/>
        <v>41304</v>
      </c>
      <c r="I1385" s="24">
        <v>41289</v>
      </c>
      <c r="J1385" s="48" t="s">
        <v>469</v>
      </c>
      <c r="K1385" s="31" t="str">
        <f>VLOOKUP(B1385,SAOM!B$2:H2926,4,0)</f>
        <v>Aceito</v>
      </c>
      <c r="L1385" s="48" t="s">
        <v>456</v>
      </c>
      <c r="M1385" s="33" t="str">
        <f>VLOOKUP(B1385,SAOM!B$2:F3212,5,0)</f>
        <v>Lider</v>
      </c>
      <c r="N1385" s="40" t="s">
        <v>5287</v>
      </c>
      <c r="O1385" s="40" t="str">
        <f>VLOOKUP(N1385,Coordenadas!B$2:C2232,2,0)</f>
        <v>LESTE</v>
      </c>
      <c r="P1385" s="40" t="str">
        <f>VLOOKUP(N1385,Coordenadas!B$2:D2232,3,0)</f>
        <v xml:space="preserve"> 19°47'25.86"S</v>
      </c>
      <c r="Q1385" s="40" t="str">
        <f>VLOOKUP(N1385,Coordenadas!B$2:E2232,4,0)</f>
        <v xml:space="preserve"> 42° 8'21.36"O</v>
      </c>
      <c r="R1385" s="31">
        <v>4033</v>
      </c>
      <c r="S1385" s="24">
        <v>41297</v>
      </c>
      <c r="T1385" s="54" t="str">
        <f>VLOOKUP(B1385,SAOM!B$2:M2926,9,0)</f>
        <v>Vera Maria Borges do Nascimento Guilherme</v>
      </c>
      <c r="U1385" s="24" t="str">
        <f>VLOOKUP(B1385,SAOM!B$2:N2926,10,0)</f>
        <v xml:space="preserve"> Fazenda:Córrego dos Claros </v>
      </c>
      <c r="V1385" s="54" t="str">
        <f>VLOOKUP(B1385,SAOM!B$2:P2926,12,0)</f>
        <v>(33) 3322.1211</v>
      </c>
      <c r="W1385" s="175" t="str">
        <f>VLOOKUP(B1385,SAOM!B$2:O2926,11,0)</f>
        <v>36600-000</v>
      </c>
      <c r="X1385" s="31" t="str">
        <f>VLOOKUP(B1385,SAOM!B$2:Q2926,13,0)</f>
        <v>00:20:0e:10:56:8c</v>
      </c>
      <c r="Y1385" s="24">
        <v>41353</v>
      </c>
      <c r="Z1385" s="40" t="s">
        <v>4973</v>
      </c>
      <c r="AA1385" s="55">
        <v>41354</v>
      </c>
      <c r="AB1385" s="56">
        <v>41390</v>
      </c>
      <c r="AC1385" s="287">
        <f>VLOOKUP(D1385,Faturamento!D$3:F2820,3,0)</f>
        <v>41385</v>
      </c>
      <c r="AD1385" s="45"/>
      <c r="AE1385" s="55" t="str">
        <f>VLOOKUP(B1385,SAOM!B$2:T2926,16,0)</f>
        <v>27/02/2013 13:41:22 	Ivan Santos 	Essa é solicitação é apedido do Secretário, não precisa ser PSF.  	Agenda Ativacao Aprovada
15/01/2013 16:47:11 	Ivan Santos 	  	Pendência Ativação Resolvida
15/01/2013 16:40:59 	Hernan Martins Alves 	Não cons</v>
      </c>
      <c r="AF1385" s="55">
        <f t="shared" si="77"/>
        <v>41444</v>
      </c>
      <c r="AG1385" s="55" t="s">
        <v>4162</v>
      </c>
      <c r="AH1385" s="55"/>
      <c r="AI1385" s="181"/>
      <c r="AJ1385" s="115"/>
      <c r="AK1385" s="115"/>
      <c r="AL1385" s="40" t="str">
        <f>VLOOKUP(B1385,SAOM!B$2:U3043,20,0)</f>
        <v>Conectado ao modem</v>
      </c>
    </row>
    <row r="1386" spans="1:38" s="15" customFormat="1" ht="15.75" customHeight="1">
      <c r="A1386" s="39">
        <v>4650</v>
      </c>
      <c r="B1386" s="31">
        <v>4650</v>
      </c>
      <c r="C1386" s="31">
        <v>4650</v>
      </c>
      <c r="D1386" s="33" t="str">
        <f>VLOOKUP(B1386,SAOM!B$2:H3043,7,0)</f>
        <v>-</v>
      </c>
      <c r="E1386" s="13">
        <v>41226</v>
      </c>
      <c r="F1386" s="13">
        <v>41300</v>
      </c>
      <c r="G1386" s="13">
        <f>VLOOKUP(B1386,SAOM!B$2:D2930,3,0)</f>
        <v>41323</v>
      </c>
      <c r="H1386" s="13">
        <f t="shared" si="76"/>
        <v>41315</v>
      </c>
      <c r="I1386" s="13">
        <v>41305</v>
      </c>
      <c r="J1386" s="10" t="s">
        <v>14811</v>
      </c>
      <c r="K1386" s="33" t="str">
        <f>VLOOKUP(B1386,SAOM!B$2:H2927,4,0)</f>
        <v>Paralisado</v>
      </c>
      <c r="L1386" s="10" t="s">
        <v>456</v>
      </c>
      <c r="M1386" s="33" t="str">
        <f>VLOOKUP(B1386,SAOM!B$2:F3213,5,0)</f>
        <v>Lider</v>
      </c>
      <c r="N1386" s="11" t="s">
        <v>9510</v>
      </c>
      <c r="O1386" s="11" t="str">
        <f>VLOOKUP(N1386,Coordenadas!B$2:C2233,2,0)</f>
        <v>NORTE DE MINAS</v>
      </c>
      <c r="P1386" s="11" t="str">
        <f>VLOOKUP(N1386,Coordenadas!B$2:D2233,3,0)</f>
        <v xml:space="preserve"> 15°15'20.00"S</v>
      </c>
      <c r="Q1386" s="11" t="str">
        <f>VLOOKUP(N1386,Coordenadas!B$2:E2233,4,0)</f>
        <v xml:space="preserve"> 42°13'0.00"O</v>
      </c>
      <c r="R1386" s="33">
        <v>4033</v>
      </c>
      <c r="S1386" s="13" t="s">
        <v>458</v>
      </c>
      <c r="T1386" s="35" t="str">
        <f>VLOOKUP(B1386,SAOM!B$2:M2927,9,0)</f>
        <v>FABRINA DAIANY PEREIRA DA CRUZ</v>
      </c>
      <c r="U1386" s="13" t="str">
        <f>VLOOKUP(B1386,SAOM!B$2:N2927,10,0)</f>
        <v>Rua Sete De Setembro, 84 Centro</v>
      </c>
      <c r="V1386" s="35" t="str">
        <f>VLOOKUP(B1386,SAOM!B$2:P2927,12,0)</f>
        <v>(38)3824-7101</v>
      </c>
      <c r="W1386" s="60" t="str">
        <f>VLOOKUP(B1386,SAOM!B$2:O2927,11,0)</f>
        <v>39535-000</v>
      </c>
      <c r="X1386" s="33" t="str">
        <f>VLOOKUP(B1386,SAOM!B$2:Q2927,13,0)</f>
        <v>-</v>
      </c>
      <c r="Y1386" s="13"/>
      <c r="Z1386" s="11"/>
      <c r="AA1386" s="14"/>
      <c r="AB1386" s="28" t="e">
        <f>VLOOKUP(C1386,Relatorios!A$3:B2157,2,0)</f>
        <v>#N/A</v>
      </c>
      <c r="AC1386" s="287" t="e">
        <f>VLOOKUP(D1386,Faturamento!D$3:F2821,3,0)</f>
        <v>#N/A</v>
      </c>
      <c r="AD1386" s="41"/>
      <c r="AE1386" s="14" t="str">
        <f>VLOOKUP(B1386,SAOM!B$2:T2927,16,0)</f>
        <v>27/02/2013 14:31:13 	Hernan Martins Alves 	Feito contato com Gesbel secretaria de saúde da OS 4650, que informa que a unidade se encontra em obras e não há data para término.  	Ativação Agendada
31/01/2013 16:47:51 	Hernan Martins Alves 	Não conseg</v>
      </c>
      <c r="AF1386" s="14">
        <f t="shared" si="77"/>
        <v>90</v>
      </c>
      <c r="AG1386" s="14" t="s">
        <v>4162</v>
      </c>
      <c r="AH1386" s="14"/>
      <c r="AI1386" s="47"/>
      <c r="AJ1386" s="114"/>
      <c r="AK1386" s="114"/>
      <c r="AL1386" s="11" t="str">
        <f>VLOOKUP(B1386,SAOM!B$2:U3044,20,0)</f>
        <v>-</v>
      </c>
    </row>
    <row r="1387" spans="1:38" s="57" customFormat="1" ht="15.75" customHeight="1">
      <c r="A1387" s="39">
        <v>4651</v>
      </c>
      <c r="B1387" s="31">
        <v>4651</v>
      </c>
      <c r="C1387" s="31">
        <v>4651</v>
      </c>
      <c r="D1387" s="31" t="str">
        <f>VLOOKUP(B1387,SAOM!B$2:H3044,7,0)</f>
        <v>SES-VAAS-4651</v>
      </c>
      <c r="E1387" s="24">
        <v>41226</v>
      </c>
      <c r="F1387" s="24">
        <v>41300</v>
      </c>
      <c r="G1387" s="24">
        <f>VLOOKUP(B1387,SAOM!B$2:D2931,3,0)</f>
        <v>41300</v>
      </c>
      <c r="H1387" s="24">
        <f t="shared" si="76"/>
        <v>41315</v>
      </c>
      <c r="I1387" s="24">
        <v>41247</v>
      </c>
      <c r="J1387" s="48" t="s">
        <v>469</v>
      </c>
      <c r="K1387" s="31" t="str">
        <f>VLOOKUP(B1387,SAOM!B$2:H2928,4,0)</f>
        <v>Aceito</v>
      </c>
      <c r="L1387" s="48" t="s">
        <v>456</v>
      </c>
      <c r="M1387" s="33" t="str">
        <f>VLOOKUP(B1387,SAOM!B$2:F3214,5,0)</f>
        <v>Lider</v>
      </c>
      <c r="N1387" s="40" t="s">
        <v>6988</v>
      </c>
      <c r="O1387" s="40" t="str">
        <f>VLOOKUP(N1387,Coordenadas!B$2:C2234,2,0)</f>
        <v>NOROESTE</v>
      </c>
      <c r="P1387" s="40" t="str">
        <f>VLOOKUP(N1387,Coordenadas!B$2:D2234,3,0)</f>
        <v xml:space="preserve"> 18°22'35.11"S</v>
      </c>
      <c r="Q1387" s="40" t="str">
        <f>VLOOKUP(N1387,Coordenadas!B$2:E2234,4,0)</f>
        <v xml:space="preserve"> 46° 1'56.68"O</v>
      </c>
      <c r="R1387" s="31">
        <v>4033</v>
      </c>
      <c r="S1387" s="24">
        <v>41297</v>
      </c>
      <c r="T1387" s="54" t="str">
        <f>VLOOKUP(B1387,SAOM!B$2:M2928,9,0)</f>
        <v>LÍVIA APARECIDA RODRIGUES ESTRÚLA</v>
      </c>
      <c r="U1387" s="24" t="str">
        <f>VLOOKUP(B1387,SAOM!B$2:N2928,10,0)</f>
        <v>Avenida Jovino Mariano Gomes, 2290 - Pedro Andalecio</v>
      </c>
      <c r="V1387" s="54" t="str">
        <f>VLOOKUP(B1387,SAOM!B$2:P2928,12,0)</f>
        <v>(38)3567-5007</v>
      </c>
      <c r="W1387" s="175" t="str">
        <f>VLOOKUP(B1387,SAOM!B$2:O2928,11,0)</f>
        <v>38794-000</v>
      </c>
      <c r="X1387" s="31" t="str">
        <f>VLOOKUP(B1387,SAOM!B$2:Q2928,13,0)</f>
        <v>00:20:0E:10:54:88</v>
      </c>
      <c r="Y1387" s="24">
        <v>41368</v>
      </c>
      <c r="Z1387" s="40" t="s">
        <v>4973</v>
      </c>
      <c r="AA1387" s="55">
        <v>41369</v>
      </c>
      <c r="AB1387" s="56">
        <v>41390</v>
      </c>
      <c r="AC1387" s="287">
        <f>VLOOKUP(D1387,Faturamento!D$3:F2822,3,0)</f>
        <v>41400</v>
      </c>
      <c r="AD1387" s="45"/>
      <c r="AE1387" s="55"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55">
        <f t="shared" si="77"/>
        <v>41459</v>
      </c>
      <c r="AG1387" s="55" t="s">
        <v>4162</v>
      </c>
      <c r="AH1387" s="55"/>
      <c r="AI1387" s="181"/>
      <c r="AJ1387" s="115"/>
      <c r="AK1387" s="115"/>
      <c r="AL1387" s="40" t="str">
        <f>VLOOKUP(B1387,SAOM!B$2:U3045,20,0)</f>
        <v>Vai deixar conectado no modem, porem nao tem computador.</v>
      </c>
    </row>
    <row r="1388" spans="1:38" s="15" customFormat="1" ht="15.75" customHeight="1">
      <c r="A1388" s="39">
        <v>5027</v>
      </c>
      <c r="B1388" s="31">
        <v>5027</v>
      </c>
      <c r="C1388" s="31">
        <v>5027</v>
      </c>
      <c r="D1388" s="33" t="str">
        <f>VLOOKUP(B1388,SAOM!B$2:H3045,7,0)</f>
        <v>SES-PIRA-5027</v>
      </c>
      <c r="E1388" s="13">
        <v>41226</v>
      </c>
      <c r="F1388" s="13">
        <v>41272</v>
      </c>
      <c r="G1388" s="13">
        <f>VLOOKUP(B1388,SAOM!B$2:D2932,3,0)</f>
        <v>41359</v>
      </c>
      <c r="H1388" s="13">
        <f t="shared" si="76"/>
        <v>41287</v>
      </c>
      <c r="I1388" s="13">
        <v>41305</v>
      </c>
      <c r="J1388" s="10" t="s">
        <v>469</v>
      </c>
      <c r="K1388" s="33" t="str">
        <f>VLOOKUP(B1388,SAOM!B$2:H2929,4,0)</f>
        <v>Aceito</v>
      </c>
      <c r="L1388" s="10" t="s">
        <v>456</v>
      </c>
      <c r="M1388" s="33" t="str">
        <f>VLOOKUP(B1388,SAOM!B$2:F3215,5,0)</f>
        <v>Lider</v>
      </c>
      <c r="N1388" s="11" t="s">
        <v>1689</v>
      </c>
      <c r="O1388" s="11" t="str">
        <f>VLOOKUP(N1388,Coordenadas!B$2:C2235,2,0)</f>
        <v>NORTE DE MINAS</v>
      </c>
      <c r="P1388" s="11" t="str">
        <f>VLOOKUP(N1388,Coordenadas!B$2:D2235,3,0)</f>
        <v xml:space="preserve"> 17°20'9.24"S</v>
      </c>
      <c r="Q1388" s="11" t="str">
        <f>VLOOKUP(N1388,Coordenadas!B$2:E2235,4,0)</f>
        <v xml:space="preserve"> 44°53'52.72"O</v>
      </c>
      <c r="R1388" s="33">
        <v>4033</v>
      </c>
      <c r="S1388" s="13" t="s">
        <v>458</v>
      </c>
      <c r="T1388" s="35" t="str">
        <f>VLOOKUP(B1388,SAOM!B$2:M2929,9,0)</f>
        <v>ROBERTA NORMAND CALDEIRA</v>
      </c>
      <c r="U1388" s="13" t="str">
        <f>VLOOKUP(B1388,SAOM!B$2:N2929,10,0)</f>
        <v>Rua Montes Claros, 1228 - Santo Antônio</v>
      </c>
      <c r="V1388" s="35" t="str">
        <f>VLOOKUP(B1388,SAOM!B$2:P2929,12,0)</f>
        <v>(38)3749-6100</v>
      </c>
      <c r="W1388" s="60" t="str">
        <f>VLOOKUP(B1388,SAOM!B$2:O2929,11,0)</f>
        <v>39270-000</v>
      </c>
      <c r="X1388" s="33" t="str">
        <f>VLOOKUP(B1388,SAOM!B$2:Q2929,13,0)</f>
        <v>00:20:0E:10:58:1C</v>
      </c>
      <c r="Y1388" s="13">
        <v>41359</v>
      </c>
      <c r="Z1388" s="11" t="s">
        <v>3906</v>
      </c>
      <c r="AA1388" s="14">
        <v>41359</v>
      </c>
      <c r="AB1388" s="28">
        <v>41390</v>
      </c>
      <c r="AC1388" s="287">
        <f>VLOOKUP(D1388,Faturamento!D$3:F2823,3,0)</f>
        <v>41390</v>
      </c>
      <c r="AD1388" s="41"/>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 t="shared" si="77"/>
        <v>41449</v>
      </c>
      <c r="AG1388" s="14" t="s">
        <v>4162</v>
      </c>
      <c r="AH1388" s="14"/>
      <c r="AI1388" s="47"/>
      <c r="AJ1388" s="114"/>
      <c r="AK1388" s="114"/>
      <c r="AL1388" s="11" t="str">
        <f>VLOOKUP(B1388,SAOM!B$2:U3046,20,0)</f>
        <v>Vai deixar conectado no modem, tem computador.</v>
      </c>
    </row>
    <row r="1389" spans="1:38" s="15" customFormat="1" ht="15.75" customHeight="1">
      <c r="A1389" s="39">
        <v>5028</v>
      </c>
      <c r="B1389" s="31">
        <v>5028</v>
      </c>
      <c r="C1389" s="31">
        <v>5028</v>
      </c>
      <c r="D1389" s="33" t="str">
        <f>VLOOKUP(B1389,SAOM!B$2:H3046,7,0)</f>
        <v>SES-MAIM-5028</v>
      </c>
      <c r="E1389" s="13">
        <v>41226</v>
      </c>
      <c r="F1389" s="13">
        <v>41274</v>
      </c>
      <c r="G1389" s="13">
        <f>VLOOKUP(B1389,SAOM!B$2:D2933,3,0)</f>
        <v>41309</v>
      </c>
      <c r="H1389" s="13">
        <f t="shared" si="76"/>
        <v>41289</v>
      </c>
      <c r="I1389" s="13">
        <v>41305</v>
      </c>
      <c r="J1389" s="10" t="s">
        <v>469</v>
      </c>
      <c r="K1389" s="33" t="str">
        <f>VLOOKUP(B1389,SAOM!B$2:H2930,4,0)</f>
        <v>Aceito</v>
      </c>
      <c r="L1389" s="10" t="s">
        <v>456</v>
      </c>
      <c r="M1389" s="33" t="str">
        <f>VLOOKUP(B1389,SAOM!B$2:F3216,5,0)</f>
        <v>Lider</v>
      </c>
      <c r="N1389" s="11" t="s">
        <v>6963</v>
      </c>
      <c r="O1389" s="11" t="str">
        <f>VLOOKUP(N1389,Coordenadas!B$2:C2236,2,0)</f>
        <v>LESTE DO SUL</v>
      </c>
      <c r="P1389" s="11" t="str">
        <f>VLOOKUP(N1389,Coordenadas!B$2:D2236,3,0)</f>
        <v xml:space="preserve"> 20°21'30.43"S</v>
      </c>
      <c r="Q1389" s="11" t="str">
        <f>VLOOKUP(N1389,Coordenadas!B$2:E2236,4,0)</f>
        <v xml:space="preserve"> 41°57'30.20"O</v>
      </c>
      <c r="R1389" s="33">
        <v>4033</v>
      </c>
      <c r="S1389" s="13">
        <v>41297</v>
      </c>
      <c r="T1389" s="35" t="str">
        <f>VLOOKUP(B1389,SAOM!B$2:M2930,9,0)</f>
        <v>Nathália Estevanovic Aarestrup</v>
      </c>
      <c r="U1389" s="13" t="str">
        <f>VLOOKUP(B1389,SAOM!B$2:N2930,10,0)</f>
        <v>Rua Joaquim Marciano de Oliveira, s/n - Cidade Jardim</v>
      </c>
      <c r="V1389" s="35" t="str">
        <f>VLOOKUP(B1389,SAOM!B$2:P2930,12,0)</f>
        <v>(33)3341-9500</v>
      </c>
      <c r="W1389" s="60" t="str">
        <f>VLOOKUP(B1389,SAOM!B$2:O2930,11,0)</f>
        <v>36970-000</v>
      </c>
      <c r="X1389" s="33" t="str">
        <f>VLOOKUP(B1389,SAOM!B$2:Q2930,13,0)</f>
        <v>00:20:0e:10:57:db</v>
      </c>
      <c r="Y1389" s="13">
        <v>41310</v>
      </c>
      <c r="Z1389" s="11" t="s">
        <v>4670</v>
      </c>
      <c r="AA1389" s="14">
        <v>41310</v>
      </c>
      <c r="AB1389" s="28">
        <f>VLOOKUP(C1389,Relatorios!A$3:B2160,2,0)</f>
        <v>41337</v>
      </c>
      <c r="AC1389" s="287">
        <f>VLOOKUP(D1389,Faturamento!D$3:F2824,3,0)</f>
        <v>41341</v>
      </c>
      <c r="AD1389" s="41"/>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 t="shared" si="77"/>
        <v>41400</v>
      </c>
      <c r="AG1389" s="14" t="s">
        <v>4162</v>
      </c>
      <c r="AH1389" s="14"/>
      <c r="AI1389" s="47"/>
      <c r="AJ1389" s="114"/>
      <c r="AK1389" s="114"/>
      <c r="AL1389" s="11" t="str">
        <f>VLOOKUP(B1389,SAOM!B$2:U3047,20,0)</f>
        <v>Comprimento do cabo não é o suficiente</v>
      </c>
    </row>
    <row r="1390" spans="1:38" s="57" customFormat="1" ht="15.75" customHeight="1">
      <c r="A1390" s="39">
        <v>5030</v>
      </c>
      <c r="B1390" s="31">
        <v>5030</v>
      </c>
      <c r="C1390" s="31">
        <v>5030</v>
      </c>
      <c r="D1390" s="31" t="str">
        <f>VLOOKUP(B1390,SAOM!B$2:H3047,7,0)</f>
        <v>SES-MAES-5030</v>
      </c>
      <c r="E1390" s="24">
        <v>41226</v>
      </c>
      <c r="F1390" s="24">
        <v>41274</v>
      </c>
      <c r="G1390" s="24">
        <f>VLOOKUP(B1390,SAOM!B$2:D2934,3,0)</f>
        <v>41274</v>
      </c>
      <c r="H1390" s="24">
        <f t="shared" si="76"/>
        <v>41289</v>
      </c>
      <c r="I1390" s="24">
        <v>41247</v>
      </c>
      <c r="J1390" s="48" t="s">
        <v>469</v>
      </c>
      <c r="K1390" s="31" t="str">
        <f>VLOOKUP(B1390,SAOM!B$2:H2931,4,0)</f>
        <v>Aceito</v>
      </c>
      <c r="L1390" s="48" t="s">
        <v>456</v>
      </c>
      <c r="M1390" s="33" t="str">
        <f>VLOOKUP(B1390,SAOM!B$2:F3217,5,0)</f>
        <v>Lider</v>
      </c>
      <c r="N1390" s="40" t="s">
        <v>9520</v>
      </c>
      <c r="O1390" s="40" t="str">
        <f>VLOOKUP(N1390,Coordenadas!B$2:C2237,2,0)</f>
        <v>LESTE DO SUL</v>
      </c>
      <c r="P1390" s="40" t="str">
        <f>VLOOKUP(N1390,Coordenadas!B$2:D2237,3,0)</f>
        <v xml:space="preserve"> 20°15'41.35"S</v>
      </c>
      <c r="Q1390" s="40" t="str">
        <f>VLOOKUP(N1390,Coordenadas!B$2:E2237,4,0)</f>
        <v xml:space="preserve"> 41°52'45.28"O</v>
      </c>
      <c r="R1390" s="31">
        <v>4033</v>
      </c>
      <c r="S1390" s="24">
        <v>41297</v>
      </c>
      <c r="T1390" s="54" t="str">
        <f>VLOOKUP(B1390,SAOM!B$2:M2931,9,0)</f>
        <v>Justina Maria de Aguiar ou Penha Emerick</v>
      </c>
      <c r="U1390" s="24" t="str">
        <f>VLOOKUP(B1390,SAOM!B$2:N2931,10,0)</f>
        <v>Rua Projetada 3 Nº 54 - Distrito Pinheiro de Minas</v>
      </c>
      <c r="V1390" s="54" t="str">
        <f>VLOOKUP(B1390,SAOM!B$2:P2931,12,0)</f>
        <v>33 3342 -3055/3056</v>
      </c>
      <c r="W1390" s="175" t="str">
        <f>VLOOKUP(B1390,SAOM!B$2:O2931,11,0)</f>
        <v>36972-000</v>
      </c>
      <c r="X1390" s="31" t="str">
        <f>VLOOKUP(B1390,SAOM!B$2:Q2931,13,0)</f>
        <v>00:20:0e:10:58:be</v>
      </c>
      <c r="Y1390" s="24">
        <v>41309</v>
      </c>
      <c r="Z1390" s="40" t="s">
        <v>9436</v>
      </c>
      <c r="AA1390" s="55">
        <v>41310</v>
      </c>
      <c r="AB1390" s="56">
        <f>VLOOKUP(C1390,Relatorios!A$3:B2161,2,0)</f>
        <v>41337</v>
      </c>
      <c r="AC1390" s="287">
        <f>VLOOKUP(D1390,Faturamento!D$3:F2825,3,0)</f>
        <v>41341</v>
      </c>
      <c r="AD1390" s="45"/>
      <c r="AE1390" s="55"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55">
        <f t="shared" si="77"/>
        <v>41400</v>
      </c>
      <c r="AG1390" s="55" t="s">
        <v>4162</v>
      </c>
      <c r="AH1390" s="55"/>
      <c r="AI1390" s="181"/>
      <c r="AJ1390" s="115"/>
      <c r="AK1390" s="115"/>
      <c r="AL1390" s="11" t="str">
        <f>VLOOKUP(B1390,SAOM!B$2:U3048,20,0)</f>
        <v>Não possui computador</v>
      </c>
    </row>
    <row r="1391" spans="1:38" s="57" customFormat="1" ht="15.75" customHeight="1">
      <c r="A1391" s="39">
        <v>5031</v>
      </c>
      <c r="B1391" s="31">
        <v>5031</v>
      </c>
      <c r="C1391" s="31">
        <v>5031</v>
      </c>
      <c r="D1391" s="31" t="str">
        <f>VLOOKUP(B1391,SAOM!B$2:H3048,7,0)</f>
        <v>SES-MAES-5031</v>
      </c>
      <c r="E1391" s="24">
        <v>41226</v>
      </c>
      <c r="F1391" s="24">
        <v>41274</v>
      </c>
      <c r="G1391" s="24">
        <f>VLOOKUP(B1391,SAOM!B$2:D2935,3,0)</f>
        <v>41274</v>
      </c>
      <c r="H1391" s="24">
        <f t="shared" si="76"/>
        <v>41289</v>
      </c>
      <c r="I1391" s="24">
        <v>41247</v>
      </c>
      <c r="J1391" s="48" t="s">
        <v>469</v>
      </c>
      <c r="K1391" s="31" t="str">
        <f>VLOOKUP(B1391,SAOM!B$2:H2932,4,0)</f>
        <v>Aceito</v>
      </c>
      <c r="L1391" s="48" t="s">
        <v>456</v>
      </c>
      <c r="M1391" s="33" t="str">
        <f>VLOOKUP(B1391,SAOM!B$2:F3218,5,0)</f>
        <v>Lider</v>
      </c>
      <c r="N1391" s="40" t="s">
        <v>9520</v>
      </c>
      <c r="O1391" s="40" t="str">
        <f>VLOOKUP(N1391,Coordenadas!B$2:C2238,2,0)</f>
        <v>LESTE DO SUL</v>
      </c>
      <c r="P1391" s="40" t="str">
        <f>VLOOKUP(N1391,Coordenadas!B$2:D2238,3,0)</f>
        <v xml:space="preserve"> 20°15'41.35"S</v>
      </c>
      <c r="Q1391" s="40" t="str">
        <f>VLOOKUP(N1391,Coordenadas!B$2:E2238,4,0)</f>
        <v xml:space="preserve"> 41°52'45.28"O</v>
      </c>
      <c r="R1391" s="31">
        <v>4033</v>
      </c>
      <c r="S1391" s="24">
        <v>41297</v>
      </c>
      <c r="T1391" s="54" t="str">
        <f>VLOOKUP(B1391,SAOM!B$2:M2932,9,0)</f>
        <v>Carolina Formagine de Souza</v>
      </c>
      <c r="U1391" s="24" t="str">
        <f>VLOOKUP(B1391,SAOM!B$2:N2932,10,0)</f>
        <v>Rua Cota Emerick Nº 257 - Centro</v>
      </c>
      <c r="V1391" s="54" t="str">
        <f>VLOOKUP(B1391,SAOM!B$2:P2932,12,0)</f>
        <v>33 /3342 -2138/2088</v>
      </c>
      <c r="W1391" s="175" t="str">
        <f>VLOOKUP(B1391,SAOM!B$2:O2932,11,0)</f>
        <v>36972-000</v>
      </c>
      <c r="X1391" s="31" t="str">
        <f>VLOOKUP(B1391,SAOM!B$2:Q2932,13,0)</f>
        <v>00:20:0e:10:59:6d</v>
      </c>
      <c r="Y1391" s="24">
        <v>41305</v>
      </c>
      <c r="Z1391" s="40" t="s">
        <v>9436</v>
      </c>
      <c r="AA1391" s="55">
        <v>41309</v>
      </c>
      <c r="AB1391" s="56" t="str">
        <f>VLOOKUP(C1391,Relatorios!A$3:B2162,2,0)</f>
        <v>Pendente</v>
      </c>
      <c r="AC1391" s="287">
        <f>VLOOKUP(D1391,Faturamento!D$3:F2826,3,0)</f>
        <v>41340</v>
      </c>
      <c r="AD1391" s="45"/>
      <c r="AE1391" s="55"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55">
        <f t="shared" si="77"/>
        <v>41399</v>
      </c>
      <c r="AG1391" s="55" t="s">
        <v>4162</v>
      </c>
      <c r="AH1391" s="55"/>
      <c r="AI1391" s="181"/>
      <c r="AJ1391" s="115"/>
      <c r="AK1391" s="115"/>
      <c r="AL1391" s="11" t="str">
        <f>VLOOKUP(B1391,SAOM!B$2:U3049,20,0)</f>
        <v>Não possui comprimento suficiente</v>
      </c>
    </row>
    <row r="1392" spans="1:38" s="57" customFormat="1" ht="15.75" customHeight="1">
      <c r="A1392" s="39">
        <v>5032</v>
      </c>
      <c r="B1392" s="31">
        <v>5032</v>
      </c>
      <c r="C1392" s="31">
        <v>5032</v>
      </c>
      <c r="D1392" s="31" t="str">
        <f>VLOOKUP(B1392,SAOM!B$2:H3049,7,0)</f>
        <v>SES-MAES-5032</v>
      </c>
      <c r="E1392" s="24">
        <v>41226</v>
      </c>
      <c r="F1392" s="24">
        <v>41274</v>
      </c>
      <c r="G1392" s="24">
        <f>VLOOKUP(B1392,SAOM!B$2:D2936,3,0)</f>
        <v>41369</v>
      </c>
      <c r="H1392" s="24">
        <f t="shared" si="76"/>
        <v>41289</v>
      </c>
      <c r="I1392" s="24">
        <v>41323</v>
      </c>
      <c r="J1392" s="48" t="s">
        <v>469</v>
      </c>
      <c r="K1392" s="31" t="str">
        <f>VLOOKUP(B1392,SAOM!B$2:H2933,4,0)</f>
        <v>Aceito</v>
      </c>
      <c r="L1392" s="48" t="s">
        <v>456</v>
      </c>
      <c r="M1392" s="33" t="str">
        <f>VLOOKUP(B1392,SAOM!B$2:F3219,5,0)</f>
        <v>Lider</v>
      </c>
      <c r="N1392" s="40" t="s">
        <v>9520</v>
      </c>
      <c r="O1392" s="40" t="str">
        <f>VLOOKUP(N1392,Coordenadas!B$2:C2239,2,0)</f>
        <v>LESTE DO SUL</v>
      </c>
      <c r="P1392" s="40" t="str">
        <f>VLOOKUP(N1392,Coordenadas!B$2:D2239,3,0)</f>
        <v xml:space="preserve"> 20°15'41.35"S</v>
      </c>
      <c r="Q1392" s="40" t="str">
        <f>VLOOKUP(N1392,Coordenadas!B$2:E2239,4,0)</f>
        <v xml:space="preserve"> 41°52'45.28"O</v>
      </c>
      <c r="R1392" s="31">
        <v>4033</v>
      </c>
      <c r="S1392" s="24">
        <v>41297</v>
      </c>
      <c r="T1392" s="54" t="str">
        <f>VLOOKUP(B1392,SAOM!B$2:M2933,9,0)</f>
        <v>Aparecida ou Janaina</v>
      </c>
      <c r="U1392" s="24" t="str">
        <f>VLOOKUP(B1392,SAOM!B$2:N2933,10,0)</f>
        <v>Rua do Ipê , S/N - São Vicente</v>
      </c>
      <c r="V1392" s="54" t="str">
        <f>VLOOKUP(B1392,SAOM!B$2:P2933,12,0)</f>
        <v>33 3342 2025</v>
      </c>
      <c r="W1392" s="175" t="str">
        <f>VLOOKUP(B1392,SAOM!B$2:O2933,11,0)</f>
        <v>36972-000</v>
      </c>
      <c r="X1392" s="31" t="str">
        <f>VLOOKUP(B1392,SAOM!B$2:Q2933,13,0)</f>
        <v>00:20:0e:10:59:54</v>
      </c>
      <c r="Y1392" s="24">
        <v>41380</v>
      </c>
      <c r="Z1392" s="40" t="s">
        <v>9392</v>
      </c>
      <c r="AA1392" s="55">
        <v>41381</v>
      </c>
      <c r="AB1392" s="56" t="e">
        <f>VLOOKUP(C1392,Relatorios!A$3:B2163,2,0)</f>
        <v>#N/A</v>
      </c>
      <c r="AC1392" s="288">
        <f>VLOOKUP(D1392,Faturamento!D$3:F2827,3,0)</f>
        <v>41412</v>
      </c>
      <c r="AD1392" s="45"/>
      <c r="AE1392" s="55"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55">
        <f t="shared" si="77"/>
        <v>41471</v>
      </c>
      <c r="AG1392" s="55" t="s">
        <v>4162</v>
      </c>
      <c r="AH1392" s="55"/>
      <c r="AI1392" s="181"/>
      <c r="AJ1392" s="115"/>
      <c r="AK1392" s="115"/>
      <c r="AL1392" s="40" t="str">
        <f>VLOOKUP(B1392,SAOM!B$2:U3050,20,0)</f>
        <v>A porta lan está em uso.</v>
      </c>
    </row>
    <row r="1393" spans="1:38" s="57" customFormat="1" ht="15.75" customHeight="1">
      <c r="A1393" s="39">
        <v>5033</v>
      </c>
      <c r="B1393" s="31">
        <v>5033</v>
      </c>
      <c r="C1393" s="31">
        <v>5033</v>
      </c>
      <c r="D1393" s="33" t="str">
        <f>VLOOKUP(B1393,SAOM!B$2:H3050,7,0)</f>
        <v>SES-MOAO-5033</v>
      </c>
      <c r="E1393" s="24">
        <v>41226</v>
      </c>
      <c r="F1393" s="24">
        <v>41272</v>
      </c>
      <c r="G1393" s="24">
        <f>VLOOKUP(B1393,SAOM!B$2:D2937,3,0)</f>
        <v>41272</v>
      </c>
      <c r="H1393" s="24">
        <f t="shared" si="76"/>
        <v>41287</v>
      </c>
      <c r="I1393" s="24">
        <v>41247</v>
      </c>
      <c r="J1393" s="48" t="s">
        <v>469</v>
      </c>
      <c r="K1393" s="31" t="str">
        <f>VLOOKUP(B1393,SAOM!B$2:H2934,4,0)</f>
        <v>Aceito</v>
      </c>
      <c r="L1393" s="48" t="s">
        <v>11989</v>
      </c>
      <c r="M1393" s="33" t="str">
        <f>VLOOKUP(B1393,SAOM!B$2:F3220,5,0)</f>
        <v>Torre</v>
      </c>
      <c r="N1393" s="40" t="s">
        <v>9528</v>
      </c>
      <c r="O1393" s="11" t="str">
        <f>VLOOKUP(N1393,Coordenadas!B$2:C2240,2,0)</f>
        <v>SUL</v>
      </c>
      <c r="P1393" s="11" t="str">
        <f>VLOOKUP(N1393,Coordenadas!B$2:D2240,3,0)</f>
        <v xml:space="preserve"> 22°25'58.91"S</v>
      </c>
      <c r="Q1393" s="11" t="str">
        <f>VLOOKUP(N1393,Coordenadas!B$2:E2240,4,0)</f>
        <v xml:space="preserve"> 46°34'18.12"O</v>
      </c>
      <c r="R1393" s="31">
        <v>4033</v>
      </c>
      <c r="S1393" s="13">
        <v>41243</v>
      </c>
      <c r="T1393" s="54" t="str">
        <f>VLOOKUP(B1393,SAOM!B$2:M2934,9,0)</f>
        <v>Vanda Cecília Brito Rezende</v>
      </c>
      <c r="U1393" s="24" t="str">
        <f>VLOOKUP(B1393,SAOM!B$2:N2934,10,0)</f>
        <v>Rua Alto da Santa Cruz,105 - Centro</v>
      </c>
      <c r="V1393" s="54" t="str">
        <f>VLOOKUP(B1393,SAOM!B$2:P2934,12,0)</f>
        <v>(35)34654827</v>
      </c>
      <c r="W1393" s="175" t="str">
        <f>VLOOKUP(B1393,SAOM!B$2:O2934,11,0)</f>
        <v>37580-000</v>
      </c>
      <c r="X1393" s="31" t="str">
        <f>VLOOKUP(B1393,SAOM!B$2:Q2934,13,0)</f>
        <v>00:20:0e:10:57:81</v>
      </c>
      <c r="Y1393" s="24">
        <v>41262</v>
      </c>
      <c r="Z1393" s="40" t="s">
        <v>13262</v>
      </c>
      <c r="AA1393" s="55">
        <v>41263</v>
      </c>
      <c r="AB1393" s="28">
        <f>VLOOKUP(C1393,Relatorios!A$3:B2164,2,0)</f>
        <v>41281</v>
      </c>
      <c r="AC1393" s="287">
        <f>VLOOKUP(D1393,Faturamento!D$3:F2828,3,0)</f>
        <v>41294</v>
      </c>
      <c r="AD1393" s="45"/>
      <c r="AE1393" s="55"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55">
        <f t="shared" si="77"/>
        <v>41353</v>
      </c>
      <c r="AG1393" s="55" t="s">
        <v>4162</v>
      </c>
      <c r="AH1393" s="55"/>
      <c r="AI1393" s="181"/>
      <c r="AJ1393" s="115"/>
      <c r="AK1393" s="115"/>
      <c r="AL1393" s="11" t="str">
        <f>VLOOKUP(B1393,SAOM!B$2:U3051,20,0)</f>
        <v>Não há terminal próximo..</v>
      </c>
    </row>
    <row r="1394" spans="1:38" s="57" customFormat="1" ht="15.75" customHeight="1">
      <c r="A1394" s="39">
        <v>5034</v>
      </c>
      <c r="B1394" s="31">
        <v>5034</v>
      </c>
      <c r="C1394" s="31">
        <v>5034</v>
      </c>
      <c r="D1394" s="33" t="str">
        <f>VLOOKUP(B1394,SAOM!B$2:H3051,7,0)</f>
        <v>SES-MOAO-5034</v>
      </c>
      <c r="E1394" s="24">
        <v>41226</v>
      </c>
      <c r="F1394" s="24">
        <f t="shared" ref="F1394:F1404" si="79">E1394+45</f>
        <v>41271</v>
      </c>
      <c r="G1394" s="24">
        <f>VLOOKUP(B1394,SAOM!B$2:D2938,3,0)</f>
        <v>41271</v>
      </c>
      <c r="H1394" s="24">
        <f t="shared" si="76"/>
        <v>41286</v>
      </c>
      <c r="I1394" s="24" t="s">
        <v>458</v>
      </c>
      <c r="J1394" s="48" t="s">
        <v>469</v>
      </c>
      <c r="K1394" s="31" t="str">
        <f>VLOOKUP(B1394,SAOM!B$2:H2935,4,0)</f>
        <v>Aceito</v>
      </c>
      <c r="L1394" s="48" t="s">
        <v>11989</v>
      </c>
      <c r="M1394" s="33" t="str">
        <f>VLOOKUP(B1394,SAOM!B$2:F3221,5,0)</f>
        <v>Torre</v>
      </c>
      <c r="N1394" s="40" t="s">
        <v>9528</v>
      </c>
      <c r="O1394" s="11" t="str">
        <f>VLOOKUP(N1394,Coordenadas!B$2:C2241,2,0)</f>
        <v>SUL</v>
      </c>
      <c r="P1394" s="11" t="str">
        <f>VLOOKUP(N1394,Coordenadas!B$2:D2241,3,0)</f>
        <v xml:space="preserve"> 22°25'58.91"S</v>
      </c>
      <c r="Q1394" s="11" t="str">
        <f>VLOOKUP(N1394,Coordenadas!B$2:E2241,4,0)</f>
        <v xml:space="preserve"> 46°34'18.12"O</v>
      </c>
      <c r="R1394" s="31">
        <v>4033</v>
      </c>
      <c r="S1394" s="13">
        <v>41243</v>
      </c>
      <c r="T1394" s="54" t="str">
        <f>VLOOKUP(B1394,SAOM!B$2:M2935,9,0)</f>
        <v>Maria Imaculada Carvalho Silva Melo</v>
      </c>
      <c r="U1394" s="24" t="str">
        <f>VLOOKUP(B1394,SAOM!B$2:N2935,10,0)</f>
        <v>Rua Alto da Santa Cruz,130 - Centro</v>
      </c>
      <c r="V1394" s="54" t="str">
        <f>VLOOKUP(B1394,SAOM!B$2:P2935,12,0)</f>
        <v>(35)34654412</v>
      </c>
      <c r="W1394" s="175" t="str">
        <f>VLOOKUP(B1394,SAOM!B$2:O2935,11,0)</f>
        <v>37580-00</v>
      </c>
      <c r="X1394" s="31" t="str">
        <f>VLOOKUP(B1394,SAOM!B$2:Q2935,13,0)</f>
        <v>00:20:0e:10:57:49</v>
      </c>
      <c r="Y1394" s="24">
        <v>41260</v>
      </c>
      <c r="Z1394" s="40" t="s">
        <v>12884</v>
      </c>
      <c r="AA1394" s="55">
        <v>41261</v>
      </c>
      <c r="AB1394" s="28">
        <f>VLOOKUP(C1394,Relatorios!A$3:B2165,2,0)</f>
        <v>41278</v>
      </c>
      <c r="AC1394" s="287">
        <f>VLOOKUP(D1394,Faturamento!D$3:F2829,3,0)</f>
        <v>41292</v>
      </c>
      <c r="AD1394" s="45"/>
      <c r="AE1394" s="55" t="str">
        <f>VLOOKUP(B1394,SAOM!B$2:T2935,16,0)</f>
        <v>-</v>
      </c>
      <c r="AF1394" s="55">
        <f t="shared" si="77"/>
        <v>41351</v>
      </c>
      <c r="AG1394" s="55" t="s">
        <v>4162</v>
      </c>
      <c r="AH1394" s="55"/>
      <c r="AI1394" s="181"/>
      <c r="AJ1394" s="115"/>
      <c r="AK1394" s="115"/>
      <c r="AL1394" s="11" t="str">
        <f>VLOOKUP(B1394,SAOM!B$2:U3052,20,0)</f>
        <v>Conectado ao modem</v>
      </c>
    </row>
    <row r="1395" spans="1:38" s="15" customFormat="1" ht="15.75" customHeight="1">
      <c r="A1395" s="39">
        <v>5035</v>
      </c>
      <c r="B1395" s="31">
        <v>5035</v>
      </c>
      <c r="C1395" s="31">
        <v>5035</v>
      </c>
      <c r="D1395" s="33" t="str">
        <f>VLOOKUP(B1395,SAOM!B$2:H3052,7,0)</f>
        <v>SES-MOAO-5035</v>
      </c>
      <c r="E1395" s="13">
        <v>41226</v>
      </c>
      <c r="F1395" s="13">
        <f t="shared" si="79"/>
        <v>41271</v>
      </c>
      <c r="G1395" s="13">
        <f>VLOOKUP(B1395,SAOM!B$2:D2939,3,0)</f>
        <v>41271</v>
      </c>
      <c r="H1395" s="13">
        <f t="shared" si="76"/>
        <v>41286</v>
      </c>
      <c r="I1395" s="13">
        <v>41247</v>
      </c>
      <c r="J1395" s="10" t="s">
        <v>469</v>
      </c>
      <c r="K1395" s="33" t="str">
        <f>VLOOKUP(B1395,SAOM!B$2:H2936,4,0)</f>
        <v>Aceito</v>
      </c>
      <c r="L1395" s="10" t="s">
        <v>11989</v>
      </c>
      <c r="M1395" s="33" t="str">
        <f>VLOOKUP(B1395,SAOM!B$2:F3222,5,0)</f>
        <v>Torre</v>
      </c>
      <c r="N1395" s="11" t="s">
        <v>9528</v>
      </c>
      <c r="O1395" s="11" t="str">
        <f>VLOOKUP(N1395,Coordenadas!B$2:C2242,2,0)</f>
        <v>SUL</v>
      </c>
      <c r="P1395" s="11" t="str">
        <f>VLOOKUP(N1395,Coordenadas!B$2:D2242,3,0)</f>
        <v xml:space="preserve"> 22°25'58.91"S</v>
      </c>
      <c r="Q1395" s="11" t="str">
        <f>VLOOKUP(N1395,Coordenadas!B$2:E2242,4,0)</f>
        <v xml:space="preserve"> 46°34'18.12"O</v>
      </c>
      <c r="R1395" s="33">
        <v>4033</v>
      </c>
      <c r="S1395" s="13">
        <v>41243</v>
      </c>
      <c r="T1395" s="35" t="str">
        <f>VLOOKUP(B1395,SAOM!B$2:M2936,9,0)</f>
        <v>Nelise Maria Nascimento / Andreia Cristina Fr</v>
      </c>
      <c r="U1395" s="13" t="str">
        <f>VLOOKUP(B1395,SAOM!B$2:N2936,10,0)</f>
        <v>Rua Alto da Santa Cruz,105 - Centro</v>
      </c>
      <c r="V1395" s="35" t="str">
        <f>VLOOKUP(B1395,SAOM!B$2:P2936,12,0)</f>
        <v>(35)34654256</v>
      </c>
      <c r="W1395" s="60" t="str">
        <f>VLOOKUP(B1395,SAOM!B$2:O2936,11,0)</f>
        <v>37580-000</v>
      </c>
      <c r="X1395" s="33" t="str">
        <f>VLOOKUP(B1395,SAOM!B$2:Q2936,13,0)</f>
        <v>00:20:0e:10:55:46</v>
      </c>
      <c r="Y1395" s="13">
        <v>41260</v>
      </c>
      <c r="Z1395" s="11" t="s">
        <v>12883</v>
      </c>
      <c r="AA1395" s="14">
        <v>41260</v>
      </c>
      <c r="AB1395" s="28">
        <f>VLOOKUP(C1395,Relatorios!A$3:B2166,2,0)</f>
        <v>41278</v>
      </c>
      <c r="AC1395" s="287">
        <f>VLOOKUP(D1395,Faturamento!D$3:F2830,3,0)</f>
        <v>41291</v>
      </c>
      <c r="AD1395" s="41"/>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 t="shared" si="77"/>
        <v>41350</v>
      </c>
      <c r="AG1395" s="14">
        <v>41327</v>
      </c>
      <c r="AH1395" s="14"/>
      <c r="AI1395" s="181" t="s">
        <v>623</v>
      </c>
      <c r="AJ1395" s="114" t="s">
        <v>15888</v>
      </c>
      <c r="AK1395" s="114" t="s">
        <v>4162</v>
      </c>
      <c r="AL1395" s="11" t="str">
        <f>VLOOKUP(B1395,SAOM!B$2:U3053,20,0)</f>
        <v>Não tem cabo.</v>
      </c>
    </row>
    <row r="1396" spans="1:38" s="15" customFormat="1" ht="15.75" customHeight="1">
      <c r="A1396" s="39">
        <v>5036</v>
      </c>
      <c r="B1396" s="31">
        <v>5036</v>
      </c>
      <c r="C1396" s="31">
        <v>5036</v>
      </c>
      <c r="D1396" s="33" t="str">
        <f>VLOOKUP(B1396,SAOM!B$2:H3053,7,0)</f>
        <v>SES-MOAO-5036</v>
      </c>
      <c r="E1396" s="13">
        <v>41226</v>
      </c>
      <c r="F1396" s="13">
        <f t="shared" si="79"/>
        <v>41271</v>
      </c>
      <c r="G1396" s="13">
        <f>VLOOKUP(B1396,SAOM!B$2:D2940,3,0)</f>
        <v>41271</v>
      </c>
      <c r="H1396" s="13">
        <f t="shared" si="76"/>
        <v>41286</v>
      </c>
      <c r="I1396" s="13" t="s">
        <v>458</v>
      </c>
      <c r="J1396" s="10" t="s">
        <v>469</v>
      </c>
      <c r="K1396" s="33" t="str">
        <f>VLOOKUP(B1396,SAOM!B$2:H2937,4,0)</f>
        <v>Aceito</v>
      </c>
      <c r="L1396" s="10" t="s">
        <v>11989</v>
      </c>
      <c r="M1396" s="33" t="str">
        <f>VLOOKUP(B1396,SAOM!B$2:F3223,5,0)</f>
        <v>Torre</v>
      </c>
      <c r="N1396" s="11" t="s">
        <v>9528</v>
      </c>
      <c r="O1396" s="11" t="str">
        <f>VLOOKUP(N1396,Coordenadas!B$2:C2243,2,0)</f>
        <v>SUL</v>
      </c>
      <c r="P1396" s="11" t="str">
        <f>VLOOKUP(N1396,Coordenadas!B$2:D2243,3,0)</f>
        <v xml:space="preserve"> 22°25'58.91"S</v>
      </c>
      <c r="Q1396" s="11" t="str">
        <f>VLOOKUP(N1396,Coordenadas!B$2:E2243,4,0)</f>
        <v xml:space="preserve"> 46°34'18.12"O</v>
      </c>
      <c r="R1396" s="33">
        <v>4033</v>
      </c>
      <c r="S1396" s="13">
        <v>41243</v>
      </c>
      <c r="T1396" s="35" t="str">
        <f>VLOOKUP(B1396,SAOM!B$2:M2937,9,0)</f>
        <v>Caroline Scalco Ferreira</v>
      </c>
      <c r="U1396" s="13" t="str">
        <f>VLOOKUP(B1396,SAOM!B$2:N2937,10,0)</f>
        <v>Avenida das Fontes,775 - São Simão</v>
      </c>
      <c r="V1396" s="35" t="str">
        <f>VLOOKUP(B1396,SAOM!B$2:P2937,12,0)</f>
        <v>(35)34654300</v>
      </c>
      <c r="W1396" s="60" t="str">
        <f>VLOOKUP(B1396,SAOM!B$2:O2937,11,0)</f>
        <v>37580-000</v>
      </c>
      <c r="X1396" s="33" t="str">
        <f>VLOOKUP(B1396,SAOM!B$2:Q2937,13,0)</f>
        <v>00:20:0E:10:57:87</v>
      </c>
      <c r="Y1396" s="13">
        <v>41260</v>
      </c>
      <c r="Z1396" s="11" t="s">
        <v>12178</v>
      </c>
      <c r="AA1396" s="14">
        <v>41261</v>
      </c>
      <c r="AB1396" s="28">
        <f>VLOOKUP(C1396,Relatorios!A$3:B2167,2,0)</f>
        <v>41263</v>
      </c>
      <c r="AC1396" s="287">
        <f>VLOOKUP(D1396,Faturamento!D$3:F2831,3,0)</f>
        <v>41292</v>
      </c>
      <c r="AD1396" s="41"/>
      <c r="AE1396" s="14" t="str">
        <f>VLOOKUP(B1396,SAOM!B$2:T2937,16,0)</f>
        <v>-</v>
      </c>
      <c r="AF1396" s="14">
        <f t="shared" si="77"/>
        <v>41351</v>
      </c>
      <c r="AG1396" s="14" t="s">
        <v>4162</v>
      </c>
      <c r="AH1396" s="14"/>
      <c r="AI1396" s="47"/>
      <c r="AJ1396" s="114"/>
      <c r="AK1396" s="114"/>
      <c r="AL1396" s="11" t="str">
        <f>VLOOKUP(B1396,SAOM!B$2:U3054,20,0)</f>
        <v>Vai deixar conectado no modem.</v>
      </c>
    </row>
    <row r="1397" spans="1:38" s="15" customFormat="1" ht="15.75" customHeight="1">
      <c r="A1397" s="39">
        <v>5037</v>
      </c>
      <c r="B1397" s="31">
        <v>5037</v>
      </c>
      <c r="C1397" s="31">
        <v>5037</v>
      </c>
      <c r="D1397" s="33" t="str">
        <f>VLOOKUP(B1397,SAOM!B$2:H3054,7,0)</f>
        <v>SES-MOAO-5037</v>
      </c>
      <c r="E1397" s="13">
        <v>41226</v>
      </c>
      <c r="F1397" s="13">
        <f t="shared" si="79"/>
        <v>41271</v>
      </c>
      <c r="G1397" s="13">
        <f>VLOOKUP(B1397,SAOM!B$2:D2941,3,0)</f>
        <v>41271</v>
      </c>
      <c r="H1397" s="13">
        <f t="shared" si="76"/>
        <v>41286</v>
      </c>
      <c r="I1397" s="13" t="s">
        <v>458</v>
      </c>
      <c r="J1397" s="10" t="s">
        <v>469</v>
      </c>
      <c r="K1397" s="33" t="str">
        <f>VLOOKUP(B1397,SAOM!B$2:H2938,4,0)</f>
        <v>Aceito</v>
      </c>
      <c r="L1397" s="10" t="s">
        <v>11989</v>
      </c>
      <c r="M1397" s="33" t="str">
        <f>VLOOKUP(B1397,SAOM!B$2:F3224,5,0)</f>
        <v>Torre</v>
      </c>
      <c r="N1397" s="11" t="s">
        <v>9528</v>
      </c>
      <c r="O1397" s="11" t="str">
        <f>VLOOKUP(N1397,Coordenadas!B$2:C2244,2,0)</f>
        <v>SUL</v>
      </c>
      <c r="P1397" s="11" t="str">
        <f>VLOOKUP(N1397,Coordenadas!B$2:D2244,3,0)</f>
        <v xml:space="preserve"> 22°25'58.91"S</v>
      </c>
      <c r="Q1397" s="11" t="str">
        <f>VLOOKUP(N1397,Coordenadas!B$2:E2244,4,0)</f>
        <v xml:space="preserve"> 46°34'18.12"O</v>
      </c>
      <c r="R1397" s="33">
        <v>4033</v>
      </c>
      <c r="S1397" s="13">
        <v>41243</v>
      </c>
      <c r="T1397" s="35" t="str">
        <f>VLOOKUP(B1397,SAOM!B$2:M2938,9,0)</f>
        <v>Andrea Martins Benigno</v>
      </c>
      <c r="U1397" s="13" t="str">
        <f>VLOOKUP(B1397,SAOM!B$2:N2938,10,0)</f>
        <v xml:space="preserve">Rua Aquiles de Souza Bueno,s/n - Mococa </v>
      </c>
      <c r="V1397" s="35" t="str">
        <f>VLOOKUP(B1397,SAOM!B$2:P2938,12,0)</f>
        <v>(35) 34657262</v>
      </c>
      <c r="W1397" s="60" t="str">
        <f>VLOOKUP(B1397,SAOM!B$2:O2938,11,0)</f>
        <v>37580-000</v>
      </c>
      <c r="X1397" s="33" t="str">
        <f>VLOOKUP(B1397,SAOM!B$2:Q2938,13,0)</f>
        <v>00:20:0E:10:54:12</v>
      </c>
      <c r="Y1397" s="13">
        <v>41261</v>
      </c>
      <c r="Z1397" s="11" t="s">
        <v>13259</v>
      </c>
      <c r="AA1397" s="14">
        <v>41261</v>
      </c>
      <c r="AB1397" s="28">
        <f>VLOOKUP(C1397,Relatorios!A$3:B2168,2,0)</f>
        <v>41278</v>
      </c>
      <c r="AC1397" s="287">
        <f>VLOOKUP(D1397,Faturamento!D$3:F2832,3,0)</f>
        <v>41292</v>
      </c>
      <c r="AD1397" s="41"/>
      <c r="AE1397" s="14" t="str">
        <f>VLOOKUP(B1397,SAOM!B$2:T2938,16,0)</f>
        <v>-</v>
      </c>
      <c r="AF1397" s="14">
        <f t="shared" si="77"/>
        <v>41351</v>
      </c>
      <c r="AG1397" s="14" t="s">
        <v>4162</v>
      </c>
      <c r="AH1397" s="14"/>
      <c r="AI1397" s="47"/>
      <c r="AJ1397" s="114"/>
      <c r="AK1397" s="114"/>
      <c r="AL1397" s="11" t="str">
        <f>VLOOKUP(B1397,SAOM!B$2:U3055,20,0)</f>
        <v>Vai deixar conectado no modem.</v>
      </c>
    </row>
    <row r="1398" spans="1:38" s="15" customFormat="1" ht="15.75" customHeight="1">
      <c r="A1398" s="39">
        <v>5038</v>
      </c>
      <c r="B1398" s="31">
        <v>5038</v>
      </c>
      <c r="C1398" s="31">
        <v>5038</v>
      </c>
      <c r="D1398" s="33" t="str">
        <f>VLOOKUP(B1398,SAOM!B$2:H3055,7,0)</f>
        <v>SES-MOAO-5038</v>
      </c>
      <c r="E1398" s="13">
        <v>41226</v>
      </c>
      <c r="F1398" s="13">
        <f t="shared" si="79"/>
        <v>41271</v>
      </c>
      <c r="G1398" s="13">
        <f>VLOOKUP(B1398,SAOM!B$2:D2942,3,0)</f>
        <v>41271</v>
      </c>
      <c r="H1398" s="13">
        <f t="shared" si="76"/>
        <v>41286</v>
      </c>
      <c r="I1398" s="13">
        <v>41247</v>
      </c>
      <c r="J1398" s="10" t="s">
        <v>469</v>
      </c>
      <c r="K1398" s="33" t="str">
        <f>VLOOKUP(B1398,SAOM!B$2:H2939,4,0)</f>
        <v>Aceito</v>
      </c>
      <c r="L1398" s="10" t="s">
        <v>11989</v>
      </c>
      <c r="M1398" s="33" t="str">
        <f>VLOOKUP(B1398,SAOM!B$2:F3225,5,0)</f>
        <v>Torre</v>
      </c>
      <c r="N1398" s="11" t="s">
        <v>9528</v>
      </c>
      <c r="O1398" s="11" t="str">
        <f>VLOOKUP(N1398,Coordenadas!B$2:C2245,2,0)</f>
        <v>SUL</v>
      </c>
      <c r="P1398" s="11" t="str">
        <f>VLOOKUP(N1398,Coordenadas!B$2:D2245,3,0)</f>
        <v xml:space="preserve"> 22°25'58.91"S</v>
      </c>
      <c r="Q1398" s="11" t="str">
        <f>VLOOKUP(N1398,Coordenadas!B$2:E2245,4,0)</f>
        <v xml:space="preserve"> 46°34'18.12"O</v>
      </c>
      <c r="R1398" s="33">
        <v>4033</v>
      </c>
      <c r="S1398" s="13">
        <v>41243</v>
      </c>
      <c r="T1398" s="35" t="str">
        <f>VLOOKUP(B1398,SAOM!B$2:M2939,9,0)</f>
        <v>Clarice Martins de Carvalho Blumer</v>
      </c>
      <c r="U1398" s="13" t="str">
        <f>VLOOKUP(B1398,SAOM!B$2:N2939,10,0)</f>
        <v xml:space="preserve">Rua José Comparini,35 - Tijuco Preto	</v>
      </c>
      <c r="V1398" s="35" t="str">
        <f>VLOOKUP(B1398,SAOM!B$2:P2939,12,0)</f>
        <v>(35)3465-4827</v>
      </c>
      <c r="W1398" s="60" t="str">
        <f>VLOOKUP(B1398,SAOM!B$2:O2939,11,0)</f>
        <v>37580-000</v>
      </c>
      <c r="X1398" s="33" t="str">
        <f>VLOOKUP(B1398,SAOM!B$2:Q2939,13,0)</f>
        <v>00:20:0e:10:56:f1</v>
      </c>
      <c r="Y1398" s="13">
        <v>41261</v>
      </c>
      <c r="Z1398" s="11" t="s">
        <v>13259</v>
      </c>
      <c r="AA1398" s="14">
        <v>41263</v>
      </c>
      <c r="AB1398" s="28">
        <f>VLOOKUP(C1398,Relatorios!A$3:B2169,2,0)</f>
        <v>41278</v>
      </c>
      <c r="AC1398" s="287">
        <f>VLOOKUP(D1398,Faturamento!D$3:F2833,3,0)</f>
        <v>41294</v>
      </c>
      <c r="AD1398" s="41"/>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 t="shared" si="77"/>
        <v>41353</v>
      </c>
      <c r="AG1398" s="14" t="s">
        <v>4162</v>
      </c>
      <c r="AH1398" s="14"/>
      <c r="AI1398" s="47"/>
      <c r="AJ1398" s="114"/>
      <c r="AK1398" s="114"/>
      <c r="AL1398" s="11" t="str">
        <f>VLOOKUP(B1398,SAOM!B$2:U3056,20,0)</f>
        <v>Conectado ao modem</v>
      </c>
    </row>
    <row r="1399" spans="1:38" s="15" customFormat="1" ht="15.75" customHeight="1">
      <c r="A1399" s="39">
        <v>5039</v>
      </c>
      <c r="B1399" s="31">
        <v>5039</v>
      </c>
      <c r="C1399" s="31">
        <v>5039</v>
      </c>
      <c r="D1399" s="33" t="str">
        <f>VLOOKUP(B1399,SAOM!B$2:H3056,7,0)</f>
        <v>SES-MOAO-5039</v>
      </c>
      <c r="E1399" s="13">
        <v>41226</v>
      </c>
      <c r="F1399" s="13">
        <f t="shared" si="79"/>
        <v>41271</v>
      </c>
      <c r="G1399" s="13">
        <f>VLOOKUP(B1399,SAOM!B$2:D2943,3,0)</f>
        <v>41271</v>
      </c>
      <c r="H1399" s="13">
        <f t="shared" si="76"/>
        <v>41286</v>
      </c>
      <c r="I1399" s="13" t="s">
        <v>458</v>
      </c>
      <c r="J1399" s="10" t="s">
        <v>469</v>
      </c>
      <c r="K1399" s="33" t="str">
        <f>VLOOKUP(B1399,SAOM!B$2:H2940,4,0)</f>
        <v>Aceito</v>
      </c>
      <c r="L1399" s="10" t="s">
        <v>11989</v>
      </c>
      <c r="M1399" s="33" t="str">
        <f>VLOOKUP(B1399,SAOM!B$2:F3226,5,0)</f>
        <v>Torre</v>
      </c>
      <c r="N1399" s="11" t="s">
        <v>9528</v>
      </c>
      <c r="O1399" s="11" t="str">
        <f>VLOOKUP(N1399,Coordenadas!B$2:C2246,2,0)</f>
        <v>SUL</v>
      </c>
      <c r="P1399" s="11" t="str">
        <f>VLOOKUP(N1399,Coordenadas!B$2:D2246,3,0)</f>
        <v xml:space="preserve"> 22°25'58.91"S</v>
      </c>
      <c r="Q1399" s="11" t="str">
        <f>VLOOKUP(N1399,Coordenadas!B$2:E2246,4,0)</f>
        <v xml:space="preserve"> 46°34'18.12"O</v>
      </c>
      <c r="R1399" s="33">
        <v>4033</v>
      </c>
      <c r="S1399" s="13">
        <v>41243</v>
      </c>
      <c r="T1399" s="35" t="str">
        <f>VLOOKUP(B1399,SAOM!B$2:M2940,9,0)</f>
        <v>Luciane Sales Silva Mendes</v>
      </c>
      <c r="U1399" s="13" t="str">
        <f>VLOOKUP(B1399,SAOM!B$2:N2940,10,0)</f>
        <v>Estrada Municipal /s/n - Batinga</v>
      </c>
      <c r="V1399" s="35" t="str">
        <f>VLOOKUP(B1399,SAOM!B$2:P2940,12,0)</f>
        <v>(35) 84546386</v>
      </c>
      <c r="W1399" s="60" t="str">
        <f>VLOOKUP(B1399,SAOM!B$2:O2940,11,0)</f>
        <v>37580-000</v>
      </c>
      <c r="X1399" s="33" t="str">
        <f>VLOOKUP(B1399,SAOM!B$2:Q2940,13,0)</f>
        <v>00:20:0E:10:56:8E</v>
      </c>
      <c r="Y1399" s="13">
        <v>41262</v>
      </c>
      <c r="Z1399" s="11" t="s">
        <v>12178</v>
      </c>
      <c r="AA1399" s="14">
        <v>41262</v>
      </c>
      <c r="AB1399" s="28">
        <f>VLOOKUP(C1399,Relatorios!A$3:B2170,2,0)</f>
        <v>41278</v>
      </c>
      <c r="AC1399" s="287">
        <f>VLOOKUP(D1399,Faturamento!D$3:F2834,3,0)</f>
        <v>41293</v>
      </c>
      <c r="AD1399" s="41"/>
      <c r="AE1399" s="14" t="str">
        <f>VLOOKUP(B1399,SAOM!B$2:T2940,16,0)</f>
        <v>-</v>
      </c>
      <c r="AF1399" s="14">
        <f t="shared" si="77"/>
        <v>41352</v>
      </c>
      <c r="AG1399" s="14" t="s">
        <v>4162</v>
      </c>
      <c r="AH1399" s="14"/>
      <c r="AI1399" s="47"/>
      <c r="AJ1399" s="114"/>
      <c r="AK1399" s="114"/>
      <c r="AL1399" s="11" t="str">
        <f>VLOOKUP(B1399,SAOM!B$2:U3057,20,0)</f>
        <v>Vai deixar no modem.</v>
      </c>
    </row>
    <row r="1400" spans="1:38" s="15" customFormat="1" ht="15.75" customHeight="1">
      <c r="A1400" s="39">
        <v>5040</v>
      </c>
      <c r="B1400" s="31">
        <v>5040</v>
      </c>
      <c r="C1400" s="31">
        <v>5040</v>
      </c>
      <c r="D1400" s="33" t="str">
        <f>VLOOKUP(B1400,SAOM!B$2:H3057,7,0)</f>
        <v>SES-MOAO-5040</v>
      </c>
      <c r="E1400" s="13">
        <v>41226</v>
      </c>
      <c r="F1400" s="13">
        <f t="shared" si="79"/>
        <v>41271</v>
      </c>
      <c r="G1400" s="13">
        <f>VLOOKUP(B1400,SAOM!B$2:D2944,3,0)</f>
        <v>41271</v>
      </c>
      <c r="H1400" s="13">
        <f t="shared" si="76"/>
        <v>41286</v>
      </c>
      <c r="I1400" s="13">
        <v>41247</v>
      </c>
      <c r="J1400" s="10" t="s">
        <v>469</v>
      </c>
      <c r="K1400" s="33" t="str">
        <f>VLOOKUP(B1400,SAOM!B$2:H2941,4,0)</f>
        <v>Aceito</v>
      </c>
      <c r="L1400" s="10" t="s">
        <v>11989</v>
      </c>
      <c r="M1400" s="33" t="str">
        <f>VLOOKUP(B1400,SAOM!B$2:F3227,5,0)</f>
        <v>Torre</v>
      </c>
      <c r="N1400" s="11" t="s">
        <v>9528</v>
      </c>
      <c r="O1400" s="11" t="str">
        <f>VLOOKUP(N1400,Coordenadas!B$2:C2247,2,0)</f>
        <v>SUL</v>
      </c>
      <c r="P1400" s="11" t="str">
        <f>VLOOKUP(N1400,Coordenadas!B$2:D2247,3,0)</f>
        <v xml:space="preserve"> 22°25'58.91"S</v>
      </c>
      <c r="Q1400" s="11" t="str">
        <f>VLOOKUP(N1400,Coordenadas!B$2:E2247,4,0)</f>
        <v xml:space="preserve"> 46°34'18.12"O</v>
      </c>
      <c r="R1400" s="33">
        <v>4033</v>
      </c>
      <c r="S1400" s="13">
        <v>41243</v>
      </c>
      <c r="T1400" s="35" t="str">
        <f>VLOOKUP(B1400,SAOM!B$2:M2941,9,0)</f>
        <v>Ana Maria Souza Vieira</v>
      </c>
      <c r="U1400" s="13" t="str">
        <f>VLOOKUP(B1400,SAOM!B$2:N2941,10,0)</f>
        <v>Rua Segundo Marcelino Gottardello,74 - Colinas</v>
      </c>
      <c r="V1400" s="35" t="str">
        <f>VLOOKUP(B1400,SAOM!B$2:P2941,12,0)</f>
        <v>(35)88291129/8823-36</v>
      </c>
      <c r="W1400" s="60" t="str">
        <f>VLOOKUP(B1400,SAOM!B$2:O2941,11,0)</f>
        <v>37580-000</v>
      </c>
      <c r="X1400" s="33" t="str">
        <f>VLOOKUP(B1400,SAOM!B$2:Q2941,13,0)</f>
        <v>00:20:0E:10:54:53</v>
      </c>
      <c r="Y1400" s="13">
        <v>41261</v>
      </c>
      <c r="Z1400" s="11" t="s">
        <v>12178</v>
      </c>
      <c r="AA1400" s="14">
        <v>41261</v>
      </c>
      <c r="AB1400" s="28">
        <f>VLOOKUP(C1400,Relatorios!A$3:B2171,2,0)</f>
        <v>41278</v>
      </c>
      <c r="AC1400" s="287">
        <f>VLOOKUP(D1400,Faturamento!D$3:F2835,3,0)</f>
        <v>41292</v>
      </c>
      <c r="AD1400" s="41"/>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 t="shared" si="77"/>
        <v>41351</v>
      </c>
      <c r="AG1400" s="14" t="s">
        <v>4162</v>
      </c>
      <c r="AH1400" s="14"/>
      <c r="AI1400" s="47"/>
      <c r="AJ1400" s="114"/>
      <c r="AK1400" s="114"/>
      <c r="AL1400" s="11" t="str">
        <f>VLOOKUP(B1400,SAOM!B$2:U3058,20,0)</f>
        <v>Não há terminal próximo.</v>
      </c>
    </row>
    <row r="1401" spans="1:38" s="57" customFormat="1" ht="15.75" customHeight="1">
      <c r="A1401" s="39">
        <v>5041</v>
      </c>
      <c r="B1401" s="31">
        <v>5041</v>
      </c>
      <c r="C1401" s="31">
        <v>5041</v>
      </c>
      <c r="D1401" s="31" t="str">
        <f>VLOOKUP(B1401,SAOM!B$2:H3058,7,0)</f>
        <v>SES-MOAS-5041</v>
      </c>
      <c r="E1401" s="24">
        <v>41226</v>
      </c>
      <c r="F1401" s="24">
        <f t="shared" si="79"/>
        <v>41271</v>
      </c>
      <c r="G1401" s="24">
        <f>VLOOKUP(B1401,SAOM!B$2:D2945,3,0)</f>
        <v>41305</v>
      </c>
      <c r="H1401" s="24">
        <f t="shared" si="76"/>
        <v>41286</v>
      </c>
      <c r="I1401" s="24">
        <v>41289</v>
      </c>
      <c r="J1401" s="48" t="s">
        <v>469</v>
      </c>
      <c r="K1401" s="31" t="str">
        <f>VLOOKUP(B1401,SAOM!B$2:H2942,4,0)</f>
        <v>Aceito</v>
      </c>
      <c r="L1401" s="48" t="s">
        <v>456</v>
      </c>
      <c r="M1401" s="33" t="str">
        <f>VLOOKUP(B1401,SAOM!B$2:F3228,5,0)</f>
        <v>Lider</v>
      </c>
      <c r="N1401" s="40" t="s">
        <v>1665</v>
      </c>
      <c r="O1401" s="40" t="str">
        <f>VLOOKUP(N1401,Coordenadas!B$2:C2248,2,0)</f>
        <v>CENTRO</v>
      </c>
      <c r="P1401" s="40" t="str">
        <f>VLOOKUP(N1401,Coordenadas!B$2:D2248,3,0)</f>
        <v xml:space="preserve"> 18°35'46.45"S</v>
      </c>
      <c r="Q1401" s="40" t="str">
        <f>VLOOKUP(N1401,Coordenadas!B$2:E2248,4,0)</f>
        <v xml:space="preserve"> 45°20'47.47"O</v>
      </c>
      <c r="R1401" s="31">
        <v>4033</v>
      </c>
      <c r="S1401" s="24">
        <v>41297</v>
      </c>
      <c r="T1401" s="54" t="str">
        <f>VLOOKUP(B1401,SAOM!B$2:M2942,9,0)</f>
        <v>Mariana / Aricelma</v>
      </c>
      <c r="U1401" s="24" t="str">
        <f>VLOOKUP(B1401,SAOM!B$2:N2942,10,0)</f>
        <v>Rua Vau das Flores, 574 - Varginha</v>
      </c>
      <c r="V1401" s="54" t="str">
        <f>VLOOKUP(B1401,SAOM!B$2:P2942,12,0)</f>
        <v>(38)3755-2056/1100</v>
      </c>
      <c r="W1401" s="175" t="str">
        <f>VLOOKUP(B1401,SAOM!B$2:O2942,11,0)</f>
        <v>35628-000</v>
      </c>
      <c r="X1401" s="31" t="str">
        <f>VLOOKUP(B1401,SAOM!B$2:Q2942,13,0)</f>
        <v>00:20:0e:10:58:a4</v>
      </c>
      <c r="Y1401" s="24">
        <v>41320</v>
      </c>
      <c r="Z1401" s="40" t="s">
        <v>9436</v>
      </c>
      <c r="AA1401" s="55">
        <v>41346</v>
      </c>
      <c r="AB1401" s="56">
        <f>VLOOKUP(C1401,Relatorios!A$3:B2172,2,0)</f>
        <v>41337</v>
      </c>
      <c r="AC1401" s="287">
        <f>VLOOKUP(D1401,Faturamento!D$3:F2836,3,0)</f>
        <v>41377</v>
      </c>
      <c r="AD1401" s="45" t="s">
        <v>15485</v>
      </c>
      <c r="AE1401" s="55" t="str">
        <f>VLOOKUP(B1401,SAOM!B$2:T2942,16,0)</f>
        <v>15/01/2013 16:42:10 	Hernan Martins Alves 	Responsável não está ciente da instalação e se recusou a confirmar as informações de endereço do local.   	Pendência Ativação</v>
      </c>
      <c r="AF1401" s="55">
        <f t="shared" si="77"/>
        <v>41436</v>
      </c>
      <c r="AG1401" s="55">
        <v>41324</v>
      </c>
      <c r="AH1401" s="55">
        <v>41346</v>
      </c>
      <c r="AI1401" s="181" t="s">
        <v>8609</v>
      </c>
      <c r="AJ1401" s="115" t="s">
        <v>15479</v>
      </c>
      <c r="AK1401" s="115" t="s">
        <v>15830</v>
      </c>
      <c r="AL1401" s="40" t="str">
        <f>VLOOKUP(B1401,SAOM!B$2:U3059,20,0)</f>
        <v>Conectado ao modem</v>
      </c>
    </row>
    <row r="1402" spans="1:38" s="57" customFormat="1" ht="15.75" customHeight="1">
      <c r="A1402" s="39">
        <v>5042</v>
      </c>
      <c r="B1402" s="31">
        <v>5042</v>
      </c>
      <c r="C1402" s="31">
        <v>5042</v>
      </c>
      <c r="D1402" s="31" t="str">
        <f>VLOOKUP(B1402,SAOM!B$2:H3059,7,0)</f>
        <v>SES-MOAS-5042</v>
      </c>
      <c r="E1402" s="24">
        <v>41226</v>
      </c>
      <c r="F1402" s="24">
        <f t="shared" si="79"/>
        <v>41271</v>
      </c>
      <c r="G1402" s="24">
        <f>VLOOKUP(B1402,SAOM!B$2:D2946,3,0)</f>
        <v>41305</v>
      </c>
      <c r="H1402" s="24">
        <f t="shared" si="76"/>
        <v>41286</v>
      </c>
      <c r="I1402" s="24">
        <v>41289</v>
      </c>
      <c r="J1402" s="48" t="s">
        <v>469</v>
      </c>
      <c r="K1402" s="31" t="str">
        <f>VLOOKUP(B1402,SAOM!B$2:H2943,4,0)</f>
        <v>Aceito</v>
      </c>
      <c r="L1402" s="48" t="s">
        <v>456</v>
      </c>
      <c r="M1402" s="33" t="str">
        <f>VLOOKUP(B1402,SAOM!B$2:F3229,5,0)</f>
        <v>Lider</v>
      </c>
      <c r="N1402" s="40" t="s">
        <v>1665</v>
      </c>
      <c r="O1402" s="40" t="str">
        <f>VLOOKUP(N1402,Coordenadas!B$2:C2249,2,0)</f>
        <v>CENTRO</v>
      </c>
      <c r="P1402" s="40" t="str">
        <f>VLOOKUP(N1402,Coordenadas!B$2:D2249,3,0)</f>
        <v xml:space="preserve"> 18°35'46.45"S</v>
      </c>
      <c r="Q1402" s="40" t="str">
        <f>VLOOKUP(N1402,Coordenadas!B$2:E2249,4,0)</f>
        <v xml:space="preserve"> 45°20'47.47"O</v>
      </c>
      <c r="R1402" s="31">
        <v>4033</v>
      </c>
      <c r="S1402" s="24">
        <v>41297</v>
      </c>
      <c r="T1402" s="54" t="str">
        <f>VLOOKUP(B1402,SAOM!B$2:M2943,9,0)</f>
        <v>Marcella / Aricelma</v>
      </c>
      <c r="U1402" s="24" t="str">
        <f>VLOOKUP(B1402,SAOM!B$2:N2943,10,0)</f>
        <v>Rua Frei Orlando, 574 - Centro</v>
      </c>
      <c r="V1402" s="54" t="str">
        <f>VLOOKUP(B1402,SAOM!B$2:P2943,12,0)</f>
        <v>(38)3755-1810 / 1100</v>
      </c>
      <c r="W1402" s="175" t="str">
        <f>VLOOKUP(B1402,SAOM!B$2:O2943,11,0)</f>
        <v>35628-000</v>
      </c>
      <c r="X1402" s="31" t="str">
        <f>VLOOKUP(B1402,SAOM!B$2:Q2943,13,0)</f>
        <v>00:20:0e:10:59:16</v>
      </c>
      <c r="Y1402" s="24">
        <v>41313</v>
      </c>
      <c r="Z1402" s="40" t="s">
        <v>9436</v>
      </c>
      <c r="AA1402" s="55">
        <v>41320</v>
      </c>
      <c r="AB1402" s="56">
        <f>VLOOKUP(C1402,Relatorios!A$3:B2173,2,0)</f>
        <v>41337</v>
      </c>
      <c r="AC1402" s="287">
        <f>VLOOKUP(D1402,Faturamento!D$3:F2837,3,0)</f>
        <v>41351</v>
      </c>
      <c r="AD1402" s="45"/>
      <c r="AE1402" s="55" t="str">
        <f>VLOOKUP(B1402,SAOM!B$2:T2943,16,0)</f>
        <v>15/01/2013 16:43:26 	Hernan Martins Alves 	Não consegue contato com a localidade.  	Pendência Ativação</v>
      </c>
      <c r="AF1402" s="55">
        <f t="shared" si="77"/>
        <v>41410</v>
      </c>
      <c r="AG1402" s="55">
        <v>41348</v>
      </c>
      <c r="AH1402" s="55">
        <v>41352</v>
      </c>
      <c r="AI1402" s="181" t="s">
        <v>8610</v>
      </c>
      <c r="AJ1402" s="115" t="s">
        <v>15887</v>
      </c>
      <c r="AK1402" s="115" t="s">
        <v>15897</v>
      </c>
      <c r="AL1402" s="11" t="str">
        <f>VLOOKUP(B1402,SAOM!B$2:U3060,20,0)</f>
        <v>Conectado ao modem</v>
      </c>
    </row>
    <row r="1403" spans="1:38" s="57" customFormat="1" ht="15.75" customHeight="1">
      <c r="A1403" s="39">
        <v>5043</v>
      </c>
      <c r="B1403" s="31">
        <v>5043</v>
      </c>
      <c r="C1403" s="31">
        <v>5043</v>
      </c>
      <c r="D1403" s="31" t="str">
        <f>VLOOKUP(B1403,SAOM!B$2:H3060,7,0)</f>
        <v>SES-MOAS-5043</v>
      </c>
      <c r="E1403" s="24">
        <v>41226</v>
      </c>
      <c r="F1403" s="24">
        <f t="shared" si="79"/>
        <v>41271</v>
      </c>
      <c r="G1403" s="24">
        <f>VLOOKUP(B1403,SAOM!B$2:D2947,3,0)</f>
        <v>41271</v>
      </c>
      <c r="H1403" s="24">
        <f t="shared" si="76"/>
        <v>41286</v>
      </c>
      <c r="I1403" s="24" t="s">
        <v>458</v>
      </c>
      <c r="J1403" s="48" t="s">
        <v>469</v>
      </c>
      <c r="K1403" s="31" t="str">
        <f>VLOOKUP(B1403,SAOM!B$2:H2944,4,0)</f>
        <v>Aceito</v>
      </c>
      <c r="L1403" s="48" t="s">
        <v>456</v>
      </c>
      <c r="M1403" s="33" t="str">
        <f>VLOOKUP(B1403,SAOM!B$2:F3230,5,0)</f>
        <v>Lider</v>
      </c>
      <c r="N1403" s="40" t="s">
        <v>1665</v>
      </c>
      <c r="O1403" s="40" t="str">
        <f>VLOOKUP(N1403,Coordenadas!B$2:C2250,2,0)</f>
        <v>CENTRO</v>
      </c>
      <c r="P1403" s="40" t="str">
        <f>VLOOKUP(N1403,Coordenadas!B$2:D2250,3,0)</f>
        <v xml:space="preserve"> 18°35'46.45"S</v>
      </c>
      <c r="Q1403" s="40" t="str">
        <f>VLOOKUP(N1403,Coordenadas!B$2:E2250,4,0)</f>
        <v xml:space="preserve"> 45°20'47.47"O</v>
      </c>
      <c r="R1403" s="31">
        <v>4033</v>
      </c>
      <c r="S1403" s="24">
        <v>41297</v>
      </c>
      <c r="T1403" s="54" t="str">
        <f>VLOOKUP(B1403,SAOM!B$2:M2944,9,0)</f>
        <v>Roseane / Aricelma</v>
      </c>
      <c r="U1403" s="24" t="str">
        <f>VLOOKUP(B1403,SAOM!B$2:N2944,10,0)</f>
        <v>Rua Floripes Campos, 347 - São Geraldo</v>
      </c>
      <c r="V1403" s="54" t="str">
        <f>VLOOKUP(B1403,SAOM!B$2:P2944,12,0)</f>
        <v>(38)3755-2240</v>
      </c>
      <c r="W1403" s="175" t="str">
        <f>VLOOKUP(B1403,SAOM!B$2:O2944,11,0)</f>
        <v>35628-000</v>
      </c>
      <c r="X1403" s="31" t="str">
        <f>VLOOKUP(B1403,SAOM!B$2:Q2944,13,0)</f>
        <v>00:20:0e:10:59:2c</v>
      </c>
      <c r="Y1403" s="24">
        <v>41320</v>
      </c>
      <c r="Z1403" s="40" t="s">
        <v>9436</v>
      </c>
      <c r="AA1403" s="55">
        <v>41323</v>
      </c>
      <c r="AB1403" s="56">
        <f>VLOOKUP(C1403,Relatorios!A$3:B2174,2,0)</f>
        <v>41337</v>
      </c>
      <c r="AC1403" s="287">
        <f>VLOOKUP(D1403,Faturamento!D$3:F2838,3,0)</f>
        <v>41354</v>
      </c>
      <c r="AD1403" s="45"/>
      <c r="AE1403" s="55" t="str">
        <f>VLOOKUP(B1403,SAOM!B$2:T2944,16,0)</f>
        <v>-</v>
      </c>
      <c r="AF1403" s="55">
        <f t="shared" si="77"/>
        <v>41413</v>
      </c>
      <c r="AG1403" s="55" t="s">
        <v>4162</v>
      </c>
      <c r="AH1403" s="55"/>
      <c r="AI1403" s="181"/>
      <c r="AJ1403" s="115"/>
      <c r="AK1403" s="115"/>
      <c r="AL1403" s="11" t="str">
        <f>VLOOKUP(B1403,SAOM!B$2:U3061,20,0)</f>
        <v>Modem.</v>
      </c>
    </row>
    <row r="1404" spans="1:38" s="15" customFormat="1" ht="15.75" customHeight="1">
      <c r="A1404" s="39">
        <v>5044</v>
      </c>
      <c r="B1404" s="31">
        <v>5044</v>
      </c>
      <c r="C1404" s="31">
        <v>5044</v>
      </c>
      <c r="D1404" s="33" t="str">
        <f>VLOOKUP(B1404,SAOM!B$2:H3061,7,0)</f>
        <v>SES-NOAO-5044</v>
      </c>
      <c r="E1404" s="13">
        <v>41226</v>
      </c>
      <c r="F1404" s="13">
        <f t="shared" si="79"/>
        <v>41271</v>
      </c>
      <c r="G1404" s="13">
        <f>VLOOKUP(B1404,SAOM!B$2:D2948,3,0)</f>
        <v>41271</v>
      </c>
      <c r="H1404" s="13">
        <f t="shared" si="76"/>
        <v>41286</v>
      </c>
      <c r="I1404" s="13">
        <v>41247</v>
      </c>
      <c r="J1404" s="10" t="s">
        <v>469</v>
      </c>
      <c r="K1404" s="33" t="str">
        <f>VLOOKUP(B1404,SAOM!B$2:H2945,4,0)</f>
        <v>Aceito</v>
      </c>
      <c r="L1404" s="10" t="s">
        <v>456</v>
      </c>
      <c r="M1404" s="33" t="str">
        <f>VLOOKUP(B1404,SAOM!B$2:F3231,5,0)</f>
        <v>Lider</v>
      </c>
      <c r="N1404" s="11" t="s">
        <v>9561</v>
      </c>
      <c r="O1404" s="11" t="str">
        <f>VLOOKUP(N1404,Coordenadas!B$2:C2251,2,0)</f>
        <v>CENTRO</v>
      </c>
      <c r="P1404" s="11" t="str">
        <f>VLOOKUP(N1404,Coordenadas!B$2:D2251,3,0)</f>
        <v xml:space="preserve"> 19°41'19.42"S</v>
      </c>
      <c r="Q1404" s="11" t="str">
        <f>VLOOKUP(N1404,Coordenadas!B$2:E2251,4,0)</f>
        <v xml:space="preserve"> 43°35'12.75"O</v>
      </c>
      <c r="R1404" s="33">
        <v>4033</v>
      </c>
      <c r="S1404" s="13">
        <v>41297</v>
      </c>
      <c r="T1404" s="35" t="str">
        <f>VLOOKUP(B1404,SAOM!B$2:M2945,9,0)</f>
        <v>Thiago Moraes Louzada</v>
      </c>
      <c r="U1404" s="13" t="str">
        <f>VLOOKUP(B1404,SAOM!B$2:N2945,10,0)</f>
        <v xml:space="preserve">Rua Carolino Machado, 350 - Centro </v>
      </c>
      <c r="V1404" s="35" t="str">
        <f>VLOOKUP(B1404,SAOM!B$2:P2945,12,0)</f>
        <v>3685 1250</v>
      </c>
      <c r="W1404" s="60" t="str">
        <f>VLOOKUP(B1404,SAOM!B$2:O2945,11,0)</f>
        <v>34990-000</v>
      </c>
      <c r="X1404" s="33" t="str">
        <f>VLOOKUP(B1404,SAOM!B$2:Q2945,13,0)</f>
        <v>00:20:0e:10:4a:9e</v>
      </c>
      <c r="Y1404" s="13">
        <v>41334</v>
      </c>
      <c r="Z1404" s="11" t="s">
        <v>4670</v>
      </c>
      <c r="AA1404" s="14">
        <v>41334</v>
      </c>
      <c r="AB1404" s="28">
        <f>VLOOKUP(C1404,Relatorios!A$3:B2175,2,0)</f>
        <v>41337</v>
      </c>
      <c r="AC1404" s="287">
        <f>VLOOKUP(D1404,Faturamento!D$3:F2839,3,0)</f>
        <v>41365</v>
      </c>
      <c r="AD1404" s="41" t="s">
        <v>15749</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 t="shared" si="77"/>
        <v>41424</v>
      </c>
      <c r="AG1404" s="14" t="s">
        <v>4162</v>
      </c>
      <c r="AH1404" s="14"/>
      <c r="AI1404" s="47"/>
      <c r="AJ1404" s="114"/>
      <c r="AK1404" s="114"/>
      <c r="AL1404" s="11" t="str">
        <f>VLOOKUP(B1404,SAOM!B$2:U3062,20,0)</f>
        <v>Não possui pc</v>
      </c>
    </row>
    <row r="1405" spans="1:38" s="57" customFormat="1" ht="15.75" customHeight="1">
      <c r="A1405" s="39">
        <v>5045</v>
      </c>
      <c r="B1405" s="31">
        <v>5045</v>
      </c>
      <c r="C1405" s="31">
        <v>5045</v>
      </c>
      <c r="D1405" s="31" t="str">
        <f>VLOOKUP(B1405,SAOM!B$2:H3062,7,0)</f>
        <v>SES-NOAS-5045</v>
      </c>
      <c r="E1405" s="24">
        <v>41226</v>
      </c>
      <c r="F1405" s="24">
        <v>41309</v>
      </c>
      <c r="G1405" s="24">
        <f>VLOOKUP(B1405,SAOM!B$2:D2949,3,0)</f>
        <v>41309</v>
      </c>
      <c r="H1405" s="24">
        <f t="shared" si="76"/>
        <v>41324</v>
      </c>
      <c r="I1405" s="24">
        <v>41289</v>
      </c>
      <c r="J1405" s="48" t="s">
        <v>469</v>
      </c>
      <c r="K1405" s="31" t="str">
        <f>VLOOKUP(B1405,SAOM!B$2:H2946,4,0)</f>
        <v>Aceito</v>
      </c>
      <c r="L1405" s="48" t="s">
        <v>456</v>
      </c>
      <c r="M1405" s="33" t="str">
        <f>VLOOKUP(B1405,SAOM!B$2:F3232,5,0)</f>
        <v>Lider</v>
      </c>
      <c r="N1405" s="40" t="s">
        <v>9566</v>
      </c>
      <c r="O1405" s="40" t="str">
        <f>VLOOKUP(N1405,Coordenadas!B$2:C2252,2,0)</f>
        <v>NORDESTE</v>
      </c>
      <c r="P1405" s="40" t="str">
        <f>VLOOKUP(N1405,Coordenadas!B$2:D2252,3,0)</f>
        <v xml:space="preserve"> 17°24'54.49"S</v>
      </c>
      <c r="Q1405" s="40" t="str">
        <f>VLOOKUP(N1405,Coordenadas!B$2:E2252,4,0)</f>
        <v xml:space="preserve"> 41°13'2.13"O</v>
      </c>
      <c r="R1405" s="31">
        <v>4033</v>
      </c>
      <c r="S1405" s="24">
        <v>41297</v>
      </c>
      <c r="T1405" s="54" t="str">
        <f>VLOOKUP(B1405,SAOM!B$2:M2946,9,0)</f>
        <v>Dhiarlen Nogueira Batista</v>
      </c>
      <c r="U1405" s="24" t="str">
        <f>VLOOKUP(B1405,SAOM!B$2:N2946,10,0)</f>
        <v>Rua Germano Augusto de Sousa, nº320 - Centro</v>
      </c>
      <c r="V1405" s="54" t="str">
        <f>VLOOKUP(B1405,SAOM!B$2:P2946,12,0)</f>
        <v>(33)88107383</v>
      </c>
      <c r="W1405" s="175" t="str">
        <f>VLOOKUP(B1405,SAOM!B$2:O2946,11,0)</f>
        <v>39817-000</v>
      </c>
      <c r="X1405" s="31" t="str">
        <f>VLOOKUP(B1405,SAOM!B$2:Q2946,13,0)</f>
        <v>00:20:0e:10:58:62</v>
      </c>
      <c r="Y1405" s="24">
        <v>41369</v>
      </c>
      <c r="Z1405" s="40" t="s">
        <v>13828</v>
      </c>
      <c r="AA1405" s="55">
        <v>41369</v>
      </c>
      <c r="AB1405" s="56" t="e">
        <f>VLOOKUP(C1405,Relatorios!A$3:B2176,2,0)</f>
        <v>#N/A</v>
      </c>
      <c r="AC1405" s="287">
        <f>VLOOKUP(D1405,Faturamento!D$3:F2840,3,0)</f>
        <v>41400</v>
      </c>
      <c r="AD1405" s="45"/>
      <c r="AE1405" s="55" t="str">
        <f>VLOOKUP(B1405,SAOM!B$2:T2946,16,0)</f>
        <v>15/01/2013 16:44:46 	Hernan Martins Alves 	Não consegue contato com a localidade.   	Pendência Ativação</v>
      </c>
      <c r="AF1405" s="55">
        <f t="shared" si="77"/>
        <v>41459</v>
      </c>
      <c r="AG1405" s="55" t="s">
        <v>4162</v>
      </c>
      <c r="AH1405" s="55"/>
      <c r="AI1405" s="181"/>
      <c r="AJ1405" s="115"/>
      <c r="AK1405" s="115"/>
      <c r="AL1405" s="40" t="str">
        <f>VLOOKUP(B1405,SAOM!B$2:U3063,20,0)</f>
        <v>Modem.</v>
      </c>
    </row>
    <row r="1406" spans="1:38" s="57" customFormat="1" ht="15.75" customHeight="1">
      <c r="A1406" s="39">
        <v>5046</v>
      </c>
      <c r="B1406" s="31">
        <v>5046</v>
      </c>
      <c r="C1406" s="31">
        <v>5046</v>
      </c>
      <c r="D1406" s="31" t="str">
        <f>VLOOKUP(B1406,SAOM!B$2:H3063,7,0)</f>
        <v>SES-NOAS-5046</v>
      </c>
      <c r="E1406" s="24">
        <v>41226</v>
      </c>
      <c r="F1406" s="24">
        <f>E1406+45</f>
        <v>41271</v>
      </c>
      <c r="G1406" s="24">
        <f>VLOOKUP(B1406,SAOM!B$2:D2950,3,0)</f>
        <v>41271</v>
      </c>
      <c r="H1406" s="24">
        <f t="shared" si="76"/>
        <v>41286</v>
      </c>
      <c r="I1406" s="24">
        <v>41247</v>
      </c>
      <c r="J1406" s="48" t="s">
        <v>469</v>
      </c>
      <c r="K1406" s="31" t="str">
        <f>VLOOKUP(B1406,SAOM!B$2:H2947,4,0)</f>
        <v>Aceito</v>
      </c>
      <c r="L1406" s="48" t="s">
        <v>456</v>
      </c>
      <c r="M1406" s="33" t="str">
        <f>VLOOKUP(B1406,SAOM!B$2:F3233,5,0)</f>
        <v>Lider</v>
      </c>
      <c r="N1406" s="40" t="s">
        <v>9566</v>
      </c>
      <c r="O1406" s="40" t="str">
        <f>VLOOKUP(N1406,Coordenadas!B$2:C2253,2,0)</f>
        <v>NORDESTE</v>
      </c>
      <c r="P1406" s="40" t="str">
        <f>VLOOKUP(N1406,Coordenadas!B$2:D2253,3,0)</f>
        <v xml:space="preserve"> 17°24'54.49"S</v>
      </c>
      <c r="Q1406" s="40" t="str">
        <f>VLOOKUP(N1406,Coordenadas!B$2:E2253,4,0)</f>
        <v xml:space="preserve"> 41°13'2.13"O</v>
      </c>
      <c r="R1406" s="31">
        <v>4033</v>
      </c>
      <c r="S1406" s="24">
        <v>41297</v>
      </c>
      <c r="T1406" s="54" t="str">
        <f>VLOOKUP(B1406,SAOM!B$2:M2947,9,0)</f>
        <v>Christiane Batista da Cruz</v>
      </c>
      <c r="U1406" s="24" t="str">
        <f>VLOOKUP(B1406,SAOM!B$2:N2947,10,0)</f>
        <v>Rua São Paulo, nº110 - Centro</v>
      </c>
      <c r="V1406" s="54" t="str">
        <f>VLOOKUP(B1406,SAOM!B$2:P2947,12,0)</f>
        <v>(33)3532-8332</v>
      </c>
      <c r="W1406" s="175" t="str">
        <f>VLOOKUP(B1406,SAOM!B$2:O2947,11,0)</f>
        <v>39817-000</v>
      </c>
      <c r="X1406" s="31" t="str">
        <f>VLOOKUP(B1406,SAOM!B$2:Q2947,13,0)</f>
        <v>00:20:0e:10:57:6a</v>
      </c>
      <c r="Y1406" s="24">
        <v>41369</v>
      </c>
      <c r="Z1406" s="40" t="s">
        <v>13828</v>
      </c>
      <c r="AA1406" s="55">
        <v>41372</v>
      </c>
      <c r="AB1406" s="56" t="e">
        <f>VLOOKUP(C1406,Relatorios!A$3:B2177,2,0)</f>
        <v>#N/A</v>
      </c>
      <c r="AC1406" s="287">
        <f>VLOOKUP(D1406,Faturamento!D$3:F2841,3,0)</f>
        <v>41403</v>
      </c>
      <c r="AD1406" s="45"/>
      <c r="AE1406" s="55" t="str">
        <f>VLOOKUP(B1406,SAOM!B$2:T2947,16,0)</f>
        <v>-</v>
      </c>
      <c r="AF1406" s="55">
        <f t="shared" si="77"/>
        <v>41462</v>
      </c>
      <c r="AG1406" s="55" t="s">
        <v>4162</v>
      </c>
      <c r="AH1406" s="55"/>
      <c r="AI1406" s="181"/>
      <c r="AJ1406" s="115"/>
      <c r="AK1406" s="115"/>
      <c r="AL1406" s="40" t="str">
        <f>VLOOKUP(B1406,SAOM!B$2:U3064,20,0)</f>
        <v>Modem.</v>
      </c>
    </row>
    <row r="1407" spans="1:38" s="57" customFormat="1" ht="15.75" customHeight="1">
      <c r="A1407" s="39">
        <v>5047</v>
      </c>
      <c r="B1407" s="31">
        <v>5047</v>
      </c>
      <c r="C1407" s="31">
        <v>5047</v>
      </c>
      <c r="D1407" s="31" t="str">
        <f>VLOOKUP(B1407,SAOM!B$2:H3064,7,0)</f>
        <v>SES-NOAS-5047</v>
      </c>
      <c r="E1407" s="24">
        <v>41226</v>
      </c>
      <c r="F1407" s="24">
        <f>E1407+45</f>
        <v>41271</v>
      </c>
      <c r="G1407" s="24">
        <f>VLOOKUP(B1407,SAOM!B$2:D2951,3,0)</f>
        <v>41271</v>
      </c>
      <c r="H1407" s="24">
        <f t="shared" si="76"/>
        <v>41286</v>
      </c>
      <c r="I1407" s="24">
        <v>41247</v>
      </c>
      <c r="J1407" s="48" t="s">
        <v>469</v>
      </c>
      <c r="K1407" s="31" t="str">
        <f>VLOOKUP(B1407,SAOM!B$2:H2948,4,0)</f>
        <v>Aceito</v>
      </c>
      <c r="L1407" s="48" t="s">
        <v>456</v>
      </c>
      <c r="M1407" s="33" t="str">
        <f>VLOOKUP(B1407,SAOM!B$2:F3234,5,0)</f>
        <v>Lider</v>
      </c>
      <c r="N1407" s="40" t="s">
        <v>9566</v>
      </c>
      <c r="O1407" s="40" t="str">
        <f>VLOOKUP(N1407,Coordenadas!B$2:C2254,2,0)</f>
        <v>NORDESTE</v>
      </c>
      <c r="P1407" s="40" t="str">
        <f>VLOOKUP(N1407,Coordenadas!B$2:D2254,3,0)</f>
        <v xml:space="preserve"> 17°24'54.49"S</v>
      </c>
      <c r="Q1407" s="40" t="str">
        <f>VLOOKUP(N1407,Coordenadas!B$2:E2254,4,0)</f>
        <v xml:space="preserve"> 41°13'2.13"O</v>
      </c>
      <c r="R1407" s="31">
        <v>4033</v>
      </c>
      <c r="S1407" s="24">
        <v>41297</v>
      </c>
      <c r="T1407" s="54" t="str">
        <f>VLOOKUP(B1407,SAOM!B$2:M2948,9,0)</f>
        <v>Darciane Campos Jardim</v>
      </c>
      <c r="U1407" s="24" t="str">
        <f>VLOOKUP(B1407,SAOM!B$2:N2948,10,0)</f>
        <v>Rua Sete de Setembro, nº177 - Centro</v>
      </c>
      <c r="V1407" s="54" t="str">
        <f>VLOOKUP(B1407,SAOM!B$2:P2948,12,0)</f>
        <v>(33)3532-8103/8332</v>
      </c>
      <c r="W1407" s="175" t="str">
        <f>VLOOKUP(B1407,SAOM!B$2:O2948,11,0)</f>
        <v>39817-000</v>
      </c>
      <c r="X1407" s="31" t="str">
        <f>VLOOKUP(B1407,SAOM!B$2:Q2948,13,0)</f>
        <v>00:20:0E:10:58:0C</v>
      </c>
      <c r="Y1407" s="24">
        <v>41369</v>
      </c>
      <c r="Z1407" s="40" t="s">
        <v>13272</v>
      </c>
      <c r="AA1407" s="55">
        <v>41372</v>
      </c>
      <c r="AB1407" s="56" t="e">
        <f>VLOOKUP(C1407,Relatorios!A$3:B2178,2,0)</f>
        <v>#N/A</v>
      </c>
      <c r="AC1407" s="287">
        <f>VLOOKUP(D1407,Faturamento!D$3:F2842,3,0)</f>
        <v>41403</v>
      </c>
      <c r="AD1407" s="45"/>
      <c r="AE1407" s="55"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55">
        <f t="shared" si="77"/>
        <v>41462</v>
      </c>
      <c r="AG1407" s="55" t="s">
        <v>4162</v>
      </c>
      <c r="AH1407" s="55"/>
      <c r="AI1407" s="181"/>
      <c r="AJ1407" s="115"/>
      <c r="AK1407" s="115"/>
      <c r="AL1407" s="40" t="str">
        <f>VLOOKUP(B1407,SAOM!B$2:U3065,20,0)</f>
        <v>Vai deixar conectado no modem, porem não tem computador.</v>
      </c>
    </row>
    <row r="1408" spans="1:38" s="57" customFormat="1" ht="15.75" customHeight="1">
      <c r="A1408" s="39">
        <v>5048</v>
      </c>
      <c r="B1408" s="31">
        <v>5048</v>
      </c>
      <c r="C1408" s="31">
        <v>5048</v>
      </c>
      <c r="D1408" s="31" t="str">
        <f>VLOOKUP(B1408,SAOM!B$2:H3065,7,0)</f>
        <v>SES-NOAS-5048</v>
      </c>
      <c r="E1408" s="24">
        <v>41226</v>
      </c>
      <c r="F1408" s="24">
        <f>E1408+45</f>
        <v>41271</v>
      </c>
      <c r="G1408" s="24">
        <f>VLOOKUP(B1408,SAOM!B$2:D2952,3,0)</f>
        <v>41271</v>
      </c>
      <c r="H1408" s="24">
        <f t="shared" si="76"/>
        <v>41286</v>
      </c>
      <c r="I1408" s="24" t="s">
        <v>458</v>
      </c>
      <c r="J1408" s="48" t="s">
        <v>469</v>
      </c>
      <c r="K1408" s="31" t="str">
        <f>VLOOKUP(B1408,SAOM!B$2:H2949,4,0)</f>
        <v>Aceito</v>
      </c>
      <c r="L1408" s="48" t="s">
        <v>456</v>
      </c>
      <c r="M1408" s="33" t="str">
        <f>VLOOKUP(B1408,SAOM!B$2:F3235,5,0)</f>
        <v>Lider</v>
      </c>
      <c r="N1408" s="40" t="s">
        <v>9566</v>
      </c>
      <c r="O1408" s="40" t="str">
        <f>VLOOKUP(N1408,Coordenadas!B$2:C2255,2,0)</f>
        <v>NORDESTE</v>
      </c>
      <c r="P1408" s="40" t="str">
        <f>VLOOKUP(N1408,Coordenadas!B$2:D2255,3,0)</f>
        <v xml:space="preserve"> 17°24'54.49"S</v>
      </c>
      <c r="Q1408" s="40" t="str">
        <f>VLOOKUP(N1408,Coordenadas!B$2:E2255,4,0)</f>
        <v xml:space="preserve"> 41°13'2.13"O</v>
      </c>
      <c r="R1408" s="31">
        <v>4033</v>
      </c>
      <c r="S1408" s="24">
        <v>41297</v>
      </c>
      <c r="T1408" s="54" t="str">
        <f>VLOOKUP(B1408,SAOM!B$2:M2949,9,0)</f>
        <v>Pedro paulo Pereira Coimbra</v>
      </c>
      <c r="U1408" s="24" t="str">
        <f>VLOOKUP(B1408,SAOM!B$2:N2949,10,0)</f>
        <v>Rua Londrina, 201 - Centro</v>
      </c>
      <c r="V1408" s="54" t="str">
        <f>VLOOKUP(B1408,SAOM!B$2:P2949,12,0)</f>
        <v>(33)3532-7010</v>
      </c>
      <c r="W1408" s="175" t="str">
        <f>VLOOKUP(B1408,SAOM!B$2:O2949,11,0)</f>
        <v>39817-000</v>
      </c>
      <c r="X1408" s="31" t="str">
        <f>VLOOKUP(B1408,SAOM!B$2:Q2949,13,0)</f>
        <v>00:20:0E:10:57:12</v>
      </c>
      <c r="Y1408" s="24">
        <v>41369</v>
      </c>
      <c r="Z1408" s="40" t="s">
        <v>13272</v>
      </c>
      <c r="AA1408" s="55">
        <v>41372</v>
      </c>
      <c r="AB1408" s="56" t="e">
        <f>VLOOKUP(C1408,Relatorios!A$3:B2179,2,0)</f>
        <v>#N/A</v>
      </c>
      <c r="AC1408" s="287">
        <f>VLOOKUP(D1408,Faturamento!D$3:F2843,3,0)</f>
        <v>41403</v>
      </c>
      <c r="AD1408" s="45"/>
      <c r="AE1408" s="55" t="str">
        <f>VLOOKUP(B1408,SAOM!B$2:T2949,16,0)</f>
        <v>-</v>
      </c>
      <c r="AF1408" s="55">
        <f t="shared" si="77"/>
        <v>41462</v>
      </c>
      <c r="AG1408" s="55">
        <v>41372</v>
      </c>
      <c r="AH1408" s="55">
        <v>41380</v>
      </c>
      <c r="AI1408" s="181" t="s">
        <v>16085</v>
      </c>
      <c r="AJ1408" s="115" t="s">
        <v>16241</v>
      </c>
      <c r="AK1408" s="115" t="s">
        <v>17254</v>
      </c>
      <c r="AL1408" s="40" t="str">
        <f>VLOOKUP(B1408,SAOM!B$2:U3066,20,0)</f>
        <v>Vai deixar conectado no modem, porem não tem computador.</v>
      </c>
    </row>
    <row r="1409" spans="1:38" s="15" customFormat="1" ht="15.75" customHeight="1">
      <c r="A1409" s="39">
        <v>5049</v>
      </c>
      <c r="B1409" s="31">
        <v>5049</v>
      </c>
      <c r="C1409" s="31">
        <v>5049</v>
      </c>
      <c r="D1409" s="33" t="str">
        <f>VLOOKUP(B1409,SAOM!B$2:H3066,7,0)</f>
        <v>-</v>
      </c>
      <c r="E1409" s="13">
        <v>41226</v>
      </c>
      <c r="F1409" s="13">
        <v>41400</v>
      </c>
      <c r="G1409" s="13">
        <f>VLOOKUP(B1409,SAOM!B$2:D2953,3,0)</f>
        <v>41400</v>
      </c>
      <c r="H1409" s="13">
        <f t="shared" si="76"/>
        <v>41415</v>
      </c>
      <c r="I1409" s="13">
        <v>41289</v>
      </c>
      <c r="J1409" s="10" t="s">
        <v>12061</v>
      </c>
      <c r="K1409" s="33" t="str">
        <f>VLOOKUP(B1409,SAOM!B$2:H2950,4,0)</f>
        <v>A agendar</v>
      </c>
      <c r="L1409" s="10" t="s">
        <v>456</v>
      </c>
      <c r="M1409" s="33" t="str">
        <f>VLOOKUP(B1409,SAOM!B$2:F3236,5,0)</f>
        <v>Lider</v>
      </c>
      <c r="N1409" s="11" t="s">
        <v>9566</v>
      </c>
      <c r="O1409" s="11" t="str">
        <f>VLOOKUP(N1409,Coordenadas!B$2:C2256,2,0)</f>
        <v>NORDESTE</v>
      </c>
      <c r="P1409" s="11" t="str">
        <f>VLOOKUP(N1409,Coordenadas!B$2:D2256,3,0)</f>
        <v xml:space="preserve"> 17°24'54.49"S</v>
      </c>
      <c r="Q1409" s="11" t="str">
        <f>VLOOKUP(N1409,Coordenadas!B$2:E2256,4,0)</f>
        <v xml:space="preserve"> 41°13'2.13"O</v>
      </c>
      <c r="R1409" s="33">
        <v>4033</v>
      </c>
      <c r="S1409" s="13">
        <v>41403</v>
      </c>
      <c r="T1409" s="35" t="str">
        <f>VLOOKUP(B1409,SAOM!B$2:M2950,9,0)</f>
        <v>Agna Leão dos Reis</v>
      </c>
      <c r="U1409" s="13" t="str">
        <f>VLOOKUP(B1409,SAOM!B$2:N2950,10,0)</f>
        <v>Praça Tancredo Almeida Neves, S/N - Centro</v>
      </c>
      <c r="V1409" s="35" t="str">
        <f>VLOOKUP(B1409,SAOM!B$2:P2950,12,0)</f>
        <v>(33)3532-6041</v>
      </c>
      <c r="W1409" s="60" t="str">
        <f>VLOOKUP(B1409,SAOM!B$2:O2950,11,0)</f>
        <v>39817-000</v>
      </c>
      <c r="X1409" s="33" t="str">
        <f>VLOOKUP(B1409,SAOM!B$2:Q2950,13,0)</f>
        <v>-</v>
      </c>
      <c r="Y1409" s="13"/>
      <c r="Z1409" s="11"/>
      <c r="AA1409" s="14"/>
      <c r="AB1409" s="28" t="e">
        <f>VLOOKUP(C1409,Relatorios!A$3:B2180,2,0)</f>
        <v>#N/A</v>
      </c>
      <c r="AC1409" s="287" t="e">
        <f>VLOOKUP(D1409,Faturamento!D$3:F2844,3,0)</f>
        <v>#N/A</v>
      </c>
      <c r="AD1409" s="41"/>
      <c r="AE1409" s="14" t="str">
        <f>VLOOKUP(B1409,SAOM!B$2:T2950,16,0)</f>
        <v>06/05/2013 14:40:19 	Ivan Santos 	Atualizado.  	Pendência Ativação Resolvida
15/01/2013 16:45:57 	Hernan Martins Alves 	Não consegue contato com a localidade.   	Pendência Ativação</v>
      </c>
      <c r="AF1409" s="14">
        <f t="shared" si="77"/>
        <v>90</v>
      </c>
      <c r="AG1409" s="14" t="s">
        <v>4162</v>
      </c>
      <c r="AH1409" s="14"/>
      <c r="AI1409" s="47"/>
      <c r="AJ1409" s="114"/>
      <c r="AK1409" s="114"/>
      <c r="AL1409" s="11" t="str">
        <f>VLOOKUP(B1409,SAOM!B$2:U3067,20,0)</f>
        <v>-</v>
      </c>
    </row>
    <row r="1410" spans="1:38" s="57" customFormat="1" ht="15.75" customHeight="1">
      <c r="A1410" s="39">
        <v>5050</v>
      </c>
      <c r="B1410" s="31">
        <v>5050</v>
      </c>
      <c r="C1410" s="31">
        <v>5050</v>
      </c>
      <c r="D1410" s="31" t="str">
        <f>VLOOKUP(B1410,SAOM!B$2:H3067,7,0)</f>
        <v>SES-NOAS-5050</v>
      </c>
      <c r="E1410" s="24">
        <v>41226</v>
      </c>
      <c r="F1410" s="24">
        <f t="shared" ref="F1410:F1426" si="80">E1410+45</f>
        <v>41271</v>
      </c>
      <c r="G1410" s="24">
        <f>VLOOKUP(B1410,SAOM!B$2:D2954,3,0)</f>
        <v>41271</v>
      </c>
      <c r="H1410" s="24">
        <f t="shared" si="76"/>
        <v>41286</v>
      </c>
      <c r="I1410" s="24" t="s">
        <v>458</v>
      </c>
      <c r="J1410" s="48" t="s">
        <v>469</v>
      </c>
      <c r="K1410" s="31" t="str">
        <f>VLOOKUP(B1410,SAOM!B$2:H2951,4,0)</f>
        <v>Aceito</v>
      </c>
      <c r="L1410" s="48" t="s">
        <v>456</v>
      </c>
      <c r="M1410" s="33" t="str">
        <f>VLOOKUP(B1410,SAOM!B$2:F3237,5,0)</f>
        <v>Lider</v>
      </c>
      <c r="N1410" s="40" t="s">
        <v>9566</v>
      </c>
      <c r="O1410" s="40" t="str">
        <f>VLOOKUP(N1410,Coordenadas!B$2:C2257,2,0)</f>
        <v>NORDESTE</v>
      </c>
      <c r="P1410" s="40" t="str">
        <f>VLOOKUP(N1410,Coordenadas!B$2:D2257,3,0)</f>
        <v xml:space="preserve"> 17°24'54.49"S</v>
      </c>
      <c r="Q1410" s="40" t="str">
        <f>VLOOKUP(N1410,Coordenadas!B$2:E2257,4,0)</f>
        <v xml:space="preserve"> 41°13'2.13"O</v>
      </c>
      <c r="R1410" s="31">
        <v>4033</v>
      </c>
      <c r="S1410" s="24">
        <v>41297</v>
      </c>
      <c r="T1410" s="54" t="str">
        <f>VLOOKUP(B1410,SAOM!B$2:M2951,9,0)</f>
        <v>Frederico da Silva Fonseca</v>
      </c>
      <c r="U1410" s="24" t="str">
        <f>VLOOKUP(B1410,SAOM!B$2:N2951,10,0)</f>
        <v>Rua Ceará, Nº77 - Centro</v>
      </c>
      <c r="V1410" s="54" t="str">
        <f>VLOOKUP(B1410,SAOM!B$2:P2951,12,0)</f>
        <v>(33)88667787</v>
      </c>
      <c r="W1410" s="175" t="str">
        <f>VLOOKUP(B1410,SAOM!B$2:O2951,11,0)</f>
        <v>39817-000</v>
      </c>
      <c r="X1410" s="31" t="str">
        <f>VLOOKUP(B1410,SAOM!B$2:Q2951,13,0)</f>
        <v>00:20:0E:10:58:B5</v>
      </c>
      <c r="Y1410" s="24">
        <v>41370</v>
      </c>
      <c r="Z1410" s="40" t="s">
        <v>13272</v>
      </c>
      <c r="AA1410" s="55">
        <v>41372</v>
      </c>
      <c r="AB1410" s="56" t="e">
        <f>VLOOKUP(C1410,Relatorios!A$3:B2181,2,0)</f>
        <v>#N/A</v>
      </c>
      <c r="AC1410" s="287">
        <f>VLOOKUP(D1410,Faturamento!D$3:F2845,3,0)</f>
        <v>41403</v>
      </c>
      <c r="AD1410" s="45"/>
      <c r="AE1410" s="55" t="str">
        <f>VLOOKUP(B1410,SAOM!B$2:T2951,16,0)</f>
        <v>-</v>
      </c>
      <c r="AF1410" s="55">
        <f t="shared" si="77"/>
        <v>41462</v>
      </c>
      <c r="AG1410" s="55" t="s">
        <v>4162</v>
      </c>
      <c r="AH1410" s="55"/>
      <c r="AI1410" s="181"/>
      <c r="AJ1410" s="115"/>
      <c r="AK1410" s="115"/>
      <c r="AL1410" s="40" t="str">
        <f>VLOOKUP(B1410,SAOM!B$2:U3068,20,0)</f>
        <v>Vai deixar conectado no modem, porem nao tem computador.</v>
      </c>
    </row>
    <row r="1411" spans="1:38" s="15" customFormat="1" ht="15.75" customHeight="1">
      <c r="A1411" s="39">
        <v>5051</v>
      </c>
      <c r="B1411" s="31">
        <v>5051</v>
      </c>
      <c r="C1411" s="31">
        <v>5051</v>
      </c>
      <c r="D1411" s="33" t="str">
        <f>VLOOKUP(B1411,SAOM!B$2:H3068,7,0)</f>
        <v>-</v>
      </c>
      <c r="E1411" s="13">
        <v>41226</v>
      </c>
      <c r="F1411" s="13">
        <f t="shared" si="80"/>
        <v>41271</v>
      </c>
      <c r="G1411" s="13">
        <f>VLOOKUP(B1411,SAOM!B$2:D2955,3,0)</f>
        <v>41271</v>
      </c>
      <c r="H1411" s="13">
        <f t="shared" si="76"/>
        <v>41286</v>
      </c>
      <c r="I1411" s="13" t="s">
        <v>458</v>
      </c>
      <c r="J1411" s="10" t="s">
        <v>1296</v>
      </c>
      <c r="K1411" s="33" t="str">
        <f>VLOOKUP(B1411,SAOM!B$2:H2952,4,0)</f>
        <v>A agendar</v>
      </c>
      <c r="L1411" s="10" t="s">
        <v>1296</v>
      </c>
      <c r="M1411" s="33" t="str">
        <f>VLOOKUP(B1411,SAOM!B$2:F3238,5,0)</f>
        <v>Lider</v>
      </c>
      <c r="N1411" s="11" t="s">
        <v>9566</v>
      </c>
      <c r="O1411" s="11" t="str">
        <f>VLOOKUP(N1411,Coordenadas!B$2:C2258,2,0)</f>
        <v>NORDESTE</v>
      </c>
      <c r="P1411" s="11" t="str">
        <f>VLOOKUP(N1411,Coordenadas!B$2:D2258,3,0)</f>
        <v xml:space="preserve"> 17°24'54.49"S</v>
      </c>
      <c r="Q1411" s="11" t="str">
        <f>VLOOKUP(N1411,Coordenadas!B$2:E2258,4,0)</f>
        <v xml:space="preserve"> 41°13'2.13"O</v>
      </c>
      <c r="R1411" s="33">
        <v>4033</v>
      </c>
      <c r="S1411" s="13" t="s">
        <v>1296</v>
      </c>
      <c r="T1411" s="35" t="str">
        <f>VLOOKUP(B1411,SAOM!B$2:M2952,9,0)</f>
        <v>Imaculada Rodrigues da Silva</v>
      </c>
      <c r="U1411" s="13" t="str">
        <f>VLOOKUP(B1411,SAOM!B$2:N2952,10,0)</f>
        <v>Rua Moacir Gomes dos Santos, Nº110 - Centro</v>
      </c>
      <c r="V1411" s="35" t="str">
        <f>VLOOKUP(B1411,SAOM!B$2:P2952,12,0)</f>
        <v>(33)3532-8332</v>
      </c>
      <c r="W1411" s="60" t="str">
        <f>VLOOKUP(B1411,SAOM!B$2:O2952,11,0)</f>
        <v>39817-000</v>
      </c>
      <c r="X1411" s="33" t="str">
        <f>VLOOKUP(B1411,SAOM!B$2:Q2952,13,0)</f>
        <v>-</v>
      </c>
      <c r="Y1411" s="13"/>
      <c r="Z1411" s="11"/>
      <c r="AA1411" s="14"/>
      <c r="AB1411" s="28" t="e">
        <f>VLOOKUP(C1411,Relatorios!A$3:B2182,2,0)</f>
        <v>#N/A</v>
      </c>
      <c r="AC1411" s="287" t="e">
        <f>VLOOKUP(D1411,Faturamento!D$3:F2846,3,0)</f>
        <v>#N/A</v>
      </c>
      <c r="AD1411" s="41"/>
      <c r="AE1411" s="14" t="str">
        <f>VLOOKUP(B1411,SAOM!B$2:T2952,16,0)</f>
        <v>05/12/2012 11:41:09 	Ivan Santos 	  	Solicitação Cancelada</v>
      </c>
      <c r="AF1411" s="14">
        <f t="shared" si="77"/>
        <v>90</v>
      </c>
      <c r="AG1411" s="14" t="s">
        <v>4162</v>
      </c>
      <c r="AH1411" s="14"/>
      <c r="AI1411" s="47"/>
      <c r="AJ1411" s="114"/>
      <c r="AK1411" s="114"/>
      <c r="AL1411" s="11" t="str">
        <f>VLOOKUP(B1411,SAOM!B$2:U3069,20,0)</f>
        <v>-</v>
      </c>
    </row>
    <row r="1412" spans="1:38" s="15" customFormat="1" ht="15.75" customHeight="1">
      <c r="A1412" s="39">
        <v>5052</v>
      </c>
      <c r="B1412" s="31">
        <v>5052</v>
      </c>
      <c r="C1412" s="31">
        <v>5052</v>
      </c>
      <c r="D1412" s="33" t="str">
        <f>VLOOKUP(B1412,SAOM!B$2:H3069,7,0)</f>
        <v>SES-OUNO-5052</v>
      </c>
      <c r="E1412" s="13">
        <v>41226</v>
      </c>
      <c r="F1412" s="13">
        <f t="shared" si="80"/>
        <v>41271</v>
      </c>
      <c r="G1412" s="13">
        <f>VLOOKUP(B1412,SAOM!B$2:D2956,3,0)</f>
        <v>41271</v>
      </c>
      <c r="H1412" s="13">
        <f t="shared" si="76"/>
        <v>41286</v>
      </c>
      <c r="I1412" s="13" t="s">
        <v>458</v>
      </c>
      <c r="J1412" s="10" t="s">
        <v>469</v>
      </c>
      <c r="K1412" s="33" t="str">
        <f>VLOOKUP(B1412,SAOM!B$2:H2953,4,0)</f>
        <v>Aceito</v>
      </c>
      <c r="L1412" s="10" t="s">
        <v>11989</v>
      </c>
      <c r="M1412" s="33" t="str">
        <f>VLOOKUP(B1412,SAOM!B$2:F3239,5,0)</f>
        <v>Torre</v>
      </c>
      <c r="N1412" s="11" t="s">
        <v>9587</v>
      </c>
      <c r="O1412" s="11" t="str">
        <f>VLOOKUP(N1412,Coordenadas!B$2:C2259,2,0)</f>
        <v>SUL</v>
      </c>
      <c r="P1412" s="11" t="str">
        <f>VLOOKUP(N1412,Coordenadas!B$2:D2259,3,0)</f>
        <v xml:space="preserve"> 22°17'1.60"S</v>
      </c>
      <c r="Q1412" s="11" t="str">
        <f>VLOOKUP(N1412,Coordenadas!B$2:E2259,4,0)</f>
        <v xml:space="preserve"> 46°22'1.96"O</v>
      </c>
      <c r="R1412" s="33">
        <v>4033</v>
      </c>
      <c r="S1412" s="13">
        <v>41243</v>
      </c>
      <c r="T1412" s="35" t="str">
        <f>VLOOKUP(B1412,SAOM!B$2:M2953,9,0)</f>
        <v>Débora Brandão Silva</v>
      </c>
      <c r="U1412" s="13" t="str">
        <f>VLOOKUP(B1412,SAOM!B$2:N2953,10,0)</f>
        <v>Avenida Cyro Gonçalves, 438</v>
      </c>
      <c r="V1412" s="35" t="str">
        <f>VLOOKUP(B1412,SAOM!B$2:P2953,12,0)</f>
        <v>35 3441 2010</v>
      </c>
      <c r="W1412" s="60" t="str">
        <f>VLOOKUP(B1412,SAOM!B$2:O2953,11,0)</f>
        <v>37570-000</v>
      </c>
      <c r="X1412" s="33" t="str">
        <f>VLOOKUP(B1412,SAOM!B$2:Q2953,13,0)</f>
        <v>00:20:0e:10:54:1b</v>
      </c>
      <c r="Y1412" s="13">
        <v>41262</v>
      </c>
      <c r="Z1412" s="11" t="s">
        <v>12880</v>
      </c>
      <c r="AA1412" s="14">
        <v>41262</v>
      </c>
      <c r="AB1412" s="28">
        <f>VLOOKUP(C1412,Relatorios!A$3:B2183,2,0)</f>
        <v>41277</v>
      </c>
      <c r="AC1412" s="287">
        <f>VLOOKUP(D1412,Faturamento!D$3:F2847,3,0)</f>
        <v>41293</v>
      </c>
      <c r="AD1412" s="41"/>
      <c r="AE1412" s="14" t="str">
        <f>VLOOKUP(B1412,SAOM!B$2:T2953,16,0)</f>
        <v>-</v>
      </c>
      <c r="AF1412" s="14">
        <f t="shared" si="77"/>
        <v>41352</v>
      </c>
      <c r="AG1412" s="14" t="s">
        <v>4162</v>
      </c>
      <c r="AH1412" s="14"/>
      <c r="AI1412" s="47"/>
      <c r="AJ1412" s="114"/>
      <c r="AK1412" s="114"/>
      <c r="AL1412" s="11" t="str">
        <f>VLOOKUP(B1412,SAOM!B$2:U3070,20,0)</f>
        <v>Não possui cabo.</v>
      </c>
    </row>
    <row r="1413" spans="1:38" s="57" customFormat="1" ht="15.75" customHeight="1">
      <c r="A1413" s="39">
        <v>5053</v>
      </c>
      <c r="B1413" s="31">
        <v>5053</v>
      </c>
      <c r="C1413" s="31">
        <v>5053</v>
      </c>
      <c r="D1413" s="33" t="str">
        <f>VLOOKUP(B1413,SAOM!B$2:H3070,7,0)</f>
        <v>SES-OUNO-5053</v>
      </c>
      <c r="E1413" s="24">
        <v>41226</v>
      </c>
      <c r="F1413" s="24">
        <f t="shared" si="80"/>
        <v>41271</v>
      </c>
      <c r="G1413" s="24">
        <f>VLOOKUP(B1413,SAOM!B$2:D2957,3,0)</f>
        <v>41271</v>
      </c>
      <c r="H1413" s="24">
        <f t="shared" ref="H1413:H1435" si="81">F1413+15</f>
        <v>41286</v>
      </c>
      <c r="I1413" s="24" t="s">
        <v>458</v>
      </c>
      <c r="J1413" s="48" t="s">
        <v>469</v>
      </c>
      <c r="K1413" s="31" t="str">
        <f>VLOOKUP(B1413,SAOM!B$2:H2954,4,0)</f>
        <v>Aceito</v>
      </c>
      <c r="L1413" s="48" t="s">
        <v>11989</v>
      </c>
      <c r="M1413" s="33" t="str">
        <f>VLOOKUP(B1413,SAOM!B$2:F3240,5,0)</f>
        <v>Torre</v>
      </c>
      <c r="N1413" s="40" t="s">
        <v>9587</v>
      </c>
      <c r="O1413" s="11" t="str">
        <f>VLOOKUP(N1413,Coordenadas!B$2:C2260,2,0)</f>
        <v>SUL</v>
      </c>
      <c r="P1413" s="11" t="str">
        <f>VLOOKUP(N1413,Coordenadas!B$2:D2260,3,0)</f>
        <v xml:space="preserve"> 22°17'1.60"S</v>
      </c>
      <c r="Q1413" s="11" t="str">
        <f>VLOOKUP(N1413,Coordenadas!B$2:E2260,4,0)</f>
        <v xml:space="preserve"> 46°22'1.96"O</v>
      </c>
      <c r="R1413" s="31">
        <v>4033</v>
      </c>
      <c r="S1413" s="13">
        <v>41243</v>
      </c>
      <c r="T1413" s="54" t="str">
        <f>VLOOKUP(B1413,SAOM!B$2:M2954,9,0)</f>
        <v>Fernanda de Fátima Marinho</v>
      </c>
      <c r="U1413" s="24" t="str">
        <f>VLOOKUP(B1413,SAOM!B$2:N2954,10,0)</f>
        <v>Rua Maria Joaquina, s/n.º - Crisólia</v>
      </c>
      <c r="V1413" s="54" t="str">
        <f>VLOOKUP(B1413,SAOM!B$2:P2954,12,0)</f>
        <v>35 3446 5185</v>
      </c>
      <c r="W1413" s="175" t="str">
        <f>VLOOKUP(B1413,SAOM!B$2:O2954,11,0)</f>
        <v>35570-000</v>
      </c>
      <c r="X1413" s="31" t="str">
        <f>VLOOKUP(B1413,SAOM!B$2:Q2954,13,0)</f>
        <v>00:20:0e:10:57:6c</v>
      </c>
      <c r="Y1413" s="24">
        <v>41262</v>
      </c>
      <c r="Z1413" s="40" t="s">
        <v>12806</v>
      </c>
      <c r="AA1413" s="55">
        <v>41262</v>
      </c>
      <c r="AB1413" s="28">
        <f>VLOOKUP(C1413,Relatorios!A$3:B2184,2,0)</f>
        <v>41277</v>
      </c>
      <c r="AC1413" s="287">
        <f>VLOOKUP(D1413,Faturamento!D$3:F2848,3,0)</f>
        <v>41293</v>
      </c>
      <c r="AD1413" s="45"/>
      <c r="AE1413" s="55" t="str">
        <f>VLOOKUP(B1413,SAOM!B$2:T2954,16,0)</f>
        <v>-</v>
      </c>
      <c r="AF1413" s="55">
        <f t="shared" ref="AF1413:AF1476" si="82">AA1413+90</f>
        <v>41352</v>
      </c>
      <c r="AG1413" s="55" t="s">
        <v>4162</v>
      </c>
      <c r="AH1413" s="55"/>
      <c r="AI1413" s="181"/>
      <c r="AJ1413" s="115"/>
      <c r="AK1413" s="115"/>
      <c r="AL1413" s="11" t="str">
        <f>VLOOKUP(B1413,SAOM!B$2:U3071,20,0)</f>
        <v>Conectado ao modem</v>
      </c>
    </row>
    <row r="1414" spans="1:38" s="15" customFormat="1" ht="15.75" customHeight="1">
      <c r="A1414" s="39">
        <v>5054</v>
      </c>
      <c r="B1414" s="31">
        <v>5054</v>
      </c>
      <c r="C1414" s="31">
        <v>5054</v>
      </c>
      <c r="D1414" s="33" t="str">
        <f>VLOOKUP(B1414,SAOM!B$2:H3071,7,0)</f>
        <v>SES-OUNO-5054</v>
      </c>
      <c r="E1414" s="13">
        <v>41226</v>
      </c>
      <c r="F1414" s="13">
        <f t="shared" si="80"/>
        <v>41271</v>
      </c>
      <c r="G1414" s="13">
        <f>VLOOKUP(B1414,SAOM!B$2:D2958,3,0)</f>
        <v>41271</v>
      </c>
      <c r="H1414" s="13">
        <f t="shared" si="81"/>
        <v>41286</v>
      </c>
      <c r="I1414" s="13">
        <v>41247</v>
      </c>
      <c r="J1414" s="10" t="s">
        <v>469</v>
      </c>
      <c r="K1414" s="33" t="str">
        <f>VLOOKUP(B1414,SAOM!B$2:H2955,4,0)</f>
        <v>Aceito</v>
      </c>
      <c r="L1414" s="10" t="s">
        <v>11989</v>
      </c>
      <c r="M1414" s="33" t="str">
        <f>VLOOKUP(B1414,SAOM!B$2:F3241,5,0)</f>
        <v>Torre</v>
      </c>
      <c r="N1414" s="11" t="s">
        <v>9587</v>
      </c>
      <c r="O1414" s="11" t="str">
        <f>VLOOKUP(N1414,Coordenadas!B$2:C2261,2,0)</f>
        <v>SUL</v>
      </c>
      <c r="P1414" s="11" t="str">
        <f>VLOOKUP(N1414,Coordenadas!B$2:D2261,3,0)</f>
        <v xml:space="preserve"> 22°17'1.60"S</v>
      </c>
      <c r="Q1414" s="11" t="str">
        <f>VLOOKUP(N1414,Coordenadas!B$2:E2261,4,0)</f>
        <v xml:space="preserve"> 46°22'1.96"O</v>
      </c>
      <c r="R1414" s="33">
        <v>4033</v>
      </c>
      <c r="S1414" s="13">
        <v>41243</v>
      </c>
      <c r="T1414" s="35" t="str">
        <f>VLOOKUP(B1414,SAOM!B$2:M2955,9,0)</f>
        <v>Magaly Maria Vieira Daniel</v>
      </c>
      <c r="U1414" s="13" t="str">
        <f>VLOOKUP(B1414,SAOM!B$2:N2955,10,0)</f>
        <v>Rua Alzira Flausino Batista, s/n.º - Jd. São Paulo</v>
      </c>
      <c r="V1414" s="35" t="str">
        <f>VLOOKUP(B1414,SAOM!B$2:P2955,12,0)</f>
        <v>35 3441 9410</v>
      </c>
      <c r="W1414" s="60" t="str">
        <f>VLOOKUP(B1414,SAOM!B$2:O2955,11,0)</f>
        <v>37570-000</v>
      </c>
      <c r="X1414" s="33" t="str">
        <f>VLOOKUP(B1414,SAOM!B$2:Q2955,13,0)</f>
        <v>00:20:0e:10:55:7e</v>
      </c>
      <c r="Y1414" s="13">
        <v>41263</v>
      </c>
      <c r="Z1414" s="11" t="s">
        <v>12178</v>
      </c>
      <c r="AA1414" s="14">
        <v>41263</v>
      </c>
      <c r="AB1414" s="28">
        <f>VLOOKUP(C1414,Relatorios!A$3:B2185,2,0)</f>
        <v>41278</v>
      </c>
      <c r="AC1414" s="287">
        <f>VLOOKUP(D1414,Faturamento!D$3:F2849,3,0)</f>
        <v>41294</v>
      </c>
      <c r="AD1414" s="41"/>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 t="shared" si="82"/>
        <v>41353</v>
      </c>
      <c r="AG1414" s="14" t="s">
        <v>4162</v>
      </c>
      <c r="AH1414" s="14"/>
      <c r="AI1414" s="47"/>
      <c r="AJ1414" s="114"/>
      <c r="AK1414" s="114"/>
      <c r="AL1414" s="11" t="str">
        <f>VLOOKUP(B1414,SAOM!B$2:U3072,20,0)</f>
        <v>No modem.</v>
      </c>
    </row>
    <row r="1415" spans="1:38" s="15" customFormat="1" ht="15.75" customHeight="1">
      <c r="A1415" s="39">
        <v>5591</v>
      </c>
      <c r="B1415" s="31">
        <v>5591</v>
      </c>
      <c r="C1415" s="31">
        <v>5591</v>
      </c>
      <c r="D1415" s="33" t="str">
        <f>VLOOKUP(B1415,SAOM!B$2:H3072,7,0)</f>
        <v>SES-JEHA-5591</v>
      </c>
      <c r="E1415" s="13">
        <v>41246</v>
      </c>
      <c r="F1415" s="13">
        <f t="shared" si="80"/>
        <v>41291</v>
      </c>
      <c r="G1415" s="13">
        <f>VLOOKUP(B1415,SAOM!B$2:D2959,3,0)</f>
        <v>41291</v>
      </c>
      <c r="H1415" s="13">
        <f t="shared" si="81"/>
        <v>41306</v>
      </c>
      <c r="I1415" s="13" t="s">
        <v>458</v>
      </c>
      <c r="J1415" s="10" t="s">
        <v>469</v>
      </c>
      <c r="K1415" s="33" t="str">
        <f>VLOOKUP(B1415,SAOM!B$2:H2956,4,0)</f>
        <v>Aceito</v>
      </c>
      <c r="L1415" s="10" t="s">
        <v>456</v>
      </c>
      <c r="M1415" s="33" t="str">
        <f>VLOOKUP(B1415,SAOM!B$2:F3242,5,0)</f>
        <v>Lider</v>
      </c>
      <c r="N1415" s="11" t="s">
        <v>162</v>
      </c>
      <c r="O1415" s="11" t="str">
        <f>VLOOKUP(N1415,Coordenadas!B$2:C2262,2,0)</f>
        <v>NORDESTE</v>
      </c>
      <c r="P1415" s="11" t="str">
        <f>VLOOKUP(N1415,Coordenadas!B$2:D2262,3,0)</f>
        <v xml:space="preserve"> 16°26'7.15"S</v>
      </c>
      <c r="Q1415" s="11" t="str">
        <f>VLOOKUP(N1415,Coordenadas!B$2:E2262,4,0)</f>
        <v xml:space="preserve"> 41° 0'11.87"O</v>
      </c>
      <c r="R1415" s="33">
        <v>4033</v>
      </c>
      <c r="S1415" s="13">
        <v>41250</v>
      </c>
      <c r="T1415" s="35" t="str">
        <f>VLOOKUP(B1415,SAOM!B$2:M2956,9,0)</f>
        <v>Henrique Ramos de Souza</v>
      </c>
      <c r="U1415" s="13" t="str">
        <f>VLOOKUP(B1415,SAOM!B$2:N2956,10,0)</f>
        <v>AV: brasil - Centro</v>
      </c>
      <c r="V1415" s="35" t="str">
        <f>VLOOKUP(B1415,SAOM!B$2:P2956,12,0)</f>
        <v>(33)3741-2153</v>
      </c>
      <c r="W1415" s="60" t="str">
        <f>VLOOKUP(B1415,SAOM!B$2:O2956,11,0)</f>
        <v>39960-000</v>
      </c>
      <c r="X1415" s="33" t="str">
        <f>VLOOKUP(B1415,SAOM!B$2:Q2956,13,0)</f>
        <v>00:20:0e:10:55:91</v>
      </c>
      <c r="Y1415" s="13">
        <v>41263</v>
      </c>
      <c r="Z1415" s="11" t="s">
        <v>5031</v>
      </c>
      <c r="AA1415" s="14">
        <v>41263</v>
      </c>
      <c r="AB1415" s="28">
        <f>VLOOKUP(C1415,Relatorios!A$3:B2186,2,0)</f>
        <v>41277</v>
      </c>
      <c r="AC1415" s="287">
        <f>VLOOKUP(D1415,Faturamento!D$3:F2850,3,0)</f>
        <v>41294</v>
      </c>
      <c r="AD1415" s="41"/>
      <c r="AE1415" s="14" t="str">
        <f>VLOOKUP(B1415,SAOM!B$2:T2956,16,0)</f>
        <v>-</v>
      </c>
      <c r="AF1415" s="14">
        <f t="shared" si="82"/>
        <v>41353</v>
      </c>
      <c r="AG1415" s="14" t="s">
        <v>4162</v>
      </c>
      <c r="AH1415" s="14"/>
      <c r="AI1415" s="47"/>
      <c r="AJ1415" s="114"/>
      <c r="AK1415" s="114"/>
      <c r="AL1415" s="11" t="str">
        <f>VLOOKUP(B1415,SAOM!B$2:U3073,20,0)</f>
        <v>localidade não possui computador</v>
      </c>
    </row>
    <row r="1416" spans="1:38" s="15" customFormat="1" ht="15.75" customHeight="1">
      <c r="A1416" s="39">
        <v>5592</v>
      </c>
      <c r="B1416" s="31">
        <v>5592</v>
      </c>
      <c r="C1416" s="31">
        <v>5592</v>
      </c>
      <c r="D1416" s="33" t="str">
        <f>VLOOKUP(B1416,SAOM!B$2:H3073,7,0)</f>
        <v>SES-JEHA-5592</v>
      </c>
      <c r="E1416" s="13">
        <v>41246</v>
      </c>
      <c r="F1416" s="13">
        <f t="shared" si="80"/>
        <v>41291</v>
      </c>
      <c r="G1416" s="13">
        <f>VLOOKUP(B1416,SAOM!B$2:D2960,3,0)</f>
        <v>41291</v>
      </c>
      <c r="H1416" s="13">
        <f t="shared" si="81"/>
        <v>41306</v>
      </c>
      <c r="I1416" s="13" t="s">
        <v>458</v>
      </c>
      <c r="J1416" s="10" t="s">
        <v>469</v>
      </c>
      <c r="K1416" s="33" t="str">
        <f>VLOOKUP(B1416,SAOM!B$2:H2957,4,0)</f>
        <v>Aceito</v>
      </c>
      <c r="L1416" s="10" t="s">
        <v>456</v>
      </c>
      <c r="M1416" s="33" t="str">
        <f>VLOOKUP(B1416,SAOM!B$2:F3243,5,0)</f>
        <v>Lider</v>
      </c>
      <c r="N1416" s="11" t="s">
        <v>162</v>
      </c>
      <c r="O1416" s="11" t="str">
        <f>VLOOKUP(N1416,Coordenadas!B$2:C2263,2,0)</f>
        <v>NORDESTE</v>
      </c>
      <c r="P1416" s="11" t="str">
        <f>VLOOKUP(N1416,Coordenadas!B$2:D2263,3,0)</f>
        <v xml:space="preserve"> 16°26'7.15"S</v>
      </c>
      <c r="Q1416" s="11" t="str">
        <f>VLOOKUP(N1416,Coordenadas!B$2:E2263,4,0)</f>
        <v xml:space="preserve"> 41° 0'11.87"O</v>
      </c>
      <c r="R1416" s="33">
        <v>4033</v>
      </c>
      <c r="S1416" s="13">
        <v>41250</v>
      </c>
      <c r="T1416" s="35" t="str">
        <f>VLOOKUP(B1416,SAOM!B$2:M2957,9,0)</f>
        <v>Henrique Ramos de Souza</v>
      </c>
      <c r="U1416" s="13" t="str">
        <f>VLOOKUP(B1416,SAOM!B$2:N2957,10,0)</f>
        <v>Rua São José, 45 - São José</v>
      </c>
      <c r="V1416" s="35" t="str">
        <f>VLOOKUP(B1416,SAOM!B$2:P2957,12,0)</f>
        <v>(33)9978-9908</v>
      </c>
      <c r="W1416" s="60" t="str">
        <f>VLOOKUP(B1416,SAOM!B$2:O2957,11,0)</f>
        <v>39960-000</v>
      </c>
      <c r="X1416" s="33" t="str">
        <f>VLOOKUP(B1416,SAOM!B$2:Q2957,13,0)</f>
        <v>00:20:0E:10:55:0A</v>
      </c>
      <c r="Y1416" s="13">
        <v>41261</v>
      </c>
      <c r="Z1416" s="11" t="s">
        <v>5031</v>
      </c>
      <c r="AA1416" s="14">
        <v>41261</v>
      </c>
      <c r="AB1416" s="28">
        <f>VLOOKUP(C1416,Relatorios!A$3:B2187,2,0)</f>
        <v>41277</v>
      </c>
      <c r="AC1416" s="287">
        <f>VLOOKUP(D1416,Faturamento!D$3:F2851,3,0)</f>
        <v>41292</v>
      </c>
      <c r="AD1416" s="41"/>
      <c r="AE1416" s="14" t="str">
        <f>VLOOKUP(B1416,SAOM!B$2:T2957,16,0)</f>
        <v>-</v>
      </c>
      <c r="AF1416" s="14">
        <f t="shared" si="82"/>
        <v>41351</v>
      </c>
      <c r="AG1416" s="14">
        <v>41292</v>
      </c>
      <c r="AH1416" s="14">
        <v>41352</v>
      </c>
      <c r="AI1416" s="47" t="s">
        <v>8608</v>
      </c>
      <c r="AJ1416" s="114" t="s">
        <v>14258</v>
      </c>
      <c r="AK1416" s="114" t="s">
        <v>15960</v>
      </c>
      <c r="AL1416" s="11" t="str">
        <f>VLOOKUP(B1416,SAOM!B$2:U3074,20,0)</f>
        <v>Não tem terminal próximo.</v>
      </c>
    </row>
    <row r="1417" spans="1:38" s="57" customFormat="1" ht="15.75" customHeight="1">
      <c r="A1417" s="39">
        <v>5593</v>
      </c>
      <c r="B1417" s="31">
        <v>5593</v>
      </c>
      <c r="C1417" s="31">
        <v>5593</v>
      </c>
      <c r="D1417" s="33" t="str">
        <f>VLOOKUP(B1417,SAOM!B$2:H3074,7,0)</f>
        <v>SES-JEHA-5593</v>
      </c>
      <c r="E1417" s="24">
        <v>41246</v>
      </c>
      <c r="F1417" s="24">
        <f t="shared" si="80"/>
        <v>41291</v>
      </c>
      <c r="G1417" s="24">
        <f>VLOOKUP(B1417,SAOM!B$2:D2961,3,0)</f>
        <v>41291</v>
      </c>
      <c r="H1417" s="24">
        <f t="shared" si="81"/>
        <v>41306</v>
      </c>
      <c r="I1417" s="24" t="s">
        <v>458</v>
      </c>
      <c r="J1417" s="48" t="s">
        <v>469</v>
      </c>
      <c r="K1417" s="31" t="str">
        <f>VLOOKUP(B1417,SAOM!B$2:H2958,4,0)</f>
        <v>Aceito</v>
      </c>
      <c r="L1417" s="48" t="s">
        <v>456</v>
      </c>
      <c r="M1417" s="33" t="str">
        <f>VLOOKUP(B1417,SAOM!B$2:F3244,5,0)</f>
        <v>Lider</v>
      </c>
      <c r="N1417" s="40" t="s">
        <v>162</v>
      </c>
      <c r="O1417" s="11" t="str">
        <f>VLOOKUP(N1417,Coordenadas!B$2:C2264,2,0)</f>
        <v>NORDESTE</v>
      </c>
      <c r="P1417" s="11" t="str">
        <f>VLOOKUP(N1417,Coordenadas!B$2:D2264,3,0)</f>
        <v xml:space="preserve"> 16°26'7.15"S</v>
      </c>
      <c r="Q1417" s="11" t="str">
        <f>VLOOKUP(N1417,Coordenadas!B$2:E2264,4,0)</f>
        <v xml:space="preserve"> 41° 0'11.87"O</v>
      </c>
      <c r="R1417" s="31">
        <v>4033</v>
      </c>
      <c r="S1417" s="24">
        <v>41250</v>
      </c>
      <c r="T1417" s="54" t="str">
        <f>VLOOKUP(B1417,SAOM!B$2:M2958,9,0)</f>
        <v>Henrique Ramos de Souza</v>
      </c>
      <c r="U1417" s="24" t="str">
        <f>VLOOKUP(B1417,SAOM!B$2:N2958,10,0)</f>
        <v>Rua Porto Alegre, 119 - Centro</v>
      </c>
      <c r="V1417" s="54" t="str">
        <f>VLOOKUP(B1417,SAOM!B$2:P2958,12,0)</f>
        <v>(33)3741-1288</v>
      </c>
      <c r="W1417" s="175" t="str">
        <f>VLOOKUP(B1417,SAOM!B$2:O2958,11,0)</f>
        <v>39960-000</v>
      </c>
      <c r="X1417" s="31" t="str">
        <f>VLOOKUP(B1417,SAOM!B$2:Q2958,13,0)</f>
        <v>00:20:0E:10:55:1F</v>
      </c>
      <c r="Y1417" s="24">
        <v>41261</v>
      </c>
      <c r="Z1417" s="11" t="s">
        <v>7530</v>
      </c>
      <c r="AA1417" s="55">
        <v>41263</v>
      </c>
      <c r="AB1417" s="28">
        <f>VLOOKUP(C1417,Relatorios!A$3:B2188,2,0)</f>
        <v>41277</v>
      </c>
      <c r="AC1417" s="287">
        <f>VLOOKUP(D1417,Faturamento!D$3:F2852,3,0)</f>
        <v>41294</v>
      </c>
      <c r="AD1417" s="45" t="s">
        <v>9637</v>
      </c>
      <c r="AE1417" s="55" t="str">
        <f>VLOOKUP(B1417,SAOM!B$2:T2958,16,0)</f>
        <v>-</v>
      </c>
      <c r="AF1417" s="55">
        <f t="shared" si="82"/>
        <v>41353</v>
      </c>
      <c r="AG1417" s="55" t="s">
        <v>4162</v>
      </c>
      <c r="AH1417" s="55"/>
      <c r="AI1417" s="181"/>
      <c r="AJ1417" s="115"/>
      <c r="AK1417" s="115"/>
      <c r="AL1417" s="11" t="str">
        <f>VLOOKUP(B1417,SAOM!B$2:U3075,20,0)</f>
        <v>Não tem computador.</v>
      </c>
    </row>
    <row r="1418" spans="1:38" s="15" customFormat="1" ht="15.75" customHeight="1">
      <c r="A1418" s="39">
        <v>5594</v>
      </c>
      <c r="B1418" s="31">
        <v>5594</v>
      </c>
      <c r="C1418" s="31">
        <v>5594</v>
      </c>
      <c r="D1418" s="33" t="str">
        <f>VLOOKUP(B1418,SAOM!B$2:H3075,7,0)</f>
        <v>-</v>
      </c>
      <c r="E1418" s="13">
        <v>41246</v>
      </c>
      <c r="F1418" s="13">
        <f t="shared" si="80"/>
        <v>41291</v>
      </c>
      <c r="G1418" s="13">
        <f>VLOOKUP(B1418,SAOM!B$2:D2962,3,0)</f>
        <v>41291</v>
      </c>
      <c r="H1418" s="13">
        <f t="shared" si="81"/>
        <v>41306</v>
      </c>
      <c r="I1418" s="13">
        <v>41296</v>
      </c>
      <c r="J1418" s="10" t="s">
        <v>700</v>
      </c>
      <c r="K1418" s="33" t="str">
        <f>VLOOKUP(B1418,SAOM!B$2:H2959,4,0)</f>
        <v>Paralisado</v>
      </c>
      <c r="L1418" s="10" t="s">
        <v>456</v>
      </c>
      <c r="M1418" s="33" t="str">
        <f>VLOOKUP(B1418,SAOM!B$2:F3245,5,0)</f>
        <v>Lider</v>
      </c>
      <c r="N1418" s="11" t="s">
        <v>162</v>
      </c>
      <c r="O1418" s="11" t="str">
        <f>VLOOKUP(N1418,Coordenadas!B$2:C2265,2,0)</f>
        <v>NORDESTE</v>
      </c>
      <c r="P1418" s="11" t="str">
        <f>VLOOKUP(N1418,Coordenadas!B$2:D2265,3,0)</f>
        <v xml:space="preserve"> 16°26'7.15"S</v>
      </c>
      <c r="Q1418" s="11" t="str">
        <f>VLOOKUP(N1418,Coordenadas!B$2:E2265,4,0)</f>
        <v xml:space="preserve"> 41° 0'11.87"O</v>
      </c>
      <c r="R1418" s="33">
        <v>4033</v>
      </c>
      <c r="S1418" s="13">
        <v>41250</v>
      </c>
      <c r="T1418" s="35" t="str">
        <f>VLOOKUP(B1418,SAOM!B$2:M2959,9,0)</f>
        <v>Henrique Ramos de Souza</v>
      </c>
      <c r="U1418" s="13" t="str">
        <f>VLOOKUP(B1418,SAOM!B$2:N2959,10,0)</f>
        <v>Rua Marculino Quaresma  - Alvorada</v>
      </c>
      <c r="V1418" s="35" t="str">
        <f>VLOOKUP(B1418,SAOM!B$2:P2959,12,0)</f>
        <v>(33)3741-1288</v>
      </c>
      <c r="W1418" s="60" t="str">
        <f>VLOOKUP(B1418,SAOM!B$2:O2959,11,0)</f>
        <v>39960-000</v>
      </c>
      <c r="X1418" s="33" t="str">
        <f>VLOOKUP(B1418,SAOM!B$2:Q2959,13,0)</f>
        <v>-</v>
      </c>
      <c r="Y1418" s="13"/>
      <c r="Z1418" s="11"/>
      <c r="AA1418" s="14"/>
      <c r="AB1418" s="28" t="e">
        <f>VLOOKUP(C1418,Relatorios!A$3:B2189,2,0)</f>
        <v>#N/A</v>
      </c>
      <c r="AC1418" s="287" t="e">
        <f>VLOOKUP(D1418,Faturamento!D$3:F2853,3,0)</f>
        <v>#N/A</v>
      </c>
      <c r="AD1418" s="41"/>
      <c r="AE1418" s="14" t="str">
        <f>VLOOKUP(B1418,SAOM!B$2:T2959,16,0)</f>
        <v>22/01/2013 16:04:25 	Hernan Martins Alves 	Localidade está em reforma.  	Pendência Ativação</v>
      </c>
      <c r="AF1418" s="14">
        <f t="shared" si="82"/>
        <v>90</v>
      </c>
      <c r="AG1418" s="14" t="s">
        <v>4162</v>
      </c>
      <c r="AH1418" s="14"/>
      <c r="AI1418" s="47"/>
      <c r="AJ1418" s="114"/>
      <c r="AK1418" s="114"/>
      <c r="AL1418" s="11" t="str">
        <f>VLOOKUP(B1418,SAOM!B$2:U3076,20,0)</f>
        <v>-</v>
      </c>
    </row>
    <row r="1419" spans="1:38" s="15" customFormat="1" ht="15.75" customHeight="1">
      <c r="A1419" s="39">
        <v>5595</v>
      </c>
      <c r="B1419" s="31">
        <v>5595</v>
      </c>
      <c r="C1419" s="31">
        <v>5595</v>
      </c>
      <c r="D1419" s="33" t="str">
        <f>VLOOKUP(B1419,SAOM!B$2:H3076,7,0)</f>
        <v>SES-JEHA-5595</v>
      </c>
      <c r="E1419" s="13">
        <v>41246</v>
      </c>
      <c r="F1419" s="13">
        <f t="shared" si="80"/>
        <v>41291</v>
      </c>
      <c r="G1419" s="13">
        <f>VLOOKUP(B1419,SAOM!B$2:D2963,3,0)</f>
        <v>41291</v>
      </c>
      <c r="H1419" s="13">
        <f t="shared" si="81"/>
        <v>41306</v>
      </c>
      <c r="I1419" s="13" t="s">
        <v>458</v>
      </c>
      <c r="J1419" s="10" t="s">
        <v>469</v>
      </c>
      <c r="K1419" s="33" t="str">
        <f>VLOOKUP(B1419,SAOM!B$2:H2960,4,0)</f>
        <v>Aceito</v>
      </c>
      <c r="L1419" s="10" t="s">
        <v>456</v>
      </c>
      <c r="M1419" s="33" t="str">
        <f>VLOOKUP(B1419,SAOM!B$2:F3246,5,0)</f>
        <v>Lider</v>
      </c>
      <c r="N1419" s="11" t="s">
        <v>162</v>
      </c>
      <c r="O1419" s="11" t="str">
        <f>VLOOKUP(N1419,Coordenadas!B$2:C2266,2,0)</f>
        <v>NORDESTE</v>
      </c>
      <c r="P1419" s="11" t="str">
        <f>VLOOKUP(N1419,Coordenadas!B$2:D2266,3,0)</f>
        <v xml:space="preserve"> 16°26'7.15"S</v>
      </c>
      <c r="Q1419" s="11" t="str">
        <f>VLOOKUP(N1419,Coordenadas!B$2:E2266,4,0)</f>
        <v xml:space="preserve"> 41° 0'11.87"O</v>
      </c>
      <c r="R1419" s="33">
        <v>4033</v>
      </c>
      <c r="S1419" s="13">
        <v>41250</v>
      </c>
      <c r="T1419" s="35" t="str">
        <f>VLOOKUP(B1419,SAOM!B$2:M2960,9,0)</f>
        <v>Henrique Ramos de Souza</v>
      </c>
      <c r="U1419" s="13" t="str">
        <f>VLOOKUP(B1419,SAOM!B$2:N2960,10,0)</f>
        <v>Rua Valmir Leite - Santa Luzia</v>
      </c>
      <c r="V1419" s="35" t="str">
        <f>VLOOKUP(B1419,SAOM!B$2:P2960,12,0)</f>
        <v>(33)3741-1288</v>
      </c>
      <c r="W1419" s="60" t="str">
        <f>VLOOKUP(B1419,SAOM!B$2:O2960,11,0)</f>
        <v>39960-000</v>
      </c>
      <c r="X1419" s="33" t="str">
        <f>VLOOKUP(B1419,SAOM!B$2:Q2960,13,0)</f>
        <v>00:20:0e:10:52:5b</v>
      </c>
      <c r="Y1419" s="13">
        <v>41261</v>
      </c>
      <c r="Z1419" s="11" t="s">
        <v>5031</v>
      </c>
      <c r="AA1419" s="14">
        <v>41261</v>
      </c>
      <c r="AB1419" s="28">
        <f>VLOOKUP(C1419,Relatorios!A$3:B2190,2,0)</f>
        <v>41277</v>
      </c>
      <c r="AC1419" s="287">
        <f>VLOOKUP(D1419,Faturamento!D$3:F2854,3,0)</f>
        <v>41292</v>
      </c>
      <c r="AD1419" s="41"/>
      <c r="AE1419" s="14" t="str">
        <f>VLOOKUP(B1419,SAOM!B$2:T2960,16,0)</f>
        <v>-</v>
      </c>
      <c r="AF1419" s="14">
        <f t="shared" si="82"/>
        <v>41351</v>
      </c>
      <c r="AG1419" s="14" t="s">
        <v>4162</v>
      </c>
      <c r="AH1419" s="14"/>
      <c r="AI1419" s="47"/>
      <c r="AJ1419" s="114"/>
      <c r="AK1419" s="114"/>
      <c r="AL1419" s="11" t="str">
        <f>VLOOKUP(B1419,SAOM!B$2:U3077,20,0)</f>
        <v>localidade não possui computador</v>
      </c>
    </row>
    <row r="1420" spans="1:38" s="15" customFormat="1" ht="15.75" customHeight="1">
      <c r="A1420" s="39">
        <v>5596</v>
      </c>
      <c r="B1420" s="31">
        <v>5596</v>
      </c>
      <c r="C1420" s="31">
        <v>5596</v>
      </c>
      <c r="D1420" s="33" t="str">
        <f>VLOOKUP(B1420,SAOM!B$2:H3077,7,0)</f>
        <v>SES-JEHA-5596</v>
      </c>
      <c r="E1420" s="13">
        <v>41246</v>
      </c>
      <c r="F1420" s="13">
        <f t="shared" si="80"/>
        <v>41291</v>
      </c>
      <c r="G1420" s="13">
        <f>VLOOKUP(B1420,SAOM!B$2:D2964,3,0)</f>
        <v>41291</v>
      </c>
      <c r="H1420" s="13">
        <f t="shared" si="81"/>
        <v>41306</v>
      </c>
      <c r="I1420" s="13" t="s">
        <v>458</v>
      </c>
      <c r="J1420" s="10" t="s">
        <v>469</v>
      </c>
      <c r="K1420" s="33" t="str">
        <f>VLOOKUP(B1420,SAOM!B$2:H2961,4,0)</f>
        <v>Aceito</v>
      </c>
      <c r="L1420" s="10" t="s">
        <v>456</v>
      </c>
      <c r="M1420" s="33" t="str">
        <f>VLOOKUP(B1420,SAOM!B$2:F3247,5,0)</f>
        <v>Lider</v>
      </c>
      <c r="N1420" s="11" t="s">
        <v>162</v>
      </c>
      <c r="O1420" s="11" t="str">
        <f>VLOOKUP(N1420,Coordenadas!B$2:C2267,2,0)</f>
        <v>NORDESTE</v>
      </c>
      <c r="P1420" s="11" t="str">
        <f>VLOOKUP(N1420,Coordenadas!B$2:D2267,3,0)</f>
        <v xml:space="preserve"> 16°26'7.15"S</v>
      </c>
      <c r="Q1420" s="11" t="str">
        <f>VLOOKUP(N1420,Coordenadas!B$2:E2267,4,0)</f>
        <v xml:space="preserve"> 41° 0'11.87"O</v>
      </c>
      <c r="R1420" s="33">
        <v>4033</v>
      </c>
      <c r="S1420" s="13">
        <v>41250</v>
      </c>
      <c r="T1420" s="35" t="str">
        <f>VLOOKUP(B1420,SAOM!B$2:M2961,9,0)</f>
        <v>Henrique Ramos de Souza</v>
      </c>
      <c r="U1420" s="13" t="str">
        <f>VLOOKUP(B1420,SAOM!B$2:N2961,10,0)</f>
        <v>Distrito do Guaranilandia - Distrito</v>
      </c>
      <c r="V1420" s="35" t="str">
        <f>VLOOKUP(B1420,SAOM!B$2:P2961,12,0)</f>
        <v>(33)3741-1288</v>
      </c>
      <c r="W1420" s="60" t="str">
        <f>VLOOKUP(B1420,SAOM!B$2:O2961,11,0)</f>
        <v>39960-000</v>
      </c>
      <c r="X1420" s="33" t="str">
        <f>VLOOKUP(B1420,SAOM!B$2:Q2961,13,0)</f>
        <v>00:20:0E:10:4C:73</v>
      </c>
      <c r="Y1420" s="13">
        <v>41262</v>
      </c>
      <c r="Z1420" s="11" t="s">
        <v>13266</v>
      </c>
      <c r="AA1420" s="14">
        <v>41262</v>
      </c>
      <c r="AB1420" s="28">
        <f>VLOOKUP(C1420,Relatorios!A$3:B2191,2,0)</f>
        <v>41299</v>
      </c>
      <c r="AC1420" s="287">
        <f>VLOOKUP(D1420,Faturamento!D$3:F2855,3,0)</f>
        <v>41293</v>
      </c>
      <c r="AD1420" s="41"/>
      <c r="AE1420" s="14" t="str">
        <f>VLOOKUP(B1420,SAOM!B$2:T2961,16,0)</f>
        <v>-</v>
      </c>
      <c r="AF1420" s="14">
        <f t="shared" si="82"/>
        <v>41352</v>
      </c>
      <c r="AG1420" s="14" t="s">
        <v>4162</v>
      </c>
      <c r="AH1420" s="14"/>
      <c r="AI1420" s="47"/>
      <c r="AJ1420" s="114"/>
      <c r="AK1420" s="114"/>
      <c r="AL1420" s="11" t="str">
        <f>VLOOKUP(B1420,SAOM!B$2:U3078,20,0)</f>
        <v>nao vai deixar</v>
      </c>
    </row>
    <row r="1421" spans="1:38" s="15" customFormat="1" ht="15.75" customHeight="1">
      <c r="A1421" s="39">
        <v>5597</v>
      </c>
      <c r="B1421" s="31">
        <v>5597</v>
      </c>
      <c r="C1421" s="31">
        <v>5597</v>
      </c>
      <c r="D1421" s="33" t="str">
        <f>VLOOKUP(B1421,SAOM!B$2:H3078,7,0)</f>
        <v>SES-JEHA-5597</v>
      </c>
      <c r="E1421" s="13">
        <v>41246</v>
      </c>
      <c r="F1421" s="13">
        <f t="shared" si="80"/>
        <v>41291</v>
      </c>
      <c r="G1421" s="13">
        <f>VLOOKUP(B1421,SAOM!B$2:D2965,3,0)</f>
        <v>41291</v>
      </c>
      <c r="H1421" s="13">
        <f t="shared" si="81"/>
        <v>41306</v>
      </c>
      <c r="I1421" s="13" t="s">
        <v>458</v>
      </c>
      <c r="J1421" s="10" t="s">
        <v>469</v>
      </c>
      <c r="K1421" s="33" t="str">
        <f>VLOOKUP(B1421,SAOM!B$2:H2962,4,0)</f>
        <v>Aceito</v>
      </c>
      <c r="L1421" s="10" t="s">
        <v>456</v>
      </c>
      <c r="M1421" s="33" t="str">
        <f>VLOOKUP(B1421,SAOM!B$2:F3248,5,0)</f>
        <v>Lider</v>
      </c>
      <c r="N1421" s="11" t="s">
        <v>162</v>
      </c>
      <c r="O1421" s="11" t="str">
        <f>VLOOKUP(N1421,Coordenadas!B$2:C2268,2,0)</f>
        <v>NORDESTE</v>
      </c>
      <c r="P1421" s="11" t="str">
        <f>VLOOKUP(N1421,Coordenadas!B$2:D2268,3,0)</f>
        <v xml:space="preserve"> 16°26'7.15"S</v>
      </c>
      <c r="Q1421" s="11" t="str">
        <f>VLOOKUP(N1421,Coordenadas!B$2:E2268,4,0)</f>
        <v xml:space="preserve"> 41° 0'11.87"O</v>
      </c>
      <c r="R1421" s="33">
        <v>4033</v>
      </c>
      <c r="S1421" s="13">
        <v>41250</v>
      </c>
      <c r="T1421" s="35" t="str">
        <f>VLOOKUP(B1421,SAOM!B$2:M2962,9,0)</f>
        <v>Henrique Ramos de Souza</v>
      </c>
      <c r="U1421" s="13" t="str">
        <f>VLOOKUP(B1421,SAOM!B$2:N2962,10,0)</f>
        <v>Distrito do São Pedro do jequitinhonha - Distrito</v>
      </c>
      <c r="V1421" s="35" t="str">
        <f>VLOOKUP(B1421,SAOM!B$2:P2962,12,0)</f>
        <v>(33)3741-1288</v>
      </c>
      <c r="W1421" s="60" t="str">
        <f>VLOOKUP(B1421,SAOM!B$2:O2962,11,0)</f>
        <v>39960-000</v>
      </c>
      <c r="X1421" s="33" t="str">
        <f>VLOOKUP(B1421,SAOM!B$2:Q2962,13,0)</f>
        <v>00:20:0e:10:55:97</v>
      </c>
      <c r="Y1421" s="13">
        <v>41263</v>
      </c>
      <c r="Z1421" s="11" t="s">
        <v>5031</v>
      </c>
      <c r="AA1421" s="14">
        <v>41264</v>
      </c>
      <c r="AB1421" s="28">
        <f>VLOOKUP(C1421,Relatorios!A$3:B2192,2,0)</f>
        <v>41277</v>
      </c>
      <c r="AC1421" s="287">
        <f>VLOOKUP(D1421,Faturamento!D$3:F2856,3,0)</f>
        <v>41295</v>
      </c>
      <c r="AD1421" s="41"/>
      <c r="AE1421" s="14" t="str">
        <f>VLOOKUP(B1421,SAOM!B$2:T2962,16,0)</f>
        <v>-</v>
      </c>
      <c r="AF1421" s="14">
        <f t="shared" si="82"/>
        <v>41354</v>
      </c>
      <c r="AG1421" s="14" t="s">
        <v>4162</v>
      </c>
      <c r="AH1421" s="14"/>
      <c r="AI1421" s="47"/>
      <c r="AJ1421" s="114"/>
      <c r="AK1421" s="114"/>
      <c r="AL1421" s="11" t="str">
        <f>VLOOKUP(B1421,SAOM!B$2:U3079,20,0)</f>
        <v>localidade não possui computador</v>
      </c>
    </row>
    <row r="1422" spans="1:38" s="15" customFormat="1" ht="15.75" customHeight="1">
      <c r="A1422" s="39">
        <v>5598</v>
      </c>
      <c r="B1422" s="31">
        <v>5598</v>
      </c>
      <c r="C1422" s="31">
        <v>5598</v>
      </c>
      <c r="D1422" s="33" t="str">
        <f>VLOOKUP(B1422,SAOM!B$2:H3079,7,0)</f>
        <v>SES-JEHA-5598</v>
      </c>
      <c r="E1422" s="13">
        <v>41246</v>
      </c>
      <c r="F1422" s="13">
        <f t="shared" si="80"/>
        <v>41291</v>
      </c>
      <c r="G1422" s="13">
        <f>VLOOKUP(B1422,SAOM!B$2:D2966,3,0)</f>
        <v>41291</v>
      </c>
      <c r="H1422" s="13">
        <f t="shared" si="81"/>
        <v>41306</v>
      </c>
      <c r="I1422" s="13" t="s">
        <v>458</v>
      </c>
      <c r="J1422" s="10" t="s">
        <v>469</v>
      </c>
      <c r="K1422" s="33" t="str">
        <f>VLOOKUP(B1422,SAOM!B$2:H2963,4,0)</f>
        <v>Aceito</v>
      </c>
      <c r="L1422" s="10" t="s">
        <v>456</v>
      </c>
      <c r="M1422" s="33" t="str">
        <f>VLOOKUP(B1422,SAOM!B$2:F3249,5,0)</f>
        <v>Lider</v>
      </c>
      <c r="N1422" s="11" t="s">
        <v>162</v>
      </c>
      <c r="O1422" s="11" t="str">
        <f>VLOOKUP(N1422,Coordenadas!B$2:C2269,2,0)</f>
        <v>NORDESTE</v>
      </c>
      <c r="P1422" s="11" t="str">
        <f>VLOOKUP(N1422,Coordenadas!B$2:D2269,3,0)</f>
        <v xml:space="preserve"> 16°26'7.15"S</v>
      </c>
      <c r="Q1422" s="11" t="str">
        <f>VLOOKUP(N1422,Coordenadas!B$2:E2269,4,0)</f>
        <v xml:space="preserve"> 41° 0'11.87"O</v>
      </c>
      <c r="R1422" s="33">
        <v>4033</v>
      </c>
      <c r="S1422" s="13">
        <v>41250</v>
      </c>
      <c r="T1422" s="35" t="str">
        <f>VLOOKUP(B1422,SAOM!B$2:M2963,9,0)</f>
        <v>Henrique Ramos de Souza</v>
      </c>
      <c r="U1422" s="13" t="str">
        <f>VLOOKUP(B1422,SAOM!B$2:N2963,10,0)</f>
        <v>Rua Teofilo Otoni, 1059 - Aldeia</v>
      </c>
      <c r="V1422" s="35" t="str">
        <f>VLOOKUP(B1422,SAOM!B$2:P2963,12,0)</f>
        <v>(33)3741-1288</v>
      </c>
      <c r="W1422" s="60" t="str">
        <f>VLOOKUP(B1422,SAOM!B$2:O2963,11,0)</f>
        <v>39960-000</v>
      </c>
      <c r="X1422" s="33" t="str">
        <f>VLOOKUP(B1422,SAOM!B$2:Q2963,13,0)</f>
        <v>00:20:0E:10:52:CF</v>
      </c>
      <c r="Y1422" s="13">
        <v>41261</v>
      </c>
      <c r="Z1422" s="11" t="s">
        <v>5031</v>
      </c>
      <c r="AA1422" s="14">
        <v>41261</v>
      </c>
      <c r="AB1422" s="28">
        <f>VLOOKUP(C1422,Relatorios!A$3:B2193,2,0)</f>
        <v>41277</v>
      </c>
      <c r="AC1422" s="287">
        <f>VLOOKUP(D1422,Faturamento!D$3:F2857,3,0)</f>
        <v>41292</v>
      </c>
      <c r="AD1422" s="41"/>
      <c r="AE1422" s="14" t="str">
        <f>VLOOKUP(B1422,SAOM!B$2:T2963,16,0)</f>
        <v>-</v>
      </c>
      <c r="AF1422" s="14">
        <f t="shared" si="82"/>
        <v>41351</v>
      </c>
      <c r="AG1422" s="14" t="s">
        <v>4162</v>
      </c>
      <c r="AH1422" s="14"/>
      <c r="AI1422" s="47"/>
      <c r="AJ1422" s="114"/>
      <c r="AK1422" s="114"/>
      <c r="AL1422" s="11" t="str">
        <f>VLOOKUP(B1422,SAOM!B$2:U3080,20,0)</f>
        <v>Não tem computador.</v>
      </c>
    </row>
    <row r="1423" spans="1:38" s="15" customFormat="1" ht="15.75" customHeight="1">
      <c r="A1423" s="39">
        <v>5599</v>
      </c>
      <c r="B1423" s="31">
        <v>5599</v>
      </c>
      <c r="C1423" s="31">
        <v>5599</v>
      </c>
      <c r="D1423" s="33" t="str">
        <f>VLOOKUP(B1423,SAOM!B$2:H3080,7,0)</f>
        <v>SES-JEHA-5599</v>
      </c>
      <c r="E1423" s="13">
        <v>41246</v>
      </c>
      <c r="F1423" s="13">
        <f t="shared" si="80"/>
        <v>41291</v>
      </c>
      <c r="G1423" s="13">
        <f>VLOOKUP(B1423,SAOM!B$2:D2967,3,0)</f>
        <v>41291</v>
      </c>
      <c r="H1423" s="13">
        <f t="shared" si="81"/>
        <v>41306</v>
      </c>
      <c r="I1423" s="13" t="s">
        <v>458</v>
      </c>
      <c r="J1423" s="10" t="s">
        <v>469</v>
      </c>
      <c r="K1423" s="33" t="str">
        <f>VLOOKUP(B1423,SAOM!B$2:H2964,4,0)</f>
        <v>Aceito</v>
      </c>
      <c r="L1423" s="10" t="s">
        <v>456</v>
      </c>
      <c r="M1423" s="33" t="str">
        <f>VLOOKUP(B1423,SAOM!B$2:F3250,5,0)</f>
        <v>Lider</v>
      </c>
      <c r="N1423" s="11" t="s">
        <v>162</v>
      </c>
      <c r="O1423" s="11" t="str">
        <f>VLOOKUP(N1423,Coordenadas!B$2:C2270,2,0)</f>
        <v>NORDESTE</v>
      </c>
      <c r="P1423" s="11" t="str">
        <f>VLOOKUP(N1423,Coordenadas!B$2:D2270,3,0)</f>
        <v xml:space="preserve"> 16°26'7.15"S</v>
      </c>
      <c r="Q1423" s="11" t="str">
        <f>VLOOKUP(N1423,Coordenadas!B$2:E2270,4,0)</f>
        <v xml:space="preserve"> 41° 0'11.87"O</v>
      </c>
      <c r="R1423" s="33">
        <v>4033</v>
      </c>
      <c r="S1423" s="13">
        <v>41250</v>
      </c>
      <c r="T1423" s="35" t="str">
        <f>VLOOKUP(B1423,SAOM!B$2:M2964,9,0)</f>
        <v>Henrique Ramos de Souza</v>
      </c>
      <c r="U1423" s="13" t="str">
        <f>VLOOKUP(B1423,SAOM!B$2:N2964,10,0)</f>
        <v>Rua Esmeralda, 30 - Vaticano</v>
      </c>
      <c r="V1423" s="35" t="str">
        <f>VLOOKUP(B1423,SAOM!B$2:P2964,12,0)</f>
        <v>(33)3741-1288</v>
      </c>
      <c r="W1423" s="60" t="str">
        <f>VLOOKUP(B1423,SAOM!B$2:O2964,11,0)</f>
        <v>39960-000</v>
      </c>
      <c r="X1423" s="33" t="str">
        <f>VLOOKUP(B1423,SAOM!B$2:Q2964,13,0)</f>
        <v>00:20:0e:10:54:d7</v>
      </c>
      <c r="Y1423" s="13">
        <v>41262</v>
      </c>
      <c r="Z1423" s="11" t="s">
        <v>7530</v>
      </c>
      <c r="AA1423" s="14">
        <v>41262</v>
      </c>
      <c r="AB1423" s="28">
        <f>VLOOKUP(C1423,Relatorios!A$3:B2194,2,0)</f>
        <v>41277</v>
      </c>
      <c r="AC1423" s="287">
        <f>VLOOKUP(D1423,Faturamento!D$3:F2858,3,0)</f>
        <v>41293</v>
      </c>
      <c r="AD1423" s="41"/>
      <c r="AE1423" s="14" t="str">
        <f>VLOOKUP(B1423,SAOM!B$2:T2964,16,0)</f>
        <v>-</v>
      </c>
      <c r="AF1423" s="14">
        <f t="shared" si="82"/>
        <v>41352</v>
      </c>
      <c r="AG1423" s="14" t="s">
        <v>4162</v>
      </c>
      <c r="AH1423" s="14"/>
      <c r="AI1423" s="47"/>
      <c r="AJ1423" s="114"/>
      <c r="AK1423" s="114"/>
      <c r="AL1423" s="11" t="str">
        <f>VLOOKUP(B1423,SAOM!B$2:U3081,20,0)</f>
        <v>Ligado  ao terminal.</v>
      </c>
    </row>
    <row r="1424" spans="1:38" s="15" customFormat="1" ht="15.75" customHeight="1">
      <c r="A1424" s="39">
        <v>4652</v>
      </c>
      <c r="B1424" s="31">
        <v>4652</v>
      </c>
      <c r="C1424" s="31">
        <v>4652</v>
      </c>
      <c r="D1424" s="33" t="str">
        <f>VLOOKUP(B1424,SAOM!B$2:H3081,7,0)</f>
        <v>SES-WEAZ-4652</v>
      </c>
      <c r="E1424" s="13">
        <v>41226</v>
      </c>
      <c r="F1424" s="13">
        <f t="shared" si="80"/>
        <v>41271</v>
      </c>
      <c r="G1424" s="13">
        <f>VLOOKUP(B1424,SAOM!B$2:D2968,3,0)</f>
        <v>41271</v>
      </c>
      <c r="H1424" s="13">
        <f t="shared" si="81"/>
        <v>41286</v>
      </c>
      <c r="I1424" s="13" t="s">
        <v>458</v>
      </c>
      <c r="J1424" s="10" t="s">
        <v>469</v>
      </c>
      <c r="K1424" s="33" t="str">
        <f>VLOOKUP(B1424,SAOM!B$2:H2965,4,0)</f>
        <v>Aceito</v>
      </c>
      <c r="L1424" s="10" t="s">
        <v>11989</v>
      </c>
      <c r="M1424" s="33" t="str">
        <f>VLOOKUP(B1424,SAOM!B$2:F3251,5,0)</f>
        <v>Torre</v>
      </c>
      <c r="N1424" s="11" t="s">
        <v>12048</v>
      </c>
      <c r="O1424" s="11" t="str">
        <f>VLOOKUP(N1424,Coordenadas!B$2:C2271,2,0)</f>
        <v>SUL</v>
      </c>
      <c r="P1424" s="11" t="str">
        <f>VLOOKUP(N1424,Coordenadas!B$2:D2271,3,0)</f>
        <v xml:space="preserve"> 22°32'2.57"S</v>
      </c>
      <c r="Q1424" s="11" t="str">
        <f>VLOOKUP(N1424,Coordenadas!B$2:E2271,4,0)</f>
        <v xml:space="preserve"> 45°21'37.72"O</v>
      </c>
      <c r="R1424" s="33">
        <v>4033</v>
      </c>
      <c r="S1424" s="13">
        <v>41243</v>
      </c>
      <c r="T1424" s="35" t="str">
        <f>VLOOKUP(B1424,SAOM!B$2:M2965,9,0)</f>
        <v>MARCELO ALEXANDRE ALVES</v>
      </c>
      <c r="U1424" s="13" t="str">
        <f>VLOOKUP(B1424,SAOM!B$2:N2965,10,0)</f>
        <v>PRAÇA JOAQUIM FRANCISCO DA COSTA 226 - CENTRO</v>
      </c>
      <c r="V1424" s="35" t="str">
        <f>VLOOKUP(B1424,SAOM!B$2:P2965,12,0)</f>
        <v>(35)3626-1144</v>
      </c>
      <c r="W1424" s="60" t="str">
        <f>VLOOKUP(B1424,SAOM!B$2:O2965,11,0)</f>
        <v>37512-000</v>
      </c>
      <c r="X1424" s="33" t="str">
        <f>VLOOKUP(B1424,SAOM!B$2:Q2965,13,0)</f>
        <v>00:20:0E:10:54:FB</v>
      </c>
      <c r="Y1424" s="13">
        <v>41262</v>
      </c>
      <c r="Z1424" s="11" t="s">
        <v>13259</v>
      </c>
      <c r="AA1424" s="14">
        <v>41262</v>
      </c>
      <c r="AB1424" s="28">
        <f>VLOOKUP(C1424,Relatorios!A$3:B2195,2,0)</f>
        <v>41278</v>
      </c>
      <c r="AC1424" s="287">
        <f>VLOOKUP(D1424,Faturamento!D$3:F2859,3,0)</f>
        <v>41293</v>
      </c>
      <c r="AD1424" s="41"/>
      <c r="AE1424" s="14" t="str">
        <f>VLOOKUP(B1424,SAOM!B$2:T2965,16,0)</f>
        <v>-</v>
      </c>
      <c r="AF1424" s="14">
        <f t="shared" si="82"/>
        <v>41352</v>
      </c>
      <c r="AG1424" s="14" t="s">
        <v>4162</v>
      </c>
      <c r="AH1424" s="14"/>
      <c r="AI1424" s="47"/>
      <c r="AJ1424" s="114"/>
      <c r="AK1424" s="114"/>
      <c r="AL1424" s="11" t="str">
        <f>VLOOKUP(B1424,SAOM!B$2:U3082,20,0)</f>
        <v>Vai deixar conectado no modem.</v>
      </c>
    </row>
    <row r="1425" spans="1:38" s="15" customFormat="1" ht="15.75" customHeight="1">
      <c r="A1425" s="39">
        <v>5606</v>
      </c>
      <c r="B1425" s="31">
        <v>5606</v>
      </c>
      <c r="C1425" s="31">
        <v>5606</v>
      </c>
      <c r="D1425" s="33" t="str">
        <f>VLOOKUP(B1425,SAOM!B$2:H3082,7,0)</f>
        <v>SES-SAGA-5606</v>
      </c>
      <c r="E1425" s="13">
        <v>41232</v>
      </c>
      <c r="F1425" s="13">
        <f t="shared" si="80"/>
        <v>41277</v>
      </c>
      <c r="G1425" s="13">
        <f>VLOOKUP(B1425,SAOM!B$2:D2969,3,0)</f>
        <v>41277</v>
      </c>
      <c r="H1425" s="13">
        <f t="shared" si="81"/>
        <v>41292</v>
      </c>
      <c r="I1425" s="13" t="s">
        <v>458</v>
      </c>
      <c r="J1425" s="10" t="s">
        <v>469</v>
      </c>
      <c r="K1425" s="33" t="str">
        <f>VLOOKUP(B1425,SAOM!B$2:H2966,4,0)</f>
        <v>Aceito</v>
      </c>
      <c r="L1425" s="10" t="s">
        <v>11989</v>
      </c>
      <c r="M1425" s="33" t="str">
        <f>VLOOKUP(B1425,SAOM!B$2:F3252,5,0)</f>
        <v>Torre</v>
      </c>
      <c r="N1425" s="11" t="s">
        <v>12054</v>
      </c>
      <c r="O1425" s="11" t="str">
        <f>VLOOKUP(N1425,Coordenadas!B$2:C2272,2,0)</f>
        <v>SUDESTE</v>
      </c>
      <c r="P1425" s="11" t="str">
        <f>VLOOKUP(N1425,Coordenadas!B$2:D2272,3,0)</f>
        <v xml:space="preserve"> 22° 8'56.72"S</v>
      </c>
      <c r="Q1425" s="11" t="str">
        <f>VLOOKUP(N1425,Coordenadas!B$2:E2272,4,0)</f>
        <v xml:space="preserve"> 44° 5'31.10"O</v>
      </c>
      <c r="R1425" s="33">
        <v>4033</v>
      </c>
      <c r="S1425" s="13">
        <v>41243</v>
      </c>
      <c r="T1425" s="35" t="str">
        <f>VLOOKUP(B1425,SAOM!B$2:M2966,9,0)</f>
        <v>MELINA DE OLIVEIRA TELES</v>
      </c>
      <c r="U1425" s="13" t="str">
        <f>VLOOKUP(B1425,SAOM!B$2:N2966,10,0)</f>
        <v>RUA SEBASTIÃO MONTEIRO, 80 - CENTRO</v>
      </c>
      <c r="V1425" s="35" t="str">
        <f>VLOOKUP(B1425,SAOM!B$2:P2966,12,0)</f>
        <v>(32)3291-1303</v>
      </c>
      <c r="W1425" s="60" t="str">
        <f>VLOOKUP(B1425,SAOM!B$2:O2966,11,0)</f>
        <v>36135-000</v>
      </c>
      <c r="X1425" s="33" t="str">
        <f>VLOOKUP(B1425,SAOM!B$2:Q2966,13,0)</f>
        <v>00:20:0e:10:56:fa</v>
      </c>
      <c r="Y1425" s="13">
        <v>41263</v>
      </c>
      <c r="Z1425" s="11" t="s">
        <v>13621</v>
      </c>
      <c r="AA1425" s="14">
        <v>41263</v>
      </c>
      <c r="AB1425" s="28">
        <f>VLOOKUP(C1425,Relatorios!A$3:B2196,2,0)</f>
        <v>41278</v>
      </c>
      <c r="AC1425" s="287">
        <f>VLOOKUP(D1425,Faturamento!D$3:F2860,3,0)</f>
        <v>41294</v>
      </c>
      <c r="AD1425" s="41"/>
      <c r="AE1425" s="14" t="str">
        <f>VLOOKUP(B1425,SAOM!B$2:T2966,16,0)</f>
        <v>-</v>
      </c>
      <c r="AF1425" s="14">
        <f t="shared" si="82"/>
        <v>41353</v>
      </c>
      <c r="AG1425" s="14" t="s">
        <v>4162</v>
      </c>
      <c r="AH1425" s="14"/>
      <c r="AI1425" s="47"/>
      <c r="AJ1425" s="114"/>
      <c r="AK1425" s="114"/>
      <c r="AL1425" s="11" t="str">
        <f>VLOOKUP(B1425,SAOM!B$2:U3083,20,0)</f>
        <v>Conectado ao modem</v>
      </c>
    </row>
    <row r="1426" spans="1:38" s="57" customFormat="1" ht="15.75" customHeight="1">
      <c r="A1426" s="39">
        <v>5188</v>
      </c>
      <c r="B1426" s="31">
        <v>5188</v>
      </c>
      <c r="C1426" s="31">
        <v>5188</v>
      </c>
      <c r="D1426" s="31" t="str">
        <f>VLOOKUP(B1426,SAOM!B$2:H3083,7,0)</f>
        <v>SES-IBTE-5188</v>
      </c>
      <c r="E1426" s="24">
        <v>41249</v>
      </c>
      <c r="F1426" s="24">
        <f t="shared" si="80"/>
        <v>41294</v>
      </c>
      <c r="G1426" s="24">
        <f>VLOOKUP(B1426,SAOM!B$2:D2970,3,0)</f>
        <v>41348</v>
      </c>
      <c r="H1426" s="24">
        <f t="shared" si="81"/>
        <v>41309</v>
      </c>
      <c r="I1426" s="24">
        <v>41305</v>
      </c>
      <c r="J1426" s="48" t="s">
        <v>469</v>
      </c>
      <c r="K1426" s="31" t="str">
        <f>VLOOKUP(B1426,SAOM!B$2:H2967,4,0)</f>
        <v>Aceito</v>
      </c>
      <c r="L1426" s="48" t="s">
        <v>456</v>
      </c>
      <c r="M1426" s="33" t="str">
        <f>VLOOKUP(B1426,SAOM!B$2:F3253,5,0)</f>
        <v>Lider</v>
      </c>
      <c r="N1426" s="40" t="s">
        <v>12339</v>
      </c>
      <c r="O1426" s="40" t="str">
        <f>VLOOKUP(N1426,Coordenadas!B$2:C2273,2,0)</f>
        <v>CENTRO</v>
      </c>
      <c r="P1426" s="40" t="str">
        <f>VLOOKUP(N1426,Coordenadas!B$2:D2273,3,0)</f>
        <v xml:space="preserve"> 20° 1'9.96"S</v>
      </c>
      <c r="Q1426" s="40" t="str">
        <f>VLOOKUP(N1426,Coordenadas!B$2:E2273,4,0)</f>
        <v xml:space="preserve"> 44° 3'21.84"O</v>
      </c>
      <c r="R1426" s="31">
        <v>4033</v>
      </c>
      <c r="S1426" s="24">
        <v>41297</v>
      </c>
      <c r="T1426" s="54" t="str">
        <f>VLOOKUP(B1426,SAOM!B$2:M2967,9,0)</f>
        <v>Viviane/Patricia</v>
      </c>
      <c r="U1426" s="24" t="str">
        <f>VLOOKUP(B1426,SAOM!B$2:N2967,10,0)</f>
        <v>AV. DR. PAULO SOUZA LIMA, Nº 557 - Bairro SOL NASCENTE</v>
      </c>
      <c r="V1426" s="54" t="str">
        <f>VLOOKUP(B1426,SAOM!B$2:P2967,12,0)</f>
        <v>(31) 3533-4777</v>
      </c>
      <c r="W1426" s="175" t="str">
        <f>VLOOKUP(B1426,SAOM!B$2:O2967,11,0)</f>
        <v>32400-000</v>
      </c>
      <c r="X1426" s="31" t="str">
        <f>VLOOKUP(B1426,SAOM!B$2:Q2967,13,0)</f>
        <v>00:20:0e:10:57:ab</v>
      </c>
      <c r="Y1426" s="24">
        <v>41345</v>
      </c>
      <c r="Z1426" s="40" t="s">
        <v>5355</v>
      </c>
      <c r="AA1426" s="55">
        <v>41348</v>
      </c>
      <c r="AB1426" s="56">
        <v>41390</v>
      </c>
      <c r="AC1426" s="287">
        <f>VLOOKUP(D1426,Faturamento!D$3:F2861,3,0)</f>
        <v>41379</v>
      </c>
      <c r="AD1426" s="45"/>
      <c r="AE1426" s="55"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55">
        <f t="shared" si="82"/>
        <v>41438</v>
      </c>
      <c r="AG1426" s="55" t="s">
        <v>4162</v>
      </c>
      <c r="AH1426" s="55"/>
      <c r="AI1426" s="181"/>
      <c r="AJ1426" s="115"/>
      <c r="AK1426" s="115"/>
      <c r="AL1426" s="40" t="str">
        <f>VLOOKUP(B1426,SAOM!B$2:U3084,20,0)</f>
        <v>Conectado ao modem</v>
      </c>
    </row>
    <row r="1427" spans="1:38" s="15" customFormat="1" ht="15.75" customHeight="1">
      <c r="A1427" s="39">
        <v>5187</v>
      </c>
      <c r="B1427" s="31">
        <v>5187</v>
      </c>
      <c r="C1427" s="31">
        <v>5187</v>
      </c>
      <c r="D1427" s="33" t="str">
        <f>VLOOKUP(B1427,SAOM!B$2:H3084,7,0)</f>
        <v>SES-IBTE-5187</v>
      </c>
      <c r="E1427" s="13">
        <v>41249</v>
      </c>
      <c r="F1427" s="13">
        <v>41313</v>
      </c>
      <c r="G1427" s="13">
        <f>VLOOKUP(B1427,SAOM!B$2:D2971,3,0)</f>
        <v>41302</v>
      </c>
      <c r="H1427" s="13">
        <f t="shared" si="81"/>
        <v>41328</v>
      </c>
      <c r="I1427" s="13">
        <v>41299</v>
      </c>
      <c r="J1427" s="10" t="s">
        <v>469</v>
      </c>
      <c r="K1427" s="33" t="str">
        <f>VLOOKUP(B1427,SAOM!B$2:H2968,4,0)</f>
        <v>Aceito</v>
      </c>
      <c r="L1427" s="10" t="s">
        <v>456</v>
      </c>
      <c r="M1427" s="33" t="str">
        <f>VLOOKUP(B1427,SAOM!B$2:F3254,5,0)</f>
        <v>Lider</v>
      </c>
      <c r="N1427" s="11" t="s">
        <v>12339</v>
      </c>
      <c r="O1427" s="11" t="str">
        <f>VLOOKUP(N1427,Coordenadas!B$2:C2274,2,0)</f>
        <v>CENTRO</v>
      </c>
      <c r="P1427" s="11" t="str">
        <f>VLOOKUP(N1427,Coordenadas!B$2:D2274,3,0)</f>
        <v xml:space="preserve"> 20° 1'9.96"S</v>
      </c>
      <c r="Q1427" s="11" t="str">
        <f>VLOOKUP(N1427,Coordenadas!B$2:E2274,4,0)</f>
        <v xml:space="preserve"> 44° 3'21.84"O</v>
      </c>
      <c r="R1427" s="33">
        <v>4033</v>
      </c>
      <c r="S1427" s="13">
        <v>41297</v>
      </c>
      <c r="T1427" s="35" t="str">
        <f>VLOOKUP(B1427,SAOM!B$2:M2968,9,0)</f>
        <v>Mariana/Flávia</v>
      </c>
      <c r="U1427" s="13" t="str">
        <f>VLOOKUP(B1427,SAOM!B$2:N2968,10,0)</f>
        <v xml:space="preserve">AV. AVELINO PINHEIRO, Nº 255 - Bairro CANAL </v>
      </c>
      <c r="V1427" s="35" t="str">
        <f>VLOOKUP(B1427,SAOM!B$2:P2968,12,0)</f>
        <v>(31) 3533-4365</v>
      </c>
      <c r="W1427" s="60" t="str">
        <f>VLOOKUP(B1427,SAOM!B$2:O2968,11,0)</f>
        <v>32400-000</v>
      </c>
      <c r="X1427" s="33" t="str">
        <f>VLOOKUP(B1427,SAOM!B$2:Q2968,13,0)</f>
        <v>00:20:0e:10:56:1b</v>
      </c>
      <c r="Y1427" s="13">
        <v>41346</v>
      </c>
      <c r="Z1427" s="11" t="s">
        <v>5355</v>
      </c>
      <c r="AA1427" s="14">
        <v>41346</v>
      </c>
      <c r="AB1427" s="56">
        <v>41390</v>
      </c>
      <c r="AC1427" s="287">
        <f>VLOOKUP(D1427,Faturamento!D$3:F2862,3,0)</f>
        <v>41377</v>
      </c>
      <c r="AD1427" s="41"/>
      <c r="AE1427" s="14" t="str">
        <f>VLOOKUP(B1427,SAOM!B$2:T2968,16,0)</f>
        <v>28/01/2013 14:59:56 	Ivan Santos 	Atualizado.  	Pendência Ativação Resolvida
25/01/2013 15:39:40 	Hernan Martins Alves 	Número correto da rua é 255.   	Pendência Ativação</v>
      </c>
      <c r="AF1427" s="14">
        <f t="shared" si="82"/>
        <v>41436</v>
      </c>
      <c r="AG1427" s="14" t="s">
        <v>4162</v>
      </c>
      <c r="AH1427" s="14"/>
      <c r="AI1427" s="47"/>
      <c r="AJ1427" s="114"/>
      <c r="AK1427" s="114"/>
      <c r="AL1427" s="11" t="str">
        <f>VLOOKUP(B1427,SAOM!B$2:U3085,20,0)</f>
        <v>Conectado ao modem</v>
      </c>
    </row>
    <row r="1428" spans="1:38" s="15" customFormat="1" ht="15.75" customHeight="1">
      <c r="A1428" s="39">
        <v>5186</v>
      </c>
      <c r="B1428" s="31">
        <v>5186</v>
      </c>
      <c r="C1428" s="31">
        <v>5186</v>
      </c>
      <c r="D1428" s="33" t="str">
        <f>VLOOKUP(B1428,SAOM!B$2:H3085,7,0)</f>
        <v>SES-IBTE-5186</v>
      </c>
      <c r="E1428" s="13">
        <v>41249</v>
      </c>
      <c r="F1428" s="13">
        <v>41313</v>
      </c>
      <c r="G1428" s="13">
        <f>VLOOKUP(B1428,SAOM!B$2:D2972,3,0)</f>
        <v>41302</v>
      </c>
      <c r="H1428" s="13">
        <f t="shared" si="81"/>
        <v>41328</v>
      </c>
      <c r="I1428" s="13">
        <v>41299</v>
      </c>
      <c r="J1428" s="10" t="s">
        <v>469</v>
      </c>
      <c r="K1428" s="33" t="str">
        <f>VLOOKUP(B1428,SAOM!B$2:H2969,4,0)</f>
        <v>Aceito</v>
      </c>
      <c r="L1428" s="10" t="s">
        <v>456</v>
      </c>
      <c r="M1428" s="33" t="str">
        <f>VLOOKUP(B1428,SAOM!B$2:F3255,5,0)</f>
        <v>Lider</v>
      </c>
      <c r="N1428" s="11" t="s">
        <v>12339</v>
      </c>
      <c r="O1428" s="11" t="str">
        <f>VLOOKUP(N1428,Coordenadas!B$2:C2275,2,0)</f>
        <v>CENTRO</v>
      </c>
      <c r="P1428" s="11" t="str">
        <f>VLOOKUP(N1428,Coordenadas!B$2:D2275,3,0)</f>
        <v xml:space="preserve"> 20° 1'9.96"S</v>
      </c>
      <c r="Q1428" s="11" t="str">
        <f>VLOOKUP(N1428,Coordenadas!B$2:E2275,4,0)</f>
        <v xml:space="preserve"> 44° 3'21.84"O</v>
      </c>
      <c r="R1428" s="33">
        <v>4033</v>
      </c>
      <c r="S1428" s="13">
        <v>41297</v>
      </c>
      <c r="T1428" s="35" t="str">
        <f>VLOOKUP(B1428,SAOM!B$2:M2969,9,0)</f>
        <v>Ana Paula</v>
      </c>
      <c r="U1428" s="13" t="str">
        <f>VLOOKUP(B1428,SAOM!B$2:N2969,10,0)</f>
        <v xml:space="preserve">RUA LADEIRA, Nº 63 - Bairro DUVAL DE BARROS </v>
      </c>
      <c r="V1428" s="35" t="str">
        <f>VLOOKUP(B1428,SAOM!B$2:P2969,12,0)</f>
        <v>(31) 3521-1986</v>
      </c>
      <c r="W1428" s="60" t="str">
        <f>VLOOKUP(B1428,SAOM!B$2:O2969,11,0)</f>
        <v>32400-000</v>
      </c>
      <c r="X1428" s="33" t="str">
        <f>VLOOKUP(B1428,SAOM!B$2:Q2969,13,0)</f>
        <v>00:20:0e:10:59:57</v>
      </c>
      <c r="Y1428" s="13">
        <v>41347</v>
      </c>
      <c r="Z1428" s="11" t="s">
        <v>5355</v>
      </c>
      <c r="AA1428" s="14">
        <v>41347</v>
      </c>
      <c r="AB1428" s="56">
        <v>41390</v>
      </c>
      <c r="AC1428" s="287">
        <f>VLOOKUP(D1428,Faturamento!D$3:F2863,3,0)</f>
        <v>41378</v>
      </c>
      <c r="AD1428" s="41"/>
      <c r="AE1428" s="14" t="str">
        <f>VLOOKUP(B1428,SAOM!B$2:T2969,16,0)</f>
        <v>28/01/2013 15:12:48 	Ivan Santos 	Atualizado.  	Pendência Ativação Resolvida
25/01/2013 15:41:16 	Hernan Martins Alves 	Número correto da rua é 63.   	Pendência Ativação</v>
      </c>
      <c r="AF1428" s="14">
        <f t="shared" si="82"/>
        <v>41437</v>
      </c>
      <c r="AG1428" s="14" t="s">
        <v>4162</v>
      </c>
      <c r="AH1428" s="14"/>
      <c r="AI1428" s="47"/>
      <c r="AJ1428" s="114"/>
      <c r="AK1428" s="114"/>
      <c r="AL1428" s="11" t="str">
        <f>VLOOKUP(B1428,SAOM!B$2:U3086,20,0)</f>
        <v>Conectado ao modem</v>
      </c>
    </row>
    <row r="1429" spans="1:38" s="15" customFormat="1" ht="15.75" customHeight="1">
      <c r="A1429" s="39">
        <v>5185</v>
      </c>
      <c r="B1429" s="31">
        <v>5185</v>
      </c>
      <c r="C1429" s="31">
        <v>5185</v>
      </c>
      <c r="D1429" s="33" t="str">
        <f>VLOOKUP(B1429,SAOM!B$2:H3086,7,0)</f>
        <v>SES-IBTE-5185</v>
      </c>
      <c r="E1429" s="13">
        <v>41249</v>
      </c>
      <c r="F1429" s="13">
        <v>41313</v>
      </c>
      <c r="G1429" s="13">
        <f>VLOOKUP(B1429,SAOM!B$2:D2973,3,0)</f>
        <v>41302</v>
      </c>
      <c r="H1429" s="13">
        <f t="shared" si="81"/>
        <v>41328</v>
      </c>
      <c r="I1429" s="13">
        <v>41299</v>
      </c>
      <c r="J1429" s="10" t="s">
        <v>469</v>
      </c>
      <c r="K1429" s="33" t="str">
        <f>VLOOKUP(B1429,SAOM!B$2:H2970,4,0)</f>
        <v>Aceito</v>
      </c>
      <c r="L1429" s="10" t="s">
        <v>456</v>
      </c>
      <c r="M1429" s="33" t="str">
        <f>VLOOKUP(B1429,SAOM!B$2:F3256,5,0)</f>
        <v>Lider</v>
      </c>
      <c r="N1429" s="11" t="s">
        <v>12339</v>
      </c>
      <c r="O1429" s="11" t="str">
        <f>VLOOKUP(N1429,Coordenadas!B$2:C2276,2,0)</f>
        <v>CENTRO</v>
      </c>
      <c r="P1429" s="11" t="str">
        <f>VLOOKUP(N1429,Coordenadas!B$2:D2276,3,0)</f>
        <v xml:space="preserve"> 20° 1'9.96"S</v>
      </c>
      <c r="Q1429" s="11" t="str">
        <f>VLOOKUP(N1429,Coordenadas!B$2:E2276,4,0)</f>
        <v xml:space="preserve"> 44° 3'21.84"O</v>
      </c>
      <c r="R1429" s="33">
        <v>4033</v>
      </c>
      <c r="S1429" s="13">
        <v>41297</v>
      </c>
      <c r="T1429" s="35" t="str">
        <f>VLOOKUP(B1429,SAOM!B$2:M2970,9,0)</f>
        <v>Gleidson/Paula/Natalia</v>
      </c>
      <c r="U1429" s="13" t="str">
        <f>VLOOKUP(B1429,SAOM!B$2:N2970,10,0)</f>
        <v xml:space="preserve">AV. CORONEL DUVAL DE BARROS, Nº 1194 ? Bairro DUVAL DE BARROS </v>
      </c>
      <c r="V1429" s="35" t="str">
        <f>VLOOKUP(B1429,SAOM!B$2:P2970,12,0)</f>
        <v>(31) 3382-3277</v>
      </c>
      <c r="W1429" s="60" t="str">
        <f>VLOOKUP(B1429,SAOM!B$2:O2970,11,0)</f>
        <v>32400-000</v>
      </c>
      <c r="X1429" s="33" t="str">
        <f>VLOOKUP(B1429,SAOM!B$2:Q2970,13,0)</f>
        <v>00:20:0e:10:58:0d</v>
      </c>
      <c r="Y1429" s="13">
        <v>41345</v>
      </c>
      <c r="Z1429" s="11" t="s">
        <v>5381</v>
      </c>
      <c r="AA1429" s="13">
        <v>41345</v>
      </c>
      <c r="AB1429" s="56">
        <v>41390</v>
      </c>
      <c r="AC1429" s="287">
        <f>VLOOKUP(D1429,Faturamento!D$3:F2864,3,0)</f>
        <v>41376</v>
      </c>
      <c r="AD1429" s="41"/>
      <c r="AE1429" s="14" t="str">
        <f>VLOOKUP(B1429,SAOM!B$2:T2970,16,0)</f>
        <v>28/01/2013 15:20:31 	Ivan Santos 	Atualizado.  	Pendência Ativação Resolvida
25/01/2013 15:47:46 	Hernan Martins Alves 	Número correto da rua é 1194.   	Pendência Ativação</v>
      </c>
      <c r="AF1429" s="14">
        <f t="shared" si="82"/>
        <v>41435</v>
      </c>
      <c r="AG1429" s="14" t="s">
        <v>4162</v>
      </c>
      <c r="AH1429" s="14"/>
      <c r="AI1429" s="47"/>
      <c r="AJ1429" s="114"/>
      <c r="AK1429" s="114"/>
      <c r="AL1429" s="11" t="str">
        <f>VLOOKUP(B1429,SAOM!B$2:U3087,20,0)</f>
        <v>Conectado ao modem</v>
      </c>
    </row>
    <row r="1430" spans="1:38" s="15" customFormat="1" ht="15.75" customHeight="1">
      <c r="A1430" s="39">
        <v>5184</v>
      </c>
      <c r="B1430" s="31">
        <v>5184</v>
      </c>
      <c r="C1430" s="31">
        <v>5184</v>
      </c>
      <c r="D1430" s="33" t="str">
        <f>VLOOKUP(B1430,SAOM!B$2:H3087,7,0)</f>
        <v>SES-IBTE-5184</v>
      </c>
      <c r="E1430" s="13">
        <v>41249</v>
      </c>
      <c r="F1430" s="13">
        <v>41313</v>
      </c>
      <c r="G1430" s="13">
        <f>VLOOKUP(B1430,SAOM!B$2:D2974,3,0)</f>
        <v>41304</v>
      </c>
      <c r="H1430" s="13">
        <f t="shared" si="81"/>
        <v>41328</v>
      </c>
      <c r="I1430" s="13">
        <v>41346</v>
      </c>
      <c r="J1430" s="10" t="s">
        <v>469</v>
      </c>
      <c r="K1430" s="33" t="str">
        <f>VLOOKUP(B1430,SAOM!B$2:H2971,4,0)</f>
        <v>Aceito</v>
      </c>
      <c r="L1430" s="10" t="s">
        <v>456</v>
      </c>
      <c r="M1430" s="33" t="str">
        <f>VLOOKUP(B1430,SAOM!B$2:F3257,5,0)</f>
        <v>Lider</v>
      </c>
      <c r="N1430" s="11" t="s">
        <v>12339</v>
      </c>
      <c r="O1430" s="11" t="str">
        <f>VLOOKUP(N1430,Coordenadas!B$2:C2277,2,0)</f>
        <v>CENTRO</v>
      </c>
      <c r="P1430" s="11" t="str">
        <f>VLOOKUP(N1430,Coordenadas!B$2:D2277,3,0)</f>
        <v xml:space="preserve"> 20° 1'9.96"S</v>
      </c>
      <c r="Q1430" s="11" t="str">
        <f>VLOOKUP(N1430,Coordenadas!B$2:E2277,4,0)</f>
        <v xml:space="preserve"> 44° 3'21.84"O</v>
      </c>
      <c r="R1430" s="33">
        <v>4033</v>
      </c>
      <c r="S1430" s="13">
        <v>41297</v>
      </c>
      <c r="T1430" s="35" t="str">
        <f>VLOOKUP(B1430,SAOM!B$2:M2971,9,0)</f>
        <v>Heber da Mata Mendes</v>
      </c>
      <c r="U1430" s="13" t="str">
        <f>VLOOKUP(B1430,SAOM!B$2:N2971,10,0)</f>
        <v>RUA JOSE MATEUS DOS REIS, Nº 60 - Bairro CASCATA</v>
      </c>
      <c r="V1430" s="35" t="str">
        <f>VLOOKUP(B1430,SAOM!B$2:P2971,12,0)</f>
        <v>(31) 3599-1821</v>
      </c>
      <c r="W1430" s="60" t="str">
        <f>VLOOKUP(B1430,SAOM!B$2:O2971,11,0)</f>
        <v>32400-000</v>
      </c>
      <c r="X1430" s="33" t="str">
        <f>VLOOKUP(B1430,SAOM!B$2:Q2971,13,0)</f>
        <v>00:20:0e:10:57:37</v>
      </c>
      <c r="Y1430" s="13">
        <v>41354</v>
      </c>
      <c r="Z1430" s="11" t="s">
        <v>15973</v>
      </c>
      <c r="AA1430" s="55">
        <v>41354</v>
      </c>
      <c r="AB1430" s="56">
        <v>41390</v>
      </c>
      <c r="AC1430" s="287">
        <f>VLOOKUP(D1430,Faturamento!D$3:F2865,3,0)</f>
        <v>41385</v>
      </c>
      <c r="AD1430" s="41"/>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 t="shared" si="82"/>
        <v>41444</v>
      </c>
      <c r="AG1430" s="14">
        <v>41380</v>
      </c>
      <c r="AH1430" s="14">
        <v>41386</v>
      </c>
      <c r="AI1430" s="47" t="s">
        <v>8608</v>
      </c>
      <c r="AJ1430" s="114" t="s">
        <v>9087</v>
      </c>
      <c r="AK1430" s="114" t="s">
        <v>17750</v>
      </c>
      <c r="AL1430" s="11" t="str">
        <f>VLOOKUP(B1430,SAOM!B$2:U3088,20,0)</f>
        <v>Conectado ao modem</v>
      </c>
    </row>
    <row r="1431" spans="1:38" s="15" customFormat="1" ht="15.75" customHeight="1">
      <c r="A1431" s="39">
        <v>5183</v>
      </c>
      <c r="B1431" s="31">
        <v>5183</v>
      </c>
      <c r="C1431" s="31">
        <v>5183</v>
      </c>
      <c r="D1431" s="33" t="str">
        <f>VLOOKUP(B1431,SAOM!B$2:H3088,7,0)</f>
        <v>SES-IBTE-5183</v>
      </c>
      <c r="E1431" s="13">
        <v>41249</v>
      </c>
      <c r="F1431" s="13">
        <f>E1431+45</f>
        <v>41294</v>
      </c>
      <c r="G1431" s="13">
        <f>VLOOKUP(B1431,SAOM!B$2:D2975,3,0)</f>
        <v>41307</v>
      </c>
      <c r="H1431" s="13">
        <f t="shared" si="81"/>
        <v>41309</v>
      </c>
      <c r="I1431" s="13">
        <v>41305</v>
      </c>
      <c r="J1431" s="10" t="s">
        <v>469</v>
      </c>
      <c r="K1431" s="33" t="str">
        <f>VLOOKUP(B1431,SAOM!B$2:H2972,4,0)</f>
        <v>Aceito</v>
      </c>
      <c r="L1431" s="10" t="s">
        <v>456</v>
      </c>
      <c r="M1431" s="33" t="str">
        <f>VLOOKUP(B1431,SAOM!B$2:F3258,5,0)</f>
        <v>Lider</v>
      </c>
      <c r="N1431" s="11" t="s">
        <v>12339</v>
      </c>
      <c r="O1431" s="11" t="str">
        <f>VLOOKUP(N1431,Coordenadas!B$2:C2278,2,0)</f>
        <v>CENTRO</v>
      </c>
      <c r="P1431" s="11" t="str">
        <f>VLOOKUP(N1431,Coordenadas!B$2:D2278,3,0)</f>
        <v xml:space="preserve"> 20° 1'9.96"S</v>
      </c>
      <c r="Q1431" s="11" t="str">
        <f>VLOOKUP(N1431,Coordenadas!B$2:E2278,4,0)</f>
        <v xml:space="preserve"> 44° 3'21.84"O</v>
      </c>
      <c r="R1431" s="33">
        <v>4033</v>
      </c>
      <c r="S1431" s="13">
        <v>41297</v>
      </c>
      <c r="T1431" s="35" t="str">
        <f>VLOOKUP(B1431,SAOM!B$2:M2972,9,0)</f>
        <v>Suzana/Kelly</v>
      </c>
      <c r="U1431" s="13" t="str">
        <f>VLOOKUP(B1431,SAOM!B$2:N2972,10,0)</f>
        <v xml:space="preserve">RUA C, Nº 14 - Bairro CANAÃ </v>
      </c>
      <c r="V1431" s="35" t="str">
        <f>VLOOKUP(B1431,SAOM!B$2:P2972,12,0)</f>
        <v>(31) 3533-8766</v>
      </c>
      <c r="W1431" s="60" t="str">
        <f>VLOOKUP(B1431,SAOM!B$2:O2972,11,0)</f>
        <v>32400-000</v>
      </c>
      <c r="X1431" s="33" t="str">
        <f>VLOOKUP(B1431,SAOM!B$2:Q2972,13,0)</f>
        <v>00:20:0e:10:58:64</v>
      </c>
      <c r="Y1431" s="13">
        <v>41352</v>
      </c>
      <c r="Z1431" s="11" t="s">
        <v>7530</v>
      </c>
      <c r="AA1431" s="14">
        <v>41352</v>
      </c>
      <c r="AB1431" s="28" t="e">
        <f>VLOOKUP(C1431,Relatorios!A$3:B2202,2,0)</f>
        <v>#N/A</v>
      </c>
      <c r="AC1431" s="287">
        <f>VLOOKUP(D1431,Faturamento!D$3:F2866,3,0)</f>
        <v>41383</v>
      </c>
      <c r="AD1431" s="41"/>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 t="shared" si="82"/>
        <v>41442</v>
      </c>
      <c r="AG1431" s="14" t="s">
        <v>4162</v>
      </c>
      <c r="AH1431" s="14"/>
      <c r="AI1431" s="47"/>
      <c r="AJ1431" s="114"/>
      <c r="AK1431" s="114"/>
      <c r="AL1431" s="11" t="str">
        <f>VLOOKUP(B1431,SAOM!B$2:U3089,20,0)</f>
        <v>Modem.</v>
      </c>
    </row>
    <row r="1432" spans="1:38" s="57" customFormat="1" ht="15.75" customHeight="1">
      <c r="A1432" s="39">
        <v>5182</v>
      </c>
      <c r="B1432" s="31">
        <v>5182</v>
      </c>
      <c r="C1432" s="31">
        <v>5182</v>
      </c>
      <c r="D1432" s="31" t="str">
        <f>VLOOKUP(B1432,SAOM!B$2:H3089,7,0)</f>
        <v>SES-IBTE-5182</v>
      </c>
      <c r="E1432" s="24">
        <v>41249</v>
      </c>
      <c r="F1432" s="24">
        <f>E1432+45</f>
        <v>41294</v>
      </c>
      <c r="G1432" s="24">
        <f>VLOOKUP(B1432,SAOM!B$2:D2976,3,0)</f>
        <v>41294</v>
      </c>
      <c r="H1432" s="24">
        <f t="shared" si="81"/>
        <v>41309</v>
      </c>
      <c r="I1432" s="24" t="s">
        <v>458</v>
      </c>
      <c r="J1432" s="48" t="s">
        <v>469</v>
      </c>
      <c r="K1432" s="31" t="str">
        <f>VLOOKUP(B1432,SAOM!B$2:H2973,4,0)</f>
        <v>Aceito</v>
      </c>
      <c r="L1432" s="48" t="s">
        <v>456</v>
      </c>
      <c r="M1432" s="33" t="str">
        <f>VLOOKUP(B1432,SAOM!B$2:F3259,5,0)</f>
        <v>Lider</v>
      </c>
      <c r="N1432" s="40" t="s">
        <v>12339</v>
      </c>
      <c r="O1432" s="40" t="str">
        <f>VLOOKUP(N1432,Coordenadas!B$2:C2279,2,0)</f>
        <v>CENTRO</v>
      </c>
      <c r="P1432" s="40" t="str">
        <f>VLOOKUP(N1432,Coordenadas!B$2:D2279,3,0)</f>
        <v xml:space="preserve"> 20° 1'9.96"S</v>
      </c>
      <c r="Q1432" s="40" t="str">
        <f>VLOOKUP(N1432,Coordenadas!B$2:E2279,4,0)</f>
        <v xml:space="preserve"> 44° 3'21.84"O</v>
      </c>
      <c r="R1432" s="31">
        <v>4033</v>
      </c>
      <c r="S1432" s="24">
        <v>41297</v>
      </c>
      <c r="T1432" s="54" t="str">
        <f>VLOOKUP(B1432,SAOM!B$2:M2973,9,0)</f>
        <v>Fabiola/Lúcia</v>
      </c>
      <c r="U1432" s="24" t="str">
        <f>VLOOKUP(B1432,SAOM!B$2:N2973,10,0)</f>
        <v>AV. MARECHAL HERMES, 70 - DURVAL DE BARROS</v>
      </c>
      <c r="V1432" s="54" t="str">
        <f>VLOOKUP(B1432,SAOM!B$2:P2973,12,0)</f>
        <v>(31) 3598-6412</v>
      </c>
      <c r="W1432" s="175" t="str">
        <f>VLOOKUP(B1432,SAOM!B$2:O2973,11,0)</f>
        <v>32400-000</v>
      </c>
      <c r="X1432" s="31" t="str">
        <f>VLOOKUP(B1432,SAOM!B$2:Q2973,13,0)</f>
        <v>00:20:0e:10:57:ee</v>
      </c>
      <c r="Y1432" s="24">
        <v>41345</v>
      </c>
      <c r="Z1432" s="40" t="s">
        <v>5381</v>
      </c>
      <c r="AA1432" s="24">
        <v>41345</v>
      </c>
      <c r="AB1432" s="56">
        <v>41390</v>
      </c>
      <c r="AC1432" s="287">
        <f>VLOOKUP(D1432,Faturamento!D$3:F2867,3,0)</f>
        <v>41376</v>
      </c>
      <c r="AD1432" s="45"/>
      <c r="AE1432" s="55" t="str">
        <f>VLOOKUP(B1432,SAOM!B$2:T2973,16,0)</f>
        <v>-</v>
      </c>
      <c r="AF1432" s="55">
        <f t="shared" si="82"/>
        <v>41435</v>
      </c>
      <c r="AG1432" s="55" t="s">
        <v>4162</v>
      </c>
      <c r="AH1432" s="55"/>
      <c r="AI1432" s="181"/>
      <c r="AJ1432" s="115"/>
      <c r="AK1432" s="115"/>
      <c r="AL1432" s="40" t="str">
        <f>VLOOKUP(B1432,SAOM!B$2:U3090,20,0)</f>
        <v>Modem.</v>
      </c>
    </row>
    <row r="1433" spans="1:38" s="15" customFormat="1" ht="15.75" customHeight="1">
      <c r="A1433" s="39">
        <v>5181</v>
      </c>
      <c r="B1433" s="31">
        <v>5181</v>
      </c>
      <c r="C1433" s="31">
        <v>5181</v>
      </c>
      <c r="D1433" s="33" t="str">
        <f>VLOOKUP(B1433,SAOM!B$2:H3090,7,0)</f>
        <v>SES-IBTE-5181</v>
      </c>
      <c r="E1433" s="13">
        <v>41249</v>
      </c>
      <c r="F1433" s="13">
        <v>41313</v>
      </c>
      <c r="G1433" s="13">
        <f>VLOOKUP(B1433,SAOM!B$2:D2977,3,0)</f>
        <v>41307</v>
      </c>
      <c r="H1433" s="13">
        <f t="shared" si="81"/>
        <v>41328</v>
      </c>
      <c r="I1433" s="13">
        <v>41289</v>
      </c>
      <c r="J1433" s="10" t="s">
        <v>469</v>
      </c>
      <c r="K1433" s="33" t="str">
        <f>VLOOKUP(B1433,SAOM!B$2:H2974,4,0)</f>
        <v>Aceito</v>
      </c>
      <c r="L1433" s="10" t="s">
        <v>456</v>
      </c>
      <c r="M1433" s="33" t="str">
        <f>VLOOKUP(B1433,SAOM!B$2:F3260,5,0)</f>
        <v>Lider</v>
      </c>
      <c r="N1433" s="11" t="s">
        <v>12339</v>
      </c>
      <c r="O1433" s="11" t="str">
        <f>VLOOKUP(N1433,Coordenadas!B$2:C2280,2,0)</f>
        <v>CENTRO</v>
      </c>
      <c r="P1433" s="11" t="str">
        <f>VLOOKUP(N1433,Coordenadas!B$2:D2280,3,0)</f>
        <v xml:space="preserve"> 20° 1'9.96"S</v>
      </c>
      <c r="Q1433" s="11" t="str">
        <f>VLOOKUP(N1433,Coordenadas!B$2:E2280,4,0)</f>
        <v xml:space="preserve"> 44° 3'21.84"O</v>
      </c>
      <c r="R1433" s="33">
        <v>4033</v>
      </c>
      <c r="S1433" s="13">
        <v>41297</v>
      </c>
      <c r="T1433" s="35" t="str">
        <f>VLOOKUP(B1433,SAOM!B$2:M2974,9,0)</f>
        <v>Jane</v>
      </c>
      <c r="U1433" s="13" t="str">
        <f>VLOOKUP(B1433,SAOM!B$2:N2974,10,0)</f>
        <v>Rua A , 58 - Bairro Barrerinho</v>
      </c>
      <c r="V1433" s="35" t="str">
        <f>VLOOKUP(B1433,SAOM!B$2:P2974,12,0)</f>
        <v>(31) 3533-6053</v>
      </c>
      <c r="W1433" s="60" t="str">
        <f>VLOOKUP(B1433,SAOM!B$2:O2974,11,0)</f>
        <v>32400-000</v>
      </c>
      <c r="X1433" s="33" t="str">
        <f>VLOOKUP(B1433,SAOM!B$2:Q2974,13,0)</f>
        <v>00:20:0e:10:58:dd</v>
      </c>
      <c r="Y1433" s="13">
        <v>41344</v>
      </c>
      <c r="Z1433" s="11" t="s">
        <v>5381</v>
      </c>
      <c r="AA1433" s="14">
        <v>41345</v>
      </c>
      <c r="AB1433" s="56">
        <v>41390</v>
      </c>
      <c r="AC1433" s="287">
        <f>VLOOKUP(D1433,Faturamento!D$3:F2868,3,0)</f>
        <v>41376</v>
      </c>
      <c r="AD1433" s="41"/>
      <c r="AE1433" s="14" t="str">
        <f>VLOOKUP(B1433,SAOM!B$2:T2974,16,0)</f>
        <v>29/01/2013 08:29:59 	Ivan Santos 	Atualizado.  	Pendência Ativação Resolvida
15/01/2013 16:53:09 	Hernan Martins Alves 	O PSF se localiza no endereço Rua , 58 - Barrerinho   	Pendência Ativação</v>
      </c>
      <c r="AF1433" s="14">
        <f t="shared" si="82"/>
        <v>41435</v>
      </c>
      <c r="AG1433" s="14" t="s">
        <v>4162</v>
      </c>
      <c r="AH1433" s="14"/>
      <c r="AI1433" s="47"/>
      <c r="AJ1433" s="114"/>
      <c r="AK1433" s="114"/>
      <c r="AL1433" s="11" t="str">
        <f>VLOOKUP(B1433,SAOM!B$2:U3091,20,0)</f>
        <v>Conectado ao modem</v>
      </c>
    </row>
    <row r="1434" spans="1:38" s="15" customFormat="1" ht="15.75" customHeight="1">
      <c r="A1434" s="39">
        <v>5180</v>
      </c>
      <c r="B1434" s="31">
        <v>5180</v>
      </c>
      <c r="C1434" s="31">
        <v>5180</v>
      </c>
      <c r="D1434" s="33" t="str">
        <f>VLOOKUP(B1434,SAOM!B$2:H3091,7,0)</f>
        <v>SES-IBTE-5180</v>
      </c>
      <c r="E1434" s="13">
        <v>41249</v>
      </c>
      <c r="F1434" s="13">
        <f>E1434+45</f>
        <v>41294</v>
      </c>
      <c r="G1434" s="13">
        <f>VLOOKUP(B1434,SAOM!B$2:D2978,3,0)</f>
        <v>41294</v>
      </c>
      <c r="H1434" s="13">
        <f t="shared" si="81"/>
        <v>41309</v>
      </c>
      <c r="I1434" s="13" t="s">
        <v>458</v>
      </c>
      <c r="J1434" s="10" t="s">
        <v>469</v>
      </c>
      <c r="K1434" s="33" t="str">
        <f>VLOOKUP(B1434,SAOM!B$2:H2975,4,0)</f>
        <v>Aceito</v>
      </c>
      <c r="L1434" s="10" t="s">
        <v>456</v>
      </c>
      <c r="M1434" s="33" t="str">
        <f>VLOOKUP(B1434,SAOM!B$2:F3261,5,0)</f>
        <v>Lider</v>
      </c>
      <c r="N1434" s="11" t="s">
        <v>12339</v>
      </c>
      <c r="O1434" s="11" t="str">
        <f>VLOOKUP(N1434,Coordenadas!B$2:C2281,2,0)</f>
        <v>CENTRO</v>
      </c>
      <c r="P1434" s="11" t="str">
        <f>VLOOKUP(N1434,Coordenadas!B$2:D2281,3,0)</f>
        <v xml:space="preserve"> 20° 1'9.96"S</v>
      </c>
      <c r="Q1434" s="11" t="str">
        <f>VLOOKUP(N1434,Coordenadas!B$2:E2281,4,0)</f>
        <v xml:space="preserve"> 44° 3'21.84"O</v>
      </c>
      <c r="R1434" s="33">
        <v>4033</v>
      </c>
      <c r="S1434" s="13">
        <v>41297</v>
      </c>
      <c r="T1434" s="35" t="str">
        <f>VLOOKUP(B1434,SAOM!B$2:M2975,9,0)</f>
        <v>Uziel/Andre/Natalia Roberta</v>
      </c>
      <c r="U1434" s="13" t="str">
        <f>VLOOKUP(B1434,SAOM!B$2:N2975,10,0)</f>
        <v>RUA AlLTIVAS CALDAS, Nº 700 - Bairro NOVO HORIZONTE</v>
      </c>
      <c r="V1434" s="35" t="str">
        <f>VLOOKUP(B1434,SAOM!B$2:P2975,12,0)</f>
        <v>(31) 3599-4266</v>
      </c>
      <c r="W1434" s="60" t="str">
        <f>VLOOKUP(B1434,SAOM!B$2:O2975,11,0)</f>
        <v>32400-000</v>
      </c>
      <c r="X1434" s="33" t="str">
        <f>VLOOKUP(B1434,SAOM!B$2:Q2975,13,0)</f>
        <v>00:20:0e:10:58:44</v>
      </c>
      <c r="Y1434" s="13">
        <v>41341</v>
      </c>
      <c r="Z1434" s="11" t="s">
        <v>5381</v>
      </c>
      <c r="AA1434" s="14">
        <v>41341</v>
      </c>
      <c r="AB1434" s="56">
        <v>41390</v>
      </c>
      <c r="AC1434" s="287">
        <f>VLOOKUP(D1434,Faturamento!D$3:F2869,3,0)</f>
        <v>41372</v>
      </c>
      <c r="AD1434" s="41"/>
      <c r="AE1434" s="14" t="str">
        <f>VLOOKUP(B1434,SAOM!B$2:T2975,16,0)</f>
        <v>-</v>
      </c>
      <c r="AF1434" s="14">
        <f t="shared" si="82"/>
        <v>41431</v>
      </c>
      <c r="AG1434" s="14" t="s">
        <v>4162</v>
      </c>
      <c r="AH1434" s="14"/>
      <c r="AI1434" s="47"/>
      <c r="AJ1434" s="114"/>
      <c r="AK1434" s="114"/>
      <c r="AL1434" s="11" t="str">
        <f>VLOOKUP(B1434,SAOM!B$2:U3092,20,0)</f>
        <v>Conectado ao modem</v>
      </c>
    </row>
    <row r="1435" spans="1:38" s="57" customFormat="1" ht="15.75" customHeight="1">
      <c r="A1435" s="39">
        <v>5179</v>
      </c>
      <c r="B1435" s="31">
        <v>5179</v>
      </c>
      <c r="C1435" s="31">
        <v>5179</v>
      </c>
      <c r="D1435" s="31" t="str">
        <f>VLOOKUP(B1435,SAOM!B$2:H3092,7,0)</f>
        <v>SES-IBTE-5179</v>
      </c>
      <c r="E1435" s="24">
        <v>41249</v>
      </c>
      <c r="F1435" s="24">
        <v>41313</v>
      </c>
      <c r="G1435" s="24">
        <f>VLOOKUP(B1435,SAOM!B$2:D2979,3,0)</f>
        <v>41351</v>
      </c>
      <c r="H1435" s="24">
        <f t="shared" si="81"/>
        <v>41328</v>
      </c>
      <c r="I1435" s="24">
        <v>41323</v>
      </c>
      <c r="J1435" s="48" t="s">
        <v>469</v>
      </c>
      <c r="K1435" s="31" t="str">
        <f>VLOOKUP(B1435,SAOM!B$2:H2976,4,0)</f>
        <v>Aceito</v>
      </c>
      <c r="L1435" s="48" t="s">
        <v>456</v>
      </c>
      <c r="M1435" s="33" t="str">
        <f>VLOOKUP(B1435,SAOM!B$2:F3262,5,0)</f>
        <v>Lider</v>
      </c>
      <c r="N1435" s="40" t="s">
        <v>12339</v>
      </c>
      <c r="O1435" s="40" t="str">
        <f>VLOOKUP(N1435,Coordenadas!B$2:C2282,2,0)</f>
        <v>CENTRO</v>
      </c>
      <c r="P1435" s="40" t="str">
        <f>VLOOKUP(N1435,Coordenadas!B$2:D2282,3,0)</f>
        <v xml:space="preserve"> 20° 1'9.96"S</v>
      </c>
      <c r="Q1435" s="40" t="str">
        <f>VLOOKUP(N1435,Coordenadas!B$2:E2282,4,0)</f>
        <v xml:space="preserve"> 44° 3'21.84"O</v>
      </c>
      <c r="R1435" s="31">
        <v>4033</v>
      </c>
      <c r="S1435" s="24">
        <v>41297</v>
      </c>
      <c r="T1435" s="54" t="str">
        <f>VLOOKUP(B1435,SAOM!B$2:M2976,9,0)</f>
        <v>Elba</v>
      </c>
      <c r="U1435" s="24" t="str">
        <f>VLOOKUP(B1435,SAOM!B$2:N2976,10,0)</f>
        <v>Av. São Paulo n°1043 - Bairro MACAUBAS</v>
      </c>
      <c r="V1435" s="54" t="str">
        <f>VLOOKUP(B1435,SAOM!B$2:P2976,12,0)</f>
        <v>(31) 3533-6097</v>
      </c>
      <c r="W1435" s="175" t="str">
        <f>VLOOKUP(B1435,SAOM!B$2:O2976,11,0)</f>
        <v>32400-000</v>
      </c>
      <c r="X1435" s="31" t="str">
        <f>VLOOKUP(B1435,SAOM!B$2:Q2976,13,0)</f>
        <v>00:20:0e:10:55:ee</v>
      </c>
      <c r="Y1435" s="24">
        <v>41347</v>
      </c>
      <c r="Z1435" s="40" t="s">
        <v>5381</v>
      </c>
      <c r="AA1435" s="55">
        <v>41351</v>
      </c>
      <c r="AB1435" s="56">
        <v>41390</v>
      </c>
      <c r="AC1435" s="287">
        <f>VLOOKUP(D1435,Faturamento!D$3:F2870,3,0)</f>
        <v>41382</v>
      </c>
      <c r="AD1435" s="45" t="s">
        <v>9637</v>
      </c>
      <c r="AE1435" s="55" t="str">
        <f>VLOOKUP(B1435,SAOM!B$2:T2976,16,0)</f>
        <v>18/02/2013 13:36:22 	Hernan Martins Alves 	Número não foi atualizado.   	Pendência Ativação
29/01/2013 09:15:03 	Ivan Santos 	Atualizado.  	Pendência Ativação Resolvida
25/01/2013 15:49:32 	Hernan Martins Alves 	Endereço correto é Av. São Pau</v>
      </c>
      <c r="AF1435" s="55">
        <f t="shared" si="82"/>
        <v>41441</v>
      </c>
      <c r="AG1435" s="55" t="s">
        <v>4162</v>
      </c>
      <c r="AH1435" s="55"/>
      <c r="AI1435" s="181"/>
      <c r="AJ1435" s="115"/>
      <c r="AK1435" s="115"/>
      <c r="AL1435" s="40" t="str">
        <f>VLOOKUP(B1435,SAOM!B$2:U3093,20,0)</f>
        <v>Conectado ao modem</v>
      </c>
    </row>
    <row r="1436" spans="1:38" s="15" customFormat="1" ht="15.75" customHeight="1">
      <c r="A1436" s="39">
        <v>5178</v>
      </c>
      <c r="B1436" s="31">
        <v>5178</v>
      </c>
      <c r="C1436" s="31">
        <v>5178</v>
      </c>
      <c r="D1436" s="33" t="str">
        <f>VLOOKUP(B1436,SAOM!B$2:H3093,7,0)</f>
        <v>SES-IBTE-5178</v>
      </c>
      <c r="E1436" s="13">
        <v>41249</v>
      </c>
      <c r="F1436" s="13">
        <v>41303</v>
      </c>
      <c r="G1436" s="13">
        <f>VLOOKUP(B1436,SAOM!B$2:D2980,3,0)</f>
        <v>41303</v>
      </c>
      <c r="H1436" s="13"/>
      <c r="I1436" s="13">
        <v>41289</v>
      </c>
      <c r="J1436" s="10" t="s">
        <v>469</v>
      </c>
      <c r="K1436" s="33" t="str">
        <f>VLOOKUP(B1436,SAOM!B$2:H2977,4,0)</f>
        <v>Aceito</v>
      </c>
      <c r="L1436" s="10" t="s">
        <v>456</v>
      </c>
      <c r="M1436" s="33" t="str">
        <f>VLOOKUP(B1436,SAOM!B$2:F3263,5,0)</f>
        <v>Lider</v>
      </c>
      <c r="N1436" s="11" t="s">
        <v>12339</v>
      </c>
      <c r="O1436" s="11" t="str">
        <f>VLOOKUP(N1436,Coordenadas!B$2:C2283,2,0)</f>
        <v>CENTRO</v>
      </c>
      <c r="P1436" s="11" t="str">
        <f>VLOOKUP(N1436,Coordenadas!B$2:D2283,3,0)</f>
        <v xml:space="preserve"> 20° 1'9.96"S</v>
      </c>
      <c r="Q1436" s="11" t="str">
        <f>VLOOKUP(N1436,Coordenadas!B$2:E2283,4,0)</f>
        <v xml:space="preserve"> 44° 3'21.84"O</v>
      </c>
      <c r="R1436" s="33">
        <v>4033</v>
      </c>
      <c r="S1436" s="13">
        <v>41297</v>
      </c>
      <c r="T1436" s="35" t="str">
        <f>VLOOKUP(B1436,SAOM!B$2:M2977,9,0)</f>
        <v>Lorene</v>
      </c>
      <c r="U1436" s="13" t="str">
        <f>VLOOKUP(B1436,SAOM!B$2:N2977,10,0)</f>
        <v xml:space="preserve">RUA PANTANA,Nº 25 - Bairro CENTRO </v>
      </c>
      <c r="V1436" s="35" t="str">
        <f>VLOOKUP(B1436,SAOM!B$2:P2977,12,0)</f>
        <v>(31) 3533-6061</v>
      </c>
      <c r="W1436" s="60" t="str">
        <f>VLOOKUP(B1436,SAOM!B$2:O2977,11,0)</f>
        <v>32400-000</v>
      </c>
      <c r="X1436" s="33" t="str">
        <f>VLOOKUP(B1436,SAOM!B$2:Q2977,13,0)</f>
        <v>00:20:0e:10:57:27</v>
      </c>
      <c r="Y1436" s="13">
        <v>41340</v>
      </c>
      <c r="Z1436" s="11" t="s">
        <v>5381</v>
      </c>
      <c r="AA1436" s="14">
        <v>41344</v>
      </c>
      <c r="AB1436" s="56">
        <v>41390</v>
      </c>
      <c r="AC1436" s="287">
        <f>VLOOKUP(D1436,Faturamento!D$3:F2871,3,0)</f>
        <v>41375</v>
      </c>
      <c r="AD1436" s="41"/>
      <c r="AE1436" s="14" t="str">
        <f>VLOOKUP(B1436,SAOM!B$2:T2977,16,0)</f>
        <v>15/01/2013 16:54:10 	Hernan Martins Alves 	O contato registrado no sistema não trabalha mais na unidade, onde Lorene ficou como responsavel.   	Pendência Ativação</v>
      </c>
      <c r="AF1436" s="14">
        <f t="shared" si="82"/>
        <v>41434</v>
      </c>
      <c r="AG1436" s="14" t="s">
        <v>4162</v>
      </c>
      <c r="AH1436" s="14"/>
      <c r="AI1436" s="47"/>
      <c r="AJ1436" s="114"/>
      <c r="AK1436" s="114"/>
      <c r="AL1436" s="11" t="str">
        <f>VLOOKUP(B1436,SAOM!B$2:U3094,20,0)</f>
        <v>Conectado ao modem</v>
      </c>
    </row>
    <row r="1437" spans="1:38" s="57" customFormat="1" ht="15.75" customHeight="1">
      <c r="A1437" s="39">
        <v>5177</v>
      </c>
      <c r="B1437" s="31">
        <v>5177</v>
      </c>
      <c r="C1437" s="31">
        <v>5177</v>
      </c>
      <c r="D1437" s="31" t="str">
        <f>VLOOKUP(B1437,SAOM!B$2:H3094,7,0)</f>
        <v>SES-GAAS-5177</v>
      </c>
      <c r="E1437" s="24">
        <v>41249</v>
      </c>
      <c r="F1437" s="24">
        <f t="shared" ref="F1437:F1443" si="83">E1437+45</f>
        <v>41294</v>
      </c>
      <c r="G1437" s="24">
        <f>VLOOKUP(B1437,SAOM!B$2:D2981,3,0)</f>
        <v>41294</v>
      </c>
      <c r="H1437" s="24">
        <f t="shared" ref="H1437:H1500" si="84">F1437+15</f>
        <v>41309</v>
      </c>
      <c r="I1437" s="24" t="s">
        <v>458</v>
      </c>
      <c r="J1437" s="48" t="s">
        <v>469</v>
      </c>
      <c r="K1437" s="31" t="str">
        <f>VLOOKUP(B1437,SAOM!B$2:H2978,4,0)</f>
        <v>Aceito</v>
      </c>
      <c r="L1437" s="48" t="s">
        <v>456</v>
      </c>
      <c r="M1437" s="33" t="str">
        <f>VLOOKUP(B1437,SAOM!B$2:F3264,5,0)</f>
        <v>Lider</v>
      </c>
      <c r="N1437" s="40" t="s">
        <v>12376</v>
      </c>
      <c r="O1437" s="40" t="str">
        <f>VLOOKUP(N1437,Coordenadas!B$2:C2284,2,0)</f>
        <v>NORTE DE MINAS</v>
      </c>
      <c r="P1437" s="40" t="str">
        <f>VLOOKUP(N1437,Coordenadas!B$2:D2284,3,0)</f>
        <v xml:space="preserve"> 15° 4'58.11"S</v>
      </c>
      <c r="Q1437" s="40" t="str">
        <f>VLOOKUP(N1437,Coordenadas!B$2:E2284,4,0)</f>
        <v xml:space="preserve"> 43° 7'12.80"O</v>
      </c>
      <c r="R1437" s="31">
        <v>4033</v>
      </c>
      <c r="S1437" s="24">
        <v>41298</v>
      </c>
      <c r="T1437" s="54" t="str">
        <f>VLOOKUP(B1437,SAOM!B$2:M2978,9,0)</f>
        <v>Cleyton Eugenio Teixeira de Oliveira / Juarez</v>
      </c>
      <c r="U1437" s="24" t="str">
        <f>VLOOKUP(B1437,SAOM!B$2:N2978,10,0)</f>
        <v>Povoado do Jacú das Piranhas - Zona Rural</v>
      </c>
      <c r="V1437" s="54" t="str">
        <f>VLOOKUP(B1437,SAOM!B$2:P2978,12,0)</f>
        <v>38 38119145</v>
      </c>
      <c r="W1437" s="175" t="str">
        <f>VLOOKUP(B1437,SAOM!B$2:O2978,11,0)</f>
        <v>39505-000</v>
      </c>
      <c r="X1437" s="31" t="str">
        <f>VLOOKUP(B1437,SAOM!B$2:Q2978,13,0)</f>
        <v>00:20:0e:10:57:bb</v>
      </c>
      <c r="Y1437" s="24">
        <v>41366</v>
      </c>
      <c r="Z1437" s="40" t="s">
        <v>1868</v>
      </c>
      <c r="AA1437" s="55">
        <v>41366</v>
      </c>
      <c r="AB1437" s="56">
        <v>41390</v>
      </c>
      <c r="AC1437" s="287">
        <f>VLOOKUP(D1437,Faturamento!D$3:F2872,3,0)</f>
        <v>41397</v>
      </c>
      <c r="AD1437" s="45"/>
      <c r="AE1437" s="55" t="str">
        <f>VLOOKUP(B1437,SAOM!B$2:T2978,16,0)</f>
        <v>-</v>
      </c>
      <c r="AF1437" s="55">
        <f t="shared" si="82"/>
        <v>41456</v>
      </c>
      <c r="AG1437" s="55" t="s">
        <v>4162</v>
      </c>
      <c r="AH1437" s="55"/>
      <c r="AI1437" s="181"/>
      <c r="AJ1437" s="115"/>
      <c r="AK1437" s="115"/>
      <c r="AL1437" s="40" t="str">
        <f>VLOOKUP(B1437,SAOM!B$2:U3095,20,0)</f>
        <v>modem.</v>
      </c>
    </row>
    <row r="1438" spans="1:38" s="57" customFormat="1" ht="15.75" customHeight="1">
      <c r="A1438" s="39">
        <v>5176</v>
      </c>
      <c r="B1438" s="31">
        <v>5176</v>
      </c>
      <c r="C1438" s="31">
        <v>5176</v>
      </c>
      <c r="D1438" s="31" t="str">
        <f>VLOOKUP(B1438,SAOM!B$2:H3095,7,0)</f>
        <v>SES-GAAS-5176</v>
      </c>
      <c r="E1438" s="24">
        <v>41249</v>
      </c>
      <c r="F1438" s="24">
        <f t="shared" si="83"/>
        <v>41294</v>
      </c>
      <c r="G1438" s="24">
        <f>VLOOKUP(B1438,SAOM!B$2:D2982,3,0)</f>
        <v>41294</v>
      </c>
      <c r="H1438" s="24">
        <f t="shared" si="84"/>
        <v>41309</v>
      </c>
      <c r="I1438" s="24" t="s">
        <v>458</v>
      </c>
      <c r="J1438" s="48" t="s">
        <v>469</v>
      </c>
      <c r="K1438" s="31" t="str">
        <f>VLOOKUP(B1438,SAOM!B$2:H2979,4,0)</f>
        <v>Aceito</v>
      </c>
      <c r="L1438" s="48" t="s">
        <v>456</v>
      </c>
      <c r="M1438" s="33" t="str">
        <f>VLOOKUP(B1438,SAOM!B$2:F3265,5,0)</f>
        <v>Lider</v>
      </c>
      <c r="N1438" s="40" t="s">
        <v>12376</v>
      </c>
      <c r="O1438" s="40" t="str">
        <f>VLOOKUP(N1438,Coordenadas!B$2:C2285,2,0)</f>
        <v>NORTE DE MINAS</v>
      </c>
      <c r="P1438" s="40" t="str">
        <f>VLOOKUP(N1438,Coordenadas!B$2:D2285,3,0)</f>
        <v xml:space="preserve"> 15° 4'58.11"S</v>
      </c>
      <c r="Q1438" s="40" t="str">
        <f>VLOOKUP(N1438,Coordenadas!B$2:E2285,4,0)</f>
        <v xml:space="preserve"> 43° 7'12.80"O</v>
      </c>
      <c r="R1438" s="31">
        <v>4033</v>
      </c>
      <c r="S1438" s="24">
        <v>41298</v>
      </c>
      <c r="T1438" s="54" t="str">
        <f>VLOOKUP(B1438,SAOM!B$2:M2979,9,0)</f>
        <v>Cleyton Eugenio Teixeira de Oliveira / Juarez</v>
      </c>
      <c r="U1438" s="24" t="str">
        <f>VLOOKUP(B1438,SAOM!B$2:N2979,10,0)</f>
        <v>Rua Oliveira S/N - Bairro Vila Nova</v>
      </c>
      <c r="V1438" s="54" t="str">
        <f>VLOOKUP(B1438,SAOM!B$2:P2979,12,0)</f>
        <v>38 3811 9145</v>
      </c>
      <c r="W1438" s="175" t="str">
        <f>VLOOKUP(B1438,SAOM!B$2:O2979,11,0)</f>
        <v>39505-000</v>
      </c>
      <c r="X1438" s="31" t="str">
        <f>VLOOKUP(B1438,SAOM!B$2:Q2979,13,0)</f>
        <v>00:20:0e:10:58:15</v>
      </c>
      <c r="Y1438" s="24">
        <v>41365</v>
      </c>
      <c r="Z1438" s="40" t="s">
        <v>1868</v>
      </c>
      <c r="AA1438" s="55">
        <v>41366</v>
      </c>
      <c r="AB1438" s="56">
        <v>41390</v>
      </c>
      <c r="AC1438" s="287">
        <f>VLOOKUP(D1438,Faturamento!D$3:F2873,3,0)</f>
        <v>41397</v>
      </c>
      <c r="AD1438" s="45"/>
      <c r="AE1438" s="55" t="str">
        <f>VLOOKUP(B1438,SAOM!B$2:T2979,16,0)</f>
        <v>-</v>
      </c>
      <c r="AF1438" s="55">
        <f t="shared" si="82"/>
        <v>41456</v>
      </c>
      <c r="AG1438" s="55" t="s">
        <v>4162</v>
      </c>
      <c r="AH1438" s="55"/>
      <c r="AI1438" s="181"/>
      <c r="AJ1438" s="115"/>
      <c r="AK1438" s="115"/>
      <c r="AL1438" s="40" t="str">
        <f>VLOOKUP(B1438,SAOM!B$2:U3096,20,0)</f>
        <v>Conectado ao modem</v>
      </c>
    </row>
    <row r="1439" spans="1:38" s="15" customFormat="1" ht="15.75" customHeight="1">
      <c r="A1439" s="39">
        <v>5167</v>
      </c>
      <c r="B1439" s="31">
        <v>5167</v>
      </c>
      <c r="C1439" s="31">
        <v>5167</v>
      </c>
      <c r="D1439" s="33" t="str">
        <f>VLOOKUP(B1439,SAOM!B$2:H3096,7,0)</f>
        <v>SES-PARO-5167</v>
      </c>
      <c r="E1439" s="13">
        <v>41249</v>
      </c>
      <c r="F1439" s="13">
        <f t="shared" si="83"/>
        <v>41294</v>
      </c>
      <c r="G1439" s="13">
        <f>VLOOKUP(B1439,SAOM!B$2:D2983,3,0)</f>
        <v>41294</v>
      </c>
      <c r="H1439" s="13">
        <f t="shared" si="84"/>
        <v>41309</v>
      </c>
      <c r="I1439" s="13" t="s">
        <v>458</v>
      </c>
      <c r="J1439" s="10" t="s">
        <v>469</v>
      </c>
      <c r="K1439" s="33" t="str">
        <f>VLOOKUP(B1439,SAOM!B$2:H2980,4,0)</f>
        <v>Aceito</v>
      </c>
      <c r="L1439" s="10" t="s">
        <v>14234</v>
      </c>
      <c r="M1439" s="33" t="str">
        <f>VLOOKUP(B1439,SAOM!B$2:F3266,5,0)</f>
        <v>SH Sat</v>
      </c>
      <c r="N1439" s="11" t="s">
        <v>3117</v>
      </c>
      <c r="O1439" s="11" t="str">
        <f>VLOOKUP(N1439,Coordenadas!B$2:C2286,2,0)</f>
        <v>SUL</v>
      </c>
      <c r="P1439" s="11" t="str">
        <f>VLOOKUP(N1439,Coordenadas!B$2:D2286,3,0)</f>
        <v xml:space="preserve"> 22°23'18.88"S</v>
      </c>
      <c r="Q1439" s="11" t="str">
        <f>VLOOKUP(N1439,Coordenadas!B$2:E2286,4,0)</f>
        <v xml:space="preserve"> 44°57'47.11"O</v>
      </c>
      <c r="R1439" s="33">
        <v>4035</v>
      </c>
      <c r="S1439" s="24">
        <v>41285</v>
      </c>
      <c r="T1439" s="35" t="str">
        <f>VLOOKUP(B1439,SAOM!B$2:M2980,9,0)</f>
        <v>PAULA RIBEIRO PEREIRA</v>
      </c>
      <c r="U1439" s="13" t="str">
        <f>VLOOKUP(B1439,SAOM!B$2:N2980,10,0)</f>
        <v>RUA OSWALDO ORLANDO, 60 - Bairro Centro</v>
      </c>
      <c r="V1439" s="35" t="str">
        <f>VLOOKUP(B1439,SAOM!B$2:P2980,12,0)</f>
        <v>(35)3371-2571</v>
      </c>
      <c r="W1439" s="60" t="str">
        <f>VLOOKUP(B1439,SAOM!B$2:O2980,11,0)</f>
        <v>37460-000</v>
      </c>
      <c r="X1439" s="33" t="str">
        <f>VLOOKUP(B1439,SAOM!B$2:Q2980,13,0)</f>
        <v>00:20:0e:10:58:e6</v>
      </c>
      <c r="Y1439" s="13">
        <v>41310</v>
      </c>
      <c r="Z1439" s="11" t="s">
        <v>14773</v>
      </c>
      <c r="AA1439" s="14">
        <v>41310</v>
      </c>
      <c r="AB1439" s="28">
        <v>41311</v>
      </c>
      <c r="AC1439" s="287">
        <f>VLOOKUP(D1439,Faturamento!D$3:F2874,3,0)</f>
        <v>41341</v>
      </c>
      <c r="AD1439" s="41"/>
      <c r="AE1439" s="14" t="str">
        <f>VLOOKUP(B1439,SAOM!B$2:T2980,16,0)</f>
        <v>-</v>
      </c>
      <c r="AF1439" s="14">
        <f t="shared" si="82"/>
        <v>41400</v>
      </c>
      <c r="AG1439" s="14" t="s">
        <v>4162</v>
      </c>
      <c r="AH1439" s="14"/>
      <c r="AI1439" s="47"/>
      <c r="AJ1439" s="114"/>
      <c r="AK1439" s="114"/>
      <c r="AL1439" s="11" t="str">
        <f>VLOOKUP(B1439,SAOM!B$2:U3097,20,0)</f>
        <v>Não possui cabo RJ45</v>
      </c>
    </row>
    <row r="1440" spans="1:38" s="57" customFormat="1" ht="15.75" customHeight="1">
      <c r="A1440" s="39">
        <v>5166</v>
      </c>
      <c r="B1440" s="31">
        <v>5166</v>
      </c>
      <c r="C1440" s="31">
        <v>5166</v>
      </c>
      <c r="D1440" s="31" t="str">
        <f>VLOOKUP(B1440,SAOM!B$2:H3097,7,0)</f>
        <v>SES-PEDO-5166</v>
      </c>
      <c r="E1440" s="24">
        <v>41249</v>
      </c>
      <c r="F1440" s="24">
        <f t="shared" si="83"/>
        <v>41294</v>
      </c>
      <c r="G1440" s="24">
        <f>VLOOKUP(B1440,SAOM!B$2:D2984,3,0)</f>
        <v>41294</v>
      </c>
      <c r="H1440" s="24">
        <f t="shared" si="84"/>
        <v>41309</v>
      </c>
      <c r="I1440" s="24" t="s">
        <v>458</v>
      </c>
      <c r="J1440" s="48" t="s">
        <v>469</v>
      </c>
      <c r="K1440" s="31" t="str">
        <f>VLOOKUP(B1440,SAOM!B$2:H2981,4,0)</f>
        <v>Aceito</v>
      </c>
      <c r="L1440" s="48" t="s">
        <v>456</v>
      </c>
      <c r="M1440" s="33" t="str">
        <f>VLOOKUP(B1440,SAOM!B$2:F3267,5,0)</f>
        <v>Lider</v>
      </c>
      <c r="N1440" s="40" t="s">
        <v>8119</v>
      </c>
      <c r="O1440" s="40" t="str">
        <f>VLOOKUP(N1440,Coordenadas!B$2:C2287,2,0)</f>
        <v>CENTRO</v>
      </c>
      <c r="P1440" s="40" t="str">
        <f>VLOOKUP(N1440,Coordenadas!B$2:D2287,3,0)</f>
        <v xml:space="preserve"> 19°37'12.35"S</v>
      </c>
      <c r="Q1440" s="40" t="str">
        <f>VLOOKUP(N1440,Coordenadas!B$2:E2287,4,0)</f>
        <v xml:space="preserve"> 44° 2'37.65"O</v>
      </c>
      <c r="R1440" s="31">
        <v>4033</v>
      </c>
      <c r="S1440" s="24">
        <v>41297</v>
      </c>
      <c r="T1440" s="54" t="str">
        <f>VLOOKUP(B1440,SAOM!B$2:M2981,9,0)</f>
        <v xml:space="preserve">Bárbara Ezequiel </v>
      </c>
      <c r="U1440" s="24" t="str">
        <f>VLOOKUP(B1440,SAOM!B$2:N2981,10,0)</f>
        <v>Rua Traquilino José de Bastos - Bairro Fidalgo</v>
      </c>
      <c r="V1440" s="54" t="str">
        <f>VLOOKUP(B1440,SAOM!B$2:P2981,12,0)</f>
        <v>3661-8138</v>
      </c>
      <c r="W1440" s="175" t="str">
        <f>VLOOKUP(B1440,SAOM!B$2:O2981,11,0)</f>
        <v>33600-000</v>
      </c>
      <c r="X1440" s="31" t="str">
        <f>VLOOKUP(B1440,SAOM!B$2:Q2981,13,0)</f>
        <v>00:20:0E:10:54:9C</v>
      </c>
      <c r="Y1440" s="24">
        <v>41360</v>
      </c>
      <c r="Z1440" s="40" t="s">
        <v>4973</v>
      </c>
      <c r="AA1440" s="55">
        <v>41360</v>
      </c>
      <c r="AB1440" s="56">
        <v>41390</v>
      </c>
      <c r="AC1440" s="287">
        <f>VLOOKUP(D1440,Faturamento!D$3:F2875,3,0)</f>
        <v>41391</v>
      </c>
      <c r="AD1440" s="45"/>
      <c r="AE1440" s="55" t="str">
        <f>VLOOKUP(B1440,SAOM!B$2:T2981,16,0)</f>
        <v>-</v>
      </c>
      <c r="AF1440" s="55">
        <f t="shared" si="82"/>
        <v>41450</v>
      </c>
      <c r="AG1440" s="55" t="s">
        <v>4162</v>
      </c>
      <c r="AH1440" s="55"/>
      <c r="AI1440" s="181"/>
      <c r="AJ1440" s="115"/>
      <c r="AK1440" s="115"/>
      <c r="AL1440" s="40" t="str">
        <f>VLOOKUP(B1440,SAOM!B$2:U3098,20,0)</f>
        <v>Vai deixar conectado no modem, porem não tem computador.</v>
      </c>
    </row>
    <row r="1441" spans="1:38" s="57" customFormat="1" ht="15.75" customHeight="1">
      <c r="A1441" s="39">
        <v>5165</v>
      </c>
      <c r="B1441" s="31">
        <v>5165</v>
      </c>
      <c r="C1441" s="31">
        <v>5165</v>
      </c>
      <c r="D1441" s="31" t="str">
        <f>VLOOKUP(B1441,SAOM!B$2:H3098,7,0)</f>
        <v>SES-PEDO-5165</v>
      </c>
      <c r="E1441" s="24">
        <v>41249</v>
      </c>
      <c r="F1441" s="24">
        <f t="shared" si="83"/>
        <v>41294</v>
      </c>
      <c r="G1441" s="24">
        <f>VLOOKUP(B1441,SAOM!B$2:D2985,3,0)</f>
        <v>41294</v>
      </c>
      <c r="H1441" s="24">
        <f t="shared" si="84"/>
        <v>41309</v>
      </c>
      <c r="I1441" s="24" t="s">
        <v>458</v>
      </c>
      <c r="J1441" s="48" t="s">
        <v>469</v>
      </c>
      <c r="K1441" s="31" t="str">
        <f>VLOOKUP(B1441,SAOM!B$2:H2982,4,0)</f>
        <v>Aceito</v>
      </c>
      <c r="L1441" s="48" t="s">
        <v>456</v>
      </c>
      <c r="M1441" s="33" t="str">
        <f>VLOOKUP(B1441,SAOM!B$2:F3268,5,0)</f>
        <v>Lider</v>
      </c>
      <c r="N1441" s="40" t="s">
        <v>8119</v>
      </c>
      <c r="O1441" s="40" t="str">
        <f>VLOOKUP(N1441,Coordenadas!B$2:C2288,2,0)</f>
        <v>CENTRO</v>
      </c>
      <c r="P1441" s="40" t="str">
        <f>VLOOKUP(N1441,Coordenadas!B$2:D2288,3,0)</f>
        <v xml:space="preserve"> 19°37'12.35"S</v>
      </c>
      <c r="Q1441" s="40" t="str">
        <f>VLOOKUP(N1441,Coordenadas!B$2:E2288,4,0)</f>
        <v xml:space="preserve"> 44° 2'37.65"O</v>
      </c>
      <c r="R1441" s="31">
        <v>4033</v>
      </c>
      <c r="S1441" s="24">
        <v>41297</v>
      </c>
      <c r="T1441" s="54" t="str">
        <f>VLOOKUP(B1441,SAOM!B$2:M2982,9,0)</f>
        <v>Jéssica Ap.</v>
      </c>
      <c r="U1441" s="24" t="str">
        <f>VLOOKUP(B1441,SAOM!B$2:N2982,10,0)</f>
        <v>Rua Dos Couras s/n - Bairro Vera Cruz</v>
      </c>
      <c r="V1441" s="54" t="str">
        <f>VLOOKUP(B1441,SAOM!B$2:P2982,12,0)</f>
        <v>3662-4285</v>
      </c>
      <c r="W1441" s="175" t="str">
        <f>VLOOKUP(B1441,SAOM!B$2:O2982,11,0)</f>
        <v>33600-000</v>
      </c>
      <c r="X1441" s="31" t="str">
        <f>VLOOKUP(B1441,SAOM!B$2:Q2982,13,0)</f>
        <v>00:20:0E:10:57:AD</v>
      </c>
      <c r="Y1441" s="24">
        <v>41327</v>
      </c>
      <c r="Z1441" s="40" t="s">
        <v>15491</v>
      </c>
      <c r="AA1441" s="55">
        <v>41333</v>
      </c>
      <c r="AB1441" s="56" t="e">
        <f>VLOOKUP(C1441,Relatorios!A$3:B2212,2,0)</f>
        <v>#N/A</v>
      </c>
      <c r="AC1441" s="287">
        <f>VLOOKUP(D1441,Faturamento!D$3:F2876,3,0)</f>
        <v>41364</v>
      </c>
      <c r="AD1441" s="45"/>
      <c r="AE1441" s="55" t="str">
        <f>VLOOKUP(B1441,SAOM!B$2:T2982,16,0)</f>
        <v>-</v>
      </c>
      <c r="AF1441" s="55">
        <f t="shared" si="82"/>
        <v>41423</v>
      </c>
      <c r="AG1441" s="55" t="s">
        <v>4162</v>
      </c>
      <c r="AH1441" s="55"/>
      <c r="AI1441" s="181"/>
      <c r="AJ1441" s="115"/>
      <c r="AK1441" s="115"/>
      <c r="AL1441" s="11" t="str">
        <f>VLOOKUP(B1441,SAOM!B$2:U3099,20,0)</f>
        <v>Vai deixar ligado no modem</v>
      </c>
    </row>
    <row r="1442" spans="1:38" s="57" customFormat="1" ht="15.75" customHeight="1">
      <c r="A1442" s="39">
        <v>5164</v>
      </c>
      <c r="B1442" s="31">
        <v>5164</v>
      </c>
      <c r="C1442" s="31">
        <v>5164</v>
      </c>
      <c r="D1442" s="31" t="str">
        <f>VLOOKUP(B1442,SAOM!B$2:H3099,7,0)</f>
        <v>SES-PEDO-5164</v>
      </c>
      <c r="E1442" s="24">
        <v>41249</v>
      </c>
      <c r="F1442" s="24">
        <f t="shared" si="83"/>
        <v>41294</v>
      </c>
      <c r="G1442" s="24">
        <f>VLOOKUP(B1442,SAOM!B$2:D2986,3,0)</f>
        <v>41294</v>
      </c>
      <c r="H1442" s="24">
        <f t="shared" si="84"/>
        <v>41309</v>
      </c>
      <c r="I1442" s="24" t="s">
        <v>458</v>
      </c>
      <c r="J1442" s="48" t="s">
        <v>469</v>
      </c>
      <c r="K1442" s="31" t="str">
        <f>VLOOKUP(B1442,SAOM!B$2:H2983,4,0)</f>
        <v>Aceito</v>
      </c>
      <c r="L1442" s="48" t="s">
        <v>456</v>
      </c>
      <c r="M1442" s="33" t="str">
        <f>VLOOKUP(B1442,SAOM!B$2:F3269,5,0)</f>
        <v>Lider</v>
      </c>
      <c r="N1442" s="40" t="s">
        <v>8119</v>
      </c>
      <c r="O1442" s="40" t="str">
        <f>VLOOKUP(N1442,Coordenadas!B$2:C2289,2,0)</f>
        <v>CENTRO</v>
      </c>
      <c r="P1442" s="40" t="str">
        <f>VLOOKUP(N1442,Coordenadas!B$2:D2289,3,0)</f>
        <v xml:space="preserve"> 19°37'12.35"S</v>
      </c>
      <c r="Q1442" s="40" t="str">
        <f>VLOOKUP(N1442,Coordenadas!B$2:E2289,4,0)</f>
        <v xml:space="preserve"> 44° 2'37.65"O</v>
      </c>
      <c r="R1442" s="31">
        <v>4033</v>
      </c>
      <c r="S1442" s="24">
        <v>41297</v>
      </c>
      <c r="T1442" s="54" t="str">
        <f>VLOOKUP(B1442,SAOM!B$2:M2983,9,0)</f>
        <v>Fernanda / Camila Dantas</v>
      </c>
      <c r="U1442" s="24" t="str">
        <f>VLOOKUP(B1442,SAOM!B$2:N2983,10,0)</f>
        <v>Rua Elias Marques 50 - Bairro Teotonio Batista de Freitas</v>
      </c>
      <c r="V1442" s="54" t="str">
        <f>VLOOKUP(B1442,SAOM!B$2:P2983,12,0)</f>
        <v>3662-3683</v>
      </c>
      <c r="W1442" s="175" t="str">
        <f>VLOOKUP(B1442,SAOM!B$2:O2983,11,0)</f>
        <v>33600-000</v>
      </c>
      <c r="X1442" s="31" t="str">
        <f>VLOOKUP(B1442,SAOM!B$2:Q2983,13,0)</f>
        <v>00:20:0e:10:58:d8</v>
      </c>
      <c r="Y1442" s="24">
        <v>41332</v>
      </c>
      <c r="Z1442" s="40" t="s">
        <v>15491</v>
      </c>
      <c r="AA1442" s="55">
        <v>41332</v>
      </c>
      <c r="AB1442" s="56" t="e">
        <f>VLOOKUP(C1442,Relatorios!A$3:B2213,2,0)</f>
        <v>#N/A</v>
      </c>
      <c r="AC1442" s="287">
        <f>VLOOKUP(D1442,Faturamento!D$3:F2877,3,0)</f>
        <v>41363</v>
      </c>
      <c r="AD1442" s="45"/>
      <c r="AE1442" s="55" t="str">
        <f>VLOOKUP(B1442,SAOM!B$2:T2983,16,0)</f>
        <v>-</v>
      </c>
      <c r="AF1442" s="55">
        <f t="shared" si="82"/>
        <v>41422</v>
      </c>
      <c r="AG1442" s="55" t="s">
        <v>4162</v>
      </c>
      <c r="AH1442" s="55"/>
      <c r="AI1442" s="181"/>
      <c r="AJ1442" s="115"/>
      <c r="AK1442" s="115"/>
      <c r="AL1442" s="11" t="str">
        <f>VLOOKUP(B1442,SAOM!B$2:U3100,20,0)</f>
        <v>Modem.</v>
      </c>
    </row>
    <row r="1443" spans="1:38" s="15" customFormat="1" ht="15.75" customHeight="1">
      <c r="A1443" s="39">
        <v>5163</v>
      </c>
      <c r="B1443" s="31">
        <v>5163</v>
      </c>
      <c r="C1443" s="31">
        <v>5163</v>
      </c>
      <c r="D1443" s="33" t="str">
        <f>VLOOKUP(B1443,SAOM!B$2:H3100,7,0)</f>
        <v>-</v>
      </c>
      <c r="E1443" s="13">
        <v>41249</v>
      </c>
      <c r="F1443" s="13">
        <f t="shared" si="83"/>
        <v>41294</v>
      </c>
      <c r="G1443" s="13">
        <f>VLOOKUP(B1443,SAOM!B$2:D2987,3,0)</f>
        <v>41294</v>
      </c>
      <c r="H1443" s="13">
        <f t="shared" si="84"/>
        <v>41309</v>
      </c>
      <c r="I1443" s="13">
        <v>41289</v>
      </c>
      <c r="J1443" s="10" t="s">
        <v>700</v>
      </c>
      <c r="K1443" s="33" t="str">
        <f>VLOOKUP(B1443,SAOM!B$2:H2984,4,0)</f>
        <v>Paralisado</v>
      </c>
      <c r="L1443" s="10" t="s">
        <v>456</v>
      </c>
      <c r="M1443" s="33" t="str">
        <f>VLOOKUP(B1443,SAOM!B$2:F3270,5,0)</f>
        <v>Lider</v>
      </c>
      <c r="N1443" s="11" t="s">
        <v>8119</v>
      </c>
      <c r="O1443" s="11" t="str">
        <f>VLOOKUP(N1443,Coordenadas!B$2:C2290,2,0)</f>
        <v>CENTRO</v>
      </c>
      <c r="P1443" s="11" t="str">
        <f>VLOOKUP(N1443,Coordenadas!B$2:D2290,3,0)</f>
        <v xml:space="preserve"> 19°37'12.35"S</v>
      </c>
      <c r="Q1443" s="11" t="str">
        <f>VLOOKUP(N1443,Coordenadas!B$2:E2290,4,0)</f>
        <v xml:space="preserve"> 44° 2'37.65"O</v>
      </c>
      <c r="R1443" s="33">
        <v>4033</v>
      </c>
      <c r="S1443" s="13">
        <v>41297</v>
      </c>
      <c r="T1443" s="35" t="str">
        <f>VLOOKUP(B1443,SAOM!B$2:M2984,9,0)</f>
        <v>Miele Toledo</v>
      </c>
      <c r="U1443" s="13" t="str">
        <f>VLOOKUP(B1443,SAOM!B$2:N2984,10,0)</f>
        <v>Rua Elias Rafael 99 - Bairro Santo Antônio</v>
      </c>
      <c r="V1443" s="35" t="str">
        <f>VLOOKUP(B1443,SAOM!B$2:P2984,12,0)</f>
        <v>3662-5583</v>
      </c>
      <c r="W1443" s="60" t="str">
        <f>VLOOKUP(B1443,SAOM!B$2:O2984,11,0)</f>
        <v>33600-000</v>
      </c>
      <c r="X1443" s="33" t="str">
        <f>VLOOKUP(B1443,SAOM!B$2:Q2984,13,0)</f>
        <v>-</v>
      </c>
      <c r="Y1443" s="13"/>
      <c r="Z1443" s="11"/>
      <c r="AA1443" s="14"/>
      <c r="AB1443" s="28" t="e">
        <f>VLOOKUP(C1443,Relatorios!A$3:B2214,2,0)</f>
        <v>#N/A</v>
      </c>
      <c r="AC1443" s="287" t="e">
        <f>VLOOKUP(D1443,Faturamento!D$3:F2878,3,0)</f>
        <v>#N/A</v>
      </c>
      <c r="AD1443" s="41"/>
      <c r="AE1443" s="14" t="str">
        <f>VLOOKUP(B1443,SAOM!B$2:T2984,16,0)</f>
        <v>01/03/2013 11:50:42 	Hernan Martins Alves 	Feito contato com a Ângela no fone: 31 3662-5583 fui informada que a unidade mudou de endereço para a RUA PRESIDENTE KENNEDY nº 180 BAIRRO SÃO JOSÉ.   	Pendência Ativação
15/01/2013 16:55:46 	Hernan Mar</v>
      </c>
      <c r="AF1443" s="14">
        <f t="shared" si="82"/>
        <v>90</v>
      </c>
      <c r="AG1443" s="14" t="s">
        <v>4162</v>
      </c>
      <c r="AH1443" s="14"/>
      <c r="AI1443" s="47"/>
      <c r="AJ1443" s="114"/>
      <c r="AK1443" s="114"/>
      <c r="AL1443" s="11" t="str">
        <f>VLOOKUP(B1443,SAOM!B$2:U3101,20,0)</f>
        <v>-</v>
      </c>
    </row>
    <row r="1444" spans="1:38" s="15" customFormat="1" ht="15.75" customHeight="1">
      <c r="A1444" s="39">
        <v>5162</v>
      </c>
      <c r="B1444" s="31">
        <v>5162</v>
      </c>
      <c r="C1444" s="31">
        <v>5162</v>
      </c>
      <c r="D1444" s="33" t="str">
        <f>VLOOKUP(B1444,SAOM!B$2:H3101,7,0)</f>
        <v>SES-PEDO-5162</v>
      </c>
      <c r="E1444" s="13">
        <v>41249</v>
      </c>
      <c r="F1444" s="13">
        <v>41337</v>
      </c>
      <c r="G1444" s="13">
        <f>VLOOKUP(B1444,SAOM!B$2:D2988,3,0)</f>
        <v>41337</v>
      </c>
      <c r="H1444" s="13">
        <f t="shared" si="84"/>
        <v>41352</v>
      </c>
      <c r="I1444" s="13">
        <v>41289</v>
      </c>
      <c r="J1444" s="10" t="s">
        <v>469</v>
      </c>
      <c r="K1444" s="33" t="str">
        <f>VLOOKUP(B1444,SAOM!B$2:H2985,4,0)</f>
        <v>Aceito</v>
      </c>
      <c r="L1444" s="10" t="s">
        <v>456</v>
      </c>
      <c r="M1444" s="33" t="str">
        <f>VLOOKUP(B1444,SAOM!B$2:F3271,5,0)</f>
        <v>Lider</v>
      </c>
      <c r="N1444" s="11" t="s">
        <v>8119</v>
      </c>
      <c r="O1444" s="11" t="str">
        <f>VLOOKUP(N1444,Coordenadas!B$2:C2291,2,0)</f>
        <v>CENTRO</v>
      </c>
      <c r="P1444" s="11" t="str">
        <f>VLOOKUP(N1444,Coordenadas!B$2:D2291,3,0)</f>
        <v xml:space="preserve"> 19°37'12.35"S</v>
      </c>
      <c r="Q1444" s="11" t="str">
        <f>VLOOKUP(N1444,Coordenadas!B$2:E2291,4,0)</f>
        <v xml:space="preserve"> 44° 2'37.65"O</v>
      </c>
      <c r="R1444" s="33">
        <v>4033</v>
      </c>
      <c r="S1444" s="13">
        <v>41297</v>
      </c>
      <c r="T1444" s="35" t="str">
        <f>VLOOKUP(B1444,SAOM!B$2:M2985,9,0)</f>
        <v xml:space="preserve">Maria Eliana Freitas </v>
      </c>
      <c r="U1444" s="13" t="str">
        <f>VLOOKUP(B1444,SAOM!B$2:N2985,10,0)</f>
        <v>Rua São Jorge 29 - Bairro Magalhães</v>
      </c>
      <c r="V1444" s="35" t="str">
        <f>VLOOKUP(B1444,SAOM!B$2:P2985,12,0)</f>
        <v>3662-6431</v>
      </c>
      <c r="W1444" s="60" t="str">
        <f>VLOOKUP(B1444,SAOM!B$2:O2985,11,0)</f>
        <v>33600-000</v>
      </c>
      <c r="X1444" s="33" t="str">
        <f>VLOOKUP(B1444,SAOM!B$2:Q2985,13,0)</f>
        <v>00:20:0e:10:56:81</v>
      </c>
      <c r="Y1444" s="13">
        <v>41368</v>
      </c>
      <c r="Z1444" s="11" t="s">
        <v>8103</v>
      </c>
      <c r="AA1444" s="14">
        <v>41369</v>
      </c>
      <c r="AB1444" s="28" t="e">
        <f>VLOOKUP(C1444,Relatorios!A$3:B2215,2,0)</f>
        <v>#N/A</v>
      </c>
      <c r="AC1444" s="287">
        <f>VLOOKUP(D1444,Faturamento!D$3:F2879,3,0)</f>
        <v>41400</v>
      </c>
      <c r="AD1444" s="41"/>
      <c r="AE1444" s="14" t="str">
        <f>VLOOKUP(B1444,SAOM!B$2:T2985,16,0)</f>
        <v>27/02/2013 15:18:28 	Ivan Santos 	  	Pendência Ativação Resolvida
15/01/2013 16:59:17 	Hernan Martins Alves 	Não consegue contato com a localidade.   	Pendência Ativação</v>
      </c>
      <c r="AF1444" s="14">
        <f t="shared" si="82"/>
        <v>41459</v>
      </c>
      <c r="AG1444" s="14" t="s">
        <v>4162</v>
      </c>
      <c r="AH1444" s="14"/>
      <c r="AI1444" s="47"/>
      <c r="AJ1444" s="114"/>
      <c r="AK1444" s="114"/>
      <c r="AL1444" s="11" t="str">
        <f>VLOOKUP(B1444,SAOM!B$2:U3102,20,0)</f>
        <v>Conectado ao modem</v>
      </c>
    </row>
    <row r="1445" spans="1:38" s="15" customFormat="1" ht="15.75" customHeight="1">
      <c r="A1445" s="39">
        <v>5161</v>
      </c>
      <c r="B1445" s="31">
        <v>5161</v>
      </c>
      <c r="C1445" s="31">
        <v>5161</v>
      </c>
      <c r="D1445" s="33" t="str">
        <f>VLOOKUP(B1445,SAOM!B$2:H3102,7,0)</f>
        <v>SES-PEDO-5161</v>
      </c>
      <c r="E1445" s="13">
        <v>41249</v>
      </c>
      <c r="F1445" s="13">
        <v>41330</v>
      </c>
      <c r="G1445" s="13">
        <f>VLOOKUP(B1445,SAOM!B$2:D2989,3,0)</f>
        <v>41330</v>
      </c>
      <c r="H1445" s="13">
        <f t="shared" si="84"/>
        <v>41345</v>
      </c>
      <c r="I1445" s="13">
        <v>41289</v>
      </c>
      <c r="J1445" s="10" t="s">
        <v>469</v>
      </c>
      <c r="K1445" s="33" t="str">
        <f>VLOOKUP(B1445,SAOM!B$2:H2986,4,0)</f>
        <v>Aceito</v>
      </c>
      <c r="L1445" s="10" t="s">
        <v>456</v>
      </c>
      <c r="M1445" s="33" t="str">
        <f>VLOOKUP(B1445,SAOM!B$2:F3272,5,0)</f>
        <v>Lider</v>
      </c>
      <c r="N1445" s="11" t="s">
        <v>8119</v>
      </c>
      <c r="O1445" s="11" t="str">
        <f>VLOOKUP(N1445,Coordenadas!B$2:C2292,2,0)</f>
        <v>CENTRO</v>
      </c>
      <c r="P1445" s="11" t="str">
        <f>VLOOKUP(N1445,Coordenadas!B$2:D2292,3,0)</f>
        <v xml:space="preserve"> 19°37'12.35"S</v>
      </c>
      <c r="Q1445" s="11" t="str">
        <f>VLOOKUP(N1445,Coordenadas!B$2:E2292,4,0)</f>
        <v xml:space="preserve"> 44° 2'37.65"O</v>
      </c>
      <c r="R1445" s="33">
        <v>4033</v>
      </c>
      <c r="S1445" s="13">
        <v>41297</v>
      </c>
      <c r="T1445" s="35" t="str">
        <f>VLOOKUP(B1445,SAOM!B$2:M2986,9,0)</f>
        <v xml:space="preserve">Samara Dias / Wesley Araujo de Carvalho </v>
      </c>
      <c r="U1445" s="13" t="str">
        <f>VLOOKUP(B1445,SAOM!B$2:N2986,10,0)</f>
        <v>Rua Olivier Teixeira 693 - Bairro São Geraldo</v>
      </c>
      <c r="V1445" s="35" t="str">
        <f>VLOOKUP(B1445,SAOM!B$2:P2986,12,0)</f>
        <v>3662-3433</v>
      </c>
      <c r="W1445" s="60" t="str">
        <f>VLOOKUP(B1445,SAOM!B$2:O2986,11,0)</f>
        <v>33600-000</v>
      </c>
      <c r="X1445" s="33" t="str">
        <f>VLOOKUP(B1445,SAOM!B$2:Q2986,13,0)</f>
        <v>00:20:0e:10:56:77</v>
      </c>
      <c r="Y1445" s="13">
        <v>41335</v>
      </c>
      <c r="Z1445" s="11" t="s">
        <v>8103</v>
      </c>
      <c r="AA1445" s="14">
        <v>41367</v>
      </c>
      <c r="AB1445" s="28" t="e">
        <f>VLOOKUP(C1445,Relatorios!A$3:B2216,2,0)</f>
        <v>#N/A</v>
      </c>
      <c r="AC1445" s="287">
        <f>VLOOKUP(D1445,Faturamento!D$3:F2880,3,0)</f>
        <v>41398</v>
      </c>
      <c r="AD1445" s="41"/>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 t="shared" si="82"/>
        <v>41457</v>
      </c>
      <c r="AG1445" s="14" t="s">
        <v>4162</v>
      </c>
      <c r="AH1445" s="14"/>
      <c r="AI1445" s="47"/>
      <c r="AJ1445" s="114"/>
      <c r="AK1445" s="114"/>
      <c r="AL1445" s="11" t="str">
        <f>VLOOKUP(B1445,SAOM!B$2:U3103,20,0)</f>
        <v>conectado ao modem</v>
      </c>
    </row>
    <row r="1446" spans="1:38" s="15" customFormat="1" ht="15.75" customHeight="1">
      <c r="A1446" s="39">
        <v>5160</v>
      </c>
      <c r="B1446" s="31">
        <v>5160</v>
      </c>
      <c r="C1446" s="31">
        <v>5160</v>
      </c>
      <c r="D1446" s="33" t="str">
        <f>VLOOKUP(B1446,SAOM!B$2:H3103,7,0)</f>
        <v>SES-PEDO-5160</v>
      </c>
      <c r="E1446" s="13">
        <v>41249</v>
      </c>
      <c r="F1446" s="13">
        <v>41337</v>
      </c>
      <c r="G1446" s="13">
        <f>VLOOKUP(B1446,SAOM!B$2:D2990,3,0)</f>
        <v>41337</v>
      </c>
      <c r="H1446" s="13">
        <f t="shared" si="84"/>
        <v>41352</v>
      </c>
      <c r="I1446" s="13">
        <v>41289</v>
      </c>
      <c r="J1446" s="10" t="s">
        <v>469</v>
      </c>
      <c r="K1446" s="33" t="str">
        <f>VLOOKUP(B1446,SAOM!B$2:H2987,4,0)</f>
        <v>Aceito</v>
      </c>
      <c r="L1446" s="10" t="s">
        <v>456</v>
      </c>
      <c r="M1446" s="33" t="str">
        <f>VLOOKUP(B1446,SAOM!B$2:F3273,5,0)</f>
        <v>Lider</v>
      </c>
      <c r="N1446" s="11" t="s">
        <v>8119</v>
      </c>
      <c r="O1446" s="11" t="str">
        <f>VLOOKUP(N1446,Coordenadas!B$2:C2293,2,0)</f>
        <v>CENTRO</v>
      </c>
      <c r="P1446" s="11" t="str">
        <f>VLOOKUP(N1446,Coordenadas!B$2:D2293,3,0)</f>
        <v xml:space="preserve"> 19°37'12.35"S</v>
      </c>
      <c r="Q1446" s="11" t="str">
        <f>VLOOKUP(N1446,Coordenadas!B$2:E2293,4,0)</f>
        <v xml:space="preserve"> 44° 2'37.65"O</v>
      </c>
      <c r="R1446" s="33">
        <v>4033</v>
      </c>
      <c r="S1446" s="13">
        <v>41297</v>
      </c>
      <c r="T1446" s="35" t="str">
        <f>VLOOKUP(B1446,SAOM!B$2:M2987,9,0)</f>
        <v xml:space="preserve">Flávio Renan </v>
      </c>
      <c r="U1446" s="13" t="str">
        <f>VLOOKUP(B1446,SAOM!B$2:N2987,10,0)</f>
        <v>Rua Luziana s/n - Bairro Romero de Carvalho</v>
      </c>
      <c r="V1446" s="35" t="str">
        <f>VLOOKUP(B1446,SAOM!B$2:P2987,12,0)</f>
        <v>3662-3713</v>
      </c>
      <c r="W1446" s="60" t="str">
        <f>VLOOKUP(B1446,SAOM!B$2:O2987,11,0)</f>
        <v>33600-000</v>
      </c>
      <c r="X1446" s="33" t="str">
        <f>VLOOKUP(B1446,SAOM!B$2:Q2987,13,0)</f>
        <v>00:20:0e:10:57:05</v>
      </c>
      <c r="Y1446" s="13">
        <v>41367</v>
      </c>
      <c r="Z1446" s="11" t="s">
        <v>9262</v>
      </c>
      <c r="AA1446" s="14">
        <v>41367</v>
      </c>
      <c r="AB1446" s="28" t="e">
        <f>VLOOKUP(C1446,Relatorios!A$3:B2217,2,0)</f>
        <v>#N/A</v>
      </c>
      <c r="AC1446" s="287">
        <f>VLOOKUP(D1446,Faturamento!D$3:F2881,3,0)</f>
        <v>41398</v>
      </c>
      <c r="AD1446" s="41"/>
      <c r="AE1446" s="14" t="str">
        <f>VLOOKUP(B1446,SAOM!B$2:T2987,16,0)</f>
        <v>27/02/2013 15:15:19 	Ivan Santos 	  	Pendência Ativação Resolvida
15/01/2013 17:02:03 	Hernan Martins Alves 	Não consegue contato na localidade.   	Pendência Ativação</v>
      </c>
      <c r="AF1446" s="14">
        <f t="shared" si="82"/>
        <v>41457</v>
      </c>
      <c r="AG1446" s="14" t="s">
        <v>4162</v>
      </c>
      <c r="AH1446" s="14"/>
      <c r="AI1446" s="47"/>
      <c r="AJ1446" s="114"/>
      <c r="AK1446" s="114"/>
      <c r="AL1446" s="11" t="str">
        <f>VLOOKUP(B1446,SAOM!B$2:U3104,20,0)</f>
        <v>conectado ao modem</v>
      </c>
    </row>
    <row r="1447" spans="1:38" s="15" customFormat="1" ht="15.75" customHeight="1">
      <c r="A1447" s="39">
        <v>5159</v>
      </c>
      <c r="B1447" s="31">
        <v>5159</v>
      </c>
      <c r="C1447" s="31">
        <v>5159</v>
      </c>
      <c r="D1447" s="33" t="str">
        <f>VLOOKUP(B1447,SAOM!B$2:H3104,7,0)</f>
        <v>SES-PEDO-5159</v>
      </c>
      <c r="E1447" s="13">
        <v>41249</v>
      </c>
      <c r="F1447" s="13">
        <v>41337</v>
      </c>
      <c r="G1447" s="13">
        <f>VLOOKUP(B1447,SAOM!B$2:D2991,3,0)</f>
        <v>41337</v>
      </c>
      <c r="H1447" s="13">
        <f t="shared" si="84"/>
        <v>41352</v>
      </c>
      <c r="I1447" s="13">
        <v>41289</v>
      </c>
      <c r="J1447" s="10" t="s">
        <v>469</v>
      </c>
      <c r="K1447" s="33" t="str">
        <f>VLOOKUP(B1447,SAOM!B$2:H2988,4,0)</f>
        <v>Aceito</v>
      </c>
      <c r="L1447" s="10" t="s">
        <v>456</v>
      </c>
      <c r="M1447" s="33" t="str">
        <f>VLOOKUP(B1447,SAOM!B$2:F3274,5,0)</f>
        <v>Lider</v>
      </c>
      <c r="N1447" s="11" t="s">
        <v>8119</v>
      </c>
      <c r="O1447" s="11" t="str">
        <f>VLOOKUP(N1447,Coordenadas!B$2:C2294,2,0)</f>
        <v>CENTRO</v>
      </c>
      <c r="P1447" s="11" t="str">
        <f>VLOOKUP(N1447,Coordenadas!B$2:D2294,3,0)</f>
        <v xml:space="preserve"> 19°37'12.35"S</v>
      </c>
      <c r="Q1447" s="11" t="str">
        <f>VLOOKUP(N1447,Coordenadas!B$2:E2294,4,0)</f>
        <v xml:space="preserve"> 44° 2'37.65"O</v>
      </c>
      <c r="R1447" s="33">
        <v>4033</v>
      </c>
      <c r="S1447" s="13">
        <v>41297</v>
      </c>
      <c r="T1447" s="35" t="str">
        <f>VLOOKUP(B1447,SAOM!B$2:M2988,9,0)</f>
        <v xml:space="preserve">Jonas H. de Melo </v>
      </c>
      <c r="U1447" s="13" t="str">
        <f>VLOOKUP(B1447,SAOM!B$2:N2988,10,0)</f>
        <v>Rua Cristovão de Asssis s/n - Bairro Dr. Lund</v>
      </c>
      <c r="V1447" s="35" t="str">
        <f>VLOOKUP(B1447,SAOM!B$2:P2988,12,0)</f>
        <v>3662-6125</v>
      </c>
      <c r="W1447" s="60" t="str">
        <f>VLOOKUP(B1447,SAOM!B$2:O2988,11,0)</f>
        <v>33600-000</v>
      </c>
      <c r="X1447" s="33" t="str">
        <f>VLOOKUP(B1447,SAOM!B$2:Q2988,13,0)</f>
        <v>00:20:0e:10:57:c0</v>
      </c>
      <c r="Y1447" s="13">
        <v>41365</v>
      </c>
      <c r="Z1447" s="11" t="s">
        <v>16041</v>
      </c>
      <c r="AA1447" s="55">
        <v>41365</v>
      </c>
      <c r="AB1447" s="28" t="e">
        <f>VLOOKUP(C1447,Relatorios!A$3:B2218,2,0)</f>
        <v>#N/A</v>
      </c>
      <c r="AC1447" s="287">
        <f>VLOOKUP(D1447,Faturamento!D$3:F2882,3,0)</f>
        <v>41396</v>
      </c>
      <c r="AD1447" s="41"/>
      <c r="AE1447" s="14" t="str">
        <f>VLOOKUP(B1447,SAOM!B$2:T2988,16,0)</f>
        <v>27/02/2013 15:13:46 	Ivan Santos 	  	Pendência Ativação Resolvida
15/01/2013 17:03:07 	Hernan Martins Alves 	Não consegue contato na localidade.   	Pendência Ativação</v>
      </c>
      <c r="AF1447" s="14">
        <f t="shared" si="82"/>
        <v>41455</v>
      </c>
      <c r="AG1447" s="14" t="s">
        <v>4162</v>
      </c>
      <c r="AH1447" s="14"/>
      <c r="AI1447" s="47"/>
      <c r="AJ1447" s="114"/>
      <c r="AK1447" s="114"/>
      <c r="AL1447" s="11" t="str">
        <f>VLOOKUP(B1447,SAOM!B$2:U3105,20,0)</f>
        <v>Modem</v>
      </c>
    </row>
    <row r="1448" spans="1:38" s="57" customFormat="1" ht="15.75" customHeight="1">
      <c r="A1448" s="39">
        <v>5158</v>
      </c>
      <c r="B1448" s="31">
        <v>5158</v>
      </c>
      <c r="C1448" s="31">
        <v>5158</v>
      </c>
      <c r="D1448" s="31" t="str">
        <f>VLOOKUP(B1448,SAOM!B$2:H3105,7,0)</f>
        <v>SES-PEDO-5158</v>
      </c>
      <c r="E1448" s="24">
        <v>41249</v>
      </c>
      <c r="F1448" s="24">
        <v>41337</v>
      </c>
      <c r="G1448" s="24">
        <f>VLOOKUP(B1448,SAOM!B$2:D2992,3,0)</f>
        <v>41337</v>
      </c>
      <c r="H1448" s="24">
        <f t="shared" si="84"/>
        <v>41352</v>
      </c>
      <c r="I1448" s="24">
        <v>41289</v>
      </c>
      <c r="J1448" s="48" t="s">
        <v>469</v>
      </c>
      <c r="K1448" s="31" t="str">
        <f>VLOOKUP(B1448,SAOM!B$2:H2989,4,0)</f>
        <v>Aceito</v>
      </c>
      <c r="L1448" s="48" t="s">
        <v>456</v>
      </c>
      <c r="M1448" s="33" t="str">
        <f>VLOOKUP(B1448,SAOM!B$2:F3275,5,0)</f>
        <v>Lider</v>
      </c>
      <c r="N1448" s="40" t="s">
        <v>8119</v>
      </c>
      <c r="O1448" s="40" t="str">
        <f>VLOOKUP(N1448,Coordenadas!B$2:C2295,2,0)</f>
        <v>CENTRO</v>
      </c>
      <c r="P1448" s="40" t="str">
        <f>VLOOKUP(N1448,Coordenadas!B$2:D2295,3,0)</f>
        <v xml:space="preserve"> 19°37'12.35"S</v>
      </c>
      <c r="Q1448" s="40" t="str">
        <f>VLOOKUP(N1448,Coordenadas!B$2:E2295,4,0)</f>
        <v xml:space="preserve"> 44° 2'37.65"O</v>
      </c>
      <c r="R1448" s="31">
        <v>4033</v>
      </c>
      <c r="S1448" s="24">
        <v>41297</v>
      </c>
      <c r="T1448" s="54" t="str">
        <f>VLOOKUP(B1448,SAOM!B$2:M2989,9,0)</f>
        <v xml:space="preserve">Izabela </v>
      </c>
      <c r="U1448" s="24" t="str">
        <f>VLOOKUP(B1448,SAOM!B$2:N2989,10,0)</f>
        <v>Rua Chiquita Alves de Carvalho,190 - Bairro Santa Tereza</v>
      </c>
      <c r="V1448" s="54" t="str">
        <f>VLOOKUP(B1448,SAOM!B$2:P2989,12,0)</f>
        <v>3662-1990</v>
      </c>
      <c r="W1448" s="175" t="str">
        <f>VLOOKUP(B1448,SAOM!B$2:O2989,11,0)</f>
        <v>33600-000</v>
      </c>
      <c r="X1448" s="31" t="str">
        <f>VLOOKUP(B1448,SAOM!B$2:Q2989,13,0)</f>
        <v>00:20:0E:10:57:F8</v>
      </c>
      <c r="Y1448" s="24">
        <v>41365</v>
      </c>
      <c r="Z1448" s="40" t="s">
        <v>16088</v>
      </c>
      <c r="AA1448" s="55">
        <v>41366</v>
      </c>
      <c r="AB1448" s="56" t="e">
        <f>VLOOKUP(C1448,Relatorios!A$3:B2219,2,0)</f>
        <v>#N/A</v>
      </c>
      <c r="AC1448" s="287">
        <f>VLOOKUP(D1448,Faturamento!D$3:F2883,3,0)</f>
        <v>41397</v>
      </c>
      <c r="AD1448" s="45"/>
      <c r="AE1448" s="55"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55">
        <f t="shared" si="82"/>
        <v>41456</v>
      </c>
      <c r="AG1448" s="55" t="s">
        <v>4162</v>
      </c>
      <c r="AH1448" s="55"/>
      <c r="AI1448" s="181"/>
      <c r="AJ1448" s="115"/>
      <c r="AK1448" s="115"/>
      <c r="AL1448" s="40" t="str">
        <f>VLOOKUP(B1448,SAOM!B$2:U3106,20,0)</f>
        <v>Vai deixar conectado no modem, porem não tem computador.</v>
      </c>
    </row>
    <row r="1449" spans="1:38" s="57" customFormat="1" ht="15.75" customHeight="1">
      <c r="A1449" s="39">
        <v>5157</v>
      </c>
      <c r="B1449" s="31">
        <v>5157</v>
      </c>
      <c r="C1449" s="31">
        <v>5157</v>
      </c>
      <c r="D1449" s="31" t="str">
        <f>VLOOKUP(B1449,SAOM!B$2:H3106,7,0)</f>
        <v>SES-PEDO-5157</v>
      </c>
      <c r="E1449" s="24">
        <v>41249</v>
      </c>
      <c r="F1449" s="24">
        <f>E1449+45</f>
        <v>41294</v>
      </c>
      <c r="G1449" s="24">
        <f>VLOOKUP(B1449,SAOM!B$2:D2993,3,0)</f>
        <v>41294</v>
      </c>
      <c r="H1449" s="24">
        <f t="shared" si="84"/>
        <v>41309</v>
      </c>
      <c r="I1449" s="24" t="s">
        <v>458</v>
      </c>
      <c r="J1449" s="48" t="s">
        <v>469</v>
      </c>
      <c r="K1449" s="31" t="str">
        <f>VLOOKUP(B1449,SAOM!B$2:H2990,4,0)</f>
        <v>Aceito</v>
      </c>
      <c r="L1449" s="48" t="s">
        <v>456</v>
      </c>
      <c r="M1449" s="33" t="str">
        <f>VLOOKUP(B1449,SAOM!B$2:F3276,5,0)</f>
        <v>Lider</v>
      </c>
      <c r="N1449" s="40" t="s">
        <v>8119</v>
      </c>
      <c r="O1449" s="40" t="str">
        <f>VLOOKUP(N1449,Coordenadas!B$2:C2296,2,0)</f>
        <v>CENTRO</v>
      </c>
      <c r="P1449" s="40" t="str">
        <f>VLOOKUP(N1449,Coordenadas!B$2:D2296,3,0)</f>
        <v xml:space="preserve"> 19°37'12.35"S</v>
      </c>
      <c r="Q1449" s="40" t="str">
        <f>VLOOKUP(N1449,Coordenadas!B$2:E2296,4,0)</f>
        <v xml:space="preserve"> 44° 2'37.65"O</v>
      </c>
      <c r="R1449" s="31">
        <v>4033</v>
      </c>
      <c r="S1449" s="24">
        <v>41297</v>
      </c>
      <c r="T1449" s="54" t="str">
        <f>VLOOKUP(B1449,SAOM!B$2:M2990,9,0)</f>
        <v>Luciene Aparecida</v>
      </c>
      <c r="U1449" s="24" t="str">
        <f>VLOOKUP(B1449,SAOM!B$2:N2990,10,0)</f>
        <v>Rua Joaquim Caetano 270 - Bairro Lagoa Santo Antonio</v>
      </c>
      <c r="V1449" s="54" t="str">
        <f>VLOOKUP(B1449,SAOM!B$2:P2990,12,0)</f>
        <v>3662-1990</v>
      </c>
      <c r="W1449" s="175" t="str">
        <f>VLOOKUP(B1449,SAOM!B$2:O2990,11,0)</f>
        <v>33600-000</v>
      </c>
      <c r="X1449" s="31" t="str">
        <f>VLOOKUP(B1449,SAOM!B$2:Q2990,13,0)</f>
        <v>00:20:0e:10:57:92</v>
      </c>
      <c r="Y1449" s="24">
        <v>41365</v>
      </c>
      <c r="Z1449" s="40" t="s">
        <v>4973</v>
      </c>
      <c r="AA1449" s="55">
        <v>41366</v>
      </c>
      <c r="AB1449" s="56">
        <v>41390</v>
      </c>
      <c r="AC1449" s="287">
        <f>VLOOKUP(D1449,Faturamento!D$3:F2884,3,0)</f>
        <v>41397</v>
      </c>
      <c r="AD1449" s="45"/>
      <c r="AE1449" s="55" t="str">
        <f>VLOOKUP(B1449,SAOM!B$2:T2990,16,0)</f>
        <v>-</v>
      </c>
      <c r="AF1449" s="55">
        <f t="shared" si="82"/>
        <v>41456</v>
      </c>
      <c r="AG1449" s="55" t="s">
        <v>4162</v>
      </c>
      <c r="AH1449" s="55"/>
      <c r="AI1449" s="181"/>
      <c r="AJ1449" s="115"/>
      <c r="AK1449" s="115"/>
      <c r="AL1449" s="40" t="str">
        <f>VLOOKUP(B1449,SAOM!B$2:U3107,20,0)</f>
        <v>Conectado ao modem</v>
      </c>
    </row>
    <row r="1450" spans="1:38" s="57" customFormat="1" ht="15.75" customHeight="1">
      <c r="A1450" s="39">
        <v>5153</v>
      </c>
      <c r="B1450" s="31">
        <v>5153</v>
      </c>
      <c r="C1450" s="31">
        <v>5153</v>
      </c>
      <c r="D1450" s="31" t="str">
        <f>VLOOKUP(B1450,SAOM!B$2:H3107,7,0)</f>
        <v>SES-SAOA-5153</v>
      </c>
      <c r="E1450" s="24">
        <v>41249</v>
      </c>
      <c r="F1450" s="24">
        <f>E1450+45</f>
        <v>41294</v>
      </c>
      <c r="G1450" s="24">
        <f>VLOOKUP(B1450,SAOM!B$2:D2994,3,0)</f>
        <v>41294</v>
      </c>
      <c r="H1450" s="24">
        <f t="shared" si="84"/>
        <v>41309</v>
      </c>
      <c r="I1450" s="24" t="s">
        <v>458</v>
      </c>
      <c r="J1450" s="48" t="s">
        <v>469</v>
      </c>
      <c r="K1450" s="31" t="str">
        <f>VLOOKUP(B1450,SAOM!B$2:H2991,4,0)</f>
        <v>Aceito</v>
      </c>
      <c r="L1450" s="48" t="s">
        <v>456</v>
      </c>
      <c r="M1450" s="33" t="str">
        <f>VLOOKUP(B1450,SAOM!B$2:F3277,5,0)</f>
        <v>Lider</v>
      </c>
      <c r="N1450" s="40" t="s">
        <v>1116</v>
      </c>
      <c r="O1450" s="40" t="str">
        <f>VLOOKUP(N1450,Coordenadas!B$2:C2297,2,0)</f>
        <v>LESTE</v>
      </c>
      <c r="P1450" s="40" t="str">
        <f>VLOOKUP(N1450,Coordenadas!B$2:D2297,3,0)</f>
        <v xml:space="preserve"> 18°46'55.88"S</v>
      </c>
      <c r="Q1450" s="40" t="str">
        <f>VLOOKUP(N1450,Coordenadas!B$2:E2297,4,0)</f>
        <v xml:space="preserve"> 42°21'46.18"O</v>
      </c>
      <c r="R1450" s="31">
        <v>4033</v>
      </c>
      <c r="S1450" s="24">
        <v>41297</v>
      </c>
      <c r="T1450" s="54" t="str">
        <f>VLOOKUP(B1450,SAOM!B$2:M2991,9,0)</f>
        <v>THALITA DE KASSIA BARBOSA RIBEIRO SOUSA</v>
      </c>
      <c r="U1450" s="24" t="str">
        <f>VLOOKUP(B1450,SAOM!B$2:N2991,10,0)</f>
        <v>RUA PADRE SADY RABELO, 121 - Bairro Centro</v>
      </c>
      <c r="V1450" s="54" t="str">
        <f>VLOOKUP(B1450,SAOM!B$2:P2991,12,0)</f>
        <v>33)3296-1139/1118</v>
      </c>
      <c r="W1450" s="175" t="str">
        <f>VLOOKUP(B1450,SAOM!B$2:O2991,11,0)</f>
        <v>39728-000</v>
      </c>
      <c r="X1450" s="31" t="str">
        <f>VLOOKUP(B1450,SAOM!B$2:Q2991,13,0)</f>
        <v>00:20:0E:10:53:51</v>
      </c>
      <c r="Y1450" s="24">
        <v>41373</v>
      </c>
      <c r="Z1450" s="40" t="s">
        <v>7306</v>
      </c>
      <c r="AA1450" s="55">
        <v>41374</v>
      </c>
      <c r="AB1450" s="56" t="e">
        <f>VLOOKUP(C1450,Relatorios!A$3:B2221,2,0)</f>
        <v>#N/A</v>
      </c>
      <c r="AC1450" s="287">
        <f>VLOOKUP(D1450,Faturamento!D$3:F2885,3,0)</f>
        <v>41405</v>
      </c>
      <c r="AD1450" s="45"/>
      <c r="AE1450" s="55" t="str">
        <f>VLOOKUP(B1450,SAOM!B$2:T2991,16,0)</f>
        <v>-</v>
      </c>
      <c r="AF1450" s="55">
        <f t="shared" si="82"/>
        <v>41464</v>
      </c>
      <c r="AG1450" s="55" t="s">
        <v>4162</v>
      </c>
      <c r="AH1450" s="55"/>
      <c r="AI1450" s="181"/>
      <c r="AJ1450" s="115"/>
      <c r="AK1450" s="115"/>
      <c r="AL1450" s="40" t="str">
        <f>VLOOKUP(B1450,SAOM!B$2:U3108,20,0)</f>
        <v xml:space="preserve">Não vai deixar. </v>
      </c>
    </row>
    <row r="1451" spans="1:38" s="15" customFormat="1" ht="15.75" customHeight="1">
      <c r="A1451" s="39">
        <v>5137</v>
      </c>
      <c r="B1451" s="31">
        <v>5137</v>
      </c>
      <c r="C1451" s="31">
        <v>5137</v>
      </c>
      <c r="D1451" s="33" t="str">
        <f>VLOOKUP(B1451,SAOM!B$2:H3108,7,0)</f>
        <v>SES-RUIM-5137</v>
      </c>
      <c r="E1451" s="13">
        <v>41249</v>
      </c>
      <c r="F1451" s="13">
        <f>E1451+45</f>
        <v>41294</v>
      </c>
      <c r="G1451" s="13">
        <f>VLOOKUP(B1451,SAOM!B$2:D2995,3,0)</f>
        <v>41317</v>
      </c>
      <c r="H1451" s="13">
        <f t="shared" si="84"/>
        <v>41309</v>
      </c>
      <c r="I1451" s="13">
        <v>41289</v>
      </c>
      <c r="J1451" s="10" t="s">
        <v>469</v>
      </c>
      <c r="K1451" s="33" t="str">
        <f>VLOOKUP(B1451,SAOM!B$2:H2992,4,0)</f>
        <v>Aceito</v>
      </c>
      <c r="L1451" s="10" t="s">
        <v>623</v>
      </c>
      <c r="M1451" s="33" t="str">
        <f>VLOOKUP(B1451,SAOM!B$2:F3278,5,0)</f>
        <v>Vodanet</v>
      </c>
      <c r="N1451" s="11" t="s">
        <v>12431</v>
      </c>
      <c r="O1451" s="11" t="str">
        <f>VLOOKUP(N1451,Coordenadas!B$2:C2298,2,0)</f>
        <v>NORDESTE</v>
      </c>
      <c r="P1451" s="11" t="str">
        <f>VLOOKUP(N1451,Coordenadas!B$2:D2298,3,0)</f>
        <v xml:space="preserve"> 16°22'34.56"S</v>
      </c>
      <c r="Q1451" s="11" t="str">
        <f>VLOOKUP(N1451,Coordenadas!B$2:E2298,4,0)</f>
        <v xml:space="preserve"> 40°32'28.83"O</v>
      </c>
      <c r="R1451" s="33">
        <v>4033</v>
      </c>
      <c r="S1451" s="13">
        <v>41297</v>
      </c>
      <c r="T1451" s="35" t="str">
        <f>VLOOKUP(B1451,SAOM!B$2:M2992,9,0)</f>
        <v>FELIPE GUSMÃO DIAS SVIZZERO</v>
      </c>
      <c r="U1451" s="13" t="str">
        <f>VLOOKUP(B1451,SAOM!B$2:N2992,10,0)</f>
        <v>AVENIDA MINAS GERAIS 230 - Bairro IPÉ</v>
      </c>
      <c r="V1451" s="35" t="str">
        <f>VLOOKUP(B1451,SAOM!B$2:P2992,12,0)</f>
        <v>(33)3746-1234</v>
      </c>
      <c r="W1451" s="60" t="str">
        <f>VLOOKUP(B1451,SAOM!B$2:O2992,11,0)</f>
        <v>39950-000</v>
      </c>
      <c r="X1451" s="33" t="str">
        <f>VLOOKUP(B1451,SAOM!B$2:Q2992,13,0)</f>
        <v>00:20:0e:10:55:6e</v>
      </c>
      <c r="Y1451" s="13">
        <v>41376</v>
      </c>
      <c r="Z1451" s="11" t="s">
        <v>16490</v>
      </c>
      <c r="AA1451" s="14">
        <v>41376</v>
      </c>
      <c r="AB1451" s="28" t="e">
        <f>VLOOKUP(C1451,Relatorios!A$3:B2222,2,0)</f>
        <v>#N/A</v>
      </c>
      <c r="AC1451" s="287">
        <f>VLOOKUP(D1451,Faturamento!D$3:F2886,3,0)</f>
        <v>41407</v>
      </c>
      <c r="AD1451" s="41"/>
      <c r="AE1451" s="14" t="str">
        <f>VLOOKUP(B1451,SAOM!B$2:T2992,16,0)</f>
        <v>15/01/2013 17:07:34 	Hernan Martins Alves 	Ninguem atende.   	Pendência Ativação</v>
      </c>
      <c r="AF1451" s="14">
        <f t="shared" si="82"/>
        <v>41466</v>
      </c>
      <c r="AG1451" s="14" t="s">
        <v>4162</v>
      </c>
      <c r="AH1451" s="14"/>
      <c r="AI1451" s="47"/>
      <c r="AJ1451" s="114"/>
      <c r="AK1451" s="114"/>
      <c r="AL1451" s="11" t="str">
        <f>VLOOKUP(B1451,SAOM!B$2:U3109,20,0)</f>
        <v>Ligado ao modem</v>
      </c>
    </row>
    <row r="1452" spans="1:38" s="15" customFormat="1" ht="15.75" customHeight="1">
      <c r="A1452" s="39">
        <v>5136</v>
      </c>
      <c r="B1452" s="31">
        <v>5136</v>
      </c>
      <c r="C1452" s="31">
        <v>5136</v>
      </c>
      <c r="D1452" s="33" t="str">
        <f>VLOOKUP(B1452,SAOM!B$2:H3109,7,0)</f>
        <v>-</v>
      </c>
      <c r="E1452" s="13">
        <v>41249</v>
      </c>
      <c r="F1452" s="13">
        <v>41400</v>
      </c>
      <c r="G1452" s="13">
        <f>VLOOKUP(B1452,SAOM!B$2:D2996,3,0)</f>
        <v>41400</v>
      </c>
      <c r="H1452" s="13">
        <f t="shared" si="84"/>
        <v>41415</v>
      </c>
      <c r="I1452" s="13">
        <v>41327</v>
      </c>
      <c r="J1452" s="10" t="s">
        <v>12061</v>
      </c>
      <c r="K1452" s="33" t="str">
        <f>VLOOKUP(B1452,SAOM!B$2:H2993,4,0)</f>
        <v>A agendar</v>
      </c>
      <c r="L1452" s="10" t="s">
        <v>456</v>
      </c>
      <c r="M1452" s="33" t="str">
        <f>VLOOKUP(B1452,SAOM!B$2:F3279,5,0)</f>
        <v>Lider</v>
      </c>
      <c r="N1452" s="11" t="s">
        <v>3052</v>
      </c>
      <c r="O1452" s="11" t="str">
        <f>VLOOKUP(N1452,Coordenadas!B$2:C2299,2,0)</f>
        <v>TRIÂNGULO DO NORTE</v>
      </c>
      <c r="P1452" s="11" t="str">
        <f>VLOOKUP(N1452,Coordenadas!B$2:D2299,3,0)</f>
        <v xml:space="preserve"> 19°12'47.18"S</v>
      </c>
      <c r="Q1452" s="11" t="str">
        <f>VLOOKUP(N1452,Coordenadas!B$2:E2299,4,0)</f>
        <v xml:space="preserve"> 49°46'58.02"O</v>
      </c>
      <c r="R1452" s="33">
        <v>4033</v>
      </c>
      <c r="S1452" s="13">
        <v>41403</v>
      </c>
      <c r="T1452" s="35" t="str">
        <f>VLOOKUP(B1452,SAOM!B$2:M2993,9,0)</f>
        <v>VITOR FARIA CARDOSO</v>
      </c>
      <c r="U1452" s="13" t="str">
        <f>VLOOKUP(B1452,SAOM!B$2:N2993,10,0)</f>
        <v>RUA JOSÉ MARTINS DO CARMO ESQ C/ MANOEL INÁCIO SANTOS, Nº 55 - Bairro Centro</v>
      </c>
      <c r="V1452" s="35" t="str">
        <f>VLOOKUP(B1452,SAOM!B$2:P2993,12,0)</f>
        <v xml:space="preserve">(34)3264-1019/1023 </v>
      </c>
      <c r="W1452" s="60" t="str">
        <f>VLOOKUP(B1452,SAOM!B$2:O2993,11,0)</f>
        <v>38310-000</v>
      </c>
      <c r="X1452" s="33" t="str">
        <f>VLOOKUP(B1452,SAOM!B$2:Q2993,13,0)</f>
        <v>-</v>
      </c>
      <c r="Y1452" s="13"/>
      <c r="Z1452" s="11"/>
      <c r="AA1452" s="14"/>
      <c r="AB1452" s="28" t="e">
        <f>VLOOKUP(C1452,Relatorios!A$3:B2223,2,0)</f>
        <v>#N/A</v>
      </c>
      <c r="AC1452" s="287" t="e">
        <f>VLOOKUP(D1452,Faturamento!D$3:F2887,3,0)</f>
        <v>#N/A</v>
      </c>
      <c r="AD1452" s="41"/>
      <c r="AE1452" s="14" t="str">
        <f>VLOOKUP(B1452,SAOM!B$2:T2993,16,0)</f>
        <v>06/05/2013 13:01:04 	Ivan Santos 	Atualizado.  	Pendência Ativação Resolvida
22/02/2013 12:36:38 	Hernan Martins Alves 	Não consegue contato com a localidade. Favor informar novo telefone.   	Pendência Ativação</v>
      </c>
      <c r="AF1452" s="14">
        <f t="shared" si="82"/>
        <v>90</v>
      </c>
      <c r="AG1452" s="14" t="s">
        <v>4162</v>
      </c>
      <c r="AH1452" s="14"/>
      <c r="AI1452" s="47"/>
      <c r="AJ1452" s="114"/>
      <c r="AK1452" s="114"/>
      <c r="AL1452" s="11" t="str">
        <f>VLOOKUP(B1452,SAOM!B$2:U3110,20,0)</f>
        <v>-</v>
      </c>
    </row>
    <row r="1453" spans="1:38" s="15" customFormat="1" ht="15.75" customHeight="1">
      <c r="A1453" s="39">
        <v>5135</v>
      </c>
      <c r="B1453" s="31">
        <v>5135</v>
      </c>
      <c r="C1453" s="31">
        <v>5135</v>
      </c>
      <c r="D1453" s="33" t="str">
        <f>VLOOKUP(B1453,SAOM!B$2:H3110,7,0)</f>
        <v>-</v>
      </c>
      <c r="E1453" s="13">
        <v>41249</v>
      </c>
      <c r="F1453" s="13">
        <v>41405</v>
      </c>
      <c r="G1453" s="13">
        <f>VLOOKUP(B1453,SAOM!B$2:D2997,3,0)</f>
        <v>41405</v>
      </c>
      <c r="H1453" s="13">
        <f t="shared" si="84"/>
        <v>41420</v>
      </c>
      <c r="I1453" s="13">
        <v>41320</v>
      </c>
      <c r="J1453" s="10" t="s">
        <v>12061</v>
      </c>
      <c r="K1453" s="33" t="str">
        <f>VLOOKUP(B1453,SAOM!B$2:H2994,4,0)</f>
        <v>A agendar</v>
      </c>
      <c r="L1453" s="10" t="s">
        <v>14234</v>
      </c>
      <c r="M1453" s="33" t="str">
        <f>VLOOKUP(B1453,SAOM!B$2:F3280,5,0)</f>
        <v>SH Sat</v>
      </c>
      <c r="N1453" s="11" t="s">
        <v>12439</v>
      </c>
      <c r="O1453" s="11" t="str">
        <f>VLOOKUP(N1453,Coordenadas!B$2:C2300,2,0)</f>
        <v>SUL</v>
      </c>
      <c r="P1453" s="11" t="str">
        <f>VLOOKUP(N1453,Coordenadas!B$2:D2300,3,0)</f>
        <v xml:space="preserve"> 21°28'14.60"S</v>
      </c>
      <c r="Q1453" s="11" t="str">
        <f>VLOOKUP(N1453,Coordenadas!B$2:E2300,4,0)</f>
        <v xml:space="preserve"> 46°24'7.64"O</v>
      </c>
      <c r="R1453" s="33">
        <v>4033</v>
      </c>
      <c r="S1453" s="24">
        <v>41403</v>
      </c>
      <c r="T1453" s="35" t="str">
        <f>VLOOKUP(B1453,SAOM!B$2:M2994,9,0)</f>
        <v>ERNANI QUIRINO DE OLIVEIRA</v>
      </c>
      <c r="U1453" s="13" t="str">
        <f>VLOOKUP(B1453,SAOM!B$2:N2994,10,0)</f>
        <v>Rua Tiradentes 52  - Bairro Centro</v>
      </c>
      <c r="V1453" s="35" t="str">
        <f>VLOOKUP(B1453,SAOM!B$2:P2994,12,0)</f>
        <v>(35)3736-1220/1481/1</v>
      </c>
      <c r="W1453" s="60" t="str">
        <f>VLOOKUP(B1453,SAOM!B$2:O2994,11,0)</f>
        <v>37880-000</v>
      </c>
      <c r="X1453" s="33" t="str">
        <f>VLOOKUP(B1453,SAOM!B$2:Q2994,13,0)</f>
        <v>-</v>
      </c>
      <c r="Y1453" s="13"/>
      <c r="Z1453" s="11"/>
      <c r="AA1453" s="14"/>
      <c r="AB1453" s="28" t="e">
        <f>VLOOKUP(C1453,Relatorios!A$3:B2224,2,0)</f>
        <v>#N/A</v>
      </c>
      <c r="AC1453" s="287" t="e">
        <f>VLOOKUP(D1453,Faturamento!D$3:F2888,3,0)</f>
        <v>#N/A</v>
      </c>
      <c r="AD1453" s="41"/>
      <c r="AE1453" s="14"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4">
        <f t="shared" si="82"/>
        <v>90</v>
      </c>
      <c r="AG1453" s="14" t="s">
        <v>4162</v>
      </c>
      <c r="AH1453" s="14"/>
      <c r="AI1453" s="47"/>
      <c r="AJ1453" s="114"/>
      <c r="AK1453" s="114"/>
      <c r="AL1453" s="11" t="str">
        <f>VLOOKUP(B1453,SAOM!B$2:U3111,20,0)</f>
        <v>-</v>
      </c>
    </row>
    <row r="1454" spans="1:38" s="15" customFormat="1" ht="15.75" customHeight="1">
      <c r="A1454" s="39">
        <v>5134</v>
      </c>
      <c r="B1454" s="31">
        <v>5134</v>
      </c>
      <c r="C1454" s="31">
        <v>5134</v>
      </c>
      <c r="D1454" s="33" t="str">
        <f>VLOOKUP(B1454,SAOM!B$2:H3111,7,0)</f>
        <v>-</v>
      </c>
      <c r="E1454" s="13">
        <v>41249</v>
      </c>
      <c r="F1454" s="13">
        <v>41358</v>
      </c>
      <c r="G1454" s="13">
        <f>VLOOKUP(B1454,SAOM!B$2:D2998,3,0)</f>
        <v>41358</v>
      </c>
      <c r="H1454" s="13">
        <f t="shared" si="84"/>
        <v>41373</v>
      </c>
      <c r="I1454" s="13">
        <v>41289</v>
      </c>
      <c r="J1454" s="10" t="s">
        <v>12061</v>
      </c>
      <c r="K1454" s="33" t="str">
        <f>VLOOKUP(B1454,SAOM!B$2:H2995,4,0)</f>
        <v>A agendar</v>
      </c>
      <c r="L1454" s="10" t="s">
        <v>456</v>
      </c>
      <c r="M1454" s="33" t="str">
        <f>VLOOKUP(B1454,SAOM!B$2:F3281,5,0)</f>
        <v>Lider</v>
      </c>
      <c r="N1454" s="11" t="s">
        <v>12443</v>
      </c>
      <c r="O1454" s="11" t="str">
        <f>VLOOKUP(N1454,Coordenadas!B$2:C2301,2,0)</f>
        <v>SUDESTE</v>
      </c>
      <c r="P1454" s="11" t="str">
        <f>VLOOKUP(N1454,Coordenadas!B$2:D2301,3,0)</f>
        <v xml:space="preserve"> 21°27'49.79"S</v>
      </c>
      <c r="Q1454" s="11" t="str">
        <f>VLOOKUP(N1454,Coordenadas!B$2:E2301,4,0)</f>
        <v xml:space="preserve"> 42°57'40.94"O</v>
      </c>
      <c r="R1454" s="33">
        <v>4033</v>
      </c>
      <c r="S1454" s="13">
        <v>41297</v>
      </c>
      <c r="T1454" s="35" t="str">
        <f>VLOOKUP(B1454,SAOM!B$2:M2995,9,0)</f>
        <v xml:space="preserve">LEONARDO LIMA DE CASTRO </v>
      </c>
      <c r="U1454" s="13" t="str">
        <f>VLOOKUP(B1454,SAOM!B$2:N2995,10,0)</f>
        <v xml:space="preserve">RUA MINERVINA DE ARAUJO LIMA, S/N. AO LADO DO PARQUE DE ESPOSIÇÕES -  CENTRO </v>
      </c>
      <c r="V1454" s="35" t="str">
        <f>VLOOKUP(B1454,SAOM!B$2:P2995,12,0)</f>
        <v>(32)3265-1316</v>
      </c>
      <c r="W1454" s="60" t="str">
        <f>VLOOKUP(B1454,SAOM!B$2:O2995,11,0)</f>
        <v>36690-000</v>
      </c>
      <c r="X1454" s="33" t="str">
        <f>VLOOKUP(B1454,SAOM!B$2:Q2995,13,0)</f>
        <v>-</v>
      </c>
      <c r="Y1454" s="13"/>
      <c r="Z1454" s="11"/>
      <c r="AA1454" s="14"/>
      <c r="AB1454" s="28" t="e">
        <f>VLOOKUP(C1454,Relatorios!A$3:B2225,2,0)</f>
        <v>#N/A</v>
      </c>
      <c r="AC1454" s="287" t="e">
        <f>VLOOKUP(D1454,Faturamento!D$3:F2889,3,0)</f>
        <v>#N/A</v>
      </c>
      <c r="AD1454" s="41"/>
      <c r="AE1454" s="14"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14">
        <f t="shared" si="82"/>
        <v>90</v>
      </c>
      <c r="AG1454" s="14" t="s">
        <v>4162</v>
      </c>
      <c r="AH1454" s="14"/>
      <c r="AI1454" s="47"/>
      <c r="AJ1454" s="114"/>
      <c r="AK1454" s="114"/>
      <c r="AL1454" s="11" t="str">
        <f>VLOOKUP(B1454,SAOM!B$2:U3112,20,0)</f>
        <v>-</v>
      </c>
    </row>
    <row r="1455" spans="1:38" s="15" customFormat="1" ht="15.75" customHeight="1">
      <c r="A1455" s="39">
        <v>5133</v>
      </c>
      <c r="B1455" s="31">
        <v>5133</v>
      </c>
      <c r="C1455" s="31">
        <v>5133</v>
      </c>
      <c r="D1455" s="33" t="str">
        <f>VLOOKUP(B1455,SAOM!B$2:H3112,7,0)</f>
        <v>SES-NODE-5133</v>
      </c>
      <c r="E1455" s="13">
        <v>41249</v>
      </c>
      <c r="F1455" s="13">
        <f>E1455+45</f>
        <v>41294</v>
      </c>
      <c r="G1455" s="13">
        <f>VLOOKUP(B1455,SAOM!B$2:D2999,3,0)</f>
        <v>41316</v>
      </c>
      <c r="H1455" s="13">
        <f t="shared" si="84"/>
        <v>41309</v>
      </c>
      <c r="I1455" s="13">
        <v>41289</v>
      </c>
      <c r="J1455" s="10" t="s">
        <v>469</v>
      </c>
      <c r="K1455" s="33" t="str">
        <f>VLOOKUP(B1455,SAOM!B$2:H2996,4,0)</f>
        <v>Aceito</v>
      </c>
      <c r="L1455" s="10" t="s">
        <v>14234</v>
      </c>
      <c r="M1455" s="33" t="str">
        <f>VLOOKUP(B1455,SAOM!B$2:F3282,5,0)</f>
        <v>SH Sat</v>
      </c>
      <c r="N1455" s="11" t="s">
        <v>12448</v>
      </c>
      <c r="O1455" s="11" t="str">
        <f>VLOOKUP(N1455,Coordenadas!B$2:C2302,2,0)</f>
        <v>SUL</v>
      </c>
      <c r="P1455" s="11" t="str">
        <f>VLOOKUP(N1455,Coordenadas!B$2:D2302,3,0)</f>
        <v xml:space="preserve"> 21° 7'30.08"S</v>
      </c>
      <c r="Q1455" s="11" t="str">
        <f>VLOOKUP(N1455,Coordenadas!B$2:E2302,4,0)</f>
        <v xml:space="preserve"> 46°25'19.61"O</v>
      </c>
      <c r="R1455" s="33">
        <v>4035</v>
      </c>
      <c r="S1455" s="24">
        <v>41285</v>
      </c>
      <c r="T1455" s="35" t="str">
        <f>VLOOKUP(B1455,SAOM!B$2:M2996,9,0)</f>
        <v>JOSIANE LIMA DE REZENDE</v>
      </c>
      <c r="U1455" s="13" t="str">
        <f>VLOOKUP(B1455,SAOM!B$2:N2996,10,0)</f>
        <v>Av. Gabriel Cardoso, 813, . (no fundo do Hospital Municipal Santa Rita) - Bairro Vila Dorinto Morato</v>
      </c>
      <c r="V1455" s="35" t="str">
        <f>VLOOKUP(B1455,SAOM!B$2:P2996,12,0)</f>
        <v>(35)3562-1731</v>
      </c>
      <c r="W1455" s="60" t="str">
        <f>VLOOKUP(B1455,SAOM!B$2:O2996,11,0)</f>
        <v>37860-000</v>
      </c>
      <c r="X1455" s="33" t="str">
        <f>VLOOKUP(B1455,SAOM!B$2:Q2996,13,0)</f>
        <v>00:20:0e:10:56:ff</v>
      </c>
      <c r="Y1455" s="13">
        <v>41312</v>
      </c>
      <c r="Z1455" s="11" t="s">
        <v>14813</v>
      </c>
      <c r="AA1455" s="14">
        <v>41312</v>
      </c>
      <c r="AB1455" s="28">
        <v>41312</v>
      </c>
      <c r="AC1455" s="287">
        <f>VLOOKUP(D1455,Faturamento!D$3:F2890,3,0)</f>
        <v>41343</v>
      </c>
      <c r="AD1455" s="41"/>
      <c r="AE1455" s="14" t="str">
        <f>VLOOKUP(B1455,SAOM!B$2:T2996,16,0)</f>
        <v>15/01/2013 17:12:51 	Hernan Martins Alves 	Não consegue contato com a localidade.   	Pendência Ativação</v>
      </c>
      <c r="AF1455" s="14">
        <f t="shared" si="82"/>
        <v>41402</v>
      </c>
      <c r="AG1455" s="14" t="s">
        <v>4162</v>
      </c>
      <c r="AH1455" s="14"/>
      <c r="AI1455" s="47"/>
      <c r="AJ1455" s="114"/>
      <c r="AK1455" s="114"/>
      <c r="AL1455" s="11" t="str">
        <f>VLOOKUP(B1455,SAOM!B$2:U3113,20,0)</f>
        <v>Conectado ao modem</v>
      </c>
    </row>
    <row r="1456" spans="1:38" s="57" customFormat="1" ht="15.75" customHeight="1">
      <c r="A1456" s="39">
        <v>5132</v>
      </c>
      <c r="B1456" s="31">
        <v>5132</v>
      </c>
      <c r="C1456" s="31">
        <v>5132</v>
      </c>
      <c r="D1456" s="31" t="str">
        <f>VLOOKUP(B1456,SAOM!B$2:H3113,7,0)</f>
        <v>SES-ENRO-5132</v>
      </c>
      <c r="E1456" s="24">
        <v>41249</v>
      </c>
      <c r="F1456" s="24">
        <f>E1456+45</f>
        <v>41294</v>
      </c>
      <c r="G1456" s="24">
        <f>VLOOKUP(B1456,SAOM!B$2:D3000,3,0)</f>
        <v>41392</v>
      </c>
      <c r="H1456" s="24">
        <f t="shared" si="84"/>
        <v>41309</v>
      </c>
      <c r="I1456" s="24">
        <v>41289</v>
      </c>
      <c r="J1456" s="48" t="s">
        <v>469</v>
      </c>
      <c r="K1456" s="31" t="str">
        <f>VLOOKUP(B1456,SAOM!B$2:H2997,4,0)</f>
        <v>Aceito</v>
      </c>
      <c r="L1456" s="48" t="s">
        <v>14234</v>
      </c>
      <c r="M1456" s="31" t="str">
        <f>VLOOKUP(B1456,SAOM!B$2:F3283,5,0)</f>
        <v>SH Sat</v>
      </c>
      <c r="N1456" s="40" t="s">
        <v>12454</v>
      </c>
      <c r="O1456" s="40" t="str">
        <f>VLOOKUP(N1456,Coordenadas!B$2:C2303,2,0)</f>
        <v>NORTE DE MINAS</v>
      </c>
      <c r="P1456" s="40" t="str">
        <f>VLOOKUP(N1456,Coordenadas!B$2:D2303,3,0)</f>
        <v xml:space="preserve"> 17°16'50.40"S</v>
      </c>
      <c r="Q1456" s="40" t="str">
        <f>VLOOKUP(N1456,Coordenadas!B$2:E2303,4,0)</f>
        <v xml:space="preserve"> 43°57'3.77"O</v>
      </c>
      <c r="R1456" s="31">
        <v>4033</v>
      </c>
      <c r="S1456" s="24">
        <v>41375</v>
      </c>
      <c r="T1456" s="54" t="str">
        <f>VLOOKUP(B1456,SAOM!B$2:M2997,9,0)</f>
        <v>NATHÁLIA ANGELINE SOUZA RIBEIRO</v>
      </c>
      <c r="U1456" s="24" t="str">
        <f>VLOOKUP(B1456,SAOM!B$2:N2997,10,0)</f>
        <v>AVENIDA JOSÉ MARQUES CALDEIRA, 267 - Bairro CENTRO</v>
      </c>
      <c r="V1456" s="54" t="str">
        <f>VLOOKUP(B1456,SAOM!B$2:P2997,12,0)</f>
        <v>(38)3253-1519</v>
      </c>
      <c r="W1456" s="175" t="str">
        <f>VLOOKUP(B1456,SAOM!B$2:O2997,11,0)</f>
        <v>39417-000</v>
      </c>
      <c r="X1456" s="31" t="str">
        <f>VLOOKUP(B1456,SAOM!B$2:Q2997,13,0)</f>
        <v>00:20:0E:10:54:CF</v>
      </c>
      <c r="Y1456" s="24">
        <v>41386</v>
      </c>
      <c r="Z1456" s="40" t="s">
        <v>12178</v>
      </c>
      <c r="AA1456" s="55">
        <v>41390</v>
      </c>
      <c r="AB1456" s="56">
        <v>41389</v>
      </c>
      <c r="AC1456" s="288">
        <f>VLOOKUP(D1456,Faturamento!D$3:F2891,3,0)</f>
        <v>41421</v>
      </c>
      <c r="AD1456" s="45"/>
      <c r="AE1456" s="55" t="str">
        <f>VLOOKUP(B1456,SAOM!B$2:T2997,16,0)</f>
        <v>15/01/2013 17:13:50 	Hernan Martins Alves 	O contato não trabalha mais na farmacia, onde o responsavel agora é Marcos.   	Pendência Ativação</v>
      </c>
      <c r="AF1456" s="55">
        <f t="shared" si="82"/>
        <v>41480</v>
      </c>
      <c r="AG1456" s="55" t="s">
        <v>4162</v>
      </c>
      <c r="AH1456" s="55"/>
      <c r="AI1456" s="181"/>
      <c r="AJ1456" s="115"/>
      <c r="AK1456" s="115"/>
      <c r="AL1456" s="40" t="str">
        <f>VLOOKUP(B1456,SAOM!B$2:U3114,20,0)</f>
        <v>Vai deixar conectado no modem, tem computador.</v>
      </c>
    </row>
    <row r="1457" spans="1:38" s="15" customFormat="1" ht="15.75" customHeight="1">
      <c r="A1457" s="39">
        <v>5131</v>
      </c>
      <c r="B1457" s="31">
        <v>5131</v>
      </c>
      <c r="C1457" s="31">
        <v>5131</v>
      </c>
      <c r="D1457" s="33" t="str">
        <f>VLOOKUP(B1457,SAOM!B$2:H3114,7,0)</f>
        <v>-</v>
      </c>
      <c r="E1457" s="13">
        <v>41249</v>
      </c>
      <c r="F1457" s="13">
        <f>E1457+45</f>
        <v>41294</v>
      </c>
      <c r="G1457" s="13">
        <f>VLOOKUP(B1457,SAOM!B$2:D3001,3,0)</f>
        <v>41294</v>
      </c>
      <c r="H1457" s="13">
        <f t="shared" si="84"/>
        <v>41309</v>
      </c>
      <c r="I1457" s="13">
        <v>41289</v>
      </c>
      <c r="J1457" s="10" t="s">
        <v>700</v>
      </c>
      <c r="K1457" s="33" t="str">
        <f>VLOOKUP(B1457,SAOM!B$2:H2998,4,0)</f>
        <v>Paralisado</v>
      </c>
      <c r="L1457" s="10" t="s">
        <v>14234</v>
      </c>
      <c r="M1457" s="33" t="str">
        <f>VLOOKUP(B1457,SAOM!B$2:F3284,5,0)</f>
        <v>SH Sat</v>
      </c>
      <c r="N1457" s="11" t="s">
        <v>2747</v>
      </c>
      <c r="O1457" s="11" t="str">
        <f>VLOOKUP(N1457,Coordenadas!B$2:C2304,2,0)</f>
        <v>NORTE DE MINAS</v>
      </c>
      <c r="P1457" s="11" t="str">
        <f>VLOOKUP(N1457,Coordenadas!B$2:D2304,3,0)</f>
        <v xml:space="preserve"> 17°53'14.04"S</v>
      </c>
      <c r="Q1457" s="11" t="str">
        <f>VLOOKUP(N1457,Coordenadas!B$2:E2304,4,0)</f>
        <v xml:space="preserve"> 44°34'53.39"O</v>
      </c>
      <c r="R1457" s="33">
        <v>4033</v>
      </c>
      <c r="S1457" s="13">
        <v>41375</v>
      </c>
      <c r="T1457" s="35" t="str">
        <f>VLOOKUP(B1457,SAOM!B$2:M2998,9,0)</f>
        <v>LILIAM ALVES DA SILVA</v>
      </c>
      <c r="U1457" s="13" t="str">
        <f>VLOOKUP(B1457,SAOM!B$2:N2998,10,0)</f>
        <v>RUA DONA SILVERIA MOREIRA, 176 - Bairro CENTRO</v>
      </c>
      <c r="V1457" s="35" t="str">
        <f>VLOOKUP(B1457,SAOM!B$2:P2998,12,0)</f>
        <v>(38)3759-1083</v>
      </c>
      <c r="W1457" s="60" t="str">
        <f>VLOOKUP(B1457,SAOM!B$2:O2998,11,0)</f>
        <v>39250-000</v>
      </c>
      <c r="X1457" s="33" t="str">
        <f>VLOOKUP(B1457,SAOM!B$2:Q2998,13,0)</f>
        <v>-</v>
      </c>
      <c r="Y1457" s="13"/>
      <c r="Z1457" s="11"/>
      <c r="AA1457" s="14"/>
      <c r="AB1457" s="28" t="e">
        <f>VLOOKUP(C1457,Relatorios!A$3:B2228,2,0)</f>
        <v>#N/A</v>
      </c>
      <c r="AC1457" s="287" t="e">
        <f>VLOOKUP(D1457,Faturamento!D$3:F2892,3,0)</f>
        <v>#N/A</v>
      </c>
      <c r="AD1457" s="41"/>
      <c r="AE1457" s="14" t="str">
        <f>VLOOKUP(B1457,SAOM!B$2:T2998,16,0)</f>
        <v>15/01/2013 17:14:54 	Hernan Martins Alves 	Não consegue contato com a localidade.   	Pendência Ativação</v>
      </c>
      <c r="AF1457" s="14">
        <f t="shared" si="82"/>
        <v>90</v>
      </c>
      <c r="AG1457" s="14" t="s">
        <v>4162</v>
      </c>
      <c r="AH1457" s="14"/>
      <c r="AI1457" s="47"/>
      <c r="AJ1457" s="114"/>
      <c r="AK1457" s="114"/>
      <c r="AL1457" s="11" t="str">
        <f>VLOOKUP(B1457,SAOM!B$2:U3115,20,0)</f>
        <v>-</v>
      </c>
    </row>
    <row r="1458" spans="1:38" s="15" customFormat="1" ht="15.75" customHeight="1">
      <c r="A1458" s="39">
        <v>5130</v>
      </c>
      <c r="B1458" s="31">
        <v>5130</v>
      </c>
      <c r="C1458" s="31">
        <v>5130</v>
      </c>
      <c r="D1458" s="33" t="str">
        <f>VLOOKUP(B1458,SAOM!B$2:H3115,7,0)</f>
        <v>SES-CAIS-5130</v>
      </c>
      <c r="E1458" s="13">
        <v>41249</v>
      </c>
      <c r="F1458" s="13">
        <f>E1458+45</f>
        <v>41294</v>
      </c>
      <c r="G1458" s="13">
        <f>VLOOKUP(B1458,SAOM!B$2:D3002,3,0)</f>
        <v>41294</v>
      </c>
      <c r="H1458" s="13">
        <f t="shared" si="84"/>
        <v>41309</v>
      </c>
      <c r="I1458" s="13" t="s">
        <v>458</v>
      </c>
      <c r="J1458" s="10" t="s">
        <v>469</v>
      </c>
      <c r="K1458" s="33" t="str">
        <f>VLOOKUP(B1458,SAOM!B$2:H2999,4,0)</f>
        <v>Aceito</v>
      </c>
      <c r="L1458" s="10" t="s">
        <v>14234</v>
      </c>
      <c r="M1458" s="33" t="str">
        <f>VLOOKUP(B1458,SAOM!B$2:F3285,5,0)</f>
        <v>SH Sat</v>
      </c>
      <c r="N1458" s="11" t="s">
        <v>2662</v>
      </c>
      <c r="O1458" s="11" t="str">
        <f>VLOOKUP(N1458,Coordenadas!B$2:C2305,2,0)</f>
        <v>TRIÂNGULO DO NORTE</v>
      </c>
      <c r="P1458" s="11" t="str">
        <f>VLOOKUP(N1458,Coordenadas!B$2:D2305,3,0)</f>
        <v xml:space="preserve"> 18°40'48.08"S</v>
      </c>
      <c r="Q1458" s="11" t="str">
        <f>VLOOKUP(N1458,Coordenadas!B$2:E2305,4,0)</f>
        <v xml:space="preserve"> 49°33'56.62"O</v>
      </c>
      <c r="R1458" s="33">
        <v>4033</v>
      </c>
      <c r="S1458" s="13">
        <v>41297</v>
      </c>
      <c r="T1458" s="35" t="str">
        <f>VLOOKUP(B1458,SAOM!B$2:M2999,9,0)</f>
        <v>ROBERTA SOUZA COELHO</v>
      </c>
      <c r="U1458" s="13" t="str">
        <f>VLOOKUP(B1458,SAOM!B$2:N2999,10,0)</f>
        <v>AV. 101, nº 361 - Bairro CENTRO</v>
      </c>
      <c r="V1458" s="35" t="str">
        <f>VLOOKUP(B1458,SAOM!B$2:P2999,12,0)</f>
        <v xml:space="preserve">(34)3263-0343 </v>
      </c>
      <c r="W1458" s="60" t="str">
        <f>VLOOKUP(B1458,SAOM!B$2:O2999,11,0)</f>
        <v>38360-000</v>
      </c>
      <c r="X1458" s="33" t="str">
        <f>VLOOKUP(B1458,SAOM!B$2:Q2999,13,0)</f>
        <v>00:20:0e:10:59:55</v>
      </c>
      <c r="Y1458" s="13">
        <v>41379</v>
      </c>
      <c r="Z1458" s="11" t="s">
        <v>14770</v>
      </c>
      <c r="AA1458" s="14">
        <v>41381</v>
      </c>
      <c r="AB1458" s="28">
        <v>41382</v>
      </c>
      <c r="AC1458" s="287">
        <f>VLOOKUP(D1458,Faturamento!D$3:F2893,3,0)</f>
        <v>41412</v>
      </c>
      <c r="AD1458" s="41"/>
      <c r="AE1458" s="14" t="str">
        <f>VLOOKUP(B1458,SAOM!B$2:T2999,16,0)</f>
        <v>-</v>
      </c>
      <c r="AF1458" s="14">
        <f t="shared" si="82"/>
        <v>41471</v>
      </c>
      <c r="AG1458" s="14" t="s">
        <v>4162</v>
      </c>
      <c r="AH1458" s="14"/>
      <c r="AI1458" s="47"/>
      <c r="AJ1458" s="114"/>
      <c r="AK1458" s="114"/>
      <c r="AL1458" s="11" t="str">
        <f>VLOOKUP(B1458,SAOM!B$2:U3116,20,0)</f>
        <v>Conectado ao modem</v>
      </c>
    </row>
    <row r="1459" spans="1:38" s="15" customFormat="1" ht="15.75" customHeight="1">
      <c r="A1459" s="39">
        <v>5129</v>
      </c>
      <c r="B1459" s="31">
        <v>5129</v>
      </c>
      <c r="C1459" s="31">
        <v>5129</v>
      </c>
      <c r="D1459" s="33" t="str">
        <f>VLOOKUP(B1459,SAOM!B$2:H3116,7,0)</f>
        <v>SES-TODO-5129</v>
      </c>
      <c r="E1459" s="13">
        <v>41249</v>
      </c>
      <c r="F1459" s="13">
        <f>E1459+45</f>
        <v>41294</v>
      </c>
      <c r="G1459" s="13">
        <f>VLOOKUP(B1459,SAOM!B$2:D3003,3,0)</f>
        <v>41294</v>
      </c>
      <c r="H1459" s="13">
        <f t="shared" si="84"/>
        <v>41309</v>
      </c>
      <c r="I1459" s="13" t="s">
        <v>458</v>
      </c>
      <c r="J1459" s="10" t="s">
        <v>469</v>
      </c>
      <c r="K1459" s="33" t="str">
        <f>VLOOKUP(B1459,SAOM!B$2:H3000,4,0)</f>
        <v>Aceito</v>
      </c>
      <c r="L1459" s="10" t="s">
        <v>14234</v>
      </c>
      <c r="M1459" s="33" t="str">
        <f>VLOOKUP(B1459,SAOM!B$2:F3286,5,0)</f>
        <v>SH Sat</v>
      </c>
      <c r="N1459" s="11" t="s">
        <v>12468</v>
      </c>
      <c r="O1459" s="11" t="str">
        <f>VLOOKUP(N1459,Coordenadas!B$2:C2306,2,0)</f>
        <v>SUL</v>
      </c>
      <c r="P1459" s="11" t="str">
        <f>VLOOKUP(N1459,Coordenadas!B$2:D2306,3,0)</f>
        <v xml:space="preserve"> 22°44'36.13"S</v>
      </c>
      <c r="Q1459" s="11" t="str">
        <f>VLOOKUP(N1459,Coordenadas!B$2:E2306,4,0)</f>
        <v xml:space="preserve"> 46°22'29.37"O</v>
      </c>
      <c r="R1459" s="33">
        <v>4033</v>
      </c>
      <c r="S1459" s="24">
        <v>41285</v>
      </c>
      <c r="T1459" s="35" t="str">
        <f>VLOOKUP(B1459,SAOM!B$2:M3000,9,0)</f>
        <v>BERNADETE CAROLINA DE OLIVEIRA</v>
      </c>
      <c r="U1459" s="13" t="str">
        <f>VLOOKUP(B1459,SAOM!B$2:N3000,10,0)</f>
        <v>RUA BENJAMIM MACEDO 529 - Bairro JARDIM SÃO JOSÉ</v>
      </c>
      <c r="V1459" s="35" t="str">
        <f>VLOOKUP(B1459,SAOM!B$2:P3000,12,0)</f>
        <v>(35)3436-1127</v>
      </c>
      <c r="W1459" s="60" t="str">
        <f>VLOOKUP(B1459,SAOM!B$2:O3000,11,0)</f>
        <v>37630-000</v>
      </c>
      <c r="X1459" s="33" t="str">
        <f>VLOOKUP(B1459,SAOM!B$2:Q3000,13,0)</f>
        <v>00:20:0e:10:56:f3</v>
      </c>
      <c r="Y1459" s="13">
        <v>41302</v>
      </c>
      <c r="Z1459" s="11" t="s">
        <v>14770</v>
      </c>
      <c r="AA1459" s="14">
        <v>41302</v>
      </c>
      <c r="AB1459" s="28">
        <v>41304</v>
      </c>
      <c r="AC1459" s="287">
        <f>VLOOKUP(D1459,Faturamento!D$3:F2894,3,0)</f>
        <v>41333</v>
      </c>
      <c r="AD1459" s="41"/>
      <c r="AE1459" s="14" t="str">
        <f>VLOOKUP(B1459,SAOM!B$2:T3000,16,0)</f>
        <v>-</v>
      </c>
      <c r="AF1459" s="14">
        <f t="shared" si="82"/>
        <v>41392</v>
      </c>
      <c r="AG1459" s="14" t="s">
        <v>4162</v>
      </c>
      <c r="AH1459" s="14"/>
      <c r="AI1459" s="47"/>
      <c r="AJ1459" s="114"/>
      <c r="AK1459" s="114"/>
      <c r="AL1459" s="11" t="str">
        <f>VLOOKUP(B1459,SAOM!B$2:U3117,20,0)</f>
        <v>Conectado ao modem</v>
      </c>
    </row>
    <row r="1460" spans="1:38" s="57" customFormat="1" ht="15.75" customHeight="1">
      <c r="A1460" s="39">
        <v>5120</v>
      </c>
      <c r="B1460" s="31">
        <v>5120</v>
      </c>
      <c r="C1460" s="31">
        <v>5120</v>
      </c>
      <c r="D1460" s="31" t="str">
        <f>VLOOKUP(B1460,SAOM!B$2:H3117,7,0)</f>
        <v>SES-TRES-5120</v>
      </c>
      <c r="E1460" s="24">
        <v>41249</v>
      </c>
      <c r="F1460" s="24">
        <v>41310</v>
      </c>
      <c r="G1460" s="24">
        <f>VLOOKUP(B1460,SAOM!B$2:D3004,3,0)</f>
        <v>41310</v>
      </c>
      <c r="H1460" s="24">
        <f t="shared" si="84"/>
        <v>41325</v>
      </c>
      <c r="I1460" s="24">
        <v>41289</v>
      </c>
      <c r="J1460" s="48" t="s">
        <v>469</v>
      </c>
      <c r="K1460" s="31" t="str">
        <f>VLOOKUP(B1460,SAOM!B$2:H3001,4,0)</f>
        <v>Aceito</v>
      </c>
      <c r="L1460" s="48" t="s">
        <v>14234</v>
      </c>
      <c r="M1460" s="33" t="str">
        <f>VLOOKUP(B1460,SAOM!B$2:F3287,5,0)</f>
        <v>SH Sat</v>
      </c>
      <c r="N1460" s="40" t="s">
        <v>12474</v>
      </c>
      <c r="O1460" s="40" t="str">
        <f>VLOOKUP(N1460,Coordenadas!B$2:C2307,2,0)</f>
        <v>SUL</v>
      </c>
      <c r="P1460" s="40" t="str">
        <f>VLOOKUP(N1460,Coordenadas!B$2:D2307,3,0)</f>
        <v xml:space="preserve"> 21°41'49.01"S</v>
      </c>
      <c r="Q1460" s="40" t="str">
        <f>VLOOKUP(N1460,Coordenadas!B$2:E2307,4,0)</f>
        <v xml:space="preserve"> 45°15'13.79"O</v>
      </c>
      <c r="R1460" s="33">
        <v>4035</v>
      </c>
      <c r="S1460" s="24">
        <v>41285</v>
      </c>
      <c r="T1460" s="54" t="str">
        <f>VLOOKUP(B1460,SAOM!B$2:M3001,9,0)</f>
        <v>Aline Bueno Ferreira Arantes</v>
      </c>
      <c r="U1460" s="24" t="str">
        <f>VLOOKUP(B1460,SAOM!B$2:N3001,10,0)</f>
        <v>Rua Desembargador Alberto Luz,304 - Bairro centro</v>
      </c>
      <c r="V1460" s="54" t="str">
        <f>VLOOKUP(B1460,SAOM!B$2:P3001,12,0)</f>
        <v>(35)3232-4051</v>
      </c>
      <c r="W1460" s="175" t="str">
        <f>VLOOKUP(B1460,SAOM!B$2:O3001,11,0)</f>
        <v>37410-000</v>
      </c>
      <c r="X1460" s="31" t="str">
        <f>VLOOKUP(B1460,SAOM!B$2:Q3001,13,0)</f>
        <v>00:20:0E:10:58:3D</v>
      </c>
      <c r="Y1460" s="24">
        <v>41331</v>
      </c>
      <c r="Z1460" s="40" t="s">
        <v>13634</v>
      </c>
      <c r="AA1460" s="55">
        <v>41332</v>
      </c>
      <c r="AB1460" s="56">
        <v>41332</v>
      </c>
      <c r="AC1460" s="287">
        <f>VLOOKUP(D1460,Faturamento!D$3:F2895,3,0)</f>
        <v>41363</v>
      </c>
      <c r="AD1460" s="45"/>
      <c r="AE1460" s="55" t="str">
        <f>VLOOKUP(B1460,SAOM!B$2:T3001,16,0)</f>
        <v>31/01/2013 10:17:25 	Ivan Santos 	  	Pendência Ativação Resolvida
15/01/2013 17:15:48 	Hernan Martins Alves 	O numero correspondente ao endereço é 304.   	Pendência Ativação</v>
      </c>
      <c r="AF1460" s="55">
        <f t="shared" si="82"/>
        <v>41422</v>
      </c>
      <c r="AG1460" s="55" t="s">
        <v>4162</v>
      </c>
      <c r="AH1460" s="55"/>
      <c r="AI1460" s="181"/>
      <c r="AJ1460" s="115"/>
      <c r="AK1460" s="115"/>
      <c r="AL1460" s="11" t="str">
        <f>VLOOKUP(B1460,SAOM!B$2:U3118,20,0)</f>
        <v>Vai deixar conectado no modem.</v>
      </c>
    </row>
    <row r="1461" spans="1:38" s="15" customFormat="1" ht="15.75" customHeight="1">
      <c r="A1461" s="39">
        <v>5119</v>
      </c>
      <c r="B1461" s="31">
        <v>5119</v>
      </c>
      <c r="C1461" s="31">
        <v>5119</v>
      </c>
      <c r="D1461" s="33" t="str">
        <f>VLOOKUP(B1461,SAOM!B$2:H3118,7,0)</f>
        <v>SES-TRES-5119</v>
      </c>
      <c r="E1461" s="13">
        <v>41249</v>
      </c>
      <c r="F1461" s="13">
        <f t="shared" ref="F1461:F1484" si="85">E1461+45</f>
        <v>41294</v>
      </c>
      <c r="G1461" s="13">
        <f>VLOOKUP(B1461,SAOM!B$2:D3005,3,0)</f>
        <v>41294</v>
      </c>
      <c r="H1461" s="13">
        <f t="shared" si="84"/>
        <v>41309</v>
      </c>
      <c r="I1461" s="13" t="s">
        <v>458</v>
      </c>
      <c r="J1461" s="10" t="s">
        <v>469</v>
      </c>
      <c r="K1461" s="33" t="str">
        <f>VLOOKUP(B1461,SAOM!B$2:H3002,4,0)</f>
        <v>Aceito</v>
      </c>
      <c r="L1461" s="10" t="s">
        <v>14234</v>
      </c>
      <c r="M1461" s="33" t="str">
        <f>VLOOKUP(B1461,SAOM!B$2:F3288,5,0)</f>
        <v>SH Sat</v>
      </c>
      <c r="N1461" s="11" t="s">
        <v>12474</v>
      </c>
      <c r="O1461" s="11" t="str">
        <f>VLOOKUP(N1461,Coordenadas!B$2:C2308,2,0)</f>
        <v>SUL</v>
      </c>
      <c r="P1461" s="11" t="str">
        <f>VLOOKUP(N1461,Coordenadas!B$2:D2308,3,0)</f>
        <v xml:space="preserve"> 21°41'49.01"S</v>
      </c>
      <c r="Q1461" s="11" t="str">
        <f>VLOOKUP(N1461,Coordenadas!B$2:E2308,4,0)</f>
        <v xml:space="preserve"> 45°15'13.79"O</v>
      </c>
      <c r="R1461" s="33">
        <v>4033</v>
      </c>
      <c r="S1461" s="24">
        <v>41285</v>
      </c>
      <c r="T1461" s="35" t="str">
        <f>VLOOKUP(B1461,SAOM!B$2:M3002,9,0)</f>
        <v>Elisa Tomie Yoswikaya</v>
      </c>
      <c r="U1461" s="13" t="str">
        <f>VLOOKUP(B1461,SAOM!B$2:N3002,10,0)</f>
        <v>Travessa Casemiro Avelar, 24 - Bairro Centro</v>
      </c>
      <c r="V1461" s="35" t="str">
        <f>VLOOKUP(B1461,SAOM!B$2:P3002,12,0)</f>
        <v>(35) 3691-1072</v>
      </c>
      <c r="W1461" s="60" t="str">
        <f>VLOOKUP(B1461,SAOM!B$2:O3002,11,0)</f>
        <v>37410-000</v>
      </c>
      <c r="X1461" s="33" t="str">
        <f>VLOOKUP(B1461,SAOM!B$2:Q3002,13,0)</f>
        <v>00:20:0e:10:59:65</v>
      </c>
      <c r="Y1461" s="13">
        <v>41302</v>
      </c>
      <c r="Z1461" s="222" t="s">
        <v>12144</v>
      </c>
      <c r="AA1461" s="14">
        <v>41303</v>
      </c>
      <c r="AB1461" s="28">
        <v>41304</v>
      </c>
      <c r="AC1461" s="287">
        <f>VLOOKUP(D1461,Faturamento!D$3:F2896,3,0)</f>
        <v>41322</v>
      </c>
      <c r="AD1461" s="41"/>
      <c r="AE1461" s="14" t="str">
        <f>VLOOKUP(B1461,SAOM!B$2:T3002,16,0)</f>
        <v>-</v>
      </c>
      <c r="AF1461" s="14">
        <f t="shared" si="82"/>
        <v>41393</v>
      </c>
      <c r="AG1461" s="14" t="s">
        <v>4162</v>
      </c>
      <c r="AH1461" s="14"/>
      <c r="AI1461" s="47"/>
      <c r="AJ1461" s="114"/>
      <c r="AK1461" s="114"/>
      <c r="AL1461" s="11" t="str">
        <f>VLOOKUP(B1461,SAOM!B$2:U3119,20,0)</f>
        <v>Conectado ao modem</v>
      </c>
    </row>
    <row r="1462" spans="1:38" s="57" customFormat="1" ht="15.75" customHeight="1">
      <c r="A1462" s="39">
        <v>5118</v>
      </c>
      <c r="B1462" s="31">
        <v>5118</v>
      </c>
      <c r="C1462" s="31">
        <v>5118</v>
      </c>
      <c r="D1462" s="31" t="str">
        <f>VLOOKUP(B1462,SAOM!B$2:H3119,7,0)</f>
        <v>SES-TRES-5118</v>
      </c>
      <c r="E1462" s="24">
        <v>41249</v>
      </c>
      <c r="F1462" s="24">
        <f t="shared" si="85"/>
        <v>41294</v>
      </c>
      <c r="G1462" s="24">
        <f>VLOOKUP(B1462,SAOM!B$2:D3006,3,0)</f>
        <v>41294</v>
      </c>
      <c r="H1462" s="24">
        <f t="shared" si="84"/>
        <v>41309</v>
      </c>
      <c r="I1462" s="24" t="s">
        <v>458</v>
      </c>
      <c r="J1462" s="48" t="s">
        <v>469</v>
      </c>
      <c r="K1462" s="31" t="str">
        <f>VLOOKUP(B1462,SAOM!B$2:H3003,4,0)</f>
        <v>Aceito</v>
      </c>
      <c r="L1462" s="48" t="s">
        <v>14234</v>
      </c>
      <c r="M1462" s="33" t="str">
        <f>VLOOKUP(B1462,SAOM!B$2:F3289,5,0)</f>
        <v>SH Sat</v>
      </c>
      <c r="N1462" s="40" t="s">
        <v>12474</v>
      </c>
      <c r="O1462" s="40" t="str">
        <f>VLOOKUP(N1462,Coordenadas!B$2:C2309,2,0)</f>
        <v>SUL</v>
      </c>
      <c r="P1462" s="40" t="str">
        <f>VLOOKUP(N1462,Coordenadas!B$2:D2309,3,0)</f>
        <v xml:space="preserve"> 21°41'49.01"S</v>
      </c>
      <c r="Q1462" s="40" t="str">
        <f>VLOOKUP(N1462,Coordenadas!B$2:E2309,4,0)</f>
        <v xml:space="preserve"> 45°15'13.79"O</v>
      </c>
      <c r="R1462" s="31">
        <v>4033</v>
      </c>
      <c r="S1462" s="24">
        <v>41285</v>
      </c>
      <c r="T1462" s="54" t="str">
        <f>VLOOKUP(B1462,SAOM!B$2:M3003,9,0)</f>
        <v>Angela Maria Ribeiro Junqueira Luz</v>
      </c>
      <c r="U1462" s="24" t="str">
        <f>VLOOKUP(B1462,SAOM!B$2:N3003,10,0)</f>
        <v>Rua Dr. Roberto Cruz, 110 - Bairro Jardim Rio verde</v>
      </c>
      <c r="V1462" s="54" t="str">
        <f>VLOOKUP(B1462,SAOM!B$2:P3003,12,0)</f>
        <v>(35) 3691-1069</v>
      </c>
      <c r="W1462" s="175" t="str">
        <f>VLOOKUP(B1462,SAOM!B$2:O3003,11,0)</f>
        <v>37410-000</v>
      </c>
      <c r="X1462" s="31" t="str">
        <f>VLOOKUP(B1462,SAOM!B$2:Q3003,13,0)</f>
        <v>00:20:0e:10:56:22</v>
      </c>
      <c r="Y1462" s="24">
        <v>41291</v>
      </c>
      <c r="Z1462" s="222" t="s">
        <v>12144</v>
      </c>
      <c r="AA1462" s="55">
        <v>41291</v>
      </c>
      <c r="AB1462" s="28">
        <f>VLOOKUP(C1462,Relatorios!A$3:B2233,2,0)</f>
        <v>41295</v>
      </c>
      <c r="AC1462" s="287">
        <f>VLOOKUP(D1462,Faturamento!D$3:F2897,3,0)</f>
        <v>41326</v>
      </c>
      <c r="AD1462" s="45"/>
      <c r="AE1462" s="55" t="str">
        <f>VLOOKUP(B1462,SAOM!B$2:T3003,16,0)</f>
        <v>-</v>
      </c>
      <c r="AF1462" s="55">
        <f t="shared" si="82"/>
        <v>41381</v>
      </c>
      <c r="AG1462" s="55" t="s">
        <v>4162</v>
      </c>
      <c r="AH1462" s="55"/>
      <c r="AI1462" s="181"/>
      <c r="AJ1462" s="115"/>
      <c r="AK1462" s="115"/>
      <c r="AL1462" s="11" t="str">
        <f>VLOOKUP(B1462,SAOM!B$2:U3120,20,0)</f>
        <v>Não possui computador</v>
      </c>
    </row>
    <row r="1463" spans="1:38" s="57" customFormat="1" ht="15.75" customHeight="1">
      <c r="A1463" s="39">
        <v>5117</v>
      </c>
      <c r="B1463" s="31">
        <v>5117</v>
      </c>
      <c r="C1463" s="31">
        <v>5117</v>
      </c>
      <c r="D1463" s="31" t="str">
        <f>VLOOKUP(B1463,SAOM!B$2:H3120,7,0)</f>
        <v>SES-TRES-5117</v>
      </c>
      <c r="E1463" s="24">
        <v>41249</v>
      </c>
      <c r="F1463" s="24">
        <f t="shared" si="85"/>
        <v>41294</v>
      </c>
      <c r="G1463" s="24">
        <f>VLOOKUP(B1463,SAOM!B$2:D3007,3,0)</f>
        <v>41294</v>
      </c>
      <c r="H1463" s="24">
        <f t="shared" si="84"/>
        <v>41309</v>
      </c>
      <c r="I1463" s="24" t="s">
        <v>458</v>
      </c>
      <c r="J1463" s="48" t="s">
        <v>469</v>
      </c>
      <c r="K1463" s="31" t="str">
        <f>VLOOKUP(B1463,SAOM!B$2:H3004,4,0)</f>
        <v>Aceito</v>
      </c>
      <c r="L1463" s="48" t="s">
        <v>14234</v>
      </c>
      <c r="M1463" s="33" t="str">
        <f>VLOOKUP(B1463,SAOM!B$2:F3290,5,0)</f>
        <v>SH Sat</v>
      </c>
      <c r="N1463" s="40" t="s">
        <v>12474</v>
      </c>
      <c r="O1463" s="40" t="str">
        <f>VLOOKUP(N1463,Coordenadas!B$2:C2310,2,0)</f>
        <v>SUL</v>
      </c>
      <c r="P1463" s="40" t="str">
        <f>VLOOKUP(N1463,Coordenadas!B$2:D2310,3,0)</f>
        <v xml:space="preserve"> 21°41'49.01"S</v>
      </c>
      <c r="Q1463" s="40" t="str">
        <f>VLOOKUP(N1463,Coordenadas!B$2:E2310,4,0)</f>
        <v xml:space="preserve"> 45°15'13.79"O</v>
      </c>
      <c r="R1463" s="31">
        <v>4033</v>
      </c>
      <c r="S1463" s="24">
        <v>41285</v>
      </c>
      <c r="T1463" s="54" t="str">
        <f>VLOOKUP(B1463,SAOM!B$2:M3004,9,0)</f>
        <v>Simone Cerqueira Ferreira</v>
      </c>
      <c r="U1463" s="24" t="str">
        <f>VLOOKUP(B1463,SAOM!B$2:N3004,10,0)</f>
        <v>Av. Virgilio de Melo Franco,204 - Bairro Centro</v>
      </c>
      <c r="V1463" s="54" t="str">
        <f>VLOOKUP(B1463,SAOM!B$2:P3004,12,0)</f>
        <v>(35) 3232-1173</v>
      </c>
      <c r="W1463" s="175" t="str">
        <f>VLOOKUP(B1463,SAOM!B$2:O3004,11,0)</f>
        <v>37410-000</v>
      </c>
      <c r="X1463" s="31" t="str">
        <f>VLOOKUP(B1463,SAOM!B$2:Q3004,13,0)</f>
        <v>00:20:0e:10:57:c7</v>
      </c>
      <c r="Y1463" s="24">
        <v>41291</v>
      </c>
      <c r="Z1463" s="40" t="s">
        <v>12144</v>
      </c>
      <c r="AA1463" s="55">
        <v>41295</v>
      </c>
      <c r="AB1463" s="28">
        <f>VLOOKUP(C1463,Relatorios!A$3:B2234,2,0)</f>
        <v>41295</v>
      </c>
      <c r="AC1463" s="287">
        <f>VLOOKUP(D1463,Faturamento!D$3:F2898,3,0)</f>
        <v>41326</v>
      </c>
      <c r="AD1463" s="45"/>
      <c r="AE1463" s="55" t="str">
        <f>VLOOKUP(B1463,SAOM!B$2:T3004,16,0)</f>
        <v>-</v>
      </c>
      <c r="AF1463" s="55">
        <f t="shared" si="82"/>
        <v>41385</v>
      </c>
      <c r="AG1463" s="55" t="s">
        <v>4162</v>
      </c>
      <c r="AH1463" s="55"/>
      <c r="AI1463" s="181"/>
      <c r="AJ1463" s="115"/>
      <c r="AK1463" s="115"/>
      <c r="AL1463" s="11" t="str">
        <f>VLOOKUP(B1463,SAOM!B$2:U3121,20,0)</f>
        <v>Conectado ao modem</v>
      </c>
    </row>
    <row r="1464" spans="1:38" s="57" customFormat="1" ht="15.75" customHeight="1">
      <c r="A1464" s="39">
        <v>5116</v>
      </c>
      <c r="B1464" s="31">
        <v>5116</v>
      </c>
      <c r="C1464" s="31">
        <v>5116</v>
      </c>
      <c r="D1464" s="31" t="str">
        <f>VLOOKUP(B1464,SAOM!B$2:H3121,7,0)</f>
        <v>SES-TRES-5116</v>
      </c>
      <c r="E1464" s="24">
        <v>41249</v>
      </c>
      <c r="F1464" s="24">
        <f t="shared" si="85"/>
        <v>41294</v>
      </c>
      <c r="G1464" s="24">
        <f>VLOOKUP(B1464,SAOM!B$2:D3008,3,0)</f>
        <v>41294</v>
      </c>
      <c r="H1464" s="24">
        <f t="shared" si="84"/>
        <v>41309</v>
      </c>
      <c r="I1464" s="24" t="s">
        <v>458</v>
      </c>
      <c r="J1464" s="48" t="s">
        <v>469</v>
      </c>
      <c r="K1464" s="31" t="str">
        <f>VLOOKUP(B1464,SAOM!B$2:H3005,4,0)</f>
        <v>Aceito</v>
      </c>
      <c r="L1464" s="48" t="s">
        <v>14234</v>
      </c>
      <c r="M1464" s="33" t="str">
        <f>VLOOKUP(B1464,SAOM!B$2:F3291,5,0)</f>
        <v>SH Sat</v>
      </c>
      <c r="N1464" s="40" t="s">
        <v>12474</v>
      </c>
      <c r="O1464" s="40" t="str">
        <f>VLOOKUP(N1464,Coordenadas!B$2:C2311,2,0)</f>
        <v>SUL</v>
      </c>
      <c r="P1464" s="40" t="str">
        <f>VLOOKUP(N1464,Coordenadas!B$2:D2311,3,0)</f>
        <v xml:space="preserve"> 21°41'49.01"S</v>
      </c>
      <c r="Q1464" s="40" t="str">
        <f>VLOOKUP(N1464,Coordenadas!B$2:E2311,4,0)</f>
        <v xml:space="preserve"> 45°15'13.79"O</v>
      </c>
      <c r="R1464" s="31">
        <v>4033</v>
      </c>
      <c r="S1464" s="24">
        <v>41285</v>
      </c>
      <c r="T1464" s="54" t="str">
        <f>VLOOKUP(B1464,SAOM!B$2:M3005,9,0)</f>
        <v>Vanessa Rocha Ribeiro Penha</v>
      </c>
      <c r="U1464" s="24" t="str">
        <f>VLOOKUP(B1464,SAOM!B$2:N3005,10,0)</f>
        <v>Rua Cel Demetrio, 44 - Bairro Centro</v>
      </c>
      <c r="V1464" s="54" t="str">
        <f>VLOOKUP(B1464,SAOM!B$2:P3005,12,0)</f>
        <v>(35) 3691-1117</v>
      </c>
      <c r="W1464" s="175" t="str">
        <f>VLOOKUP(B1464,SAOM!B$2:O3005,11,0)</f>
        <v>37410-000</v>
      </c>
      <c r="X1464" s="31" t="str">
        <f>VLOOKUP(B1464,SAOM!B$2:Q3005,13,0)</f>
        <v>00:20:0e:10:57:16</v>
      </c>
      <c r="Y1464" s="24">
        <v>41296</v>
      </c>
      <c r="Z1464" s="40" t="s">
        <v>12144</v>
      </c>
      <c r="AA1464" s="55">
        <v>41297</v>
      </c>
      <c r="AB1464" s="28">
        <f>VLOOKUP(C1464,Relatorios!A$3:B2235,2,0)</f>
        <v>41298</v>
      </c>
      <c r="AC1464" s="287">
        <f>VLOOKUP(D1464,Faturamento!D$3:F2899,3,0)</f>
        <v>41326</v>
      </c>
      <c r="AD1464" s="45"/>
      <c r="AE1464" s="55" t="str">
        <f>VLOOKUP(B1464,SAOM!B$2:T3005,16,0)</f>
        <v>-</v>
      </c>
      <c r="AF1464" s="55">
        <f t="shared" si="82"/>
        <v>41387</v>
      </c>
      <c r="AG1464" s="55" t="s">
        <v>4162</v>
      </c>
      <c r="AH1464" s="55"/>
      <c r="AI1464" s="181"/>
      <c r="AJ1464" s="115"/>
      <c r="AK1464" s="115"/>
      <c r="AL1464" s="11" t="str">
        <f>VLOOKUP(B1464,SAOM!B$2:U3122,20,0)</f>
        <v>Modem.</v>
      </c>
    </row>
    <row r="1465" spans="1:38" s="57" customFormat="1" ht="15.75" customHeight="1">
      <c r="A1465" s="39">
        <v>5114</v>
      </c>
      <c r="B1465" s="31">
        <v>5114</v>
      </c>
      <c r="C1465" s="31">
        <v>5114</v>
      </c>
      <c r="D1465" s="31" t="str">
        <f>VLOOKUP(B1465,SAOM!B$2:H3122,7,0)</f>
        <v>SES-TRES-5114</v>
      </c>
      <c r="E1465" s="24">
        <v>41249</v>
      </c>
      <c r="F1465" s="24">
        <f t="shared" si="85"/>
        <v>41294</v>
      </c>
      <c r="G1465" s="24">
        <f>VLOOKUP(B1465,SAOM!B$2:D3009,3,0)</f>
        <v>41294</v>
      </c>
      <c r="H1465" s="24">
        <f t="shared" si="84"/>
        <v>41309</v>
      </c>
      <c r="I1465" s="24" t="s">
        <v>458</v>
      </c>
      <c r="J1465" s="48" t="s">
        <v>469</v>
      </c>
      <c r="K1465" s="31" t="str">
        <f>VLOOKUP(B1465,SAOM!B$2:H3006,4,0)</f>
        <v>Aceito</v>
      </c>
      <c r="L1465" s="48" t="s">
        <v>14234</v>
      </c>
      <c r="M1465" s="33" t="str">
        <f>VLOOKUP(B1465,SAOM!B$2:F3292,5,0)</f>
        <v>SH Sat</v>
      </c>
      <c r="N1465" s="40" t="s">
        <v>12474</v>
      </c>
      <c r="O1465" s="40" t="str">
        <f>VLOOKUP(N1465,Coordenadas!B$2:C2312,2,0)</f>
        <v>SUL</v>
      </c>
      <c r="P1465" s="40" t="str">
        <f>VLOOKUP(N1465,Coordenadas!B$2:D2312,3,0)</f>
        <v xml:space="preserve"> 21°41'49.01"S</v>
      </c>
      <c r="Q1465" s="40" t="str">
        <f>VLOOKUP(N1465,Coordenadas!B$2:E2312,4,0)</f>
        <v xml:space="preserve"> 45°15'13.79"O</v>
      </c>
      <c r="R1465" s="31">
        <v>4033</v>
      </c>
      <c r="S1465" s="24">
        <v>41285</v>
      </c>
      <c r="T1465" s="54" t="str">
        <f>VLOOKUP(B1465,SAOM!B$2:M3006,9,0)</f>
        <v>Karyn Machado Porto</v>
      </c>
      <c r="U1465" s="24" t="str">
        <f>VLOOKUP(B1465,SAOM!B$2:N3006,10,0)</f>
        <v>Rua da serenidade, 318 - Bairro Parque das Colinas</v>
      </c>
      <c r="V1465" s="54" t="str">
        <f>VLOOKUP(B1465,SAOM!B$2:P3006,12,0)</f>
        <v>(35) 3232 -5533</v>
      </c>
      <c r="W1465" s="175" t="str">
        <f>VLOOKUP(B1465,SAOM!B$2:O3006,11,0)</f>
        <v>37410-000</v>
      </c>
      <c r="X1465" s="31" t="str">
        <f>VLOOKUP(B1465,SAOM!B$2:Q3006,13,0)</f>
        <v>00:20:0e:10:57:13</v>
      </c>
      <c r="Y1465" s="24">
        <v>41292</v>
      </c>
      <c r="Z1465" s="101" t="s">
        <v>12178</v>
      </c>
      <c r="AA1465" s="55">
        <v>41295</v>
      </c>
      <c r="AB1465" s="28">
        <f>VLOOKUP(C1465,Relatorios!A$3:B2236,2,0)</f>
        <v>41295</v>
      </c>
      <c r="AC1465" s="287">
        <f>VLOOKUP(D1465,Faturamento!D$3:F2900,3,0)</f>
        <v>41327</v>
      </c>
      <c r="AD1465" s="45"/>
      <c r="AE1465" s="55" t="str">
        <f>VLOOKUP(B1465,SAOM!B$2:T3006,16,0)</f>
        <v>-</v>
      </c>
      <c r="AF1465" s="55">
        <f t="shared" si="82"/>
        <v>41385</v>
      </c>
      <c r="AG1465" s="55" t="s">
        <v>4162</v>
      </c>
      <c r="AH1465" s="55"/>
      <c r="AI1465" s="181"/>
      <c r="AJ1465" s="115"/>
      <c r="AK1465" s="115"/>
      <c r="AL1465" s="11" t="str">
        <f>VLOOKUP(B1465,SAOM!B$2:U3123,20,0)</f>
        <v>Conectado ao modem</v>
      </c>
    </row>
    <row r="1466" spans="1:38" s="57" customFormat="1" ht="15.75" customHeight="1">
      <c r="A1466" s="39">
        <v>5113</v>
      </c>
      <c r="B1466" s="31">
        <v>5113</v>
      </c>
      <c r="C1466" s="31">
        <v>5113</v>
      </c>
      <c r="D1466" s="31" t="str">
        <f>VLOOKUP(B1466,SAOM!B$2:H3123,7,0)</f>
        <v>SES-TRES-5113</v>
      </c>
      <c r="E1466" s="24">
        <v>41249</v>
      </c>
      <c r="F1466" s="24">
        <f t="shared" si="85"/>
        <v>41294</v>
      </c>
      <c r="G1466" s="24">
        <f>VLOOKUP(B1466,SAOM!B$2:D3010,3,0)</f>
        <v>41294</v>
      </c>
      <c r="H1466" s="24">
        <f t="shared" si="84"/>
        <v>41309</v>
      </c>
      <c r="I1466" s="24" t="s">
        <v>458</v>
      </c>
      <c r="J1466" s="48" t="s">
        <v>469</v>
      </c>
      <c r="K1466" s="31" t="str">
        <f>VLOOKUP(B1466,SAOM!B$2:H3007,4,0)</f>
        <v>Aceito</v>
      </c>
      <c r="L1466" s="48" t="s">
        <v>14234</v>
      </c>
      <c r="M1466" s="33" t="str">
        <f>VLOOKUP(B1466,SAOM!B$2:F3293,5,0)</f>
        <v>SH Sat</v>
      </c>
      <c r="N1466" s="40" t="s">
        <v>12474</v>
      </c>
      <c r="O1466" s="40" t="str">
        <f>VLOOKUP(N1466,Coordenadas!B$2:C2313,2,0)</f>
        <v>SUL</v>
      </c>
      <c r="P1466" s="40" t="str">
        <f>VLOOKUP(N1466,Coordenadas!B$2:D2313,3,0)</f>
        <v xml:space="preserve"> 21°41'49.01"S</v>
      </c>
      <c r="Q1466" s="40" t="str">
        <f>VLOOKUP(N1466,Coordenadas!B$2:E2313,4,0)</f>
        <v xml:space="preserve"> 45°15'13.79"O</v>
      </c>
      <c r="R1466" s="31">
        <v>4033</v>
      </c>
      <c r="S1466" s="24">
        <v>41285</v>
      </c>
      <c r="T1466" s="54" t="str">
        <f>VLOOKUP(B1466,SAOM!B$2:M3007,9,0)</f>
        <v>Keli Cristina Tomaz</v>
      </c>
      <c r="U1466" s="24" t="str">
        <f>VLOOKUP(B1466,SAOM!B$2:N3007,10,0)</f>
        <v>Rua Nhá Chica, 345 - Bairro São José</v>
      </c>
      <c r="V1466" s="54" t="str">
        <f>VLOOKUP(B1466,SAOM!B$2:P3007,12,0)</f>
        <v>(35) 3232-1419</v>
      </c>
      <c r="W1466" s="175" t="str">
        <f>VLOOKUP(B1466,SAOM!B$2:O3007,11,0)</f>
        <v>37410-000</v>
      </c>
      <c r="X1466" s="31" t="str">
        <f>VLOOKUP(B1466,SAOM!B$2:Q3007,13,0)</f>
        <v>00:20:0e:10:56:ac</v>
      </c>
      <c r="Y1466" s="24">
        <v>41295</v>
      </c>
      <c r="Z1466" s="40" t="s">
        <v>12178</v>
      </c>
      <c r="AA1466" s="55">
        <v>41296</v>
      </c>
      <c r="AB1466" s="28">
        <f>VLOOKUP(C1466,Relatorios!A$3:B2237,2,0)</f>
        <v>41298</v>
      </c>
      <c r="AC1466" s="287">
        <f>VLOOKUP(D1466,Faturamento!D$3:F2901,3,0)</f>
        <v>41327</v>
      </c>
      <c r="AD1466" s="45"/>
      <c r="AE1466" s="55" t="str">
        <f>VLOOKUP(B1466,SAOM!B$2:T3007,16,0)</f>
        <v>-</v>
      </c>
      <c r="AF1466" s="55">
        <f t="shared" si="82"/>
        <v>41386</v>
      </c>
      <c r="AG1466" s="55" t="s">
        <v>4162</v>
      </c>
      <c r="AH1466" s="55"/>
      <c r="AI1466" s="181"/>
      <c r="AJ1466" s="115"/>
      <c r="AK1466" s="115"/>
      <c r="AL1466" s="11" t="str">
        <f>VLOOKUP(B1466,SAOM!B$2:U3124,20,0)</f>
        <v>No modem.</v>
      </c>
    </row>
    <row r="1467" spans="1:38" s="15" customFormat="1" ht="15.75" customHeight="1">
      <c r="A1467" s="39">
        <v>5112</v>
      </c>
      <c r="B1467" s="31">
        <v>5112</v>
      </c>
      <c r="C1467" s="31">
        <v>5112</v>
      </c>
      <c r="D1467" s="33" t="str">
        <f>VLOOKUP(B1467,SAOM!B$2:H3124,7,0)</f>
        <v>SES-TRES-5112</v>
      </c>
      <c r="E1467" s="13">
        <v>41249</v>
      </c>
      <c r="F1467" s="13">
        <f t="shared" si="85"/>
        <v>41294</v>
      </c>
      <c r="G1467" s="13">
        <f>VLOOKUP(B1467,SAOM!B$2:D3011,3,0)</f>
        <v>41294</v>
      </c>
      <c r="H1467" s="13">
        <f t="shared" si="84"/>
        <v>41309</v>
      </c>
      <c r="I1467" s="13" t="s">
        <v>458</v>
      </c>
      <c r="J1467" s="10" t="s">
        <v>469</v>
      </c>
      <c r="K1467" s="33" t="str">
        <f>VLOOKUP(B1467,SAOM!B$2:H3008,4,0)</f>
        <v>Aceito</v>
      </c>
      <c r="L1467" s="10" t="s">
        <v>14234</v>
      </c>
      <c r="M1467" s="33" t="str">
        <f>VLOOKUP(B1467,SAOM!B$2:F3294,5,0)</f>
        <v>SH Sat</v>
      </c>
      <c r="N1467" s="11" t="s">
        <v>12474</v>
      </c>
      <c r="O1467" s="11" t="str">
        <f>VLOOKUP(N1467,Coordenadas!B$2:C2314,2,0)</f>
        <v>SUL</v>
      </c>
      <c r="P1467" s="11" t="str">
        <f>VLOOKUP(N1467,Coordenadas!B$2:D2314,3,0)</f>
        <v xml:space="preserve"> 21°41'49.01"S</v>
      </c>
      <c r="Q1467" s="11" t="str">
        <f>VLOOKUP(N1467,Coordenadas!B$2:E2314,4,0)</f>
        <v xml:space="preserve"> 45°15'13.79"O</v>
      </c>
      <c r="R1467" s="33">
        <v>4033</v>
      </c>
      <c r="S1467" s="24">
        <v>41285</v>
      </c>
      <c r="T1467" s="35" t="str">
        <f>VLOOKUP(B1467,SAOM!B$2:M3008,9,0)</f>
        <v>Patricia Modesto da Silva Arcanjo</v>
      </c>
      <c r="U1467" s="13" t="str">
        <f>VLOOKUP(B1467,SAOM!B$2:N3008,10,0)</f>
        <v>Av. Orlando Rezende Andrade, s/n - Bairro São pedro</v>
      </c>
      <c r="V1467" s="35" t="str">
        <f>VLOOKUP(B1467,SAOM!B$2:P3008,12,0)</f>
        <v>(35) 3691-1078</v>
      </c>
      <c r="W1467" s="60" t="str">
        <f>VLOOKUP(B1467,SAOM!B$2:O3008,11,0)</f>
        <v>37410-000</v>
      </c>
      <c r="X1467" s="33" t="str">
        <f>VLOOKUP(B1467,SAOM!B$2:Q3008,13,0)</f>
        <v>00:20:0e:10:56:24</v>
      </c>
      <c r="Y1467" s="13">
        <v>41302</v>
      </c>
      <c r="Z1467" s="40" t="s">
        <v>12178</v>
      </c>
      <c r="AA1467" s="14">
        <v>41302</v>
      </c>
      <c r="AB1467" s="28" t="e">
        <f>VLOOKUP(C1467,Relatorios!A$3:B2238,2,0)</f>
        <v>#N/A</v>
      </c>
      <c r="AC1467" s="287">
        <f>VLOOKUP(D1467,Faturamento!D$3:F2902,3,0)</f>
        <v>41328</v>
      </c>
      <c r="AD1467" s="41"/>
      <c r="AE1467" s="14" t="str">
        <f>VLOOKUP(B1467,SAOM!B$2:T3008,16,0)</f>
        <v>-</v>
      </c>
      <c r="AF1467" s="14">
        <f t="shared" si="82"/>
        <v>41392</v>
      </c>
      <c r="AG1467" s="14" t="s">
        <v>4162</v>
      </c>
      <c r="AH1467" s="14"/>
      <c r="AI1467" s="47"/>
      <c r="AJ1467" s="114"/>
      <c r="AK1467" s="114"/>
      <c r="AL1467" s="11" t="str">
        <f>VLOOKUP(B1467,SAOM!B$2:U3125,20,0)</f>
        <v>Não possui computador</v>
      </c>
    </row>
    <row r="1468" spans="1:38" s="57" customFormat="1" ht="15.75" customHeight="1">
      <c r="A1468" s="39">
        <v>5111</v>
      </c>
      <c r="B1468" s="31">
        <v>5111</v>
      </c>
      <c r="C1468" s="31">
        <v>5111</v>
      </c>
      <c r="D1468" s="31" t="str">
        <f>VLOOKUP(B1468,SAOM!B$2:H3125,7,0)</f>
        <v>SES-TRES-5111</v>
      </c>
      <c r="E1468" s="24">
        <v>41249</v>
      </c>
      <c r="F1468" s="24">
        <f t="shared" si="85"/>
        <v>41294</v>
      </c>
      <c r="G1468" s="24">
        <f>VLOOKUP(B1468,SAOM!B$2:D3012,3,0)</f>
        <v>41294</v>
      </c>
      <c r="H1468" s="24">
        <f t="shared" si="84"/>
        <v>41309</v>
      </c>
      <c r="I1468" s="24" t="s">
        <v>458</v>
      </c>
      <c r="J1468" s="48" t="s">
        <v>469</v>
      </c>
      <c r="K1468" s="31" t="str">
        <f>VLOOKUP(B1468,SAOM!B$2:H3009,4,0)</f>
        <v>Aceito</v>
      </c>
      <c r="L1468" s="48" t="s">
        <v>14234</v>
      </c>
      <c r="M1468" s="33" t="str">
        <f>VLOOKUP(B1468,SAOM!B$2:F3295,5,0)</f>
        <v>SH Sat</v>
      </c>
      <c r="N1468" s="40" t="s">
        <v>12474</v>
      </c>
      <c r="O1468" s="40" t="str">
        <f>VLOOKUP(N1468,Coordenadas!B$2:C2315,2,0)</f>
        <v>SUL</v>
      </c>
      <c r="P1468" s="40" t="str">
        <f>VLOOKUP(N1468,Coordenadas!B$2:D2315,3,0)</f>
        <v xml:space="preserve"> 21°41'49.01"S</v>
      </c>
      <c r="Q1468" s="40" t="str">
        <f>VLOOKUP(N1468,Coordenadas!B$2:E2315,4,0)</f>
        <v xml:space="preserve"> 45°15'13.79"O</v>
      </c>
      <c r="R1468" s="31">
        <v>4033</v>
      </c>
      <c r="S1468" s="24">
        <v>41285</v>
      </c>
      <c r="T1468" s="54" t="str">
        <f>VLOOKUP(B1468,SAOM!B$2:M3009,9,0)</f>
        <v>Rodolfo Francisco</v>
      </c>
      <c r="U1468" s="24" t="str">
        <f>VLOOKUP(B1468,SAOM!B$2:N3009,10,0)</f>
        <v>Rua pedro Rodrigues Chagas, s/n - Bairro Rio do Peixe</v>
      </c>
      <c r="V1468" s="54" t="str">
        <f>VLOOKUP(B1468,SAOM!B$2:P3009,12,0)</f>
        <v>(35)3232- 2267</v>
      </c>
      <c r="W1468" s="175" t="str">
        <f>VLOOKUP(B1468,SAOM!B$2:O3009,11,0)</f>
        <v>37410-000</v>
      </c>
      <c r="X1468" s="31" t="str">
        <f>VLOOKUP(B1468,SAOM!B$2:Q3009,13,0)</f>
        <v>00:20:0E:10:57:0E</v>
      </c>
      <c r="Y1468" s="24">
        <v>41295</v>
      </c>
      <c r="Z1468" s="222" t="s">
        <v>12178</v>
      </c>
      <c r="AA1468" s="55">
        <v>41296</v>
      </c>
      <c r="AB1468" s="28">
        <f>VLOOKUP(C1468,Relatorios!A$3:B2239,2,0)</f>
        <v>41298</v>
      </c>
      <c r="AC1468" s="287">
        <f>VLOOKUP(D1468,Faturamento!D$3:F2903,3,0)</f>
        <v>41328</v>
      </c>
      <c r="AD1468" s="45"/>
      <c r="AE1468" s="55" t="str">
        <f>VLOOKUP(B1468,SAOM!B$2:T3009,16,0)</f>
        <v>-</v>
      </c>
      <c r="AF1468" s="55">
        <f t="shared" si="82"/>
        <v>41386</v>
      </c>
      <c r="AG1468" s="55" t="s">
        <v>4162</v>
      </c>
      <c r="AH1468" s="55"/>
      <c r="AI1468" s="181"/>
      <c r="AJ1468" s="115"/>
      <c r="AK1468" s="115"/>
      <c r="AL1468" s="11" t="str">
        <f>VLOOKUP(B1468,SAOM!B$2:U3126,20,0)</f>
        <v>Nao vai deixar.</v>
      </c>
    </row>
    <row r="1469" spans="1:38" s="15" customFormat="1" ht="15.75" customHeight="1">
      <c r="A1469" s="39">
        <v>5110</v>
      </c>
      <c r="B1469" s="31">
        <v>5110</v>
      </c>
      <c r="C1469" s="31">
        <v>5110</v>
      </c>
      <c r="D1469" s="33" t="str">
        <f>VLOOKUP(B1469,SAOM!B$2:H3126,7,0)</f>
        <v>SES-TRES-5110</v>
      </c>
      <c r="E1469" s="13">
        <v>41249</v>
      </c>
      <c r="F1469" s="13">
        <f t="shared" si="85"/>
        <v>41294</v>
      </c>
      <c r="G1469" s="13">
        <f>VLOOKUP(B1469,SAOM!B$2:D3013,3,0)</f>
        <v>41294</v>
      </c>
      <c r="H1469" s="13">
        <f t="shared" si="84"/>
        <v>41309</v>
      </c>
      <c r="I1469" s="13" t="s">
        <v>458</v>
      </c>
      <c r="J1469" s="10" t="s">
        <v>469</v>
      </c>
      <c r="K1469" s="33" t="str">
        <f>VLOOKUP(B1469,SAOM!B$2:H3010,4,0)</f>
        <v>Aceito</v>
      </c>
      <c r="L1469" s="10" t="s">
        <v>14234</v>
      </c>
      <c r="M1469" s="33" t="str">
        <f>VLOOKUP(B1469,SAOM!B$2:F3296,5,0)</f>
        <v>SH Sat</v>
      </c>
      <c r="N1469" s="11" t="s">
        <v>12474</v>
      </c>
      <c r="O1469" s="11" t="str">
        <f>VLOOKUP(N1469,Coordenadas!B$2:C2316,2,0)</f>
        <v>SUL</v>
      </c>
      <c r="P1469" s="11" t="str">
        <f>VLOOKUP(N1469,Coordenadas!B$2:D2316,3,0)</f>
        <v xml:space="preserve"> 21°41'49.01"S</v>
      </c>
      <c r="Q1469" s="11" t="str">
        <f>VLOOKUP(N1469,Coordenadas!B$2:E2316,4,0)</f>
        <v xml:space="preserve"> 45°15'13.79"O</v>
      </c>
      <c r="R1469" s="33">
        <v>4033</v>
      </c>
      <c r="S1469" s="24">
        <v>41285</v>
      </c>
      <c r="T1469" s="35" t="str">
        <f>VLOOKUP(B1469,SAOM!B$2:M3010,9,0)</f>
        <v>Elaine de Almeida</v>
      </c>
      <c r="U1469" s="13" t="str">
        <f>VLOOKUP(B1469,SAOM!B$2:N3010,10,0)</f>
        <v>Rua Jose Capistrano de Souza, 600 - Bairro Nossa Senhora de Fátima</v>
      </c>
      <c r="V1469" s="35" t="str">
        <f>VLOOKUP(B1469,SAOM!B$2:P3010,12,0)</f>
        <v>(35) 3232-8251</v>
      </c>
      <c r="W1469" s="60" t="str">
        <f>VLOOKUP(B1469,SAOM!B$2:O3010,11,0)</f>
        <v>37410-000</v>
      </c>
      <c r="X1469" s="33" t="str">
        <f>VLOOKUP(B1469,SAOM!B$2:Q3010,13,0)</f>
        <v>00:20:0e:10:58:f9</v>
      </c>
      <c r="Y1469" s="13">
        <v>41304</v>
      </c>
      <c r="Z1469" s="222" t="s">
        <v>12178</v>
      </c>
      <c r="AA1469" s="14">
        <v>41304</v>
      </c>
      <c r="AB1469" s="28">
        <v>41304</v>
      </c>
      <c r="AC1469" s="287">
        <f>VLOOKUP(D1469,Faturamento!D$3:F2904,3,0)</f>
        <v>41329</v>
      </c>
      <c r="AD1469" s="41"/>
      <c r="AE1469" s="14" t="str">
        <f>VLOOKUP(B1469,SAOM!B$2:T3010,16,0)</f>
        <v>-</v>
      </c>
      <c r="AF1469" s="14">
        <f t="shared" si="82"/>
        <v>41394</v>
      </c>
      <c r="AG1469" s="14" t="s">
        <v>4162</v>
      </c>
      <c r="AH1469" s="14"/>
      <c r="AI1469" s="47"/>
      <c r="AJ1469" s="114"/>
      <c r="AK1469" s="114"/>
      <c r="AL1469" s="11" t="str">
        <f>VLOOKUP(B1469,SAOM!B$2:U3127,20,0)</f>
        <v>Conectado ao modem</v>
      </c>
    </row>
    <row r="1470" spans="1:38" s="15" customFormat="1" ht="15.75" customHeight="1">
      <c r="A1470" s="39">
        <v>5109</v>
      </c>
      <c r="B1470" s="31">
        <v>5109</v>
      </c>
      <c r="C1470" s="31">
        <v>5109</v>
      </c>
      <c r="D1470" s="33" t="str">
        <f>VLOOKUP(B1470,SAOM!B$2:H3127,7,0)</f>
        <v>SES-TRES-5109</v>
      </c>
      <c r="E1470" s="13">
        <v>41249</v>
      </c>
      <c r="F1470" s="13">
        <f t="shared" si="85"/>
        <v>41294</v>
      </c>
      <c r="G1470" s="13">
        <f>VLOOKUP(B1470,SAOM!B$2:D3014,3,0)</f>
        <v>41294</v>
      </c>
      <c r="H1470" s="13">
        <f t="shared" si="84"/>
        <v>41309</v>
      </c>
      <c r="I1470" s="13" t="s">
        <v>458</v>
      </c>
      <c r="J1470" s="10" t="s">
        <v>469</v>
      </c>
      <c r="K1470" s="33" t="str">
        <f>VLOOKUP(B1470,SAOM!B$2:H3011,4,0)</f>
        <v>Aceito</v>
      </c>
      <c r="L1470" s="10" t="s">
        <v>14234</v>
      </c>
      <c r="M1470" s="33" t="str">
        <f>VLOOKUP(B1470,SAOM!B$2:F3297,5,0)</f>
        <v>SH Sat</v>
      </c>
      <c r="N1470" s="11" t="s">
        <v>12474</v>
      </c>
      <c r="O1470" s="11" t="str">
        <f>VLOOKUP(N1470,Coordenadas!B$2:C2317,2,0)</f>
        <v>SUL</v>
      </c>
      <c r="P1470" s="11" t="str">
        <f>VLOOKUP(N1470,Coordenadas!B$2:D2317,3,0)</f>
        <v xml:space="preserve"> 21°41'49.01"S</v>
      </c>
      <c r="Q1470" s="11" t="str">
        <f>VLOOKUP(N1470,Coordenadas!B$2:E2317,4,0)</f>
        <v xml:space="preserve"> 45°15'13.79"O</v>
      </c>
      <c r="R1470" s="33">
        <v>4033</v>
      </c>
      <c r="S1470" s="24">
        <v>41285</v>
      </c>
      <c r="T1470" s="35" t="str">
        <f>VLOOKUP(B1470,SAOM!B$2:M3011,9,0)</f>
        <v>Clariana Ferreira da Silva</v>
      </c>
      <c r="U1470" s="13" t="str">
        <f>VLOOKUP(B1470,SAOM!B$2:N3011,10,0)</f>
        <v>Rua dois, 22 - Bairro Jardim Esperança</v>
      </c>
      <c r="V1470" s="35" t="str">
        <f>VLOOKUP(B1470,SAOM!B$2:P3011,12,0)</f>
        <v>(35) 3691-1073</v>
      </c>
      <c r="W1470" s="60" t="str">
        <f>VLOOKUP(B1470,SAOM!B$2:O3011,11,0)</f>
        <v>37410-000</v>
      </c>
      <c r="X1470" s="33" t="str">
        <f>VLOOKUP(B1470,SAOM!B$2:Q3011,13,0)</f>
        <v>00:20:0e:10:57:98</v>
      </c>
      <c r="Y1470" s="13">
        <v>41297</v>
      </c>
      <c r="Z1470" s="11" t="s">
        <v>12178</v>
      </c>
      <c r="AA1470" s="14">
        <v>41297</v>
      </c>
      <c r="AB1470" s="28">
        <f>VLOOKUP(C1470,Relatorios!A$3:B2241,2,0)</f>
        <v>41299</v>
      </c>
      <c r="AC1470" s="287">
        <f>VLOOKUP(D1470,Faturamento!D$3:F2905,3,0)</f>
        <v>41333</v>
      </c>
      <c r="AD1470" s="41"/>
      <c r="AE1470" s="14" t="str">
        <f>VLOOKUP(B1470,SAOM!B$2:T3011,16,0)</f>
        <v>-</v>
      </c>
      <c r="AF1470" s="14">
        <f t="shared" si="82"/>
        <v>41387</v>
      </c>
      <c r="AG1470" s="14" t="s">
        <v>4162</v>
      </c>
      <c r="AH1470" s="14"/>
      <c r="AI1470" s="47"/>
      <c r="AJ1470" s="114"/>
      <c r="AK1470" s="114"/>
      <c r="AL1470" s="11" t="str">
        <f>VLOOKUP(B1470,SAOM!B$2:U3128,20,0)</f>
        <v>Não há terminal próximo</v>
      </c>
    </row>
    <row r="1471" spans="1:38" s="15" customFormat="1" ht="15.75" customHeight="1">
      <c r="A1471" s="39">
        <v>5115</v>
      </c>
      <c r="B1471" s="31">
        <v>5115</v>
      </c>
      <c r="C1471" s="31">
        <v>5115</v>
      </c>
      <c r="D1471" s="33" t="str">
        <f>VLOOKUP(B1471,SAOM!B$2:H3128,7,0)</f>
        <v>SES-TRES-5115</v>
      </c>
      <c r="E1471" s="13">
        <v>41249</v>
      </c>
      <c r="F1471" s="13">
        <f t="shared" si="85"/>
        <v>41294</v>
      </c>
      <c r="G1471" s="13">
        <f>VLOOKUP(B1471,SAOM!B$2:D3015,3,0)</f>
        <v>41294</v>
      </c>
      <c r="H1471" s="13">
        <f t="shared" si="84"/>
        <v>41309</v>
      </c>
      <c r="I1471" s="13" t="s">
        <v>458</v>
      </c>
      <c r="J1471" s="10" t="s">
        <v>469</v>
      </c>
      <c r="K1471" s="33" t="str">
        <f>VLOOKUP(B1471,SAOM!B$2:H3012,4,0)</f>
        <v>Aceito</v>
      </c>
      <c r="L1471" s="10" t="s">
        <v>14234</v>
      </c>
      <c r="M1471" s="33" t="str">
        <f>VLOOKUP(B1471,SAOM!B$2:F3298,5,0)</f>
        <v>SH Sat</v>
      </c>
      <c r="N1471" s="11" t="s">
        <v>12474</v>
      </c>
      <c r="O1471" s="11" t="str">
        <f>VLOOKUP(N1471,Coordenadas!B$2:C2318,2,0)</f>
        <v>SUL</v>
      </c>
      <c r="P1471" s="11" t="str">
        <f>VLOOKUP(N1471,Coordenadas!B$2:D2318,3,0)</f>
        <v xml:space="preserve"> 21°41'49.01"S</v>
      </c>
      <c r="Q1471" s="11" t="str">
        <f>VLOOKUP(N1471,Coordenadas!B$2:E2318,4,0)</f>
        <v xml:space="preserve"> 45°15'13.79"O</v>
      </c>
      <c r="R1471" s="33">
        <v>4033</v>
      </c>
      <c r="S1471" s="24">
        <v>41285</v>
      </c>
      <c r="T1471" s="35" t="str">
        <f>VLOOKUP(B1471,SAOM!B$2:M3012,9,0)</f>
        <v>Regina Celia Couto Pereira</v>
      </c>
      <c r="U1471" s="13" t="str">
        <f>VLOOKUP(B1471,SAOM!B$2:N3012,10,0)</f>
        <v>Rua Julião Arbex , 143 - Bairro Centro</v>
      </c>
      <c r="V1471" s="35" t="str">
        <f>VLOOKUP(B1471,SAOM!B$2:P3012,12,0)</f>
        <v>(35) 3691-1152</v>
      </c>
      <c r="W1471" s="60" t="str">
        <f>VLOOKUP(B1471,SAOM!B$2:O3012,11,0)</f>
        <v>37410-000</v>
      </c>
      <c r="X1471" s="33" t="str">
        <f>VLOOKUP(B1471,SAOM!B$2:Q3012,13,0)</f>
        <v>00:20:0E:10:58:03</v>
      </c>
      <c r="Y1471" s="13">
        <v>41304</v>
      </c>
      <c r="Z1471" s="11" t="s">
        <v>12178</v>
      </c>
      <c r="AA1471" s="14">
        <v>41304</v>
      </c>
      <c r="AB1471" s="28">
        <v>41305</v>
      </c>
      <c r="AC1471" s="287">
        <f>VLOOKUP(D1471,Faturamento!D$3:F2906,3,0)</f>
        <v>41333</v>
      </c>
      <c r="AD1471" s="41"/>
      <c r="AE1471" s="14" t="str">
        <f>VLOOKUP(B1471,SAOM!B$2:T3012,16,0)</f>
        <v>-</v>
      </c>
      <c r="AF1471" s="14">
        <f t="shared" si="82"/>
        <v>41394</v>
      </c>
      <c r="AG1471" s="14" t="s">
        <v>4162</v>
      </c>
      <c r="AH1471" s="14"/>
      <c r="AI1471" s="47"/>
      <c r="AJ1471" s="114"/>
      <c r="AK1471" s="114"/>
      <c r="AL1471" s="11" t="str">
        <f>VLOOKUP(B1471,SAOM!B$2:U3129,20,0)</f>
        <v>Não tem computador.</v>
      </c>
    </row>
    <row r="1472" spans="1:38" s="15" customFormat="1" ht="15.75" customHeight="1">
      <c r="A1472" s="39">
        <v>5108</v>
      </c>
      <c r="B1472" s="31">
        <v>5108</v>
      </c>
      <c r="C1472" s="31">
        <v>5108</v>
      </c>
      <c r="D1472" s="33" t="str">
        <f>VLOOKUP(B1472,SAOM!B$2:H3129,7,0)</f>
        <v>-</v>
      </c>
      <c r="E1472" s="13">
        <v>41249</v>
      </c>
      <c r="F1472" s="13">
        <f t="shared" si="85"/>
        <v>41294</v>
      </c>
      <c r="G1472" s="13">
        <f>VLOOKUP(B1472,SAOM!B$2:D3016,3,0)</f>
        <v>41294</v>
      </c>
      <c r="H1472" s="13">
        <f t="shared" si="84"/>
        <v>41309</v>
      </c>
      <c r="I1472" s="13" t="s">
        <v>458</v>
      </c>
      <c r="J1472" s="10" t="s">
        <v>1296</v>
      </c>
      <c r="K1472" s="33" t="str">
        <f>VLOOKUP(B1472,SAOM!B$2:H3013,4,0)</f>
        <v>Paralisado</v>
      </c>
      <c r="L1472" s="10" t="s">
        <v>1296</v>
      </c>
      <c r="M1472" s="33" t="str">
        <f>VLOOKUP(B1472,SAOM!B$2:F3299,5,0)</f>
        <v>SH Sat</v>
      </c>
      <c r="N1472" s="11" t="s">
        <v>12474</v>
      </c>
      <c r="O1472" s="11" t="str">
        <f>VLOOKUP(N1472,Coordenadas!B$2:C2319,2,0)</f>
        <v>SUL</v>
      </c>
      <c r="P1472" s="11" t="str">
        <f>VLOOKUP(N1472,Coordenadas!B$2:D2319,3,0)</f>
        <v xml:space="preserve"> 21°41'49.01"S</v>
      </c>
      <c r="Q1472" s="11" t="str">
        <f>VLOOKUP(N1472,Coordenadas!B$2:E2319,4,0)</f>
        <v xml:space="preserve"> 45°15'13.79"O</v>
      </c>
      <c r="R1472" s="33">
        <v>4033</v>
      </c>
      <c r="S1472" s="13" t="s">
        <v>1296</v>
      </c>
      <c r="T1472" s="35" t="str">
        <f>VLOOKUP(B1472,SAOM!B$2:M3013,9,0)</f>
        <v>Maria Helena de Souza</v>
      </c>
      <c r="U1472" s="13" t="str">
        <f>VLOOKUP(B1472,SAOM!B$2:N3013,10,0)</f>
        <v>Rua Luiz carlos Ribeiro, 02 - Bairro Santo Afonso</v>
      </c>
      <c r="V1472" s="35" t="str">
        <f>VLOOKUP(B1472,SAOM!B$2:P3013,12,0)</f>
        <v>(35) 3691-1075</v>
      </c>
      <c r="W1472" s="60" t="str">
        <f>VLOOKUP(B1472,SAOM!B$2:O3013,11,0)</f>
        <v>37410-000</v>
      </c>
      <c r="X1472" s="33" t="str">
        <f>VLOOKUP(B1472,SAOM!B$2:Q3013,13,0)</f>
        <v>-</v>
      </c>
      <c r="Y1472" s="13"/>
      <c r="Z1472" s="11"/>
      <c r="AA1472" s="14"/>
      <c r="AB1472" s="28" t="e">
        <f>VLOOKUP(C1472,Relatorios!A$3:B2243,2,0)</f>
        <v>#N/A</v>
      </c>
      <c r="AC1472" s="287" t="e">
        <f>VLOOKUP(D1472,Faturamento!D$3:F2907,3,0)</f>
        <v>#N/A</v>
      </c>
      <c r="AD1472" s="41"/>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 t="shared" si="82"/>
        <v>90</v>
      </c>
      <c r="AG1472" s="14" t="s">
        <v>4162</v>
      </c>
      <c r="AH1472" s="14"/>
      <c r="AI1472" s="47"/>
      <c r="AJ1472" s="114"/>
      <c r="AK1472" s="114"/>
      <c r="AL1472" s="11" t="str">
        <f>VLOOKUP(B1472,SAOM!B$2:U3130,20,0)</f>
        <v>-</v>
      </c>
    </row>
    <row r="1473" spans="1:38" s="57" customFormat="1" ht="15.75" customHeight="1">
      <c r="A1473" s="39">
        <v>5107</v>
      </c>
      <c r="B1473" s="31">
        <v>5107</v>
      </c>
      <c r="C1473" s="31">
        <v>5107</v>
      </c>
      <c r="D1473" s="31" t="str">
        <f>VLOOKUP(B1473,SAOM!B$2:H3130,7,0)</f>
        <v>SES-TRES-5107</v>
      </c>
      <c r="E1473" s="24">
        <v>41249</v>
      </c>
      <c r="F1473" s="24">
        <f t="shared" si="85"/>
        <v>41294</v>
      </c>
      <c r="G1473" s="24">
        <f>VLOOKUP(B1473,SAOM!B$2:D3017,3,0)</f>
        <v>41294</v>
      </c>
      <c r="H1473" s="24">
        <f t="shared" si="84"/>
        <v>41309</v>
      </c>
      <c r="I1473" s="24" t="s">
        <v>458</v>
      </c>
      <c r="J1473" s="48" t="s">
        <v>469</v>
      </c>
      <c r="K1473" s="31" t="str">
        <f>VLOOKUP(B1473,SAOM!B$2:H3014,4,0)</f>
        <v>Aceito</v>
      </c>
      <c r="L1473" s="48" t="s">
        <v>14234</v>
      </c>
      <c r="M1473" s="33" t="str">
        <f>VLOOKUP(B1473,SAOM!B$2:F3300,5,0)</f>
        <v>SH Sat</v>
      </c>
      <c r="N1473" s="40" t="s">
        <v>12474</v>
      </c>
      <c r="O1473" s="40" t="str">
        <f>VLOOKUP(N1473,Coordenadas!B$2:C2320,2,0)</f>
        <v>SUL</v>
      </c>
      <c r="P1473" s="40" t="str">
        <f>VLOOKUP(N1473,Coordenadas!B$2:D2320,3,0)</f>
        <v xml:space="preserve"> 21°41'49.01"S</v>
      </c>
      <c r="Q1473" s="40" t="str">
        <f>VLOOKUP(N1473,Coordenadas!B$2:E2320,4,0)</f>
        <v xml:space="preserve"> 45°15'13.79"O</v>
      </c>
      <c r="R1473" s="31">
        <v>4033</v>
      </c>
      <c r="S1473" s="24">
        <v>41285</v>
      </c>
      <c r="T1473" s="54" t="str">
        <f>VLOOKUP(B1473,SAOM!B$2:M3014,9,0)</f>
        <v>Leonara Cristine Alves Gomes</v>
      </c>
      <c r="U1473" s="24" t="str">
        <f>VLOOKUP(B1473,SAOM!B$2:N3014,10,0)</f>
        <v>Rua Joaquim Damas, 429 - Bairro Jardim paraiso</v>
      </c>
      <c r="V1473" s="54" t="str">
        <f>VLOOKUP(B1473,SAOM!B$2:P3014,12,0)</f>
        <v>(35) 3231-2552</v>
      </c>
      <c r="W1473" s="175" t="str">
        <f>VLOOKUP(B1473,SAOM!B$2:O3014,11,0)</f>
        <v>37410-000</v>
      </c>
      <c r="X1473" s="31" t="str">
        <f>VLOOKUP(B1473,SAOM!B$2:Q3014,13,0)</f>
        <v>00:20:0e:10:56:58</v>
      </c>
      <c r="Y1473" s="24">
        <v>41292</v>
      </c>
      <c r="Z1473" s="101" t="s">
        <v>12178</v>
      </c>
      <c r="AA1473" s="55">
        <v>41295</v>
      </c>
      <c r="AB1473" s="28">
        <f>VLOOKUP(C1473,Relatorios!A$3:B2244,2,0)</f>
        <v>41295</v>
      </c>
      <c r="AC1473" s="287">
        <f>VLOOKUP(D1473,Faturamento!D$3:F2908,3,0)</f>
        <v>41333</v>
      </c>
      <c r="AD1473" s="45"/>
      <c r="AE1473" s="55" t="str">
        <f>VLOOKUP(B1473,SAOM!B$2:T3014,16,0)</f>
        <v>-</v>
      </c>
      <c r="AF1473" s="55">
        <f t="shared" si="82"/>
        <v>41385</v>
      </c>
      <c r="AG1473" s="55" t="s">
        <v>4162</v>
      </c>
      <c r="AH1473" s="55"/>
      <c r="AI1473" s="181"/>
      <c r="AJ1473" s="115"/>
      <c r="AK1473" s="115"/>
      <c r="AL1473" s="11" t="str">
        <f>VLOOKUP(B1473,SAOM!B$2:U3131,20,0)</f>
        <v>Conectado ao modem</v>
      </c>
    </row>
    <row r="1474" spans="1:38" s="15" customFormat="1" ht="15.75" customHeight="1">
      <c r="A1474" s="39">
        <v>5106</v>
      </c>
      <c r="B1474" s="31">
        <v>5106</v>
      </c>
      <c r="C1474" s="31">
        <v>5106</v>
      </c>
      <c r="D1474" s="33" t="str">
        <f>VLOOKUP(B1474,SAOM!B$2:H3131,7,0)</f>
        <v>SES-TRES-5106</v>
      </c>
      <c r="E1474" s="13">
        <v>41249</v>
      </c>
      <c r="F1474" s="13">
        <f t="shared" si="85"/>
        <v>41294</v>
      </c>
      <c r="G1474" s="13">
        <f>VLOOKUP(B1474,SAOM!B$2:D3018,3,0)</f>
        <v>41294</v>
      </c>
      <c r="H1474" s="13">
        <f t="shared" si="84"/>
        <v>41309</v>
      </c>
      <c r="I1474" s="13" t="s">
        <v>458</v>
      </c>
      <c r="J1474" s="10" t="s">
        <v>469</v>
      </c>
      <c r="K1474" s="33" t="str">
        <f>VLOOKUP(B1474,SAOM!B$2:H3015,4,0)</f>
        <v>Aceito</v>
      </c>
      <c r="L1474" s="10" t="s">
        <v>14234</v>
      </c>
      <c r="M1474" s="33" t="str">
        <f>VLOOKUP(B1474,SAOM!B$2:F3301,5,0)</f>
        <v>SH Sat</v>
      </c>
      <c r="N1474" s="11" t="s">
        <v>12474</v>
      </c>
      <c r="O1474" s="11" t="str">
        <f>VLOOKUP(N1474,Coordenadas!B$2:C2321,2,0)</f>
        <v>SUL</v>
      </c>
      <c r="P1474" s="11" t="str">
        <f>VLOOKUP(N1474,Coordenadas!B$2:D2321,3,0)</f>
        <v xml:space="preserve"> 21°41'49.01"S</v>
      </c>
      <c r="Q1474" s="11" t="str">
        <f>VLOOKUP(N1474,Coordenadas!B$2:E2321,4,0)</f>
        <v xml:space="preserve"> 45°15'13.79"O</v>
      </c>
      <c r="R1474" s="33">
        <v>4033</v>
      </c>
      <c r="S1474" s="24">
        <v>41285</v>
      </c>
      <c r="T1474" s="35" t="str">
        <f>VLOOKUP(B1474,SAOM!B$2:M3015,9,0)</f>
        <v>Shirlene Rodrigues</v>
      </c>
      <c r="U1474" s="13" t="str">
        <f>VLOOKUP(B1474,SAOM!B$2:N3015,10,0)</f>
        <v>Rua B, s/n - Bairro Distrito de Flora</v>
      </c>
      <c r="V1474" s="35" t="str">
        <f>VLOOKUP(B1474,SAOM!B$2:P3015,12,0)</f>
        <v>(35) 3233-6011</v>
      </c>
      <c r="W1474" s="60" t="str">
        <f>VLOOKUP(B1474,SAOM!B$2:O3015,11,0)</f>
        <v>37410-000</v>
      </c>
      <c r="X1474" s="33" t="str">
        <f>VLOOKUP(B1474,SAOM!B$2:Q3015,13,0)</f>
        <v>00:20:0e:10:57:5b</v>
      </c>
      <c r="Y1474" s="13">
        <v>41300</v>
      </c>
      <c r="Z1474" s="50" t="s">
        <v>12178</v>
      </c>
      <c r="AA1474" s="14">
        <v>41302</v>
      </c>
      <c r="AB1474" s="28">
        <v>41304</v>
      </c>
      <c r="AC1474" s="287">
        <f>VLOOKUP(D1474,Faturamento!D$3:F2909,3,0)</f>
        <v>41333</v>
      </c>
      <c r="AD1474" s="41"/>
      <c r="AE1474" s="14" t="str">
        <f>VLOOKUP(B1474,SAOM!B$2:T3015,16,0)</f>
        <v>-</v>
      </c>
      <c r="AF1474" s="14">
        <f t="shared" si="82"/>
        <v>41392</v>
      </c>
      <c r="AG1474" s="14" t="s">
        <v>4162</v>
      </c>
      <c r="AH1474" s="14"/>
      <c r="AI1474" s="47"/>
      <c r="AJ1474" s="114"/>
      <c r="AK1474" s="114"/>
      <c r="AL1474" s="11" t="str">
        <f>VLOOKUP(B1474,SAOM!B$2:U3132,20,0)</f>
        <v>Não possui cabo RJ45</v>
      </c>
    </row>
    <row r="1475" spans="1:38" s="15" customFormat="1" ht="15.75" customHeight="1">
      <c r="A1475" s="39">
        <v>5105</v>
      </c>
      <c r="B1475" s="31">
        <v>5105</v>
      </c>
      <c r="C1475" s="31">
        <v>5105</v>
      </c>
      <c r="D1475" s="33" t="str">
        <f>VLOOKUP(B1475,SAOM!B$2:H3132,7,0)</f>
        <v>SES-TRES-5105</v>
      </c>
      <c r="E1475" s="13">
        <v>41249</v>
      </c>
      <c r="F1475" s="13">
        <f t="shared" si="85"/>
        <v>41294</v>
      </c>
      <c r="G1475" s="13">
        <f>VLOOKUP(B1475,SAOM!B$2:D3019,3,0)</f>
        <v>41294</v>
      </c>
      <c r="H1475" s="13">
        <f t="shared" si="84"/>
        <v>41309</v>
      </c>
      <c r="I1475" s="13" t="s">
        <v>458</v>
      </c>
      <c r="J1475" s="10" t="s">
        <v>469</v>
      </c>
      <c r="K1475" s="33" t="str">
        <f>VLOOKUP(B1475,SAOM!B$2:H3016,4,0)</f>
        <v>Aceito</v>
      </c>
      <c r="L1475" s="10" t="s">
        <v>14234</v>
      </c>
      <c r="M1475" s="33" t="str">
        <f>VLOOKUP(B1475,SAOM!B$2:F3302,5,0)</f>
        <v>SH Sat</v>
      </c>
      <c r="N1475" s="11" t="s">
        <v>12474</v>
      </c>
      <c r="O1475" s="11" t="str">
        <f>VLOOKUP(N1475,Coordenadas!B$2:C2322,2,0)</f>
        <v>SUL</v>
      </c>
      <c r="P1475" s="11" t="str">
        <f>VLOOKUP(N1475,Coordenadas!B$2:D2322,3,0)</f>
        <v xml:space="preserve"> 21°41'49.01"S</v>
      </c>
      <c r="Q1475" s="11" t="str">
        <f>VLOOKUP(N1475,Coordenadas!B$2:E2322,4,0)</f>
        <v xml:space="preserve"> 45°15'13.79"O</v>
      </c>
      <c r="R1475" s="33">
        <v>4033</v>
      </c>
      <c r="S1475" s="24">
        <v>41285</v>
      </c>
      <c r="T1475" s="35" t="str">
        <f>VLOOKUP(B1475,SAOM!B$2:M3016,9,0)</f>
        <v>Daniela Santana da Silveira</v>
      </c>
      <c r="U1475" s="13" t="str">
        <f>VLOOKUP(B1475,SAOM!B$2:N3016,10,0)</f>
        <v>Rua Jose Capistrano de Souza, 201 - Bairro Boa Ventura</v>
      </c>
      <c r="V1475" s="35" t="str">
        <f>VLOOKUP(B1475,SAOM!B$2:P3016,12,0)</f>
        <v xml:space="preserve">(35) 3691-1074 / 35 </v>
      </c>
      <c r="W1475" s="60" t="str">
        <f>VLOOKUP(B1475,SAOM!B$2:O3016,11,0)</f>
        <v>37410-000</v>
      </c>
      <c r="X1475" s="33" t="str">
        <f>VLOOKUP(B1475,SAOM!B$2:Q3016,13,0)</f>
        <v>00:20:0e:10:56:20</v>
      </c>
      <c r="Y1475" s="13">
        <v>41298</v>
      </c>
      <c r="Z1475" s="11" t="s">
        <v>12144</v>
      </c>
      <c r="AA1475" s="14">
        <v>41298</v>
      </c>
      <c r="AB1475" s="28">
        <f>VLOOKUP(C1475,Relatorios!A$3:B2246,2,0)</f>
        <v>41299</v>
      </c>
      <c r="AC1475" s="287">
        <f>VLOOKUP(D1475,Faturamento!D$3:F2910,3,0)</f>
        <v>41334</v>
      </c>
      <c r="AD1475" s="41"/>
      <c r="AE1475" s="14" t="str">
        <f>VLOOKUP(B1475,SAOM!B$2:T3016,16,0)</f>
        <v>-</v>
      </c>
      <c r="AF1475" s="14">
        <f t="shared" si="82"/>
        <v>41388</v>
      </c>
      <c r="AG1475" s="14" t="s">
        <v>4162</v>
      </c>
      <c r="AH1475" s="14"/>
      <c r="AI1475" s="47"/>
      <c r="AJ1475" s="114"/>
      <c r="AK1475" s="114"/>
      <c r="AL1475" s="11" t="str">
        <f>VLOOKUP(B1475,SAOM!B$2:U3133,20,0)</f>
        <v>Não possui computador</v>
      </c>
    </row>
    <row r="1476" spans="1:38" s="15" customFormat="1" ht="15.75" customHeight="1">
      <c r="A1476" s="39">
        <v>5104</v>
      </c>
      <c r="B1476" s="31">
        <v>5104</v>
      </c>
      <c r="C1476" s="31">
        <v>5104</v>
      </c>
      <c r="D1476" s="33" t="str">
        <f>VLOOKUP(B1476,SAOM!B$2:H3133,7,0)</f>
        <v>SES-TRES-5104</v>
      </c>
      <c r="E1476" s="13">
        <v>41249</v>
      </c>
      <c r="F1476" s="13">
        <f t="shared" si="85"/>
        <v>41294</v>
      </c>
      <c r="G1476" s="13">
        <f>VLOOKUP(B1476,SAOM!B$2:D3020,3,0)</f>
        <v>41294</v>
      </c>
      <c r="H1476" s="13">
        <f t="shared" si="84"/>
        <v>41309</v>
      </c>
      <c r="I1476" s="13" t="s">
        <v>458</v>
      </c>
      <c r="J1476" s="10" t="s">
        <v>469</v>
      </c>
      <c r="K1476" s="33" t="str">
        <f>VLOOKUP(B1476,SAOM!B$2:H3017,4,0)</f>
        <v>Aceito</v>
      </c>
      <c r="L1476" s="10" t="s">
        <v>14234</v>
      </c>
      <c r="M1476" s="33" t="str">
        <f>VLOOKUP(B1476,SAOM!B$2:F3303,5,0)</f>
        <v>SH Sat</v>
      </c>
      <c r="N1476" s="11" t="s">
        <v>12474</v>
      </c>
      <c r="O1476" s="11" t="str">
        <f>VLOOKUP(N1476,Coordenadas!B$2:C2323,2,0)</f>
        <v>SUL</v>
      </c>
      <c r="P1476" s="11" t="str">
        <f>VLOOKUP(N1476,Coordenadas!B$2:D2323,3,0)</f>
        <v xml:space="preserve"> 21°41'49.01"S</v>
      </c>
      <c r="Q1476" s="11" t="str">
        <f>VLOOKUP(N1476,Coordenadas!B$2:E2323,4,0)</f>
        <v xml:space="preserve"> 45°15'13.79"O</v>
      </c>
      <c r="R1476" s="33">
        <v>4033</v>
      </c>
      <c r="S1476" s="24">
        <v>41285</v>
      </c>
      <c r="T1476" s="35" t="str">
        <f>VLOOKUP(B1476,SAOM!B$2:M3017,9,0)</f>
        <v>Carolina Lemes Marcelino Freixeira</v>
      </c>
      <c r="U1476" s="13" t="str">
        <f>VLOOKUP(B1476,SAOM!B$2:N3017,10,0)</f>
        <v>Rua João Santana Braz,04 - Bairro Nossa Senhora Aparecida</v>
      </c>
      <c r="V1476" s="35" t="str">
        <f>VLOOKUP(B1476,SAOM!B$2:P3017,12,0)</f>
        <v>(35) 3691-1076</v>
      </c>
      <c r="W1476" s="60" t="str">
        <f>VLOOKUP(B1476,SAOM!B$2:O3017,11,0)</f>
        <v>37410-000</v>
      </c>
      <c r="X1476" s="33" t="str">
        <f>VLOOKUP(B1476,SAOM!B$2:Q3017,13,0)</f>
        <v>00:20:0e:10:58:4e</v>
      </c>
      <c r="Y1476" s="13">
        <v>41303</v>
      </c>
      <c r="Z1476" s="11" t="s">
        <v>12144</v>
      </c>
      <c r="AA1476" s="14">
        <v>41303</v>
      </c>
      <c r="AB1476" s="28">
        <v>41304</v>
      </c>
      <c r="AC1476" s="287">
        <f>VLOOKUP(D1476,Faturamento!D$3:F2911,3,0)</f>
        <v>41334</v>
      </c>
      <c r="AD1476" s="41"/>
      <c r="AE1476" s="14" t="str">
        <f>VLOOKUP(B1476,SAOM!B$2:T3017,16,0)</f>
        <v>-</v>
      </c>
      <c r="AF1476" s="14">
        <f t="shared" si="82"/>
        <v>41393</v>
      </c>
      <c r="AG1476" s="14" t="s">
        <v>4162</v>
      </c>
      <c r="AH1476" s="14"/>
      <c r="AI1476" s="47"/>
      <c r="AJ1476" s="114"/>
      <c r="AK1476" s="114"/>
      <c r="AL1476" s="11" t="str">
        <f>VLOOKUP(B1476,SAOM!B$2:U3134,20,0)</f>
        <v>Não possui terminal próximo.</v>
      </c>
    </row>
    <row r="1477" spans="1:38" s="15" customFormat="1" ht="15.75" customHeight="1">
      <c r="A1477" s="39">
        <v>5103</v>
      </c>
      <c r="B1477" s="31">
        <v>5103</v>
      </c>
      <c r="C1477" s="31">
        <v>5103</v>
      </c>
      <c r="D1477" s="33" t="str">
        <f>VLOOKUP(B1477,SAOM!B$2:H3134,7,0)</f>
        <v>SES-TRES-5103</v>
      </c>
      <c r="E1477" s="13">
        <v>41249</v>
      </c>
      <c r="F1477" s="13">
        <f t="shared" si="85"/>
        <v>41294</v>
      </c>
      <c r="G1477" s="13">
        <f>VLOOKUP(B1477,SAOM!B$2:D3021,3,0)</f>
        <v>41294</v>
      </c>
      <c r="H1477" s="13">
        <f t="shared" si="84"/>
        <v>41309</v>
      </c>
      <c r="I1477" s="13" t="s">
        <v>458</v>
      </c>
      <c r="J1477" s="10" t="s">
        <v>469</v>
      </c>
      <c r="K1477" s="33" t="str">
        <f>VLOOKUP(B1477,SAOM!B$2:H3018,4,0)</f>
        <v>Aceito</v>
      </c>
      <c r="L1477" s="10" t="s">
        <v>14234</v>
      </c>
      <c r="M1477" s="33" t="str">
        <f>VLOOKUP(B1477,SAOM!B$2:F3304,5,0)</f>
        <v>SH Sat</v>
      </c>
      <c r="N1477" s="11" t="s">
        <v>12474</v>
      </c>
      <c r="O1477" s="11" t="str">
        <f>VLOOKUP(N1477,Coordenadas!B$2:C2324,2,0)</f>
        <v>SUL</v>
      </c>
      <c r="P1477" s="11" t="str">
        <f>VLOOKUP(N1477,Coordenadas!B$2:D2324,3,0)</f>
        <v xml:space="preserve"> 21°41'49.01"S</v>
      </c>
      <c r="Q1477" s="11" t="str">
        <f>VLOOKUP(N1477,Coordenadas!B$2:E2324,4,0)</f>
        <v xml:space="preserve"> 45°15'13.79"O</v>
      </c>
      <c r="R1477" s="33">
        <v>4033</v>
      </c>
      <c r="S1477" s="24">
        <v>41285</v>
      </c>
      <c r="T1477" s="35" t="str">
        <f>VLOOKUP(B1477,SAOM!B$2:M3018,9,0)</f>
        <v>Susinaiara Vilela Avelar</v>
      </c>
      <c r="U1477" s="13" t="str">
        <f>VLOOKUP(B1477,SAOM!B$2:N3018,10,0)</f>
        <v>Rua Bem te Vi,536 - Bairro Bela Vista</v>
      </c>
      <c r="V1477" s="35" t="str">
        <f>VLOOKUP(B1477,SAOM!B$2:P3018,12,0)</f>
        <v>(35) 3691-1146</v>
      </c>
      <c r="W1477" s="60" t="str">
        <f>VLOOKUP(B1477,SAOM!B$2:O3018,11,0)</f>
        <v>37410-000</v>
      </c>
      <c r="X1477" s="33" t="str">
        <f>VLOOKUP(B1477,SAOM!B$2:Q3018,13,0)</f>
        <v>00:20:0e:10:59:17</v>
      </c>
      <c r="Y1477" s="13">
        <v>41302</v>
      </c>
      <c r="Z1477" s="11" t="s">
        <v>12144</v>
      </c>
      <c r="AA1477" s="14">
        <v>41302</v>
      </c>
      <c r="AB1477" s="28">
        <v>41306</v>
      </c>
      <c r="AC1477" s="287">
        <f>VLOOKUP(D1477,Faturamento!D$3:F2912,3,0)</f>
        <v>41335</v>
      </c>
      <c r="AD1477" s="41"/>
      <c r="AE1477" s="14" t="str">
        <f>VLOOKUP(B1477,SAOM!B$2:T3018,16,0)</f>
        <v>-</v>
      </c>
      <c r="AF1477" s="14">
        <f t="shared" ref="AF1477:AF1540" si="86">AA1477+90</f>
        <v>41392</v>
      </c>
      <c r="AG1477" s="14" t="s">
        <v>4162</v>
      </c>
      <c r="AH1477" s="14"/>
      <c r="AI1477" s="47"/>
      <c r="AJ1477" s="114"/>
      <c r="AK1477" s="114"/>
      <c r="AL1477" s="11" t="str">
        <f>VLOOKUP(B1477,SAOM!B$2:U3135,20,0)</f>
        <v>No modem.</v>
      </c>
    </row>
    <row r="1478" spans="1:38" s="15" customFormat="1" ht="15.75" customHeight="1">
      <c r="A1478" s="39">
        <v>5102</v>
      </c>
      <c r="B1478" s="31">
        <v>5102</v>
      </c>
      <c r="C1478" s="31">
        <v>5102</v>
      </c>
      <c r="D1478" s="33" t="str">
        <f>VLOOKUP(B1478,SAOM!B$2:H3135,7,0)</f>
        <v>SES-TRES-5102</v>
      </c>
      <c r="E1478" s="13">
        <v>41249</v>
      </c>
      <c r="F1478" s="13">
        <f t="shared" si="85"/>
        <v>41294</v>
      </c>
      <c r="G1478" s="13">
        <f>VLOOKUP(B1478,SAOM!B$2:D3022,3,0)</f>
        <v>41294</v>
      </c>
      <c r="H1478" s="13">
        <f t="shared" si="84"/>
        <v>41309</v>
      </c>
      <c r="I1478" s="13" t="s">
        <v>458</v>
      </c>
      <c r="J1478" s="10" t="s">
        <v>469</v>
      </c>
      <c r="K1478" s="33" t="str">
        <f>VLOOKUP(B1478,SAOM!B$2:H3019,4,0)</f>
        <v>Aceito</v>
      </c>
      <c r="L1478" s="10" t="s">
        <v>14234</v>
      </c>
      <c r="M1478" s="33" t="str">
        <f>VLOOKUP(B1478,SAOM!B$2:F3305,5,0)</f>
        <v>SH Sat</v>
      </c>
      <c r="N1478" s="11" t="s">
        <v>12474</v>
      </c>
      <c r="O1478" s="11" t="str">
        <f>VLOOKUP(N1478,Coordenadas!B$2:C2325,2,0)</f>
        <v>SUL</v>
      </c>
      <c r="P1478" s="11" t="str">
        <f>VLOOKUP(N1478,Coordenadas!B$2:D2325,3,0)</f>
        <v xml:space="preserve"> 21°41'49.01"S</v>
      </c>
      <c r="Q1478" s="11" t="str">
        <f>VLOOKUP(N1478,Coordenadas!B$2:E2325,4,0)</f>
        <v xml:space="preserve"> 45°15'13.79"O</v>
      </c>
      <c r="R1478" s="31">
        <v>4035</v>
      </c>
      <c r="S1478" s="24">
        <v>41285</v>
      </c>
      <c r="T1478" s="35" t="str">
        <f>VLOOKUP(B1478,SAOM!B$2:M3019,9,0)</f>
        <v>Alba Valeria Mendes</v>
      </c>
      <c r="U1478" s="13" t="str">
        <f>VLOOKUP(B1478,SAOM!B$2:N3019,10,0)</f>
        <v>Rua Aureliano Martins de Andrade,38 - Bairro Centro</v>
      </c>
      <c r="V1478" s="35" t="str">
        <f>VLOOKUP(B1478,SAOM!B$2:P3019,12,0)</f>
        <v>(35) 3234-3953</v>
      </c>
      <c r="W1478" s="60" t="str">
        <f>VLOOKUP(B1478,SAOM!B$2:O3019,11,0)</f>
        <v>37410-000</v>
      </c>
      <c r="X1478" s="33" t="str">
        <f>VLOOKUP(B1478,SAOM!B$2:Q3019,13,0)</f>
        <v>00:20:0e:10:59:63</v>
      </c>
      <c r="Y1478" s="13">
        <v>41304</v>
      </c>
      <c r="Z1478" s="11" t="s">
        <v>12144</v>
      </c>
      <c r="AA1478" s="14">
        <v>41341</v>
      </c>
      <c r="AB1478" s="28">
        <v>41305</v>
      </c>
      <c r="AC1478" s="287">
        <f>VLOOKUP(D1478,Faturamento!D$3:F2913,3,0)</f>
        <v>41372</v>
      </c>
      <c r="AD1478" s="41"/>
      <c r="AE1478" s="14" t="str">
        <f>VLOOKUP(B1478,SAOM!B$2:T3019,16,0)</f>
        <v>-</v>
      </c>
      <c r="AF1478" s="14">
        <f t="shared" si="86"/>
        <v>41431</v>
      </c>
      <c r="AG1478" s="14" t="s">
        <v>4162</v>
      </c>
      <c r="AH1478" s="14"/>
      <c r="AI1478" s="47"/>
      <c r="AJ1478" s="114"/>
      <c r="AK1478" s="114"/>
      <c r="AL1478" s="11" t="str">
        <f>VLOOKUP(B1478,SAOM!B$2:U3136,20,0)</f>
        <v>o cabo não possui o comprimento correto</v>
      </c>
    </row>
    <row r="1479" spans="1:38" s="15" customFormat="1" ht="15.75" customHeight="1">
      <c r="A1479" s="39">
        <v>5101</v>
      </c>
      <c r="B1479" s="31">
        <v>5101</v>
      </c>
      <c r="C1479" s="31">
        <v>5101</v>
      </c>
      <c r="D1479" s="33" t="str">
        <f>VLOOKUP(B1479,SAOM!B$2:H3136,7,0)</f>
        <v>SES-TRES-5101</v>
      </c>
      <c r="E1479" s="13">
        <v>41249</v>
      </c>
      <c r="F1479" s="13">
        <f t="shared" si="85"/>
        <v>41294</v>
      </c>
      <c r="G1479" s="13">
        <f>VLOOKUP(B1479,SAOM!B$2:D3023,3,0)</f>
        <v>41294</v>
      </c>
      <c r="H1479" s="13">
        <f t="shared" si="84"/>
        <v>41309</v>
      </c>
      <c r="I1479" s="13" t="s">
        <v>458</v>
      </c>
      <c r="J1479" s="10" t="s">
        <v>469</v>
      </c>
      <c r="K1479" s="33" t="str">
        <f>VLOOKUP(B1479,SAOM!B$2:H3020,4,0)</f>
        <v>Aceito</v>
      </c>
      <c r="L1479" s="10" t="s">
        <v>14234</v>
      </c>
      <c r="M1479" s="33" t="str">
        <f>VLOOKUP(B1479,SAOM!B$2:F3306,5,0)</f>
        <v>SH Sat</v>
      </c>
      <c r="N1479" s="11" t="s">
        <v>12474</v>
      </c>
      <c r="O1479" s="11" t="str">
        <f>VLOOKUP(N1479,Coordenadas!B$2:C2326,2,0)</f>
        <v>SUL</v>
      </c>
      <c r="P1479" s="11" t="str">
        <f>VLOOKUP(N1479,Coordenadas!B$2:D2326,3,0)</f>
        <v xml:space="preserve"> 21°41'49.01"S</v>
      </c>
      <c r="Q1479" s="11" t="str">
        <f>VLOOKUP(N1479,Coordenadas!B$2:E2326,4,0)</f>
        <v xml:space="preserve"> 45°15'13.79"O</v>
      </c>
      <c r="R1479" s="33">
        <v>4033</v>
      </c>
      <c r="S1479" s="24">
        <v>41285</v>
      </c>
      <c r="T1479" s="35" t="str">
        <f>VLOOKUP(B1479,SAOM!B$2:M3020,9,0)</f>
        <v>Shirlene Rodrigues</v>
      </c>
      <c r="U1479" s="13" t="str">
        <f>VLOOKUP(B1479,SAOM!B$2:N3020,10,0)</f>
        <v>Rua Sergipe, 36 - Bairro Amadeu Miguel</v>
      </c>
      <c r="V1479" s="35" t="str">
        <f>VLOOKUP(B1479,SAOM!B$2:P3020,12,0)</f>
        <v>(35) 3233-1453</v>
      </c>
      <c r="W1479" s="60" t="str">
        <f>VLOOKUP(B1479,SAOM!B$2:O3020,11,0)</f>
        <v>34410-000</v>
      </c>
      <c r="X1479" s="33" t="str">
        <f>VLOOKUP(B1479,SAOM!B$2:Q3020,13,0)</f>
        <v>00:20:0e:10:58:d1</v>
      </c>
      <c r="Y1479" s="13">
        <v>41300</v>
      </c>
      <c r="Z1479" s="11" t="s">
        <v>12178</v>
      </c>
      <c r="AA1479" s="14">
        <v>41302</v>
      </c>
      <c r="AB1479" s="28">
        <v>41304</v>
      </c>
      <c r="AC1479" s="287">
        <f>VLOOKUP(D1479,Faturamento!D$3:F2914,3,0)</f>
        <v>41335</v>
      </c>
      <c r="AD1479" s="41"/>
      <c r="AE1479" s="14" t="str">
        <f>VLOOKUP(B1479,SAOM!B$2:T3020,16,0)</f>
        <v>-</v>
      </c>
      <c r="AF1479" s="14">
        <f t="shared" si="86"/>
        <v>41392</v>
      </c>
      <c r="AG1479" s="14" t="s">
        <v>4162</v>
      </c>
      <c r="AH1479" s="14"/>
      <c r="AI1479" s="47"/>
      <c r="AJ1479" s="114"/>
      <c r="AK1479" s="114"/>
      <c r="AL1479" s="11" t="str">
        <f>VLOOKUP(B1479,SAOM!B$2:U3137,20,0)</f>
        <v>Conectado ao modem</v>
      </c>
    </row>
    <row r="1480" spans="1:38" s="15" customFormat="1" ht="15.75" customHeight="1">
      <c r="A1480" s="39">
        <v>5100</v>
      </c>
      <c r="B1480" s="31">
        <v>5100</v>
      </c>
      <c r="C1480" s="31">
        <v>5100</v>
      </c>
      <c r="D1480" s="33" t="str">
        <f>VLOOKUP(B1480,SAOM!B$2:H3137,7,0)</f>
        <v>SES-TOJI-5100</v>
      </c>
      <c r="E1480" s="13">
        <v>41249</v>
      </c>
      <c r="F1480" s="13">
        <f t="shared" si="85"/>
        <v>41294</v>
      </c>
      <c r="G1480" s="13">
        <f>VLOOKUP(B1480,SAOM!B$2:D3024,3,0)</f>
        <v>41294</v>
      </c>
      <c r="H1480" s="13">
        <f t="shared" si="84"/>
        <v>41309</v>
      </c>
      <c r="I1480" s="13" t="s">
        <v>458</v>
      </c>
      <c r="J1480" s="10" t="s">
        <v>469</v>
      </c>
      <c r="K1480" s="33" t="str">
        <f>VLOOKUP(B1480,SAOM!B$2:H3021,4,0)</f>
        <v>Aceito</v>
      </c>
      <c r="L1480" s="10" t="s">
        <v>14234</v>
      </c>
      <c r="M1480" s="33" t="str">
        <f>VLOOKUP(B1480,SAOM!B$2:F3307,5,0)</f>
        <v>SH Sat</v>
      </c>
      <c r="N1480" s="11" t="s">
        <v>12551</v>
      </c>
      <c r="O1480" s="11" t="str">
        <f>VLOOKUP(N1480,Coordenadas!B$2:C2327,2,0)</f>
        <v>SUL</v>
      </c>
      <c r="P1480" s="11" t="str">
        <f>VLOOKUP(N1480,Coordenadas!B$2:D2327,3,0)</f>
        <v xml:space="preserve"> 22°22'15.31"S</v>
      </c>
      <c r="Q1480" s="11" t="str">
        <f>VLOOKUP(N1480,Coordenadas!B$2:E2327,4,0)</f>
        <v xml:space="preserve"> 46° 5'54.31"O</v>
      </c>
      <c r="R1480" s="33">
        <v>4033</v>
      </c>
      <c r="S1480" s="24">
        <v>41285</v>
      </c>
      <c r="T1480" s="35" t="str">
        <f>VLOOKUP(B1480,SAOM!B$2:M3021,9,0)</f>
        <v>Edinalda de Fátima Faria Rosa</v>
      </c>
      <c r="U1480" s="13" t="str">
        <f>VLOOKUP(B1480,SAOM!B$2:N3021,10,0)</f>
        <v>Praça Pedro Felipe Rosa, 136 - Bairro Centro</v>
      </c>
      <c r="V1480" s="35" t="str">
        <f>VLOOKUP(B1480,SAOM!B$2:P3021,12,0)</f>
        <v>35 3445 6917</v>
      </c>
      <c r="W1480" s="60" t="str">
        <f>VLOOKUP(B1480,SAOM!B$2:O3021,11,0)</f>
        <v>37563-000</v>
      </c>
      <c r="X1480" s="33" t="str">
        <f>VLOOKUP(B1480,SAOM!B$2:Q3021,13,0)</f>
        <v>00:20:0e:10:57:f5</v>
      </c>
      <c r="Y1480" s="13">
        <v>41304</v>
      </c>
      <c r="Z1480" s="11" t="s">
        <v>13262</v>
      </c>
      <c r="AA1480" s="14">
        <v>41305</v>
      </c>
      <c r="AB1480" s="28">
        <v>41309</v>
      </c>
      <c r="AC1480" s="287">
        <f>VLOOKUP(D1480,Faturamento!D$3:F2915,3,0)</f>
        <v>41336</v>
      </c>
      <c r="AD1480" s="41"/>
      <c r="AE1480" s="14" t="str">
        <f>VLOOKUP(B1480,SAOM!B$2:T3021,16,0)</f>
        <v>-</v>
      </c>
      <c r="AF1480" s="14">
        <f t="shared" si="86"/>
        <v>41395</v>
      </c>
      <c r="AG1480" s="14" t="s">
        <v>4162</v>
      </c>
      <c r="AH1480" s="14"/>
      <c r="AI1480" s="47"/>
      <c r="AJ1480" s="114"/>
      <c r="AK1480" s="114"/>
      <c r="AL1480" s="11" t="str">
        <f>VLOOKUP(B1480,SAOM!B$2:U3138,20,0)</f>
        <v>Conectado ao modem</v>
      </c>
    </row>
    <row r="1481" spans="1:38" s="57" customFormat="1" ht="15.75" customHeight="1">
      <c r="A1481" s="39">
        <v>5099</v>
      </c>
      <c r="B1481" s="31">
        <v>5099</v>
      </c>
      <c r="C1481" s="31">
        <v>5099</v>
      </c>
      <c r="D1481" s="31" t="str">
        <f>VLOOKUP(B1481,SAOM!B$2:H3138,7,0)</f>
        <v>SES-TONS-5099</v>
      </c>
      <c r="E1481" s="24">
        <v>41249</v>
      </c>
      <c r="F1481" s="24">
        <f t="shared" si="85"/>
        <v>41294</v>
      </c>
      <c r="G1481" s="24">
        <f>VLOOKUP(B1481,SAOM!B$2:D3025,3,0)</f>
        <v>41294</v>
      </c>
      <c r="H1481" s="24">
        <f t="shared" si="84"/>
        <v>41309</v>
      </c>
      <c r="I1481" s="24" t="s">
        <v>458</v>
      </c>
      <c r="J1481" s="48" t="s">
        <v>469</v>
      </c>
      <c r="K1481" s="31" t="str">
        <f>VLOOKUP(B1481,SAOM!B$2:H3022,4,0)</f>
        <v>Aceito</v>
      </c>
      <c r="L1481" s="48" t="s">
        <v>456</v>
      </c>
      <c r="M1481" s="33" t="str">
        <f>VLOOKUP(B1481,SAOM!B$2:F3308,5,0)</f>
        <v>Lider</v>
      </c>
      <c r="N1481" s="40" t="s">
        <v>12557</v>
      </c>
      <c r="O1481" s="40" t="str">
        <f>VLOOKUP(N1481,Coordenadas!B$2:C2328,2,0)</f>
        <v>SUDESTE</v>
      </c>
      <c r="P1481" s="40" t="str">
        <f>VLOOKUP(N1481,Coordenadas!B$2:D2328,3,0)</f>
        <v xml:space="preserve"> 21°10'35.62"S</v>
      </c>
      <c r="Q1481" s="40" t="str">
        <f>VLOOKUP(N1481,Coordenadas!B$2:E2328,4,0)</f>
        <v xml:space="preserve"> 43° 1'38.53"O</v>
      </c>
      <c r="R1481" s="31">
        <v>4033</v>
      </c>
      <c r="S1481" s="24">
        <v>41297</v>
      </c>
      <c r="T1481" s="54" t="str">
        <f>VLOOKUP(B1481,SAOM!B$2:M3022,9,0)</f>
        <v>Janser Lôbo Franca - Técnico de Informática T</v>
      </c>
      <c r="U1481" s="24" t="str">
        <f>VLOOKUP(B1481,SAOM!B$2:N3022,10,0)</f>
        <v>Rua Francisco Moises de Souza, 225 - Bairro Imperial</v>
      </c>
      <c r="V1481" s="54" t="str">
        <f>VLOOKUP(B1481,SAOM!B$2:P3022,12,0)</f>
        <v>32 35742140</v>
      </c>
      <c r="W1481" s="175" t="str">
        <f>VLOOKUP(B1481,SAOM!B$2:O3022,11,0)</f>
        <v>36512-000</v>
      </c>
      <c r="X1481" s="31" t="str">
        <f>VLOOKUP(B1481,SAOM!B$2:Q3022,13,0)</f>
        <v>00:20:0e:10:55:16</v>
      </c>
      <c r="Y1481" s="24">
        <v>41383</v>
      </c>
      <c r="Z1481" s="40" t="s">
        <v>17742</v>
      </c>
      <c r="AA1481" s="14">
        <v>41383</v>
      </c>
      <c r="AB1481" s="56" t="e">
        <f>VLOOKUP(C1481,Relatorios!A$3:B2252,2,0)</f>
        <v>#N/A</v>
      </c>
      <c r="AC1481" s="288">
        <f>VLOOKUP(D1481,Faturamento!D$3:F2916,3,0)</f>
        <v>41414</v>
      </c>
      <c r="AD1481" s="45"/>
      <c r="AE1481" s="55" t="str">
        <f>VLOOKUP(B1481,SAOM!B$2:T3022,16,0)</f>
        <v>-</v>
      </c>
      <c r="AF1481" s="55">
        <f t="shared" si="86"/>
        <v>41473</v>
      </c>
      <c r="AG1481" s="55" t="s">
        <v>4162</v>
      </c>
      <c r="AH1481" s="55"/>
      <c r="AI1481" s="181"/>
      <c r="AJ1481" s="115"/>
      <c r="AK1481" s="115"/>
      <c r="AL1481" s="40" t="str">
        <f>VLOOKUP(B1481,SAOM!B$2:U3139,20,0)</f>
        <v>No modem.</v>
      </c>
    </row>
    <row r="1482" spans="1:38" s="67" customFormat="1" ht="15.75" customHeight="1">
      <c r="A1482" s="61">
        <v>5098</v>
      </c>
      <c r="B1482" s="62">
        <v>5098</v>
      </c>
      <c r="C1482" s="62">
        <v>5098</v>
      </c>
      <c r="D1482" s="62" t="str">
        <f>VLOOKUP(B1482,SAOM!B$2:H3139,7,0)</f>
        <v>SES-SERO-5098</v>
      </c>
      <c r="E1482" s="63">
        <v>41249</v>
      </c>
      <c r="F1482" s="63">
        <f t="shared" si="85"/>
        <v>41294</v>
      </c>
      <c r="G1482" s="63">
        <f>VLOOKUP(B1482,SAOM!B$2:D3026,3,0)</f>
        <v>41330</v>
      </c>
      <c r="H1482" s="63">
        <f t="shared" si="84"/>
        <v>41309</v>
      </c>
      <c r="I1482" s="63">
        <v>41305</v>
      </c>
      <c r="J1482" s="64" t="s">
        <v>1296</v>
      </c>
      <c r="K1482" s="62" t="str">
        <f>VLOOKUP(B1482,SAOM!B$2:H3023,4,0)</f>
        <v>Agendado</v>
      </c>
      <c r="L1482" s="64" t="s">
        <v>14234</v>
      </c>
      <c r="M1482" s="62" t="str">
        <f>VLOOKUP(B1482,SAOM!B$2:F3309,5,0)</f>
        <v>SH Sat</v>
      </c>
      <c r="N1482" s="65" t="s">
        <v>12563</v>
      </c>
      <c r="O1482" s="65" t="str">
        <f>VLOOKUP(N1482,Coordenadas!B$2:C2329,2,0)</f>
        <v>JEQUITINHONHA</v>
      </c>
      <c r="P1482" s="65" t="str">
        <f>VLOOKUP(N1482,Coordenadas!B$2:D2329,3,0)</f>
        <v xml:space="preserve"> 18°36'21.45"S</v>
      </c>
      <c r="Q1482" s="65" t="str">
        <f>VLOOKUP(N1482,Coordenadas!B$2:E2329,4,0)</f>
        <v xml:space="preserve"> 43°23'13.56"O</v>
      </c>
      <c r="R1482" s="62">
        <v>4033</v>
      </c>
      <c r="S1482" s="63" t="s">
        <v>458</v>
      </c>
      <c r="T1482" s="216" t="str">
        <f>VLOOKUP(B1482,SAOM!B$2:M3023,9,0)</f>
        <v xml:space="preserve">Ângela Maria Fonseca Morais / Adelmo Batista </v>
      </c>
      <c r="U1482" s="63" t="str">
        <f>VLOOKUP(B1482,SAOM!B$2:N3023,10,0)</f>
        <v>Rua Irmã Maria de Carvalho - Bairro Centro</v>
      </c>
      <c r="V1482" s="216" t="str">
        <f>VLOOKUP(B1482,SAOM!B$2:P3023,12,0)</f>
        <v>038 3541-1224</v>
      </c>
      <c r="W1482" s="217" t="str">
        <f>VLOOKUP(B1482,SAOM!B$2:O3023,11,0)</f>
        <v>39150-000</v>
      </c>
      <c r="X1482" s="62" t="str">
        <f>VLOOKUP(B1482,SAOM!B$2:Q3023,13,0)</f>
        <v>00:20:0E:10:57:B3</v>
      </c>
      <c r="Y1482" s="63">
        <v>41330</v>
      </c>
      <c r="Z1482" s="65" t="s">
        <v>12178</v>
      </c>
      <c r="AA1482" s="66"/>
      <c r="AB1482" s="224">
        <v>41332</v>
      </c>
      <c r="AC1482" s="289" t="e">
        <f>VLOOKUP(D1482,Faturamento!D$3:F2917,3,0)</f>
        <v>#N/A</v>
      </c>
      <c r="AD1482" s="46" t="s">
        <v>15545</v>
      </c>
      <c r="AE1482" s="66" t="str">
        <f>VLOOKUP(B1482,SAOM!B$2:T3023,16,0)</f>
        <v>31/01/2013 17:02:26 	Hernan Martins Alves 	Número correto da rua é 88 e o bairro Matozinhos. Acrescentar novo telefone para contato: 38 8809-1574   	Pendência Ativação</v>
      </c>
      <c r="AF1482" s="66">
        <f t="shared" si="86"/>
        <v>90</v>
      </c>
      <c r="AG1482" s="66" t="s">
        <v>4162</v>
      </c>
      <c r="AH1482" s="66"/>
      <c r="AI1482" s="182"/>
      <c r="AJ1482" s="116"/>
      <c r="AK1482" s="116"/>
      <c r="AL1482" s="65" t="str">
        <f>VLOOKUP(B1482,SAOM!B$2:U3140,20,0)</f>
        <v>Vai deixar conectado no modem</v>
      </c>
    </row>
    <row r="1483" spans="1:38" s="57" customFormat="1" ht="15.75" customHeight="1">
      <c r="A1483" s="39">
        <v>5097</v>
      </c>
      <c r="B1483" s="31">
        <v>5097</v>
      </c>
      <c r="C1483" s="31">
        <v>5097</v>
      </c>
      <c r="D1483" s="31" t="str">
        <f>VLOOKUP(B1483,SAOM!B$2:H3140,7,0)</f>
        <v>SES-SERO-5097</v>
      </c>
      <c r="E1483" s="24">
        <v>41249</v>
      </c>
      <c r="F1483" s="24">
        <f t="shared" si="85"/>
        <v>41294</v>
      </c>
      <c r="G1483" s="24">
        <f>VLOOKUP(B1483,SAOM!B$2:D3027,3,0)</f>
        <v>41326</v>
      </c>
      <c r="H1483" s="24">
        <f t="shared" si="84"/>
        <v>41309</v>
      </c>
      <c r="I1483" s="24">
        <v>41305</v>
      </c>
      <c r="J1483" s="48" t="s">
        <v>469</v>
      </c>
      <c r="K1483" s="31" t="str">
        <f>VLOOKUP(B1483,SAOM!B$2:H3024,4,0)</f>
        <v>Aceito</v>
      </c>
      <c r="L1483" s="48" t="s">
        <v>14234</v>
      </c>
      <c r="M1483" s="33" t="str">
        <f>VLOOKUP(B1483,SAOM!B$2:F3310,5,0)</f>
        <v>SH Sat</v>
      </c>
      <c r="N1483" s="40" t="s">
        <v>12563</v>
      </c>
      <c r="O1483" s="40" t="str">
        <f>VLOOKUP(N1483,Coordenadas!B$2:C2330,2,0)</f>
        <v>JEQUITINHONHA</v>
      </c>
      <c r="P1483" s="40" t="str">
        <f>VLOOKUP(N1483,Coordenadas!B$2:D2330,3,0)</f>
        <v xml:space="preserve"> 18°36'21.45"S</v>
      </c>
      <c r="Q1483" s="40" t="str">
        <f>VLOOKUP(N1483,Coordenadas!B$2:E2330,4,0)</f>
        <v xml:space="preserve"> 43°23'13.56"O</v>
      </c>
      <c r="R1483" s="33">
        <v>4035</v>
      </c>
      <c r="S1483" s="24" t="s">
        <v>458</v>
      </c>
      <c r="T1483" s="54" t="str">
        <f>VLOOKUP(B1483,SAOM!B$2:M3024,9,0)</f>
        <v>Mirtes da Conceição Ribeiro / Alisson José Ri</v>
      </c>
      <c r="U1483" s="24" t="str">
        <f>VLOOKUP(B1483,SAOM!B$2:N3024,10,0)</f>
        <v>Rua Alferes Luiz Pinto, S/N - Bairro Centro</v>
      </c>
      <c r="V1483" s="54" t="str">
        <f>VLOOKUP(B1483,SAOM!B$2:P3024,12,0)</f>
        <v>038 3541-1379</v>
      </c>
      <c r="W1483" s="175" t="str">
        <f>VLOOKUP(B1483,SAOM!B$2:O3024,11,0)</f>
        <v>39150-000</v>
      </c>
      <c r="X1483" s="31" t="str">
        <f>VLOOKUP(B1483,SAOM!B$2:Q3024,13,0)</f>
        <v>00:20:0e:10:59:51</v>
      </c>
      <c r="Y1483" s="24">
        <v>41326</v>
      </c>
      <c r="Z1483" s="40" t="s">
        <v>12178</v>
      </c>
      <c r="AA1483" s="55">
        <v>41332</v>
      </c>
      <c r="AB1483" s="56">
        <v>41332</v>
      </c>
      <c r="AC1483" s="287">
        <f>VLOOKUP(D1483,Faturamento!D$3:F2918,3,0)</f>
        <v>41363</v>
      </c>
      <c r="AD1483" s="45"/>
      <c r="AE1483" s="55"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55">
        <f t="shared" si="86"/>
        <v>41422</v>
      </c>
      <c r="AG1483" s="55" t="s">
        <v>4162</v>
      </c>
      <c r="AH1483" s="55"/>
      <c r="AI1483" s="181"/>
      <c r="AJ1483" s="115"/>
      <c r="AK1483" s="115"/>
      <c r="AL1483" s="11" t="str">
        <f>VLOOKUP(B1483,SAOM!B$2:U3141,20,0)</f>
        <v>Modem.</v>
      </c>
    </row>
    <row r="1484" spans="1:38" s="57" customFormat="1" ht="15.75" customHeight="1">
      <c r="A1484" s="39">
        <v>5096</v>
      </c>
      <c r="B1484" s="31">
        <v>5096</v>
      </c>
      <c r="C1484" s="31">
        <v>5096</v>
      </c>
      <c r="D1484" s="31" t="str">
        <f>VLOOKUP(B1484,SAOM!B$2:H3141,7,0)</f>
        <v>SES-SERO-5096</v>
      </c>
      <c r="E1484" s="24">
        <v>41249</v>
      </c>
      <c r="F1484" s="24">
        <f t="shared" si="85"/>
        <v>41294</v>
      </c>
      <c r="G1484" s="24">
        <f>VLOOKUP(B1484,SAOM!B$2:D3028,3,0)</f>
        <v>41327</v>
      </c>
      <c r="H1484" s="24">
        <f t="shared" si="84"/>
        <v>41309</v>
      </c>
      <c r="I1484" s="24">
        <v>41305</v>
      </c>
      <c r="J1484" s="48" t="s">
        <v>469</v>
      </c>
      <c r="K1484" s="31" t="str">
        <f>VLOOKUP(B1484,SAOM!B$2:H3025,4,0)</f>
        <v>Aceito</v>
      </c>
      <c r="L1484" s="48" t="s">
        <v>14234</v>
      </c>
      <c r="M1484" s="33" t="str">
        <f>VLOOKUP(B1484,SAOM!B$2:F3311,5,0)</f>
        <v>SH Sat</v>
      </c>
      <c r="N1484" s="40" t="s">
        <v>12563</v>
      </c>
      <c r="O1484" s="40" t="str">
        <f>VLOOKUP(N1484,Coordenadas!B$2:C2331,2,0)</f>
        <v>JEQUITINHONHA</v>
      </c>
      <c r="P1484" s="40" t="str">
        <f>VLOOKUP(N1484,Coordenadas!B$2:D2331,3,0)</f>
        <v xml:space="preserve"> 18°36'21.45"S</v>
      </c>
      <c r="Q1484" s="40" t="str">
        <f>VLOOKUP(N1484,Coordenadas!B$2:E2331,4,0)</f>
        <v xml:space="preserve"> 43°23'13.56"O</v>
      </c>
      <c r="R1484" s="31">
        <v>4035</v>
      </c>
      <c r="S1484" s="24" t="s">
        <v>458</v>
      </c>
      <c r="T1484" s="54" t="str">
        <f>VLOOKUP(B1484,SAOM!B$2:M3025,9,0)</f>
        <v>Mirtes da Conceição Ribeiro / Alisson José Ri</v>
      </c>
      <c r="U1484" s="24" t="str">
        <f>VLOOKUP(B1484,SAOM!B$2:N3025,10,0)</f>
        <v>Rua Nossa Senhora de Fátima, 59 - Bairro Dist. Deputado Augusto Clementino</v>
      </c>
      <c r="V1484" s="54" t="str">
        <f>VLOOKUP(B1484,SAOM!B$2:P3025,12,0)</f>
        <v>038 3541-1379</v>
      </c>
      <c r="W1484" s="175" t="str">
        <f>VLOOKUP(B1484,SAOM!B$2:O3025,11,0)</f>
        <v>39150-000</v>
      </c>
      <c r="X1484" s="31" t="str">
        <f>VLOOKUP(B1484,SAOM!B$2:Q3025,13,0)</f>
        <v>00:20:0E:10:57:39</v>
      </c>
      <c r="Y1484" s="24">
        <v>41327</v>
      </c>
      <c r="Z1484" s="40" t="s">
        <v>12178</v>
      </c>
      <c r="AA1484" s="55">
        <v>41334</v>
      </c>
      <c r="AB1484" s="56">
        <v>41332</v>
      </c>
      <c r="AC1484" s="287">
        <f>VLOOKUP(D1484,Faturamento!D$3:F2919,3,0)</f>
        <v>41365</v>
      </c>
      <c r="AD1484" s="45"/>
      <c r="AE1484" s="55"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55">
        <f t="shared" si="86"/>
        <v>41424</v>
      </c>
      <c r="AG1484" s="55" t="s">
        <v>4162</v>
      </c>
      <c r="AH1484" s="55"/>
      <c r="AI1484" s="181"/>
      <c r="AJ1484" s="115"/>
      <c r="AK1484" s="115"/>
      <c r="AL1484" s="11" t="str">
        <f>VLOOKUP(B1484,SAOM!B$2:U3142,20,0)</f>
        <v>Vai deixar no modem</v>
      </c>
    </row>
    <row r="1485" spans="1:38" s="57" customFormat="1" ht="15.75" customHeight="1">
      <c r="A1485" s="39">
        <v>5095</v>
      </c>
      <c r="B1485" s="31">
        <v>5095</v>
      </c>
      <c r="C1485" s="31">
        <v>5095</v>
      </c>
      <c r="D1485" s="31" t="str">
        <f>VLOOKUP(B1485,SAOM!B$2:H3142,7,0)</f>
        <v>-</v>
      </c>
      <c r="E1485" s="24">
        <v>41249</v>
      </c>
      <c r="F1485" s="24">
        <v>41332</v>
      </c>
      <c r="G1485" s="24">
        <f>VLOOKUP(B1485,SAOM!B$2:D3029,3,0)</f>
        <v>41332</v>
      </c>
      <c r="H1485" s="24">
        <f t="shared" si="84"/>
        <v>41347</v>
      </c>
      <c r="I1485" s="24">
        <v>41305</v>
      </c>
      <c r="J1485" s="48" t="s">
        <v>700</v>
      </c>
      <c r="K1485" s="31" t="str">
        <f>VLOOKUP(B1485,SAOM!B$2:H3026,4,0)</f>
        <v>Paralisado</v>
      </c>
      <c r="L1485" s="48" t="s">
        <v>14234</v>
      </c>
      <c r="M1485" s="33" t="str">
        <f>VLOOKUP(B1485,SAOM!B$2:F3312,5,0)</f>
        <v>SH Sat</v>
      </c>
      <c r="N1485" s="40" t="s">
        <v>12563</v>
      </c>
      <c r="O1485" s="40" t="str">
        <f>VLOOKUP(N1485,Coordenadas!B$2:C2332,2,0)</f>
        <v>JEQUITINHONHA</v>
      </c>
      <c r="P1485" s="40" t="str">
        <f>VLOOKUP(N1485,Coordenadas!B$2:D2332,3,0)</f>
        <v xml:space="preserve"> 18°36'21.45"S</v>
      </c>
      <c r="Q1485" s="40" t="str">
        <f>VLOOKUP(N1485,Coordenadas!B$2:E2332,4,0)</f>
        <v xml:space="preserve"> 43°23'13.56"O</v>
      </c>
      <c r="R1485" s="31">
        <v>4033</v>
      </c>
      <c r="S1485" s="24" t="s">
        <v>458</v>
      </c>
      <c r="T1485" s="54" t="str">
        <f>VLOOKUP(B1485,SAOM!B$2:M3026,9,0)</f>
        <v>Mirtes da Conceição Ribeiro Alisson José Riba</v>
      </c>
      <c r="U1485" s="24" t="str">
        <f>VLOOKUP(B1485,SAOM!B$2:N3026,10,0)</f>
        <v>Rua Nova, 449 - Bairro Bela Vista</v>
      </c>
      <c r="V1485" s="54" t="str">
        <f>VLOOKUP(B1485,SAOM!B$2:P3026,12,0)</f>
        <v>038 3541-1379</v>
      </c>
      <c r="W1485" s="175" t="str">
        <f>VLOOKUP(B1485,SAOM!B$2:O3026,11,0)</f>
        <v>39150-000</v>
      </c>
      <c r="X1485" s="31" t="str">
        <f>VLOOKUP(B1485,SAOM!B$2:Q3026,13,0)</f>
        <v>-</v>
      </c>
      <c r="Y1485" s="24"/>
      <c r="Z1485" s="40"/>
      <c r="AA1485" s="55"/>
      <c r="AB1485" s="56" t="e">
        <f>VLOOKUP(C1485,Relatorios!A$3:B2256,2,0)</f>
        <v>#N/A</v>
      </c>
      <c r="AC1485" s="287" t="e">
        <f>VLOOKUP(D1485,Faturamento!D$3:F2920,3,0)</f>
        <v>#N/A</v>
      </c>
      <c r="AD1485" s="45"/>
      <c r="AE1485" s="55" t="str">
        <f>VLOOKUP(B1485,SAOM!B$2:T3026,16,0)</f>
        <v>15/04/2013 08:47:52 	Hernan Martins Alves 	Endereço está incorreto, não souberam informar o novo endereço.  	Pendência Ativação
27/02/2013 13:05:58 	Ivan Santos 	  	Pendência Ativação Resolvida
31/01/2013 17:17:02 	Hernan Martins Alves 	Mirtes</v>
      </c>
      <c r="AF1485" s="55">
        <f t="shared" si="86"/>
        <v>90</v>
      </c>
      <c r="AG1485" s="55" t="s">
        <v>4162</v>
      </c>
      <c r="AH1485" s="55"/>
      <c r="AI1485" s="181"/>
      <c r="AJ1485" s="115"/>
      <c r="AK1485" s="115"/>
      <c r="AL1485" s="40" t="str">
        <f>VLOOKUP(B1485,SAOM!B$2:U3143,20,0)</f>
        <v>-</v>
      </c>
    </row>
    <row r="1486" spans="1:38" s="57" customFormat="1" ht="15.75" customHeight="1">
      <c r="A1486" s="39">
        <v>5094</v>
      </c>
      <c r="B1486" s="31">
        <v>5094</v>
      </c>
      <c r="C1486" s="31">
        <v>5094</v>
      </c>
      <c r="D1486" s="31" t="str">
        <f>VLOOKUP(B1486,SAOM!B$2:H3143,7,0)</f>
        <v>-</v>
      </c>
      <c r="E1486" s="24">
        <v>41249</v>
      </c>
      <c r="F1486" s="24">
        <v>41332</v>
      </c>
      <c r="G1486" s="24">
        <f>VLOOKUP(B1486,SAOM!B$2:D3030,3,0)</f>
        <v>41343</v>
      </c>
      <c r="H1486" s="24">
        <f t="shared" si="84"/>
        <v>41347</v>
      </c>
      <c r="I1486" s="24">
        <v>41305</v>
      </c>
      <c r="J1486" s="48" t="s">
        <v>12061</v>
      </c>
      <c r="K1486" s="31" t="str">
        <f>VLOOKUP(B1486,SAOM!B$2:H3027,4,0)</f>
        <v>A agendar</v>
      </c>
      <c r="L1486" s="48" t="s">
        <v>14234</v>
      </c>
      <c r="M1486" s="33" t="str">
        <f>VLOOKUP(B1486,SAOM!B$2:F3313,5,0)</f>
        <v>SH Sat</v>
      </c>
      <c r="N1486" s="40" t="s">
        <v>12563</v>
      </c>
      <c r="O1486" s="40" t="str">
        <f>VLOOKUP(N1486,Coordenadas!B$2:C2333,2,0)</f>
        <v>JEQUITINHONHA</v>
      </c>
      <c r="P1486" s="40" t="str">
        <f>VLOOKUP(N1486,Coordenadas!B$2:D2333,3,0)</f>
        <v xml:space="preserve"> 18°36'21.45"S</v>
      </c>
      <c r="Q1486" s="40" t="str">
        <f>VLOOKUP(N1486,Coordenadas!B$2:E2333,4,0)</f>
        <v xml:space="preserve"> 43°23'13.56"O</v>
      </c>
      <c r="R1486" s="31">
        <v>4033</v>
      </c>
      <c r="S1486" s="24">
        <v>41400</v>
      </c>
      <c r="T1486" s="54" t="str">
        <f>VLOOKUP(B1486,SAOM!B$2:M3027,9,0)</f>
        <v>Mirtes da Conceição Ribeiro / Alisson José Ri</v>
      </c>
      <c r="U1486" s="24" t="str">
        <f>VLOOKUP(B1486,SAOM!B$2:N3027,10,0)</f>
        <v>Rua Alferes Luiz Pinto, 30 - Bairro Centro</v>
      </c>
      <c r="V1486" s="54" t="str">
        <f>VLOOKUP(B1486,SAOM!B$2:P3027,12,0)</f>
        <v>038 3541-1379</v>
      </c>
      <c r="W1486" s="175" t="str">
        <f>VLOOKUP(B1486,SAOM!B$2:O3027,11,0)</f>
        <v>39150-000</v>
      </c>
      <c r="X1486" s="31" t="str">
        <f>VLOOKUP(B1486,SAOM!B$2:Q3027,13,0)</f>
        <v>-</v>
      </c>
      <c r="Y1486" s="24"/>
      <c r="Z1486" s="40"/>
      <c r="AA1486" s="55"/>
      <c r="AB1486" s="56" t="e">
        <f>VLOOKUP(C1486,Relatorios!A$3:B2257,2,0)</f>
        <v>#N/A</v>
      </c>
      <c r="AC1486" s="287" t="e">
        <f>VLOOKUP(D1486,Faturamento!D$3:F2921,3,0)</f>
        <v>#N/A</v>
      </c>
      <c r="AD1486" s="45"/>
      <c r="AE1486" s="55"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55">
        <f t="shared" si="86"/>
        <v>90</v>
      </c>
      <c r="AG1486" s="55" t="s">
        <v>4162</v>
      </c>
      <c r="AH1486" s="55"/>
      <c r="AI1486" s="181"/>
      <c r="AJ1486" s="115"/>
      <c r="AK1486" s="115"/>
      <c r="AL1486" s="40" t="str">
        <f>VLOOKUP(B1486,SAOM!B$2:U3144,20,0)</f>
        <v>-</v>
      </c>
    </row>
    <row r="1487" spans="1:38" s="57" customFormat="1" ht="15.75" customHeight="1">
      <c r="A1487" s="39">
        <v>5093</v>
      </c>
      <c r="B1487" s="31">
        <v>5093</v>
      </c>
      <c r="C1487" s="31">
        <v>5093</v>
      </c>
      <c r="D1487" s="31" t="str">
        <f>VLOOKUP(B1487,SAOM!B$2:H3144,7,0)</f>
        <v>SES-SERO-5093</v>
      </c>
      <c r="E1487" s="24">
        <v>41249</v>
      </c>
      <c r="F1487" s="24">
        <f t="shared" ref="F1487:F1518" si="87">E1487+45</f>
        <v>41294</v>
      </c>
      <c r="G1487" s="24">
        <f>VLOOKUP(B1487,SAOM!B$2:D3031,3,0)</f>
        <v>41331</v>
      </c>
      <c r="H1487" s="24">
        <f t="shared" si="84"/>
        <v>41309</v>
      </c>
      <c r="I1487" s="24">
        <v>41305</v>
      </c>
      <c r="J1487" s="48" t="s">
        <v>469</v>
      </c>
      <c r="K1487" s="31" t="str">
        <f>VLOOKUP(B1487,SAOM!B$2:H3028,4,0)</f>
        <v>Aceito</v>
      </c>
      <c r="L1487" s="48" t="s">
        <v>14234</v>
      </c>
      <c r="M1487" s="33" t="str">
        <f>VLOOKUP(B1487,SAOM!B$2:F3314,5,0)</f>
        <v>SH Sat</v>
      </c>
      <c r="N1487" s="40" t="s">
        <v>12563</v>
      </c>
      <c r="O1487" s="40" t="str">
        <f>VLOOKUP(N1487,Coordenadas!B$2:C2334,2,0)</f>
        <v>JEQUITINHONHA</v>
      </c>
      <c r="P1487" s="40" t="str">
        <f>VLOOKUP(N1487,Coordenadas!B$2:D2334,3,0)</f>
        <v xml:space="preserve"> 18°36'21.45"S</v>
      </c>
      <c r="Q1487" s="40" t="str">
        <f>VLOOKUP(N1487,Coordenadas!B$2:E2334,4,0)</f>
        <v xml:space="preserve"> 43°23'13.56"O</v>
      </c>
      <c r="R1487" s="33">
        <v>4035</v>
      </c>
      <c r="S1487" s="24" t="s">
        <v>458</v>
      </c>
      <c r="T1487" s="54" t="str">
        <f>VLOOKUP(B1487,SAOM!B$2:M3028,9,0)</f>
        <v>Mirtes da Conceição Ribeiro / Alisson José Ri</v>
      </c>
      <c r="U1487" s="24" t="str">
        <f>VLOOKUP(B1487,SAOM!B$2:N3028,10,0)</f>
        <v>Rua Ladainha, s/n - Bairro Dist. Pedro Lessa</v>
      </c>
      <c r="V1487" s="54" t="str">
        <f>VLOOKUP(B1487,SAOM!B$2:P3028,12,0)</f>
        <v>038 3541-1379</v>
      </c>
      <c r="W1487" s="175" t="str">
        <f>VLOOKUP(B1487,SAOM!B$2:O3028,11,0)</f>
        <v>39150-000</v>
      </c>
      <c r="X1487" s="31" t="str">
        <f>VLOOKUP(B1487,SAOM!B$2:Q3028,13,0)</f>
        <v>00:20:0E:10:58:60</v>
      </c>
      <c r="Y1487" s="24">
        <v>41331</v>
      </c>
      <c r="Z1487" s="40" t="s">
        <v>12178</v>
      </c>
      <c r="AA1487" s="55">
        <v>41332</v>
      </c>
      <c r="AB1487" s="56">
        <v>41332</v>
      </c>
      <c r="AC1487" s="287">
        <f>VLOOKUP(D1487,Faturamento!D$3:F2922,3,0)</f>
        <v>41363</v>
      </c>
      <c r="AD1487" s="45"/>
      <c r="AE1487" s="55"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55">
        <f t="shared" si="86"/>
        <v>41422</v>
      </c>
      <c r="AG1487" s="55" t="s">
        <v>4162</v>
      </c>
      <c r="AH1487" s="55"/>
      <c r="AI1487" s="181"/>
      <c r="AJ1487" s="115"/>
      <c r="AK1487" s="115"/>
      <c r="AL1487" s="11" t="str">
        <f>VLOOKUP(B1487,SAOM!B$2:U3145,20,0)</f>
        <v>Vai deixar conectado no modem.</v>
      </c>
    </row>
    <row r="1488" spans="1:38" s="57" customFormat="1" ht="15.75" customHeight="1">
      <c r="A1488" s="39">
        <v>5092</v>
      </c>
      <c r="B1488" s="31">
        <v>5092</v>
      </c>
      <c r="C1488" s="31">
        <v>5092</v>
      </c>
      <c r="D1488" s="31" t="str">
        <f>VLOOKUP(B1488,SAOM!B$2:H3145,7,0)</f>
        <v>SES-SERO-5092</v>
      </c>
      <c r="E1488" s="24">
        <v>41249</v>
      </c>
      <c r="F1488" s="24">
        <f t="shared" si="87"/>
        <v>41294</v>
      </c>
      <c r="G1488" s="24">
        <f>VLOOKUP(B1488,SAOM!B$2:D3032,3,0)</f>
        <v>41330</v>
      </c>
      <c r="H1488" s="24">
        <f t="shared" si="84"/>
        <v>41309</v>
      </c>
      <c r="I1488" s="24">
        <v>41305</v>
      </c>
      <c r="J1488" s="48" t="s">
        <v>469</v>
      </c>
      <c r="K1488" s="31" t="str">
        <f>VLOOKUP(B1488,SAOM!B$2:H3029,4,0)</f>
        <v>Aceito</v>
      </c>
      <c r="L1488" s="48" t="s">
        <v>14234</v>
      </c>
      <c r="M1488" s="33" t="str">
        <f>VLOOKUP(B1488,SAOM!B$2:F3315,5,0)</f>
        <v>SH Sat</v>
      </c>
      <c r="N1488" s="40" t="s">
        <v>12563</v>
      </c>
      <c r="O1488" s="40" t="str">
        <f>VLOOKUP(N1488,Coordenadas!B$2:C2335,2,0)</f>
        <v>JEQUITINHONHA</v>
      </c>
      <c r="P1488" s="40" t="str">
        <f>VLOOKUP(N1488,Coordenadas!B$2:D2335,3,0)</f>
        <v xml:space="preserve"> 18°36'21.45"S</v>
      </c>
      <c r="Q1488" s="40" t="str">
        <f>VLOOKUP(N1488,Coordenadas!B$2:E2335,4,0)</f>
        <v xml:space="preserve"> 43°23'13.56"O</v>
      </c>
      <c r="R1488" s="33">
        <v>4035</v>
      </c>
      <c r="S1488" s="24" t="s">
        <v>458</v>
      </c>
      <c r="T1488" s="54" t="str">
        <f>VLOOKUP(B1488,SAOM!B$2:M3029,9,0)</f>
        <v xml:space="preserve">Mirtes da Conceição Ribeiro / * Alisson José </v>
      </c>
      <c r="U1488" s="24" t="str">
        <f>VLOOKUP(B1488,SAOM!B$2:N3029,10,0)</f>
        <v>Rua Coronel João Lemos, 146 - Bairro Morro de Areia</v>
      </c>
      <c r="V1488" s="54" t="str">
        <f>VLOOKUP(B1488,SAOM!B$2:P3029,12,0)</f>
        <v>038 3541-1379</v>
      </c>
      <c r="W1488" s="175" t="str">
        <f>VLOOKUP(B1488,SAOM!B$2:O3029,11,0)</f>
        <v>39150-000</v>
      </c>
      <c r="X1488" s="31" t="str">
        <f>VLOOKUP(B1488,SAOM!B$2:Q3029,13,0)</f>
        <v>00:20:0e:10:57:fa</v>
      </c>
      <c r="Y1488" s="24">
        <v>41330</v>
      </c>
      <c r="Z1488" s="40" t="s">
        <v>12178</v>
      </c>
      <c r="AA1488" s="55">
        <v>41332</v>
      </c>
      <c r="AB1488" s="56">
        <v>41332</v>
      </c>
      <c r="AC1488" s="287">
        <f>VLOOKUP(D1488,Faturamento!D$3:F2923,3,0)</f>
        <v>41363</v>
      </c>
      <c r="AD1488" s="45"/>
      <c r="AE1488" s="55"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55">
        <f t="shared" si="86"/>
        <v>41422</v>
      </c>
      <c r="AG1488" s="55" t="s">
        <v>4162</v>
      </c>
      <c r="AH1488" s="55"/>
      <c r="AI1488" s="181"/>
      <c r="AJ1488" s="115"/>
      <c r="AK1488" s="115"/>
      <c r="AL1488" s="11" t="str">
        <f>VLOOKUP(B1488,SAOM!B$2:U3146,20,0)</f>
        <v>Modem.</v>
      </c>
    </row>
    <row r="1489" spans="1:38" s="57" customFormat="1" ht="15.75" customHeight="1">
      <c r="A1489" s="31">
        <v>5091</v>
      </c>
      <c r="B1489" s="31">
        <v>5091</v>
      </c>
      <c r="C1489" s="31">
        <v>5091</v>
      </c>
      <c r="D1489" s="31" t="str">
        <f>VLOOKUP(B1489,SAOM!B$2:H3146,7,0)</f>
        <v>SES-SERO-5091</v>
      </c>
      <c r="E1489" s="24">
        <v>41249</v>
      </c>
      <c r="F1489" s="24">
        <f t="shared" si="87"/>
        <v>41294</v>
      </c>
      <c r="G1489" s="24">
        <f>VLOOKUP(B1489,SAOM!B$2:D3033,3,0)</f>
        <v>41330</v>
      </c>
      <c r="H1489" s="24">
        <f t="shared" si="84"/>
        <v>41309</v>
      </c>
      <c r="I1489" s="24">
        <v>41305</v>
      </c>
      <c r="J1489" s="48" t="s">
        <v>469</v>
      </c>
      <c r="K1489" s="31" t="str">
        <f>VLOOKUP(B1489,SAOM!B$2:H3030,4,0)</f>
        <v>Aceito</v>
      </c>
      <c r="L1489" s="48" t="s">
        <v>14234</v>
      </c>
      <c r="M1489" s="33" t="str">
        <f>VLOOKUP(B1489,SAOM!B$2:F3316,5,0)</f>
        <v>SH Sat</v>
      </c>
      <c r="N1489" s="40" t="s">
        <v>12563</v>
      </c>
      <c r="O1489" s="40" t="str">
        <f>VLOOKUP(N1489,Coordenadas!B$2:C2336,2,0)</f>
        <v>JEQUITINHONHA</v>
      </c>
      <c r="P1489" s="40" t="str">
        <f>VLOOKUP(N1489,Coordenadas!B$2:D2336,3,0)</f>
        <v xml:space="preserve"> 18°36'21.45"S</v>
      </c>
      <c r="Q1489" s="40" t="str">
        <f>VLOOKUP(N1489,Coordenadas!B$2:E2336,4,0)</f>
        <v xml:space="preserve"> 43°23'13.56"O</v>
      </c>
      <c r="R1489" s="33">
        <v>4035</v>
      </c>
      <c r="S1489" s="24" t="s">
        <v>458</v>
      </c>
      <c r="T1489" s="54" t="str">
        <f>VLOOKUP(B1489,SAOM!B$2:M3030,9,0)</f>
        <v>Ronaldo / Mirtes da Conceição Ribeiro / Aliss</v>
      </c>
      <c r="U1489" s="24" t="str">
        <f>VLOOKUP(B1489,SAOM!B$2:N3030,10,0)</f>
        <v>Rua José Felipe, 125 - Bairro Dist. São Gonçalo do Rio das Pedras</v>
      </c>
      <c r="V1489" s="54">
        <f>VLOOKUP(B1489,SAOM!B$2:P3030,12,0)</f>
        <v>3888075406</v>
      </c>
      <c r="W1489" s="175" t="str">
        <f>VLOOKUP(B1489,SAOM!B$2:O3030,11,0)</f>
        <v>39150-000</v>
      </c>
      <c r="X1489" s="31" t="str">
        <f>VLOOKUP(B1489,SAOM!B$2:Q3030,13,0)</f>
        <v>00:20:0E:10:59:59</v>
      </c>
      <c r="Y1489" s="24">
        <v>41330</v>
      </c>
      <c r="Z1489" s="40" t="s">
        <v>12178</v>
      </c>
      <c r="AA1489" s="55">
        <v>41332</v>
      </c>
      <c r="AB1489" s="56">
        <v>41331</v>
      </c>
      <c r="AC1489" s="287">
        <f>VLOOKUP(D1489,Faturamento!D$3:F2924,3,0)</f>
        <v>41363</v>
      </c>
      <c r="AD1489" s="45"/>
      <c r="AE1489" s="55"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55">
        <f t="shared" si="86"/>
        <v>41422</v>
      </c>
      <c r="AG1489" s="55">
        <v>41360</v>
      </c>
      <c r="AH1489" s="55">
        <v>41389</v>
      </c>
      <c r="AI1489" s="181" t="s">
        <v>8608</v>
      </c>
      <c r="AJ1489" s="14" t="s">
        <v>16258</v>
      </c>
      <c r="AK1489" s="115" t="s">
        <v>17832</v>
      </c>
      <c r="AL1489" s="11" t="str">
        <f>VLOOKUP(B1489,SAOM!B$2:U3147,20,0)</f>
        <v>Vai deixar conectado no modem.</v>
      </c>
    </row>
    <row r="1490" spans="1:38" s="57" customFormat="1" ht="15.75" customHeight="1">
      <c r="A1490" s="39">
        <v>5090</v>
      </c>
      <c r="B1490" s="31">
        <v>5090</v>
      </c>
      <c r="C1490" s="31">
        <v>5090</v>
      </c>
      <c r="D1490" s="31" t="str">
        <f>VLOOKUP(B1490,SAOM!B$2:H3147,7,0)</f>
        <v>SES-SERO-5090</v>
      </c>
      <c r="E1490" s="24">
        <v>41249</v>
      </c>
      <c r="F1490" s="24">
        <f t="shared" si="87"/>
        <v>41294</v>
      </c>
      <c r="G1490" s="24">
        <f>VLOOKUP(B1490,SAOM!B$2:D3034,3,0)</f>
        <v>41330</v>
      </c>
      <c r="H1490" s="24">
        <f t="shared" si="84"/>
        <v>41309</v>
      </c>
      <c r="I1490" s="24">
        <v>41305</v>
      </c>
      <c r="J1490" s="48" t="s">
        <v>469</v>
      </c>
      <c r="K1490" s="31" t="str">
        <f>VLOOKUP(B1490,SAOM!B$2:H3031,4,0)</f>
        <v>Aceito</v>
      </c>
      <c r="L1490" s="48" t="s">
        <v>14234</v>
      </c>
      <c r="M1490" s="33" t="str">
        <f>VLOOKUP(B1490,SAOM!B$2:F3317,5,0)</f>
        <v>SH Sat</v>
      </c>
      <c r="N1490" s="40" t="s">
        <v>12563</v>
      </c>
      <c r="O1490" s="40" t="str">
        <f>VLOOKUP(N1490,Coordenadas!B$2:C2337,2,0)</f>
        <v>JEQUITINHONHA</v>
      </c>
      <c r="P1490" s="40" t="str">
        <f>VLOOKUP(N1490,Coordenadas!B$2:D2337,3,0)</f>
        <v xml:space="preserve"> 18°36'21.45"S</v>
      </c>
      <c r="Q1490" s="40" t="str">
        <f>VLOOKUP(N1490,Coordenadas!B$2:E2337,4,0)</f>
        <v xml:space="preserve"> 43°23'13.56"O</v>
      </c>
      <c r="R1490" s="33">
        <v>4035</v>
      </c>
      <c r="S1490" s="24" t="s">
        <v>458</v>
      </c>
      <c r="T1490" s="54" t="str">
        <f>VLOOKUP(B1490,SAOM!B$2:M3031,9,0)</f>
        <v xml:space="preserve">Mirtes da Conceição Ribeiro / * Alisson José </v>
      </c>
      <c r="U1490" s="24" t="str">
        <f>VLOOKUP(B1490,SAOM!B$2:N3031,10,0)</f>
        <v>Rua do Cruzeirinho, 330 - Bairro Dist. Milho Verde</v>
      </c>
      <c r="V1490" s="54" t="str">
        <f>VLOOKUP(B1490,SAOM!B$2:P3031,12,0)</f>
        <v>038 3541-1379</v>
      </c>
      <c r="W1490" s="175" t="str">
        <f>VLOOKUP(B1490,SAOM!B$2:O3031,11,0)</f>
        <v>39150-000</v>
      </c>
      <c r="X1490" s="31" t="str">
        <f>VLOOKUP(B1490,SAOM!B$2:Q3031,13,0)</f>
        <v>00:20:0E:10:57:25</v>
      </c>
      <c r="Y1490" s="24">
        <v>41330</v>
      </c>
      <c r="Z1490" s="40" t="s">
        <v>12178</v>
      </c>
      <c r="AA1490" s="55">
        <v>41332</v>
      </c>
      <c r="AB1490" s="56">
        <v>41332</v>
      </c>
      <c r="AC1490" s="287">
        <f>VLOOKUP(D1490,Faturamento!D$3:F2925,3,0)</f>
        <v>41363</v>
      </c>
      <c r="AD1490" s="45"/>
      <c r="AE1490" s="55"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55">
        <f t="shared" si="86"/>
        <v>41422</v>
      </c>
      <c r="AG1490" s="55" t="s">
        <v>4162</v>
      </c>
      <c r="AH1490" s="55"/>
      <c r="AI1490" s="181"/>
      <c r="AJ1490" s="115"/>
      <c r="AK1490" s="115"/>
      <c r="AL1490" s="11" t="str">
        <f>VLOOKUP(B1490,SAOM!B$2:U3148,20,0)</f>
        <v>Vai deixar conectado no modem.</v>
      </c>
    </row>
    <row r="1491" spans="1:38" s="15" customFormat="1" ht="15.75" customHeight="1">
      <c r="A1491" s="39">
        <v>5086</v>
      </c>
      <c r="B1491" s="31">
        <v>5086</v>
      </c>
      <c r="C1491" s="31">
        <v>5086</v>
      </c>
      <c r="D1491" s="33" t="str">
        <f>VLOOKUP(B1491,SAOM!B$2:H3148,7,0)</f>
        <v>SES-SATA-5086</v>
      </c>
      <c r="E1491" s="13">
        <v>41249</v>
      </c>
      <c r="F1491" s="13">
        <f t="shared" si="87"/>
        <v>41294</v>
      </c>
      <c r="G1491" s="13">
        <f>VLOOKUP(B1491,SAOM!B$2:D3035,3,0)</f>
        <v>41294</v>
      </c>
      <c r="H1491" s="13">
        <f t="shared" si="84"/>
        <v>41309</v>
      </c>
      <c r="I1491" s="13" t="s">
        <v>458</v>
      </c>
      <c r="J1491" s="10" t="s">
        <v>469</v>
      </c>
      <c r="K1491" s="33" t="str">
        <f>VLOOKUP(B1491,SAOM!B$2:H3032,4,0)</f>
        <v>Aceito</v>
      </c>
      <c r="L1491" s="10" t="s">
        <v>14234</v>
      </c>
      <c r="M1491" s="33" t="str">
        <f>VLOOKUP(B1491,SAOM!B$2:F3318,5,0)</f>
        <v>SH Sat</v>
      </c>
      <c r="N1491" s="11" t="s">
        <v>12589</v>
      </c>
      <c r="O1491" s="11" t="str">
        <f>VLOOKUP(N1491,Coordenadas!B$2:C2338,2,0)</f>
        <v>CENTRO</v>
      </c>
      <c r="P1491" s="11" t="str">
        <f>VLOOKUP(N1491,Coordenadas!B$2:D2338,3,0)</f>
        <v xml:space="preserve"> 19°51'36.68"S</v>
      </c>
      <c r="Q1491" s="11" t="str">
        <f>VLOOKUP(N1491,Coordenadas!B$2:E2338,4,0)</f>
        <v xml:space="preserve"> 42°58'17.15"O</v>
      </c>
      <c r="R1491" s="31">
        <v>4035</v>
      </c>
      <c r="S1491" s="13">
        <v>41297</v>
      </c>
      <c r="T1491" s="35" t="str">
        <f>VLOOKUP(B1491,SAOM!B$2:M3032,9,0)</f>
        <v>RAQUEL GONÇALVES DA COSTA</v>
      </c>
      <c r="U1491" s="13" t="str">
        <f>VLOOKUP(B1491,SAOM!B$2:N3032,10,0)</f>
        <v>Rua Paulo Rola, 90, Bairro CERÂMICA</v>
      </c>
      <c r="V1491" s="35" t="str">
        <f>VLOOKUP(B1491,SAOM!B$2:P3032,12,0)</f>
        <v>31 3856-1310</v>
      </c>
      <c r="W1491" s="60" t="str">
        <f>VLOOKUP(B1491,SAOM!B$2:O3032,11,0)</f>
        <v>35995-000</v>
      </c>
      <c r="X1491" s="33" t="str">
        <f>VLOOKUP(B1491,SAOM!B$2:Q3032,13,0)</f>
        <v>00:20:0e:10:57:f6</v>
      </c>
      <c r="Y1491" s="13">
        <v>41351</v>
      </c>
      <c r="Z1491" s="40" t="s">
        <v>13262</v>
      </c>
      <c r="AA1491" s="14">
        <v>41352</v>
      </c>
      <c r="AB1491" s="28">
        <v>41355</v>
      </c>
      <c r="AC1491" s="287">
        <f>VLOOKUP(D1491,Faturamento!D$3:F2926,3,0)</f>
        <v>41383</v>
      </c>
      <c r="AD1491" s="41"/>
      <c r="AE1491" s="14" t="str">
        <f>VLOOKUP(B1491,SAOM!B$2:T3032,16,0)</f>
        <v>-</v>
      </c>
      <c r="AF1491" s="14">
        <f t="shared" si="86"/>
        <v>41442</v>
      </c>
      <c r="AG1491" s="14" t="s">
        <v>4162</v>
      </c>
      <c r="AH1491" s="14"/>
      <c r="AI1491" s="47"/>
      <c r="AJ1491" s="114"/>
      <c r="AK1491" s="114"/>
      <c r="AL1491" s="11" t="str">
        <f>VLOOKUP(B1491,SAOM!B$2:U3149,20,0)</f>
        <v>Conectado ao moden</v>
      </c>
    </row>
    <row r="1492" spans="1:38" s="15" customFormat="1" ht="15.75" customHeight="1">
      <c r="A1492" s="39">
        <v>5085</v>
      </c>
      <c r="B1492" s="31">
        <v>5085</v>
      </c>
      <c r="C1492" s="31">
        <v>5085</v>
      </c>
      <c r="D1492" s="33" t="str">
        <f>VLOOKUP(B1492,SAOM!B$2:H3149,7,0)</f>
        <v>-</v>
      </c>
      <c r="E1492" s="13">
        <v>41249</v>
      </c>
      <c r="F1492" s="13">
        <f t="shared" si="87"/>
        <v>41294</v>
      </c>
      <c r="G1492" s="13">
        <f>VLOOKUP(B1492,SAOM!B$2:D3036,3,0)</f>
        <v>41294</v>
      </c>
      <c r="H1492" s="13">
        <f t="shared" si="84"/>
        <v>41309</v>
      </c>
      <c r="I1492" s="13">
        <v>41337</v>
      </c>
      <c r="J1492" s="10" t="s">
        <v>700</v>
      </c>
      <c r="K1492" s="33" t="str">
        <f>VLOOKUP(B1492,SAOM!B$2:H3033,4,0)</f>
        <v>Paralisado</v>
      </c>
      <c r="L1492" s="10" t="s">
        <v>14234</v>
      </c>
      <c r="M1492" s="33" t="str">
        <f>VLOOKUP(B1492,SAOM!B$2:F3319,5,0)</f>
        <v>SH Sat</v>
      </c>
      <c r="N1492" s="11" t="s">
        <v>8782</v>
      </c>
      <c r="O1492" s="11" t="str">
        <f>VLOOKUP(N1492,Coordenadas!B$2:C2339,2,0)</f>
        <v>LESTE</v>
      </c>
      <c r="P1492" s="11" t="str">
        <f>VLOOKUP(N1492,Coordenadas!B$2:D2339,3,0)</f>
        <v xml:space="preserve"> 19°32'10.81"S</v>
      </c>
      <c r="Q1492" s="11" t="str">
        <f>VLOOKUP(N1492,Coordenadas!B$2:E2339,4,0)</f>
        <v xml:space="preserve"> 42° 0'23.31"O</v>
      </c>
      <c r="R1492" s="33">
        <v>4033</v>
      </c>
      <c r="S1492" s="13">
        <v>41297</v>
      </c>
      <c r="T1492" s="35" t="str">
        <f>VLOOKUP(B1492,SAOM!B$2:M3033,9,0)</f>
        <v>RAQUEL GONÇALVES DA COSTA</v>
      </c>
      <c r="U1492" s="13" t="str">
        <f>VLOOKUP(B1492,SAOM!B$2:N3033,10,0)</f>
        <v xml:space="preserve">RUA ANTONIO CAETANO DE SOUZA, 43 - Bairro CENTRO </v>
      </c>
      <c r="V1492" s="35" t="str">
        <f>VLOOKUP(B1492,SAOM!B$2:P3033,12,0)</f>
        <v>31 3856-1310</v>
      </c>
      <c r="W1492" s="60" t="str">
        <f>VLOOKUP(B1492,SAOM!B$2:O3033,11,0)</f>
        <v>35995-000</v>
      </c>
      <c r="X1492" s="33" t="str">
        <f>VLOOKUP(B1492,SAOM!B$2:Q3033,13,0)</f>
        <v>-</v>
      </c>
      <c r="Y1492" s="13"/>
      <c r="Z1492" s="11"/>
      <c r="AA1492" s="14"/>
      <c r="AB1492" s="28" t="e">
        <f>VLOOKUP(C1492,Relatorios!A$3:B2263,2,0)</f>
        <v>#N/A</v>
      </c>
      <c r="AC1492" s="287" t="e">
        <f>VLOOKUP(D1492,Faturamento!D$3:F2927,3,0)</f>
        <v>#N/A</v>
      </c>
      <c r="AD1492" s="41"/>
      <c r="AE1492" s="14" t="str">
        <f>VLOOKUP(B1492,SAOM!B$2:T3033,16,0)</f>
        <v>04/03/2013 10:42:06 	Hernan Martins Alves 	Segundo contato com a Ana Claudia no fone: 33 3315-8094 não há nenhuma unidade de atendimento com esse endereço.   	Pendência Ativação</v>
      </c>
      <c r="AF1492" s="14">
        <f t="shared" si="86"/>
        <v>90</v>
      </c>
      <c r="AG1492" s="14" t="s">
        <v>4162</v>
      </c>
      <c r="AH1492" s="14"/>
      <c r="AI1492" s="47"/>
      <c r="AJ1492" s="114"/>
      <c r="AK1492" s="114"/>
      <c r="AL1492" s="11" t="str">
        <f>VLOOKUP(B1492,SAOM!B$2:U3150,20,0)</f>
        <v>-</v>
      </c>
    </row>
    <row r="1493" spans="1:38" s="15" customFormat="1" ht="15.75" customHeight="1">
      <c r="A1493" s="39">
        <v>5084</v>
      </c>
      <c r="B1493" s="31">
        <v>5084</v>
      </c>
      <c r="C1493" s="31">
        <v>5084</v>
      </c>
      <c r="D1493" s="33" t="str">
        <f>VLOOKUP(B1493,SAOM!B$2:H3150,7,0)</f>
        <v>SES-SATA-5084</v>
      </c>
      <c r="E1493" s="13">
        <v>41249</v>
      </c>
      <c r="F1493" s="13">
        <f t="shared" si="87"/>
        <v>41294</v>
      </c>
      <c r="G1493" s="13">
        <f>VLOOKUP(B1493,SAOM!B$2:D3037,3,0)</f>
        <v>41294</v>
      </c>
      <c r="H1493" s="13">
        <f t="shared" si="84"/>
        <v>41309</v>
      </c>
      <c r="I1493" s="13" t="s">
        <v>458</v>
      </c>
      <c r="J1493" s="10" t="s">
        <v>469</v>
      </c>
      <c r="K1493" s="33" t="str">
        <f>VLOOKUP(B1493,SAOM!B$2:H3034,4,0)</f>
        <v>Aceito</v>
      </c>
      <c r="L1493" s="10" t="s">
        <v>14234</v>
      </c>
      <c r="M1493" s="33" t="str">
        <f>VLOOKUP(B1493,SAOM!B$2:F3320,5,0)</f>
        <v>SH Sat</v>
      </c>
      <c r="N1493" s="11" t="s">
        <v>12589</v>
      </c>
      <c r="O1493" s="11" t="str">
        <f>VLOOKUP(N1493,Coordenadas!B$2:C2340,2,0)</f>
        <v>CENTRO</v>
      </c>
      <c r="P1493" s="11" t="str">
        <f>VLOOKUP(N1493,Coordenadas!B$2:D2340,3,0)</f>
        <v xml:space="preserve"> 19°51'36.68"S</v>
      </c>
      <c r="Q1493" s="11" t="str">
        <f>VLOOKUP(N1493,Coordenadas!B$2:E2340,4,0)</f>
        <v xml:space="preserve"> 42°58'17.15"O</v>
      </c>
      <c r="R1493" s="31">
        <v>4035</v>
      </c>
      <c r="S1493" s="13">
        <v>41297</v>
      </c>
      <c r="T1493" s="35" t="str">
        <f>VLOOKUP(B1493,SAOM!B$2:M3034,9,0)</f>
        <v>RAQUEL GONÇALVES DA COSTA</v>
      </c>
      <c r="U1493" s="13" t="str">
        <f>VLOOKUP(B1493,SAOM!B$2:N3034,10,0)</f>
        <v>RUA PRINCIPAL,S/N - Bairro SANTANA DO ALFIÉ</v>
      </c>
      <c r="V1493" s="35" t="str">
        <f>VLOOKUP(B1493,SAOM!B$2:P3034,12,0)</f>
        <v>31 3856-1310</v>
      </c>
      <c r="W1493" s="60" t="str">
        <f>VLOOKUP(B1493,SAOM!B$2:O3034,11,0)</f>
        <v>35995-000</v>
      </c>
      <c r="X1493" s="33" t="str">
        <f>VLOOKUP(B1493,SAOM!B$2:Q3034,13,0)</f>
        <v>00:20:0E:10:58:9C</v>
      </c>
      <c r="Y1493" s="13">
        <v>41352</v>
      </c>
      <c r="Z1493" s="11" t="s">
        <v>15961</v>
      </c>
      <c r="AA1493" s="14">
        <v>41352</v>
      </c>
      <c r="AB1493" s="28">
        <v>41355</v>
      </c>
      <c r="AC1493" s="287">
        <f>VLOOKUP(D1493,Faturamento!D$3:F2928,3,0)</f>
        <v>41383</v>
      </c>
      <c r="AD1493" s="41"/>
      <c r="AE1493" s="14" t="str">
        <f>VLOOKUP(B1493,SAOM!B$2:T3034,16,0)</f>
        <v>-</v>
      </c>
      <c r="AF1493" s="14">
        <f t="shared" si="86"/>
        <v>41442</v>
      </c>
      <c r="AG1493" s="14" t="s">
        <v>4162</v>
      </c>
      <c r="AH1493" s="14"/>
      <c r="AI1493" s="47"/>
      <c r="AJ1493" s="114"/>
      <c r="AK1493" s="114"/>
      <c r="AL1493" s="11" t="str">
        <f>VLOOKUP(B1493,SAOM!B$2:U3151,20,0)</f>
        <v>Vai deixar conectado no modem, porem nao tem computador.</v>
      </c>
    </row>
    <row r="1494" spans="1:38" s="15" customFormat="1" ht="15.75" customHeight="1">
      <c r="A1494" s="39">
        <v>5083</v>
      </c>
      <c r="B1494" s="31">
        <v>5083</v>
      </c>
      <c r="C1494" s="31">
        <v>5083</v>
      </c>
      <c r="D1494" s="33" t="str">
        <f>VLOOKUP(B1494,SAOM!B$2:H3151,7,0)</f>
        <v>-</v>
      </c>
      <c r="E1494" s="13">
        <v>41249</v>
      </c>
      <c r="F1494" s="13">
        <f t="shared" si="87"/>
        <v>41294</v>
      </c>
      <c r="G1494" s="13">
        <f>VLOOKUP(B1494,SAOM!B$2:D3038,3,0)</f>
        <v>41294</v>
      </c>
      <c r="H1494" s="13">
        <f t="shared" si="84"/>
        <v>41309</v>
      </c>
      <c r="I1494" s="13">
        <v>41351</v>
      </c>
      <c r="J1494" s="10" t="s">
        <v>700</v>
      </c>
      <c r="K1494" s="33" t="str">
        <f>VLOOKUP(B1494,SAOM!B$2:H3035,4,0)</f>
        <v>Paralisado</v>
      </c>
      <c r="L1494" s="10" t="s">
        <v>14234</v>
      </c>
      <c r="M1494" s="33" t="str">
        <f>VLOOKUP(B1494,SAOM!B$2:F3321,5,0)</f>
        <v>SH Sat</v>
      </c>
      <c r="N1494" s="11" t="s">
        <v>12589</v>
      </c>
      <c r="O1494" s="11" t="str">
        <f>VLOOKUP(N1494,Coordenadas!B$2:C2341,2,0)</f>
        <v>CENTRO</v>
      </c>
      <c r="P1494" s="11" t="str">
        <f>VLOOKUP(N1494,Coordenadas!B$2:D2341,3,0)</f>
        <v xml:space="preserve"> 19°51'36.68"S</v>
      </c>
      <c r="Q1494" s="11" t="str">
        <f>VLOOKUP(N1494,Coordenadas!B$2:E2341,4,0)</f>
        <v xml:space="preserve"> 42°58'17.15"O</v>
      </c>
      <c r="R1494" s="33">
        <v>4033</v>
      </c>
      <c r="S1494" s="13">
        <v>41297</v>
      </c>
      <c r="T1494" s="35" t="str">
        <f>VLOOKUP(B1494,SAOM!B$2:M3035,9,0)</f>
        <v>RAQUEL GONÇALVES DA COSTA</v>
      </c>
      <c r="U1494" s="13" t="str">
        <f>VLOOKUP(B1494,SAOM!B$2:N3035,10,0)</f>
        <v>RUA PRINCIPAL,S/N - Bairro VARGEM LINDA</v>
      </c>
      <c r="V1494" s="35" t="str">
        <f>VLOOKUP(B1494,SAOM!B$2:P3035,12,0)</f>
        <v>31 3856-1310</v>
      </c>
      <c r="W1494" s="60" t="str">
        <f>VLOOKUP(B1494,SAOM!B$2:O3035,11,0)</f>
        <v>35995-000</v>
      </c>
      <c r="X1494" s="33" t="str">
        <f>VLOOKUP(B1494,SAOM!B$2:Q3035,13,0)</f>
        <v>-</v>
      </c>
      <c r="Y1494" s="13"/>
      <c r="Z1494" s="11"/>
      <c r="AA1494" s="14"/>
      <c r="AB1494" s="28" t="e">
        <f>VLOOKUP(C1494,Relatorios!A$3:B2265,2,0)</f>
        <v>#N/A</v>
      </c>
      <c r="AC1494" s="287" t="e">
        <f>VLOOKUP(D1494,Faturamento!D$3:F2929,3,0)</f>
        <v>#N/A</v>
      </c>
      <c r="AD1494" s="41"/>
      <c r="AE1494" s="14" t="str">
        <f>VLOOKUP(B1494,SAOM!B$2:T3035,16,0)</f>
        <v>18/03/2013 15:47:47 	Verônica Bruna Barroso 	Solicitamos paralisação da Os Segundo Secretaria a unidade iniciará reforma neste endereço, e a unidade passará para um endereço provisório.  	Pendência Ativação</v>
      </c>
      <c r="AF1494" s="14">
        <f t="shared" si="86"/>
        <v>90</v>
      </c>
      <c r="AG1494" s="14" t="s">
        <v>4162</v>
      </c>
      <c r="AH1494" s="14"/>
      <c r="AI1494" s="47"/>
      <c r="AJ1494" s="114"/>
      <c r="AK1494" s="114"/>
      <c r="AL1494" s="11" t="str">
        <f>VLOOKUP(B1494,SAOM!B$2:U3152,20,0)</f>
        <v>-</v>
      </c>
    </row>
    <row r="1495" spans="1:38" s="57" customFormat="1" ht="15.75" customHeight="1">
      <c r="A1495" s="39">
        <v>5082</v>
      </c>
      <c r="B1495" s="31">
        <v>5082</v>
      </c>
      <c r="C1495" s="31">
        <v>5082</v>
      </c>
      <c r="D1495" s="31" t="str">
        <f>VLOOKUP(B1495,SAOM!B$2:H3152,7,0)</f>
        <v>SES-SATA-5082</v>
      </c>
      <c r="E1495" s="24">
        <v>41249</v>
      </c>
      <c r="F1495" s="24">
        <f t="shared" si="87"/>
        <v>41294</v>
      </c>
      <c r="G1495" s="24">
        <f>VLOOKUP(B1495,SAOM!B$2:D3039,3,0)</f>
        <v>41294</v>
      </c>
      <c r="H1495" s="24">
        <f t="shared" si="84"/>
        <v>41309</v>
      </c>
      <c r="I1495" s="24" t="s">
        <v>458</v>
      </c>
      <c r="J1495" s="10" t="s">
        <v>1296</v>
      </c>
      <c r="K1495" s="31" t="str">
        <f>VLOOKUP(B1495,SAOM!B$2:H3036,4,0)</f>
        <v>Paralisado</v>
      </c>
      <c r="L1495" s="48" t="s">
        <v>14234</v>
      </c>
      <c r="M1495" s="33" t="str">
        <f>VLOOKUP(B1495,SAOM!B$2:F3322,5,0)</f>
        <v>SH Sat</v>
      </c>
      <c r="N1495" s="40" t="s">
        <v>12589</v>
      </c>
      <c r="O1495" s="40" t="str">
        <f>VLOOKUP(N1495,Coordenadas!B$2:C2342,2,0)</f>
        <v>CENTRO</v>
      </c>
      <c r="P1495" s="40" t="str">
        <f>VLOOKUP(N1495,Coordenadas!B$2:D2342,3,0)</f>
        <v xml:space="preserve"> 19°51'36.68"S</v>
      </c>
      <c r="Q1495" s="40" t="str">
        <f>VLOOKUP(N1495,Coordenadas!B$2:E2342,4,0)</f>
        <v xml:space="preserve"> 42°58'17.15"O</v>
      </c>
      <c r="R1495" s="31">
        <v>4033</v>
      </c>
      <c r="S1495" s="24">
        <v>41297</v>
      </c>
      <c r="T1495" s="54" t="str">
        <f>VLOOKUP(B1495,SAOM!B$2:M3036,9,0)</f>
        <v>RAQUEL GONÇALVES DA COSTA</v>
      </c>
      <c r="U1495" s="24" t="str">
        <f>VLOOKUP(B1495,SAOM!B$2:N3036,10,0)</f>
        <v xml:space="preserve">PRAÇA FRANCISCO MENDES, 29 - Bairro CENTRO </v>
      </c>
      <c r="V1495" s="54" t="str">
        <f>VLOOKUP(B1495,SAOM!B$2:P3036,12,0)</f>
        <v>31 3856-1224</v>
      </c>
      <c r="W1495" s="175" t="str">
        <f>VLOOKUP(B1495,SAOM!B$2:O3036,11,0)</f>
        <v>35995-000</v>
      </c>
      <c r="X1495" s="31" t="str">
        <f>VLOOKUP(B1495,SAOM!B$2:Q3036,13,0)</f>
        <v>-</v>
      </c>
      <c r="Y1495" s="24"/>
      <c r="Z1495" s="40"/>
      <c r="AA1495" s="55"/>
      <c r="AB1495" s="56" t="e">
        <f>VLOOKUP(C1495,Relatorios!A$3:B2266,2,0)</f>
        <v>#N/A</v>
      </c>
      <c r="AC1495" s="287" t="e">
        <f>VLOOKUP(D1495,Faturamento!D$3:F2930,3,0)</f>
        <v>#N/A</v>
      </c>
      <c r="AD1495" s="45"/>
      <c r="AE1495" s="55"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55">
        <f t="shared" si="86"/>
        <v>90</v>
      </c>
      <c r="AG1495" s="55" t="s">
        <v>4162</v>
      </c>
      <c r="AH1495" s="55"/>
      <c r="AI1495" s="181"/>
      <c r="AJ1495" s="115"/>
      <c r="AK1495" s="115"/>
      <c r="AL1495" s="40" t="str">
        <f>VLOOKUP(B1495,SAOM!B$2:U3153,20,0)</f>
        <v>-</v>
      </c>
    </row>
    <row r="1496" spans="1:38" s="57" customFormat="1" ht="15.75" customHeight="1">
      <c r="A1496" s="39">
        <v>5081</v>
      </c>
      <c r="B1496" s="31">
        <v>5081</v>
      </c>
      <c r="C1496" s="31">
        <v>5081</v>
      </c>
      <c r="D1496" s="31" t="str">
        <f>VLOOKUP(B1496,SAOM!B$2:H3153,7,0)</f>
        <v>SES-SATA-5081</v>
      </c>
      <c r="E1496" s="24">
        <v>41249</v>
      </c>
      <c r="F1496" s="24">
        <f t="shared" si="87"/>
        <v>41294</v>
      </c>
      <c r="G1496" s="24">
        <f>VLOOKUP(B1496,SAOM!B$2:D3040,3,0)</f>
        <v>41294</v>
      </c>
      <c r="H1496" s="24">
        <f t="shared" si="84"/>
        <v>41309</v>
      </c>
      <c r="I1496" s="24" t="s">
        <v>458</v>
      </c>
      <c r="J1496" s="48" t="s">
        <v>469</v>
      </c>
      <c r="K1496" s="31" t="str">
        <f>VLOOKUP(B1496,SAOM!B$2:H3037,4,0)</f>
        <v>Aceito</v>
      </c>
      <c r="L1496" s="48" t="s">
        <v>14234</v>
      </c>
      <c r="M1496" s="33" t="str">
        <f>VLOOKUP(B1496,SAOM!B$2:F3323,5,0)</f>
        <v>SH Sat</v>
      </c>
      <c r="N1496" s="40" t="s">
        <v>12589</v>
      </c>
      <c r="O1496" s="40" t="str">
        <f>VLOOKUP(N1496,Coordenadas!B$2:C2343,2,0)</f>
        <v>CENTRO</v>
      </c>
      <c r="P1496" s="40" t="str">
        <f>VLOOKUP(N1496,Coordenadas!B$2:D2343,3,0)</f>
        <v xml:space="preserve"> 19°51'36.68"S</v>
      </c>
      <c r="Q1496" s="40" t="str">
        <f>VLOOKUP(N1496,Coordenadas!B$2:E2343,4,0)</f>
        <v xml:space="preserve"> 42°58'17.15"O</v>
      </c>
      <c r="R1496" s="31">
        <v>4035</v>
      </c>
      <c r="S1496" s="24">
        <v>41297</v>
      </c>
      <c r="T1496" s="54" t="str">
        <f>VLOOKUP(B1496,SAOM!B$2:M3037,9,0)</f>
        <v>RAQUEL GONÇALVES DA COSTA</v>
      </c>
      <c r="U1496" s="24" t="str">
        <f>VLOOKUP(B1496,SAOM!B$2:N3037,10,0)</f>
        <v>Rua José Recreio, 222, Centro</v>
      </c>
      <c r="V1496" s="54" t="str">
        <f>VLOOKUP(B1496,SAOM!B$2:P3037,12,0)</f>
        <v>31 3856-1348</v>
      </c>
      <c r="W1496" s="175" t="str">
        <f>VLOOKUP(B1496,SAOM!B$2:O3037,11,0)</f>
        <v>35995-000</v>
      </c>
      <c r="X1496" s="31" t="str">
        <f>VLOOKUP(B1496,SAOM!B$2:Q3037,13,0)</f>
        <v>00:20:0e:10:58:10</v>
      </c>
      <c r="Y1496" s="24">
        <v>41351</v>
      </c>
      <c r="Z1496" s="40" t="s">
        <v>13262</v>
      </c>
      <c r="AA1496" s="55">
        <v>41351</v>
      </c>
      <c r="AB1496" s="56">
        <v>41355</v>
      </c>
      <c r="AC1496" s="287">
        <f>VLOOKUP(D1496,Faturamento!D$3:F2931,3,0)</f>
        <v>41382</v>
      </c>
      <c r="AD1496" s="45"/>
      <c r="AE1496" s="55" t="str">
        <f>VLOOKUP(B1496,SAOM!B$2:T3037,16,0)</f>
        <v>-</v>
      </c>
      <c r="AF1496" s="55">
        <f t="shared" si="86"/>
        <v>41441</v>
      </c>
      <c r="AG1496" s="55" t="s">
        <v>4162</v>
      </c>
      <c r="AH1496" s="55"/>
      <c r="AI1496" s="181"/>
      <c r="AJ1496" s="115"/>
      <c r="AK1496" s="115"/>
      <c r="AL1496" s="40" t="str">
        <f>VLOOKUP(B1496,SAOM!B$2:U3154,20,0)</f>
        <v>Modem.</v>
      </c>
    </row>
    <row r="1497" spans="1:38" s="15" customFormat="1" ht="15.75" customHeight="1">
      <c r="A1497" s="39">
        <v>5080</v>
      </c>
      <c r="B1497" s="31">
        <v>5080</v>
      </c>
      <c r="C1497" s="31">
        <v>5080</v>
      </c>
      <c r="D1497" s="33" t="str">
        <f>VLOOKUP(B1497,SAOM!B$2:H3154,7,0)</f>
        <v>SES-SATA-5080</v>
      </c>
      <c r="E1497" s="13">
        <v>41249</v>
      </c>
      <c r="F1497" s="13">
        <f t="shared" si="87"/>
        <v>41294</v>
      </c>
      <c r="G1497" s="13">
        <f>VLOOKUP(B1497,SAOM!B$2:D3041,3,0)</f>
        <v>41294</v>
      </c>
      <c r="H1497" s="13">
        <f t="shared" si="84"/>
        <v>41309</v>
      </c>
      <c r="I1497" s="13" t="s">
        <v>458</v>
      </c>
      <c r="J1497" s="10" t="s">
        <v>469</v>
      </c>
      <c r="K1497" s="33" t="str">
        <f>VLOOKUP(B1497,SAOM!B$2:H3038,4,0)</f>
        <v>Aceito</v>
      </c>
      <c r="L1497" s="10" t="s">
        <v>14234</v>
      </c>
      <c r="M1497" s="33" t="str">
        <f>VLOOKUP(B1497,SAOM!B$2:F3324,5,0)</f>
        <v>SH Sat</v>
      </c>
      <c r="N1497" s="11" t="s">
        <v>12589</v>
      </c>
      <c r="O1497" s="11" t="str">
        <f>VLOOKUP(N1497,Coordenadas!B$2:C2344,2,0)</f>
        <v>CENTRO</v>
      </c>
      <c r="P1497" s="11" t="str">
        <f>VLOOKUP(N1497,Coordenadas!B$2:D2344,3,0)</f>
        <v xml:space="preserve"> 19°51'36.68"S</v>
      </c>
      <c r="Q1497" s="11" t="str">
        <f>VLOOKUP(N1497,Coordenadas!B$2:E2344,4,0)</f>
        <v xml:space="preserve"> 42°58'17.15"O</v>
      </c>
      <c r="R1497" s="31">
        <v>4035</v>
      </c>
      <c r="S1497" s="13">
        <v>41297</v>
      </c>
      <c r="T1497" s="35" t="str">
        <f>VLOOKUP(B1497,SAOM!B$2:M3038,9,0)</f>
        <v>RAQUEL GONÇALVES DA COSTA</v>
      </c>
      <c r="U1497" s="13" t="str">
        <f>VLOOKUP(B1497,SAOM!B$2:N3038,10,0)</f>
        <v>RUA QUARESMA, DISTRITO CÔNEGO JOÃO FILHO</v>
      </c>
      <c r="V1497" s="35" t="str">
        <f>VLOOKUP(B1497,SAOM!B$2:P3038,12,0)</f>
        <v>31 3856-1310</v>
      </c>
      <c r="W1497" s="60" t="str">
        <f>VLOOKUP(B1497,SAOM!B$2:O3038,11,0)</f>
        <v>35995-000</v>
      </c>
      <c r="X1497" s="33" t="str">
        <f>VLOOKUP(B1497,SAOM!B$2:Q3038,13,0)</f>
        <v>00:20:0e:10:57:b5</v>
      </c>
      <c r="Y1497" s="13">
        <v>41353</v>
      </c>
      <c r="Z1497" s="11" t="s">
        <v>13262</v>
      </c>
      <c r="AA1497" s="14">
        <v>41354</v>
      </c>
      <c r="AB1497" s="56">
        <v>41355</v>
      </c>
      <c r="AC1497" s="287">
        <f>VLOOKUP(D1497,Faturamento!D$3:F2932,3,0)</f>
        <v>41385</v>
      </c>
      <c r="AD1497" s="41"/>
      <c r="AE1497" s="14" t="str">
        <f>VLOOKUP(B1497,SAOM!B$2:T3038,16,0)</f>
        <v>-</v>
      </c>
      <c r="AF1497" s="14">
        <f t="shared" si="86"/>
        <v>41444</v>
      </c>
      <c r="AG1497" s="14" t="s">
        <v>4162</v>
      </c>
      <c r="AH1497" s="14"/>
      <c r="AI1497" s="47"/>
      <c r="AJ1497" s="114"/>
      <c r="AK1497" s="114"/>
      <c r="AL1497" s="11" t="str">
        <f>VLOOKUP(B1497,SAOM!B$2:U3155,20,0)</f>
        <v>Modem.</v>
      </c>
    </row>
    <row r="1498" spans="1:38" s="57" customFormat="1" ht="15.75" customHeight="1">
      <c r="A1498" s="39">
        <v>5077</v>
      </c>
      <c r="B1498" s="31">
        <v>5077</v>
      </c>
      <c r="C1498" s="31">
        <v>5077</v>
      </c>
      <c r="D1498" s="31" t="str">
        <f>VLOOKUP(B1498,SAOM!B$2:H3155,7,0)</f>
        <v>SES-SATA-5077</v>
      </c>
      <c r="E1498" s="24">
        <v>41249</v>
      </c>
      <c r="F1498" s="24">
        <f t="shared" si="87"/>
        <v>41294</v>
      </c>
      <c r="G1498" s="24">
        <f>VLOOKUP(B1498,SAOM!B$2:D3042,3,0)</f>
        <v>41294</v>
      </c>
      <c r="H1498" s="24">
        <f t="shared" si="84"/>
        <v>41309</v>
      </c>
      <c r="I1498" s="24" t="s">
        <v>458</v>
      </c>
      <c r="J1498" s="48" t="s">
        <v>469</v>
      </c>
      <c r="K1498" s="31" t="str">
        <f>VLOOKUP(B1498,SAOM!B$2:H3039,4,0)</f>
        <v>Aceito</v>
      </c>
      <c r="L1498" s="48" t="s">
        <v>14234</v>
      </c>
      <c r="M1498" s="33" t="str">
        <f>VLOOKUP(B1498,SAOM!B$2:F3325,5,0)</f>
        <v>SH Sat</v>
      </c>
      <c r="N1498" s="40" t="s">
        <v>12589</v>
      </c>
      <c r="O1498" s="40" t="str">
        <f>VLOOKUP(N1498,Coordenadas!B$2:C2345,2,0)</f>
        <v>CENTRO</v>
      </c>
      <c r="P1498" s="40" t="str">
        <f>VLOOKUP(N1498,Coordenadas!B$2:D2345,3,0)</f>
        <v xml:space="preserve"> 19°51'36.68"S</v>
      </c>
      <c r="Q1498" s="40" t="str">
        <f>VLOOKUP(N1498,Coordenadas!B$2:E2345,4,0)</f>
        <v xml:space="preserve"> 42°58'17.15"O</v>
      </c>
      <c r="R1498" s="31">
        <v>4035</v>
      </c>
      <c r="S1498" s="24">
        <v>41297</v>
      </c>
      <c r="T1498" s="54" t="str">
        <f>VLOOKUP(B1498,SAOM!B$2:M3039,9,0)</f>
        <v>RAQUEL GONÇALVES DA COSTA</v>
      </c>
      <c r="U1498" s="24" t="str">
        <f>VLOOKUP(B1498,SAOM!B$2:N3039,10,0)</f>
        <v xml:space="preserve">RUA CRISTIANO MORAIS ,134 - Bairro CENTRO </v>
      </c>
      <c r="V1498" s="54">
        <f>VLOOKUP(B1498,SAOM!B$2:P3039,12,0)</f>
        <v>38561310</v>
      </c>
      <c r="W1498" s="175" t="str">
        <f>VLOOKUP(B1498,SAOM!B$2:O3039,11,0)</f>
        <v>35995-000</v>
      </c>
      <c r="X1498" s="31" t="str">
        <f>VLOOKUP(B1498,SAOM!B$2:Q3039,13,0)</f>
        <v>00:20:0E:10:58:2A</v>
      </c>
      <c r="Y1498" s="24">
        <v>41347</v>
      </c>
      <c r="Z1498" s="40" t="s">
        <v>13634</v>
      </c>
      <c r="AA1498" s="55">
        <v>41348</v>
      </c>
      <c r="AB1498" s="56">
        <v>41355</v>
      </c>
      <c r="AC1498" s="287">
        <f>VLOOKUP(D1498,Faturamento!D$3:F2933,3,0)</f>
        <v>41379</v>
      </c>
      <c r="AD1498" s="45"/>
      <c r="AE1498" s="55" t="str">
        <f>VLOOKUP(B1498,SAOM!B$2:T3039,16,0)</f>
        <v>-</v>
      </c>
      <c r="AF1498" s="55">
        <f t="shared" si="86"/>
        <v>41438</v>
      </c>
      <c r="AG1498" s="55" t="s">
        <v>4162</v>
      </c>
      <c r="AH1498" s="55"/>
      <c r="AI1498" s="181"/>
      <c r="AJ1498" s="115"/>
      <c r="AK1498" s="115"/>
      <c r="AL1498" s="40" t="str">
        <f>VLOOKUP(B1498,SAOM!B$2:U3156,20,0)</f>
        <v>Vai deixar conectado no modem.</v>
      </c>
    </row>
    <row r="1499" spans="1:38" s="57" customFormat="1" ht="15.75" customHeight="1">
      <c r="A1499" s="39">
        <v>5076</v>
      </c>
      <c r="B1499" s="31">
        <v>5076</v>
      </c>
      <c r="C1499" s="31">
        <v>5076</v>
      </c>
      <c r="D1499" s="31" t="str">
        <f>VLOOKUP(B1499,SAOM!B$2:H3156,7,0)</f>
        <v>SES-RIHO-5076</v>
      </c>
      <c r="E1499" s="24">
        <v>41249</v>
      </c>
      <c r="F1499" s="24">
        <f t="shared" si="87"/>
        <v>41294</v>
      </c>
      <c r="G1499" s="24">
        <f>VLOOKUP(B1499,SAOM!B$2:D3043,3,0)</f>
        <v>41294</v>
      </c>
      <c r="H1499" s="24">
        <f t="shared" si="84"/>
        <v>41309</v>
      </c>
      <c r="I1499" s="24" t="s">
        <v>458</v>
      </c>
      <c r="J1499" s="48" t="s">
        <v>469</v>
      </c>
      <c r="K1499" s="31" t="str">
        <f>VLOOKUP(B1499,SAOM!B$2:H3040,4,0)</f>
        <v>Aceito</v>
      </c>
      <c r="L1499" s="48" t="s">
        <v>456</v>
      </c>
      <c r="M1499" s="33" t="str">
        <f>VLOOKUP(B1499,SAOM!B$2:F3326,5,0)</f>
        <v>Lider</v>
      </c>
      <c r="N1499" s="40" t="s">
        <v>1663</v>
      </c>
      <c r="O1499" s="40" t="str">
        <f>VLOOKUP(N1499,Coordenadas!B$2:C2346,2,0)</f>
        <v>NOROESTE</v>
      </c>
      <c r="P1499" s="40" t="str">
        <f>VLOOKUP(N1499,Coordenadas!B$2:D2346,3,0)</f>
        <v xml:space="preserve"> 16°14'11.81"S</v>
      </c>
      <c r="Q1499" s="40" t="str">
        <f>VLOOKUP(N1499,Coordenadas!B$2:E2346,4,0)</f>
        <v xml:space="preserve"> 46° 0'29.48"O</v>
      </c>
      <c r="R1499" s="31">
        <v>4033</v>
      </c>
      <c r="S1499" s="24">
        <v>41297</v>
      </c>
      <c r="T1499" s="54" t="str">
        <f>VLOOKUP(B1499,SAOM!B$2:M3040,9,0)</f>
        <v>Dayse Carvalho Ornelas</v>
      </c>
      <c r="U1499" s="24" t="str">
        <f>VLOOKUP(B1499,SAOM!B$2:N3040,10,0)</f>
        <v>Leontino José Pereira, 22 - Bairro Centro</v>
      </c>
      <c r="V1499" s="54" t="str">
        <f>VLOOKUP(B1499,SAOM!B$2:P3040,12,0)</f>
        <v>38 3678 1160</v>
      </c>
      <c r="W1499" s="175" t="str">
        <f>VLOOKUP(B1499,SAOM!B$2:O3040,11,0)</f>
        <v>38640-000</v>
      </c>
      <c r="X1499" s="31" t="str">
        <f>VLOOKUP(B1499,SAOM!B$2:Q3040,13,0)</f>
        <v>00:20:0E:10:57:C4</v>
      </c>
      <c r="Y1499" s="24">
        <v>41366</v>
      </c>
      <c r="Z1499" s="222" t="s">
        <v>6228</v>
      </c>
      <c r="AA1499" s="55">
        <v>41366</v>
      </c>
      <c r="AB1499" s="56" t="e">
        <f>VLOOKUP(C1499,Relatorios!A$3:B2270,2,0)</f>
        <v>#N/A</v>
      </c>
      <c r="AC1499" s="287">
        <f>VLOOKUP(D1499,Faturamento!D$3:F2934,3,0)</f>
        <v>41397</v>
      </c>
      <c r="AD1499" s="45"/>
      <c r="AE1499" s="55" t="str">
        <f>VLOOKUP(B1499,SAOM!B$2:T3040,16,0)</f>
        <v>-</v>
      </c>
      <c r="AF1499" s="55">
        <f t="shared" si="86"/>
        <v>41456</v>
      </c>
      <c r="AG1499" s="55" t="s">
        <v>4162</v>
      </c>
      <c r="AH1499" s="55"/>
      <c r="AI1499" s="181"/>
      <c r="AJ1499" s="115"/>
      <c r="AK1499" s="115"/>
      <c r="AL1499" s="40" t="str">
        <f>VLOOKUP(B1499,SAOM!B$2:U3157,20,0)</f>
        <v>Vai deixar conectado no modem. Não tem computador.</v>
      </c>
    </row>
    <row r="1500" spans="1:38" s="57" customFormat="1" ht="15.75" customHeight="1">
      <c r="A1500" s="39">
        <v>5075</v>
      </c>
      <c r="B1500" s="31">
        <v>5075</v>
      </c>
      <c r="C1500" s="31">
        <v>5075</v>
      </c>
      <c r="D1500" s="31" t="str">
        <f>VLOOKUP(B1500,SAOM!B$2:H3157,7,0)</f>
        <v>SES-RIHO-5075</v>
      </c>
      <c r="E1500" s="24">
        <v>41249</v>
      </c>
      <c r="F1500" s="24">
        <f t="shared" si="87"/>
        <v>41294</v>
      </c>
      <c r="G1500" s="24">
        <f>VLOOKUP(B1500,SAOM!B$2:D3044,3,0)</f>
        <v>41294</v>
      </c>
      <c r="H1500" s="24">
        <f t="shared" si="84"/>
        <v>41309</v>
      </c>
      <c r="I1500" s="24" t="s">
        <v>458</v>
      </c>
      <c r="J1500" s="48" t="s">
        <v>469</v>
      </c>
      <c r="K1500" s="31" t="str">
        <f>VLOOKUP(B1500,SAOM!B$2:H3041,4,0)</f>
        <v>Aceito</v>
      </c>
      <c r="L1500" s="48" t="s">
        <v>456</v>
      </c>
      <c r="M1500" s="33" t="str">
        <f>VLOOKUP(B1500,SAOM!B$2:F3327,5,0)</f>
        <v>Lider</v>
      </c>
      <c r="N1500" s="40" t="s">
        <v>1663</v>
      </c>
      <c r="O1500" s="40" t="str">
        <f>VLOOKUP(N1500,Coordenadas!B$2:C2347,2,0)</f>
        <v>NOROESTE</v>
      </c>
      <c r="P1500" s="40" t="str">
        <f>VLOOKUP(N1500,Coordenadas!B$2:D2347,3,0)</f>
        <v xml:space="preserve"> 16°14'11.81"S</v>
      </c>
      <c r="Q1500" s="40" t="str">
        <f>VLOOKUP(N1500,Coordenadas!B$2:E2347,4,0)</f>
        <v xml:space="preserve"> 46° 0'29.48"O</v>
      </c>
      <c r="R1500" s="31">
        <v>4033</v>
      </c>
      <c r="S1500" s="24">
        <v>41297</v>
      </c>
      <c r="T1500" s="54" t="str">
        <f>VLOOKUP(B1500,SAOM!B$2:M3041,9,0)</f>
        <v>Adeilson Geraldo Martins Caixeta / Eliane San</v>
      </c>
      <c r="U1500" s="24" t="str">
        <f>VLOOKUP(B1500,SAOM!B$2:N3041,10,0)</f>
        <v>Rodovia Garapuava, KM 72 - Bairro Rodovia</v>
      </c>
      <c r="V1500" s="54" t="str">
        <f>VLOOKUP(B1500,SAOM!B$2:P3041,12,0)</f>
        <v>38 3678 1113</v>
      </c>
      <c r="W1500" s="175" t="str">
        <f>VLOOKUP(B1500,SAOM!B$2:O3041,11,0)</f>
        <v>38640-000</v>
      </c>
      <c r="X1500" s="31" t="str">
        <f>VLOOKUP(B1500,SAOM!B$2:Q3041,13,0)</f>
        <v>00:20:0E:10:56:AD</v>
      </c>
      <c r="Y1500" s="24">
        <v>41367</v>
      </c>
      <c r="Z1500" s="40" t="s">
        <v>6228</v>
      </c>
      <c r="AA1500" s="55">
        <v>41367</v>
      </c>
      <c r="AB1500" s="56" t="e">
        <f>VLOOKUP(C1500,Relatorios!A$3:B2271,2,0)</f>
        <v>#N/A</v>
      </c>
      <c r="AC1500" s="287">
        <f>VLOOKUP(D1500,Faturamento!D$3:F2935,3,0)</f>
        <v>41398</v>
      </c>
      <c r="AD1500" s="45"/>
      <c r="AE1500" s="55" t="str">
        <f>VLOOKUP(B1500,SAOM!B$2:T3041,16,0)</f>
        <v>-</v>
      </c>
      <c r="AF1500" s="55">
        <f t="shared" si="86"/>
        <v>41457</v>
      </c>
      <c r="AG1500" s="55" t="s">
        <v>4162</v>
      </c>
      <c r="AH1500" s="55"/>
      <c r="AI1500" s="181"/>
      <c r="AJ1500" s="115"/>
      <c r="AK1500" s="115"/>
      <c r="AL1500" s="40" t="str">
        <f>VLOOKUP(B1500,SAOM!B$2:U3158,20,0)</f>
        <v>Vai deixar conectado no modem. Tem computador.</v>
      </c>
    </row>
    <row r="1501" spans="1:38" s="57" customFormat="1" ht="15.75" customHeight="1">
      <c r="A1501" s="39">
        <v>5074</v>
      </c>
      <c r="B1501" s="31">
        <v>5074</v>
      </c>
      <c r="C1501" s="31">
        <v>5074</v>
      </c>
      <c r="D1501" s="31" t="str">
        <f>VLOOKUP(B1501,SAOM!B$2:H3158,7,0)</f>
        <v>SES-PRTA-5074</v>
      </c>
      <c r="E1501" s="24">
        <v>41249</v>
      </c>
      <c r="F1501" s="24">
        <f t="shared" si="87"/>
        <v>41294</v>
      </c>
      <c r="G1501" s="24">
        <f>VLOOKUP(B1501,SAOM!B$2:D3045,3,0)</f>
        <v>41294</v>
      </c>
      <c r="H1501" s="24">
        <f t="shared" ref="H1501:H1564" si="88">F1501+15</f>
        <v>41309</v>
      </c>
      <c r="I1501" s="24" t="s">
        <v>458</v>
      </c>
      <c r="J1501" s="48" t="s">
        <v>469</v>
      </c>
      <c r="K1501" s="31" t="str">
        <f>VLOOKUP(B1501,SAOM!B$2:H3042,4,0)</f>
        <v>Aceito</v>
      </c>
      <c r="L1501" s="48" t="s">
        <v>456</v>
      </c>
      <c r="M1501" s="33" t="str">
        <f>VLOOKUP(B1501,SAOM!B$2:F3328,5,0)</f>
        <v>Lider</v>
      </c>
      <c r="N1501" s="40" t="s">
        <v>12611</v>
      </c>
      <c r="O1501" s="40" t="str">
        <f>VLOOKUP(N1501,Coordenadas!B$2:C2348,2,0)</f>
        <v>TRIÂNGULO DO NORTE</v>
      </c>
      <c r="P1501" s="40" t="str">
        <f>VLOOKUP(N1501,Coordenadas!B$2:D2348,3,0)</f>
        <v xml:space="preserve"> 19°17'54.86"S</v>
      </c>
      <c r="Q1501" s="40" t="str">
        <f>VLOOKUP(N1501,Coordenadas!B$2:E2348,4,0)</f>
        <v xml:space="preserve"> 48°54'51.56"O</v>
      </c>
      <c r="R1501" s="31">
        <v>4033</v>
      </c>
      <c r="S1501" s="24">
        <v>41297</v>
      </c>
      <c r="T1501" s="54" t="str">
        <f>VLOOKUP(B1501,SAOM!B$2:M3042,9,0)</f>
        <v>Carolina Oliveira Vargas</v>
      </c>
      <c r="U1501" s="24" t="str">
        <f>VLOOKUP(B1501,SAOM!B$2:N3042,10,0)</f>
        <v>RUA ANTONIO DONIZETH FRANCO VILELA, 500  - BAIRRO OLIVEIRA I</v>
      </c>
      <c r="V1501" s="54" t="str">
        <f>VLOOKUP(B1501,SAOM!B$2:P3042,12,0)</f>
        <v xml:space="preserve">(34) 3431 8738 / 34 </v>
      </c>
      <c r="W1501" s="175" t="str">
        <f>VLOOKUP(B1501,SAOM!B$2:O3042,11,0)</f>
        <v>38140-000</v>
      </c>
      <c r="X1501" s="31" t="str">
        <f>VLOOKUP(B1501,SAOM!B$2:Q3042,13,0)</f>
        <v>00:20:0E:10:58:D2</v>
      </c>
      <c r="Y1501" s="24">
        <v>41367</v>
      </c>
      <c r="Z1501" s="40" t="s">
        <v>16132</v>
      </c>
      <c r="AA1501" s="55">
        <v>41368</v>
      </c>
      <c r="AB1501" s="56" t="e">
        <f>VLOOKUP(C1501,Relatorios!A$3:B2272,2,0)</f>
        <v>#N/A</v>
      </c>
      <c r="AC1501" s="287">
        <f>VLOOKUP(D1501,Faturamento!D$3:F2936,3,0)</f>
        <v>41399</v>
      </c>
      <c r="AD1501" s="45"/>
      <c r="AE1501" s="55" t="str">
        <f>VLOOKUP(B1501,SAOM!B$2:T3042,16,0)</f>
        <v>-</v>
      </c>
      <c r="AF1501" s="55">
        <f t="shared" si="86"/>
        <v>41458</v>
      </c>
      <c r="AG1501" s="55" t="s">
        <v>4162</v>
      </c>
      <c r="AH1501" s="55"/>
      <c r="AI1501" s="181"/>
      <c r="AJ1501" s="115"/>
      <c r="AK1501" s="115"/>
      <c r="AL1501" s="40" t="str">
        <f>VLOOKUP(B1501,SAOM!B$2:U3159,20,0)</f>
        <v>Vai deixar conectado no modem.</v>
      </c>
    </row>
    <row r="1502" spans="1:38" s="57" customFormat="1" ht="15.75" customHeight="1">
      <c r="A1502" s="39">
        <v>5073</v>
      </c>
      <c r="B1502" s="31">
        <v>5073</v>
      </c>
      <c r="C1502" s="31">
        <v>5073</v>
      </c>
      <c r="D1502" s="31" t="str">
        <f>VLOOKUP(B1502,SAOM!B$2:H3159,7,0)</f>
        <v>SES-PRTA-5073</v>
      </c>
      <c r="E1502" s="24">
        <v>41249</v>
      </c>
      <c r="F1502" s="24">
        <f t="shared" si="87"/>
        <v>41294</v>
      </c>
      <c r="G1502" s="24">
        <f>VLOOKUP(B1502,SAOM!B$2:D3046,3,0)</f>
        <v>41294</v>
      </c>
      <c r="H1502" s="24">
        <f t="shared" si="88"/>
        <v>41309</v>
      </c>
      <c r="I1502" s="24" t="s">
        <v>458</v>
      </c>
      <c r="J1502" s="48" t="s">
        <v>469</v>
      </c>
      <c r="K1502" s="31" t="str">
        <f>VLOOKUP(B1502,SAOM!B$2:H3043,4,0)</f>
        <v>Aceito</v>
      </c>
      <c r="L1502" s="48" t="s">
        <v>456</v>
      </c>
      <c r="M1502" s="33" t="str">
        <f>VLOOKUP(B1502,SAOM!B$2:F3329,5,0)</f>
        <v>Lider</v>
      </c>
      <c r="N1502" s="40" t="s">
        <v>12611</v>
      </c>
      <c r="O1502" s="40" t="str">
        <f>VLOOKUP(N1502,Coordenadas!B$2:C2349,2,0)</f>
        <v>TRIÂNGULO DO NORTE</v>
      </c>
      <c r="P1502" s="40" t="str">
        <f>VLOOKUP(N1502,Coordenadas!B$2:D2349,3,0)</f>
        <v xml:space="preserve"> 19°17'54.86"S</v>
      </c>
      <c r="Q1502" s="40" t="str">
        <f>VLOOKUP(N1502,Coordenadas!B$2:E2349,4,0)</f>
        <v xml:space="preserve"> 48°54'51.56"O</v>
      </c>
      <c r="R1502" s="31">
        <v>4033</v>
      </c>
      <c r="S1502" s="24">
        <v>41297</v>
      </c>
      <c r="T1502" s="54" t="str">
        <f>VLOOKUP(B1502,SAOM!B$2:M3043,9,0)</f>
        <v>Francielle Ferreira Franco Vilela</v>
      </c>
      <c r="U1502" s="24" t="str">
        <f>VLOOKUP(B1502,SAOM!B$2:N3043,10,0)</f>
        <v>RUA FRANKLIN MACHADO DE OLIVEIRA, Nº 105 - Bairro JARDIM ANA CAROLINA</v>
      </c>
      <c r="V1502" s="54" t="str">
        <f>VLOOKUP(B1502,SAOM!B$2:P3043,12,0)</f>
        <v>(34) 3431 8744</v>
      </c>
      <c r="W1502" s="175" t="str">
        <f>VLOOKUP(B1502,SAOM!B$2:O3043,11,0)</f>
        <v>38140-000</v>
      </c>
      <c r="X1502" s="31" t="str">
        <f>VLOOKUP(B1502,SAOM!B$2:Q3043,13,0)</f>
        <v>00:20:0e:10:57:c9</v>
      </c>
      <c r="Y1502" s="24">
        <v>41368</v>
      </c>
      <c r="Z1502" s="40" t="s">
        <v>16132</v>
      </c>
      <c r="AA1502" s="55">
        <v>41369</v>
      </c>
      <c r="AB1502" s="56" t="e">
        <f>VLOOKUP(C1502,Relatorios!A$3:B2273,2,0)</f>
        <v>#N/A</v>
      </c>
      <c r="AC1502" s="287">
        <f>VLOOKUP(D1502,Faturamento!D$3:F2937,3,0)</f>
        <v>41400</v>
      </c>
      <c r="AD1502" s="45"/>
      <c r="AE1502" s="55" t="str">
        <f>VLOOKUP(B1502,SAOM!B$2:T3043,16,0)</f>
        <v>-</v>
      </c>
      <c r="AF1502" s="55">
        <f t="shared" si="86"/>
        <v>41459</v>
      </c>
      <c r="AG1502" s="55" t="s">
        <v>4162</v>
      </c>
      <c r="AH1502" s="55"/>
      <c r="AI1502" s="181"/>
      <c r="AJ1502" s="115"/>
      <c r="AK1502" s="115"/>
      <c r="AL1502" s="40" t="str">
        <f>VLOOKUP(B1502,SAOM!B$2:U3160,20,0)</f>
        <v>Modem.</v>
      </c>
    </row>
    <row r="1503" spans="1:38" s="57" customFormat="1" ht="15.75" customHeight="1">
      <c r="A1503" s="39">
        <v>5072</v>
      </c>
      <c r="B1503" s="31">
        <v>5072</v>
      </c>
      <c r="C1503" s="31">
        <v>5072</v>
      </c>
      <c r="D1503" s="31" t="str">
        <f>VLOOKUP(B1503,SAOM!B$2:H3160,7,0)</f>
        <v>SES-PRTA-5072</v>
      </c>
      <c r="E1503" s="24">
        <v>41249</v>
      </c>
      <c r="F1503" s="24">
        <f t="shared" si="87"/>
        <v>41294</v>
      </c>
      <c r="G1503" s="24">
        <f>VLOOKUP(B1503,SAOM!B$2:D3047,3,0)</f>
        <v>41294</v>
      </c>
      <c r="H1503" s="24">
        <f t="shared" si="88"/>
        <v>41309</v>
      </c>
      <c r="I1503" s="24" t="s">
        <v>458</v>
      </c>
      <c r="J1503" s="48" t="s">
        <v>469</v>
      </c>
      <c r="K1503" s="31" t="str">
        <f>VLOOKUP(B1503,SAOM!B$2:H3044,4,0)</f>
        <v>Aceito</v>
      </c>
      <c r="L1503" s="48" t="s">
        <v>456</v>
      </c>
      <c r="M1503" s="33" t="str">
        <f>VLOOKUP(B1503,SAOM!B$2:F3330,5,0)</f>
        <v>Lider</v>
      </c>
      <c r="N1503" s="40" t="s">
        <v>12611</v>
      </c>
      <c r="O1503" s="40" t="str">
        <f>VLOOKUP(N1503,Coordenadas!B$2:C2350,2,0)</f>
        <v>TRIÂNGULO DO NORTE</v>
      </c>
      <c r="P1503" s="40" t="str">
        <f>VLOOKUP(N1503,Coordenadas!B$2:D2350,3,0)</f>
        <v xml:space="preserve"> 19°17'54.86"S</v>
      </c>
      <c r="Q1503" s="40" t="str">
        <f>VLOOKUP(N1503,Coordenadas!B$2:E2350,4,0)</f>
        <v xml:space="preserve"> 48°54'51.56"O</v>
      </c>
      <c r="R1503" s="31">
        <v>4033</v>
      </c>
      <c r="S1503" s="24">
        <v>41297</v>
      </c>
      <c r="T1503" s="54" t="str">
        <f>VLOOKUP(B1503,SAOM!B$2:M3044,9,0)</f>
        <v xml:space="preserve">Marciela Cristina Bessa </v>
      </c>
      <c r="U1503" s="24" t="str">
        <f>VLOOKUP(B1503,SAOM!B$2:N3044,10,0)</f>
        <v>RUA TENENTE REIS, Nº 1.537 - Bairro COLINA PARK</v>
      </c>
      <c r="V1503" s="54" t="str">
        <f>VLOOKUP(B1503,SAOM!B$2:P3044,12,0)</f>
        <v>(34) 3431 1175</v>
      </c>
      <c r="W1503" s="175" t="str">
        <f>VLOOKUP(B1503,SAOM!B$2:O3044,11,0)</f>
        <v>38140-000</v>
      </c>
      <c r="X1503" s="31" t="str">
        <f>VLOOKUP(B1503,SAOM!B$2:Q3044,13,0)</f>
        <v>00:20:0e:10:58:1e</v>
      </c>
      <c r="Y1503" s="24">
        <v>41360</v>
      </c>
      <c r="Z1503" s="40" t="s">
        <v>16040</v>
      </c>
      <c r="AA1503" s="55">
        <v>41365</v>
      </c>
      <c r="AB1503" s="56" t="e">
        <f>VLOOKUP(C1503,Relatorios!A$3:B2274,2,0)</f>
        <v>#N/A</v>
      </c>
      <c r="AC1503" s="287">
        <f>VLOOKUP(D1503,Faturamento!D$3:F2938,3,0)</f>
        <v>41396</v>
      </c>
      <c r="AD1503" s="45"/>
      <c r="AE1503" s="55" t="str">
        <f>VLOOKUP(B1503,SAOM!B$2:T3044,16,0)</f>
        <v>-</v>
      </c>
      <c r="AF1503" s="55">
        <f t="shared" si="86"/>
        <v>41455</v>
      </c>
      <c r="AG1503" s="55" t="s">
        <v>4162</v>
      </c>
      <c r="AH1503" s="55"/>
      <c r="AI1503" s="181"/>
      <c r="AJ1503" s="115"/>
      <c r="AK1503" s="115"/>
      <c r="AL1503" s="40" t="str">
        <f>VLOOKUP(B1503,SAOM!B$2:U3161,20,0)</f>
        <v>Deixou o cabo na localidade</v>
      </c>
    </row>
    <row r="1504" spans="1:38" s="57" customFormat="1" ht="15.75" customHeight="1">
      <c r="A1504" s="39">
        <v>5071</v>
      </c>
      <c r="B1504" s="31">
        <v>5071</v>
      </c>
      <c r="C1504" s="31">
        <v>5071</v>
      </c>
      <c r="D1504" s="31" t="str">
        <f>VLOOKUP(B1504,SAOM!B$2:H3161,7,0)</f>
        <v>SES-PRTA-5071</v>
      </c>
      <c r="E1504" s="24">
        <v>41249</v>
      </c>
      <c r="F1504" s="24">
        <f t="shared" si="87"/>
        <v>41294</v>
      </c>
      <c r="G1504" s="24">
        <f>VLOOKUP(B1504,SAOM!B$2:D3048,3,0)</f>
        <v>41294</v>
      </c>
      <c r="H1504" s="24">
        <f t="shared" si="88"/>
        <v>41309</v>
      </c>
      <c r="I1504" s="24" t="s">
        <v>458</v>
      </c>
      <c r="J1504" s="48" t="s">
        <v>469</v>
      </c>
      <c r="K1504" s="31" t="str">
        <f>VLOOKUP(B1504,SAOM!B$2:H3045,4,0)</f>
        <v>Aceito</v>
      </c>
      <c r="L1504" s="48" t="s">
        <v>456</v>
      </c>
      <c r="M1504" s="33" t="str">
        <f>VLOOKUP(B1504,SAOM!B$2:F3331,5,0)</f>
        <v>Lider</v>
      </c>
      <c r="N1504" s="40" t="s">
        <v>12611</v>
      </c>
      <c r="O1504" s="40" t="str">
        <f>VLOOKUP(N1504,Coordenadas!B$2:C2351,2,0)</f>
        <v>TRIÂNGULO DO NORTE</v>
      </c>
      <c r="P1504" s="40" t="str">
        <f>VLOOKUP(N1504,Coordenadas!B$2:D2351,3,0)</f>
        <v xml:space="preserve"> 19°17'54.86"S</v>
      </c>
      <c r="Q1504" s="40" t="str">
        <f>VLOOKUP(N1504,Coordenadas!B$2:E2351,4,0)</f>
        <v xml:space="preserve"> 48°54'51.56"O</v>
      </c>
      <c r="R1504" s="31">
        <v>4033</v>
      </c>
      <c r="S1504" s="24">
        <v>41297</v>
      </c>
      <c r="T1504" s="54" t="str">
        <f>VLOOKUP(B1504,SAOM!B$2:M3045,9,0)</f>
        <v>Daiana Aparecida Moreira Ulhoa</v>
      </c>
      <c r="U1504" s="24" t="str">
        <f>VLOOKUP(B1504,SAOM!B$2:N3045,10,0)</f>
        <v>RUA TENENTE REIS, Nº 1340 - Bairro CRUZEIRO DO SUL</v>
      </c>
      <c r="V1504" s="54" t="str">
        <f>VLOOKUP(B1504,SAOM!B$2:P3045,12,0)</f>
        <v>(34) 3431 8740</v>
      </c>
      <c r="W1504" s="175" t="str">
        <f>VLOOKUP(B1504,SAOM!B$2:O3045,11,0)</f>
        <v>38140-000</v>
      </c>
      <c r="X1504" s="31" t="str">
        <f>VLOOKUP(B1504,SAOM!B$2:Q3045,13,0)</f>
        <v>00:20:0E:10:57:B6</v>
      </c>
      <c r="Y1504" s="24">
        <v>41366</v>
      </c>
      <c r="Z1504" s="40" t="s">
        <v>16132</v>
      </c>
      <c r="AA1504" s="55">
        <v>41367</v>
      </c>
      <c r="AB1504" s="56" t="e">
        <f>VLOOKUP(C1504,Relatorios!A$3:B2275,2,0)</f>
        <v>#N/A</v>
      </c>
      <c r="AC1504" s="287">
        <f>VLOOKUP(D1504,Faturamento!D$3:F2939,3,0)</f>
        <v>41398</v>
      </c>
      <c r="AD1504" s="45"/>
      <c r="AE1504" s="55" t="str">
        <f>VLOOKUP(B1504,SAOM!B$2:T3045,16,0)</f>
        <v>-</v>
      </c>
      <c r="AF1504" s="55">
        <f t="shared" si="86"/>
        <v>41457</v>
      </c>
      <c r="AG1504" s="55" t="s">
        <v>4162</v>
      </c>
      <c r="AH1504" s="55"/>
      <c r="AI1504" s="181"/>
      <c r="AJ1504" s="115"/>
      <c r="AK1504" s="115"/>
      <c r="AL1504" s="40" t="str">
        <f>VLOOKUP(B1504,SAOM!B$2:U3162,20,0)</f>
        <v>Vai deixar conectado no modem. Porem nao tem computador.</v>
      </c>
    </row>
    <row r="1505" spans="1:38" s="57" customFormat="1" ht="15.75" customHeight="1">
      <c r="A1505" s="39">
        <v>5070</v>
      </c>
      <c r="B1505" s="31">
        <v>5070</v>
      </c>
      <c r="C1505" s="31">
        <v>5070</v>
      </c>
      <c r="D1505" s="31" t="str">
        <f>VLOOKUP(B1505,SAOM!B$2:H3162,7,0)</f>
        <v>SES-PRTA-5070</v>
      </c>
      <c r="E1505" s="24">
        <v>41249</v>
      </c>
      <c r="F1505" s="24">
        <f t="shared" si="87"/>
        <v>41294</v>
      </c>
      <c r="G1505" s="24">
        <f>VLOOKUP(B1505,SAOM!B$2:D3049,3,0)</f>
        <v>41294</v>
      </c>
      <c r="H1505" s="24">
        <f t="shared" si="88"/>
        <v>41309</v>
      </c>
      <c r="I1505" s="24" t="s">
        <v>458</v>
      </c>
      <c r="J1505" s="48" t="s">
        <v>469</v>
      </c>
      <c r="K1505" s="31" t="str">
        <f>VLOOKUP(B1505,SAOM!B$2:H3046,4,0)</f>
        <v>Aceito</v>
      </c>
      <c r="L1505" s="48" t="s">
        <v>456</v>
      </c>
      <c r="M1505" s="33" t="str">
        <f>VLOOKUP(B1505,SAOM!B$2:F3332,5,0)</f>
        <v>Lider</v>
      </c>
      <c r="N1505" s="40" t="s">
        <v>12611</v>
      </c>
      <c r="O1505" s="40" t="str">
        <f>VLOOKUP(N1505,Coordenadas!B$2:C2352,2,0)</f>
        <v>TRIÂNGULO DO NORTE</v>
      </c>
      <c r="P1505" s="40" t="str">
        <f>VLOOKUP(N1505,Coordenadas!B$2:D2352,3,0)</f>
        <v xml:space="preserve"> 19°17'54.86"S</v>
      </c>
      <c r="Q1505" s="40" t="str">
        <f>VLOOKUP(N1505,Coordenadas!B$2:E2352,4,0)</f>
        <v xml:space="preserve"> 48°54'51.56"O</v>
      </c>
      <c r="R1505" s="31">
        <v>4033</v>
      </c>
      <c r="S1505" s="24">
        <v>41297</v>
      </c>
      <c r="T1505" s="54" t="str">
        <f>VLOOKUP(B1505,SAOM!B$2:M3046,9,0)</f>
        <v>Noilma Passos Macedo</v>
      </c>
      <c r="U1505" s="24" t="str">
        <f>VLOOKUP(B1505,SAOM!B$2:N3046,10,0)</f>
        <v>RUA PARANÁ, Nº 530 - Bairro EDNA</v>
      </c>
      <c r="V1505" s="54" t="str">
        <f>VLOOKUP(B1505,SAOM!B$2:P3046,12,0)</f>
        <v>(34) 3431 8738</v>
      </c>
      <c r="W1505" s="175" t="str">
        <f>VLOOKUP(B1505,SAOM!B$2:O3046,11,0)</f>
        <v>38140-000</v>
      </c>
      <c r="X1505" s="31" t="str">
        <f>VLOOKUP(B1505,SAOM!B$2:Q3046,13,0)</f>
        <v>00:20:0e:10:57:4d</v>
      </c>
      <c r="Y1505" s="24">
        <v>41367</v>
      </c>
      <c r="Z1505" s="40" t="s">
        <v>16137</v>
      </c>
      <c r="AA1505" s="55">
        <v>41368</v>
      </c>
      <c r="AB1505" s="56" t="e">
        <f>VLOOKUP(C1505,Relatorios!A$3:B2276,2,0)</f>
        <v>#N/A</v>
      </c>
      <c r="AC1505" s="287">
        <f>VLOOKUP(D1505,Faturamento!D$3:F2940,3,0)</f>
        <v>41399</v>
      </c>
      <c r="AD1505" s="45"/>
      <c r="AE1505" s="55" t="str">
        <f>VLOOKUP(B1505,SAOM!B$2:T3046,16,0)</f>
        <v>-</v>
      </c>
      <c r="AF1505" s="55">
        <f t="shared" si="86"/>
        <v>41458</v>
      </c>
      <c r="AG1505" s="55" t="s">
        <v>4162</v>
      </c>
      <c r="AH1505" s="55"/>
      <c r="AI1505" s="181"/>
      <c r="AJ1505" s="115"/>
      <c r="AK1505" s="115"/>
      <c r="AL1505" s="40" t="str">
        <f>VLOOKUP(B1505,SAOM!B$2:U3163,20,0)</f>
        <v>Modem.</v>
      </c>
    </row>
    <row r="1506" spans="1:38" s="57" customFormat="1" ht="15.75" customHeight="1">
      <c r="A1506" s="39">
        <v>5069</v>
      </c>
      <c r="B1506" s="31">
        <v>5069</v>
      </c>
      <c r="C1506" s="31">
        <v>5069</v>
      </c>
      <c r="D1506" s="31" t="str">
        <f>VLOOKUP(B1506,SAOM!B$2:H3163,7,0)</f>
        <v>SES-PRTA-5069</v>
      </c>
      <c r="E1506" s="24">
        <v>41249</v>
      </c>
      <c r="F1506" s="24">
        <f t="shared" si="87"/>
        <v>41294</v>
      </c>
      <c r="G1506" s="24">
        <f>VLOOKUP(B1506,SAOM!B$2:D3050,3,0)</f>
        <v>41294</v>
      </c>
      <c r="H1506" s="24">
        <f t="shared" si="88"/>
        <v>41309</v>
      </c>
      <c r="I1506" s="24" t="s">
        <v>458</v>
      </c>
      <c r="J1506" s="48" t="s">
        <v>469</v>
      </c>
      <c r="K1506" s="31" t="str">
        <f>VLOOKUP(B1506,SAOM!B$2:H3047,4,0)</f>
        <v>Aceito</v>
      </c>
      <c r="L1506" s="48" t="s">
        <v>456</v>
      </c>
      <c r="M1506" s="33" t="str">
        <f>VLOOKUP(B1506,SAOM!B$2:F3333,5,0)</f>
        <v>Lider</v>
      </c>
      <c r="N1506" s="40" t="s">
        <v>12611</v>
      </c>
      <c r="O1506" s="40" t="str">
        <f>VLOOKUP(N1506,Coordenadas!B$2:C2353,2,0)</f>
        <v>TRIÂNGULO DO NORTE</v>
      </c>
      <c r="P1506" s="40" t="str">
        <f>VLOOKUP(N1506,Coordenadas!B$2:D2353,3,0)</f>
        <v xml:space="preserve"> 19°17'54.86"S</v>
      </c>
      <c r="Q1506" s="40" t="str">
        <f>VLOOKUP(N1506,Coordenadas!B$2:E2353,4,0)</f>
        <v xml:space="preserve"> 48°54'51.56"O</v>
      </c>
      <c r="R1506" s="31">
        <v>4033</v>
      </c>
      <c r="S1506" s="24">
        <v>41297</v>
      </c>
      <c r="T1506" s="54" t="str">
        <f>VLOOKUP(B1506,SAOM!B$2:M3047,9,0)</f>
        <v>Noilma Passos Macedo</v>
      </c>
      <c r="U1506" s="24" t="str">
        <f>VLOOKUP(B1506,SAOM!B$2:N3047,10,0)</f>
        <v>RUA SANTA CATARINA, Nº 400 - Bairro EDNA</v>
      </c>
      <c r="V1506" s="54" t="str">
        <f>VLOOKUP(B1506,SAOM!B$2:P3047,12,0)</f>
        <v>(34) 3431 8734</v>
      </c>
      <c r="W1506" s="175" t="str">
        <f>VLOOKUP(B1506,SAOM!B$2:O3047,11,0)</f>
        <v>38140-000</v>
      </c>
      <c r="X1506" s="31" t="str">
        <f>VLOOKUP(B1506,SAOM!B$2:Q3047,13,0)</f>
        <v>00:20:0e:10:57:51</v>
      </c>
      <c r="Y1506" s="24">
        <v>41367</v>
      </c>
      <c r="Z1506" s="40" t="s">
        <v>16135</v>
      </c>
      <c r="AA1506" s="55">
        <v>41368</v>
      </c>
      <c r="AB1506" s="56" t="e">
        <f>VLOOKUP(C1506,Relatorios!A$3:B2277,2,0)</f>
        <v>#N/A</v>
      </c>
      <c r="AC1506" s="287">
        <f>VLOOKUP(D1506,Faturamento!D$3:F2941,3,0)</f>
        <v>41399</v>
      </c>
      <c r="AD1506" s="45"/>
      <c r="AE1506" s="55" t="str">
        <f>VLOOKUP(B1506,SAOM!B$2:T3047,16,0)</f>
        <v>-</v>
      </c>
      <c r="AF1506" s="55">
        <f t="shared" si="86"/>
        <v>41458</v>
      </c>
      <c r="AG1506" s="55" t="s">
        <v>4162</v>
      </c>
      <c r="AH1506" s="55"/>
      <c r="AI1506" s="181"/>
      <c r="AJ1506" s="115"/>
      <c r="AK1506" s="115"/>
      <c r="AL1506" s="40" t="str">
        <f>VLOOKUP(B1506,SAOM!B$2:U3164,20,0)</f>
        <v>Modem.</v>
      </c>
    </row>
    <row r="1507" spans="1:38" s="15" customFormat="1" ht="15.75" customHeight="1">
      <c r="A1507" s="39">
        <v>5068</v>
      </c>
      <c r="B1507" s="31">
        <v>5068</v>
      </c>
      <c r="C1507" s="31">
        <v>5068</v>
      </c>
      <c r="D1507" s="33" t="str">
        <f>VLOOKUP(B1507,SAOM!B$2:H3164,7,0)</f>
        <v>SES-PEVA-5068</v>
      </c>
      <c r="E1507" s="13">
        <v>41249</v>
      </c>
      <c r="F1507" s="13">
        <f t="shared" si="87"/>
        <v>41294</v>
      </c>
      <c r="G1507" s="13">
        <f>VLOOKUP(B1507,SAOM!B$2:D3051,3,0)</f>
        <v>41294</v>
      </c>
      <c r="H1507" s="13">
        <f t="shared" si="88"/>
        <v>41309</v>
      </c>
      <c r="I1507" s="13" t="s">
        <v>458</v>
      </c>
      <c r="J1507" s="10" t="s">
        <v>469</v>
      </c>
      <c r="K1507" s="33" t="str">
        <f>VLOOKUP(B1507,SAOM!B$2:H3048,4,0)</f>
        <v>Aceito</v>
      </c>
      <c r="L1507" s="10" t="s">
        <v>14234</v>
      </c>
      <c r="M1507" s="33" t="str">
        <f>VLOOKUP(B1507,SAOM!B$2:F3334,5,0)</f>
        <v>SH Sat</v>
      </c>
      <c r="N1507" s="11" t="s">
        <v>12634</v>
      </c>
      <c r="O1507" s="11" t="str">
        <f>VLOOKUP(N1507,Coordenadas!B$2:C2354,2,0)</f>
        <v>SUL</v>
      </c>
      <c r="P1507" s="11" t="str">
        <f>VLOOKUP(N1507,Coordenadas!B$2:D2354,3,0)</f>
        <v xml:space="preserve"> 22°14'34.97"S</v>
      </c>
      <c r="Q1507" s="11" t="str">
        <f>VLOOKUP(N1507,Coordenadas!B$2:E2354,4,0)</f>
        <v xml:space="preserve"> 45°28'0.03"O</v>
      </c>
      <c r="R1507" s="33">
        <v>4033</v>
      </c>
      <c r="S1507" s="24">
        <v>41285</v>
      </c>
      <c r="T1507" s="35" t="str">
        <f>VLOOKUP(B1507,SAOM!B$2:M3048,9,0)</f>
        <v>Lígia Mohallen</v>
      </c>
      <c r="U1507" s="13" t="str">
        <f>VLOOKUP(B1507,SAOM!B$2:N3048,10,0)</f>
        <v>Rua Xavier Lisboa, 156 - Bairro Centro</v>
      </c>
      <c r="V1507" s="35" t="str">
        <f>VLOOKUP(B1507,SAOM!B$2:P3048,12,0)</f>
        <v>35 3663 1696</v>
      </c>
      <c r="W1507" s="60" t="str">
        <f>VLOOKUP(B1507,SAOM!B$2:O3048,11,0)</f>
        <v>37520-000</v>
      </c>
      <c r="X1507" s="33" t="str">
        <f>VLOOKUP(B1507,SAOM!B$2:Q3048,13,0)</f>
        <v>00:20:0e:10:57:00</v>
      </c>
      <c r="Y1507" s="13">
        <v>41302</v>
      </c>
      <c r="Z1507" s="11" t="s">
        <v>14773</v>
      </c>
      <c r="AA1507" s="14">
        <v>41302</v>
      </c>
      <c r="AB1507" s="28">
        <v>41309</v>
      </c>
      <c r="AC1507" s="287">
        <f>VLOOKUP(D1507,Faturamento!D$3:F2942,3,0)</f>
        <v>41333</v>
      </c>
      <c r="AD1507" s="41"/>
      <c r="AE1507" s="14" t="str">
        <f>VLOOKUP(B1507,SAOM!B$2:T3048,16,0)</f>
        <v>-</v>
      </c>
      <c r="AF1507" s="14">
        <f t="shared" si="86"/>
        <v>41392</v>
      </c>
      <c r="AG1507" s="14" t="s">
        <v>4162</v>
      </c>
      <c r="AH1507" s="14"/>
      <c r="AI1507" s="47"/>
      <c r="AJ1507" s="114"/>
      <c r="AK1507" s="114"/>
      <c r="AL1507" s="11" t="str">
        <f>VLOOKUP(B1507,SAOM!B$2:U3165,20,0)</f>
        <v>Não possui cabo</v>
      </c>
    </row>
    <row r="1508" spans="1:38" s="15" customFormat="1" ht="15.75" customHeight="1">
      <c r="A1508" s="39">
        <v>5067</v>
      </c>
      <c r="B1508" s="31">
        <v>5067</v>
      </c>
      <c r="C1508" s="31">
        <v>5067</v>
      </c>
      <c r="D1508" s="33" t="str">
        <f>VLOOKUP(B1508,SAOM!B$2:H3165,7,0)</f>
        <v>-</v>
      </c>
      <c r="E1508" s="13">
        <v>41249</v>
      </c>
      <c r="F1508" s="13">
        <f t="shared" si="87"/>
        <v>41294</v>
      </c>
      <c r="G1508" s="13">
        <f>VLOOKUP(B1508,SAOM!B$2:D3052,3,0)</f>
        <v>41294</v>
      </c>
      <c r="H1508" s="13">
        <f t="shared" si="88"/>
        <v>41309</v>
      </c>
      <c r="I1508" s="13">
        <v>41331</v>
      </c>
      <c r="J1508" s="10" t="s">
        <v>700</v>
      </c>
      <c r="K1508" s="33" t="str">
        <f>VLOOKUP(B1508,SAOM!B$2:H3049,4,0)</f>
        <v>Paralisado</v>
      </c>
      <c r="L1508" s="10" t="s">
        <v>14234</v>
      </c>
      <c r="M1508" s="33" t="str">
        <f>VLOOKUP(B1508,SAOM!B$2:F3335,5,0)</f>
        <v>SH Sat</v>
      </c>
      <c r="N1508" s="11" t="s">
        <v>12634</v>
      </c>
      <c r="O1508" s="11" t="str">
        <f>VLOOKUP(N1508,Coordenadas!B$2:C2355,2,0)</f>
        <v>SUL</v>
      </c>
      <c r="P1508" s="11" t="str">
        <f>VLOOKUP(N1508,Coordenadas!B$2:D2355,3,0)</f>
        <v xml:space="preserve"> 22°14'34.97"S</v>
      </c>
      <c r="Q1508" s="11" t="str">
        <f>VLOOKUP(N1508,Coordenadas!B$2:E2355,4,0)</f>
        <v xml:space="preserve"> 45°28'0.03"O</v>
      </c>
      <c r="R1508" s="33">
        <v>4033</v>
      </c>
      <c r="S1508" s="24">
        <v>41285</v>
      </c>
      <c r="T1508" s="35" t="str">
        <f>VLOOKUP(B1508,SAOM!B$2:M3049,9,0)</f>
        <v>Juliana Vilela da Silva Abreu</v>
      </c>
      <c r="U1508" s="13" t="str">
        <f>VLOOKUP(B1508,SAOM!B$2:N3049,10,0)</f>
        <v>Zona Rural de Campestre - Bairro Campestre</v>
      </c>
      <c r="V1508" s="35" t="str">
        <f>VLOOKUP(B1508,SAOM!B$2:P3049,12,0)</f>
        <v>35 9802 7624</v>
      </c>
      <c r="W1508" s="60" t="str">
        <f>VLOOKUP(B1508,SAOM!B$2:O3049,11,0)</f>
        <v>37520-000</v>
      </c>
      <c r="X1508" s="33" t="str">
        <f>VLOOKUP(B1508,SAOM!B$2:Q3049,13,0)</f>
        <v>-</v>
      </c>
      <c r="Y1508" s="13"/>
      <c r="Z1508" s="11"/>
      <c r="AA1508" s="14"/>
      <c r="AB1508" s="28" t="e">
        <f>VLOOKUP(C1508,Relatorios!A$3:B2279,2,0)</f>
        <v>#N/A</v>
      </c>
      <c r="AC1508" s="287" t="e">
        <f>VLOOKUP(D1508,Faturamento!D$3:F2943,3,0)</f>
        <v>#N/A</v>
      </c>
      <c r="AD1508" s="41"/>
      <c r="AE1508" s="14" t="str">
        <f>VLOOKUP(B1508,SAOM!B$2:T3049,16,0)</f>
        <v>26/02/2013 14:01:52 	Hernan Martins Alves 	Sra. Juliana Vilela da Silva Abreu informa que o problema de energia do local ainda não foi resolvido e não tem previsão para solucionar.  	Pendência Ativação</v>
      </c>
      <c r="AF1508" s="14">
        <f t="shared" si="86"/>
        <v>90</v>
      </c>
      <c r="AG1508" s="14" t="s">
        <v>4162</v>
      </c>
      <c r="AH1508" s="14"/>
      <c r="AI1508" s="47"/>
      <c r="AJ1508" s="114"/>
      <c r="AK1508" s="114"/>
      <c r="AL1508" s="11" t="str">
        <f>VLOOKUP(B1508,SAOM!B$2:U3166,20,0)</f>
        <v>-</v>
      </c>
    </row>
    <row r="1509" spans="1:38" s="15" customFormat="1" ht="15.75" customHeight="1">
      <c r="A1509" s="39">
        <v>5066</v>
      </c>
      <c r="B1509" s="31">
        <v>5066</v>
      </c>
      <c r="C1509" s="31">
        <v>5066</v>
      </c>
      <c r="D1509" s="33" t="str">
        <f>VLOOKUP(B1509,SAOM!B$2:H3166,7,0)</f>
        <v>SES-PEVA-5066</v>
      </c>
      <c r="E1509" s="13">
        <v>41249</v>
      </c>
      <c r="F1509" s="13">
        <f t="shared" si="87"/>
        <v>41294</v>
      </c>
      <c r="G1509" s="13">
        <f>VLOOKUP(B1509,SAOM!B$2:D3053,3,0)</f>
        <v>41294</v>
      </c>
      <c r="H1509" s="13">
        <f t="shared" si="88"/>
        <v>41309</v>
      </c>
      <c r="I1509" s="13" t="s">
        <v>458</v>
      </c>
      <c r="J1509" s="10" t="s">
        <v>469</v>
      </c>
      <c r="K1509" s="33" t="str">
        <f>VLOOKUP(B1509,SAOM!B$2:H3050,4,0)</f>
        <v>Aceito</v>
      </c>
      <c r="L1509" s="10" t="s">
        <v>14234</v>
      </c>
      <c r="M1509" s="33" t="str">
        <f>VLOOKUP(B1509,SAOM!B$2:F3336,5,0)</f>
        <v>SH Sat</v>
      </c>
      <c r="N1509" s="11" t="s">
        <v>12634</v>
      </c>
      <c r="O1509" s="11" t="str">
        <f>VLOOKUP(N1509,Coordenadas!B$2:C2356,2,0)</f>
        <v>SUL</v>
      </c>
      <c r="P1509" s="11" t="str">
        <f>VLOOKUP(N1509,Coordenadas!B$2:D2356,3,0)</f>
        <v xml:space="preserve"> 22°14'34.97"S</v>
      </c>
      <c r="Q1509" s="11" t="str">
        <f>VLOOKUP(N1509,Coordenadas!B$2:E2356,4,0)</f>
        <v xml:space="preserve"> 45°28'0.03"O</v>
      </c>
      <c r="R1509" s="33">
        <v>4035</v>
      </c>
      <c r="S1509" s="24">
        <v>41285</v>
      </c>
      <c r="T1509" s="35" t="str">
        <f>VLOOKUP(B1509,SAOM!B$2:M3050,9,0)</f>
        <v>Maraisa de Jesus Raimundo</v>
      </c>
      <c r="U1509" s="13" t="str">
        <f>VLOOKUP(B1509,SAOM!B$2:N3050,10,0)</f>
        <v>Zona Rural de Contendas - Bairro Contendas</v>
      </c>
      <c r="V1509" s="35" t="str">
        <f>VLOOKUP(B1509,SAOM!B$2:P3050,12,0)</f>
        <v>35 9802 7624</v>
      </c>
      <c r="W1509" s="60" t="str">
        <f>VLOOKUP(B1509,SAOM!B$2:O3050,11,0)</f>
        <v>37520-000</v>
      </c>
      <c r="X1509" s="33" t="str">
        <f>VLOOKUP(B1509,SAOM!B$2:Q3050,13,0)</f>
        <v>00:20:0e:10:58:78</v>
      </c>
      <c r="Y1509" s="13">
        <v>41309</v>
      </c>
      <c r="Z1509" s="11" t="s">
        <v>14773</v>
      </c>
      <c r="AA1509" s="14">
        <v>41309</v>
      </c>
      <c r="AB1509" s="28">
        <v>41311</v>
      </c>
      <c r="AC1509" s="287">
        <f>VLOOKUP(D1509,Faturamento!D$3:F2944,3,0)</f>
        <v>41340</v>
      </c>
      <c r="AD1509" s="41"/>
      <c r="AE1509" s="14" t="str">
        <f>VLOOKUP(B1509,SAOM!B$2:T3050,16,0)</f>
        <v>-</v>
      </c>
      <c r="AF1509" s="14">
        <f t="shared" si="86"/>
        <v>41399</v>
      </c>
      <c r="AG1509" s="14" t="s">
        <v>4162</v>
      </c>
      <c r="AH1509" s="14"/>
      <c r="AI1509" s="47"/>
      <c r="AJ1509" s="114"/>
      <c r="AK1509" s="114"/>
      <c r="AL1509" s="11" t="str">
        <f>VLOOKUP(B1509,SAOM!B$2:U3167,20,0)</f>
        <v>Não possui computador</v>
      </c>
    </row>
    <row r="1510" spans="1:38" s="15" customFormat="1" ht="15.75" customHeight="1">
      <c r="A1510" s="39">
        <v>5065</v>
      </c>
      <c r="B1510" s="31">
        <v>5065</v>
      </c>
      <c r="C1510" s="31">
        <v>5065</v>
      </c>
      <c r="D1510" s="33" t="str">
        <f>VLOOKUP(B1510,SAOM!B$2:H3167,7,0)</f>
        <v>SES-PEVA-5065</v>
      </c>
      <c r="E1510" s="13">
        <v>41249</v>
      </c>
      <c r="F1510" s="13">
        <f t="shared" si="87"/>
        <v>41294</v>
      </c>
      <c r="G1510" s="13">
        <f>VLOOKUP(B1510,SAOM!B$2:D3054,3,0)</f>
        <v>41294</v>
      </c>
      <c r="H1510" s="13">
        <f t="shared" si="88"/>
        <v>41309</v>
      </c>
      <c r="I1510" s="13" t="s">
        <v>458</v>
      </c>
      <c r="J1510" s="10" t="s">
        <v>469</v>
      </c>
      <c r="K1510" s="33" t="str">
        <f>VLOOKUP(B1510,SAOM!B$2:H3051,4,0)</f>
        <v>Aceito</v>
      </c>
      <c r="L1510" s="10" t="s">
        <v>14234</v>
      </c>
      <c r="M1510" s="33" t="str">
        <f>VLOOKUP(B1510,SAOM!B$2:F3337,5,0)</f>
        <v>SH Sat</v>
      </c>
      <c r="N1510" s="11" t="s">
        <v>12634</v>
      </c>
      <c r="O1510" s="11" t="str">
        <f>VLOOKUP(N1510,Coordenadas!B$2:C2357,2,0)</f>
        <v>SUL</v>
      </c>
      <c r="P1510" s="11" t="str">
        <f>VLOOKUP(N1510,Coordenadas!B$2:D2357,3,0)</f>
        <v xml:space="preserve"> 22°14'34.97"S</v>
      </c>
      <c r="Q1510" s="11" t="str">
        <f>VLOOKUP(N1510,Coordenadas!B$2:E2357,4,0)</f>
        <v xml:space="preserve"> 45°28'0.03"O</v>
      </c>
      <c r="R1510" s="33">
        <v>4033</v>
      </c>
      <c r="S1510" s="24">
        <v>41285</v>
      </c>
      <c r="T1510" s="35" t="str">
        <f>VLOOKUP(B1510,SAOM!B$2:M3051,9,0)</f>
        <v>Wilian Antônio Batista Marques</v>
      </c>
      <c r="U1510" s="13" t="str">
        <f>VLOOKUP(B1510,SAOM!B$2:N3051,10,0)</f>
        <v>Rua Padre Mariano, 20 - Bairro Centro</v>
      </c>
      <c r="V1510" s="35" t="str">
        <f>VLOOKUP(B1510,SAOM!B$2:P3051,12,0)</f>
        <v>35 3663 1166</v>
      </c>
      <c r="W1510" s="60" t="str">
        <f>VLOOKUP(B1510,SAOM!B$2:O3051,11,0)</f>
        <v>37520-000</v>
      </c>
      <c r="X1510" s="33" t="str">
        <f>VLOOKUP(B1510,SAOM!B$2:Q3051,13,0)</f>
        <v>00:20:0e:10:58:7a</v>
      </c>
      <c r="Y1510" s="13">
        <v>41302</v>
      </c>
      <c r="Z1510" s="11" t="s">
        <v>12880</v>
      </c>
      <c r="AA1510" s="14">
        <v>41303</v>
      </c>
      <c r="AB1510" s="28">
        <v>41305</v>
      </c>
      <c r="AC1510" s="287">
        <f>VLOOKUP(D1510,Faturamento!D$3:F2945,3,0)</f>
        <v>41334</v>
      </c>
      <c r="AD1510" s="41"/>
      <c r="AE1510" s="14" t="str">
        <f>VLOOKUP(B1510,SAOM!B$2:T3051,16,0)</f>
        <v>-</v>
      </c>
      <c r="AF1510" s="14">
        <f t="shared" si="86"/>
        <v>41393</v>
      </c>
      <c r="AG1510" s="14" t="s">
        <v>4162</v>
      </c>
      <c r="AH1510" s="14"/>
      <c r="AI1510" s="47"/>
      <c r="AJ1510" s="114"/>
      <c r="AK1510" s="114"/>
      <c r="AL1510" s="11" t="str">
        <f>VLOOKUP(B1510,SAOM!B$2:U3168,20,0)</f>
        <v>Não possui cabo.</v>
      </c>
    </row>
    <row r="1511" spans="1:38" s="15" customFormat="1" ht="15.75" customHeight="1">
      <c r="A1511" s="39">
        <v>5063</v>
      </c>
      <c r="B1511" s="31">
        <v>5063</v>
      </c>
      <c r="C1511" s="31">
        <v>5063</v>
      </c>
      <c r="D1511" s="33" t="str">
        <f>VLOOKUP(B1511,SAOM!B$2:H3168,7,0)</f>
        <v>SES-PEVA-5063</v>
      </c>
      <c r="E1511" s="13">
        <v>41249</v>
      </c>
      <c r="F1511" s="13">
        <f t="shared" si="87"/>
        <v>41294</v>
      </c>
      <c r="G1511" s="13">
        <f>VLOOKUP(B1511,SAOM!B$2:D3055,3,0)</f>
        <v>41294</v>
      </c>
      <c r="H1511" s="13">
        <f t="shared" si="88"/>
        <v>41309</v>
      </c>
      <c r="I1511" s="13" t="s">
        <v>458</v>
      </c>
      <c r="J1511" s="10" t="s">
        <v>469</v>
      </c>
      <c r="K1511" s="33" t="str">
        <f>VLOOKUP(B1511,SAOM!B$2:H3052,4,0)</f>
        <v>Aceito</v>
      </c>
      <c r="L1511" s="10" t="s">
        <v>14234</v>
      </c>
      <c r="M1511" s="33" t="str">
        <f>VLOOKUP(B1511,SAOM!B$2:F3338,5,0)</f>
        <v>SH Sat</v>
      </c>
      <c r="N1511" s="11" t="s">
        <v>12634</v>
      </c>
      <c r="O1511" s="11" t="str">
        <f>VLOOKUP(N1511,Coordenadas!B$2:C2358,2,0)</f>
        <v>SUL</v>
      </c>
      <c r="P1511" s="11" t="str">
        <f>VLOOKUP(N1511,Coordenadas!B$2:D2358,3,0)</f>
        <v xml:space="preserve"> 22°14'34.97"S</v>
      </c>
      <c r="Q1511" s="11" t="str">
        <f>VLOOKUP(N1511,Coordenadas!B$2:E2358,4,0)</f>
        <v xml:space="preserve"> 45°28'0.03"O</v>
      </c>
      <c r="R1511" s="33">
        <v>4033</v>
      </c>
      <c r="S1511" s="24">
        <v>41285</v>
      </c>
      <c r="T1511" s="35" t="str">
        <f>VLOOKUP(B1511,SAOM!B$2:M3052,9,0)</f>
        <v>Marilia Braga Leite</v>
      </c>
      <c r="U1511" s="13" t="str">
        <f>VLOOKUP(B1511,SAOM!B$2:N3052,10,0)</f>
        <v>Avenida Doutor Jorge Bacha, 74 - Bairro Centro</v>
      </c>
      <c r="V1511" s="35" t="str">
        <f>VLOOKUP(B1511,SAOM!B$2:P3052,12,0)</f>
        <v>35 9817 0443</v>
      </c>
      <c r="W1511" s="60" t="str">
        <f>VLOOKUP(B1511,SAOM!B$2:O3052,11,0)</f>
        <v>37520-000</v>
      </c>
      <c r="X1511" s="33" t="str">
        <f>VLOOKUP(B1511,SAOM!B$2:Q3052,13,0)</f>
        <v>00:20:0e:10:58:97</v>
      </c>
      <c r="Y1511" s="13">
        <v>41304</v>
      </c>
      <c r="Z1511" s="11" t="s">
        <v>14773</v>
      </c>
      <c r="AA1511" s="14">
        <v>41304</v>
      </c>
      <c r="AB1511" s="28">
        <v>41309</v>
      </c>
      <c r="AC1511" s="287">
        <f>VLOOKUP(D1511,Faturamento!D$3:F2946,3,0)</f>
        <v>41334</v>
      </c>
      <c r="AD1511" s="41"/>
      <c r="AE1511" s="14" t="str">
        <f>VLOOKUP(B1511,SAOM!B$2:T3052,16,0)</f>
        <v>-</v>
      </c>
      <c r="AF1511" s="14">
        <f t="shared" si="86"/>
        <v>41394</v>
      </c>
      <c r="AG1511" s="14" t="s">
        <v>4162</v>
      </c>
      <c r="AH1511" s="14"/>
      <c r="AI1511" s="47"/>
      <c r="AJ1511" s="114"/>
      <c r="AK1511" s="114"/>
      <c r="AL1511" s="11" t="str">
        <f>VLOOKUP(B1511,SAOM!B$2:U3169,20,0)</f>
        <v>Não possui cabo</v>
      </c>
    </row>
    <row r="1512" spans="1:38" s="15" customFormat="1" ht="15.75" customHeight="1">
      <c r="A1512" s="39">
        <v>5064</v>
      </c>
      <c r="B1512" s="31">
        <v>5064</v>
      </c>
      <c r="C1512" s="31">
        <v>5064</v>
      </c>
      <c r="D1512" s="33" t="str">
        <f>VLOOKUP(B1512,SAOM!B$2:H3169,7,0)</f>
        <v>SES-PEVA-5064</v>
      </c>
      <c r="E1512" s="13">
        <v>41249</v>
      </c>
      <c r="F1512" s="13">
        <f t="shared" si="87"/>
        <v>41294</v>
      </c>
      <c r="G1512" s="13">
        <f>VLOOKUP(B1512,SAOM!B$2:D3056,3,0)</f>
        <v>41294</v>
      </c>
      <c r="H1512" s="13">
        <f t="shared" si="88"/>
        <v>41309</v>
      </c>
      <c r="I1512" s="13" t="s">
        <v>458</v>
      </c>
      <c r="J1512" s="10" t="s">
        <v>469</v>
      </c>
      <c r="K1512" s="33" t="str">
        <f>VLOOKUP(B1512,SAOM!B$2:H3053,4,0)</f>
        <v>Aceito</v>
      </c>
      <c r="L1512" s="10" t="s">
        <v>14234</v>
      </c>
      <c r="M1512" s="33" t="str">
        <f>VLOOKUP(B1512,SAOM!B$2:F3339,5,0)</f>
        <v>SH Sat</v>
      </c>
      <c r="N1512" s="11" t="s">
        <v>12634</v>
      </c>
      <c r="O1512" s="11" t="str">
        <f>VLOOKUP(N1512,Coordenadas!B$2:C2359,2,0)</f>
        <v>SUL</v>
      </c>
      <c r="P1512" s="11" t="str">
        <f>VLOOKUP(N1512,Coordenadas!B$2:D2359,3,0)</f>
        <v xml:space="preserve"> 22°14'34.97"S</v>
      </c>
      <c r="Q1512" s="11" t="str">
        <f>VLOOKUP(N1512,Coordenadas!B$2:E2359,4,0)</f>
        <v xml:space="preserve"> 45°28'0.03"O</v>
      </c>
      <c r="R1512" s="33">
        <v>4033</v>
      </c>
      <c r="S1512" s="24">
        <v>41285</v>
      </c>
      <c r="T1512" s="35" t="str">
        <f>VLOOKUP(B1512,SAOM!B$2:M3053,9,0)</f>
        <v>Andrea Cristina Batista</v>
      </c>
      <c r="U1512" s="13" t="str">
        <f>VLOOKUP(B1512,SAOM!B$2:N3053,10,0)</f>
        <v>Rua Papa João Paulo II - Bairro São José</v>
      </c>
      <c r="V1512" s="35" t="str">
        <f>VLOOKUP(B1512,SAOM!B$2:P3053,12,0)</f>
        <v>35 9939 4424</v>
      </c>
      <c r="W1512" s="60" t="str">
        <f>VLOOKUP(B1512,SAOM!B$2:O3053,11,0)</f>
        <v>37520-000</v>
      </c>
      <c r="X1512" s="33" t="str">
        <f>VLOOKUP(B1512,SAOM!B$2:Q3053,13,0)</f>
        <v>00:20:0e:10:58:a6</v>
      </c>
      <c r="Y1512" s="13">
        <v>41303</v>
      </c>
      <c r="Z1512" s="50" t="s">
        <v>14810</v>
      </c>
      <c r="AA1512" s="14">
        <v>41303</v>
      </c>
      <c r="AB1512" s="28">
        <v>41305</v>
      </c>
      <c r="AC1512" s="287">
        <f>VLOOKUP(D1512,Faturamento!D$3:F2947,3,0)</f>
        <v>41335</v>
      </c>
      <c r="AD1512" s="41"/>
      <c r="AE1512" s="14" t="str">
        <f>VLOOKUP(B1512,SAOM!B$2:T3053,16,0)</f>
        <v>-</v>
      </c>
      <c r="AF1512" s="14">
        <f t="shared" si="86"/>
        <v>41393</v>
      </c>
      <c r="AG1512" s="14" t="s">
        <v>4162</v>
      </c>
      <c r="AH1512" s="14"/>
      <c r="AI1512" s="47"/>
      <c r="AJ1512" s="114"/>
      <c r="AK1512" s="114"/>
      <c r="AL1512" s="11" t="str">
        <f>VLOOKUP(B1512,SAOM!B$2:U3170,20,0)</f>
        <v>Não possui cabo.</v>
      </c>
    </row>
    <row r="1513" spans="1:38" s="15" customFormat="1" ht="15.75" customHeight="1">
      <c r="A1513" s="39">
        <v>5059</v>
      </c>
      <c r="B1513" s="31">
        <v>5059</v>
      </c>
      <c r="C1513" s="31">
        <v>5059</v>
      </c>
      <c r="D1513" s="33" t="str">
        <f>VLOOKUP(B1513,SAOM!B$2:H3170,7,0)</f>
        <v>SES-OUNO-5059</v>
      </c>
      <c r="E1513" s="13">
        <v>41249</v>
      </c>
      <c r="F1513" s="13">
        <f t="shared" si="87"/>
        <v>41294</v>
      </c>
      <c r="G1513" s="13">
        <f>VLOOKUP(B1513,SAOM!B$2:D3057,3,0)</f>
        <v>41294</v>
      </c>
      <c r="H1513" s="13">
        <f t="shared" si="88"/>
        <v>41309</v>
      </c>
      <c r="I1513" s="13" t="s">
        <v>458</v>
      </c>
      <c r="J1513" s="10" t="s">
        <v>469</v>
      </c>
      <c r="K1513" s="33" t="str">
        <f>VLOOKUP(B1513,SAOM!B$2:H3054,4,0)</f>
        <v>Aceito</v>
      </c>
      <c r="L1513" s="10" t="s">
        <v>14234</v>
      </c>
      <c r="M1513" s="33" t="str">
        <f>VLOOKUP(B1513,SAOM!B$2:F3340,5,0)</f>
        <v>SH Sat</v>
      </c>
      <c r="N1513" s="11" t="s">
        <v>9587</v>
      </c>
      <c r="O1513" s="11" t="str">
        <f>VLOOKUP(N1513,Coordenadas!B$2:C2360,2,0)</f>
        <v>SUL</v>
      </c>
      <c r="P1513" s="11" t="str">
        <f>VLOOKUP(N1513,Coordenadas!B$2:D2360,3,0)</f>
        <v xml:space="preserve"> 22°17'1.60"S</v>
      </c>
      <c r="Q1513" s="11" t="str">
        <f>VLOOKUP(N1513,Coordenadas!B$2:E2360,4,0)</f>
        <v xml:space="preserve"> 46°22'1.96"O</v>
      </c>
      <c r="R1513" s="33">
        <v>4033</v>
      </c>
      <c r="S1513" s="24">
        <v>41285</v>
      </c>
      <c r="T1513" s="35" t="str">
        <f>VLOOKUP(B1513,SAOM!B$2:M3054,9,0)</f>
        <v>Gilda Simões</v>
      </c>
      <c r="U1513" s="13" t="str">
        <f>VLOOKUP(B1513,SAOM!B$2:N3054,10,0)</f>
        <v>Zona Rural Peitudos - Bairro Peitudos</v>
      </c>
      <c r="V1513" s="35" t="str">
        <f>VLOOKUP(B1513,SAOM!B$2:P3054,12,0)</f>
        <v>35 3441 9470</v>
      </c>
      <c r="W1513" s="60" t="str">
        <f>VLOOKUP(B1513,SAOM!B$2:O3054,11,0)</f>
        <v>37570-000</v>
      </c>
      <c r="X1513" s="33" t="str">
        <f>VLOOKUP(B1513,SAOM!B$2:Q3054,13,0)</f>
        <v>00:20:0e:10:57:fb</v>
      </c>
      <c r="Y1513" s="13">
        <v>41302</v>
      </c>
      <c r="Z1513" s="40" t="s">
        <v>13262</v>
      </c>
      <c r="AA1513" s="14">
        <v>41302</v>
      </c>
      <c r="AB1513" s="28">
        <v>41309</v>
      </c>
      <c r="AC1513" s="287">
        <f>VLOOKUP(D1513,Faturamento!D$3:F2948,3,0)</f>
        <v>41330</v>
      </c>
      <c r="AD1513" s="41"/>
      <c r="AE1513" s="14" t="str">
        <f>VLOOKUP(B1513,SAOM!B$2:T3054,16,0)</f>
        <v>-</v>
      </c>
      <c r="AF1513" s="14">
        <f t="shared" si="86"/>
        <v>41392</v>
      </c>
      <c r="AG1513" s="14" t="s">
        <v>4162</v>
      </c>
      <c r="AH1513" s="14"/>
      <c r="AI1513" s="47"/>
      <c r="AJ1513" s="114"/>
      <c r="AK1513" s="114"/>
      <c r="AL1513" s="11" t="str">
        <f>VLOOKUP(B1513,SAOM!B$2:U3171,20,0)</f>
        <v>Conectado ao Modem</v>
      </c>
    </row>
    <row r="1514" spans="1:38" s="15" customFormat="1" ht="15.75" customHeight="1">
      <c r="A1514" s="39">
        <v>5058</v>
      </c>
      <c r="B1514" s="31">
        <v>5058</v>
      </c>
      <c r="C1514" s="31">
        <v>5058</v>
      </c>
      <c r="D1514" s="33" t="str">
        <f>VLOOKUP(B1514,SAOM!B$2:H3171,7,0)</f>
        <v>SES-OUNO-5058</v>
      </c>
      <c r="E1514" s="13">
        <v>41249</v>
      </c>
      <c r="F1514" s="13">
        <f t="shared" si="87"/>
        <v>41294</v>
      </c>
      <c r="G1514" s="13">
        <f>VLOOKUP(B1514,SAOM!B$2:D3058,3,0)</f>
        <v>41294</v>
      </c>
      <c r="H1514" s="13">
        <f t="shared" si="88"/>
        <v>41309</v>
      </c>
      <c r="I1514" s="13" t="s">
        <v>458</v>
      </c>
      <c r="J1514" s="10" t="s">
        <v>469</v>
      </c>
      <c r="K1514" s="33" t="str">
        <f>VLOOKUP(B1514,SAOM!B$2:H3055,4,0)</f>
        <v>Aceito</v>
      </c>
      <c r="L1514" s="10" t="s">
        <v>11989</v>
      </c>
      <c r="M1514" s="33" t="str">
        <f>VLOOKUP(B1514,SAOM!B$2:F3341,5,0)</f>
        <v>Torre</v>
      </c>
      <c r="N1514" s="11" t="s">
        <v>9587</v>
      </c>
      <c r="O1514" s="11" t="str">
        <f>VLOOKUP(N1514,Coordenadas!B$2:C2361,2,0)</f>
        <v>SUL</v>
      </c>
      <c r="P1514" s="11" t="str">
        <f>VLOOKUP(N1514,Coordenadas!B$2:D2361,3,0)</f>
        <v xml:space="preserve"> 22°17'1.60"S</v>
      </c>
      <c r="Q1514" s="11" t="str">
        <f>VLOOKUP(N1514,Coordenadas!B$2:E2361,4,0)</f>
        <v xml:space="preserve"> 46°22'1.96"O</v>
      </c>
      <c r="R1514" s="33">
        <v>4033</v>
      </c>
      <c r="S1514" s="13">
        <v>41243</v>
      </c>
      <c r="T1514" s="35" t="str">
        <f>VLOOKUP(B1514,SAOM!B$2:M3055,9,0)</f>
        <v>Maria Carolina</v>
      </c>
      <c r="U1514" s="13" t="str">
        <f>VLOOKUP(B1514,SAOM!B$2:N3055,10,0)</f>
        <v>Zona Rural São José do Mato Dentro - Bairro São José do Mato Dentro</v>
      </c>
      <c r="V1514" s="35" t="str">
        <f>VLOOKUP(B1514,SAOM!B$2:P3055,12,0)</f>
        <v>35 3441 9470</v>
      </c>
      <c r="W1514" s="60" t="str">
        <f>VLOOKUP(B1514,SAOM!B$2:O3055,11,0)</f>
        <v>37570-000</v>
      </c>
      <c r="X1514" s="33" t="str">
        <f>VLOOKUP(B1514,SAOM!B$2:Q3055,13,0)</f>
        <v>00:20:0E:10:54:DA</v>
      </c>
      <c r="Y1514" s="13">
        <v>41263</v>
      </c>
      <c r="Z1514" s="11" t="s">
        <v>12880</v>
      </c>
      <c r="AA1514" s="14">
        <v>41263</v>
      </c>
      <c r="AB1514" s="28">
        <f>VLOOKUP(C1514,Relatorios!A$3:B2285,2,0)</f>
        <v>41277</v>
      </c>
      <c r="AC1514" s="287">
        <f>VLOOKUP(D1514,Faturamento!D$3:F2949,3,0)</f>
        <v>41294</v>
      </c>
      <c r="AD1514" s="41"/>
      <c r="AE1514" s="14" t="str">
        <f>VLOOKUP(B1514,SAOM!B$2:T3055,16,0)</f>
        <v>-</v>
      </c>
      <c r="AF1514" s="14">
        <f t="shared" si="86"/>
        <v>41353</v>
      </c>
      <c r="AG1514" s="14" t="s">
        <v>4162</v>
      </c>
      <c r="AH1514" s="14"/>
      <c r="AI1514" s="47"/>
      <c r="AJ1514" s="114"/>
      <c r="AK1514" s="114"/>
      <c r="AL1514" s="11" t="str">
        <f>VLOOKUP(B1514,SAOM!B$2:U3172,20,0)</f>
        <v>Não há computador disponível.</v>
      </c>
    </row>
    <row r="1515" spans="1:38" s="57" customFormat="1" ht="15.75" customHeight="1">
      <c r="A1515" s="39">
        <v>5057</v>
      </c>
      <c r="B1515" s="31">
        <v>5057</v>
      </c>
      <c r="C1515" s="31">
        <v>5057</v>
      </c>
      <c r="D1515" s="33" t="str">
        <f>VLOOKUP(B1515,SAOM!B$2:H3172,7,0)</f>
        <v>SES-OUNO-5057</v>
      </c>
      <c r="E1515" s="24">
        <v>41249</v>
      </c>
      <c r="F1515" s="24">
        <f t="shared" si="87"/>
        <v>41294</v>
      </c>
      <c r="G1515" s="24">
        <f>VLOOKUP(B1515,SAOM!B$2:D3059,3,0)</f>
        <v>41294</v>
      </c>
      <c r="H1515" s="24">
        <f t="shared" si="88"/>
        <v>41309</v>
      </c>
      <c r="I1515" s="24" t="s">
        <v>458</v>
      </c>
      <c r="J1515" s="48" t="s">
        <v>469</v>
      </c>
      <c r="K1515" s="31" t="str">
        <f>VLOOKUP(B1515,SAOM!B$2:H3056,4,0)</f>
        <v>Aceito</v>
      </c>
      <c r="L1515" s="48" t="s">
        <v>11989</v>
      </c>
      <c r="M1515" s="33" t="str">
        <f>VLOOKUP(B1515,SAOM!B$2:F3342,5,0)</f>
        <v>Torre</v>
      </c>
      <c r="N1515" s="40" t="s">
        <v>9587</v>
      </c>
      <c r="O1515" s="11" t="str">
        <f>VLOOKUP(N1515,Coordenadas!B$2:C2362,2,0)</f>
        <v>SUL</v>
      </c>
      <c r="P1515" s="11" t="str">
        <f>VLOOKUP(N1515,Coordenadas!B$2:D2362,3,0)</f>
        <v xml:space="preserve"> 22°17'1.60"S</v>
      </c>
      <c r="Q1515" s="11" t="str">
        <f>VLOOKUP(N1515,Coordenadas!B$2:E2362,4,0)</f>
        <v xml:space="preserve"> 46°22'1.96"O</v>
      </c>
      <c r="R1515" s="31">
        <v>4033</v>
      </c>
      <c r="S1515" s="13">
        <v>41243</v>
      </c>
      <c r="T1515" s="54" t="str">
        <f>VLOOKUP(B1515,SAOM!B$2:M3056,9,0)</f>
        <v>Adriana Fernandes Maciel</v>
      </c>
      <c r="U1515" s="24" t="str">
        <f>VLOOKUP(B1515,SAOM!B$2:N3056,10,0)</f>
        <v>Avenida Primeiro de Maio, 126 - Bairro Pinhalzinho dos Góes</v>
      </c>
      <c r="V1515" s="54" t="str">
        <f>VLOOKUP(B1515,SAOM!B$2:P3056,12,0)</f>
        <v>35 3441 9470</v>
      </c>
      <c r="W1515" s="175" t="str">
        <f>VLOOKUP(B1515,SAOM!B$2:O3056,11,0)</f>
        <v>37570-000</v>
      </c>
      <c r="X1515" s="31" t="str">
        <f>VLOOKUP(B1515,SAOM!B$2:Q3056,13,0)</f>
        <v>00:20:0E:10:4A:63</v>
      </c>
      <c r="Y1515" s="24">
        <v>41263</v>
      </c>
      <c r="Z1515" s="40" t="s">
        <v>13262</v>
      </c>
      <c r="AA1515" s="55">
        <v>41264</v>
      </c>
      <c r="AB1515" s="28">
        <f>VLOOKUP(C1515,Relatorios!A$3:B2286,2,0)</f>
        <v>41281</v>
      </c>
      <c r="AC1515" s="287">
        <f>VLOOKUP(D1515,Faturamento!D$3:F2950,3,0)</f>
        <v>41295</v>
      </c>
      <c r="AD1515" s="45" t="s">
        <v>13633</v>
      </c>
      <c r="AE1515" s="55" t="str">
        <f>VLOOKUP(B1515,SAOM!B$2:T3056,16,0)</f>
        <v>-</v>
      </c>
      <c r="AF1515" s="55">
        <f t="shared" si="86"/>
        <v>41354</v>
      </c>
      <c r="AG1515" s="55" t="s">
        <v>4162</v>
      </c>
      <c r="AH1515" s="55"/>
      <c r="AI1515" s="181"/>
      <c r="AJ1515" s="115"/>
      <c r="AK1515" s="115"/>
      <c r="AL1515" s="11" t="str">
        <f>VLOOKUP(B1515,SAOM!B$2:U3173,20,0)</f>
        <v>-</v>
      </c>
    </row>
    <row r="1516" spans="1:38" s="57" customFormat="1" ht="15.75" customHeight="1">
      <c r="A1516" s="39">
        <v>5056</v>
      </c>
      <c r="B1516" s="31">
        <v>5056</v>
      </c>
      <c r="C1516" s="31">
        <v>5056</v>
      </c>
      <c r="D1516" s="33" t="str">
        <f>VLOOKUP(B1516,SAOM!B$2:H3173,7,0)</f>
        <v>SES-OUNO-5056</v>
      </c>
      <c r="E1516" s="24">
        <v>41249</v>
      </c>
      <c r="F1516" s="24">
        <f t="shared" si="87"/>
        <v>41294</v>
      </c>
      <c r="G1516" s="24">
        <f>VLOOKUP(B1516,SAOM!B$2:D3060,3,0)</f>
        <v>41294</v>
      </c>
      <c r="H1516" s="24">
        <f t="shared" si="88"/>
        <v>41309</v>
      </c>
      <c r="I1516" s="24" t="s">
        <v>458</v>
      </c>
      <c r="J1516" s="48" t="s">
        <v>469</v>
      </c>
      <c r="K1516" s="31" t="str">
        <f>VLOOKUP(B1516,SAOM!B$2:H3057,4,0)</f>
        <v>Aceito</v>
      </c>
      <c r="L1516" s="48" t="s">
        <v>11989</v>
      </c>
      <c r="M1516" s="33" t="str">
        <f>VLOOKUP(B1516,SAOM!B$2:F3343,5,0)</f>
        <v>Torre</v>
      </c>
      <c r="N1516" s="40" t="s">
        <v>9587</v>
      </c>
      <c r="O1516" s="11" t="str">
        <f>VLOOKUP(N1516,Coordenadas!B$2:C2363,2,0)</f>
        <v>SUL</v>
      </c>
      <c r="P1516" s="11" t="str">
        <f>VLOOKUP(N1516,Coordenadas!B$2:D2363,3,0)</f>
        <v xml:space="preserve"> 22°17'1.60"S</v>
      </c>
      <c r="Q1516" s="11" t="str">
        <f>VLOOKUP(N1516,Coordenadas!B$2:E2363,4,0)</f>
        <v xml:space="preserve"> 46°22'1.96"O</v>
      </c>
      <c r="R1516" s="31">
        <v>4033</v>
      </c>
      <c r="S1516" s="13">
        <v>41243</v>
      </c>
      <c r="T1516" s="54" t="str">
        <f>VLOOKUP(B1516,SAOM!B$2:M3057,9,0)</f>
        <v>Aparecida de Castro Borges</v>
      </c>
      <c r="U1516" s="24" t="str">
        <f>VLOOKUP(B1516,SAOM!B$2:N3057,10,0)</f>
        <v>Rua Maria Cristina Tenório, s/n.º - Bairro São Judas</v>
      </c>
      <c r="V1516" s="54" t="str">
        <f>VLOOKUP(B1516,SAOM!B$2:P3057,12,0)</f>
        <v>35 3441 5071</v>
      </c>
      <c r="W1516" s="175" t="str">
        <f>VLOOKUP(B1516,SAOM!B$2:O3057,11,0)</f>
        <v>37570-000</v>
      </c>
      <c r="X1516" s="31" t="str">
        <f>VLOOKUP(B1516,SAOM!B$2:Q3057,13,0)</f>
        <v>00:20:0E:10:55:06</v>
      </c>
      <c r="Y1516" s="24">
        <v>41264</v>
      </c>
      <c r="Z1516" s="40" t="s">
        <v>13634</v>
      </c>
      <c r="AA1516" s="55">
        <v>41264</v>
      </c>
      <c r="AB1516" s="28">
        <f>VLOOKUP(C1516,Relatorios!A$3:B2287,2,0)</f>
        <v>41281</v>
      </c>
      <c r="AC1516" s="287">
        <f>VLOOKUP(D1516,Faturamento!D$3:F2951,3,0)</f>
        <v>41295</v>
      </c>
      <c r="AD1516" s="45"/>
      <c r="AE1516" s="55" t="str">
        <f>VLOOKUP(B1516,SAOM!B$2:T3057,16,0)</f>
        <v>-</v>
      </c>
      <c r="AF1516" s="55">
        <f t="shared" si="86"/>
        <v>41354</v>
      </c>
      <c r="AG1516" s="55" t="s">
        <v>4162</v>
      </c>
      <c r="AH1516" s="55"/>
      <c r="AI1516" s="181"/>
      <c r="AJ1516" s="115"/>
      <c r="AK1516" s="115"/>
      <c r="AL1516" s="11" t="str">
        <f>VLOOKUP(B1516,SAOM!B$2:U3174,20,0)</f>
        <v>Vai deixar conectado no modem.</v>
      </c>
    </row>
    <row r="1517" spans="1:38" s="15" customFormat="1" ht="15.75" customHeight="1">
      <c r="A1517" s="39">
        <v>5055</v>
      </c>
      <c r="B1517" s="31">
        <v>5055</v>
      </c>
      <c r="C1517" s="31">
        <v>5055</v>
      </c>
      <c r="D1517" s="33" t="str">
        <f>VLOOKUP(B1517,SAOM!B$2:H3174,7,0)</f>
        <v>SES-OUNO-5055</v>
      </c>
      <c r="E1517" s="13">
        <v>41249</v>
      </c>
      <c r="F1517" s="13">
        <f t="shared" si="87"/>
        <v>41294</v>
      </c>
      <c r="G1517" s="13">
        <f>VLOOKUP(B1517,SAOM!B$2:D3061,3,0)</f>
        <v>41294</v>
      </c>
      <c r="H1517" s="13">
        <f t="shared" si="88"/>
        <v>41309</v>
      </c>
      <c r="I1517" s="13" t="s">
        <v>458</v>
      </c>
      <c r="J1517" s="10" t="s">
        <v>469</v>
      </c>
      <c r="K1517" s="33" t="str">
        <f>VLOOKUP(B1517,SAOM!B$2:H3058,4,0)</f>
        <v>Aceito</v>
      </c>
      <c r="L1517" s="10" t="s">
        <v>11989</v>
      </c>
      <c r="M1517" s="33" t="str">
        <f>VLOOKUP(B1517,SAOM!B$2:F3344,5,0)</f>
        <v>Torre</v>
      </c>
      <c r="N1517" s="11" t="s">
        <v>9587</v>
      </c>
      <c r="O1517" s="11" t="str">
        <f>VLOOKUP(N1517,Coordenadas!B$2:C2364,2,0)</f>
        <v>SUL</v>
      </c>
      <c r="P1517" s="11" t="str">
        <f>VLOOKUP(N1517,Coordenadas!B$2:D2364,3,0)</f>
        <v xml:space="preserve"> 22°17'1.60"S</v>
      </c>
      <c r="Q1517" s="11" t="str">
        <f>VLOOKUP(N1517,Coordenadas!B$2:E2364,4,0)</f>
        <v xml:space="preserve"> 46°22'1.96"O</v>
      </c>
      <c r="R1517" s="33">
        <v>4033</v>
      </c>
      <c r="S1517" s="13">
        <v>41243</v>
      </c>
      <c r="T1517" s="35" t="str">
        <f>VLOOKUP(B1517,SAOM!B$2:M3058,9,0)</f>
        <v>Lislei Ribeiro</v>
      </c>
      <c r="U1517" s="13" t="str">
        <f>VLOOKUP(B1517,SAOM!B$2:N3058,10,0)</f>
        <v>Avenida da Saudade, s/n.º - Bairro Bairro do Alto</v>
      </c>
      <c r="V1517" s="35" t="str">
        <f>VLOOKUP(B1517,SAOM!B$2:P3058,12,0)</f>
        <v>35 3441 5071</v>
      </c>
      <c r="W1517" s="60" t="str">
        <f>VLOOKUP(B1517,SAOM!B$2:O3058,11,0)</f>
        <v>37570-000</v>
      </c>
      <c r="X1517" s="33" t="str">
        <f>VLOOKUP(B1517,SAOM!B$2:Q3058,13,0)</f>
        <v>00:20:0E:10:4A:C8</v>
      </c>
      <c r="Y1517" s="13">
        <v>41263</v>
      </c>
      <c r="Z1517" s="68" t="s">
        <v>12178</v>
      </c>
      <c r="AA1517" s="14">
        <v>41263</v>
      </c>
      <c r="AB1517" s="28">
        <f>VLOOKUP(C1517,Relatorios!A$3:B2288,2,0)</f>
        <v>41278</v>
      </c>
      <c r="AC1517" s="287">
        <f>VLOOKUP(D1517,Faturamento!D$3:F2952,3,0)</f>
        <v>41294</v>
      </c>
      <c r="AD1517" s="41"/>
      <c r="AE1517" s="14" t="str">
        <f>VLOOKUP(B1517,SAOM!B$2:T3058,16,0)</f>
        <v>-</v>
      </c>
      <c r="AF1517" s="14">
        <f t="shared" si="86"/>
        <v>41353</v>
      </c>
      <c r="AG1517" s="14" t="s">
        <v>4162</v>
      </c>
      <c r="AH1517" s="14"/>
      <c r="AI1517" s="47"/>
      <c r="AJ1517" s="114"/>
      <c r="AK1517" s="114"/>
      <c r="AL1517" s="11" t="str">
        <f>VLOOKUP(B1517,SAOM!B$2:U3175,20,0)</f>
        <v>Não tem computador.</v>
      </c>
    </row>
    <row r="1518" spans="1:38" s="57" customFormat="1" ht="15.75" customHeight="1">
      <c r="A1518" s="39">
        <v>5773</v>
      </c>
      <c r="B1518" s="31">
        <v>5773</v>
      </c>
      <c r="C1518" s="31">
        <v>5773</v>
      </c>
      <c r="D1518" s="31" t="str">
        <f>VLOOKUP(B1518,SAOM!B$2:H3175,7,0)</f>
        <v>SES-LADA-5773</v>
      </c>
      <c r="E1518" s="24">
        <v>41249</v>
      </c>
      <c r="F1518" s="24">
        <f t="shared" si="87"/>
        <v>41294</v>
      </c>
      <c r="G1518" s="24">
        <f>VLOOKUP(B1518,SAOM!B$2:D3062,3,0)</f>
        <v>41294</v>
      </c>
      <c r="H1518" s="24">
        <f t="shared" si="88"/>
        <v>41309</v>
      </c>
      <c r="I1518" s="24" t="s">
        <v>458</v>
      </c>
      <c r="J1518" s="48" t="s">
        <v>469</v>
      </c>
      <c r="K1518" s="31" t="str">
        <f>VLOOKUP(B1518,SAOM!B$2:H3059,4,0)</f>
        <v>Aceito</v>
      </c>
      <c r="L1518" s="48" t="s">
        <v>456</v>
      </c>
      <c r="M1518" s="33" t="str">
        <f>VLOOKUP(B1518,SAOM!B$2:F3345,5,0)</f>
        <v>Lider</v>
      </c>
      <c r="N1518" s="40" t="s">
        <v>1816</v>
      </c>
      <c r="O1518" s="40" t="str">
        <f>VLOOKUP(N1518,Coordenadas!B$2:C2365,2,0)</f>
        <v>CENTRO SUL</v>
      </c>
      <c r="P1518" s="40" t="str">
        <f>VLOOKUP(N1518,Coordenadas!B$2:D2365,3,0)</f>
        <v xml:space="preserve"> 20°54'59.74"S</v>
      </c>
      <c r="Q1518" s="40" t="str">
        <f>VLOOKUP(N1518,Coordenadas!B$2:E2365,4,0)</f>
        <v xml:space="preserve"> 44° 4'32.17"O</v>
      </c>
      <c r="R1518" s="31">
        <v>4033</v>
      </c>
      <c r="S1518" s="24">
        <v>41297</v>
      </c>
      <c r="T1518" s="54" t="str">
        <f>VLOOKUP(B1518,SAOM!B$2:M3059,9,0)</f>
        <v>Humberto do Libano Queiroz/ Simone Neves Orse</v>
      </c>
      <c r="U1518" s="24" t="str">
        <f>VLOOKUP(B1518,SAOM!B$2:N3059,10,0)</f>
        <v>Rua Marieta Pires de Resende, 20 - Bairro Novo Horizonte</v>
      </c>
      <c r="V1518" s="54" t="str">
        <f>VLOOKUP(B1518,SAOM!B$2:P3059,12,0)</f>
        <v>(32)3363-2090</v>
      </c>
      <c r="W1518" s="175" t="str">
        <f>VLOOKUP(B1518,SAOM!B$2:O3059,11,0)</f>
        <v>36345-000</v>
      </c>
      <c r="X1518" s="31" t="str">
        <f>VLOOKUP(B1518,SAOM!B$2:Q3059,13,0)</f>
        <v>00:20:0e:10:56:1d</v>
      </c>
      <c r="Y1518" s="24">
        <v>41337</v>
      </c>
      <c r="Z1518" s="40" t="s">
        <v>15551</v>
      </c>
      <c r="AA1518" s="55">
        <v>41338</v>
      </c>
      <c r="AB1518" s="56" t="e">
        <f>VLOOKUP(C1518,Relatorios!A$3:B2289,2,0)</f>
        <v>#N/A</v>
      </c>
      <c r="AC1518" s="287">
        <f>VLOOKUP(D1518,Faturamento!D$3:F2953,3,0)</f>
        <v>41369</v>
      </c>
      <c r="AD1518" s="45" t="s">
        <v>15750</v>
      </c>
      <c r="AE1518" s="55" t="str">
        <f>VLOOKUP(B1518,SAOM!B$2:T3059,16,0)</f>
        <v>-</v>
      </c>
      <c r="AF1518" s="55">
        <f t="shared" si="86"/>
        <v>41428</v>
      </c>
      <c r="AG1518" s="55" t="s">
        <v>4162</v>
      </c>
      <c r="AH1518" s="55"/>
      <c r="AI1518" s="181"/>
      <c r="AJ1518" s="115"/>
      <c r="AK1518" s="115"/>
      <c r="AL1518" s="11" t="str">
        <f>VLOOKUP(B1518,SAOM!B$2:U3176,20,0)</f>
        <v>Conectado ao modem</v>
      </c>
    </row>
    <row r="1519" spans="1:38" s="15" customFormat="1" ht="15.75" customHeight="1">
      <c r="A1519" s="39">
        <v>5484</v>
      </c>
      <c r="B1519" s="31">
        <v>5484</v>
      </c>
      <c r="C1519" s="31">
        <v>5484</v>
      </c>
      <c r="D1519" s="33" t="str">
        <f>VLOOKUP(B1519,SAOM!B$2:H3176,7,0)</f>
        <v>-</v>
      </c>
      <c r="E1519" s="13">
        <v>41249</v>
      </c>
      <c r="F1519" s="13">
        <f t="shared" ref="F1519:F1550" si="89">E1519+45</f>
        <v>41294</v>
      </c>
      <c r="G1519" s="13">
        <f>VLOOKUP(B1519,SAOM!B$2:D3063,3,0)</f>
        <v>41294</v>
      </c>
      <c r="H1519" s="13">
        <f t="shared" si="88"/>
        <v>41309</v>
      </c>
      <c r="I1519" s="13" t="s">
        <v>458</v>
      </c>
      <c r="J1519" s="10" t="s">
        <v>15816</v>
      </c>
      <c r="K1519" s="33" t="str">
        <f>VLOOKUP(B1519,SAOM!B$2:H3060,4,0)</f>
        <v>Paralisado</v>
      </c>
      <c r="L1519" s="10" t="s">
        <v>623</v>
      </c>
      <c r="M1519" s="33" t="str">
        <f>VLOOKUP(B1519,SAOM!B$2:F3346,5,0)</f>
        <v>Vodanet</v>
      </c>
      <c r="N1519" s="11" t="s">
        <v>4826</v>
      </c>
      <c r="O1519" s="11" t="str">
        <f>VLOOKUP(N1519,Coordenadas!B$2:C2366,2,0)</f>
        <v>CENTRO</v>
      </c>
      <c r="P1519" s="11" t="str">
        <f>VLOOKUP(N1519,Coordenadas!B$2:D2366,3,0)</f>
        <v xml:space="preserve"> 19°53'21.41"S</v>
      </c>
      <c r="Q1519" s="11" t="str">
        <f>VLOOKUP(N1519,Coordenadas!B$2:E2366,4,0)</f>
        <v xml:space="preserve"> 43°48'18.03"O</v>
      </c>
      <c r="R1519" s="33">
        <v>4033</v>
      </c>
      <c r="S1519" s="13">
        <v>41297</v>
      </c>
      <c r="T1519" s="35" t="str">
        <f>VLOOKUP(B1519,SAOM!B$2:M3060,9,0)</f>
        <v>FERNANDA VAZ DE MELO</v>
      </c>
      <c r="U1519" s="13" t="str">
        <f>VLOOKUP(B1519,SAOM!B$2:N3060,10,0)</f>
        <v>RUA DOM PEDRO II, S/N - Bairro CENTRO</v>
      </c>
      <c r="V1519" s="35" t="str">
        <f>VLOOKUP(B1519,SAOM!B$2:P3060,12,0)</f>
        <v>3672-7708</v>
      </c>
      <c r="W1519" s="60" t="str">
        <f>VLOOKUP(B1519,SAOM!B$2:O3060,11,0)</f>
        <v>34505-000</v>
      </c>
      <c r="X1519" s="33" t="str">
        <f>VLOOKUP(B1519,SAOM!B$2:Q3060,13,0)</f>
        <v>-</v>
      </c>
      <c r="Y1519" s="13"/>
      <c r="Z1519" s="11"/>
      <c r="AA1519" s="14"/>
      <c r="AB1519" s="28" t="e">
        <f>VLOOKUP(C1519,Relatorios!A$3:B2290,2,0)</f>
        <v>#N/A</v>
      </c>
      <c r="AC1519" s="287" t="e">
        <f>VLOOKUP(D1519,Faturamento!D$3:F2954,3,0)</f>
        <v>#N/A</v>
      </c>
      <c r="AD1519" s="41"/>
      <c r="AE1519" s="14" t="str">
        <f>VLOOKUP(B1519,SAOM!B$2:T3060,16,0)</f>
        <v>01/03/2013 11:38:10 	Hernan Martins Alves 	Localidade funcina em local de patrimonio histório tombado, não podendo ser instalada a antena.  	Ativação Agendada</v>
      </c>
      <c r="AF1519" s="14">
        <f t="shared" si="86"/>
        <v>90</v>
      </c>
      <c r="AG1519" s="14" t="s">
        <v>4162</v>
      </c>
      <c r="AH1519" s="14"/>
      <c r="AI1519" s="47"/>
      <c r="AJ1519" s="114"/>
      <c r="AK1519" s="114"/>
      <c r="AL1519" s="11" t="str">
        <f>VLOOKUP(B1519,SAOM!B$2:U3177,20,0)</f>
        <v>-</v>
      </c>
    </row>
    <row r="1520" spans="1:38" s="15" customFormat="1" ht="15.75" customHeight="1">
      <c r="A1520" s="39">
        <v>5483</v>
      </c>
      <c r="B1520" s="31">
        <v>5483</v>
      </c>
      <c r="C1520" s="31">
        <v>5483</v>
      </c>
      <c r="D1520" s="33" t="str">
        <f>VLOOKUP(B1520,SAOM!B$2:H3177,7,0)</f>
        <v>-</v>
      </c>
      <c r="E1520" s="13">
        <v>41249</v>
      </c>
      <c r="F1520" s="13">
        <f t="shared" si="89"/>
        <v>41294</v>
      </c>
      <c r="G1520" s="13">
        <f>VLOOKUP(B1520,SAOM!B$2:D3064,3,0)</f>
        <v>41294</v>
      </c>
      <c r="H1520" s="13">
        <f t="shared" si="88"/>
        <v>41309</v>
      </c>
      <c r="I1520" s="13" t="s">
        <v>458</v>
      </c>
      <c r="J1520" s="10" t="s">
        <v>15816</v>
      </c>
      <c r="K1520" s="33" t="str">
        <f>VLOOKUP(B1520,SAOM!B$2:H3061,4,0)</f>
        <v>Paralisado</v>
      </c>
      <c r="L1520" s="10" t="s">
        <v>456</v>
      </c>
      <c r="M1520" s="33" t="str">
        <f>VLOOKUP(B1520,SAOM!B$2:F3347,5,0)</f>
        <v>Lider</v>
      </c>
      <c r="N1520" s="11" t="s">
        <v>4826</v>
      </c>
      <c r="O1520" s="11" t="str">
        <f>VLOOKUP(N1520,Coordenadas!B$2:C2367,2,0)</f>
        <v>CENTRO</v>
      </c>
      <c r="P1520" s="11" t="str">
        <f>VLOOKUP(N1520,Coordenadas!B$2:D2367,3,0)</f>
        <v xml:space="preserve"> 19°53'21.41"S</v>
      </c>
      <c r="Q1520" s="11" t="str">
        <f>VLOOKUP(N1520,Coordenadas!B$2:E2367,4,0)</f>
        <v xml:space="preserve"> 43°48'18.03"O</v>
      </c>
      <c r="R1520" s="33">
        <v>4033</v>
      </c>
      <c r="S1520" s="13">
        <v>41297</v>
      </c>
      <c r="T1520" s="35" t="str">
        <f>VLOOKUP(B1520,SAOM!B$2:M3061,9,0)</f>
        <v xml:space="preserve">ROMULO MORATO / CLEYSION </v>
      </c>
      <c r="U1520" s="13" t="str">
        <f>VLOOKUP(B1520,SAOM!B$2:N3061,10,0)</f>
        <v>RUA ALBERTH SCHARLER, 212 - Bairro PACIENCIA</v>
      </c>
      <c r="V1520" s="35" t="str">
        <f>VLOOKUP(B1520,SAOM!B$2:P3061,12,0)</f>
        <v>3672-7727</v>
      </c>
      <c r="W1520" s="60" t="str">
        <f>VLOOKUP(B1520,SAOM!B$2:O3061,11,0)</f>
        <v>34505-000</v>
      </c>
      <c r="X1520" s="33" t="str">
        <f>VLOOKUP(B1520,SAOM!B$2:Q3061,13,0)</f>
        <v>-</v>
      </c>
      <c r="Y1520" s="13"/>
      <c r="Z1520" s="11"/>
      <c r="AA1520" s="14"/>
      <c r="AB1520" s="28" t="e">
        <f>VLOOKUP(C1520,Relatorios!A$3:B2291,2,0)</f>
        <v>#N/A</v>
      </c>
      <c r="AC1520" s="287" t="e">
        <f>VLOOKUP(D1520,Faturamento!D$3:F2955,3,0)</f>
        <v>#N/A</v>
      </c>
      <c r="AD1520" s="41"/>
      <c r="AE1520" s="14" t="str">
        <f>VLOOKUP(B1520,SAOM!B$2:T3061,16,0)</f>
        <v>-</v>
      </c>
      <c r="AF1520" s="14">
        <f t="shared" si="86"/>
        <v>90</v>
      </c>
      <c r="AG1520" s="14" t="s">
        <v>4162</v>
      </c>
      <c r="AH1520" s="14"/>
      <c r="AI1520" s="47"/>
      <c r="AJ1520" s="114"/>
      <c r="AK1520" s="114"/>
      <c r="AL1520" s="11" t="str">
        <f>VLOOKUP(B1520,SAOM!B$2:U3178,20,0)</f>
        <v>-</v>
      </c>
    </row>
    <row r="1521" spans="1:38" s="15" customFormat="1" ht="15.75" customHeight="1">
      <c r="A1521" s="39">
        <v>5482</v>
      </c>
      <c r="B1521" s="31">
        <v>5482</v>
      </c>
      <c r="C1521" s="31">
        <v>5482</v>
      </c>
      <c r="D1521" s="33" t="str">
        <f>VLOOKUP(B1521,SAOM!B$2:H3178,7,0)</f>
        <v>-</v>
      </c>
      <c r="E1521" s="13">
        <v>41249</v>
      </c>
      <c r="F1521" s="13">
        <f t="shared" si="89"/>
        <v>41294</v>
      </c>
      <c r="G1521" s="13">
        <f>VLOOKUP(B1521,SAOM!B$2:D3065,3,0)</f>
        <v>41294</v>
      </c>
      <c r="H1521" s="13">
        <f t="shared" si="88"/>
        <v>41309</v>
      </c>
      <c r="I1521" s="13" t="s">
        <v>458</v>
      </c>
      <c r="J1521" s="10" t="s">
        <v>15816</v>
      </c>
      <c r="K1521" s="33" t="str">
        <f>VLOOKUP(B1521,SAOM!B$2:H3062,4,0)</f>
        <v>Paralisado</v>
      </c>
      <c r="L1521" s="10" t="s">
        <v>456</v>
      </c>
      <c r="M1521" s="33" t="str">
        <f>VLOOKUP(B1521,SAOM!B$2:F3348,5,0)</f>
        <v>Lider</v>
      </c>
      <c r="N1521" s="11" t="s">
        <v>4826</v>
      </c>
      <c r="O1521" s="11" t="str">
        <f>VLOOKUP(N1521,Coordenadas!B$2:C2368,2,0)</f>
        <v>CENTRO</v>
      </c>
      <c r="P1521" s="11" t="str">
        <f>VLOOKUP(N1521,Coordenadas!B$2:D2368,3,0)</f>
        <v xml:space="preserve"> 19°53'21.41"S</v>
      </c>
      <c r="Q1521" s="11" t="str">
        <f>VLOOKUP(N1521,Coordenadas!B$2:E2368,4,0)</f>
        <v xml:space="preserve"> 43°48'18.03"O</v>
      </c>
      <c r="R1521" s="33">
        <v>4033</v>
      </c>
      <c r="S1521" s="13">
        <v>41297</v>
      </c>
      <c r="T1521" s="35" t="str">
        <f>VLOOKUP(B1521,SAOM!B$2:M3062,9,0)</f>
        <v>DIONÍLIO DE SOUZA FERREIRA</v>
      </c>
      <c r="U1521" s="13" t="str">
        <f>VLOOKUP(B1521,SAOM!B$2:N3062,10,0)</f>
        <v>RUA ALEMANHA, 658 - Bairro NACÕES UNIDAS</v>
      </c>
      <c r="V1521" s="35" t="str">
        <f>VLOOKUP(B1521,SAOM!B$2:P3062,12,0)</f>
        <v>3672-2858</v>
      </c>
      <c r="W1521" s="60" t="str">
        <f>VLOOKUP(B1521,SAOM!B$2:O3062,11,0)</f>
        <v>34505-000</v>
      </c>
      <c r="X1521" s="33" t="str">
        <f>VLOOKUP(B1521,SAOM!B$2:Q3062,13,0)</f>
        <v>-</v>
      </c>
      <c r="Y1521" s="13"/>
      <c r="Z1521" s="11"/>
      <c r="AA1521" s="14"/>
      <c r="AB1521" s="28" t="e">
        <f>VLOOKUP(C1521,Relatorios!A$3:B2292,2,0)</f>
        <v>#N/A</v>
      </c>
      <c r="AC1521" s="287" t="e">
        <f>VLOOKUP(D1521,Faturamento!D$3:F2956,3,0)</f>
        <v>#N/A</v>
      </c>
      <c r="AD1521" s="41"/>
      <c r="AE1521" s="14" t="str">
        <f>VLOOKUP(B1521,SAOM!B$2:T3062,16,0)</f>
        <v>-</v>
      </c>
      <c r="AF1521" s="14">
        <f t="shared" si="86"/>
        <v>90</v>
      </c>
      <c r="AG1521" s="14" t="s">
        <v>4162</v>
      </c>
      <c r="AH1521" s="14"/>
      <c r="AI1521" s="47"/>
      <c r="AJ1521" s="114"/>
      <c r="AK1521" s="114"/>
      <c r="AL1521" s="11" t="str">
        <f>VLOOKUP(B1521,SAOM!B$2:U3179,20,0)</f>
        <v>-</v>
      </c>
    </row>
    <row r="1522" spans="1:38" s="15" customFormat="1" ht="15.75" customHeight="1">
      <c r="A1522" s="39">
        <v>5481</v>
      </c>
      <c r="B1522" s="31">
        <v>5481</v>
      </c>
      <c r="C1522" s="31">
        <v>5481</v>
      </c>
      <c r="D1522" s="33" t="str">
        <f>VLOOKUP(B1522,SAOM!B$2:H3179,7,0)</f>
        <v>-</v>
      </c>
      <c r="E1522" s="13">
        <v>41249</v>
      </c>
      <c r="F1522" s="13">
        <f t="shared" si="89"/>
        <v>41294</v>
      </c>
      <c r="G1522" s="13">
        <f>VLOOKUP(B1522,SAOM!B$2:D3066,3,0)</f>
        <v>41294</v>
      </c>
      <c r="H1522" s="13">
        <f t="shared" si="88"/>
        <v>41309</v>
      </c>
      <c r="I1522" s="13" t="s">
        <v>458</v>
      </c>
      <c r="J1522" s="10" t="s">
        <v>15816</v>
      </c>
      <c r="K1522" s="33" t="str">
        <f>VLOOKUP(B1522,SAOM!B$2:H3063,4,0)</f>
        <v>Paralisado</v>
      </c>
      <c r="L1522" s="10" t="s">
        <v>456</v>
      </c>
      <c r="M1522" s="33" t="str">
        <f>VLOOKUP(B1522,SAOM!B$2:F3349,5,0)</f>
        <v>Lider</v>
      </c>
      <c r="N1522" s="11" t="s">
        <v>4826</v>
      </c>
      <c r="O1522" s="11" t="str">
        <f>VLOOKUP(N1522,Coordenadas!B$2:C2369,2,0)</f>
        <v>CENTRO</v>
      </c>
      <c r="P1522" s="11" t="str">
        <f>VLOOKUP(N1522,Coordenadas!B$2:D2369,3,0)</f>
        <v xml:space="preserve"> 19°53'21.41"S</v>
      </c>
      <c r="Q1522" s="11" t="str">
        <f>VLOOKUP(N1522,Coordenadas!B$2:E2369,4,0)</f>
        <v xml:space="preserve"> 43°48'18.03"O</v>
      </c>
      <c r="R1522" s="33">
        <v>4033</v>
      </c>
      <c r="S1522" s="13">
        <v>41297</v>
      </c>
      <c r="T1522" s="35" t="str">
        <f>VLOOKUP(B1522,SAOM!B$2:M3063,9,0)</f>
        <v>JOSE ROMERIO DA CUNHA</v>
      </c>
      <c r="U1522" s="13" t="str">
        <f>VLOOKUP(B1522,SAOM!B$2:N3063,10,0)</f>
        <v>RUA EXPEDICIONARIO ROMEU GERMINIO DANTAS,S/N - Bairro CAIEIRAS</v>
      </c>
      <c r="V1522" s="35">
        <f>VLOOKUP(B1522,SAOM!B$2:P3063,12,0)</f>
        <v>36712258</v>
      </c>
      <c r="W1522" s="60" t="str">
        <f>VLOOKUP(B1522,SAOM!B$2:O3063,11,0)</f>
        <v>34515-170</v>
      </c>
      <c r="X1522" s="33" t="str">
        <f>VLOOKUP(B1522,SAOM!B$2:Q3063,13,0)</f>
        <v>-</v>
      </c>
      <c r="Y1522" s="13"/>
      <c r="Z1522" s="11"/>
      <c r="AA1522" s="14"/>
      <c r="AB1522" s="28" t="e">
        <f>VLOOKUP(C1522,Relatorios!A$3:B2293,2,0)</f>
        <v>#N/A</v>
      </c>
      <c r="AC1522" s="287" t="e">
        <f>VLOOKUP(D1522,Faturamento!D$3:F2957,3,0)</f>
        <v>#N/A</v>
      </c>
      <c r="AD1522" s="41"/>
      <c r="AE1522" s="14" t="str">
        <f>VLOOKUP(B1522,SAOM!B$2:T3063,16,0)</f>
        <v>-</v>
      </c>
      <c r="AF1522" s="14">
        <f t="shared" si="86"/>
        <v>90</v>
      </c>
      <c r="AG1522" s="14" t="s">
        <v>4162</v>
      </c>
      <c r="AH1522" s="14"/>
      <c r="AI1522" s="47"/>
      <c r="AJ1522" s="114"/>
      <c r="AK1522" s="114"/>
      <c r="AL1522" s="11" t="str">
        <f>VLOOKUP(B1522,SAOM!B$2:U3180,20,0)</f>
        <v>-</v>
      </c>
    </row>
    <row r="1523" spans="1:38" s="15" customFormat="1" ht="15.75" customHeight="1">
      <c r="A1523" s="39">
        <v>5480</v>
      </c>
      <c r="B1523" s="31">
        <v>5480</v>
      </c>
      <c r="C1523" s="31">
        <v>5480</v>
      </c>
      <c r="D1523" s="33" t="str">
        <f>VLOOKUP(B1523,SAOM!B$2:H3180,7,0)</f>
        <v>-</v>
      </c>
      <c r="E1523" s="13">
        <v>41249</v>
      </c>
      <c r="F1523" s="13">
        <f t="shared" si="89"/>
        <v>41294</v>
      </c>
      <c r="G1523" s="13">
        <f>VLOOKUP(B1523,SAOM!B$2:D3067,3,0)</f>
        <v>41294</v>
      </c>
      <c r="H1523" s="13">
        <f t="shared" si="88"/>
        <v>41309</v>
      </c>
      <c r="I1523" s="13" t="s">
        <v>458</v>
      </c>
      <c r="J1523" s="10" t="s">
        <v>15816</v>
      </c>
      <c r="K1523" s="33" t="str">
        <f>VLOOKUP(B1523,SAOM!B$2:H3064,4,0)</f>
        <v>Paralisado</v>
      </c>
      <c r="L1523" s="10" t="s">
        <v>456</v>
      </c>
      <c r="M1523" s="33" t="str">
        <f>VLOOKUP(B1523,SAOM!B$2:F3350,5,0)</f>
        <v>Lider</v>
      </c>
      <c r="N1523" s="11" t="s">
        <v>4826</v>
      </c>
      <c r="O1523" s="11" t="str">
        <f>VLOOKUP(N1523,Coordenadas!B$2:C2370,2,0)</f>
        <v>CENTRO</v>
      </c>
      <c r="P1523" s="11" t="str">
        <f>VLOOKUP(N1523,Coordenadas!B$2:D2370,3,0)</f>
        <v xml:space="preserve"> 19°53'21.41"S</v>
      </c>
      <c r="Q1523" s="11" t="str">
        <f>VLOOKUP(N1523,Coordenadas!B$2:E2370,4,0)</f>
        <v xml:space="preserve"> 43°48'18.03"O</v>
      </c>
      <c r="R1523" s="33">
        <v>4033</v>
      </c>
      <c r="S1523" s="13">
        <v>41297</v>
      </c>
      <c r="T1523" s="35" t="str">
        <f>VLOOKUP(B1523,SAOM!B$2:M3064,9,0)</f>
        <v>DR. EBERTH LUCAS DUARTE</v>
      </c>
      <c r="U1523" s="13" t="str">
        <f>VLOOKUP(B1523,SAOM!B$2:N3064,10,0)</f>
        <v>RUA FRANCISCO ASSIS PEREIRA, 55  - Bairro CENTRO</v>
      </c>
      <c r="V1523" s="35" t="str">
        <f>VLOOKUP(B1523,SAOM!B$2:P3064,12,0)</f>
        <v>3671-5444</v>
      </c>
      <c r="W1523" s="60" t="str">
        <f>VLOOKUP(B1523,SAOM!B$2:O3064,11,0)</f>
        <v>34505-500</v>
      </c>
      <c r="X1523" s="33" t="str">
        <f>VLOOKUP(B1523,SAOM!B$2:Q3064,13,0)</f>
        <v>-</v>
      </c>
      <c r="Y1523" s="13"/>
      <c r="Z1523" s="11"/>
      <c r="AA1523" s="14"/>
      <c r="AB1523" s="28" t="e">
        <f>VLOOKUP(C1523,Relatorios!A$3:B2294,2,0)</f>
        <v>#N/A</v>
      </c>
      <c r="AC1523" s="287" t="e">
        <f>VLOOKUP(D1523,Faturamento!D$3:F2958,3,0)</f>
        <v>#N/A</v>
      </c>
      <c r="AD1523" s="41"/>
      <c r="AE1523" s="14" t="str">
        <f>VLOOKUP(B1523,SAOM!B$2:T3064,16,0)</f>
        <v>-</v>
      </c>
      <c r="AF1523" s="14">
        <f t="shared" si="86"/>
        <v>90</v>
      </c>
      <c r="AG1523" s="14" t="s">
        <v>4162</v>
      </c>
      <c r="AH1523" s="14"/>
      <c r="AI1523" s="47"/>
      <c r="AJ1523" s="114"/>
      <c r="AK1523" s="114"/>
      <c r="AL1523" s="11" t="str">
        <f>VLOOKUP(B1523,SAOM!B$2:U3181,20,0)</f>
        <v>-</v>
      </c>
    </row>
    <row r="1524" spans="1:38" s="15" customFormat="1" ht="15.75" customHeight="1">
      <c r="A1524" s="39">
        <v>5479</v>
      </c>
      <c r="B1524" s="31">
        <v>5479</v>
      </c>
      <c r="C1524" s="31">
        <v>5479</v>
      </c>
      <c r="D1524" s="33" t="str">
        <f>VLOOKUP(B1524,SAOM!B$2:H3181,7,0)</f>
        <v>-</v>
      </c>
      <c r="E1524" s="13">
        <v>41249</v>
      </c>
      <c r="F1524" s="13">
        <f t="shared" si="89"/>
        <v>41294</v>
      </c>
      <c r="G1524" s="13">
        <f>VLOOKUP(B1524,SAOM!B$2:D3068,3,0)</f>
        <v>41294</v>
      </c>
      <c r="H1524" s="13">
        <f t="shared" si="88"/>
        <v>41309</v>
      </c>
      <c r="I1524" s="13" t="s">
        <v>458</v>
      </c>
      <c r="J1524" s="10" t="s">
        <v>15816</v>
      </c>
      <c r="K1524" s="33" t="str">
        <f>VLOOKUP(B1524,SAOM!B$2:H3065,4,0)</f>
        <v>Paralisado</v>
      </c>
      <c r="L1524" s="10" t="s">
        <v>456</v>
      </c>
      <c r="M1524" s="33" t="str">
        <f>VLOOKUP(B1524,SAOM!B$2:F3351,5,0)</f>
        <v>Lider</v>
      </c>
      <c r="N1524" s="11" t="s">
        <v>4826</v>
      </c>
      <c r="O1524" s="11" t="str">
        <f>VLOOKUP(N1524,Coordenadas!B$2:C2371,2,0)</f>
        <v>CENTRO</v>
      </c>
      <c r="P1524" s="11" t="str">
        <f>VLOOKUP(N1524,Coordenadas!B$2:D2371,3,0)</f>
        <v xml:space="preserve"> 19°53'21.41"S</v>
      </c>
      <c r="Q1524" s="11" t="str">
        <f>VLOOKUP(N1524,Coordenadas!B$2:E2371,4,0)</f>
        <v xml:space="preserve"> 43°48'18.03"O</v>
      </c>
      <c r="R1524" s="33">
        <v>4033</v>
      </c>
      <c r="S1524" s="13">
        <v>41297</v>
      </c>
      <c r="T1524" s="35" t="str">
        <f>VLOOKUP(B1524,SAOM!B$2:M3065,9,0)</f>
        <v>DERCY</v>
      </c>
      <c r="U1524" s="13" t="str">
        <f>VLOOKUP(B1524,SAOM!B$2:N3065,10,0)</f>
        <v>AV EXPEDICONARIO ROMEU GERONIMO DANTAS, 500 - Bairro CAIEIRAS</v>
      </c>
      <c r="V1524" s="35" t="str">
        <f>VLOOKUP(B1524,SAOM!B$2:P3065,12,0)</f>
        <v>3671-1010</v>
      </c>
      <c r="W1524" s="60" t="str">
        <f>VLOOKUP(B1524,SAOM!B$2:O3065,11,0)</f>
        <v>34515-170</v>
      </c>
      <c r="X1524" s="33" t="str">
        <f>VLOOKUP(B1524,SAOM!B$2:Q3065,13,0)</f>
        <v>-</v>
      </c>
      <c r="Y1524" s="13"/>
      <c r="Z1524" s="11"/>
      <c r="AA1524" s="14"/>
      <c r="AB1524" s="28" t="e">
        <f>VLOOKUP(C1524,Relatorios!A$3:B2295,2,0)</f>
        <v>#N/A</v>
      </c>
      <c r="AC1524" s="287" t="e">
        <f>VLOOKUP(D1524,Faturamento!D$3:F2959,3,0)</f>
        <v>#N/A</v>
      </c>
      <c r="AD1524" s="41"/>
      <c r="AE1524" s="14" t="str">
        <f>VLOOKUP(B1524,SAOM!B$2:T3065,16,0)</f>
        <v>-</v>
      </c>
      <c r="AF1524" s="14">
        <f t="shared" si="86"/>
        <v>90</v>
      </c>
      <c r="AG1524" s="14" t="s">
        <v>4162</v>
      </c>
      <c r="AH1524" s="14"/>
      <c r="AI1524" s="47"/>
      <c r="AJ1524" s="114"/>
      <c r="AK1524" s="114"/>
      <c r="AL1524" s="11" t="str">
        <f>VLOOKUP(B1524,SAOM!B$2:U3182,20,0)</f>
        <v>-</v>
      </c>
    </row>
    <row r="1525" spans="1:38" s="15" customFormat="1" ht="15.75" customHeight="1">
      <c r="A1525" s="39">
        <v>5478</v>
      </c>
      <c r="B1525" s="31">
        <v>5478</v>
      </c>
      <c r="C1525" s="31">
        <v>5478</v>
      </c>
      <c r="D1525" s="33" t="str">
        <f>VLOOKUP(B1525,SAOM!B$2:H3182,7,0)</f>
        <v>-</v>
      </c>
      <c r="E1525" s="13">
        <v>41249</v>
      </c>
      <c r="F1525" s="13">
        <f t="shared" si="89"/>
        <v>41294</v>
      </c>
      <c r="G1525" s="13">
        <f>VLOOKUP(B1525,SAOM!B$2:D3069,3,0)</f>
        <v>41294</v>
      </c>
      <c r="H1525" s="13">
        <f t="shared" si="88"/>
        <v>41309</v>
      </c>
      <c r="I1525" s="13" t="s">
        <v>458</v>
      </c>
      <c r="J1525" s="10" t="s">
        <v>15816</v>
      </c>
      <c r="K1525" s="33" t="str">
        <f>VLOOKUP(B1525,SAOM!B$2:H3066,4,0)</f>
        <v>Paralisado</v>
      </c>
      <c r="L1525" s="10" t="s">
        <v>623</v>
      </c>
      <c r="M1525" s="33" t="str">
        <f>VLOOKUP(B1525,SAOM!B$2:F3352,5,0)</f>
        <v>Vodanet</v>
      </c>
      <c r="N1525" s="11" t="s">
        <v>4826</v>
      </c>
      <c r="O1525" s="11" t="str">
        <f>VLOOKUP(N1525,Coordenadas!B$2:C2372,2,0)</f>
        <v>CENTRO</v>
      </c>
      <c r="P1525" s="11" t="str">
        <f>VLOOKUP(N1525,Coordenadas!B$2:D2372,3,0)</f>
        <v xml:space="preserve"> 19°53'21.41"S</v>
      </c>
      <c r="Q1525" s="11" t="str">
        <f>VLOOKUP(N1525,Coordenadas!B$2:E2372,4,0)</f>
        <v xml:space="preserve"> 43°48'18.03"O</v>
      </c>
      <c r="R1525" s="33">
        <v>4033</v>
      </c>
      <c r="S1525" s="13">
        <v>41297</v>
      </c>
      <c r="T1525" s="35" t="str">
        <f>VLOOKUP(B1525,SAOM!B$2:M3066,9,0)</f>
        <v>DAGMAR TOLEDO LYON</v>
      </c>
      <c r="U1525" s="13" t="str">
        <f>VLOOKUP(B1525,SAOM!B$2:N3066,10,0)</f>
        <v>RUA DOM PEDRO II, 200 - Bairro CENTRO</v>
      </c>
      <c r="V1525" s="35" t="str">
        <f>VLOOKUP(B1525,SAOM!B$2:P3066,12,0)</f>
        <v>3672-7701</v>
      </c>
      <c r="W1525" s="60" t="str">
        <f>VLOOKUP(B1525,SAOM!B$2:O3066,11,0)</f>
        <v>34500-000</v>
      </c>
      <c r="X1525" s="33" t="str">
        <f>VLOOKUP(B1525,SAOM!B$2:Q3066,13,0)</f>
        <v>-</v>
      </c>
      <c r="Y1525" s="13"/>
      <c r="Z1525" s="11"/>
      <c r="AA1525" s="14"/>
      <c r="AB1525" s="28" t="e">
        <f>VLOOKUP(C1525,Relatorios!A$3:B2296,2,0)</f>
        <v>#N/A</v>
      </c>
      <c r="AC1525" s="287" t="e">
        <f>VLOOKUP(D1525,Faturamento!D$3:F2960,3,0)</f>
        <v>#N/A</v>
      </c>
      <c r="AD1525" s="41"/>
      <c r="AE1525" s="14" t="str">
        <f>VLOOKUP(B1525,SAOM!B$2:T3066,16,0)</f>
        <v>-</v>
      </c>
      <c r="AF1525" s="14">
        <f t="shared" si="86"/>
        <v>90</v>
      </c>
      <c r="AG1525" s="14" t="s">
        <v>4162</v>
      </c>
      <c r="AH1525" s="14"/>
      <c r="AI1525" s="47"/>
      <c r="AJ1525" s="114"/>
      <c r="AK1525" s="114"/>
      <c r="AL1525" s="11" t="str">
        <f>VLOOKUP(B1525,SAOM!B$2:U3183,20,0)</f>
        <v>-</v>
      </c>
    </row>
    <row r="1526" spans="1:38" s="15" customFormat="1" ht="15.75" customHeight="1">
      <c r="A1526" s="39">
        <v>5476</v>
      </c>
      <c r="B1526" s="31">
        <v>5476</v>
      </c>
      <c r="C1526" s="31">
        <v>5476</v>
      </c>
      <c r="D1526" s="33" t="str">
        <f>VLOOKUP(B1526,SAOM!B$2:H3183,7,0)</f>
        <v>-</v>
      </c>
      <c r="E1526" s="13">
        <v>41249</v>
      </c>
      <c r="F1526" s="13">
        <f t="shared" si="89"/>
        <v>41294</v>
      </c>
      <c r="G1526" s="13">
        <f>VLOOKUP(B1526,SAOM!B$2:D3070,3,0)</f>
        <v>41294</v>
      </c>
      <c r="H1526" s="13">
        <f t="shared" si="88"/>
        <v>41309</v>
      </c>
      <c r="I1526" s="13" t="s">
        <v>458</v>
      </c>
      <c r="J1526" s="10" t="s">
        <v>15816</v>
      </c>
      <c r="K1526" s="33" t="str">
        <f>VLOOKUP(B1526,SAOM!B$2:H3067,4,0)</f>
        <v>Paralisado</v>
      </c>
      <c r="L1526" s="10" t="s">
        <v>456</v>
      </c>
      <c r="M1526" s="33" t="str">
        <f>VLOOKUP(B1526,SAOM!B$2:F3353,5,0)</f>
        <v>Lider</v>
      </c>
      <c r="N1526" s="11" t="s">
        <v>4826</v>
      </c>
      <c r="O1526" s="11" t="str">
        <f>VLOOKUP(N1526,Coordenadas!B$2:C2373,2,0)</f>
        <v>CENTRO</v>
      </c>
      <c r="P1526" s="11" t="str">
        <f>VLOOKUP(N1526,Coordenadas!B$2:D2373,3,0)</f>
        <v xml:space="preserve"> 19°53'21.41"S</v>
      </c>
      <c r="Q1526" s="11" t="str">
        <f>VLOOKUP(N1526,Coordenadas!B$2:E2373,4,0)</f>
        <v xml:space="preserve"> 43°48'18.03"O</v>
      </c>
      <c r="R1526" s="33">
        <v>4033</v>
      </c>
      <c r="S1526" s="13">
        <v>41297</v>
      </c>
      <c r="T1526" s="35" t="str">
        <f>VLOOKUP(B1526,SAOM!B$2:M3067,9,0)</f>
        <v>JOÃO NATAL MACHADO</v>
      </c>
      <c r="U1526" s="13" t="str">
        <f>VLOOKUP(B1526,SAOM!B$2:N3067,10,0)</f>
        <v>RUA JK, 420 - Bairro SIDERURGICA</v>
      </c>
      <c r="V1526" s="35" t="str">
        <f>VLOOKUP(B1526,SAOM!B$2:P3067,12,0)</f>
        <v>3674-7731</v>
      </c>
      <c r="W1526" s="60" t="str">
        <f>VLOOKUP(B1526,SAOM!B$2:O3067,11,0)</f>
        <v>35505-000</v>
      </c>
      <c r="X1526" s="33" t="str">
        <f>VLOOKUP(B1526,SAOM!B$2:Q3067,13,0)</f>
        <v>-</v>
      </c>
      <c r="Y1526" s="13"/>
      <c r="Z1526" s="11"/>
      <c r="AA1526" s="14"/>
      <c r="AB1526" s="28" t="e">
        <f>VLOOKUP(C1526,Relatorios!A$3:B2297,2,0)</f>
        <v>#N/A</v>
      </c>
      <c r="AC1526" s="287" t="e">
        <f>VLOOKUP(D1526,Faturamento!D$3:F2961,3,0)</f>
        <v>#N/A</v>
      </c>
      <c r="AD1526" s="41"/>
      <c r="AE1526" s="14" t="str">
        <f>VLOOKUP(B1526,SAOM!B$2:T3067,16,0)</f>
        <v>-</v>
      </c>
      <c r="AF1526" s="14">
        <f t="shared" si="86"/>
        <v>90</v>
      </c>
      <c r="AG1526" s="14" t="s">
        <v>4162</v>
      </c>
      <c r="AH1526" s="14"/>
      <c r="AI1526" s="47"/>
      <c r="AJ1526" s="114"/>
      <c r="AK1526" s="114"/>
      <c r="AL1526" s="11" t="str">
        <f>VLOOKUP(B1526,SAOM!B$2:U3184,20,0)</f>
        <v>-</v>
      </c>
    </row>
    <row r="1527" spans="1:38" s="15" customFormat="1" ht="15.75" customHeight="1">
      <c r="A1527" s="39">
        <v>5475</v>
      </c>
      <c r="B1527" s="31">
        <v>5475</v>
      </c>
      <c r="C1527" s="31">
        <v>5475</v>
      </c>
      <c r="D1527" s="33" t="str">
        <f>VLOOKUP(B1527,SAOM!B$2:H3184,7,0)</f>
        <v>-</v>
      </c>
      <c r="E1527" s="13">
        <v>41249</v>
      </c>
      <c r="F1527" s="13">
        <f t="shared" si="89"/>
        <v>41294</v>
      </c>
      <c r="G1527" s="13">
        <f>VLOOKUP(B1527,SAOM!B$2:D3071,3,0)</f>
        <v>41294</v>
      </c>
      <c r="H1527" s="13">
        <f t="shared" si="88"/>
        <v>41309</v>
      </c>
      <c r="I1527" s="13" t="s">
        <v>458</v>
      </c>
      <c r="J1527" s="10" t="s">
        <v>15816</v>
      </c>
      <c r="K1527" s="33" t="str">
        <f>VLOOKUP(B1527,SAOM!B$2:H3068,4,0)</f>
        <v>Paralisado</v>
      </c>
      <c r="L1527" s="10" t="s">
        <v>456</v>
      </c>
      <c r="M1527" s="33" t="str">
        <f>VLOOKUP(B1527,SAOM!B$2:F3354,5,0)</f>
        <v>Lider</v>
      </c>
      <c r="N1527" s="11" t="s">
        <v>4826</v>
      </c>
      <c r="O1527" s="11" t="str">
        <f>VLOOKUP(N1527,Coordenadas!B$2:C2374,2,0)</f>
        <v>CENTRO</v>
      </c>
      <c r="P1527" s="11" t="str">
        <f>VLOOKUP(N1527,Coordenadas!B$2:D2374,3,0)</f>
        <v xml:space="preserve"> 19°53'21.41"S</v>
      </c>
      <c r="Q1527" s="11" t="str">
        <f>VLOOKUP(N1527,Coordenadas!B$2:E2374,4,0)</f>
        <v xml:space="preserve"> 43°48'18.03"O</v>
      </c>
      <c r="R1527" s="33">
        <v>4033</v>
      </c>
      <c r="S1527" s="13">
        <v>41297</v>
      </c>
      <c r="T1527" s="35" t="str">
        <f>VLOOKUP(B1527,SAOM!B$2:M3068,9,0)</f>
        <v>KARINA MARA</v>
      </c>
      <c r="U1527" s="13" t="str">
        <f>VLOOKUP(B1527,SAOM!B$2:N3068,10,0)</f>
        <v>ROD.MGT 262 KM 7, S/N - Bairro NACÕES UNIDAS</v>
      </c>
      <c r="V1527" s="35" t="str">
        <f>VLOOKUP(B1527,SAOM!B$2:P3068,12,0)</f>
        <v>3672-7708</v>
      </c>
      <c r="W1527" s="60" t="str">
        <f>VLOOKUP(B1527,SAOM!B$2:O3068,11,0)</f>
        <v>34505-340</v>
      </c>
      <c r="X1527" s="33" t="str">
        <f>VLOOKUP(B1527,SAOM!B$2:Q3068,13,0)</f>
        <v>-</v>
      </c>
      <c r="Y1527" s="13"/>
      <c r="Z1527" s="11"/>
      <c r="AA1527" s="14"/>
      <c r="AB1527" s="28" t="e">
        <f>VLOOKUP(C1527,Relatorios!A$3:B2298,2,0)</f>
        <v>#N/A</v>
      </c>
      <c r="AC1527" s="287" t="e">
        <f>VLOOKUP(D1527,Faturamento!D$3:F2962,3,0)</f>
        <v>#N/A</v>
      </c>
      <c r="AD1527" s="41"/>
      <c r="AE1527" s="14" t="str">
        <f>VLOOKUP(B1527,SAOM!B$2:T3068,16,0)</f>
        <v>-</v>
      </c>
      <c r="AF1527" s="14">
        <f t="shared" si="86"/>
        <v>90</v>
      </c>
      <c r="AG1527" s="14" t="s">
        <v>4162</v>
      </c>
      <c r="AH1527" s="14"/>
      <c r="AI1527" s="47"/>
      <c r="AJ1527" s="114"/>
      <c r="AK1527" s="114"/>
      <c r="AL1527" s="11" t="str">
        <f>VLOOKUP(B1527,SAOM!B$2:U3185,20,0)</f>
        <v>-</v>
      </c>
    </row>
    <row r="1528" spans="1:38" s="57" customFormat="1" ht="15.75" customHeight="1">
      <c r="A1528" s="39">
        <v>5474</v>
      </c>
      <c r="B1528" s="31">
        <v>5474</v>
      </c>
      <c r="C1528" s="31">
        <v>5474</v>
      </c>
      <c r="D1528" s="31" t="str">
        <f>VLOOKUP(B1528,SAOM!B$2:H3185,7,0)</f>
        <v>SES-SARA-5474</v>
      </c>
      <c r="E1528" s="24">
        <v>41249</v>
      </c>
      <c r="F1528" s="24">
        <f t="shared" si="89"/>
        <v>41294</v>
      </c>
      <c r="G1528" s="24">
        <f>VLOOKUP(B1528,SAOM!B$2:D3072,3,0)</f>
        <v>41294</v>
      </c>
      <c r="H1528" s="24">
        <f t="shared" si="88"/>
        <v>41309</v>
      </c>
      <c r="I1528" s="24" t="s">
        <v>458</v>
      </c>
      <c r="J1528" s="48" t="s">
        <v>469</v>
      </c>
      <c r="K1528" s="31" t="str">
        <f>VLOOKUP(B1528,SAOM!B$2:H3069,4,0)</f>
        <v>Aceito</v>
      </c>
      <c r="L1528" s="48" t="s">
        <v>623</v>
      </c>
      <c r="M1528" s="33" t="str">
        <f>VLOOKUP(B1528,SAOM!B$2:F3355,5,0)</f>
        <v>Vodanet</v>
      </c>
      <c r="N1528" s="40" t="s">
        <v>4826</v>
      </c>
      <c r="O1528" s="40" t="str">
        <f>VLOOKUP(N1528,Coordenadas!B$2:C2375,2,0)</f>
        <v>CENTRO</v>
      </c>
      <c r="P1528" s="40" t="str">
        <f>VLOOKUP(N1528,Coordenadas!B$2:D2375,3,0)</f>
        <v xml:space="preserve"> 19°53'21.41"S</v>
      </c>
      <c r="Q1528" s="40" t="str">
        <f>VLOOKUP(N1528,Coordenadas!B$2:E2375,4,0)</f>
        <v xml:space="preserve"> 43°48'18.03"O</v>
      </c>
      <c r="R1528" s="31">
        <v>4035</v>
      </c>
      <c r="S1528" s="24">
        <v>41297</v>
      </c>
      <c r="T1528" s="54" t="str">
        <f>VLOOKUP(B1528,SAOM!B$2:M3069,9,0)</f>
        <v>RENATA GONCALVES</v>
      </c>
      <c r="U1528" s="24" t="str">
        <f>VLOOKUP(B1528,SAOM!B$2:N3069,10,0)</f>
        <v>AV.PREF.VÍTOR FANTINI, 499 - Bairro CENTRO</v>
      </c>
      <c r="V1528" s="54" t="str">
        <f>VLOOKUP(B1528,SAOM!B$2:P3069,12,0)</f>
        <v>3671-2555</v>
      </c>
      <c r="W1528" s="175" t="str">
        <f>VLOOKUP(B1528,SAOM!B$2:O3069,11,0)</f>
        <v>34500-000</v>
      </c>
      <c r="X1528" s="31" t="str">
        <f>VLOOKUP(B1528,SAOM!B$2:Q3069,13,0)</f>
        <v>00:20:0e:10:57:68</v>
      </c>
      <c r="Y1528" s="24">
        <v>41325</v>
      </c>
      <c r="Z1528" s="40" t="s">
        <v>3785</v>
      </c>
      <c r="AA1528" s="55">
        <v>41339</v>
      </c>
      <c r="AB1528" s="56" t="e">
        <f>VLOOKUP(C1528,Relatorios!A$3:B2299,2,0)</f>
        <v>#N/A</v>
      </c>
      <c r="AC1528" s="287">
        <f>VLOOKUP(D1528,Faturamento!D$3:F2963,3,0)</f>
        <v>41370</v>
      </c>
      <c r="AD1528" s="45" t="s">
        <v>15732</v>
      </c>
      <c r="AE1528" s="55" t="str">
        <f>VLOOKUP(B1528,SAOM!B$2:T3069,16,0)</f>
        <v>-</v>
      </c>
      <c r="AF1528" s="55">
        <f t="shared" si="86"/>
        <v>41429</v>
      </c>
      <c r="AG1528" s="55" t="s">
        <v>4162</v>
      </c>
      <c r="AH1528" s="55"/>
      <c r="AI1528" s="181"/>
      <c r="AJ1528" s="115"/>
      <c r="AK1528" s="115"/>
      <c r="AL1528" s="11" t="str">
        <f>VLOOKUP(B1528,SAOM!B$2:U3186,20,0)</f>
        <v>Não possui cabo rj45</v>
      </c>
    </row>
    <row r="1529" spans="1:38" s="15" customFormat="1" ht="15.75" customHeight="1">
      <c r="A1529" s="39">
        <v>5473</v>
      </c>
      <c r="B1529" s="31">
        <v>5473</v>
      </c>
      <c r="C1529" s="31">
        <v>5473</v>
      </c>
      <c r="D1529" s="33" t="str">
        <f>VLOOKUP(B1529,SAOM!B$2:H3186,7,0)</f>
        <v>-</v>
      </c>
      <c r="E1529" s="13">
        <v>41249</v>
      </c>
      <c r="F1529" s="13">
        <f t="shared" si="89"/>
        <v>41294</v>
      </c>
      <c r="G1529" s="13">
        <f>VLOOKUP(B1529,SAOM!B$2:D3073,3,0)</f>
        <v>41294</v>
      </c>
      <c r="H1529" s="13">
        <f t="shared" si="88"/>
        <v>41309</v>
      </c>
      <c r="I1529" s="13" t="s">
        <v>458</v>
      </c>
      <c r="J1529" s="10" t="s">
        <v>15816</v>
      </c>
      <c r="K1529" s="33" t="str">
        <f>VLOOKUP(B1529,SAOM!B$2:H3070,4,0)</f>
        <v>Paralisado</v>
      </c>
      <c r="L1529" s="10" t="s">
        <v>456</v>
      </c>
      <c r="M1529" s="33" t="str">
        <f>VLOOKUP(B1529,SAOM!B$2:F3356,5,0)</f>
        <v>Lider</v>
      </c>
      <c r="N1529" s="11" t="s">
        <v>4826</v>
      </c>
      <c r="O1529" s="11" t="str">
        <f>VLOOKUP(N1529,Coordenadas!B$2:C2376,2,0)</f>
        <v>CENTRO</v>
      </c>
      <c r="P1529" s="11" t="str">
        <f>VLOOKUP(N1529,Coordenadas!B$2:D2376,3,0)</f>
        <v xml:space="preserve"> 19°53'21.41"S</v>
      </c>
      <c r="Q1529" s="11" t="str">
        <f>VLOOKUP(N1529,Coordenadas!B$2:E2376,4,0)</f>
        <v xml:space="preserve"> 43°48'18.03"O</v>
      </c>
      <c r="R1529" s="33">
        <v>4033</v>
      </c>
      <c r="S1529" s="13">
        <v>41297</v>
      </c>
      <c r="T1529" s="35" t="str">
        <f>VLOOKUP(B1529,SAOM!B$2:M3070,9,0)</f>
        <v>WELLINGTON</v>
      </c>
      <c r="U1529" s="13" t="str">
        <f>VLOOKUP(B1529,SAOM!B$2:N3070,10,0)</f>
        <v xml:space="preserve">R.CHARLES GOUNOT, 250 - Bairro </v>
      </c>
      <c r="V1529" s="35" t="str">
        <f>VLOOKUP(B1529,SAOM!B$2:P3070,12,0)</f>
        <v>3674-6295</v>
      </c>
      <c r="W1529" s="60" t="str">
        <f>VLOOKUP(B1529,SAOM!B$2:O3070,11,0)</f>
        <v>34505-620</v>
      </c>
      <c r="X1529" s="33" t="str">
        <f>VLOOKUP(B1529,SAOM!B$2:Q3070,13,0)</f>
        <v>-</v>
      </c>
      <c r="Y1529" s="13"/>
      <c r="Z1529" s="11"/>
      <c r="AA1529" s="14"/>
      <c r="AB1529" s="28" t="e">
        <f>VLOOKUP(C1529,Relatorios!A$3:B2300,2,0)</f>
        <v>#N/A</v>
      </c>
      <c r="AC1529" s="287" t="e">
        <f>VLOOKUP(D1529,Faturamento!D$3:F2964,3,0)</f>
        <v>#N/A</v>
      </c>
      <c r="AD1529" s="41"/>
      <c r="AE1529" s="14" t="str">
        <f>VLOOKUP(B1529,SAOM!B$2:T3070,16,0)</f>
        <v>-</v>
      </c>
      <c r="AF1529" s="14">
        <f t="shared" si="86"/>
        <v>90</v>
      </c>
      <c r="AG1529" s="14" t="s">
        <v>4162</v>
      </c>
      <c r="AH1529" s="14"/>
      <c r="AI1529" s="47"/>
      <c r="AJ1529" s="114"/>
      <c r="AK1529" s="114"/>
      <c r="AL1529" s="11" t="str">
        <f>VLOOKUP(B1529,SAOM!B$2:U3187,20,0)</f>
        <v>-</v>
      </c>
    </row>
    <row r="1530" spans="1:38" s="15" customFormat="1" ht="15.75" customHeight="1">
      <c r="A1530" s="39">
        <v>5472</v>
      </c>
      <c r="B1530" s="31">
        <v>5472</v>
      </c>
      <c r="C1530" s="31">
        <v>5472</v>
      </c>
      <c r="D1530" s="33" t="str">
        <f>VLOOKUP(B1530,SAOM!B$2:H3187,7,0)</f>
        <v>-</v>
      </c>
      <c r="E1530" s="13">
        <v>41249</v>
      </c>
      <c r="F1530" s="13">
        <f t="shared" si="89"/>
        <v>41294</v>
      </c>
      <c r="G1530" s="13">
        <f>VLOOKUP(B1530,SAOM!B$2:D3074,3,0)</f>
        <v>41294</v>
      </c>
      <c r="H1530" s="13">
        <f t="shared" si="88"/>
        <v>41309</v>
      </c>
      <c r="I1530" s="13" t="s">
        <v>458</v>
      </c>
      <c r="J1530" s="10" t="s">
        <v>15816</v>
      </c>
      <c r="K1530" s="33" t="str">
        <f>VLOOKUP(B1530,SAOM!B$2:H3071,4,0)</f>
        <v>Paralisado</v>
      </c>
      <c r="L1530" s="10" t="s">
        <v>456</v>
      </c>
      <c r="M1530" s="33" t="str">
        <f>VLOOKUP(B1530,SAOM!B$2:F3357,5,0)</f>
        <v>Lider</v>
      </c>
      <c r="N1530" s="11" t="s">
        <v>4826</v>
      </c>
      <c r="O1530" s="11" t="str">
        <f>VLOOKUP(N1530,Coordenadas!B$2:C2377,2,0)</f>
        <v>CENTRO</v>
      </c>
      <c r="P1530" s="11" t="str">
        <f>VLOOKUP(N1530,Coordenadas!B$2:D2377,3,0)</f>
        <v xml:space="preserve"> 19°53'21.41"S</v>
      </c>
      <c r="Q1530" s="11" t="str">
        <f>VLOOKUP(N1530,Coordenadas!B$2:E2377,4,0)</f>
        <v xml:space="preserve"> 43°48'18.03"O</v>
      </c>
      <c r="R1530" s="33">
        <v>4033</v>
      </c>
      <c r="S1530" s="13">
        <v>41297</v>
      </c>
      <c r="T1530" s="35" t="str">
        <f>VLOOKUP(B1530,SAOM!B$2:M3071,9,0)</f>
        <v xml:space="preserve">ANA MARIA </v>
      </c>
      <c r="U1530" s="13" t="str">
        <f>VLOOKUP(B1530,SAOM!B$2:N3071,10,0)</f>
        <v>R.CARVALHO DE BRITO, 89 - Bairro NACÕES UNIDAS</v>
      </c>
      <c r="V1530" s="35" t="str">
        <f>VLOOKUP(B1530,SAOM!B$2:P3071,12,0)</f>
        <v>3672-9442</v>
      </c>
      <c r="W1530" s="60" t="str">
        <f>VLOOKUP(B1530,SAOM!B$2:O3071,11,0)</f>
        <v>34535-100</v>
      </c>
      <c r="X1530" s="33" t="str">
        <f>VLOOKUP(B1530,SAOM!B$2:Q3071,13,0)</f>
        <v>-</v>
      </c>
      <c r="Y1530" s="13"/>
      <c r="Z1530" s="11"/>
      <c r="AA1530" s="14"/>
      <c r="AB1530" s="28" t="e">
        <f>VLOOKUP(C1530,Relatorios!A$3:B2301,2,0)</f>
        <v>#N/A</v>
      </c>
      <c r="AC1530" s="287" t="e">
        <f>VLOOKUP(D1530,Faturamento!D$3:F2965,3,0)</f>
        <v>#N/A</v>
      </c>
      <c r="AD1530" s="41"/>
      <c r="AE1530" s="14" t="str">
        <f>VLOOKUP(B1530,SAOM!B$2:T3071,16,0)</f>
        <v>-</v>
      </c>
      <c r="AF1530" s="14">
        <f t="shared" si="86"/>
        <v>90</v>
      </c>
      <c r="AG1530" s="14" t="s">
        <v>4162</v>
      </c>
      <c r="AH1530" s="14"/>
      <c r="AI1530" s="47"/>
      <c r="AJ1530" s="114"/>
      <c r="AK1530" s="114"/>
      <c r="AL1530" s="11" t="str">
        <f>VLOOKUP(B1530,SAOM!B$2:U3188,20,0)</f>
        <v>-</v>
      </c>
    </row>
    <row r="1531" spans="1:38" s="15" customFormat="1" ht="15.75" customHeight="1">
      <c r="A1531" s="39">
        <v>5471</v>
      </c>
      <c r="B1531" s="31">
        <v>5471</v>
      </c>
      <c r="C1531" s="31">
        <v>5471</v>
      </c>
      <c r="D1531" s="33" t="str">
        <f>VLOOKUP(B1531,SAOM!B$2:H3188,7,0)</f>
        <v>-</v>
      </c>
      <c r="E1531" s="13">
        <v>41249</v>
      </c>
      <c r="F1531" s="13">
        <f t="shared" si="89"/>
        <v>41294</v>
      </c>
      <c r="G1531" s="13">
        <f>VLOOKUP(B1531,SAOM!B$2:D3075,3,0)</f>
        <v>41294</v>
      </c>
      <c r="H1531" s="13">
        <f t="shared" si="88"/>
        <v>41309</v>
      </c>
      <c r="I1531" s="13" t="s">
        <v>458</v>
      </c>
      <c r="J1531" s="10" t="s">
        <v>15816</v>
      </c>
      <c r="K1531" s="33" t="str">
        <f>VLOOKUP(B1531,SAOM!B$2:H3072,4,0)</f>
        <v>Paralisado</v>
      </c>
      <c r="L1531" s="10" t="s">
        <v>456</v>
      </c>
      <c r="M1531" s="33" t="str">
        <f>VLOOKUP(B1531,SAOM!B$2:F3358,5,0)</f>
        <v>Lider</v>
      </c>
      <c r="N1531" s="11" t="s">
        <v>4826</v>
      </c>
      <c r="O1531" s="11" t="str">
        <f>VLOOKUP(N1531,Coordenadas!B$2:C2378,2,0)</f>
        <v>CENTRO</v>
      </c>
      <c r="P1531" s="11" t="str">
        <f>VLOOKUP(N1531,Coordenadas!B$2:D2378,3,0)</f>
        <v xml:space="preserve"> 19°53'21.41"S</v>
      </c>
      <c r="Q1531" s="11" t="str">
        <f>VLOOKUP(N1531,Coordenadas!B$2:E2378,4,0)</f>
        <v xml:space="preserve"> 43°48'18.03"O</v>
      </c>
      <c r="R1531" s="33">
        <v>4033</v>
      </c>
      <c r="S1531" s="13">
        <v>41297</v>
      </c>
      <c r="T1531" s="35" t="str">
        <f>VLOOKUP(B1531,SAOM!B$2:M3072,9,0)</f>
        <v>FLAVIA RAFAELA GODDARD</v>
      </c>
      <c r="U1531" s="13" t="str">
        <f>VLOOKUP(B1531,SAOM!B$2:N3072,10,0)</f>
        <v>R.FRANCISCO DE ASSIS PEREIRA,191 - Bairro CENTRO</v>
      </c>
      <c r="V1531" s="35" t="str">
        <f>VLOOKUP(B1531,SAOM!B$2:P3072,12,0)</f>
        <v>3674-2857</v>
      </c>
      <c r="W1531" s="60" t="str">
        <f>VLOOKUP(B1531,SAOM!B$2:O3072,11,0)</f>
        <v>34545-790</v>
      </c>
      <c r="X1531" s="33" t="str">
        <f>VLOOKUP(B1531,SAOM!B$2:Q3072,13,0)</f>
        <v>-</v>
      </c>
      <c r="Y1531" s="13"/>
      <c r="Z1531" s="11"/>
      <c r="AA1531" s="14"/>
      <c r="AB1531" s="28" t="e">
        <f>VLOOKUP(C1531,Relatorios!A$3:B2302,2,0)</f>
        <v>#N/A</v>
      </c>
      <c r="AC1531" s="287" t="e">
        <f>VLOOKUP(D1531,Faturamento!D$3:F2966,3,0)</f>
        <v>#N/A</v>
      </c>
      <c r="AD1531" s="41"/>
      <c r="AE1531" s="14" t="str">
        <f>VLOOKUP(B1531,SAOM!B$2:T3072,16,0)</f>
        <v>-</v>
      </c>
      <c r="AF1531" s="14">
        <f t="shared" si="86"/>
        <v>90</v>
      </c>
      <c r="AG1531" s="14" t="s">
        <v>4162</v>
      </c>
      <c r="AH1531" s="14"/>
      <c r="AI1531" s="47"/>
      <c r="AJ1531" s="114"/>
      <c r="AK1531" s="114"/>
      <c r="AL1531" s="11" t="str">
        <f>VLOOKUP(B1531,SAOM!B$2:U3189,20,0)</f>
        <v>-</v>
      </c>
    </row>
    <row r="1532" spans="1:38" s="15" customFormat="1" ht="15.75" customHeight="1">
      <c r="A1532" s="39">
        <v>5089</v>
      </c>
      <c r="B1532" s="31">
        <v>5089</v>
      </c>
      <c r="C1532" s="31">
        <v>5089</v>
      </c>
      <c r="D1532" s="33" t="str">
        <f>VLOOKUP(B1532,SAOM!B$2:H3189,7,0)</f>
        <v>-</v>
      </c>
      <c r="E1532" s="13">
        <v>41249</v>
      </c>
      <c r="F1532" s="13">
        <f t="shared" si="89"/>
        <v>41294</v>
      </c>
      <c r="G1532" s="13">
        <f>VLOOKUP(B1532,SAOM!B$2:D3076,3,0)</f>
        <v>41294</v>
      </c>
      <c r="H1532" s="13">
        <f t="shared" si="88"/>
        <v>41309</v>
      </c>
      <c r="I1532" s="13">
        <v>41302</v>
      </c>
      <c r="J1532" s="10" t="s">
        <v>700</v>
      </c>
      <c r="K1532" s="33" t="str">
        <f>VLOOKUP(B1532,SAOM!B$2:H3073,4,0)</f>
        <v>Paralisado</v>
      </c>
      <c r="L1532" s="10" t="s">
        <v>14234</v>
      </c>
      <c r="M1532" s="33" t="str">
        <f>VLOOKUP(B1532,SAOM!B$2:F3359,5,0)</f>
        <v>SH Sat</v>
      </c>
      <c r="N1532" s="11" t="s">
        <v>12834</v>
      </c>
      <c r="O1532" s="11" t="str">
        <f>VLOOKUP(N1532,Coordenadas!B$2:C2379,2,0)</f>
        <v>SUL</v>
      </c>
      <c r="P1532" s="11" t="str">
        <f>VLOOKUP(N1532,Coordenadas!B$2:D2379,3,0)</f>
        <v xml:space="preserve"> 22°44'54.94"S</v>
      </c>
      <c r="Q1532" s="11" t="str">
        <f>VLOOKUP(N1532,Coordenadas!B$2:E2379,4,0)</f>
        <v xml:space="preserve"> 45°44'27.56"O</v>
      </c>
      <c r="R1532" s="33">
        <v>4033</v>
      </c>
      <c r="S1532" s="24">
        <v>41285</v>
      </c>
      <c r="T1532" s="35" t="str">
        <f>VLOOKUP(B1532,SAOM!B$2:M3073,9,0)</f>
        <v>Luzia Donizeti Ribeiro Trindade</v>
      </c>
      <c r="U1532" s="13" t="str">
        <f>VLOOKUP(B1532,SAOM!B$2:N3073,10,0)</f>
        <v>Avenida Presidente tancredo Neves, 300 - Bairro Centro</v>
      </c>
      <c r="V1532" s="35" t="str">
        <f>VLOOKUP(B1532,SAOM!B$2:P3073,12,0)</f>
        <v>35 3655 1631 / 1499</v>
      </c>
      <c r="W1532" s="60" t="str">
        <f>VLOOKUP(B1532,SAOM!B$2:O3073,11,0)</f>
        <v>37690-000</v>
      </c>
      <c r="X1532" s="33" t="str">
        <f>VLOOKUP(B1532,SAOM!B$2:Q3073,13,0)</f>
        <v>-</v>
      </c>
      <c r="Y1532" s="13"/>
      <c r="Z1532" s="11"/>
      <c r="AA1532" s="14"/>
      <c r="AB1532" s="28" t="e">
        <f>VLOOKUP(C1532,Relatorios!A$3:B2303,2,0)</f>
        <v>#N/A</v>
      </c>
      <c r="AC1532" s="287" t="e">
        <f>VLOOKUP(D1532,Faturamento!D$3:F2967,3,0)</f>
        <v>#N/A</v>
      </c>
      <c r="AD1532" s="41"/>
      <c r="AE1532" s="14" t="str">
        <f>VLOOKUP(B1532,SAOM!B$2:T3073,16,0)</f>
        <v>28/01/2013 15:15:38 	Hernan Martins Alves 	Técnico está no local fazendo a instalação da OS 5087 e constatou que a OS 5089 esta funcionando no mesmo endereço da OS 5087.  	Pendência Ativação</v>
      </c>
      <c r="AF1532" s="14">
        <f t="shared" si="86"/>
        <v>90</v>
      </c>
      <c r="AG1532" s="14" t="s">
        <v>4162</v>
      </c>
      <c r="AH1532" s="14"/>
      <c r="AI1532" s="47"/>
      <c r="AJ1532" s="114"/>
      <c r="AK1532" s="114"/>
      <c r="AL1532" s="11" t="str">
        <f>VLOOKUP(B1532,SAOM!B$2:U3190,20,0)</f>
        <v>-</v>
      </c>
    </row>
    <row r="1533" spans="1:38" s="15" customFormat="1" ht="15.75" customHeight="1">
      <c r="A1533" s="39">
        <v>5088</v>
      </c>
      <c r="B1533" s="31">
        <v>5088</v>
      </c>
      <c r="C1533" s="31">
        <v>5088</v>
      </c>
      <c r="D1533" s="33" t="str">
        <f>VLOOKUP(B1533,SAOM!B$2:H3190,7,0)</f>
        <v>SES-SAIM-5088</v>
      </c>
      <c r="E1533" s="13">
        <v>41249</v>
      </c>
      <c r="F1533" s="13">
        <f t="shared" si="89"/>
        <v>41294</v>
      </c>
      <c r="G1533" s="13">
        <f>VLOOKUP(B1533,SAOM!B$2:D3077,3,0)</f>
        <v>41294</v>
      </c>
      <c r="H1533" s="13">
        <f t="shared" si="88"/>
        <v>41309</v>
      </c>
      <c r="I1533" s="13" t="s">
        <v>458</v>
      </c>
      <c r="J1533" s="10" t="s">
        <v>469</v>
      </c>
      <c r="K1533" s="33" t="str">
        <f>VLOOKUP(B1533,SAOM!B$2:H3074,4,0)</f>
        <v>Aceito</v>
      </c>
      <c r="L1533" s="10" t="s">
        <v>14234</v>
      </c>
      <c r="M1533" s="33" t="str">
        <f>VLOOKUP(B1533,SAOM!B$2:F3360,5,0)</f>
        <v>SH Sat</v>
      </c>
      <c r="N1533" s="11" t="s">
        <v>12834</v>
      </c>
      <c r="O1533" s="11" t="str">
        <f>VLOOKUP(N1533,Coordenadas!B$2:C2380,2,0)</f>
        <v>SUL</v>
      </c>
      <c r="P1533" s="11" t="str">
        <f>VLOOKUP(N1533,Coordenadas!B$2:D2380,3,0)</f>
        <v xml:space="preserve"> 22°44'54.94"S</v>
      </c>
      <c r="Q1533" s="11" t="str">
        <f>VLOOKUP(N1533,Coordenadas!B$2:E2380,4,0)</f>
        <v xml:space="preserve"> 45°44'27.56"O</v>
      </c>
      <c r="R1533" s="33">
        <v>4033</v>
      </c>
      <c r="S1533" s="24">
        <v>41285</v>
      </c>
      <c r="T1533" s="35" t="str">
        <f>VLOOKUP(B1533,SAOM!B$2:M3074,9,0)</f>
        <v>Glasiella Alexandra Barbosa</v>
      </c>
      <c r="U1533" s="13" t="str">
        <f>VLOOKUP(B1533,SAOM!B$2:N3074,10,0)</f>
        <v>Estrada Municipal Paiol - Bairro Rural</v>
      </c>
      <c r="V1533" s="35" t="str">
        <f>VLOOKUP(B1533,SAOM!B$2:P3074,12,0)</f>
        <v>35 3655 1631 / 1499</v>
      </c>
      <c r="W1533" s="60" t="str">
        <f>VLOOKUP(B1533,SAOM!B$2:O3074,11,0)</f>
        <v>37690-000</v>
      </c>
      <c r="X1533" s="33" t="str">
        <f>VLOOKUP(B1533,SAOM!B$2:Q3074,13,0)</f>
        <v>00:20:0e:10:56:1a</v>
      </c>
      <c r="Y1533" s="13">
        <v>41304</v>
      </c>
      <c r="Z1533" s="11" t="s">
        <v>14770</v>
      </c>
      <c r="AA1533" s="14">
        <v>41304</v>
      </c>
      <c r="AB1533" s="28">
        <v>41304</v>
      </c>
      <c r="AC1533" s="287">
        <f>VLOOKUP(D1533,Faturamento!D$3:F2968,3,0)</f>
        <v>41334</v>
      </c>
      <c r="AD1533" s="41"/>
      <c r="AE1533" s="14" t="str">
        <f>VLOOKUP(B1533,SAOM!B$2:T3074,16,0)</f>
        <v>-</v>
      </c>
      <c r="AF1533" s="14">
        <f t="shared" si="86"/>
        <v>41394</v>
      </c>
      <c r="AG1533" s="14" t="s">
        <v>4162</v>
      </c>
      <c r="AH1533" s="14"/>
      <c r="AI1533" s="47"/>
      <c r="AJ1533" s="114"/>
      <c r="AK1533" s="114"/>
      <c r="AL1533" s="11" t="str">
        <f>VLOOKUP(B1533,SAOM!B$2:U3191,20,0)</f>
        <v>Conectado ao modem</v>
      </c>
    </row>
    <row r="1534" spans="1:38" s="15" customFormat="1" ht="15.75" customHeight="1">
      <c r="A1534" s="39">
        <v>5087</v>
      </c>
      <c r="B1534" s="31">
        <v>5087</v>
      </c>
      <c r="C1534" s="31">
        <v>5087</v>
      </c>
      <c r="D1534" s="33" t="str">
        <f>VLOOKUP(B1534,SAOM!B$2:H3191,7,0)</f>
        <v>SES-SAIM-5087</v>
      </c>
      <c r="E1534" s="13">
        <v>41249</v>
      </c>
      <c r="F1534" s="13">
        <f t="shared" si="89"/>
        <v>41294</v>
      </c>
      <c r="G1534" s="13">
        <f>VLOOKUP(B1534,SAOM!B$2:D3078,3,0)</f>
        <v>41294</v>
      </c>
      <c r="H1534" s="13">
        <f t="shared" si="88"/>
        <v>41309</v>
      </c>
      <c r="I1534" s="13" t="s">
        <v>458</v>
      </c>
      <c r="J1534" s="10" t="s">
        <v>469</v>
      </c>
      <c r="K1534" s="33" t="str">
        <f>VLOOKUP(B1534,SAOM!B$2:H3075,4,0)</f>
        <v>Aceito</v>
      </c>
      <c r="L1534" s="10" t="s">
        <v>14234</v>
      </c>
      <c r="M1534" s="33" t="str">
        <f>VLOOKUP(B1534,SAOM!B$2:F3361,5,0)</f>
        <v>SH Sat</v>
      </c>
      <c r="N1534" s="11" t="s">
        <v>12834</v>
      </c>
      <c r="O1534" s="11" t="str">
        <f>VLOOKUP(N1534,Coordenadas!B$2:C2381,2,0)</f>
        <v>SUL</v>
      </c>
      <c r="P1534" s="11" t="str">
        <f>VLOOKUP(N1534,Coordenadas!B$2:D2381,3,0)</f>
        <v xml:space="preserve"> 22°44'54.94"S</v>
      </c>
      <c r="Q1534" s="11" t="str">
        <f>VLOOKUP(N1534,Coordenadas!B$2:E2381,4,0)</f>
        <v xml:space="preserve"> 45°44'27.56"O</v>
      </c>
      <c r="R1534" s="33">
        <v>4033</v>
      </c>
      <c r="S1534" s="24">
        <v>41285</v>
      </c>
      <c r="T1534" s="35" t="str">
        <f>VLOOKUP(B1534,SAOM!B$2:M3075,9,0)</f>
        <v>Ana Helene tramontano</v>
      </c>
      <c r="U1534" s="13" t="str">
        <f>VLOOKUP(B1534,SAOM!B$2:N3075,10,0)</f>
        <v>Avenida Presidente tancredo Neves, 368 - Bairro Centro</v>
      </c>
      <c r="V1534" s="35" t="str">
        <f>VLOOKUP(B1534,SAOM!B$2:P3075,12,0)</f>
        <v>35 3655 1196 /1499</v>
      </c>
      <c r="W1534" s="60" t="str">
        <f>VLOOKUP(B1534,SAOM!B$2:O3075,11,0)</f>
        <v>37690-000</v>
      </c>
      <c r="X1534" s="33" t="str">
        <f>VLOOKUP(B1534,SAOM!B$2:Q3075,13,0)</f>
        <v>00:20:0e:10:57:14</v>
      </c>
      <c r="Y1534" s="13">
        <v>41302</v>
      </c>
      <c r="Z1534" s="11" t="s">
        <v>14245</v>
      </c>
      <c r="AA1534" s="14">
        <v>41303</v>
      </c>
      <c r="AB1534" s="28">
        <v>41304</v>
      </c>
      <c r="AC1534" s="287">
        <f>VLOOKUP(D1534,Faturamento!D$3:F2969,3,0)</f>
        <v>41335</v>
      </c>
      <c r="AD1534" s="41"/>
      <c r="AE1534" s="14" t="str">
        <f>VLOOKUP(B1534,SAOM!B$2:T3075,16,0)</f>
        <v>-</v>
      </c>
      <c r="AF1534" s="14">
        <f t="shared" si="86"/>
        <v>41393</v>
      </c>
      <c r="AG1534" s="14" t="s">
        <v>4162</v>
      </c>
      <c r="AH1534" s="14"/>
      <c r="AI1534" s="47"/>
      <c r="AJ1534" s="114"/>
      <c r="AK1534" s="114"/>
      <c r="AL1534" s="11" t="str">
        <f>VLOOKUP(B1534,SAOM!B$2:U3192,20,0)</f>
        <v>Conectado ao modem</v>
      </c>
    </row>
    <row r="1535" spans="1:38" s="57" customFormat="1" ht="15.75" customHeight="1">
      <c r="A1535" s="39">
        <v>5314</v>
      </c>
      <c r="B1535" s="31">
        <v>5314</v>
      </c>
      <c r="C1535" s="31">
        <v>5314</v>
      </c>
      <c r="D1535" s="31" t="str">
        <f>VLOOKUP(B1535,SAOM!B$2:H3192,7,0)</f>
        <v>SES-SATA-5314</v>
      </c>
      <c r="E1535" s="24">
        <v>41254</v>
      </c>
      <c r="F1535" s="24">
        <f t="shared" si="89"/>
        <v>41299</v>
      </c>
      <c r="G1535" s="24">
        <f>VLOOKUP(B1535,SAOM!B$2:D3079,3,0)</f>
        <v>41299</v>
      </c>
      <c r="H1535" s="24">
        <f t="shared" si="88"/>
        <v>41314</v>
      </c>
      <c r="I1535" s="24" t="s">
        <v>458</v>
      </c>
      <c r="J1535" s="48" t="s">
        <v>469</v>
      </c>
      <c r="K1535" s="31" t="str">
        <f>VLOOKUP(B1535,SAOM!B$2:H3076,4,0)</f>
        <v>Aceito</v>
      </c>
      <c r="L1535" s="48" t="s">
        <v>456</v>
      </c>
      <c r="M1535" s="33" t="str">
        <f>VLOOKUP(B1535,SAOM!B$2:F3362,5,0)</f>
        <v>Lider</v>
      </c>
      <c r="N1535" s="40" t="s">
        <v>8874</v>
      </c>
      <c r="O1535" s="40" t="str">
        <f>VLOOKUP(N1535,Coordenadas!B$2:C2382,2,0)</f>
        <v>LESTE</v>
      </c>
      <c r="P1535" s="40" t="str">
        <f>VLOOKUP(N1535,Coordenadas!B$2:D2382,3,0)</f>
        <v xml:space="preserve"> 19°32'51.71"S</v>
      </c>
      <c r="Q1535" s="40" t="str">
        <f>VLOOKUP(N1535,Coordenadas!B$2:E2382,4,0)</f>
        <v xml:space="preserve"> 41°57'18.87"O</v>
      </c>
      <c r="R1535" s="31">
        <v>4033</v>
      </c>
      <c r="S1535" s="24">
        <v>41297</v>
      </c>
      <c r="T1535" s="54" t="str">
        <f>VLOOKUP(B1535,SAOM!B$2:M3076,9,0)</f>
        <v>Silvanir Natalino de Silva</v>
      </c>
      <c r="U1535" s="24" t="str">
        <f>VLOOKUP(B1535,SAOM!B$2:N3076,10,0)</f>
        <v>Praça Antonio Carlos Pacheco, 05 - Bairro Centro</v>
      </c>
      <c r="V1535" s="54" t="str">
        <f>VLOOKUP(B1535,SAOM!B$2:P3076,12,0)</f>
        <v>33 3315 7523 / 7011</v>
      </c>
      <c r="W1535" s="175" t="str">
        <f>VLOOKUP(B1535,SAOM!B$2:O3076,11,0)</f>
        <v>35334-000</v>
      </c>
      <c r="X1535" s="31" t="str">
        <f>VLOOKUP(B1535,SAOM!B$2:Q3076,13,0)</f>
        <v>00:20:0e:10:56:82</v>
      </c>
      <c r="Y1535" s="24">
        <v>41359</v>
      </c>
      <c r="Z1535" s="40" t="s">
        <v>4670</v>
      </c>
      <c r="AA1535" s="55">
        <v>41360</v>
      </c>
      <c r="AB1535" s="56">
        <v>41390</v>
      </c>
      <c r="AC1535" s="287">
        <f>VLOOKUP(D1535,Faturamento!D$3:F2970,3,0)</f>
        <v>41391</v>
      </c>
      <c r="AD1535" s="45"/>
      <c r="AE1535" s="55" t="str">
        <f>VLOOKUP(B1535,SAOM!B$2:T3076,16,0)</f>
        <v>-</v>
      </c>
      <c r="AF1535" s="55">
        <f t="shared" si="86"/>
        <v>41450</v>
      </c>
      <c r="AG1535" s="55" t="s">
        <v>4162</v>
      </c>
      <c r="AH1535" s="55"/>
      <c r="AI1535" s="181"/>
      <c r="AJ1535" s="115"/>
      <c r="AK1535" s="115"/>
      <c r="AL1535" s="40" t="str">
        <f>VLOOKUP(B1535,SAOM!B$2:U3193,20,0)</f>
        <v>Não possui computador</v>
      </c>
    </row>
    <row r="1536" spans="1:38" s="15" customFormat="1" ht="15.75" customHeight="1">
      <c r="A1536" s="39">
        <v>5313</v>
      </c>
      <c r="B1536" s="31">
        <v>5313</v>
      </c>
      <c r="C1536" s="31">
        <v>5313</v>
      </c>
      <c r="D1536" s="33" t="str">
        <f>VLOOKUP(B1536,SAOM!B$2:H3193,7,0)</f>
        <v>-</v>
      </c>
      <c r="E1536" s="13">
        <v>41254</v>
      </c>
      <c r="F1536" s="13">
        <f t="shared" si="89"/>
        <v>41299</v>
      </c>
      <c r="G1536" s="13">
        <f>VLOOKUP(B1536,SAOM!B$2:D3080,3,0)</f>
        <v>41299</v>
      </c>
      <c r="H1536" s="13">
        <f t="shared" si="88"/>
        <v>41314</v>
      </c>
      <c r="I1536" s="13">
        <v>41323</v>
      </c>
      <c r="J1536" s="10" t="s">
        <v>700</v>
      </c>
      <c r="K1536" s="33" t="str">
        <f>VLOOKUP(B1536,SAOM!B$2:H3077,4,0)</f>
        <v>Paralisado</v>
      </c>
      <c r="L1536" s="10" t="s">
        <v>456</v>
      </c>
      <c r="M1536" s="33" t="str">
        <f>VLOOKUP(B1536,SAOM!B$2:F3363,5,0)</f>
        <v>Lider</v>
      </c>
      <c r="N1536" s="11" t="s">
        <v>8874</v>
      </c>
      <c r="O1536" s="11" t="str">
        <f>VLOOKUP(N1536,Coordenadas!B$2:C2383,2,0)</f>
        <v>LESTE</v>
      </c>
      <c r="P1536" s="11" t="str">
        <f>VLOOKUP(N1536,Coordenadas!B$2:D2383,3,0)</f>
        <v xml:space="preserve"> 19°32'51.71"S</v>
      </c>
      <c r="Q1536" s="11" t="str">
        <f>VLOOKUP(N1536,Coordenadas!B$2:E2383,4,0)</f>
        <v xml:space="preserve"> 41°57'18.87"O</v>
      </c>
      <c r="R1536" s="33">
        <v>4033</v>
      </c>
      <c r="S1536" s="13">
        <v>41297</v>
      </c>
      <c r="T1536" s="35" t="str">
        <f>VLOOKUP(B1536,SAOM!B$2:M3077,9,0)</f>
        <v>Silvanir Natalino de Silva</v>
      </c>
      <c r="U1536" s="13" t="str">
        <f>VLOOKUP(B1536,SAOM!B$2:N3077,10,0)</f>
        <v>Rua Geraldina Rezende Alves, 127 - Bairro Novo Mundo</v>
      </c>
      <c r="V1536" s="35" t="str">
        <f>VLOOKUP(B1536,SAOM!B$2:P3077,12,0)</f>
        <v>33 3315 7523 /7011 /</v>
      </c>
      <c r="W1536" s="60" t="str">
        <f>VLOOKUP(B1536,SAOM!B$2:O3077,11,0)</f>
        <v>35334-000</v>
      </c>
      <c r="X1536" s="33" t="str">
        <f>VLOOKUP(B1536,SAOM!B$2:Q3077,13,0)</f>
        <v>-</v>
      </c>
      <c r="Y1536" s="13"/>
      <c r="Z1536" s="11"/>
      <c r="AA1536" s="14"/>
      <c r="AB1536" s="28" t="e">
        <f>VLOOKUP(C1536,Relatorios!A$3:B2307,2,0)</f>
        <v>#N/A</v>
      </c>
      <c r="AC1536" s="287" t="e">
        <f>VLOOKUP(D1536,Faturamento!D$3:F2971,3,0)</f>
        <v>#N/A</v>
      </c>
      <c r="AD1536" s="41"/>
      <c r="AE1536" s="14" t="str">
        <f>VLOOKUP(B1536,SAOM!B$2:T3077,16,0)</f>
        <v>18/02/2013 13:55:15 	Hernan Martins Alves 	Conforme informação o local está em reforma, com previsão de termino para o final de Março.   	Pendência Ativação</v>
      </c>
      <c r="AF1536" s="14">
        <f t="shared" si="86"/>
        <v>90</v>
      </c>
      <c r="AG1536" s="14" t="s">
        <v>4162</v>
      </c>
      <c r="AH1536" s="14"/>
      <c r="AI1536" s="47"/>
      <c r="AJ1536" s="114"/>
      <c r="AK1536" s="114"/>
      <c r="AL1536" s="11" t="str">
        <f>VLOOKUP(B1536,SAOM!B$2:U3194,20,0)</f>
        <v>-</v>
      </c>
    </row>
    <row r="1537" spans="1:38" s="57" customFormat="1" ht="15.75" customHeight="1">
      <c r="A1537" s="39">
        <v>5315</v>
      </c>
      <c r="B1537" s="31">
        <v>5315</v>
      </c>
      <c r="C1537" s="31">
        <v>5315</v>
      </c>
      <c r="D1537" s="31" t="str">
        <f>VLOOKUP(B1537,SAOM!B$2:H3194,7,0)</f>
        <v>SES-SAES-5315</v>
      </c>
      <c r="E1537" s="24">
        <v>41254</v>
      </c>
      <c r="F1537" s="24">
        <f t="shared" si="89"/>
        <v>41299</v>
      </c>
      <c r="G1537" s="24">
        <f>VLOOKUP(B1537,SAOM!B$2:D3081,3,0)</f>
        <v>41299</v>
      </c>
      <c r="H1537" s="24">
        <f t="shared" si="88"/>
        <v>41314</v>
      </c>
      <c r="I1537" s="24" t="s">
        <v>458</v>
      </c>
      <c r="J1537" s="48" t="s">
        <v>469</v>
      </c>
      <c r="K1537" s="31" t="str">
        <f>VLOOKUP(B1537,SAOM!B$2:H3078,4,0)</f>
        <v>Aceito</v>
      </c>
      <c r="L1537" s="48" t="s">
        <v>456</v>
      </c>
      <c r="M1537" s="33" t="str">
        <f>VLOOKUP(B1537,SAOM!B$2:F3364,5,0)</f>
        <v>Lider</v>
      </c>
      <c r="N1537" s="40" t="s">
        <v>8782</v>
      </c>
      <c r="O1537" s="40" t="str">
        <f>VLOOKUP(N1537,Coordenadas!B$2:C2384,2,0)</f>
        <v>LESTE</v>
      </c>
      <c r="P1537" s="40" t="str">
        <f>VLOOKUP(N1537,Coordenadas!B$2:D2384,3,0)</f>
        <v xml:space="preserve"> 19°32'10.81"S</v>
      </c>
      <c r="Q1537" s="40" t="str">
        <f>VLOOKUP(N1537,Coordenadas!B$2:E2384,4,0)</f>
        <v xml:space="preserve"> 42° 0'23.31"O</v>
      </c>
      <c r="R1537" s="31">
        <v>4033</v>
      </c>
      <c r="S1537" s="24">
        <v>41297</v>
      </c>
      <c r="T1537" s="54" t="str">
        <f>VLOOKUP(B1537,SAOM!B$2:M3078,9,0)</f>
        <v>Ageu Quintanilha Viana / Leonardo de Castro R</v>
      </c>
      <c r="U1537" s="24" t="str">
        <f>VLOOKUP(B1537,SAOM!B$2:N3078,10,0)</f>
        <v>Rua Orquidea, 51 - Bairro Das Oliveiras</v>
      </c>
      <c r="V1537" s="54" t="str">
        <f>VLOOKUP(B1537,SAOM!B$2:P3078,12,0)</f>
        <v>33 3315 8094</v>
      </c>
      <c r="W1537" s="175" t="str">
        <f>VLOOKUP(B1537,SAOM!B$2:O3078,11,0)</f>
        <v>35335-000</v>
      </c>
      <c r="X1537" s="31" t="str">
        <f>VLOOKUP(B1537,SAOM!B$2:Q3078,13,0)</f>
        <v>00:20:0e:10:57:3a</v>
      </c>
      <c r="Y1537" s="24">
        <v>41360</v>
      </c>
      <c r="Z1537" s="40" t="s">
        <v>4670</v>
      </c>
      <c r="AA1537" s="55">
        <v>41360</v>
      </c>
      <c r="AB1537" s="56">
        <v>41390</v>
      </c>
      <c r="AC1537" s="287">
        <f>VLOOKUP(D1537,Faturamento!D$3:F2972,3,0)</f>
        <v>41391</v>
      </c>
      <c r="AD1537" s="45"/>
      <c r="AE1537" s="55" t="str">
        <f>VLOOKUP(B1537,SAOM!B$2:T3078,16,0)</f>
        <v>-</v>
      </c>
      <c r="AF1537" s="55">
        <f t="shared" si="86"/>
        <v>41450</v>
      </c>
      <c r="AG1537" s="55" t="s">
        <v>4162</v>
      </c>
      <c r="AH1537" s="55"/>
      <c r="AI1537" s="181"/>
      <c r="AJ1537" s="115"/>
      <c r="AK1537" s="115"/>
      <c r="AL1537" s="40" t="str">
        <f>VLOOKUP(B1537,SAOM!B$2:U3195,20,0)</f>
        <v>Não possui computador</v>
      </c>
    </row>
    <row r="1538" spans="1:38" s="15" customFormat="1" ht="15.75" customHeight="1">
      <c r="A1538" s="39">
        <v>5311</v>
      </c>
      <c r="B1538" s="31">
        <v>5311</v>
      </c>
      <c r="C1538" s="31">
        <v>5311</v>
      </c>
      <c r="D1538" s="33" t="str">
        <f>VLOOKUP(B1538,SAOM!B$2:H3195,7,0)</f>
        <v>-</v>
      </c>
      <c r="E1538" s="13">
        <v>41254</v>
      </c>
      <c r="F1538" s="13">
        <f t="shared" si="89"/>
        <v>41299</v>
      </c>
      <c r="G1538" s="13">
        <f>VLOOKUP(B1538,SAOM!B$2:D3082,3,0)</f>
        <v>41299</v>
      </c>
      <c r="H1538" s="13">
        <f t="shared" si="88"/>
        <v>41314</v>
      </c>
      <c r="I1538" s="13">
        <v>41331</v>
      </c>
      <c r="J1538" s="10" t="s">
        <v>700</v>
      </c>
      <c r="K1538" s="33" t="str">
        <f>VLOOKUP(B1538,SAOM!B$2:H3079,4,0)</f>
        <v>Paralisado</v>
      </c>
      <c r="L1538" s="10" t="s">
        <v>14234</v>
      </c>
      <c r="M1538" s="33" t="str">
        <f>VLOOKUP(B1538,SAOM!B$2:F3365,5,0)</f>
        <v>SH Sat</v>
      </c>
      <c r="N1538" s="11" t="s">
        <v>7834</v>
      </c>
      <c r="O1538" s="11" t="str">
        <f>VLOOKUP(N1538,Coordenadas!B$2:C2385,2,0)</f>
        <v>SUL</v>
      </c>
      <c r="P1538" s="11" t="str">
        <f>VLOOKUP(N1538,Coordenadas!B$2:D2385,3,0)</f>
        <v xml:space="preserve"> 21°49'54.12"S</v>
      </c>
      <c r="Q1538" s="11" t="str">
        <f>VLOOKUP(N1538,Coordenadas!B$2:E2385,4,0)</f>
        <v xml:space="preserve"> 45°24'27.78"O</v>
      </c>
      <c r="R1538" s="33">
        <v>4033</v>
      </c>
      <c r="S1538" s="24">
        <v>41285</v>
      </c>
      <c r="T1538" s="35" t="str">
        <f>VLOOKUP(B1538,SAOM!B$2:M3079,9,0)</f>
        <v>Jaqueline Aparecida de Paula Almeida</v>
      </c>
      <c r="U1538" s="13" t="str">
        <f>VLOOKUP(B1538,SAOM!B$2:N3079,10,0)</f>
        <v>Rua Zoroastro de Oliveira Filho, 517 - Bairro Chapada</v>
      </c>
      <c r="V1538" s="35" t="str">
        <f>VLOOKUP(B1538,SAOM!B$2:P3079,12,0)</f>
        <v>35 3261 2004</v>
      </c>
      <c r="W1538" s="60" t="str">
        <f>VLOOKUP(B1538,SAOM!B$2:O3079,11,0)</f>
        <v>37400-000</v>
      </c>
      <c r="X1538" s="33" t="str">
        <f>VLOOKUP(B1538,SAOM!B$2:Q3079,13,0)</f>
        <v>-</v>
      </c>
      <c r="Y1538" s="13"/>
      <c r="Z1538" s="11"/>
      <c r="AA1538" s="14"/>
      <c r="AB1538" s="28" t="e">
        <f>VLOOKUP(C1538,Relatorios!A$3:B2309,2,0)</f>
        <v>#N/A</v>
      </c>
      <c r="AC1538" s="287" t="e">
        <f>VLOOKUP(D1538,Faturamento!D$3:F2973,3,0)</f>
        <v>#N/A</v>
      </c>
      <c r="AD1538" s="41"/>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 t="shared" si="86"/>
        <v>90</v>
      </c>
      <c r="AG1538" s="14" t="s">
        <v>4162</v>
      </c>
      <c r="AH1538" s="14"/>
      <c r="AI1538" s="47"/>
      <c r="AJ1538" s="114"/>
      <c r="AK1538" s="114"/>
      <c r="AL1538" s="11" t="str">
        <f>VLOOKUP(B1538,SAOM!B$2:U3196,20,0)</f>
        <v>-</v>
      </c>
    </row>
    <row r="1539" spans="1:38" s="15" customFormat="1" ht="15.75" customHeight="1">
      <c r="A1539" s="39">
        <v>5310</v>
      </c>
      <c r="B1539" s="31">
        <v>5310</v>
      </c>
      <c r="C1539" s="31">
        <v>5310</v>
      </c>
      <c r="D1539" s="33" t="str">
        <f>VLOOKUP(B1539,SAOM!B$2:H3196,7,0)</f>
        <v>SES-CAHA-5310</v>
      </c>
      <c r="E1539" s="13">
        <v>41254</v>
      </c>
      <c r="F1539" s="13">
        <f t="shared" si="89"/>
        <v>41299</v>
      </c>
      <c r="G1539" s="13">
        <f>VLOOKUP(B1539,SAOM!B$2:D3083,3,0)</f>
        <v>41299</v>
      </c>
      <c r="H1539" s="13">
        <f t="shared" si="88"/>
        <v>41314</v>
      </c>
      <c r="I1539" s="13" t="s">
        <v>458</v>
      </c>
      <c r="J1539" s="10" t="s">
        <v>469</v>
      </c>
      <c r="K1539" s="33" t="str">
        <f>VLOOKUP(B1539,SAOM!B$2:H3080,4,0)</f>
        <v>Aceito</v>
      </c>
      <c r="L1539" s="10" t="s">
        <v>14234</v>
      </c>
      <c r="M1539" s="33" t="str">
        <f>VLOOKUP(B1539,SAOM!B$2:F3366,5,0)</f>
        <v>SH Sat</v>
      </c>
      <c r="N1539" s="11" t="s">
        <v>7834</v>
      </c>
      <c r="O1539" s="11" t="str">
        <f>VLOOKUP(N1539,Coordenadas!B$2:C2386,2,0)</f>
        <v>SUL</v>
      </c>
      <c r="P1539" s="11" t="str">
        <f>VLOOKUP(N1539,Coordenadas!B$2:D2386,3,0)</f>
        <v xml:space="preserve"> 21°49'54.12"S</v>
      </c>
      <c r="Q1539" s="11" t="str">
        <f>VLOOKUP(N1539,Coordenadas!B$2:E2386,4,0)</f>
        <v xml:space="preserve"> 45°24'27.78"O</v>
      </c>
      <c r="R1539" s="33">
        <v>4035</v>
      </c>
      <c r="S1539" s="24">
        <v>41285</v>
      </c>
      <c r="T1539" s="35" t="str">
        <f>VLOOKUP(B1539,SAOM!B$2:M3080,9,0)</f>
        <v>Marian Pires Magalhães</v>
      </c>
      <c r="U1539" s="13" t="str">
        <f>VLOOKUP(B1539,SAOM!B$2:N3080,10,0)</f>
        <v xml:space="preserve">Rua José Veiga de Almeida, 81 - Bairro </v>
      </c>
      <c r="V1539" s="35" t="str">
        <f>VLOOKUP(B1539,SAOM!B$2:P3080,12,0)</f>
        <v>35 3261 1874</v>
      </c>
      <c r="W1539" s="60" t="str">
        <f>VLOOKUP(B1539,SAOM!B$2:O3080,11,0)</f>
        <v>37400-000</v>
      </c>
      <c r="X1539" s="33" t="str">
        <f>VLOOKUP(B1539,SAOM!B$2:Q3080,13,0)</f>
        <v>00:20:0e:10:59:47</v>
      </c>
      <c r="Y1539" s="13">
        <v>41306</v>
      </c>
      <c r="Z1539" s="11" t="s">
        <v>12144</v>
      </c>
      <c r="AA1539" s="14">
        <v>41306</v>
      </c>
      <c r="AB1539" s="28">
        <v>41309</v>
      </c>
      <c r="AC1539" s="287">
        <f>VLOOKUP(D1539,Faturamento!D$3:F2974,3,0)</f>
        <v>41337</v>
      </c>
      <c r="AD1539" s="41"/>
      <c r="AE1539" s="14" t="str">
        <f>VLOOKUP(B1539,SAOM!B$2:T3080,16,0)</f>
        <v>-</v>
      </c>
      <c r="AF1539" s="14">
        <f t="shared" si="86"/>
        <v>41396</v>
      </c>
      <c r="AG1539" s="14" t="s">
        <v>4162</v>
      </c>
      <c r="AH1539" s="14"/>
      <c r="AI1539" s="47"/>
      <c r="AJ1539" s="114"/>
      <c r="AK1539" s="114"/>
      <c r="AL1539" s="11" t="str">
        <f>VLOOKUP(B1539,SAOM!B$2:U3197,20,0)</f>
        <v>Não possui terminal próximo.</v>
      </c>
    </row>
    <row r="1540" spans="1:38" s="15" customFormat="1" ht="15.75" customHeight="1">
      <c r="A1540" s="39">
        <v>5060</v>
      </c>
      <c r="B1540" s="31">
        <v>5060</v>
      </c>
      <c r="C1540" s="31">
        <v>5060</v>
      </c>
      <c r="D1540" s="33" t="str">
        <f>VLOOKUP(B1540,SAOM!B$2:H3197,7,0)</f>
        <v>SES-OUNO-5060</v>
      </c>
      <c r="E1540" s="13">
        <v>41254</v>
      </c>
      <c r="F1540" s="13">
        <f t="shared" si="89"/>
        <v>41299</v>
      </c>
      <c r="G1540" s="13">
        <f>VLOOKUP(B1540,SAOM!B$2:D3084,3,0)</f>
        <v>41299</v>
      </c>
      <c r="H1540" s="13">
        <f t="shared" si="88"/>
        <v>41314</v>
      </c>
      <c r="I1540" s="13" t="s">
        <v>458</v>
      </c>
      <c r="J1540" s="10" t="s">
        <v>469</v>
      </c>
      <c r="K1540" s="33" t="str">
        <f>VLOOKUP(B1540,SAOM!B$2:H3081,4,0)</f>
        <v>Aceito</v>
      </c>
      <c r="L1540" s="10" t="s">
        <v>14234</v>
      </c>
      <c r="M1540" s="33" t="str">
        <f>VLOOKUP(B1540,SAOM!B$2:F3367,5,0)</f>
        <v>SH Sat</v>
      </c>
      <c r="N1540" s="11" t="s">
        <v>9587</v>
      </c>
      <c r="O1540" s="11" t="str">
        <f>VLOOKUP(N1540,Coordenadas!B$2:C2387,2,0)</f>
        <v>SUL</v>
      </c>
      <c r="P1540" s="11" t="str">
        <f>VLOOKUP(N1540,Coordenadas!B$2:D2387,3,0)</f>
        <v xml:space="preserve"> 22°17'1.60"S</v>
      </c>
      <c r="Q1540" s="11" t="str">
        <f>VLOOKUP(N1540,Coordenadas!B$2:E2387,4,0)</f>
        <v xml:space="preserve"> 46°22'1.96"O</v>
      </c>
      <c r="R1540" s="33">
        <v>4033</v>
      </c>
      <c r="S1540" s="24">
        <v>41285</v>
      </c>
      <c r="T1540" s="35" t="str">
        <f>VLOOKUP(B1540,SAOM!B$2:M3081,9,0)</f>
        <v>Neiva Aparecida de Souza</v>
      </c>
      <c r="U1540" s="13" t="str">
        <f>VLOOKUP(B1540,SAOM!B$2:N3081,10,0)</f>
        <v>Zona Rural Caneleiras - Bairro Caneleiras</v>
      </c>
      <c r="V1540" s="35" t="str">
        <f>VLOOKUP(B1540,SAOM!B$2:P3081,12,0)</f>
        <v>35 3441 9470</v>
      </c>
      <c r="W1540" s="60" t="str">
        <f>VLOOKUP(B1540,SAOM!B$2:O3081,11,0)</f>
        <v>37570-000</v>
      </c>
      <c r="X1540" s="33" t="str">
        <f>VLOOKUP(B1540,SAOM!B$2:Q3081,13,0)</f>
        <v>00:20:0e:10:58:07</v>
      </c>
      <c r="Y1540" s="13">
        <v>41303</v>
      </c>
      <c r="Z1540" s="11" t="s">
        <v>14769</v>
      </c>
      <c r="AA1540" s="14">
        <v>41303</v>
      </c>
      <c r="AB1540" s="28">
        <v>41309</v>
      </c>
      <c r="AC1540" s="287">
        <f>VLOOKUP(D1540,Faturamento!D$3:F2975,3,0)</f>
        <v>41333</v>
      </c>
      <c r="AD1540" s="41"/>
      <c r="AE1540" s="14" t="str">
        <f>VLOOKUP(B1540,SAOM!B$2:T3081,16,0)</f>
        <v>-</v>
      </c>
      <c r="AF1540" s="14">
        <f t="shared" si="86"/>
        <v>41393</v>
      </c>
      <c r="AG1540" s="14" t="s">
        <v>4162</v>
      </c>
      <c r="AH1540" s="14"/>
      <c r="AI1540" s="47"/>
      <c r="AJ1540" s="114"/>
      <c r="AK1540" s="114"/>
      <c r="AL1540" s="11" t="str">
        <f>VLOOKUP(B1540,SAOM!B$2:U3198,20,0)</f>
        <v>Conectado ao modem</v>
      </c>
    </row>
    <row r="1541" spans="1:38" s="15" customFormat="1" ht="15.75" customHeight="1">
      <c r="A1541" s="39">
        <v>5062</v>
      </c>
      <c r="B1541" s="31">
        <v>5062</v>
      </c>
      <c r="C1541" s="31">
        <v>5062</v>
      </c>
      <c r="D1541" s="33" t="str">
        <f>VLOOKUP(B1541,SAOM!B$2:H3198,7,0)</f>
        <v>SES-OUNO-5062</v>
      </c>
      <c r="E1541" s="13">
        <v>41254</v>
      </c>
      <c r="F1541" s="13">
        <f t="shared" si="89"/>
        <v>41299</v>
      </c>
      <c r="G1541" s="13">
        <f>VLOOKUP(B1541,SAOM!B$2:D3085,3,0)</f>
        <v>41299</v>
      </c>
      <c r="H1541" s="13">
        <f t="shared" si="88"/>
        <v>41314</v>
      </c>
      <c r="I1541" s="13" t="s">
        <v>458</v>
      </c>
      <c r="J1541" s="10" t="s">
        <v>469</v>
      </c>
      <c r="K1541" s="33" t="str">
        <f>VLOOKUP(B1541,SAOM!B$2:H3082,4,0)</f>
        <v>Aceito</v>
      </c>
      <c r="L1541" s="10" t="s">
        <v>14234</v>
      </c>
      <c r="M1541" s="33" t="str">
        <f>VLOOKUP(B1541,SAOM!B$2:F3368,5,0)</f>
        <v>SH Sat</v>
      </c>
      <c r="N1541" s="11" t="s">
        <v>9587</v>
      </c>
      <c r="O1541" s="11" t="str">
        <f>VLOOKUP(N1541,Coordenadas!B$2:C2388,2,0)</f>
        <v>SUL</v>
      </c>
      <c r="P1541" s="11" t="str">
        <f>VLOOKUP(N1541,Coordenadas!B$2:D2388,3,0)</f>
        <v xml:space="preserve"> 22°17'1.60"S</v>
      </c>
      <c r="Q1541" s="11" t="str">
        <f>VLOOKUP(N1541,Coordenadas!B$2:E2388,4,0)</f>
        <v xml:space="preserve"> 46°22'1.96"O</v>
      </c>
      <c r="R1541" s="33">
        <v>4033</v>
      </c>
      <c r="S1541" s="24">
        <v>41285</v>
      </c>
      <c r="T1541" s="35" t="str">
        <f>VLOOKUP(B1541,SAOM!B$2:M3082,9,0)</f>
        <v>Emerson Carlos Franco de Farias</v>
      </c>
      <c r="U1541" s="13" t="str">
        <f>VLOOKUP(B1541,SAOM!B$2:N3082,10,0)</f>
        <v>Rua Treze de Maio, 2054 - Bairro Bela Vista</v>
      </c>
      <c r="V1541" s="35" t="str">
        <f>VLOOKUP(B1541,SAOM!B$2:P3082,12,0)</f>
        <v>35 3441 9468</v>
      </c>
      <c r="W1541" s="60" t="str">
        <f>VLOOKUP(B1541,SAOM!B$2:O3082,11,0)</f>
        <v>37570-000</v>
      </c>
      <c r="X1541" s="33" t="str">
        <f>VLOOKUP(B1541,SAOM!B$2:Q3082,13,0)</f>
        <v>00:20:0E:10:58:02</v>
      </c>
      <c r="Y1541" s="13">
        <v>41299</v>
      </c>
      <c r="Z1541" s="11" t="s">
        <v>14769</v>
      </c>
      <c r="AA1541" s="14">
        <v>41299</v>
      </c>
      <c r="AB1541" s="28">
        <v>41309</v>
      </c>
      <c r="AC1541" s="287">
        <f>VLOOKUP(D1541,Faturamento!D$3:F2976,3,0)</f>
        <v>41334</v>
      </c>
      <c r="AD1541" s="41"/>
      <c r="AE1541" s="14" t="str">
        <f>VLOOKUP(B1541,SAOM!B$2:T3082,16,0)</f>
        <v>-</v>
      </c>
      <c r="AF1541" s="14">
        <f t="shared" ref="AF1541:AF1604" si="90">AA1541+90</f>
        <v>41389</v>
      </c>
      <c r="AG1541" s="14" t="s">
        <v>4162</v>
      </c>
      <c r="AH1541" s="14"/>
      <c r="AI1541" s="47"/>
      <c r="AJ1541" s="114"/>
      <c r="AK1541" s="114"/>
      <c r="AL1541" s="11" t="str">
        <f>VLOOKUP(B1541,SAOM!B$2:U3199,20,0)</f>
        <v>Vai deixar</v>
      </c>
    </row>
    <row r="1542" spans="1:38" s="15" customFormat="1" ht="15.75" customHeight="1">
      <c r="A1542" s="39">
        <v>5061</v>
      </c>
      <c r="B1542" s="31">
        <v>5061</v>
      </c>
      <c r="C1542" s="31">
        <v>5061</v>
      </c>
      <c r="D1542" s="33" t="str">
        <f>VLOOKUP(B1542,SAOM!B$2:H3199,7,0)</f>
        <v>SES-OUNO-5061</v>
      </c>
      <c r="E1542" s="13">
        <v>41254</v>
      </c>
      <c r="F1542" s="13">
        <f t="shared" si="89"/>
        <v>41299</v>
      </c>
      <c r="G1542" s="13">
        <f>VLOOKUP(B1542,SAOM!B$2:D3086,3,0)</f>
        <v>41299</v>
      </c>
      <c r="H1542" s="13">
        <f t="shared" si="88"/>
        <v>41314</v>
      </c>
      <c r="I1542" s="13" t="s">
        <v>458</v>
      </c>
      <c r="J1542" s="10" t="s">
        <v>469</v>
      </c>
      <c r="K1542" s="33" t="str">
        <f>VLOOKUP(B1542,SAOM!B$2:H3083,4,0)</f>
        <v>Aceito</v>
      </c>
      <c r="L1542" s="10" t="s">
        <v>14234</v>
      </c>
      <c r="M1542" s="33" t="str">
        <f>VLOOKUP(B1542,SAOM!B$2:F3369,5,0)</f>
        <v>SH Sat</v>
      </c>
      <c r="N1542" s="11" t="s">
        <v>9587</v>
      </c>
      <c r="O1542" s="11" t="str">
        <f>VLOOKUP(N1542,Coordenadas!B$2:C2389,2,0)</f>
        <v>SUL</v>
      </c>
      <c r="P1542" s="11" t="str">
        <f>VLOOKUP(N1542,Coordenadas!B$2:D2389,3,0)</f>
        <v xml:space="preserve"> 22°17'1.60"S</v>
      </c>
      <c r="Q1542" s="11" t="str">
        <f>VLOOKUP(N1542,Coordenadas!B$2:E2389,4,0)</f>
        <v xml:space="preserve"> 46°22'1.96"O</v>
      </c>
      <c r="R1542" s="33">
        <v>4033</v>
      </c>
      <c r="S1542" s="24">
        <v>41285</v>
      </c>
      <c r="T1542" s="35" t="str">
        <f>VLOOKUP(B1542,SAOM!B$2:M3083,9,0)</f>
        <v>Renan Humberto Teodoro</v>
      </c>
      <c r="U1542" s="13" t="str">
        <f>VLOOKUP(B1542,SAOM!B$2:N3083,10,0)</f>
        <v>Avenida Barão de Rio Branco, 145 - Bairro Capuchinhos</v>
      </c>
      <c r="V1542" s="35" t="str">
        <f>VLOOKUP(B1542,SAOM!B$2:P3083,12,0)</f>
        <v>35 3441 9470</v>
      </c>
      <c r="W1542" s="60" t="str">
        <f>VLOOKUP(B1542,SAOM!B$2:O3083,11,0)</f>
        <v>37570-000</v>
      </c>
      <c r="X1542" s="33" t="str">
        <f>VLOOKUP(B1542,SAOM!B$2:Q3083,13,0)</f>
        <v>00:20:0e:10:55:81</v>
      </c>
      <c r="Y1542" s="13">
        <v>41304</v>
      </c>
      <c r="Z1542" s="11" t="s">
        <v>14769</v>
      </c>
      <c r="AA1542" s="14">
        <v>41304</v>
      </c>
      <c r="AB1542" s="28">
        <v>41309</v>
      </c>
      <c r="AC1542" s="287">
        <f>VLOOKUP(D1542,Faturamento!D$3:F2977,3,0)</f>
        <v>41335</v>
      </c>
      <c r="AD1542" s="41"/>
      <c r="AE1542" s="14" t="str">
        <f>VLOOKUP(B1542,SAOM!B$2:T3083,16,0)</f>
        <v>-</v>
      </c>
      <c r="AF1542" s="14">
        <f t="shared" si="90"/>
        <v>41394</v>
      </c>
      <c r="AG1542" s="14" t="s">
        <v>4162</v>
      </c>
      <c r="AH1542" s="14"/>
      <c r="AI1542" s="47"/>
      <c r="AJ1542" s="114"/>
      <c r="AK1542" s="114"/>
      <c r="AL1542" s="11" t="str">
        <f>VLOOKUP(B1542,SAOM!B$2:U3200,20,0)</f>
        <v>Conectado ao modem</v>
      </c>
    </row>
    <row r="1543" spans="1:38" s="15" customFormat="1" ht="15.75" customHeight="1">
      <c r="A1543" s="39">
        <v>5312</v>
      </c>
      <c r="B1543" s="31">
        <v>5312</v>
      </c>
      <c r="C1543" s="31">
        <v>5312</v>
      </c>
      <c r="D1543" s="33" t="str">
        <f>VLOOKUP(B1543,SAOM!B$2:H3200,7,0)</f>
        <v>SES-CAHA-5312</v>
      </c>
      <c r="E1543" s="13">
        <v>41254</v>
      </c>
      <c r="F1543" s="13">
        <f t="shared" si="89"/>
        <v>41299</v>
      </c>
      <c r="G1543" s="13">
        <f>VLOOKUP(B1543,SAOM!B$2:D3087,3,0)</f>
        <v>41299</v>
      </c>
      <c r="H1543" s="13">
        <f t="shared" si="88"/>
        <v>41314</v>
      </c>
      <c r="I1543" s="13" t="s">
        <v>458</v>
      </c>
      <c r="J1543" s="10" t="s">
        <v>469</v>
      </c>
      <c r="K1543" s="33" t="str">
        <f>VLOOKUP(B1543,SAOM!B$2:H3084,4,0)</f>
        <v>Aceito</v>
      </c>
      <c r="L1543" s="10" t="s">
        <v>14234</v>
      </c>
      <c r="M1543" s="33" t="str">
        <f>VLOOKUP(B1543,SAOM!B$2:F3370,5,0)</f>
        <v>SH Sat</v>
      </c>
      <c r="N1543" s="11" t="s">
        <v>7834</v>
      </c>
      <c r="O1543" s="11" t="str">
        <f>VLOOKUP(N1543,Coordenadas!B$2:C2390,2,0)</f>
        <v>SUL</v>
      </c>
      <c r="P1543" s="11" t="str">
        <f>VLOOKUP(N1543,Coordenadas!B$2:D2390,3,0)</f>
        <v xml:space="preserve"> 21°49'54.12"S</v>
      </c>
      <c r="Q1543" s="11" t="str">
        <f>VLOOKUP(N1543,Coordenadas!B$2:E2390,4,0)</f>
        <v xml:space="preserve"> 45°24'27.78"O</v>
      </c>
      <c r="R1543" s="33">
        <v>4033</v>
      </c>
      <c r="S1543" s="24">
        <v>41285</v>
      </c>
      <c r="T1543" s="35" t="str">
        <f>VLOOKUP(B1543,SAOM!B$2:M3084,9,0)</f>
        <v>Cristiane Souza e Silva</v>
      </c>
      <c r="U1543" s="13" t="str">
        <f>VLOOKUP(B1543,SAOM!B$2:N3084,10,0)</f>
        <v>Rua Adrielli Andriatta, 255 - Bairro COHAB</v>
      </c>
      <c r="V1543" s="35" t="str">
        <f>VLOOKUP(B1543,SAOM!B$2:P3084,12,0)</f>
        <v>35 3261 3985</v>
      </c>
      <c r="W1543" s="60" t="str">
        <f>VLOOKUP(B1543,SAOM!B$2:O3084,11,0)</f>
        <v>37400-000</v>
      </c>
      <c r="X1543" s="33" t="str">
        <f>VLOOKUP(B1543,SAOM!B$2:Q3084,13,0)</f>
        <v>00:20:0e:10:58:fc</v>
      </c>
      <c r="Y1543" s="13">
        <v>41305</v>
      </c>
      <c r="Z1543" s="11" t="s">
        <v>12144</v>
      </c>
      <c r="AA1543" s="14">
        <v>41305</v>
      </c>
      <c r="AB1543" s="28">
        <v>41306</v>
      </c>
      <c r="AC1543" s="287">
        <f>VLOOKUP(D1543,Faturamento!D$3:F2978,3,0)</f>
        <v>41336</v>
      </c>
      <c r="AD1543" s="41"/>
      <c r="AE1543" s="14" t="str">
        <f>VLOOKUP(B1543,SAOM!B$2:T3084,16,0)</f>
        <v>-</v>
      </c>
      <c r="AF1543" s="14">
        <f t="shared" si="90"/>
        <v>41395</v>
      </c>
      <c r="AG1543" s="14" t="s">
        <v>4162</v>
      </c>
      <c r="AH1543" s="14"/>
      <c r="AI1543" s="47"/>
      <c r="AJ1543" s="114"/>
      <c r="AK1543" s="114"/>
      <c r="AL1543" s="11" t="str">
        <f>VLOOKUP(B1543,SAOM!B$2:U3201,20,0)</f>
        <v>Não possui computador</v>
      </c>
    </row>
    <row r="1544" spans="1:38" s="57" customFormat="1" ht="15.75" customHeight="1">
      <c r="A1544" s="39">
        <v>5309</v>
      </c>
      <c r="B1544" s="31">
        <v>5309</v>
      </c>
      <c r="C1544" s="31">
        <v>5309</v>
      </c>
      <c r="D1544" s="31" t="str">
        <f>VLOOKUP(B1544,SAOM!B$2:H3201,7,0)</f>
        <v>SES-CAHA-5309</v>
      </c>
      <c r="E1544" s="24">
        <v>41254</v>
      </c>
      <c r="F1544" s="24">
        <f t="shared" si="89"/>
        <v>41299</v>
      </c>
      <c r="G1544" s="24">
        <f>VLOOKUP(B1544,SAOM!B$2:D3088,3,0)</f>
        <v>41309</v>
      </c>
      <c r="H1544" s="24">
        <f t="shared" si="88"/>
        <v>41314</v>
      </c>
      <c r="I1544" s="24" t="s">
        <v>458</v>
      </c>
      <c r="J1544" s="48" t="s">
        <v>469</v>
      </c>
      <c r="K1544" s="31" t="str">
        <f>VLOOKUP(B1544,SAOM!B$2:H3085,4,0)</f>
        <v>Aceito</v>
      </c>
      <c r="L1544" s="48" t="s">
        <v>14234</v>
      </c>
      <c r="M1544" s="33" t="str">
        <f>VLOOKUP(B1544,SAOM!B$2:F3371,5,0)</f>
        <v>SH Sat</v>
      </c>
      <c r="N1544" s="40" t="s">
        <v>7834</v>
      </c>
      <c r="O1544" s="40" t="str">
        <f>VLOOKUP(N1544,Coordenadas!B$2:C2391,2,0)</f>
        <v>SUL</v>
      </c>
      <c r="P1544" s="40" t="str">
        <f>VLOOKUP(N1544,Coordenadas!B$2:D2391,3,0)</f>
        <v xml:space="preserve"> 21°49'54.12"S</v>
      </c>
      <c r="Q1544" s="40" t="str">
        <f>VLOOKUP(N1544,Coordenadas!B$2:E2391,4,0)</f>
        <v xml:space="preserve"> 45°24'27.78"O</v>
      </c>
      <c r="R1544" s="33">
        <v>4035</v>
      </c>
      <c r="S1544" s="24">
        <v>41285</v>
      </c>
      <c r="T1544" s="54" t="str">
        <f>VLOOKUP(B1544,SAOM!B$2:M3085,9,0)</f>
        <v>Priscila Maria Casadei de Souza</v>
      </c>
      <c r="U1544" s="24" t="str">
        <f>VLOOKUP(B1544,SAOM!B$2:N3085,10,0)</f>
        <v>Rua Doutor Cesarino S/N - Bairro Centro</v>
      </c>
      <c r="V1544" s="54" t="str">
        <f>VLOOKUP(B1544,SAOM!B$2:P3085,12,0)</f>
        <v>35 3261 1810</v>
      </c>
      <c r="W1544" s="175" t="str">
        <f>VLOOKUP(B1544,SAOM!B$2:O3085,11,0)</f>
        <v>37400-000</v>
      </c>
      <c r="X1544" s="31" t="str">
        <f>VLOOKUP(B1544,SAOM!B$2:Q3085,13,0)</f>
        <v>00:20:0e:10:59:06</v>
      </c>
      <c r="Y1544" s="24">
        <v>41307</v>
      </c>
      <c r="Z1544" s="40" t="s">
        <v>12144</v>
      </c>
      <c r="AA1544" s="55">
        <v>41309</v>
      </c>
      <c r="AB1544" s="56">
        <v>41309</v>
      </c>
      <c r="AC1544" s="287">
        <f>VLOOKUP(D1544,Faturamento!D$3:F2979,3,0)</f>
        <v>41340</v>
      </c>
      <c r="AD1544" s="45"/>
      <c r="AE1544" s="55" t="str">
        <f>VLOOKUP(B1544,SAOM!B$2:T3085,16,0)</f>
        <v>01/02/2013 10:14:41 	Ivan Santos 	Resolvida.  	Pendência Ativação Resolvida
01/02/2013 09:30:59 	Hernan Martins Alves 	Conforme responsável, endereço correto é Rua Doutor Cesarino S/N.  	Pendência Ativação</v>
      </c>
      <c r="AF1544" s="55">
        <f t="shared" si="90"/>
        <v>41399</v>
      </c>
      <c r="AG1544" s="55" t="s">
        <v>4162</v>
      </c>
      <c r="AH1544" s="55"/>
      <c r="AI1544" s="181"/>
      <c r="AJ1544" s="115"/>
      <c r="AK1544" s="115"/>
      <c r="AL1544" s="11" t="str">
        <f>VLOOKUP(B1544,SAOM!B$2:U3202,20,0)</f>
        <v>Não possui computador</v>
      </c>
    </row>
    <row r="1545" spans="1:38" s="15" customFormat="1" ht="15.75" customHeight="1">
      <c r="A1545" s="39">
        <v>5308</v>
      </c>
      <c r="B1545" s="31">
        <v>5308</v>
      </c>
      <c r="C1545" s="31">
        <v>5308</v>
      </c>
      <c r="D1545" s="33" t="str">
        <f>VLOOKUP(B1545,SAOM!B$2:H3202,7,0)</f>
        <v>SES-BETE-5308</v>
      </c>
      <c r="E1545" s="13">
        <v>41254</v>
      </c>
      <c r="F1545" s="13">
        <f t="shared" si="89"/>
        <v>41299</v>
      </c>
      <c r="G1545" s="13">
        <f>VLOOKUP(B1545,SAOM!B$2:D3089,3,0)</f>
        <v>41299</v>
      </c>
      <c r="H1545" s="13">
        <f t="shared" si="88"/>
        <v>41314</v>
      </c>
      <c r="I1545" s="13" t="s">
        <v>458</v>
      </c>
      <c r="J1545" s="10" t="s">
        <v>469</v>
      </c>
      <c r="K1545" s="33" t="str">
        <f>VLOOKUP(B1545,SAOM!B$2:H3086,4,0)</f>
        <v>Aceito</v>
      </c>
      <c r="L1545" s="10" t="s">
        <v>456</v>
      </c>
      <c r="M1545" s="33" t="str">
        <f>VLOOKUP(B1545,SAOM!B$2:F3372,5,0)</f>
        <v>Lider</v>
      </c>
      <c r="N1545" s="11" t="s">
        <v>13051</v>
      </c>
      <c r="O1545" s="11" t="str">
        <f>VLOOKUP(N1545,Coordenadas!B$2:C2392,2,0)</f>
        <v>LESTE</v>
      </c>
      <c r="P1545" s="11" t="str">
        <f>VLOOKUP(N1545,Coordenadas!B$2:D2392,3,0)</f>
        <v xml:space="preserve"> 19°13'29.60"S</v>
      </c>
      <c r="Q1545" s="11" t="str">
        <f>VLOOKUP(N1545,Coordenadas!B$2:E2392,4,0)</f>
        <v xml:space="preserve"> 42°29'9.54"O</v>
      </c>
      <c r="R1545" s="33">
        <v>4033</v>
      </c>
      <c r="S1545" s="13">
        <v>41297</v>
      </c>
      <c r="T1545" s="35" t="str">
        <f>VLOOKUP(B1545,SAOM!B$2:M3086,9,0)</f>
        <v>Milvilene Oliveira Silva</v>
      </c>
      <c r="U1545" s="13" t="str">
        <f>VLOOKUP(B1545,SAOM!B$2:N3086,10,0)</f>
        <v>Avenida Milton Campos, 60 - Bairro Perpetuo Socorro</v>
      </c>
      <c r="V1545" s="35" t="str">
        <f>VLOOKUP(B1545,SAOM!B$2:P3086,12,0)</f>
        <v>33 3254 12 10</v>
      </c>
      <c r="W1545" s="60" t="str">
        <f>VLOOKUP(B1545,SAOM!B$2:O3086,11,0)</f>
        <v>35196-000</v>
      </c>
      <c r="X1545" s="33" t="str">
        <f>VLOOKUP(B1545,SAOM!B$2:Q3086,13,0)</f>
        <v>00:20:0E:10:57:8F</v>
      </c>
      <c r="Y1545" s="13">
        <v>41367</v>
      </c>
      <c r="Z1545" s="11" t="s">
        <v>13272</v>
      </c>
      <c r="AA1545" s="14">
        <v>41368</v>
      </c>
      <c r="AB1545" s="28" t="e">
        <f>VLOOKUP(C1545,Relatorios!A$3:B2316,2,0)</f>
        <v>#N/A</v>
      </c>
      <c r="AC1545" s="287">
        <f>VLOOKUP(D1545,Faturamento!D$3:F2980,3,0)</f>
        <v>41399</v>
      </c>
      <c r="AD1545" s="41"/>
      <c r="AE1545" s="14" t="str">
        <f>VLOOKUP(B1545,SAOM!B$2:T3086,16,0)</f>
        <v>-</v>
      </c>
      <c r="AF1545" s="14">
        <f t="shared" si="90"/>
        <v>41458</v>
      </c>
      <c r="AG1545" s="14" t="s">
        <v>4162</v>
      </c>
      <c r="AH1545" s="14"/>
      <c r="AI1545" s="47"/>
      <c r="AJ1545" s="114"/>
      <c r="AK1545" s="114"/>
      <c r="AL1545" s="11" t="str">
        <f>VLOOKUP(B1545,SAOM!B$2:U3203,20,0)</f>
        <v>Vai deixar conectado no modem, porem não tem computador.</v>
      </c>
    </row>
    <row r="1546" spans="1:38" s="15" customFormat="1" ht="15.75" customHeight="1">
      <c r="A1546" s="39">
        <v>5307</v>
      </c>
      <c r="B1546" s="31">
        <v>5307</v>
      </c>
      <c r="C1546" s="31">
        <v>5307</v>
      </c>
      <c r="D1546" s="33" t="str">
        <f>VLOOKUP(B1546,SAOM!B$2:H3203,7,0)</f>
        <v>SES-BETE-5307</v>
      </c>
      <c r="E1546" s="13">
        <v>41254</v>
      </c>
      <c r="F1546" s="13">
        <f t="shared" si="89"/>
        <v>41299</v>
      </c>
      <c r="G1546" s="13">
        <f>VLOOKUP(B1546,SAOM!B$2:D3090,3,0)</f>
        <v>41299</v>
      </c>
      <c r="H1546" s="13">
        <f t="shared" si="88"/>
        <v>41314</v>
      </c>
      <c r="I1546" s="13" t="s">
        <v>458</v>
      </c>
      <c r="J1546" s="10" t="s">
        <v>469</v>
      </c>
      <c r="K1546" s="33" t="str">
        <f>VLOOKUP(B1546,SAOM!B$2:H3087,4,0)</f>
        <v>Aceito</v>
      </c>
      <c r="L1546" s="10" t="s">
        <v>456</v>
      </c>
      <c r="M1546" s="33" t="str">
        <f>VLOOKUP(B1546,SAOM!B$2:F3373,5,0)</f>
        <v>Lider</v>
      </c>
      <c r="N1546" s="11" t="s">
        <v>13051</v>
      </c>
      <c r="O1546" s="11" t="str">
        <f>VLOOKUP(N1546,Coordenadas!B$2:C2393,2,0)</f>
        <v>LESTE</v>
      </c>
      <c r="P1546" s="11" t="str">
        <f>VLOOKUP(N1546,Coordenadas!B$2:D2393,3,0)</f>
        <v xml:space="preserve"> 19°13'29.60"S</v>
      </c>
      <c r="Q1546" s="11" t="str">
        <f>VLOOKUP(N1546,Coordenadas!B$2:E2393,4,0)</f>
        <v xml:space="preserve"> 42°29'9.54"O</v>
      </c>
      <c r="R1546" s="33">
        <v>4033</v>
      </c>
      <c r="S1546" s="13">
        <v>41297</v>
      </c>
      <c r="T1546" s="35" t="str">
        <f>VLOOKUP(B1546,SAOM!B$2:M3087,9,0)</f>
        <v>Silvio Araujo Lage</v>
      </c>
      <c r="U1546" s="13" t="str">
        <f>VLOOKUP(B1546,SAOM!B$2:N3087,10,0)</f>
        <v>Rua Acucena, s/n.º - Bairro Novo Oriente</v>
      </c>
      <c r="V1546" s="35" t="str">
        <f>VLOOKUP(B1546,SAOM!B$2:P3087,12,0)</f>
        <v>33 3253 1207</v>
      </c>
      <c r="W1546" s="60" t="str">
        <f>VLOOKUP(B1546,SAOM!B$2:O3087,11,0)</f>
        <v>35195-000</v>
      </c>
      <c r="X1546" s="33" t="str">
        <f>VLOOKUP(B1546,SAOM!B$2:Q3087,13,0)</f>
        <v>00:20:0e:10:58:32</v>
      </c>
      <c r="Y1546" s="13">
        <v>41367</v>
      </c>
      <c r="Z1546" s="11" t="s">
        <v>16134</v>
      </c>
      <c r="AA1546" s="14">
        <v>41367</v>
      </c>
      <c r="AB1546" s="28" t="e">
        <f>VLOOKUP(C1546,Relatorios!A$3:B2317,2,0)</f>
        <v>#N/A</v>
      </c>
      <c r="AC1546" s="287">
        <f>VLOOKUP(D1546,Faturamento!D$3:F2981,3,0)</f>
        <v>41398</v>
      </c>
      <c r="AD1546" s="41"/>
      <c r="AE1546" s="14" t="str">
        <f>VLOOKUP(B1546,SAOM!B$2:T3087,16,0)</f>
        <v>-</v>
      </c>
      <c r="AF1546" s="14">
        <f t="shared" si="90"/>
        <v>41457</v>
      </c>
      <c r="AG1546" s="14" t="s">
        <v>4162</v>
      </c>
      <c r="AH1546" s="14"/>
      <c r="AI1546" s="47"/>
      <c r="AJ1546" s="114"/>
      <c r="AK1546" s="114"/>
      <c r="AL1546" s="11" t="str">
        <f>VLOOKUP(B1546,SAOM!B$2:U3204,20,0)</f>
        <v>Conectado ao modem</v>
      </c>
    </row>
    <row r="1547" spans="1:38" s="15" customFormat="1" ht="15.75" customHeight="1">
      <c r="A1547" s="39">
        <v>5306</v>
      </c>
      <c r="B1547" s="31">
        <v>5306</v>
      </c>
      <c r="C1547" s="31">
        <v>5306</v>
      </c>
      <c r="D1547" s="33" t="str">
        <f>VLOOKUP(B1547,SAOM!B$2:H3204,7,0)</f>
        <v>SES-BETE-5306</v>
      </c>
      <c r="E1547" s="13">
        <v>41254</v>
      </c>
      <c r="F1547" s="13">
        <f t="shared" si="89"/>
        <v>41299</v>
      </c>
      <c r="G1547" s="13">
        <f>VLOOKUP(B1547,SAOM!B$2:D3091,3,0)</f>
        <v>41299</v>
      </c>
      <c r="H1547" s="13">
        <f t="shared" si="88"/>
        <v>41314</v>
      </c>
      <c r="I1547" s="13" t="s">
        <v>458</v>
      </c>
      <c r="J1547" s="10" t="s">
        <v>469</v>
      </c>
      <c r="K1547" s="33" t="str">
        <f>VLOOKUP(B1547,SAOM!B$2:H3088,4,0)</f>
        <v>Aceito</v>
      </c>
      <c r="L1547" s="10" t="s">
        <v>456</v>
      </c>
      <c r="M1547" s="33" t="str">
        <f>VLOOKUP(B1547,SAOM!B$2:F3374,5,0)</f>
        <v>Lider</v>
      </c>
      <c r="N1547" s="11" t="s">
        <v>13051</v>
      </c>
      <c r="O1547" s="11" t="str">
        <f>VLOOKUP(N1547,Coordenadas!B$2:C2394,2,0)</f>
        <v>LESTE</v>
      </c>
      <c r="P1547" s="11" t="str">
        <f>VLOOKUP(N1547,Coordenadas!B$2:D2394,3,0)</f>
        <v xml:space="preserve"> 19°13'29.60"S</v>
      </c>
      <c r="Q1547" s="11" t="str">
        <f>VLOOKUP(N1547,Coordenadas!B$2:E2394,4,0)</f>
        <v xml:space="preserve"> 42°29'9.54"O</v>
      </c>
      <c r="R1547" s="33">
        <v>4033</v>
      </c>
      <c r="S1547" s="13">
        <v>41297</v>
      </c>
      <c r="T1547" s="35" t="str">
        <f>VLOOKUP(B1547,SAOM!B$2:M3088,9,0)</f>
        <v>Marciene Almeida Bento</v>
      </c>
      <c r="U1547" s="13" t="str">
        <f>VLOOKUP(B1547,SAOM!B$2:N3088,10,0)</f>
        <v>Rua Maria Josefina, 49 - Bairro Perpetuo Socorro</v>
      </c>
      <c r="V1547" s="35" t="str">
        <f>VLOOKUP(B1547,SAOM!B$2:P3088,12,0)</f>
        <v>33 3254 1205</v>
      </c>
      <c r="W1547" s="60" t="str">
        <f>VLOOKUP(B1547,SAOM!B$2:O3088,11,0)</f>
        <v>35196-000</v>
      </c>
      <c r="X1547" s="33" t="str">
        <f>VLOOKUP(B1547,SAOM!B$2:Q3088,13,0)</f>
        <v>00:20:0e:10:57:ca</v>
      </c>
      <c r="Y1547" s="13">
        <v>41368</v>
      </c>
      <c r="Z1547" s="11" t="s">
        <v>16118</v>
      </c>
      <c r="AA1547" s="14">
        <v>41372</v>
      </c>
      <c r="AB1547" s="28" t="e">
        <f>VLOOKUP(C1547,Relatorios!A$3:B2318,2,0)</f>
        <v>#N/A</v>
      </c>
      <c r="AC1547" s="287">
        <f>VLOOKUP(D1547,Faturamento!D$3:F2982,3,0)</f>
        <v>41403</v>
      </c>
      <c r="AD1547" s="41"/>
      <c r="AE1547" s="14" t="str">
        <f>VLOOKUP(B1547,SAOM!B$2:T3088,16,0)</f>
        <v>-</v>
      </c>
      <c r="AF1547" s="14">
        <f t="shared" si="90"/>
        <v>41462</v>
      </c>
      <c r="AG1547" s="14" t="s">
        <v>4162</v>
      </c>
      <c r="AH1547" s="14"/>
      <c r="AI1547" s="47"/>
      <c r="AJ1547" s="114"/>
      <c r="AK1547" s="114"/>
      <c r="AL1547" s="11" t="str">
        <f>VLOOKUP(B1547,SAOM!B$2:U3205,20,0)</f>
        <v>Conectado ao modem</v>
      </c>
    </row>
    <row r="1548" spans="1:38" s="57" customFormat="1" ht="15.75" customHeight="1">
      <c r="A1548" s="39">
        <v>5305</v>
      </c>
      <c r="B1548" s="31">
        <v>5305</v>
      </c>
      <c r="C1548" s="31">
        <v>5305</v>
      </c>
      <c r="D1548" s="31" t="str">
        <f>VLOOKUP(B1548,SAOM!B$2:H3205,7,0)</f>
        <v>SES-BETE-5305</v>
      </c>
      <c r="E1548" s="24">
        <v>41254</v>
      </c>
      <c r="F1548" s="24">
        <f t="shared" si="89"/>
        <v>41299</v>
      </c>
      <c r="G1548" s="24">
        <f>VLOOKUP(B1548,SAOM!B$2:D3092,3,0)</f>
        <v>41299</v>
      </c>
      <c r="H1548" s="24">
        <f t="shared" si="88"/>
        <v>41314</v>
      </c>
      <c r="I1548" s="24" t="s">
        <v>458</v>
      </c>
      <c r="J1548" s="48" t="s">
        <v>469</v>
      </c>
      <c r="K1548" s="31" t="str">
        <f>VLOOKUP(B1548,SAOM!B$2:H3089,4,0)</f>
        <v>Aceito</v>
      </c>
      <c r="L1548" s="48" t="s">
        <v>456</v>
      </c>
      <c r="M1548" s="33" t="str">
        <f>VLOOKUP(B1548,SAOM!B$2:F3375,5,0)</f>
        <v>Lider</v>
      </c>
      <c r="N1548" s="40" t="s">
        <v>13051</v>
      </c>
      <c r="O1548" s="40" t="str">
        <f>VLOOKUP(N1548,Coordenadas!B$2:C2395,2,0)</f>
        <v>LESTE</v>
      </c>
      <c r="P1548" s="40" t="str">
        <f>VLOOKUP(N1548,Coordenadas!B$2:D2395,3,0)</f>
        <v xml:space="preserve"> 19°13'29.60"S</v>
      </c>
      <c r="Q1548" s="40" t="str">
        <f>VLOOKUP(N1548,Coordenadas!B$2:E2395,4,0)</f>
        <v xml:space="preserve"> 42°29'9.54"O</v>
      </c>
      <c r="R1548" s="31">
        <v>4033</v>
      </c>
      <c r="S1548" s="24">
        <v>41297</v>
      </c>
      <c r="T1548" s="54" t="str">
        <f>VLOOKUP(B1548,SAOM!B$2:M3089,9,0)</f>
        <v>Rose Mary Aparecida de Sena Candido</v>
      </c>
      <c r="U1548" s="24" t="str">
        <f>VLOOKUP(B1548,SAOM!B$2:N3089,10,0)</f>
        <v>Rua Alfredo Vitorino de Azevedo, 327 - Bairro Bom Jesus do Bagre</v>
      </c>
      <c r="V1548" s="54" t="str">
        <f>VLOOKUP(B1548,SAOM!B$2:P3089,12,0)</f>
        <v>33 32533058</v>
      </c>
      <c r="W1548" s="175" t="str">
        <f>VLOOKUP(B1548,SAOM!B$2:O3089,11,0)</f>
        <v>35195-000</v>
      </c>
      <c r="X1548" s="31" t="str">
        <f>VLOOKUP(B1548,SAOM!B$2:Q3089,13,0)</f>
        <v>00:20:0e:10:58:01</v>
      </c>
      <c r="Y1548" s="24">
        <v>41366</v>
      </c>
      <c r="Z1548" s="40" t="s">
        <v>13267</v>
      </c>
      <c r="AA1548" s="55">
        <v>41366</v>
      </c>
      <c r="AB1548" s="56" t="e">
        <f>VLOOKUP(C1548,Relatorios!A$3:B2319,2,0)</f>
        <v>#N/A</v>
      </c>
      <c r="AC1548" s="287">
        <f>VLOOKUP(D1548,Faturamento!D$3:F2983,3,0)</f>
        <v>41397</v>
      </c>
      <c r="AD1548" s="45"/>
      <c r="AE1548" s="55" t="str">
        <f>VLOOKUP(B1548,SAOM!B$2:T3089,16,0)</f>
        <v>-</v>
      </c>
      <c r="AF1548" s="55">
        <f t="shared" si="90"/>
        <v>41456</v>
      </c>
      <c r="AG1548" s="55" t="s">
        <v>4162</v>
      </c>
      <c r="AH1548" s="55"/>
      <c r="AI1548" s="181"/>
      <c r="AJ1548" s="115"/>
      <c r="AK1548" s="115"/>
      <c r="AL1548" s="40" t="str">
        <f>VLOOKUP(B1548,SAOM!B$2:U3206,20,0)</f>
        <v>Conectado ao modem</v>
      </c>
    </row>
    <row r="1549" spans="1:38" s="15" customFormat="1" ht="15.75" customHeight="1">
      <c r="A1549" s="39">
        <v>5304</v>
      </c>
      <c r="B1549" s="31">
        <v>5304</v>
      </c>
      <c r="C1549" s="31">
        <v>5304</v>
      </c>
      <c r="D1549" s="33" t="str">
        <f>VLOOKUP(B1549,SAOM!B$2:H3206,7,0)</f>
        <v>SES-BETE-5304</v>
      </c>
      <c r="E1549" s="13">
        <v>41254</v>
      </c>
      <c r="F1549" s="13">
        <f t="shared" si="89"/>
        <v>41299</v>
      </c>
      <c r="G1549" s="13">
        <f>VLOOKUP(B1549,SAOM!B$2:D3093,3,0)</f>
        <v>41299</v>
      </c>
      <c r="H1549" s="13">
        <f t="shared" si="88"/>
        <v>41314</v>
      </c>
      <c r="I1549" s="13" t="s">
        <v>458</v>
      </c>
      <c r="J1549" s="10" t="s">
        <v>469</v>
      </c>
      <c r="K1549" s="33" t="str">
        <f>VLOOKUP(B1549,SAOM!B$2:H3090,4,0)</f>
        <v>Aceito</v>
      </c>
      <c r="L1549" s="10" t="s">
        <v>456</v>
      </c>
      <c r="M1549" s="33" t="str">
        <f>VLOOKUP(B1549,SAOM!B$2:F3376,5,0)</f>
        <v>Lider</v>
      </c>
      <c r="N1549" s="11" t="s">
        <v>13051</v>
      </c>
      <c r="O1549" s="11" t="str">
        <f>VLOOKUP(N1549,Coordenadas!B$2:C2396,2,0)</f>
        <v>LESTE</v>
      </c>
      <c r="P1549" s="11" t="str">
        <f>VLOOKUP(N1549,Coordenadas!B$2:D2396,3,0)</f>
        <v xml:space="preserve"> 19°13'29.60"S</v>
      </c>
      <c r="Q1549" s="11" t="str">
        <f>VLOOKUP(N1549,Coordenadas!B$2:E2396,4,0)</f>
        <v xml:space="preserve"> 42°29'9.54"O</v>
      </c>
      <c r="R1549" s="33">
        <v>4033</v>
      </c>
      <c r="S1549" s="13">
        <v>41297</v>
      </c>
      <c r="T1549" s="35" t="str">
        <f>VLOOKUP(B1549,SAOM!B$2:M3090,9,0)</f>
        <v>Joelma Pereira dos Reis Ferreira</v>
      </c>
      <c r="U1549" s="13" t="str">
        <f>VLOOKUP(B1549,SAOM!B$2:N3090,10,0)</f>
        <v xml:space="preserve">Corrego Grande s/n.º - Bairro  Esperança  </v>
      </c>
      <c r="V1549" s="35" t="str">
        <f>VLOOKUP(B1549,SAOM!B$2:P3090,12,0)</f>
        <v>33 3253 1441</v>
      </c>
      <c r="W1549" s="60" t="str">
        <f>VLOOKUP(B1549,SAOM!B$2:O3090,11,0)</f>
        <v>35195-000</v>
      </c>
      <c r="X1549" s="33" t="str">
        <f>VLOOKUP(B1549,SAOM!B$2:Q3090,13,0)</f>
        <v>00:20:0e:10:58:47</v>
      </c>
      <c r="Y1549" s="24">
        <v>41366</v>
      </c>
      <c r="Z1549" s="11" t="s">
        <v>16130</v>
      </c>
      <c r="AA1549" s="55">
        <v>41366</v>
      </c>
      <c r="AB1549" s="28" t="e">
        <f>VLOOKUP(C1549,Relatorios!A$3:B2320,2,0)</f>
        <v>#N/A</v>
      </c>
      <c r="AC1549" s="287">
        <f>VLOOKUP(D1549,Faturamento!D$3:F2984,3,0)</f>
        <v>41397</v>
      </c>
      <c r="AD1549" s="41"/>
      <c r="AE1549" s="14" t="str">
        <f>VLOOKUP(B1549,SAOM!B$2:T3090,16,0)</f>
        <v>-</v>
      </c>
      <c r="AF1549" s="14">
        <f t="shared" si="90"/>
        <v>41456</v>
      </c>
      <c r="AG1549" s="14" t="s">
        <v>4162</v>
      </c>
      <c r="AH1549" s="14"/>
      <c r="AI1549" s="47"/>
      <c r="AJ1549" s="114"/>
      <c r="AK1549" s="114"/>
      <c r="AL1549" s="11" t="str">
        <f>VLOOKUP(B1549,SAOM!B$2:U3207,20,0)</f>
        <v>Modem.</v>
      </c>
    </row>
    <row r="1550" spans="1:38" s="15" customFormat="1" ht="15.75" customHeight="1">
      <c r="A1550" s="39">
        <v>5303</v>
      </c>
      <c r="B1550" s="31">
        <v>5303</v>
      </c>
      <c r="C1550" s="31">
        <v>5303</v>
      </c>
      <c r="D1550" s="33" t="str">
        <f>VLOOKUP(B1550,SAOM!B$2:H3207,7,0)</f>
        <v>SES-BETE-5303</v>
      </c>
      <c r="E1550" s="13">
        <v>41254</v>
      </c>
      <c r="F1550" s="13">
        <f t="shared" si="89"/>
        <v>41299</v>
      </c>
      <c r="G1550" s="13">
        <f>VLOOKUP(B1550,SAOM!B$2:D3094,3,0)</f>
        <v>41299</v>
      </c>
      <c r="H1550" s="13">
        <f t="shared" si="88"/>
        <v>41314</v>
      </c>
      <c r="I1550" s="13" t="s">
        <v>458</v>
      </c>
      <c r="J1550" s="10" t="s">
        <v>469</v>
      </c>
      <c r="K1550" s="33" t="str">
        <f>VLOOKUP(B1550,SAOM!B$2:H3091,4,0)</f>
        <v>Aceito</v>
      </c>
      <c r="L1550" s="10" t="s">
        <v>456</v>
      </c>
      <c r="M1550" s="33" t="str">
        <f>VLOOKUP(B1550,SAOM!B$2:F3377,5,0)</f>
        <v>Lider</v>
      </c>
      <c r="N1550" s="11" t="s">
        <v>13051</v>
      </c>
      <c r="O1550" s="11" t="str">
        <f>VLOOKUP(N1550,Coordenadas!B$2:C2397,2,0)</f>
        <v>LESTE</v>
      </c>
      <c r="P1550" s="11" t="str">
        <f>VLOOKUP(N1550,Coordenadas!B$2:D2397,3,0)</f>
        <v xml:space="preserve"> 19°13'29.60"S</v>
      </c>
      <c r="Q1550" s="11" t="str">
        <f>VLOOKUP(N1550,Coordenadas!B$2:E2397,4,0)</f>
        <v xml:space="preserve"> 42°29'9.54"O</v>
      </c>
      <c r="R1550" s="33">
        <v>4033</v>
      </c>
      <c r="S1550" s="13">
        <v>41297</v>
      </c>
      <c r="T1550" s="35" t="str">
        <f>VLOOKUP(B1550,SAOM!B$2:M3091,9,0)</f>
        <v>Natália Oliveira Pereira</v>
      </c>
      <c r="U1550" s="13" t="str">
        <f>VLOOKUP(B1550,SAOM!B$2:N3091,10,0)</f>
        <v>Rua Monteiro Lobato, 506 - Bairro Perpetuo Socorro</v>
      </c>
      <c r="V1550" s="35" t="str">
        <f>VLOOKUP(B1550,SAOM!B$2:P3091,12,0)</f>
        <v>33 3254 1771</v>
      </c>
      <c r="W1550" s="60" t="str">
        <f>VLOOKUP(B1550,SAOM!B$2:O3091,11,0)</f>
        <v>35196-000</v>
      </c>
      <c r="X1550" s="33" t="str">
        <f>VLOOKUP(B1550,SAOM!B$2:Q3091,13,0)</f>
        <v>00:20:0e:10:58:c7</v>
      </c>
      <c r="Y1550" s="24">
        <v>41366</v>
      </c>
      <c r="Z1550" s="11" t="s">
        <v>13267</v>
      </c>
      <c r="AA1550" s="14">
        <v>41367</v>
      </c>
      <c r="AB1550" s="28" t="e">
        <f>VLOOKUP(C1550,Relatorios!A$3:B2321,2,0)</f>
        <v>#N/A</v>
      </c>
      <c r="AC1550" s="287">
        <f>VLOOKUP(D1550,Faturamento!D$3:F2985,3,0)</f>
        <v>41398</v>
      </c>
      <c r="AD1550" s="41"/>
      <c r="AE1550" s="14" t="str">
        <f>VLOOKUP(B1550,SAOM!B$2:T3091,16,0)</f>
        <v>-</v>
      </c>
      <c r="AF1550" s="14">
        <f t="shared" si="90"/>
        <v>41457</v>
      </c>
      <c r="AG1550" s="14" t="s">
        <v>4162</v>
      </c>
      <c r="AH1550" s="14"/>
      <c r="AI1550" s="47"/>
      <c r="AJ1550" s="114"/>
      <c r="AK1550" s="114"/>
      <c r="AL1550" s="11" t="str">
        <f>VLOOKUP(B1550,SAOM!B$2:U3208,20,0)</f>
        <v>Conectado ao modem</v>
      </c>
    </row>
    <row r="1551" spans="1:38" s="15" customFormat="1" ht="15.75" customHeight="1">
      <c r="A1551" s="39">
        <v>5302</v>
      </c>
      <c r="B1551" s="31">
        <v>5302</v>
      </c>
      <c r="C1551" s="31">
        <v>5302</v>
      </c>
      <c r="D1551" s="33" t="str">
        <f>VLOOKUP(B1551,SAOM!B$2:H3208,7,0)</f>
        <v>SES-BETE-5302</v>
      </c>
      <c r="E1551" s="13">
        <v>41254</v>
      </c>
      <c r="F1551" s="13">
        <f t="shared" ref="F1551:F1568" si="91">E1551+45</f>
        <v>41299</v>
      </c>
      <c r="G1551" s="13">
        <f>VLOOKUP(B1551,SAOM!B$2:D3095,3,0)</f>
        <v>41299</v>
      </c>
      <c r="H1551" s="13">
        <f t="shared" si="88"/>
        <v>41314</v>
      </c>
      <c r="I1551" s="13" t="s">
        <v>458</v>
      </c>
      <c r="J1551" s="10" t="s">
        <v>469</v>
      </c>
      <c r="K1551" s="33" t="str">
        <f>VLOOKUP(B1551,SAOM!B$2:H3092,4,0)</f>
        <v>Aceito</v>
      </c>
      <c r="L1551" s="10" t="s">
        <v>456</v>
      </c>
      <c r="M1551" s="33" t="str">
        <f>VLOOKUP(B1551,SAOM!B$2:F3378,5,0)</f>
        <v>Lider</v>
      </c>
      <c r="N1551" s="11" t="s">
        <v>13051</v>
      </c>
      <c r="O1551" s="11" t="str">
        <f>VLOOKUP(N1551,Coordenadas!B$2:C2398,2,0)</f>
        <v>LESTE</v>
      </c>
      <c r="P1551" s="11" t="str">
        <f>VLOOKUP(N1551,Coordenadas!B$2:D2398,3,0)</f>
        <v xml:space="preserve"> 19°13'29.60"S</v>
      </c>
      <c r="Q1551" s="11" t="str">
        <f>VLOOKUP(N1551,Coordenadas!B$2:E2398,4,0)</f>
        <v xml:space="preserve"> 42°29'9.54"O</v>
      </c>
      <c r="R1551" s="33">
        <v>4033</v>
      </c>
      <c r="S1551" s="13">
        <v>41297</v>
      </c>
      <c r="T1551" s="35" t="str">
        <f>VLOOKUP(B1551,SAOM!B$2:M3092,9,0)</f>
        <v>Patrícia Araujo Pereira</v>
      </c>
      <c r="U1551" s="13" t="str">
        <f>VLOOKUP(B1551,SAOM!B$2:N3092,10,0)</f>
        <v>Rua Professor Anselmo, 468 - Bairro Brauninha</v>
      </c>
      <c r="V1551" s="35" t="str">
        <f>VLOOKUP(B1551,SAOM!B$2:P3092,12,0)</f>
        <v>33 3253 4242</v>
      </c>
      <c r="W1551" s="60" t="str">
        <f>VLOOKUP(B1551,SAOM!B$2:O3092,11,0)</f>
        <v>35196-000</v>
      </c>
      <c r="X1551" s="33" t="str">
        <f>VLOOKUP(B1551,SAOM!B$2:Q3092,13,0)</f>
        <v>00:20:0e:10:58:25</v>
      </c>
      <c r="Y1551" s="13">
        <v>41367</v>
      </c>
      <c r="Z1551" s="11" t="s">
        <v>16130</v>
      </c>
      <c r="AA1551" s="14">
        <v>41367</v>
      </c>
      <c r="AB1551" s="28" t="e">
        <f>VLOOKUP(C1551,Relatorios!A$3:B2322,2,0)</f>
        <v>#N/A</v>
      </c>
      <c r="AC1551" s="287">
        <f>VLOOKUP(D1551,Faturamento!D$3:F2986,3,0)</f>
        <v>41398</v>
      </c>
      <c r="AD1551" s="41"/>
      <c r="AE1551" s="14" t="str">
        <f>VLOOKUP(B1551,SAOM!B$2:T3092,16,0)</f>
        <v>-</v>
      </c>
      <c r="AF1551" s="14">
        <f t="shared" si="90"/>
        <v>41457</v>
      </c>
      <c r="AG1551" s="14" t="s">
        <v>4162</v>
      </c>
      <c r="AH1551" s="14"/>
      <c r="AI1551" s="47"/>
      <c r="AJ1551" s="114"/>
      <c r="AK1551" s="114"/>
      <c r="AL1551" s="11" t="str">
        <f>VLOOKUP(B1551,SAOM!B$2:U3209,20,0)</f>
        <v>Modem.</v>
      </c>
    </row>
    <row r="1552" spans="1:38" s="57" customFormat="1" ht="15.75" customHeight="1">
      <c r="A1552" s="39">
        <v>5301</v>
      </c>
      <c r="B1552" s="31">
        <v>5301</v>
      </c>
      <c r="C1552" s="31">
        <v>5301</v>
      </c>
      <c r="D1552" s="31" t="str">
        <f>VLOOKUP(B1552,SAOM!B$2:H3209,7,0)</f>
        <v>SES-IBCI-5301</v>
      </c>
      <c r="E1552" s="24">
        <v>41254</v>
      </c>
      <c r="F1552" s="24">
        <f t="shared" si="91"/>
        <v>41299</v>
      </c>
      <c r="G1552" s="24">
        <f>VLOOKUP(B1552,SAOM!B$2:D3096,3,0)</f>
        <v>41299</v>
      </c>
      <c r="H1552" s="24">
        <f t="shared" si="88"/>
        <v>41314</v>
      </c>
      <c r="I1552" s="24" t="s">
        <v>458</v>
      </c>
      <c r="J1552" s="48" t="s">
        <v>469</v>
      </c>
      <c r="K1552" s="31" t="str">
        <f>VLOOKUP(B1552,SAOM!B$2:H3093,4,0)</f>
        <v>Aceito</v>
      </c>
      <c r="L1552" s="48" t="s">
        <v>14234</v>
      </c>
      <c r="M1552" s="33" t="str">
        <f>VLOOKUP(B1552,SAOM!B$2:F3379,5,0)</f>
        <v>SH Sat</v>
      </c>
      <c r="N1552" s="40" t="s">
        <v>13082</v>
      </c>
      <c r="O1552" s="40" t="str">
        <f>VLOOKUP(N1552,Coordenadas!B$2:C2399,2,0)</f>
        <v>SUL</v>
      </c>
      <c r="P1552" s="40" t="str">
        <f>VLOOKUP(N1552,Coordenadas!B$2:D2399,3,0)</f>
        <v xml:space="preserve"> 20°27'57.25"S</v>
      </c>
      <c r="Q1552" s="40" t="str">
        <f>VLOOKUP(N1552,Coordenadas!B$2:E2399,4,0)</f>
        <v xml:space="preserve"> 47° 7'19.93"O</v>
      </c>
      <c r="R1552" s="31">
        <v>4033</v>
      </c>
      <c r="S1552" s="24">
        <v>41285</v>
      </c>
      <c r="T1552" s="54" t="str">
        <f>VLOOKUP(B1552,SAOM!B$2:M3093,9,0)</f>
        <v>Graciela Andrade Silva</v>
      </c>
      <c r="U1552" s="24" t="str">
        <f>VLOOKUP(B1552,SAOM!B$2:N3093,10,0)</f>
        <v>Avenida Aeroporto, s/n.º - Bairro Lage</v>
      </c>
      <c r="V1552" s="54" t="str">
        <f>VLOOKUP(B1552,SAOM!B$2:P3093,12,0)</f>
        <v>35 3549 0002</v>
      </c>
      <c r="W1552" s="175" t="str">
        <f>VLOOKUP(B1552,SAOM!B$2:O3093,11,0)</f>
        <v>37990-000</v>
      </c>
      <c r="X1552" s="31" t="str">
        <f>VLOOKUP(B1552,SAOM!B$2:Q3093,13,0)</f>
        <v>00:20:0e:10:57:ba</v>
      </c>
      <c r="Y1552" s="24">
        <v>41300</v>
      </c>
      <c r="Z1552" s="40" t="s">
        <v>14245</v>
      </c>
      <c r="AA1552" s="55">
        <v>41302</v>
      </c>
      <c r="AB1552" s="56">
        <v>41305</v>
      </c>
      <c r="AC1552" s="287">
        <f>VLOOKUP(D1552,Faturamento!D$3:F2987,3,0)</f>
        <v>41330</v>
      </c>
      <c r="AD1552" s="45"/>
      <c r="AE1552" s="55" t="str">
        <f>VLOOKUP(B1552,SAOM!B$2:T3093,16,0)</f>
        <v>-</v>
      </c>
      <c r="AF1552" s="55">
        <f t="shared" si="90"/>
        <v>41392</v>
      </c>
      <c r="AG1552" s="55" t="s">
        <v>4162</v>
      </c>
      <c r="AH1552" s="55"/>
      <c r="AI1552" s="181"/>
      <c r="AJ1552" s="115"/>
      <c r="AK1552" s="115"/>
      <c r="AL1552" s="11" t="str">
        <f>VLOOKUP(B1552,SAOM!B$2:U3210,20,0)</f>
        <v>Não possui cabo</v>
      </c>
    </row>
    <row r="1553" spans="1:38" s="15" customFormat="1" ht="15.75" customHeight="1">
      <c r="A1553" s="39">
        <v>5300</v>
      </c>
      <c r="B1553" s="31">
        <v>5300</v>
      </c>
      <c r="C1553" s="31">
        <v>5300</v>
      </c>
      <c r="D1553" s="33" t="str">
        <f>VLOOKUP(B1553,SAOM!B$2:H3210,7,0)</f>
        <v>SES-IBCI-5300</v>
      </c>
      <c r="E1553" s="13">
        <v>41254</v>
      </c>
      <c r="F1553" s="13">
        <f t="shared" si="91"/>
        <v>41299</v>
      </c>
      <c r="G1553" s="13">
        <f>VLOOKUP(B1553,SAOM!B$2:D3097,3,0)</f>
        <v>41299</v>
      </c>
      <c r="H1553" s="13">
        <f t="shared" si="88"/>
        <v>41314</v>
      </c>
      <c r="I1553" s="13" t="s">
        <v>458</v>
      </c>
      <c r="J1553" s="10" t="s">
        <v>469</v>
      </c>
      <c r="K1553" s="33" t="str">
        <f>VLOOKUP(B1553,SAOM!B$2:H3094,4,0)</f>
        <v>Aceito</v>
      </c>
      <c r="L1553" s="10" t="s">
        <v>14234</v>
      </c>
      <c r="M1553" s="33" t="str">
        <f>VLOOKUP(B1553,SAOM!B$2:F3380,5,0)</f>
        <v>SH Sat</v>
      </c>
      <c r="N1553" s="11" t="s">
        <v>13082</v>
      </c>
      <c r="O1553" s="11" t="str">
        <f>VLOOKUP(N1553,Coordenadas!B$2:C2400,2,0)</f>
        <v>SUL</v>
      </c>
      <c r="P1553" s="11" t="str">
        <f>VLOOKUP(N1553,Coordenadas!B$2:D2400,3,0)</f>
        <v xml:space="preserve"> 20°27'57.25"S</v>
      </c>
      <c r="Q1553" s="11" t="str">
        <f>VLOOKUP(N1553,Coordenadas!B$2:E2400,4,0)</f>
        <v xml:space="preserve"> 47° 7'19.93"O</v>
      </c>
      <c r="R1553" s="33">
        <v>4033</v>
      </c>
      <c r="S1553" s="24">
        <v>41285</v>
      </c>
      <c r="T1553" s="35" t="str">
        <f>VLOOKUP(B1553,SAOM!B$2:M3094,9,0)</f>
        <v>Júlia Maria Borges e Silva Freire</v>
      </c>
      <c r="U1553" s="13" t="str">
        <f>VLOOKUP(B1553,SAOM!B$2:N3094,10,0)</f>
        <v>Avenida César Elias Jorge, 941 - Bairro Centro</v>
      </c>
      <c r="V1553" s="35" t="str">
        <f>VLOOKUP(B1553,SAOM!B$2:P3094,12,0)</f>
        <v>35 3544 1743</v>
      </c>
      <c r="W1553" s="60" t="str">
        <f>VLOOKUP(B1553,SAOM!B$2:O3094,11,0)</f>
        <v>37990-000</v>
      </c>
      <c r="X1553" s="33" t="str">
        <f>VLOOKUP(B1553,SAOM!B$2:Q3094,13,0)</f>
        <v>00:20:0e:10:57:53</v>
      </c>
      <c r="Y1553" s="13">
        <v>41302</v>
      </c>
      <c r="Z1553" s="11" t="s">
        <v>14245</v>
      </c>
      <c r="AA1553" s="14">
        <v>41302</v>
      </c>
      <c r="AB1553" s="28">
        <v>41305</v>
      </c>
      <c r="AC1553" s="287">
        <f>VLOOKUP(D1553,Faturamento!D$3:F2988,3,0)</f>
        <v>41333</v>
      </c>
      <c r="AD1553" s="41"/>
      <c r="AE1553" s="14" t="str">
        <f>VLOOKUP(B1553,SAOM!B$2:T3094,16,0)</f>
        <v>-</v>
      </c>
      <c r="AF1553" s="14">
        <f t="shared" si="90"/>
        <v>41392</v>
      </c>
      <c r="AG1553" s="14" t="s">
        <v>4162</v>
      </c>
      <c r="AH1553" s="14"/>
      <c r="AI1553" s="47"/>
      <c r="AJ1553" s="114"/>
      <c r="AK1553" s="114"/>
      <c r="AL1553" s="11" t="str">
        <f>VLOOKUP(B1553,SAOM!B$2:U3211,20,0)</f>
        <v>Não possui cabo</v>
      </c>
    </row>
    <row r="1554" spans="1:38" s="15" customFormat="1" ht="15.75" customHeight="1">
      <c r="A1554" s="39">
        <v>5299</v>
      </c>
      <c r="B1554" s="31">
        <v>5299</v>
      </c>
      <c r="C1554" s="31">
        <v>5299</v>
      </c>
      <c r="D1554" s="33" t="str">
        <f>VLOOKUP(B1554,SAOM!B$2:H3211,7,0)</f>
        <v>SES-IBCI-5299</v>
      </c>
      <c r="E1554" s="13">
        <v>41254</v>
      </c>
      <c r="F1554" s="13">
        <f t="shared" si="91"/>
        <v>41299</v>
      </c>
      <c r="G1554" s="13">
        <f>VLOOKUP(B1554,SAOM!B$2:D3098,3,0)</f>
        <v>41299</v>
      </c>
      <c r="H1554" s="13">
        <f t="shared" si="88"/>
        <v>41314</v>
      </c>
      <c r="I1554" s="13" t="s">
        <v>458</v>
      </c>
      <c r="J1554" s="10" t="s">
        <v>469</v>
      </c>
      <c r="K1554" s="33" t="str">
        <f>VLOOKUP(B1554,SAOM!B$2:H3095,4,0)</f>
        <v>Aceito</v>
      </c>
      <c r="L1554" s="10" t="s">
        <v>14234</v>
      </c>
      <c r="M1554" s="33" t="str">
        <f>VLOOKUP(B1554,SAOM!B$2:F3381,5,0)</f>
        <v>SH Sat</v>
      </c>
      <c r="N1554" s="11" t="s">
        <v>13082</v>
      </c>
      <c r="O1554" s="11" t="str">
        <f>VLOOKUP(N1554,Coordenadas!B$2:C2401,2,0)</f>
        <v>SUL</v>
      </c>
      <c r="P1554" s="11" t="str">
        <f>VLOOKUP(N1554,Coordenadas!B$2:D2401,3,0)</f>
        <v xml:space="preserve"> 20°27'57.25"S</v>
      </c>
      <c r="Q1554" s="11" t="str">
        <f>VLOOKUP(N1554,Coordenadas!B$2:E2401,4,0)</f>
        <v xml:space="preserve"> 47° 7'19.93"O</v>
      </c>
      <c r="R1554" s="33">
        <v>4033</v>
      </c>
      <c r="S1554" s="24">
        <v>41285</v>
      </c>
      <c r="T1554" s="35" t="str">
        <f>VLOOKUP(B1554,SAOM!B$2:M3095,9,0)</f>
        <v>Diego da Silva Peixoto</v>
      </c>
      <c r="U1554" s="13" t="str">
        <f>VLOOKUP(B1554,SAOM!B$2:N3095,10,0)</f>
        <v>Rua João Pessoa, 360 - Bairro Centro</v>
      </c>
      <c r="V1554" s="35" t="str">
        <f>VLOOKUP(B1554,SAOM!B$2:P3095,12,0)</f>
        <v>35 3544 2400</v>
      </c>
      <c r="W1554" s="60" t="str">
        <f>VLOOKUP(B1554,SAOM!B$2:O3095,11,0)</f>
        <v>37990-000</v>
      </c>
      <c r="X1554" s="33" t="str">
        <f>VLOOKUP(B1554,SAOM!B$2:Q3095,13,0)</f>
        <v>00:20:0e:10:56:1f</v>
      </c>
      <c r="Y1554" s="13">
        <v>41299</v>
      </c>
      <c r="Z1554" s="11" t="s">
        <v>14245</v>
      </c>
      <c r="AA1554" s="14">
        <v>41299</v>
      </c>
      <c r="AB1554" s="28">
        <v>41305</v>
      </c>
      <c r="AC1554" s="287">
        <f>VLOOKUP(D1554,Faturamento!D$3:F2989,3,0)</f>
        <v>41333</v>
      </c>
      <c r="AD1554" s="41"/>
      <c r="AE1554" s="14" t="str">
        <f>VLOOKUP(B1554,SAOM!B$2:T3095,16,0)</f>
        <v>-</v>
      </c>
      <c r="AF1554" s="14">
        <f t="shared" si="90"/>
        <v>41389</v>
      </c>
      <c r="AG1554" s="14" t="s">
        <v>4162</v>
      </c>
      <c r="AH1554" s="14"/>
      <c r="AI1554" s="47"/>
      <c r="AJ1554" s="114"/>
      <c r="AK1554" s="114"/>
      <c r="AL1554" s="11" t="str">
        <f>VLOOKUP(B1554,SAOM!B$2:U3212,20,0)</f>
        <v>Não possui cabo.</v>
      </c>
    </row>
    <row r="1555" spans="1:38" s="15" customFormat="1" ht="15.75" customHeight="1">
      <c r="A1555" s="39">
        <v>5296</v>
      </c>
      <c r="B1555" s="31">
        <v>5296</v>
      </c>
      <c r="C1555" s="31">
        <v>5296</v>
      </c>
      <c r="D1555" s="33" t="str">
        <f>VLOOKUP(B1555,SAOM!B$2:H3212,7,0)</f>
        <v>SES-AGOA-5296</v>
      </c>
      <c r="E1555" s="13">
        <v>41254</v>
      </c>
      <c r="F1555" s="13">
        <f t="shared" si="91"/>
        <v>41299</v>
      </c>
      <c r="G1555" s="13">
        <f>VLOOKUP(B1555,SAOM!B$2:D3099,3,0)</f>
        <v>41299</v>
      </c>
      <c r="H1555" s="13">
        <f t="shared" si="88"/>
        <v>41314</v>
      </c>
      <c r="I1555" s="13" t="s">
        <v>458</v>
      </c>
      <c r="J1555" s="10" t="s">
        <v>469</v>
      </c>
      <c r="K1555" s="33" t="str">
        <f>VLOOKUP(B1555,SAOM!B$2:H3096,4,0)</f>
        <v>Aceito</v>
      </c>
      <c r="L1555" s="10" t="s">
        <v>14234</v>
      </c>
      <c r="M1555" s="33" t="str">
        <f>VLOOKUP(B1555,SAOM!B$2:F3382,5,0)</f>
        <v>SH Sat</v>
      </c>
      <c r="N1555" s="11" t="s">
        <v>7929</v>
      </c>
      <c r="O1555" s="11" t="str">
        <f>VLOOKUP(N1555,Coordenadas!B$2:C2402,2,0)</f>
        <v>NORTE</v>
      </c>
      <c r="P1555" s="11" t="str">
        <f>VLOOKUP(N1555,Coordenadas!B$2:D2402,3,0)</f>
        <v xml:space="preserve"> 17°59'48.93"S</v>
      </c>
      <c r="Q1555" s="11" t="str">
        <f>VLOOKUP(N1555,Coordenadas!B$2:E2402,4,0)</f>
        <v xml:space="preserve"> 42°23'26.09"O</v>
      </c>
      <c r="R1555" s="33">
        <v>4033</v>
      </c>
      <c r="S1555" s="13">
        <v>41375</v>
      </c>
      <c r="T1555" s="35" t="str">
        <f>VLOOKUP(B1555,SAOM!B$2:M3096,9,0)</f>
        <v>Carolina Diana Vieira</v>
      </c>
      <c r="U1555" s="13" t="str">
        <f>VLOOKUP(B1555,SAOM!B$2:N3096,10,0)</f>
        <v>Rua Darci Alves de Oliveira, 144 - Bairro Centro</v>
      </c>
      <c r="V1555" s="35" t="str">
        <f>VLOOKUP(B1555,SAOM!B$2:P3096,12,0)</f>
        <v>(33) 88092974</v>
      </c>
      <c r="W1555" s="60" t="str">
        <f>VLOOKUP(B1555,SAOM!B$2:O3096,11,0)</f>
        <v>39790-000</v>
      </c>
      <c r="X1555" s="33" t="str">
        <f>VLOOKUP(B1555,SAOM!B$2:Q3096,13,0)</f>
        <v>00:20:0e:10:60:3f</v>
      </c>
      <c r="Y1555" s="13">
        <v>41396</v>
      </c>
      <c r="Z1555" s="11" t="s">
        <v>12806</v>
      </c>
      <c r="AA1555" s="14">
        <v>41396</v>
      </c>
      <c r="AB1555" s="28" t="e">
        <f>VLOOKUP(C1555,Relatorios!A$3:B2326,2,0)</f>
        <v>#N/A</v>
      </c>
      <c r="AC1555" s="287" t="e">
        <f>VLOOKUP(D1555,Faturamento!D$3:F2990,3,0)</f>
        <v>#N/A</v>
      </c>
      <c r="AD1555" s="41"/>
      <c r="AE1555" s="14" t="str">
        <f>VLOOKUP(B1555,SAOM!B$2:T3096,16,0)</f>
        <v>-</v>
      </c>
      <c r="AF1555" s="14">
        <f t="shared" si="90"/>
        <v>41486</v>
      </c>
      <c r="AG1555" s="14" t="s">
        <v>4162</v>
      </c>
      <c r="AH1555" s="14"/>
      <c r="AI1555" s="47"/>
      <c r="AJ1555" s="114"/>
      <c r="AK1555" s="114"/>
      <c r="AL1555" s="11" t="str">
        <f>VLOOKUP(B1555,SAOM!B$2:U3213,20,0)</f>
        <v>Conectado ao modem</v>
      </c>
    </row>
    <row r="1556" spans="1:38" s="15" customFormat="1" ht="15.75" customHeight="1">
      <c r="A1556" s="39">
        <v>5294</v>
      </c>
      <c r="B1556" s="31">
        <v>5294</v>
      </c>
      <c r="C1556" s="31">
        <v>5294</v>
      </c>
      <c r="D1556" s="33" t="str">
        <f>VLOOKUP(B1556,SAOM!B$2:H3213,7,0)</f>
        <v>SES-MAFE-5294</v>
      </c>
      <c r="E1556" s="13">
        <v>41254</v>
      </c>
      <c r="F1556" s="13">
        <f t="shared" si="91"/>
        <v>41299</v>
      </c>
      <c r="G1556" s="13">
        <f>VLOOKUP(B1556,SAOM!B$2:D3100,3,0)</f>
        <v>41299</v>
      </c>
      <c r="H1556" s="13">
        <f t="shared" si="88"/>
        <v>41314</v>
      </c>
      <c r="I1556" s="13" t="s">
        <v>458</v>
      </c>
      <c r="J1556" s="10" t="s">
        <v>469</v>
      </c>
      <c r="K1556" s="33" t="str">
        <f>VLOOKUP(B1556,SAOM!B$2:H3097,4,0)</f>
        <v>Aceito</v>
      </c>
      <c r="L1556" s="10" t="s">
        <v>14234</v>
      </c>
      <c r="M1556" s="33" t="str">
        <f>VLOOKUP(B1556,SAOM!B$2:F3383,5,0)</f>
        <v>SH Sat</v>
      </c>
      <c r="N1556" s="11" t="s">
        <v>6644</v>
      </c>
      <c r="O1556" s="11" t="str">
        <f>VLOOKUP(N1556,Coordenadas!B$2:C2403,2,0)</f>
        <v>SUL</v>
      </c>
      <c r="P1556" s="11" t="str">
        <f>VLOOKUP(N1556,Coordenadas!B$2:D2403,3,0)</f>
        <v xml:space="preserve"> 22°17'45.84"S</v>
      </c>
      <c r="Q1556" s="11" t="str">
        <f>VLOOKUP(N1556,Coordenadas!B$2:E2403,4,0)</f>
        <v xml:space="preserve"> 45°23'4.63"O</v>
      </c>
      <c r="R1556" s="33">
        <v>4033</v>
      </c>
      <c r="S1556" s="24">
        <v>41285</v>
      </c>
      <c r="T1556" s="35" t="str">
        <f>VLOOKUP(B1556,SAOM!B$2:M3097,9,0)</f>
        <v>THAIS ARRUDA SIQUEIRA SANTOS</v>
      </c>
      <c r="U1556" s="13" t="str">
        <f>VLOOKUP(B1556,SAOM!B$2:N3097,10,0)</f>
        <v>BAIRRO MATA DE BAIXO - Zona Rual</v>
      </c>
      <c r="V1556" s="35" t="str">
        <f>VLOOKUP(B1556,SAOM!B$2:P3097,12,0)</f>
        <v>(35) 3662 1752</v>
      </c>
      <c r="W1556" s="60" t="str">
        <f>VLOOKUP(B1556,SAOM!B$2:O3097,11,0)</f>
        <v>37517-000</v>
      </c>
      <c r="X1556" s="33" t="str">
        <f>VLOOKUP(B1556,SAOM!B$2:Q3097,13,0)</f>
        <v>00:20:0e:10:58:e9</v>
      </c>
      <c r="Y1556" s="13">
        <v>41304</v>
      </c>
      <c r="Z1556" s="11" t="s">
        <v>14810</v>
      </c>
      <c r="AA1556" s="14">
        <v>41304</v>
      </c>
      <c r="AB1556" s="28">
        <v>41305</v>
      </c>
      <c r="AC1556" s="287">
        <f>VLOOKUP(D1556,Faturamento!D$3:F2991,3,0)</f>
        <v>41335</v>
      </c>
      <c r="AD1556" s="41"/>
      <c r="AE1556" s="14" t="str">
        <f>VLOOKUP(B1556,SAOM!B$2:T3097,16,0)</f>
        <v>-</v>
      </c>
      <c r="AF1556" s="14">
        <f t="shared" si="90"/>
        <v>41394</v>
      </c>
      <c r="AG1556" s="14" t="s">
        <v>4162</v>
      </c>
      <c r="AH1556" s="14"/>
      <c r="AI1556" s="47"/>
      <c r="AJ1556" s="114"/>
      <c r="AK1556" s="114"/>
      <c r="AL1556" s="11" t="str">
        <f>VLOOKUP(B1556,SAOM!B$2:U3214,20,0)</f>
        <v>Não possui cabo.</v>
      </c>
    </row>
    <row r="1557" spans="1:38" s="15" customFormat="1" ht="15.75" customHeight="1">
      <c r="A1557" s="39">
        <v>5293</v>
      </c>
      <c r="B1557" s="31">
        <v>5293</v>
      </c>
      <c r="C1557" s="31">
        <v>5293</v>
      </c>
      <c r="D1557" s="33" t="str">
        <f>VLOOKUP(B1557,SAOM!B$2:H3214,7,0)</f>
        <v>-</v>
      </c>
      <c r="E1557" s="13">
        <v>41254</v>
      </c>
      <c r="F1557" s="13">
        <f t="shared" si="91"/>
        <v>41299</v>
      </c>
      <c r="G1557" s="13">
        <f>VLOOKUP(B1557,SAOM!B$2:D3101,3,0)</f>
        <v>41299</v>
      </c>
      <c r="H1557" s="13">
        <f t="shared" si="88"/>
        <v>41314</v>
      </c>
      <c r="I1557" s="13">
        <v>41331</v>
      </c>
      <c r="J1557" s="10" t="s">
        <v>700</v>
      </c>
      <c r="K1557" s="33" t="str">
        <f>VLOOKUP(B1557,SAOM!B$2:H3098,4,0)</f>
        <v>Paralisado</v>
      </c>
      <c r="L1557" s="10" t="s">
        <v>14234</v>
      </c>
      <c r="M1557" s="33" t="str">
        <f>VLOOKUP(B1557,SAOM!B$2:F3384,5,0)</f>
        <v>SH Sat</v>
      </c>
      <c r="N1557" s="11" t="s">
        <v>6644</v>
      </c>
      <c r="O1557" s="11" t="str">
        <f>VLOOKUP(N1557,Coordenadas!B$2:C2404,2,0)</f>
        <v>SUL</v>
      </c>
      <c r="P1557" s="11" t="str">
        <f>VLOOKUP(N1557,Coordenadas!B$2:D2404,3,0)</f>
        <v xml:space="preserve"> 22°17'45.84"S</v>
      </c>
      <c r="Q1557" s="11" t="str">
        <f>VLOOKUP(N1557,Coordenadas!B$2:E2404,4,0)</f>
        <v xml:space="preserve"> 45°23'4.63"O</v>
      </c>
      <c r="R1557" s="33">
        <v>4033</v>
      </c>
      <c r="S1557" s="24">
        <v>41285</v>
      </c>
      <c r="T1557" s="35" t="str">
        <f>VLOOKUP(B1557,SAOM!B$2:M3098,9,0)</f>
        <v>THAIS ARRUDA SIQUEIRA SANTOS</v>
      </c>
      <c r="U1557" s="13" t="str">
        <f>VLOOKUP(B1557,SAOM!B$2:N3098,10,0)</f>
        <v>BAIRRO MATA DE CIMA - Zona Rural</v>
      </c>
      <c r="V1557" s="35" t="str">
        <f>VLOOKUP(B1557,SAOM!B$2:P3098,12,0)</f>
        <v>(35) 3662 1752</v>
      </c>
      <c r="W1557" s="60" t="str">
        <f>VLOOKUP(B1557,SAOM!B$2:O3098,11,0)</f>
        <v>37517-000</v>
      </c>
      <c r="X1557" s="33" t="str">
        <f>VLOOKUP(B1557,SAOM!B$2:Q3098,13,0)</f>
        <v>-</v>
      </c>
      <c r="Y1557" s="13"/>
      <c r="Z1557" s="11"/>
      <c r="AA1557" s="14"/>
      <c r="AB1557" s="28" t="e">
        <f>VLOOKUP(C1557,Relatorios!A$3:B2328,2,0)</f>
        <v>#N/A</v>
      </c>
      <c r="AC1557" s="287" t="e">
        <f>VLOOKUP(D1557,Faturamento!D$3:F2992,3,0)</f>
        <v>#N/A</v>
      </c>
      <c r="AD1557" s="41"/>
      <c r="AE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F1557" s="14">
        <f t="shared" si="90"/>
        <v>90</v>
      </c>
      <c r="AG1557" s="14" t="s">
        <v>4162</v>
      </c>
      <c r="AH1557" s="14"/>
      <c r="AI1557" s="47"/>
      <c r="AJ1557" s="114"/>
      <c r="AK1557" s="114"/>
      <c r="AL1557" s="11" t="str">
        <f>VLOOKUP(B1557,SAOM!B$2:U3215,20,0)</f>
        <v>-</v>
      </c>
    </row>
    <row r="1558" spans="1:38" s="15" customFormat="1" ht="15.75" customHeight="1">
      <c r="A1558" s="39">
        <v>5295</v>
      </c>
      <c r="B1558" s="31">
        <v>5295</v>
      </c>
      <c r="C1558" s="31">
        <v>5295</v>
      </c>
      <c r="D1558" s="33" t="str">
        <f>VLOOKUP(B1558,SAOM!B$2:H3215,7,0)</f>
        <v>SES-MAFE-5295</v>
      </c>
      <c r="E1558" s="13">
        <v>41254</v>
      </c>
      <c r="F1558" s="13">
        <f t="shared" si="91"/>
        <v>41299</v>
      </c>
      <c r="G1558" s="13">
        <f>VLOOKUP(B1558,SAOM!B$2:D3102,3,0)</f>
        <v>41299</v>
      </c>
      <c r="H1558" s="13">
        <f t="shared" si="88"/>
        <v>41314</v>
      </c>
      <c r="I1558" s="13" t="s">
        <v>458</v>
      </c>
      <c r="J1558" s="10" t="s">
        <v>469</v>
      </c>
      <c r="K1558" s="33" t="str">
        <f>VLOOKUP(B1558,SAOM!B$2:H3099,4,0)</f>
        <v>Aceito</v>
      </c>
      <c r="L1558" s="10" t="s">
        <v>14234</v>
      </c>
      <c r="M1558" s="33" t="str">
        <f>VLOOKUP(B1558,SAOM!B$2:F3385,5,0)</f>
        <v>SH Sat</v>
      </c>
      <c r="N1558" s="11" t="s">
        <v>6644</v>
      </c>
      <c r="O1558" s="11" t="str">
        <f>VLOOKUP(N1558,Coordenadas!B$2:C2405,2,0)</f>
        <v>SUL</v>
      </c>
      <c r="P1558" s="11" t="str">
        <f>VLOOKUP(N1558,Coordenadas!B$2:D2405,3,0)</f>
        <v xml:space="preserve"> 22°17'45.84"S</v>
      </c>
      <c r="Q1558" s="11" t="str">
        <f>VLOOKUP(N1558,Coordenadas!B$2:E2405,4,0)</f>
        <v xml:space="preserve"> 45°23'4.63"O</v>
      </c>
      <c r="R1558" s="33">
        <v>4035</v>
      </c>
      <c r="S1558" s="24">
        <v>41285</v>
      </c>
      <c r="T1558" s="35" t="str">
        <f>VLOOKUP(B1558,SAOM!B$2:M3099,9,0)</f>
        <v>ANDRÉA APARECIDA MOTTA TÓTORA</v>
      </c>
      <c r="U1558" s="13" t="str">
        <f>VLOOKUP(B1558,SAOM!B$2:N3099,10,0)</f>
        <v>BAIRRO ILHA - Zona Rural</v>
      </c>
      <c r="V1558" s="35" t="str">
        <f>VLOOKUP(B1558,SAOM!B$2:P3099,12,0)</f>
        <v>(35) 3662 1752</v>
      </c>
      <c r="W1558" s="60" t="str">
        <f>VLOOKUP(B1558,SAOM!B$2:O3099,11,0)</f>
        <v>37517-000</v>
      </c>
      <c r="X1558" s="33" t="str">
        <f>VLOOKUP(B1558,SAOM!B$2:Q3099,13,0)</f>
        <v>00:20:0e:10:58:28</v>
      </c>
      <c r="Y1558" s="13">
        <v>41306</v>
      </c>
      <c r="Z1558" s="11" t="s">
        <v>14773</v>
      </c>
      <c r="AA1558" s="14">
        <v>41309</v>
      </c>
      <c r="AB1558" s="28">
        <v>41309</v>
      </c>
      <c r="AC1558" s="287">
        <f>VLOOKUP(D1558,Faturamento!D$3:F2993,3,0)</f>
        <v>41340</v>
      </c>
      <c r="AD1558" s="41"/>
      <c r="AE1558" s="14" t="str">
        <f>VLOOKUP(B1558,SAOM!B$2:T3099,16,0)</f>
        <v>-</v>
      </c>
      <c r="AF1558" s="14">
        <f t="shared" si="90"/>
        <v>41399</v>
      </c>
      <c r="AG1558" s="14" t="s">
        <v>4162</v>
      </c>
      <c r="AH1558" s="14"/>
      <c r="AI1558" s="47"/>
      <c r="AJ1558" s="114"/>
      <c r="AK1558" s="114"/>
      <c r="AL1558" s="11" t="str">
        <f>VLOOKUP(B1558,SAOM!B$2:U3216,20,0)</f>
        <v>Não possui cabo.</v>
      </c>
    </row>
    <row r="1559" spans="1:38" s="15" customFormat="1" ht="15.75" customHeight="1">
      <c r="A1559" s="39">
        <v>5292</v>
      </c>
      <c r="B1559" s="31">
        <v>5292</v>
      </c>
      <c r="C1559" s="31">
        <v>5292</v>
      </c>
      <c r="D1559" s="33" t="str">
        <f>VLOOKUP(B1559,SAOM!B$2:H3216,7,0)</f>
        <v>SES-MAFE-5292</v>
      </c>
      <c r="E1559" s="13">
        <v>41254</v>
      </c>
      <c r="F1559" s="13">
        <f t="shared" si="91"/>
        <v>41299</v>
      </c>
      <c r="G1559" s="13">
        <f>VLOOKUP(B1559,SAOM!B$2:D3103,3,0)</f>
        <v>41299</v>
      </c>
      <c r="H1559" s="13">
        <f t="shared" si="88"/>
        <v>41314</v>
      </c>
      <c r="I1559" s="13" t="s">
        <v>458</v>
      </c>
      <c r="J1559" s="10" t="s">
        <v>469</v>
      </c>
      <c r="K1559" s="33" t="str">
        <f>VLOOKUP(B1559,SAOM!B$2:H3100,4,0)</f>
        <v>Aceito</v>
      </c>
      <c r="L1559" s="10" t="s">
        <v>14234</v>
      </c>
      <c r="M1559" s="33" t="str">
        <f>VLOOKUP(B1559,SAOM!B$2:F3386,5,0)</f>
        <v>SH Sat</v>
      </c>
      <c r="N1559" s="11" t="s">
        <v>6644</v>
      </c>
      <c r="O1559" s="11" t="str">
        <f>VLOOKUP(N1559,Coordenadas!B$2:C2406,2,0)</f>
        <v>SUL</v>
      </c>
      <c r="P1559" s="11" t="str">
        <f>VLOOKUP(N1559,Coordenadas!B$2:D2406,3,0)</f>
        <v xml:space="preserve"> 22°17'45.84"S</v>
      </c>
      <c r="Q1559" s="11" t="str">
        <f>VLOOKUP(N1559,Coordenadas!B$2:E2406,4,0)</f>
        <v xml:space="preserve"> 45°23'4.63"O</v>
      </c>
      <c r="R1559" s="33">
        <v>4033</v>
      </c>
      <c r="S1559" s="24">
        <v>41285</v>
      </c>
      <c r="T1559" s="35" t="str">
        <f>VLOOKUP(B1559,SAOM!B$2:M3100,9,0)</f>
        <v>THAIS ARRUDA SIQUEIRA SANTOS</v>
      </c>
      <c r="U1559" s="13" t="str">
        <f>VLOOKUP(B1559,SAOM!B$2:N3100,10,0)</f>
        <v>BAIRRO RESERVA - Zona Rural</v>
      </c>
      <c r="V1559" s="35" t="str">
        <f>VLOOKUP(B1559,SAOM!B$2:P3100,12,0)</f>
        <v>(35) 3662 17 52</v>
      </c>
      <c r="W1559" s="60" t="str">
        <f>VLOOKUP(B1559,SAOM!B$2:O3100,11,0)</f>
        <v>37517-000</v>
      </c>
      <c r="X1559" s="33" t="str">
        <f>VLOOKUP(B1559,SAOM!B$2:Q3100,13,0)</f>
        <v>00:20:0e:10:58:77</v>
      </c>
      <c r="Y1559" s="13">
        <v>41305</v>
      </c>
      <c r="Z1559" s="50" t="s">
        <v>14773</v>
      </c>
      <c r="AA1559" s="14">
        <v>41305</v>
      </c>
      <c r="AB1559" s="28">
        <v>41309</v>
      </c>
      <c r="AC1559" s="287">
        <f>VLOOKUP(D1559,Faturamento!D$3:F2994,3,0)</f>
        <v>41336</v>
      </c>
      <c r="AD1559" s="41"/>
      <c r="AE1559" s="14" t="str">
        <f>VLOOKUP(B1559,SAOM!B$2:T3100,16,0)</f>
        <v>-</v>
      </c>
      <c r="AF1559" s="14">
        <f t="shared" si="90"/>
        <v>41395</v>
      </c>
      <c r="AG1559" s="14" t="s">
        <v>4162</v>
      </c>
      <c r="AH1559" s="14"/>
      <c r="AI1559" s="47"/>
      <c r="AJ1559" s="114"/>
      <c r="AK1559" s="114"/>
      <c r="AL1559" s="11" t="str">
        <f>VLOOKUP(B1559,SAOM!B$2:U3217,20,0)</f>
        <v>Não possui computador</v>
      </c>
    </row>
    <row r="1560" spans="1:38" s="57" customFormat="1" ht="15.75" customHeight="1">
      <c r="A1560" s="39">
        <v>5280</v>
      </c>
      <c r="B1560" s="31">
        <v>5280</v>
      </c>
      <c r="C1560" s="31">
        <v>5280</v>
      </c>
      <c r="D1560" s="31" t="str">
        <f>VLOOKUP(B1560,SAOM!B$2:H3217,7,0)</f>
        <v>SES-TRAS-5280</v>
      </c>
      <c r="E1560" s="24">
        <v>41254</v>
      </c>
      <c r="F1560" s="24">
        <f t="shared" si="91"/>
        <v>41299</v>
      </c>
      <c r="G1560" s="24">
        <f>VLOOKUP(B1560,SAOM!B$2:D3104,3,0)</f>
        <v>41299</v>
      </c>
      <c r="H1560" s="24">
        <f t="shared" si="88"/>
        <v>41314</v>
      </c>
      <c r="I1560" s="24" t="s">
        <v>458</v>
      </c>
      <c r="J1560" s="48" t="s">
        <v>469</v>
      </c>
      <c r="K1560" s="31" t="str">
        <f>VLOOKUP(B1560,SAOM!B$2:H3101,4,0)</f>
        <v>Aceito</v>
      </c>
      <c r="L1560" s="48" t="s">
        <v>456</v>
      </c>
      <c r="M1560" s="33" t="str">
        <f>VLOOKUP(B1560,SAOM!B$2:F3387,5,0)</f>
        <v>Lider</v>
      </c>
      <c r="N1560" s="40" t="s">
        <v>1714</v>
      </c>
      <c r="O1560" s="40" t="str">
        <f>VLOOKUP(N1560,Coordenadas!B$2:C2407,2,0)</f>
        <v>CENTRO</v>
      </c>
      <c r="P1560" s="40" t="str">
        <f>VLOOKUP(N1560,Coordenadas!B$2:D2407,3,0)</f>
        <v xml:space="preserve"> 18°12'16.93"S</v>
      </c>
      <c r="Q1560" s="40" t="str">
        <f>VLOOKUP(N1560,Coordenadas!B$2:E2407,4,0)</f>
        <v xml:space="preserve"> 45°13'57.83"O</v>
      </c>
      <c r="R1560" s="31">
        <v>4033</v>
      </c>
      <c r="S1560" s="24">
        <v>41297</v>
      </c>
      <c r="T1560" s="54" t="str">
        <f>VLOOKUP(B1560,SAOM!B$2:M3101,9,0)</f>
        <v>Adriana Pacheco Cotta Gonçalves</v>
      </c>
      <c r="U1560" s="24" t="str">
        <f>VLOOKUP(B1560,SAOM!B$2:N3101,10,0)</f>
        <v>Rua Geraldo Gomes dos Santos - Bairro Ipiranga</v>
      </c>
      <c r="V1560" s="54" t="str">
        <f>VLOOKUP(B1560,SAOM!B$2:P3101,12,0)</f>
        <v>37 37545602</v>
      </c>
      <c r="W1560" s="175" t="str">
        <f>VLOOKUP(B1560,SAOM!B$2:O3101,11,0)</f>
        <v>39205-000</v>
      </c>
      <c r="X1560" s="31" t="str">
        <f>VLOOKUP(B1560,SAOM!B$2:Q3101,13,0)</f>
        <v>00:20:0E:10:59:4F</v>
      </c>
      <c r="Y1560" s="24">
        <v>41374</v>
      </c>
      <c r="Z1560" s="40" t="s">
        <v>9262</v>
      </c>
      <c r="AA1560" s="55">
        <v>41376</v>
      </c>
      <c r="AB1560" s="56" t="e">
        <f>VLOOKUP(C1560,Relatorios!A$3:B2331,2,0)</f>
        <v>#N/A</v>
      </c>
      <c r="AC1560" s="287">
        <f>VLOOKUP(D1560,Faturamento!D$3:F2995,3,0)</f>
        <v>41407</v>
      </c>
      <c r="AD1560" s="45"/>
      <c r="AE1560" s="55" t="str">
        <f>VLOOKUP(B1560,SAOM!B$2:T3101,16,0)</f>
        <v>-</v>
      </c>
      <c r="AF1560" s="55">
        <f t="shared" si="90"/>
        <v>41466</v>
      </c>
      <c r="AG1560" s="55" t="s">
        <v>4162</v>
      </c>
      <c r="AH1560" s="55"/>
      <c r="AI1560" s="181"/>
      <c r="AJ1560" s="115"/>
      <c r="AK1560" s="115"/>
      <c r="AL1560" s="40" t="str">
        <f>VLOOKUP(B1560,SAOM!B$2:U3218,20,0)</f>
        <v>Vai deixar conectado no modem.</v>
      </c>
    </row>
    <row r="1561" spans="1:38" s="57" customFormat="1" ht="15.75" customHeight="1">
      <c r="A1561" s="39">
        <v>5279</v>
      </c>
      <c r="B1561" s="31">
        <v>5279</v>
      </c>
      <c r="C1561" s="31">
        <v>5279</v>
      </c>
      <c r="D1561" s="31" t="str">
        <f>VLOOKUP(B1561,SAOM!B$2:H3218,7,0)</f>
        <v>SES-TRAS-5279</v>
      </c>
      <c r="E1561" s="24">
        <v>41254</v>
      </c>
      <c r="F1561" s="24">
        <f t="shared" si="91"/>
        <v>41299</v>
      </c>
      <c r="G1561" s="24">
        <f>VLOOKUP(B1561,SAOM!B$2:D3105,3,0)</f>
        <v>41299</v>
      </c>
      <c r="H1561" s="24">
        <f t="shared" si="88"/>
        <v>41314</v>
      </c>
      <c r="I1561" s="24" t="s">
        <v>458</v>
      </c>
      <c r="J1561" s="48" t="s">
        <v>469</v>
      </c>
      <c r="K1561" s="31" t="str">
        <f>VLOOKUP(B1561,SAOM!B$2:H3102,4,0)</f>
        <v>Aceito</v>
      </c>
      <c r="L1561" s="48" t="s">
        <v>456</v>
      </c>
      <c r="M1561" s="33" t="str">
        <f>VLOOKUP(B1561,SAOM!B$2:F3388,5,0)</f>
        <v>Lider</v>
      </c>
      <c r="N1561" s="40" t="s">
        <v>1714</v>
      </c>
      <c r="O1561" s="40" t="str">
        <f>VLOOKUP(N1561,Coordenadas!B$2:C2408,2,0)</f>
        <v>CENTRO</v>
      </c>
      <c r="P1561" s="40" t="str">
        <f>VLOOKUP(N1561,Coordenadas!B$2:D2408,3,0)</f>
        <v xml:space="preserve"> 18°12'16.93"S</v>
      </c>
      <c r="Q1561" s="40" t="str">
        <f>VLOOKUP(N1561,Coordenadas!B$2:E2408,4,0)</f>
        <v xml:space="preserve"> 45°13'57.83"O</v>
      </c>
      <c r="R1561" s="31">
        <v>4033</v>
      </c>
      <c r="S1561" s="24">
        <v>41297</v>
      </c>
      <c r="T1561" s="54" t="str">
        <f>VLOOKUP(B1561,SAOM!B$2:M3102,9,0)</f>
        <v>Magda Miranda Dourado</v>
      </c>
      <c r="U1561" s="24" t="str">
        <f>VLOOKUP(B1561,SAOM!B$2:N3102,10,0)</f>
        <v>Rua Pedro Lourenço 100 - Bairro Sebastião alves</v>
      </c>
      <c r="V1561" s="54" t="str">
        <f>VLOOKUP(B1561,SAOM!B$2:P3102,12,0)</f>
        <v>37 37545423</v>
      </c>
      <c r="W1561" s="175" t="str">
        <f>VLOOKUP(B1561,SAOM!B$2:O3102,11,0)</f>
        <v>38205-000</v>
      </c>
      <c r="X1561" s="31" t="str">
        <f>VLOOKUP(B1561,SAOM!B$2:Q3102,13,0)</f>
        <v>00:20:0E:10:57:B4</v>
      </c>
      <c r="Y1561" s="24">
        <v>41375</v>
      </c>
      <c r="Z1561" s="40" t="s">
        <v>9262</v>
      </c>
      <c r="AA1561" s="55">
        <v>41376</v>
      </c>
      <c r="AB1561" s="56" t="e">
        <f>VLOOKUP(C1561,Relatorios!A$3:B2332,2,0)</f>
        <v>#N/A</v>
      </c>
      <c r="AC1561" s="287">
        <f>VLOOKUP(D1561,Faturamento!D$3:F2996,3,0)</f>
        <v>41407</v>
      </c>
      <c r="AD1561" s="45"/>
      <c r="AE1561" s="55" t="str">
        <f>VLOOKUP(B1561,SAOM!B$2:T3102,16,0)</f>
        <v>-</v>
      </c>
      <c r="AF1561" s="55">
        <f t="shared" si="90"/>
        <v>41466</v>
      </c>
      <c r="AG1561" s="55" t="s">
        <v>4162</v>
      </c>
      <c r="AH1561" s="55"/>
      <c r="AI1561" s="181"/>
      <c r="AJ1561" s="115"/>
      <c r="AK1561" s="115"/>
      <c r="AL1561" s="40" t="str">
        <f>VLOOKUP(B1561,SAOM!B$2:U3219,20,0)</f>
        <v>Vai deixar conectado no modem. Tem computador.</v>
      </c>
    </row>
    <row r="1562" spans="1:38" s="57" customFormat="1" ht="15.75" customHeight="1">
      <c r="A1562" s="39">
        <v>5281</v>
      </c>
      <c r="B1562" s="31">
        <v>5281</v>
      </c>
      <c r="C1562" s="31">
        <v>5281</v>
      </c>
      <c r="D1562" s="31" t="str">
        <f>VLOOKUP(B1562,SAOM!B$2:H3219,7,0)</f>
        <v>SES-TRAS-5281</v>
      </c>
      <c r="E1562" s="24">
        <v>41254</v>
      </c>
      <c r="F1562" s="24">
        <f t="shared" si="91"/>
        <v>41299</v>
      </c>
      <c r="G1562" s="24">
        <f>VLOOKUP(B1562,SAOM!B$2:D3106,3,0)</f>
        <v>41299</v>
      </c>
      <c r="H1562" s="24">
        <f t="shared" si="88"/>
        <v>41314</v>
      </c>
      <c r="I1562" s="24" t="s">
        <v>458</v>
      </c>
      <c r="J1562" s="48" t="s">
        <v>469</v>
      </c>
      <c r="K1562" s="31" t="str">
        <f>VLOOKUP(B1562,SAOM!B$2:H3103,4,0)</f>
        <v>Aceito</v>
      </c>
      <c r="L1562" s="48" t="s">
        <v>456</v>
      </c>
      <c r="M1562" s="33" t="str">
        <f>VLOOKUP(B1562,SAOM!B$2:F3389,5,0)</f>
        <v>Lider</v>
      </c>
      <c r="N1562" s="40" t="s">
        <v>1714</v>
      </c>
      <c r="O1562" s="40" t="str">
        <f>VLOOKUP(N1562,Coordenadas!B$2:C2409,2,0)</f>
        <v>CENTRO</v>
      </c>
      <c r="P1562" s="40" t="str">
        <f>VLOOKUP(N1562,Coordenadas!B$2:D2409,3,0)</f>
        <v xml:space="preserve"> 18°12'16.93"S</v>
      </c>
      <c r="Q1562" s="40" t="str">
        <f>VLOOKUP(N1562,Coordenadas!B$2:E2409,4,0)</f>
        <v xml:space="preserve"> 45°13'57.83"O</v>
      </c>
      <c r="R1562" s="31">
        <v>4033</v>
      </c>
      <c r="S1562" s="24">
        <v>41297</v>
      </c>
      <c r="T1562" s="54" t="str">
        <f>VLOOKUP(B1562,SAOM!B$2:M3103,9,0)</f>
        <v>Heloisa Ribeiro Andrade</v>
      </c>
      <c r="U1562" s="24" t="str">
        <f>VLOOKUP(B1562,SAOM!B$2:N3103,10,0)</f>
        <v>Rua das Begonias s/n - Bairro Novo Horizonte</v>
      </c>
      <c r="V1562" s="54" t="str">
        <f>VLOOKUP(B1562,SAOM!B$2:P3103,12,0)</f>
        <v>38 37545603</v>
      </c>
      <c r="W1562" s="175" t="str">
        <f>VLOOKUP(B1562,SAOM!B$2:O3103,11,0)</f>
        <v>39205-000</v>
      </c>
      <c r="X1562" s="31" t="str">
        <f>VLOOKUP(B1562,SAOM!B$2:Q3103,13,0)</f>
        <v>00:20:0e:10:59:28</v>
      </c>
      <c r="Y1562" s="24">
        <v>41376</v>
      </c>
      <c r="Z1562" s="40" t="s">
        <v>9262</v>
      </c>
      <c r="AA1562" s="55">
        <v>41379</v>
      </c>
      <c r="AB1562" s="56" t="e">
        <f>VLOOKUP(C1562,Relatorios!A$3:B2333,2,0)</f>
        <v>#N/A</v>
      </c>
      <c r="AC1562" s="287">
        <f>VLOOKUP(D1562,Faturamento!D$3:F2997,3,0)</f>
        <v>41410</v>
      </c>
      <c r="AD1562" s="45"/>
      <c r="AE1562" s="55" t="str">
        <f>VLOOKUP(B1562,SAOM!B$2:T3103,16,0)</f>
        <v>Endereço do PSF Rua das Begonias 134 - Bairro Novo Horizonte</v>
      </c>
      <c r="AF1562" s="55">
        <f t="shared" si="90"/>
        <v>41469</v>
      </c>
      <c r="AG1562" s="55" t="s">
        <v>4162</v>
      </c>
      <c r="AH1562" s="55"/>
      <c r="AI1562" s="181"/>
      <c r="AJ1562" s="115"/>
      <c r="AK1562" s="115"/>
      <c r="AL1562" s="40" t="str">
        <f>VLOOKUP(B1562,SAOM!B$2:U3220,20,0)</f>
        <v>Conectado ao modem</v>
      </c>
    </row>
    <row r="1563" spans="1:38" s="57" customFormat="1" ht="15.75" customHeight="1">
      <c r="A1563" s="39">
        <v>5282</v>
      </c>
      <c r="B1563" s="31">
        <v>5282</v>
      </c>
      <c r="C1563" s="31">
        <v>5282</v>
      </c>
      <c r="D1563" s="31" t="str">
        <f>VLOOKUP(B1563,SAOM!B$2:H3220,7,0)</f>
        <v>SES-TRAS-5282</v>
      </c>
      <c r="E1563" s="24">
        <v>41254</v>
      </c>
      <c r="F1563" s="24">
        <f t="shared" si="91"/>
        <v>41299</v>
      </c>
      <c r="G1563" s="24">
        <f>VLOOKUP(B1563,SAOM!B$2:D3107,3,0)</f>
        <v>41299</v>
      </c>
      <c r="H1563" s="24">
        <f t="shared" si="88"/>
        <v>41314</v>
      </c>
      <c r="I1563" s="24" t="s">
        <v>458</v>
      </c>
      <c r="J1563" s="48" t="s">
        <v>469</v>
      </c>
      <c r="K1563" s="31" t="str">
        <f>VLOOKUP(B1563,SAOM!B$2:H3104,4,0)</f>
        <v>Aceito</v>
      </c>
      <c r="L1563" s="48" t="s">
        <v>456</v>
      </c>
      <c r="M1563" s="33" t="str">
        <f>VLOOKUP(B1563,SAOM!B$2:F3390,5,0)</f>
        <v>Lider</v>
      </c>
      <c r="N1563" s="40" t="s">
        <v>1714</v>
      </c>
      <c r="O1563" s="40" t="str">
        <f>VLOOKUP(N1563,Coordenadas!B$2:C2410,2,0)</f>
        <v>CENTRO</v>
      </c>
      <c r="P1563" s="40" t="str">
        <f>VLOOKUP(N1563,Coordenadas!B$2:D2410,3,0)</f>
        <v xml:space="preserve"> 18°12'16.93"S</v>
      </c>
      <c r="Q1563" s="40" t="str">
        <f>VLOOKUP(N1563,Coordenadas!B$2:E2410,4,0)</f>
        <v xml:space="preserve"> 45°13'57.83"O</v>
      </c>
      <c r="R1563" s="31">
        <v>4033</v>
      </c>
      <c r="S1563" s="24">
        <v>41297</v>
      </c>
      <c r="T1563" s="54" t="str">
        <f>VLOOKUP(B1563,SAOM!B$2:M3104,9,0)</f>
        <v xml:space="preserve">Rodrigo Pereira </v>
      </c>
      <c r="U1563" s="24" t="str">
        <f>VLOOKUP(B1563,SAOM!B$2:N3104,10,0)</f>
        <v>Rua Mozart Lima s/n - Bairro Joaquim de Lima</v>
      </c>
      <c r="V1563" s="54" t="str">
        <f>VLOOKUP(B1563,SAOM!B$2:P3104,12,0)</f>
        <v>38 37545491</v>
      </c>
      <c r="W1563" s="175" t="str">
        <f>VLOOKUP(B1563,SAOM!B$2:O3104,11,0)</f>
        <v>39205-000</v>
      </c>
      <c r="X1563" s="31" t="str">
        <f>VLOOKUP(B1563,SAOM!B$2:Q3104,13,0)</f>
        <v>00:20:0e:10:56:6d</v>
      </c>
      <c r="Y1563" s="24">
        <v>41375</v>
      </c>
      <c r="Z1563" s="40" t="s">
        <v>7933</v>
      </c>
      <c r="AA1563" s="55">
        <v>41375</v>
      </c>
      <c r="AB1563" s="56" t="e">
        <f>VLOOKUP(C1563,Relatorios!A$3:B2334,2,0)</f>
        <v>#N/A</v>
      </c>
      <c r="AC1563" s="287">
        <f>VLOOKUP(D1563,Faturamento!D$3:F2998,3,0)</f>
        <v>41406</v>
      </c>
      <c r="AD1563" s="45"/>
      <c r="AE1563" s="55" t="str">
        <f>VLOOKUP(B1563,SAOM!B$2:T3104,16,0)</f>
        <v>-</v>
      </c>
      <c r="AF1563" s="55">
        <f t="shared" si="90"/>
        <v>41465</v>
      </c>
      <c r="AG1563" s="55" t="s">
        <v>4162</v>
      </c>
      <c r="AH1563" s="55"/>
      <c r="AI1563" s="181"/>
      <c r="AJ1563" s="115"/>
      <c r="AK1563" s="115"/>
      <c r="AL1563" s="40" t="str">
        <f>VLOOKUP(B1563,SAOM!B$2:U3221,20,0)</f>
        <v>Modem.</v>
      </c>
    </row>
    <row r="1564" spans="1:38" s="57" customFormat="1" ht="15.75" customHeight="1">
      <c r="A1564" s="39">
        <v>5278</v>
      </c>
      <c r="B1564" s="31">
        <v>5278</v>
      </c>
      <c r="C1564" s="31">
        <v>5278</v>
      </c>
      <c r="D1564" s="31" t="str">
        <f>VLOOKUP(B1564,SAOM!B$2:H3221,7,0)</f>
        <v>SES-TRAS-5278</v>
      </c>
      <c r="E1564" s="24">
        <v>41254</v>
      </c>
      <c r="F1564" s="24">
        <f t="shared" si="91"/>
        <v>41299</v>
      </c>
      <c r="G1564" s="24">
        <f>VLOOKUP(B1564,SAOM!B$2:D3108,3,0)</f>
        <v>41299</v>
      </c>
      <c r="H1564" s="24">
        <f t="shared" si="88"/>
        <v>41314</v>
      </c>
      <c r="I1564" s="24" t="s">
        <v>458</v>
      </c>
      <c r="J1564" s="48" t="s">
        <v>469</v>
      </c>
      <c r="K1564" s="31" t="str">
        <f>VLOOKUP(B1564,SAOM!B$2:H3105,4,0)</f>
        <v>Aceito</v>
      </c>
      <c r="L1564" s="48" t="s">
        <v>456</v>
      </c>
      <c r="M1564" s="33" t="str">
        <f>VLOOKUP(B1564,SAOM!B$2:F3391,5,0)</f>
        <v>Lider</v>
      </c>
      <c r="N1564" s="40" t="s">
        <v>1714</v>
      </c>
      <c r="O1564" s="40" t="str">
        <f>VLOOKUP(N1564,Coordenadas!B$2:C2411,2,0)</f>
        <v>CENTRO</v>
      </c>
      <c r="P1564" s="40" t="str">
        <f>VLOOKUP(N1564,Coordenadas!B$2:D2411,3,0)</f>
        <v xml:space="preserve"> 18°12'16.93"S</v>
      </c>
      <c r="Q1564" s="40" t="str">
        <f>VLOOKUP(N1564,Coordenadas!B$2:E2411,4,0)</f>
        <v xml:space="preserve"> 45°13'57.83"O</v>
      </c>
      <c r="R1564" s="31">
        <v>4033</v>
      </c>
      <c r="S1564" s="24">
        <v>41297</v>
      </c>
      <c r="T1564" s="54" t="str">
        <f>VLOOKUP(B1564,SAOM!B$2:M3105,9,0)</f>
        <v xml:space="preserve">Vanessa Martins </v>
      </c>
      <c r="U1564" s="24" t="str">
        <f>VLOOKUP(B1564,SAOM!B$2:N3105,10,0)</f>
        <v>Rua Goias 400 - Bairro São Jorge</v>
      </c>
      <c r="V1564" s="54" t="str">
        <f>VLOOKUP(B1564,SAOM!B$2:P3105,12,0)</f>
        <v>37 37545973</v>
      </c>
      <c r="W1564" s="175" t="str">
        <f>VLOOKUP(B1564,SAOM!B$2:O3105,11,0)</f>
        <v>38205-000</v>
      </c>
      <c r="X1564" s="31" t="str">
        <f>VLOOKUP(B1564,SAOM!B$2:Q3105,13,0)</f>
        <v>00:20:0e:10:58:f1</v>
      </c>
      <c r="Y1564" s="24">
        <v>41352</v>
      </c>
      <c r="Z1564" s="40" t="s">
        <v>4670</v>
      </c>
      <c r="AA1564" s="55">
        <v>41353</v>
      </c>
      <c r="AB1564" s="56">
        <v>41390</v>
      </c>
      <c r="AC1564" s="287">
        <f>VLOOKUP(D1564,Faturamento!D$3:F2999,3,0)</f>
        <v>41384</v>
      </c>
      <c r="AD1564" s="45"/>
      <c r="AE1564" s="55" t="str">
        <f>VLOOKUP(B1564,SAOM!B$2:T3105,16,0)</f>
        <v>-</v>
      </c>
      <c r="AF1564" s="55">
        <f t="shared" si="90"/>
        <v>41443</v>
      </c>
      <c r="AG1564" s="55" t="s">
        <v>4162</v>
      </c>
      <c r="AH1564" s="55"/>
      <c r="AI1564" s="181"/>
      <c r="AJ1564" s="115"/>
      <c r="AK1564" s="115"/>
      <c r="AL1564" s="40" t="str">
        <f>VLOOKUP(B1564,SAOM!B$2:U3222,20,0)</f>
        <v>Não possui computador</v>
      </c>
    </row>
    <row r="1565" spans="1:38" s="15" customFormat="1" ht="15.75" customHeight="1">
      <c r="A1565" s="39">
        <v>5277</v>
      </c>
      <c r="B1565" s="31">
        <v>5277</v>
      </c>
      <c r="C1565" s="31">
        <v>5277</v>
      </c>
      <c r="D1565" s="33" t="str">
        <f>VLOOKUP(B1565,SAOM!B$2:H3222,7,0)</f>
        <v>SES-TRAS-5277</v>
      </c>
      <c r="E1565" s="13">
        <v>41254</v>
      </c>
      <c r="F1565" s="13">
        <f t="shared" si="91"/>
        <v>41299</v>
      </c>
      <c r="G1565" s="13">
        <f>VLOOKUP(B1565,SAOM!B$2:D3109,3,0)</f>
        <v>41299</v>
      </c>
      <c r="H1565" s="13">
        <f t="shared" ref="H1565:H1628" si="92">F1565+15</f>
        <v>41314</v>
      </c>
      <c r="I1565" s="13" t="s">
        <v>458</v>
      </c>
      <c r="J1565" s="10" t="s">
        <v>469</v>
      </c>
      <c r="K1565" s="33" t="str">
        <f>VLOOKUP(B1565,SAOM!B$2:H3106,4,0)</f>
        <v>Aceito</v>
      </c>
      <c r="L1565" s="10" t="s">
        <v>456</v>
      </c>
      <c r="M1565" s="33" t="str">
        <f>VLOOKUP(B1565,SAOM!B$2:F3392,5,0)</f>
        <v>Lider</v>
      </c>
      <c r="N1565" s="11" t="s">
        <v>1714</v>
      </c>
      <c r="O1565" s="11" t="str">
        <f>VLOOKUP(N1565,Coordenadas!B$2:C2412,2,0)</f>
        <v>CENTRO</v>
      </c>
      <c r="P1565" s="11" t="str">
        <f>VLOOKUP(N1565,Coordenadas!B$2:D2412,3,0)</f>
        <v xml:space="preserve"> 18°12'16.93"S</v>
      </c>
      <c r="Q1565" s="11" t="str">
        <f>VLOOKUP(N1565,Coordenadas!B$2:E2412,4,0)</f>
        <v xml:space="preserve"> 45°13'57.83"O</v>
      </c>
      <c r="R1565" s="33">
        <v>4033</v>
      </c>
      <c r="S1565" s="13">
        <v>41297</v>
      </c>
      <c r="T1565" s="35" t="str">
        <f>VLOOKUP(B1565,SAOM!B$2:M3106,9,0)</f>
        <v>Vanessa Aparecida de Oliveira</v>
      </c>
      <c r="U1565" s="13" t="str">
        <f>VLOOKUP(B1565,SAOM!B$2:N3106,10,0)</f>
        <v>Rua Ozorio Nunes de Lima - Bairro Ermirio de Morais</v>
      </c>
      <c r="V1565" s="35" t="str">
        <f>VLOOKUP(B1565,SAOM!B$2:P3106,12,0)</f>
        <v>37 3754 5413</v>
      </c>
      <c r="W1565" s="60" t="str">
        <f>VLOOKUP(B1565,SAOM!B$2:O3106,11,0)</f>
        <v>39205-000</v>
      </c>
      <c r="X1565" s="33" t="str">
        <f>VLOOKUP(B1565,SAOM!B$2:Q3106,13,0)</f>
        <v>00:20:0E:10:59:73</v>
      </c>
      <c r="Y1565" s="13">
        <v>41353</v>
      </c>
      <c r="Z1565" s="40" t="s">
        <v>4670</v>
      </c>
      <c r="AA1565" s="14">
        <v>41354</v>
      </c>
      <c r="AB1565" s="28" t="e">
        <f>VLOOKUP(C1565,Relatorios!A$3:B2336,2,0)</f>
        <v>#N/A</v>
      </c>
      <c r="AC1565" s="287">
        <f>VLOOKUP(D1565,Faturamento!D$3:F3000,3,0)</f>
        <v>41385</v>
      </c>
      <c r="AD1565" s="41"/>
      <c r="AE1565" s="14" t="str">
        <f>VLOOKUP(B1565,SAOM!B$2:T3106,16,0)</f>
        <v>-</v>
      </c>
      <c r="AF1565" s="14">
        <f t="shared" si="90"/>
        <v>41444</v>
      </c>
      <c r="AG1565" s="14" t="s">
        <v>4162</v>
      </c>
      <c r="AH1565" s="14"/>
      <c r="AI1565" s="47"/>
      <c r="AJ1565" s="114"/>
      <c r="AK1565" s="114"/>
      <c r="AL1565" s="11" t="str">
        <f>VLOOKUP(B1565,SAOM!B$2:U3223,20,0)</f>
        <v>Não vai deixar, motivo não tem computador.</v>
      </c>
    </row>
    <row r="1566" spans="1:38" s="57" customFormat="1" ht="15.75" customHeight="1">
      <c r="A1566" s="39">
        <v>5284</v>
      </c>
      <c r="B1566" s="31">
        <v>5284</v>
      </c>
      <c r="C1566" s="31">
        <v>5284</v>
      </c>
      <c r="D1566" s="31" t="str">
        <f>VLOOKUP(B1566,SAOM!B$2:H3223,7,0)</f>
        <v>SES-UBIA-5284</v>
      </c>
      <c r="E1566" s="24">
        <v>41254</v>
      </c>
      <c r="F1566" s="24">
        <f t="shared" si="91"/>
        <v>41299</v>
      </c>
      <c r="G1566" s="24">
        <f>VLOOKUP(B1566,SAOM!B$2:D3110,3,0)</f>
        <v>41299</v>
      </c>
      <c r="H1566" s="24">
        <f t="shared" si="92"/>
        <v>41314</v>
      </c>
      <c r="I1566" s="24" t="s">
        <v>458</v>
      </c>
      <c r="J1566" s="48" t="s">
        <v>469</v>
      </c>
      <c r="K1566" s="31" t="str">
        <f>VLOOKUP(B1566,SAOM!B$2:H3107,4,0)</f>
        <v>Aceito</v>
      </c>
      <c r="L1566" s="48" t="s">
        <v>14234</v>
      </c>
      <c r="M1566" s="33" t="str">
        <f>VLOOKUP(B1566,SAOM!B$2:F3393,5,0)</f>
        <v>SH Sat</v>
      </c>
      <c r="N1566" s="40" t="s">
        <v>9212</v>
      </c>
      <c r="O1566" s="40" t="str">
        <f>VLOOKUP(N1566,Coordenadas!B$2:C2413,2,0)</f>
        <v>TRIÂNGULO DO NORTE</v>
      </c>
      <c r="P1566" s="40" t="str">
        <f>VLOOKUP(N1566,Coordenadas!B$2:D2413,3,0)</f>
        <v xml:space="preserve"> 18°54'40.70"S</v>
      </c>
      <c r="Q1566" s="40" t="str">
        <f>VLOOKUP(N1566,Coordenadas!B$2:E2413,4,0)</f>
        <v xml:space="preserve"> 48°15'43.89"O</v>
      </c>
      <c r="R1566" s="31">
        <v>4033</v>
      </c>
      <c r="S1566" s="24">
        <v>41285</v>
      </c>
      <c r="T1566" s="54" t="str">
        <f>VLOOKUP(B1566,SAOM!B$2:M3107,9,0)</f>
        <v>Maria Margareth de Vasconcelos Lemos</v>
      </c>
      <c r="U1566" s="24" t="str">
        <f>VLOOKUP(B1566,SAOM!B$2:N3107,10,0)</f>
        <v>Estrada do Pau Furado s/ n.º - Bairro Tenda do Moreno</v>
      </c>
      <c r="V1566" s="54" t="str">
        <f>VLOOKUP(B1566,SAOM!B$2:P3107,12,0)</f>
        <v>34 3256 3836</v>
      </c>
      <c r="W1566" s="175" t="str">
        <f>VLOOKUP(B1566,SAOM!B$2:O3107,11,0)</f>
        <v>38418-000</v>
      </c>
      <c r="X1566" s="31" t="str">
        <f>VLOOKUP(B1566,SAOM!B$2:Q3107,13,0)</f>
        <v>00:20:0e:10:57:b7</v>
      </c>
      <c r="Y1566" s="24">
        <v>41296</v>
      </c>
      <c r="Z1566" s="40" t="s">
        <v>14245</v>
      </c>
      <c r="AA1566" s="55">
        <v>41296</v>
      </c>
      <c r="AB1566" s="28">
        <f>VLOOKUP(C1566,Relatorios!A$3:B2337,2,0)</f>
        <v>41298</v>
      </c>
      <c r="AC1566" s="287">
        <f>VLOOKUP(D1566,Faturamento!D$3:F3001,3,0)</f>
        <v>41327</v>
      </c>
      <c r="AD1566" s="45"/>
      <c r="AE1566" s="55" t="str">
        <f>VLOOKUP(B1566,SAOM!B$2:T3107,16,0)</f>
        <v>-</v>
      </c>
      <c r="AF1566" s="55">
        <f t="shared" si="90"/>
        <v>41386</v>
      </c>
      <c r="AG1566" s="55" t="s">
        <v>4162</v>
      </c>
      <c r="AH1566" s="55"/>
      <c r="AI1566" s="181"/>
      <c r="AJ1566" s="115"/>
      <c r="AK1566" s="115"/>
      <c r="AL1566" s="11" t="str">
        <f>VLOOKUP(B1566,SAOM!B$2:U3224,20,0)</f>
        <v>Não tpossui cabo.</v>
      </c>
    </row>
    <row r="1567" spans="1:38" s="15" customFormat="1" ht="15.75" customHeight="1">
      <c r="A1567" s="39">
        <v>5285</v>
      </c>
      <c r="B1567" s="31">
        <v>5285</v>
      </c>
      <c r="C1567" s="31">
        <v>5285</v>
      </c>
      <c r="D1567" s="33" t="str">
        <f>VLOOKUP(B1567,SAOM!B$2:H3224,7,0)</f>
        <v>SES-UBIA-5285</v>
      </c>
      <c r="E1567" s="13">
        <v>41254</v>
      </c>
      <c r="F1567" s="13">
        <f t="shared" si="91"/>
        <v>41299</v>
      </c>
      <c r="G1567" s="13">
        <f>VLOOKUP(B1567,SAOM!B$2:D3111,3,0)</f>
        <v>41299</v>
      </c>
      <c r="H1567" s="13">
        <f t="shared" si="92"/>
        <v>41314</v>
      </c>
      <c r="I1567" s="13" t="s">
        <v>458</v>
      </c>
      <c r="J1567" s="10" t="s">
        <v>469</v>
      </c>
      <c r="K1567" s="33" t="str">
        <f>VLOOKUP(B1567,SAOM!B$2:H3108,4,0)</f>
        <v>Aceito</v>
      </c>
      <c r="L1567" s="10" t="s">
        <v>14234</v>
      </c>
      <c r="M1567" s="33" t="str">
        <f>VLOOKUP(B1567,SAOM!B$2:F3394,5,0)</f>
        <v>SH Sat</v>
      </c>
      <c r="N1567" s="11" t="s">
        <v>9212</v>
      </c>
      <c r="O1567" s="11" t="str">
        <f>VLOOKUP(N1567,Coordenadas!B$2:C2414,2,0)</f>
        <v>TRIÂNGULO DO NORTE</v>
      </c>
      <c r="P1567" s="11" t="str">
        <f>VLOOKUP(N1567,Coordenadas!B$2:D2414,3,0)</f>
        <v xml:space="preserve"> 18°54'40.70"S</v>
      </c>
      <c r="Q1567" s="11" t="str">
        <f>VLOOKUP(N1567,Coordenadas!B$2:E2414,4,0)</f>
        <v xml:space="preserve"> 48°15'43.89"O</v>
      </c>
      <c r="R1567" s="33">
        <v>4033</v>
      </c>
      <c r="S1567" s="24">
        <v>41285</v>
      </c>
      <c r="T1567" s="35" t="str">
        <f>VLOOKUP(B1567,SAOM!B$2:M3108,9,0)</f>
        <v>Maria Margaret de Vasconcelos Lemos</v>
      </c>
      <c r="U1567" s="13" t="str">
        <f>VLOOKUP(B1567,SAOM!B$2:N3108,10,0)</f>
        <v>Fazenda Sobradinho</v>
      </c>
      <c r="V1567" s="35" t="str">
        <f>VLOOKUP(B1567,SAOM!B$2:P3108,12,0)</f>
        <v>34 3233 8800 / 8819</v>
      </c>
      <c r="W1567" s="60" t="str">
        <f>VLOOKUP(B1567,SAOM!B$2:O3108,11,0)</f>
        <v>38418-000</v>
      </c>
      <c r="X1567" s="33" t="str">
        <f>VLOOKUP(B1567,SAOM!B$2:Q3108,13,0)</f>
        <v>00:20:0e:10:56:51</v>
      </c>
      <c r="Y1567" s="13">
        <v>41296</v>
      </c>
      <c r="Z1567" s="11" t="s">
        <v>14245</v>
      </c>
      <c r="AA1567" s="14">
        <v>41297</v>
      </c>
      <c r="AB1567" s="28">
        <f>VLOOKUP(C1567,Relatorios!A$3:B2338,2,0)</f>
        <v>41298</v>
      </c>
      <c r="AC1567" s="287">
        <f>VLOOKUP(D1567,Faturamento!D$3:F3002,3,0)</f>
        <v>41328</v>
      </c>
      <c r="AD1567" s="41"/>
      <c r="AE1567" s="14" t="str">
        <f>VLOOKUP(B1567,SAOM!B$2:T3108,16,0)</f>
        <v>-</v>
      </c>
      <c r="AF1567" s="14">
        <f t="shared" si="90"/>
        <v>41387</v>
      </c>
      <c r="AG1567" s="14" t="s">
        <v>4162</v>
      </c>
      <c r="AH1567" s="14"/>
      <c r="AI1567" s="47"/>
      <c r="AJ1567" s="114"/>
      <c r="AK1567" s="114"/>
      <c r="AL1567" s="11" t="str">
        <f>VLOOKUP(B1567,SAOM!B$2:U3225,20,0)</f>
        <v>Não possui cabo RJ45</v>
      </c>
    </row>
    <row r="1568" spans="1:38" s="15" customFormat="1" ht="15.75" customHeight="1">
      <c r="A1568" s="39">
        <v>5283</v>
      </c>
      <c r="B1568" s="31">
        <v>5283</v>
      </c>
      <c r="C1568" s="31">
        <v>5283</v>
      </c>
      <c r="D1568" s="33" t="str">
        <f>VLOOKUP(B1568,SAOM!B$2:H3225,7,0)</f>
        <v>SES-UBIA-5283</v>
      </c>
      <c r="E1568" s="13">
        <v>41254</v>
      </c>
      <c r="F1568" s="13">
        <f t="shared" si="91"/>
        <v>41299</v>
      </c>
      <c r="G1568" s="13">
        <f>VLOOKUP(B1568,SAOM!B$2:D3112,3,0)</f>
        <v>41299</v>
      </c>
      <c r="H1568" s="13">
        <f t="shared" si="92"/>
        <v>41314</v>
      </c>
      <c r="I1568" s="13" t="s">
        <v>458</v>
      </c>
      <c r="J1568" s="10" t="s">
        <v>469</v>
      </c>
      <c r="K1568" s="33" t="str">
        <f>VLOOKUP(B1568,SAOM!B$2:H3109,4,0)</f>
        <v>Aceito</v>
      </c>
      <c r="L1568" s="10" t="s">
        <v>14234</v>
      </c>
      <c r="M1568" s="33" t="str">
        <f>VLOOKUP(B1568,SAOM!B$2:F3395,5,0)</f>
        <v>SH Sat</v>
      </c>
      <c r="N1568" s="11" t="s">
        <v>9212</v>
      </c>
      <c r="O1568" s="11" t="str">
        <f>VLOOKUP(N1568,Coordenadas!B$2:C2415,2,0)</f>
        <v>TRIÂNGULO DO NORTE</v>
      </c>
      <c r="P1568" s="11" t="str">
        <f>VLOOKUP(N1568,Coordenadas!B$2:D2415,3,0)</f>
        <v xml:space="preserve"> 18°54'40.70"S</v>
      </c>
      <c r="Q1568" s="11" t="str">
        <f>VLOOKUP(N1568,Coordenadas!B$2:E2415,4,0)</f>
        <v xml:space="preserve"> 48°15'43.89"O</v>
      </c>
      <c r="R1568" s="33">
        <v>4033</v>
      </c>
      <c r="S1568" s="24">
        <v>41285</v>
      </c>
      <c r="T1568" s="35" t="str">
        <f>VLOOKUP(B1568,SAOM!B$2:M3109,9,0)</f>
        <v>Lucia de Fátima</v>
      </c>
      <c r="U1568" s="13" t="str">
        <f>VLOOKUP(B1568,SAOM!B$2:N3109,10,0)</f>
        <v>Rua da Abadia, 10 - Distrito de Miraponga</v>
      </c>
      <c r="V1568" s="35" t="str">
        <f>VLOOKUP(B1568,SAOM!B$2:P3109,12,0)</f>
        <v>34 3259 0126</v>
      </c>
      <c r="W1568" s="60" t="str">
        <f>VLOOKUP(B1568,SAOM!B$2:O3109,11,0)</f>
        <v>38418-000</v>
      </c>
      <c r="X1568" s="33" t="str">
        <f>VLOOKUP(B1568,SAOM!B$2:Q3109,13,0)</f>
        <v>00:20:0e:10:56:6c</v>
      </c>
      <c r="Y1568" s="13">
        <v>41298</v>
      </c>
      <c r="Z1568" s="11" t="s">
        <v>14245</v>
      </c>
      <c r="AA1568" s="14">
        <v>41298</v>
      </c>
      <c r="AB1568" s="28">
        <v>41305</v>
      </c>
      <c r="AC1568" s="287">
        <f>VLOOKUP(D1568,Faturamento!D$3:F3003,3,0)</f>
        <v>41329</v>
      </c>
      <c r="AD1568" s="41"/>
      <c r="AE1568" s="14" t="str">
        <f>VLOOKUP(B1568,SAOM!B$2:T3109,16,0)</f>
        <v>-</v>
      </c>
      <c r="AF1568" s="14">
        <f t="shared" si="90"/>
        <v>41388</v>
      </c>
      <c r="AG1568" s="14" t="s">
        <v>4162</v>
      </c>
      <c r="AH1568" s="14"/>
      <c r="AI1568" s="47"/>
      <c r="AJ1568" s="114"/>
      <c r="AK1568" s="114"/>
      <c r="AL1568" s="11" t="str">
        <f>VLOOKUP(B1568,SAOM!B$2:U3226,20,0)</f>
        <v>Não possui computador na localidade</v>
      </c>
    </row>
    <row r="1569" spans="1:38" s="15" customFormat="1" ht="15.75" customHeight="1">
      <c r="A1569" s="39">
        <v>5276</v>
      </c>
      <c r="B1569" s="31">
        <v>5276</v>
      </c>
      <c r="C1569" s="31">
        <v>5276</v>
      </c>
      <c r="D1569" s="33" t="str">
        <f>VLOOKUP(B1569,SAOM!B$2:H3226,7,0)</f>
        <v>SES-TAAS-5276</v>
      </c>
      <c r="E1569" s="13">
        <v>41254</v>
      </c>
      <c r="F1569" s="13">
        <v>41332</v>
      </c>
      <c r="G1569" s="13">
        <f>VLOOKUP(B1569,SAOM!B$2:D3113,3,0)</f>
        <v>41332</v>
      </c>
      <c r="H1569" s="13">
        <f t="shared" si="92"/>
        <v>41347</v>
      </c>
      <c r="I1569" s="13">
        <v>41305</v>
      </c>
      <c r="J1569" s="10" t="s">
        <v>469</v>
      </c>
      <c r="K1569" s="33" t="str">
        <f>VLOOKUP(B1569,SAOM!B$2:H3110,4,0)</f>
        <v>Aceito</v>
      </c>
      <c r="L1569" s="10" t="s">
        <v>14234</v>
      </c>
      <c r="M1569" s="33" t="str">
        <f>VLOOKUP(B1569,SAOM!B$2:F3396,5,0)</f>
        <v>SH Sat</v>
      </c>
      <c r="N1569" s="11" t="s">
        <v>169</v>
      </c>
      <c r="O1569" s="11" t="str">
        <f>VLOOKUP(N1569,Coordenadas!B$2:C2416,2,0)</f>
        <v>NORTE DE MINAS</v>
      </c>
      <c r="P1569" s="11" t="str">
        <f>VLOOKUP(N1569,Coordenadas!B$2:D2416,3,0)</f>
        <v xml:space="preserve"> 15°48'24.23"S</v>
      </c>
      <c r="Q1569" s="11" t="str">
        <f>VLOOKUP(N1569,Coordenadas!B$2:E2416,4,0)</f>
        <v xml:space="preserve"> 42°13'32.47"O</v>
      </c>
      <c r="R1569" s="31">
        <v>4035</v>
      </c>
      <c r="S1569" s="13">
        <v>41324</v>
      </c>
      <c r="T1569" s="35" t="str">
        <f>VLOOKUP(B1569,SAOM!B$2:M3110,9,0)</f>
        <v>ANDREIA CASSIA ALVES FERREIRA</v>
      </c>
      <c r="U1569" s="13" t="str">
        <f>VLOOKUP(B1569,SAOM!B$2:N3110,10,0)</f>
        <v>Pç Vereador Farley Martins de Oliveira, 20 - Bairro Sagrada Família</v>
      </c>
      <c r="V1569" s="35" t="str">
        <f>VLOOKUP(B1569,SAOM!B$2:P3110,12,0)</f>
        <v>38 3845-3799</v>
      </c>
      <c r="W1569" s="60" t="str">
        <f>VLOOKUP(B1569,SAOM!B$2:O3110,11,0)</f>
        <v>39550-000</v>
      </c>
      <c r="X1569" s="33" t="str">
        <f>VLOOKUP(B1569,SAOM!B$2:Q3110,13,0)</f>
        <v>00:20:0e:10:57:e1</v>
      </c>
      <c r="Y1569" s="13">
        <v>41337</v>
      </c>
      <c r="Z1569" s="40" t="s">
        <v>12883</v>
      </c>
      <c r="AA1569" s="14">
        <v>41337</v>
      </c>
      <c r="AB1569" s="28">
        <v>41337</v>
      </c>
      <c r="AC1569" s="287">
        <f>VLOOKUP(D1569,Faturamento!D$3:F3004,3,0)</f>
        <v>41368</v>
      </c>
      <c r="AD1569" s="45" t="s">
        <v>15747</v>
      </c>
      <c r="AE1569" s="14" t="str">
        <f>VLOOKUP(B1569,SAOM!B$2:T3110,16,0)</f>
        <v>27/02/2013 13:58:47 	Ivan Santos 	  	Pendência Ativação Resolvida
31/01/2013 17:32:43 	Hernan Martins Alves 	Não consegue contato com a localidade.   	Pendência Ativação</v>
      </c>
      <c r="AF1569" s="14">
        <f t="shared" si="90"/>
        <v>41427</v>
      </c>
      <c r="AG1569" s="14" t="s">
        <v>4162</v>
      </c>
      <c r="AH1569" s="14"/>
      <c r="AI1569" s="47"/>
      <c r="AJ1569" s="114"/>
      <c r="AK1569" s="114"/>
      <c r="AL1569" s="11" t="str">
        <f>VLOOKUP(B1569,SAOM!B$2:U3227,20,0)</f>
        <v>Conectado ao modem</v>
      </c>
    </row>
    <row r="1570" spans="1:38" s="57" customFormat="1" ht="15.75" customHeight="1">
      <c r="A1570" s="39">
        <v>5275</v>
      </c>
      <c r="B1570" s="31">
        <v>5275</v>
      </c>
      <c r="C1570" s="31">
        <v>5275</v>
      </c>
      <c r="D1570" s="31" t="str">
        <f>VLOOKUP(B1570,SAOM!B$2:H3227,7,0)</f>
        <v>SES-TAAS-5275</v>
      </c>
      <c r="E1570" s="24">
        <v>41254</v>
      </c>
      <c r="F1570" s="24">
        <v>41332</v>
      </c>
      <c r="G1570" s="24">
        <f>VLOOKUP(B1570,SAOM!B$2:D3114,3,0)</f>
        <v>41332</v>
      </c>
      <c r="H1570" s="24">
        <f t="shared" si="92"/>
        <v>41347</v>
      </c>
      <c r="I1570" s="24">
        <v>41305</v>
      </c>
      <c r="J1570" s="48" t="s">
        <v>469</v>
      </c>
      <c r="K1570" s="31" t="str">
        <f>VLOOKUP(B1570,SAOM!B$2:H3111,4,0)</f>
        <v>Aceito</v>
      </c>
      <c r="L1570" s="48" t="s">
        <v>14234</v>
      </c>
      <c r="M1570" s="33" t="str">
        <f>VLOOKUP(B1570,SAOM!B$2:F3397,5,0)</f>
        <v>SH Sat</v>
      </c>
      <c r="N1570" s="40" t="s">
        <v>169</v>
      </c>
      <c r="O1570" s="40" t="str">
        <f>VLOOKUP(N1570,Coordenadas!B$2:C2417,2,0)</f>
        <v>NORTE DE MINAS</v>
      </c>
      <c r="P1570" s="40" t="str">
        <f>VLOOKUP(N1570,Coordenadas!B$2:D2417,3,0)</f>
        <v xml:space="preserve"> 15°48'24.23"S</v>
      </c>
      <c r="Q1570" s="40" t="str">
        <f>VLOOKUP(N1570,Coordenadas!B$2:E2417,4,0)</f>
        <v xml:space="preserve"> 42°13'32.47"O</v>
      </c>
      <c r="R1570" s="31">
        <v>4035</v>
      </c>
      <c r="S1570" s="24">
        <v>41324</v>
      </c>
      <c r="T1570" s="54" t="str">
        <f>VLOOKUP(B1570,SAOM!B$2:M3111,9,0)</f>
        <v>EDMAR ROCHA ALMEIDA</v>
      </c>
      <c r="U1570" s="24" t="str">
        <f>VLOOKUP(B1570,SAOM!B$2:N3111,10,0)</f>
        <v>Rua Caiçara, 663 - Bairro Vila Formosa</v>
      </c>
      <c r="V1570" s="54" t="str">
        <f>VLOOKUP(B1570,SAOM!B$2:P3111,12,0)</f>
        <v>38 3845-3302</v>
      </c>
      <c r="W1570" s="175" t="str">
        <f>VLOOKUP(B1570,SAOM!B$2:O3111,11,0)</f>
        <v>39550-000</v>
      </c>
      <c r="X1570" s="31" t="str">
        <f>VLOOKUP(B1570,SAOM!B$2:Q3111,13,0)</f>
        <v>00:20:0e:10:59:4d</v>
      </c>
      <c r="Y1570" s="24">
        <v>41334</v>
      </c>
      <c r="Z1570" s="40" t="s">
        <v>12883</v>
      </c>
      <c r="AA1570" s="55">
        <v>41334</v>
      </c>
      <c r="AB1570" s="56">
        <v>41337</v>
      </c>
      <c r="AC1570" s="287">
        <f>VLOOKUP(D1570,Faturamento!D$3:F3005,3,0)</f>
        <v>41365</v>
      </c>
      <c r="AD1570" s="45" t="s">
        <v>15751</v>
      </c>
      <c r="AE1570" s="55"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55">
        <f t="shared" si="90"/>
        <v>41424</v>
      </c>
      <c r="AG1570" s="55" t="s">
        <v>4162</v>
      </c>
      <c r="AH1570" s="55"/>
      <c r="AI1570" s="181"/>
      <c r="AJ1570" s="115"/>
      <c r="AK1570" s="115"/>
      <c r="AL1570" s="11" t="str">
        <f>VLOOKUP(B1570,SAOM!B$2:U3228,20,0)</f>
        <v>Modem.</v>
      </c>
    </row>
    <row r="1571" spans="1:38" s="57" customFormat="1" ht="15.75" customHeight="1">
      <c r="A1571" s="39">
        <v>5272</v>
      </c>
      <c r="B1571" s="31">
        <v>5272</v>
      </c>
      <c r="C1571" s="31">
        <v>5272</v>
      </c>
      <c r="D1571" s="31" t="str">
        <f>VLOOKUP(B1571,SAOM!B$2:H3228,7,0)</f>
        <v>SES-TAAS-5272</v>
      </c>
      <c r="E1571" s="24">
        <v>41254</v>
      </c>
      <c r="F1571" s="24">
        <v>41332</v>
      </c>
      <c r="G1571" s="24">
        <f>VLOOKUP(B1571,SAOM!B$2:D3115,3,0)</f>
        <v>41332</v>
      </c>
      <c r="H1571" s="24">
        <f t="shared" si="92"/>
        <v>41347</v>
      </c>
      <c r="I1571" s="24">
        <v>41305</v>
      </c>
      <c r="J1571" s="48" t="s">
        <v>469</v>
      </c>
      <c r="K1571" s="31" t="str">
        <f>VLOOKUP(B1571,SAOM!B$2:H3112,4,0)</f>
        <v>Aceito</v>
      </c>
      <c r="L1571" s="48" t="s">
        <v>14234</v>
      </c>
      <c r="M1571" s="33" t="str">
        <f>VLOOKUP(B1571,SAOM!B$2:F3398,5,0)</f>
        <v>SH Sat</v>
      </c>
      <c r="N1571" s="40" t="s">
        <v>169</v>
      </c>
      <c r="O1571" s="40" t="str">
        <f>VLOOKUP(N1571,Coordenadas!B$2:C2418,2,0)</f>
        <v>NORTE DE MINAS</v>
      </c>
      <c r="P1571" s="40" t="str">
        <f>VLOOKUP(N1571,Coordenadas!B$2:D2418,3,0)</f>
        <v xml:space="preserve"> 15°48'24.23"S</v>
      </c>
      <c r="Q1571" s="40" t="str">
        <f>VLOOKUP(N1571,Coordenadas!B$2:E2418,4,0)</f>
        <v xml:space="preserve"> 42°13'32.47"O</v>
      </c>
      <c r="R1571" s="31">
        <v>4035</v>
      </c>
      <c r="S1571" s="24">
        <v>41324</v>
      </c>
      <c r="T1571" s="54" t="str">
        <f>VLOOKUP(B1571,SAOM!B$2:M3112,9,0)</f>
        <v>MAYLA MIRENE SOARES MARQUES</v>
      </c>
      <c r="U1571" s="24" t="str">
        <f>VLOOKUP(B1571,SAOM!B$2:N3112,10,0)</f>
        <v>Rua Guaicurus, 1625 - Bairro Sagrada Família</v>
      </c>
      <c r="V1571" s="54" t="str">
        <f>VLOOKUP(B1571,SAOM!B$2:P3112,12,0)</f>
        <v>38 3845-3351</v>
      </c>
      <c r="W1571" s="175" t="str">
        <f>VLOOKUP(B1571,SAOM!B$2:O3112,11,0)</f>
        <v>39550-000</v>
      </c>
      <c r="X1571" s="31" t="str">
        <f>VLOOKUP(B1571,SAOM!B$2:Q3112,13,0)</f>
        <v>00:20:0E:10:59:0E</v>
      </c>
      <c r="Y1571" s="24">
        <v>41333</v>
      </c>
      <c r="Z1571" s="40" t="s">
        <v>15547</v>
      </c>
      <c r="AA1571" s="55">
        <v>41334</v>
      </c>
      <c r="AB1571" s="56">
        <v>41334</v>
      </c>
      <c r="AC1571" s="287">
        <f>VLOOKUP(D1571,Faturamento!D$3:F3006,3,0)</f>
        <v>41365</v>
      </c>
      <c r="AD1571" s="45"/>
      <c r="AE1571" s="55" t="str">
        <f>VLOOKUP(B1571,SAOM!B$2:T3112,16,0)</f>
        <v>27/02/2013 13:57:18 	Ivan Santos 	  	Pendência Ativação Resolvida
31/01/2013 17:35:16 	Hernan Martins Alves 	Favor acrescentar novo contato 38 9123-4088.   	Pendência Ativação</v>
      </c>
      <c r="AF1571" s="55">
        <f t="shared" si="90"/>
        <v>41424</v>
      </c>
      <c r="AG1571" s="55" t="s">
        <v>4162</v>
      </c>
      <c r="AH1571" s="55"/>
      <c r="AI1571" s="181"/>
      <c r="AJ1571" s="115"/>
      <c r="AK1571" s="115"/>
      <c r="AL1571" s="11" t="str">
        <f>VLOOKUP(B1571,SAOM!B$2:U3229,20,0)</f>
        <v>Vai deixar conectado no modem.</v>
      </c>
    </row>
    <row r="1572" spans="1:38" s="15" customFormat="1" ht="15.75" customHeight="1">
      <c r="A1572" s="39">
        <v>5268</v>
      </c>
      <c r="B1572" s="31">
        <v>5268</v>
      </c>
      <c r="C1572" s="31">
        <v>5268</v>
      </c>
      <c r="D1572" s="33" t="str">
        <f>VLOOKUP(B1572,SAOM!B$2:H3229,7,0)</f>
        <v>SES-TAAS-5268</v>
      </c>
      <c r="E1572" s="13">
        <v>41254</v>
      </c>
      <c r="F1572" s="13">
        <v>41332</v>
      </c>
      <c r="G1572" s="13">
        <f>VLOOKUP(B1572,SAOM!B$2:D3116,3,0)</f>
        <v>41332</v>
      </c>
      <c r="H1572" s="13">
        <f t="shared" si="92"/>
        <v>41347</v>
      </c>
      <c r="I1572" s="13">
        <v>41305</v>
      </c>
      <c r="J1572" s="10" t="s">
        <v>469</v>
      </c>
      <c r="K1572" s="33" t="str">
        <f>VLOOKUP(B1572,SAOM!B$2:H3113,4,0)</f>
        <v>Aceito</v>
      </c>
      <c r="L1572" s="10" t="s">
        <v>14234</v>
      </c>
      <c r="M1572" s="33" t="str">
        <f>VLOOKUP(B1572,SAOM!B$2:F3399,5,0)</f>
        <v>SH Sat</v>
      </c>
      <c r="N1572" s="11" t="s">
        <v>169</v>
      </c>
      <c r="O1572" s="11" t="str">
        <f>VLOOKUP(N1572,Coordenadas!B$2:C2419,2,0)</f>
        <v>NORTE DE MINAS</v>
      </c>
      <c r="P1572" s="11" t="str">
        <f>VLOOKUP(N1572,Coordenadas!B$2:D2419,3,0)</f>
        <v xml:space="preserve"> 15°48'24.23"S</v>
      </c>
      <c r="Q1572" s="11" t="str">
        <f>VLOOKUP(N1572,Coordenadas!B$2:E2419,4,0)</f>
        <v xml:space="preserve"> 42°13'32.47"O</v>
      </c>
      <c r="R1572" s="33">
        <v>4035</v>
      </c>
      <c r="S1572" s="13">
        <v>41324</v>
      </c>
      <c r="T1572" s="35" t="str">
        <f>VLOOKUP(B1572,SAOM!B$2:M3113,9,0)</f>
        <v xml:space="preserve">GRAZIELLE GREYCE DA ROCHA </v>
      </c>
      <c r="U1572" s="13" t="str">
        <f>VLOOKUP(B1572,SAOM!B$2:N3113,10,0)</f>
        <v>Rua São João, 920 - Bairro Vila Formosa</v>
      </c>
      <c r="V1572" s="35" t="str">
        <f>VLOOKUP(B1572,SAOM!B$2:P3113,12,0)</f>
        <v>38 3845-3458</v>
      </c>
      <c r="W1572" s="60" t="str">
        <f>VLOOKUP(B1572,SAOM!B$2:O3113,11,0)</f>
        <v>39550-000</v>
      </c>
      <c r="X1572" s="33" t="str">
        <f>VLOOKUP(B1572,SAOM!B$2:Q3113,13,0)</f>
        <v>00:20:0e:10:59:5f</v>
      </c>
      <c r="Y1572" s="13">
        <v>41333</v>
      </c>
      <c r="Z1572" s="11" t="s">
        <v>12883</v>
      </c>
      <c r="AA1572" s="14">
        <v>41333</v>
      </c>
      <c r="AB1572" s="28">
        <v>41334</v>
      </c>
      <c r="AC1572" s="287">
        <f>VLOOKUP(D1572,Faturamento!D$3:F3007,3,0)</f>
        <v>41364</v>
      </c>
      <c r="AD1572" s="41"/>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 t="shared" si="90"/>
        <v>41423</v>
      </c>
      <c r="AG1572" s="14" t="s">
        <v>4162</v>
      </c>
      <c r="AH1572" s="14"/>
      <c r="AI1572" s="47"/>
      <c r="AJ1572" s="114"/>
      <c r="AK1572" s="114"/>
      <c r="AL1572" s="11" t="str">
        <f>VLOOKUP(B1572,SAOM!B$2:U3230,20,0)</f>
        <v>Modem</v>
      </c>
    </row>
    <row r="1573" spans="1:38" s="15" customFormat="1" ht="15.75" customHeight="1">
      <c r="A1573" s="39">
        <v>5273</v>
      </c>
      <c r="B1573" s="31">
        <v>5273</v>
      </c>
      <c r="C1573" s="31">
        <v>5273</v>
      </c>
      <c r="D1573" s="33" t="str">
        <f>VLOOKUP(B1573,SAOM!B$2:H3230,7,0)</f>
        <v>-</v>
      </c>
      <c r="E1573" s="13">
        <v>41254</v>
      </c>
      <c r="F1573" s="13">
        <v>41400</v>
      </c>
      <c r="G1573" s="13">
        <f>VLOOKUP(B1573,SAOM!B$2:D3117,3,0)</f>
        <v>41400</v>
      </c>
      <c r="H1573" s="13">
        <f t="shared" si="92"/>
        <v>41415</v>
      </c>
      <c r="I1573" s="13">
        <v>41305</v>
      </c>
      <c r="J1573" s="10" t="s">
        <v>12061</v>
      </c>
      <c r="K1573" s="33" t="str">
        <f>VLOOKUP(B1573,SAOM!B$2:H3114,4,0)</f>
        <v>A agendar</v>
      </c>
      <c r="L1573" s="10" t="s">
        <v>14234</v>
      </c>
      <c r="M1573" s="33" t="str">
        <f>VLOOKUP(B1573,SAOM!B$2:F3400,5,0)</f>
        <v>SH Sat</v>
      </c>
      <c r="N1573" s="11" t="s">
        <v>169</v>
      </c>
      <c r="O1573" s="11" t="str">
        <f>VLOOKUP(N1573,Coordenadas!B$2:C2420,2,0)</f>
        <v>NORTE DE MINAS</v>
      </c>
      <c r="P1573" s="11" t="str">
        <f>VLOOKUP(N1573,Coordenadas!B$2:D2420,3,0)</f>
        <v xml:space="preserve"> 15°48'24.23"S</v>
      </c>
      <c r="Q1573" s="11" t="str">
        <f>VLOOKUP(N1573,Coordenadas!B$2:E2420,4,0)</f>
        <v xml:space="preserve"> 42°13'32.47"O</v>
      </c>
      <c r="R1573" s="33">
        <v>4033</v>
      </c>
      <c r="S1573" s="24">
        <v>41403</v>
      </c>
      <c r="T1573" s="35" t="str">
        <f>VLOOKUP(B1573,SAOM!B$2:M3114,9,0)</f>
        <v>MARY TATIANE ANTUNES LOPES</v>
      </c>
      <c r="U1573" s="13" t="str">
        <f>VLOOKUP(B1573,SAOM!B$2:N3114,10,0)</f>
        <v>Rua Riachuelo, 561 Zona Rural de Mirandópolis</v>
      </c>
      <c r="V1573" s="35" t="str">
        <f>VLOOKUP(B1573,SAOM!B$2:P3114,12,0)</f>
        <v>38 3844-1041</v>
      </c>
      <c r="W1573" s="60" t="str">
        <f>VLOOKUP(B1573,SAOM!B$2:O3114,11,0)</f>
        <v>39550-000</v>
      </c>
      <c r="X1573" s="33" t="str">
        <f>VLOOKUP(B1573,SAOM!B$2:Q3114,13,0)</f>
        <v>-</v>
      </c>
      <c r="Y1573" s="13"/>
      <c r="Z1573" s="11"/>
      <c r="AA1573" s="14"/>
      <c r="AB1573" s="28" t="e">
        <f>VLOOKUP(C1573,Relatorios!A$3:B2344,2,0)</f>
        <v>#N/A</v>
      </c>
      <c r="AC1573" s="287" t="e">
        <f>VLOOKUP(D1573,Faturamento!D$3:F3008,3,0)</f>
        <v>#N/A</v>
      </c>
      <c r="AD1573" s="41"/>
      <c r="AE1573" s="14"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14">
        <f t="shared" si="90"/>
        <v>90</v>
      </c>
      <c r="AG1573" s="14" t="s">
        <v>4162</v>
      </c>
      <c r="AH1573" s="14"/>
      <c r="AI1573" s="47"/>
      <c r="AJ1573" s="114"/>
      <c r="AK1573" s="114"/>
      <c r="AL1573" s="11" t="str">
        <f>VLOOKUP(B1573,SAOM!B$2:U3231,20,0)</f>
        <v>-</v>
      </c>
    </row>
    <row r="1574" spans="1:38" s="57" customFormat="1" ht="15.75" customHeight="1">
      <c r="A1574" s="39">
        <v>5269</v>
      </c>
      <c r="B1574" s="31">
        <v>5269</v>
      </c>
      <c r="C1574" s="31">
        <v>5269</v>
      </c>
      <c r="D1574" s="31" t="str">
        <f>VLOOKUP(B1574,SAOM!B$2:H3231,7,0)</f>
        <v>SES-TAAS-5269</v>
      </c>
      <c r="E1574" s="24">
        <v>41254</v>
      </c>
      <c r="F1574" s="24">
        <v>41332</v>
      </c>
      <c r="G1574" s="24">
        <f>VLOOKUP(B1574,SAOM!B$2:D3118,3,0)</f>
        <v>41332</v>
      </c>
      <c r="H1574" s="24">
        <f t="shared" si="92"/>
        <v>41347</v>
      </c>
      <c r="I1574" s="24">
        <v>41305</v>
      </c>
      <c r="J1574" s="48" t="s">
        <v>469</v>
      </c>
      <c r="K1574" s="31" t="str">
        <f>VLOOKUP(B1574,SAOM!B$2:H3115,4,0)</f>
        <v>Aceito</v>
      </c>
      <c r="L1574" s="48" t="s">
        <v>14234</v>
      </c>
      <c r="M1574" s="33" t="str">
        <f>VLOOKUP(B1574,SAOM!B$2:F3401,5,0)</f>
        <v>SH Sat</v>
      </c>
      <c r="N1574" s="40" t="s">
        <v>169</v>
      </c>
      <c r="O1574" s="40" t="str">
        <f>VLOOKUP(N1574,Coordenadas!B$2:C2421,2,0)</f>
        <v>NORTE DE MINAS</v>
      </c>
      <c r="P1574" s="40" t="str">
        <f>VLOOKUP(N1574,Coordenadas!B$2:D2421,3,0)</f>
        <v xml:space="preserve"> 15°48'24.23"S</v>
      </c>
      <c r="Q1574" s="40" t="str">
        <f>VLOOKUP(N1574,Coordenadas!B$2:E2421,4,0)</f>
        <v xml:space="preserve"> 42°13'32.47"O</v>
      </c>
      <c r="R1574" s="31">
        <v>4035</v>
      </c>
      <c r="S1574" s="24">
        <v>41324</v>
      </c>
      <c r="T1574" s="54" t="str">
        <f>VLOOKUP(B1574,SAOM!B$2:M3115,9,0)</f>
        <v>RUI RIBEIRO CHAGAS FILHO</v>
      </c>
      <c r="U1574" s="24" t="str">
        <f>VLOOKUP(B1574,SAOM!B$2:N3115,10,0)</f>
        <v>Rua Bambui, 281 - Bairro Bom Jardim</v>
      </c>
      <c r="V1574" s="54" t="str">
        <f>VLOOKUP(B1574,SAOM!B$2:P3115,12,0)</f>
        <v>38 3845-3336</v>
      </c>
      <c r="W1574" s="175" t="str">
        <f>VLOOKUP(B1574,SAOM!B$2:O3115,11,0)</f>
        <v>39550-000</v>
      </c>
      <c r="X1574" s="31" t="str">
        <f>VLOOKUP(B1574,SAOM!B$2:Q3115,13,0)</f>
        <v>00:20:0E:10:58:75</v>
      </c>
      <c r="Y1574" s="24">
        <v>41333</v>
      </c>
      <c r="Z1574" s="40" t="s">
        <v>15547</v>
      </c>
      <c r="AA1574" s="55">
        <v>41334</v>
      </c>
      <c r="AB1574" s="56">
        <v>41337</v>
      </c>
      <c r="AC1574" s="287">
        <f>VLOOKUP(D1574,Faturamento!D$3:F3009,3,0)</f>
        <v>41365</v>
      </c>
      <c r="AD1574" s="45"/>
      <c r="AE1574" s="55" t="str">
        <f>VLOOKUP(B1574,SAOM!B$2:T3115,16,0)</f>
        <v>27/02/2013 13:55:48 	Ivan Santos 	  	Pendência Ativação Resolvida
31/01/2013 17:40:30 	Hernan Martins Alves 	Favor incluir outro telefone para contato: 38 9171-7426.   	Pendência Ativação</v>
      </c>
      <c r="AF1574" s="55">
        <f t="shared" si="90"/>
        <v>41424</v>
      </c>
      <c r="AG1574" s="55" t="s">
        <v>4162</v>
      </c>
      <c r="AH1574" s="55"/>
      <c r="AI1574" s="181"/>
      <c r="AJ1574" s="115"/>
      <c r="AK1574" s="115"/>
      <c r="AL1574" s="11" t="str">
        <f>VLOOKUP(B1574,SAOM!B$2:U3232,20,0)</f>
        <v>Vai deixar conectado no modem.</v>
      </c>
    </row>
    <row r="1575" spans="1:38" s="15" customFormat="1" ht="15.75" customHeight="1">
      <c r="A1575" s="39">
        <v>5271</v>
      </c>
      <c r="B1575" s="31">
        <v>5271</v>
      </c>
      <c r="C1575" s="31">
        <v>5271</v>
      </c>
      <c r="D1575" s="33" t="str">
        <f>VLOOKUP(B1575,SAOM!B$2:H3232,7,0)</f>
        <v>SES-TAAS-5271</v>
      </c>
      <c r="E1575" s="13">
        <v>41254</v>
      </c>
      <c r="F1575" s="13">
        <v>41332</v>
      </c>
      <c r="G1575" s="13">
        <f>VLOOKUP(B1575,SAOM!B$2:D3119,3,0)</f>
        <v>41332</v>
      </c>
      <c r="H1575" s="13">
        <f t="shared" si="92"/>
        <v>41347</v>
      </c>
      <c r="I1575" s="13">
        <v>41305</v>
      </c>
      <c r="J1575" s="10" t="s">
        <v>469</v>
      </c>
      <c r="K1575" s="33" t="str">
        <f>VLOOKUP(B1575,SAOM!B$2:H3116,4,0)</f>
        <v>Aceito</v>
      </c>
      <c r="L1575" s="10" t="s">
        <v>14234</v>
      </c>
      <c r="M1575" s="33" t="str">
        <f>VLOOKUP(B1575,SAOM!B$2:F3402,5,0)</f>
        <v>SH Sat</v>
      </c>
      <c r="N1575" s="11" t="s">
        <v>169</v>
      </c>
      <c r="O1575" s="11" t="str">
        <f>VLOOKUP(N1575,Coordenadas!B$2:C2422,2,0)</f>
        <v>NORTE DE MINAS</v>
      </c>
      <c r="P1575" s="11" t="str">
        <f>VLOOKUP(N1575,Coordenadas!B$2:D2422,3,0)</f>
        <v xml:space="preserve"> 15°48'24.23"S</v>
      </c>
      <c r="Q1575" s="11" t="str">
        <f>VLOOKUP(N1575,Coordenadas!B$2:E2422,4,0)</f>
        <v xml:space="preserve"> 42°13'32.47"O</v>
      </c>
      <c r="R1575" s="33">
        <v>4035</v>
      </c>
      <c r="S1575" s="13">
        <v>41324</v>
      </c>
      <c r="T1575" s="35" t="str">
        <f>VLOOKUP(B1575,SAOM!B$2:M3116,9,0)</f>
        <v>JAQUELINE DIAS DA ROCHA</v>
      </c>
      <c r="U1575" s="13" t="str">
        <f>VLOOKUP(B1575,SAOM!B$2:N3116,10,0)</f>
        <v>Rua Araçuaí, 388 - Bairro Centro</v>
      </c>
      <c r="V1575" s="35" t="str">
        <f>VLOOKUP(B1575,SAOM!B$2:P3116,12,0)</f>
        <v>38 3845-3785</v>
      </c>
      <c r="W1575" s="60" t="str">
        <f>VLOOKUP(B1575,SAOM!B$2:O3116,11,0)</f>
        <v>39550-000</v>
      </c>
      <c r="X1575" s="33" t="str">
        <f>VLOOKUP(B1575,SAOM!B$2:Q3116,13,0)</f>
        <v>00:20:0E:10:57:97</v>
      </c>
      <c r="Y1575" s="13">
        <v>41332</v>
      </c>
      <c r="Z1575" s="11" t="s">
        <v>15547</v>
      </c>
      <c r="AA1575" s="14">
        <v>41333</v>
      </c>
      <c r="AB1575" s="28">
        <v>41333</v>
      </c>
      <c r="AC1575" s="287">
        <f>VLOOKUP(D1575,Faturamento!D$3:F3010,3,0)</f>
        <v>41364</v>
      </c>
      <c r="AD1575" s="41"/>
      <c r="AE1575" s="14" t="str">
        <f>VLOOKUP(B1575,SAOM!B$2:T3116,16,0)</f>
        <v>27/02/2013 13:55:25 	Ivan Santos 	  	Pendência Ativação Resolvida
31/01/2013 17:41:56 	Hernan Martins Alves 	Favor incluir novo telefone para contato: 38 9133-2115   	Pendência Ativação</v>
      </c>
      <c r="AF1575" s="14">
        <f t="shared" si="90"/>
        <v>41423</v>
      </c>
      <c r="AG1575" s="14" t="s">
        <v>4162</v>
      </c>
      <c r="AH1575" s="14"/>
      <c r="AI1575" s="47"/>
      <c r="AJ1575" s="114"/>
      <c r="AK1575" s="114"/>
      <c r="AL1575" s="11" t="str">
        <f>VLOOKUP(B1575,SAOM!B$2:U3233,20,0)</f>
        <v>Vai deixar conectado no modem.</v>
      </c>
    </row>
    <row r="1576" spans="1:38" s="57" customFormat="1" ht="15.75" customHeight="1">
      <c r="A1576" s="39">
        <v>5267</v>
      </c>
      <c r="B1576" s="31">
        <v>5267</v>
      </c>
      <c r="C1576" s="31">
        <v>5267</v>
      </c>
      <c r="D1576" s="31" t="str">
        <f>VLOOKUP(B1576,SAOM!B$2:H3233,7,0)</f>
        <v>SES-TAAS-5267</v>
      </c>
      <c r="E1576" s="24">
        <v>41254</v>
      </c>
      <c r="F1576" s="24">
        <v>41332</v>
      </c>
      <c r="G1576" s="24">
        <f>VLOOKUP(B1576,SAOM!B$2:D3120,3,0)</f>
        <v>41332</v>
      </c>
      <c r="H1576" s="24">
        <f t="shared" si="92"/>
        <v>41347</v>
      </c>
      <c r="I1576" s="24">
        <v>41305</v>
      </c>
      <c r="J1576" s="48" t="s">
        <v>469</v>
      </c>
      <c r="K1576" s="31" t="str">
        <f>VLOOKUP(B1576,SAOM!B$2:H3117,4,0)</f>
        <v>Aceito</v>
      </c>
      <c r="L1576" s="48" t="s">
        <v>14234</v>
      </c>
      <c r="M1576" s="33" t="str">
        <f>VLOOKUP(B1576,SAOM!B$2:F3403,5,0)</f>
        <v>SH Sat</v>
      </c>
      <c r="N1576" s="40" t="s">
        <v>169</v>
      </c>
      <c r="O1576" s="40" t="str">
        <f>VLOOKUP(N1576,Coordenadas!B$2:C2423,2,0)</f>
        <v>NORTE DE MINAS</v>
      </c>
      <c r="P1576" s="40" t="str">
        <f>VLOOKUP(N1576,Coordenadas!B$2:D2423,3,0)</f>
        <v xml:space="preserve"> 15°48'24.23"S</v>
      </c>
      <c r="Q1576" s="40" t="str">
        <f>VLOOKUP(N1576,Coordenadas!B$2:E2423,4,0)</f>
        <v xml:space="preserve"> 42°13'32.47"O</v>
      </c>
      <c r="R1576" s="31">
        <v>4035</v>
      </c>
      <c r="S1576" s="24">
        <v>41324</v>
      </c>
      <c r="T1576" s="54" t="str">
        <f>VLOOKUP(B1576,SAOM!B$2:M3117,9,0)</f>
        <v>EUNICE PEREIRA SANTANA</v>
      </c>
      <c r="U1576" s="24" t="str">
        <f>VLOOKUP(B1576,SAOM!B$2:N3117,10,0)</f>
        <v>Rua Rua Paraíba, 170 - Bairro Planalto</v>
      </c>
      <c r="V1576" s="54" t="str">
        <f>VLOOKUP(B1576,SAOM!B$2:P3117,12,0)</f>
        <v>38 3845-3763</v>
      </c>
      <c r="W1576" s="175" t="str">
        <f>VLOOKUP(B1576,SAOM!B$2:O3117,11,0)</f>
        <v>39550-000</v>
      </c>
      <c r="X1576" s="31" t="str">
        <f>VLOOKUP(B1576,SAOM!B$2:Q3117,13,0)</f>
        <v>00:20:0e:10:57:d4</v>
      </c>
      <c r="Y1576" s="24">
        <v>41333</v>
      </c>
      <c r="Z1576" s="40" t="s">
        <v>15671</v>
      </c>
      <c r="AA1576" s="55">
        <v>41337</v>
      </c>
      <c r="AB1576" s="56">
        <v>41337</v>
      </c>
      <c r="AC1576" s="287">
        <f>VLOOKUP(D1576,Faturamento!D$3:F3011,3,0)</f>
        <v>41368</v>
      </c>
      <c r="AD1576" s="45" t="s">
        <v>15672</v>
      </c>
      <c r="AE1576" s="55" t="str">
        <f>VLOOKUP(B1576,SAOM!B$2:T3117,16,0)</f>
        <v>27/02/2013 13:53:33 	Ivan Santos 	  	Pendência Ativação Resolvida
31/01/2013 17:43:11 	Hernan Martins Alves 	Responsáveis pela localidade nunca se encontram, dificultando o agendamento da instalação.   	Pendência Ativação</v>
      </c>
      <c r="AF1576" s="55">
        <f t="shared" si="90"/>
        <v>41427</v>
      </c>
      <c r="AG1576" s="55" t="s">
        <v>4162</v>
      </c>
      <c r="AH1576" s="55"/>
      <c r="AI1576" s="181"/>
      <c r="AJ1576" s="115"/>
      <c r="AK1576" s="115"/>
      <c r="AL1576" s="11" t="str">
        <f>VLOOKUP(B1576,SAOM!B$2:U3234,20,0)</f>
        <v>Conectado ao modem</v>
      </c>
    </row>
    <row r="1577" spans="1:38" s="15" customFormat="1" ht="15.75" customHeight="1">
      <c r="A1577" s="39">
        <v>5270</v>
      </c>
      <c r="B1577" s="31">
        <v>5270</v>
      </c>
      <c r="C1577" s="31">
        <v>5270</v>
      </c>
      <c r="D1577" s="33" t="str">
        <f>VLOOKUP(B1577,SAOM!B$2:H3234,7,0)</f>
        <v>SES-TAAS-5270</v>
      </c>
      <c r="E1577" s="13">
        <v>41254</v>
      </c>
      <c r="F1577" s="13">
        <v>41332</v>
      </c>
      <c r="G1577" s="13">
        <f>VLOOKUP(B1577,SAOM!B$2:D3121,3,0)</f>
        <v>41332</v>
      </c>
      <c r="H1577" s="13">
        <f t="shared" si="92"/>
        <v>41347</v>
      </c>
      <c r="I1577" s="13">
        <v>41305</v>
      </c>
      <c r="J1577" s="10" t="s">
        <v>469</v>
      </c>
      <c r="K1577" s="33" t="str">
        <f>VLOOKUP(B1577,SAOM!B$2:H3118,4,0)</f>
        <v>Aceito</v>
      </c>
      <c r="L1577" s="10" t="s">
        <v>14234</v>
      </c>
      <c r="M1577" s="33" t="str">
        <f>VLOOKUP(B1577,SAOM!B$2:F3404,5,0)</f>
        <v>SH Sat</v>
      </c>
      <c r="N1577" s="11" t="s">
        <v>169</v>
      </c>
      <c r="O1577" s="11" t="str">
        <f>VLOOKUP(N1577,Coordenadas!B$2:C2424,2,0)</f>
        <v>NORTE DE MINAS</v>
      </c>
      <c r="P1577" s="11" t="str">
        <f>VLOOKUP(N1577,Coordenadas!B$2:D2424,3,0)</f>
        <v xml:space="preserve"> 15°48'24.23"S</v>
      </c>
      <c r="Q1577" s="11" t="str">
        <f>VLOOKUP(N1577,Coordenadas!B$2:E2424,4,0)</f>
        <v xml:space="preserve"> 42°13'32.47"O</v>
      </c>
      <c r="R1577" s="31">
        <v>4035</v>
      </c>
      <c r="S1577" s="13">
        <v>41324</v>
      </c>
      <c r="T1577" s="35" t="str">
        <f>VLOOKUP(B1577,SAOM!B$2:M3118,9,0)</f>
        <v>FABIANA MARQUES DIAS</v>
      </c>
      <c r="U1577" s="13" t="str">
        <f>VLOOKUP(B1577,SAOM!B$2:N3118,10,0)</f>
        <v xml:space="preserve">Rua JK 150 - Bairro Santos Cruzeiros </v>
      </c>
      <c r="V1577" s="35" t="str">
        <f>VLOOKUP(B1577,SAOM!B$2:P3118,12,0)</f>
        <v>38 3845-3864</v>
      </c>
      <c r="W1577" s="60" t="str">
        <f>VLOOKUP(B1577,SAOM!B$2:O3118,11,0)</f>
        <v>39550-000</v>
      </c>
      <c r="X1577" s="33" t="str">
        <f>VLOOKUP(B1577,SAOM!B$2:Q3118,13,0)</f>
        <v>00:20:0e:10:57:de</v>
      </c>
      <c r="Y1577" s="13">
        <v>41335</v>
      </c>
      <c r="Z1577" s="229" t="s">
        <v>15671</v>
      </c>
      <c r="AA1577" s="14">
        <v>41337</v>
      </c>
      <c r="AB1577" s="28">
        <v>41337</v>
      </c>
      <c r="AC1577" s="287">
        <f>VLOOKUP(D1577,Faturamento!D$3:F3012,3,0)</f>
        <v>41368</v>
      </c>
      <c r="AD1577" s="45" t="s">
        <v>15747</v>
      </c>
      <c r="AE1577" s="14" t="str">
        <f>VLOOKUP(B1577,SAOM!B$2:T3118,16,0)</f>
        <v>27/02/2013 13:52:19 	Ivan Santos 	  	Pendência Ativação Resolvida
31/01/2013 17:44:53 	Hernan Martins Alves 	Responsáveis dificilmente estão no local, o que dificulta o agendamento da isntalação.   	Pendência Ativação</v>
      </c>
      <c r="AF1577" s="14">
        <f t="shared" si="90"/>
        <v>41427</v>
      </c>
      <c r="AG1577" s="14" t="s">
        <v>4162</v>
      </c>
      <c r="AH1577" s="14"/>
      <c r="AI1577" s="47"/>
      <c r="AJ1577" s="114"/>
      <c r="AK1577" s="114"/>
      <c r="AL1577" s="11" t="str">
        <f>VLOOKUP(B1577,SAOM!B$2:U3235,20,0)</f>
        <v>Conectado ao modem</v>
      </c>
    </row>
    <row r="1578" spans="1:38" s="57" customFormat="1" ht="15.75" customHeight="1">
      <c r="A1578" s="39">
        <v>5266</v>
      </c>
      <c r="B1578" s="31">
        <v>5266</v>
      </c>
      <c r="C1578" s="31">
        <v>5266</v>
      </c>
      <c r="D1578" s="31" t="str">
        <f>VLOOKUP(B1578,SAOM!B$2:H3235,7,0)</f>
        <v>SES-TAAS-5266</v>
      </c>
      <c r="E1578" s="24">
        <v>41254</v>
      </c>
      <c r="F1578" s="24">
        <v>41332</v>
      </c>
      <c r="G1578" s="24">
        <f>VLOOKUP(B1578,SAOM!B$2:D3122,3,0)</f>
        <v>41332</v>
      </c>
      <c r="H1578" s="24">
        <f t="shared" si="92"/>
        <v>41347</v>
      </c>
      <c r="I1578" s="24">
        <v>41305</v>
      </c>
      <c r="J1578" s="48" t="s">
        <v>469</v>
      </c>
      <c r="K1578" s="31" t="str">
        <f>VLOOKUP(B1578,SAOM!B$2:H3119,4,0)</f>
        <v>Aceito</v>
      </c>
      <c r="L1578" s="48" t="s">
        <v>14234</v>
      </c>
      <c r="M1578" s="33" t="str">
        <f>VLOOKUP(B1578,SAOM!B$2:F3405,5,0)</f>
        <v>SH Sat</v>
      </c>
      <c r="N1578" s="40" t="s">
        <v>169</v>
      </c>
      <c r="O1578" s="40" t="str">
        <f>VLOOKUP(N1578,Coordenadas!B$2:C2425,2,0)</f>
        <v>NORTE DE MINAS</v>
      </c>
      <c r="P1578" s="40" t="str">
        <f>VLOOKUP(N1578,Coordenadas!B$2:D2425,3,0)</f>
        <v xml:space="preserve"> 15°48'24.23"S</v>
      </c>
      <c r="Q1578" s="40" t="str">
        <f>VLOOKUP(N1578,Coordenadas!B$2:E2425,4,0)</f>
        <v xml:space="preserve"> 42°13'32.47"O</v>
      </c>
      <c r="R1578" s="31">
        <v>4035</v>
      </c>
      <c r="S1578" s="24">
        <v>41324</v>
      </c>
      <c r="T1578" s="54" t="str">
        <f>VLOOKUP(B1578,SAOM!B$2:M3119,9,0)</f>
        <v>MÁRCIA ADRIANA DE S.MOREIRA</v>
      </c>
      <c r="U1578" s="24" t="str">
        <f>VLOOKUP(B1578,SAOM!B$2:N3119,10,0)</f>
        <v>Praça 13 de maio,85 - Bairro Nossa Senhora de Fátima</v>
      </c>
      <c r="V1578" s="54" t="str">
        <f>VLOOKUP(B1578,SAOM!B$2:P3119,12,0)</f>
        <v>38 3845-3335</v>
      </c>
      <c r="W1578" s="175" t="str">
        <f>VLOOKUP(B1578,SAOM!B$2:O3119,11,0)</f>
        <v>39550-000</v>
      </c>
      <c r="X1578" s="31" t="str">
        <f>VLOOKUP(B1578,SAOM!B$2:Q3119,13,0)</f>
        <v>00:20:0E:10:57:F7</v>
      </c>
      <c r="Y1578" s="24">
        <v>41334</v>
      </c>
      <c r="Z1578" s="40" t="s">
        <v>15547</v>
      </c>
      <c r="AA1578" s="55">
        <v>41338</v>
      </c>
      <c r="AB1578" s="56">
        <v>41337</v>
      </c>
      <c r="AC1578" s="287">
        <f>VLOOKUP(D1578,Faturamento!D$3:F3013,3,0)</f>
        <v>41369</v>
      </c>
      <c r="AD1578" s="45" t="s">
        <v>15752</v>
      </c>
      <c r="AE1578" s="55" t="str">
        <f>VLOOKUP(B1578,SAOM!B$2:T3119,16,0)</f>
        <v>27/02/2013 13:51:48 	Ivan Santos 	  	Pendência Ativação Resolvida
31/01/2013 17:47:42 	Hernan Martins Alves 	Favor incluir outro telefone informado para contato: 38 9167-9469   	Pendência Ativação</v>
      </c>
      <c r="AF1578" s="55">
        <f t="shared" si="90"/>
        <v>41428</v>
      </c>
      <c r="AG1578" s="55" t="s">
        <v>4162</v>
      </c>
      <c r="AH1578" s="55"/>
      <c r="AI1578" s="181"/>
      <c r="AJ1578" s="115"/>
      <c r="AK1578" s="115"/>
      <c r="AL1578" s="11" t="str">
        <f>VLOOKUP(B1578,SAOM!B$2:U3236,20,0)</f>
        <v>Vai deixar conectado no modem.</v>
      </c>
    </row>
    <row r="1579" spans="1:38" s="15" customFormat="1" ht="15.75" customHeight="1">
      <c r="A1579" s="39">
        <v>5262</v>
      </c>
      <c r="B1579" s="31">
        <v>5262</v>
      </c>
      <c r="C1579" s="31">
        <v>5262</v>
      </c>
      <c r="D1579" s="33" t="str">
        <f>VLOOKUP(B1579,SAOM!B$2:H3236,7,0)</f>
        <v>SES-SEHA-5262</v>
      </c>
      <c r="E1579" s="13">
        <v>41254</v>
      </c>
      <c r="F1579" s="13">
        <f>E1579+45</f>
        <v>41299</v>
      </c>
      <c r="G1579" s="13">
        <f>VLOOKUP(B1579,SAOM!B$2:D3123,3,0)</f>
        <v>41299</v>
      </c>
      <c r="H1579" s="13">
        <f t="shared" si="92"/>
        <v>41314</v>
      </c>
      <c r="I1579" s="13" t="s">
        <v>458</v>
      </c>
      <c r="J1579" s="10" t="s">
        <v>469</v>
      </c>
      <c r="K1579" s="33" t="str">
        <f>VLOOKUP(B1579,SAOM!B$2:H3120,4,0)</f>
        <v>Aceito</v>
      </c>
      <c r="L1579" s="10" t="s">
        <v>456</v>
      </c>
      <c r="M1579" s="33" t="str">
        <f>VLOOKUP(B1579,SAOM!B$2:F3406,5,0)</f>
        <v>Lider</v>
      </c>
      <c r="N1579" s="11" t="s">
        <v>13184</v>
      </c>
      <c r="O1579" s="11" t="str">
        <f>VLOOKUP(N1579,Coordenadas!B$2:C2426,2,0)</f>
        <v>NORDESTE</v>
      </c>
      <c r="P1579" s="11" t="str">
        <f>VLOOKUP(N1579,Coordenadas!B$2:D2426,3,0)</f>
        <v xml:space="preserve"> 17°35'44.02"S</v>
      </c>
      <c r="Q1579" s="11" t="str">
        <f>VLOOKUP(N1579,Coordenadas!B$2:E2426,4,0)</f>
        <v xml:space="preserve"> 42° 9'46.06"O</v>
      </c>
      <c r="R1579" s="33">
        <v>4033</v>
      </c>
      <c r="S1579" s="13">
        <v>41297</v>
      </c>
      <c r="T1579" s="35" t="str">
        <f>VLOOKUP(B1579,SAOM!B$2:M3120,9,0)</f>
        <v>Susana Sena</v>
      </c>
      <c r="U1579" s="13" t="str">
        <f>VLOOKUP(B1579,SAOM!B$2:N3120,10,0)</f>
        <v>Rua Inácio Esteves Lima 165 - Bairro Centro</v>
      </c>
      <c r="V1579" s="35" t="str">
        <f>VLOOKUP(B1579,SAOM!B$2:P3120,12,0)</f>
        <v>33-35149213</v>
      </c>
      <c r="W1579" s="60" t="str">
        <f>VLOOKUP(B1579,SAOM!B$2:O3120,11,0)</f>
        <v>39688-000</v>
      </c>
      <c r="X1579" s="33" t="str">
        <f>VLOOKUP(B1579,SAOM!B$2:Q3120,13,0)</f>
        <v>00:20:0E:10:56:63</v>
      </c>
      <c r="Y1579" s="13">
        <v>41359</v>
      </c>
      <c r="Z1579" s="11" t="s">
        <v>9387</v>
      </c>
      <c r="AA1579" s="14">
        <v>41359</v>
      </c>
      <c r="AB1579" s="28">
        <v>41390</v>
      </c>
      <c r="AC1579" s="287">
        <f>VLOOKUP(D1579,Faturamento!D$3:F3014,3,0)</f>
        <v>41390</v>
      </c>
      <c r="AD1579" s="41"/>
      <c r="AE1579" s="14" t="str">
        <f>VLOOKUP(B1579,SAOM!B$2:T3120,16,0)</f>
        <v>-</v>
      </c>
      <c r="AF1579" s="14">
        <f t="shared" si="90"/>
        <v>41449</v>
      </c>
      <c r="AG1579" s="14" t="s">
        <v>4162</v>
      </c>
      <c r="AH1579" s="14"/>
      <c r="AI1579" s="47"/>
      <c r="AJ1579" s="114"/>
      <c r="AK1579" s="114"/>
      <c r="AL1579" s="11" t="str">
        <f>VLOOKUP(B1579,SAOM!B$2:U3237,20,0)</f>
        <v>Vai deixar conectado no modem, mas não tem computador.</v>
      </c>
    </row>
    <row r="1580" spans="1:38" s="57" customFormat="1" ht="15.75" customHeight="1">
      <c r="A1580" s="39">
        <v>5263</v>
      </c>
      <c r="B1580" s="31">
        <v>5263</v>
      </c>
      <c r="C1580" s="31">
        <v>5263</v>
      </c>
      <c r="D1580" s="31" t="str">
        <f>VLOOKUP(B1580,SAOM!B$2:H3237,7,0)</f>
        <v>SES-SEHA-5263</v>
      </c>
      <c r="E1580" s="24">
        <v>41254</v>
      </c>
      <c r="F1580" s="24">
        <f>E1580+45</f>
        <v>41299</v>
      </c>
      <c r="G1580" s="24">
        <f>VLOOKUP(B1580,SAOM!B$2:D3124,3,0)</f>
        <v>41299</v>
      </c>
      <c r="H1580" s="24">
        <f t="shared" si="92"/>
        <v>41314</v>
      </c>
      <c r="I1580" s="24" t="s">
        <v>458</v>
      </c>
      <c r="J1580" s="48" t="s">
        <v>469</v>
      </c>
      <c r="K1580" s="31" t="str">
        <f>VLOOKUP(B1580,SAOM!B$2:H3121,4,0)</f>
        <v>Aceito</v>
      </c>
      <c r="L1580" s="48" t="s">
        <v>456</v>
      </c>
      <c r="M1580" s="31" t="str">
        <f>VLOOKUP(B1580,SAOM!B$2:F3407,5,0)</f>
        <v>Lider</v>
      </c>
      <c r="N1580" s="40" t="s">
        <v>13184</v>
      </c>
      <c r="O1580" s="40" t="str">
        <f>VLOOKUP(N1580,Coordenadas!B$2:C2427,2,0)</f>
        <v>NORDESTE</v>
      </c>
      <c r="P1580" s="40" t="str">
        <f>VLOOKUP(N1580,Coordenadas!B$2:D2427,3,0)</f>
        <v xml:space="preserve"> 17°35'44.02"S</v>
      </c>
      <c r="Q1580" s="40" t="str">
        <f>VLOOKUP(N1580,Coordenadas!B$2:E2427,4,0)</f>
        <v xml:space="preserve"> 42° 9'46.06"O</v>
      </c>
      <c r="R1580" s="31">
        <v>4033</v>
      </c>
      <c r="S1580" s="24">
        <v>41297</v>
      </c>
      <c r="T1580" s="54" t="str">
        <f>VLOOKUP(B1580,SAOM!B$2:M3121,9,0)</f>
        <v>Susana Sena / MÁRIO LUCAS DIAS DE SOUSA</v>
      </c>
      <c r="U1580" s="24" t="str">
        <f>VLOOKUP(B1580,SAOM!B$2:N3121,10,0)</f>
        <v>Candeias - zona rural</v>
      </c>
      <c r="V1580" s="54" t="str">
        <f>VLOOKUP(B1580,SAOM!B$2:P3121,12,0)</f>
        <v>33 3514 9213</v>
      </c>
      <c r="W1580" s="175" t="str">
        <f>VLOOKUP(B1580,SAOM!B$2:O3121,11,0)</f>
        <v>39688-000</v>
      </c>
      <c r="X1580" s="31" t="str">
        <f>VLOOKUP(B1580,SAOM!B$2:Q3121,13,0)</f>
        <v>00:20:0e:10:56:3b</v>
      </c>
      <c r="Y1580" s="24">
        <v>41363</v>
      </c>
      <c r="Z1580" s="40" t="s">
        <v>7530</v>
      </c>
      <c r="AA1580" s="56">
        <v>41394</v>
      </c>
      <c r="AB1580" s="56" t="e">
        <f>VLOOKUP(C1580,Relatorios!A$3:B2351,2,0)</f>
        <v>#N/A</v>
      </c>
      <c r="AC1580" s="288">
        <f>VLOOKUP(D1580,Faturamento!D$3:F3015,3,0)</f>
        <v>41425</v>
      </c>
      <c r="AD1580" s="45"/>
      <c r="AE1580" s="55" t="str">
        <f>VLOOKUP(B1580,SAOM!B$2:T3121,16,0)</f>
        <v>-</v>
      </c>
      <c r="AF1580" s="55">
        <f t="shared" si="90"/>
        <v>41484</v>
      </c>
      <c r="AG1580" s="55" t="s">
        <v>4162</v>
      </c>
      <c r="AH1580" s="55"/>
      <c r="AI1580" s="181"/>
      <c r="AJ1580" s="115"/>
      <c r="AK1580" s="115"/>
      <c r="AL1580" s="40" t="str">
        <f>VLOOKUP(B1580,SAOM!B$2:U3238,20,0)</f>
        <v>Modem</v>
      </c>
    </row>
    <row r="1581" spans="1:38" s="57" customFormat="1" ht="15.75" customHeight="1">
      <c r="A1581" s="39">
        <v>5264</v>
      </c>
      <c r="B1581" s="31">
        <v>5264</v>
      </c>
      <c r="C1581" s="31">
        <v>5264</v>
      </c>
      <c r="D1581" s="31" t="str">
        <f>VLOOKUP(B1581,SAOM!B$2:H3238,7,0)</f>
        <v>SES-SEHA-5264</v>
      </c>
      <c r="E1581" s="24">
        <v>41254</v>
      </c>
      <c r="F1581" s="24">
        <f>E1581+45</f>
        <v>41299</v>
      </c>
      <c r="G1581" s="24">
        <f>VLOOKUP(B1581,SAOM!B$2:D3125,3,0)</f>
        <v>41299</v>
      </c>
      <c r="H1581" s="24">
        <f t="shared" si="92"/>
        <v>41314</v>
      </c>
      <c r="I1581" s="24" t="s">
        <v>458</v>
      </c>
      <c r="J1581" s="48" t="s">
        <v>469</v>
      </c>
      <c r="K1581" s="31" t="str">
        <f>VLOOKUP(B1581,SAOM!B$2:H3122,4,0)</f>
        <v>Aceito</v>
      </c>
      <c r="L1581" s="48" t="s">
        <v>456</v>
      </c>
      <c r="M1581" s="31" t="str">
        <f>VLOOKUP(B1581,SAOM!B$2:F3408,5,0)</f>
        <v>Lider</v>
      </c>
      <c r="N1581" s="40" t="s">
        <v>13184</v>
      </c>
      <c r="O1581" s="40" t="str">
        <f>VLOOKUP(N1581,Coordenadas!B$2:C2428,2,0)</f>
        <v>NORDESTE</v>
      </c>
      <c r="P1581" s="40" t="str">
        <f>VLOOKUP(N1581,Coordenadas!B$2:D2428,3,0)</f>
        <v xml:space="preserve"> 17°35'44.02"S</v>
      </c>
      <c r="Q1581" s="40" t="str">
        <f>VLOOKUP(N1581,Coordenadas!B$2:E2428,4,0)</f>
        <v xml:space="preserve"> 42° 9'46.06"O</v>
      </c>
      <c r="R1581" s="31">
        <v>4033</v>
      </c>
      <c r="S1581" s="24">
        <v>41297</v>
      </c>
      <c r="T1581" s="54" t="str">
        <f>VLOOKUP(B1581,SAOM!B$2:M3122,9,0)</f>
        <v>Susana Sena / MÁRIO LUCAS DIAS DE SOUSA</v>
      </c>
      <c r="U1581" s="24" t="str">
        <f>VLOOKUP(B1581,SAOM!B$2:N3122,10,0)</f>
        <v>Rua Eugenio Ramos da Cruz - Bairro Palmeiras do Vale</v>
      </c>
      <c r="V1581" s="54" t="str">
        <f>VLOOKUP(B1581,SAOM!B$2:P3122,12,0)</f>
        <v>33-35149213</v>
      </c>
      <c r="W1581" s="175" t="str">
        <f>VLOOKUP(B1581,SAOM!B$2:O3122,11,0)</f>
        <v>39688-000</v>
      </c>
      <c r="X1581" s="31" t="str">
        <f>VLOOKUP(B1581,SAOM!B$2:Q3122,13,0)</f>
        <v>00:20:0E:10:59:7C</v>
      </c>
      <c r="Y1581" s="24">
        <v>41393</v>
      </c>
      <c r="Z1581" s="40" t="s">
        <v>6228</v>
      </c>
      <c r="AA1581" s="56">
        <v>41394</v>
      </c>
      <c r="AB1581" s="56" t="e">
        <f>VLOOKUP(C1581,Relatorios!A$3:B2352,2,0)</f>
        <v>#N/A</v>
      </c>
      <c r="AC1581" s="288">
        <f>VLOOKUP(D1581,Faturamento!D$3:F3016,3,0)</f>
        <v>41425</v>
      </c>
      <c r="AD1581" s="45"/>
      <c r="AE1581" s="55" t="str">
        <f>VLOOKUP(B1581,SAOM!B$2:T3122,16,0)</f>
        <v>-</v>
      </c>
      <c r="AF1581" s="55">
        <f t="shared" si="90"/>
        <v>41484</v>
      </c>
      <c r="AG1581" s="55" t="s">
        <v>4162</v>
      </c>
      <c r="AH1581" s="55"/>
      <c r="AI1581" s="181"/>
      <c r="AJ1581" s="115"/>
      <c r="AK1581" s="115"/>
      <c r="AL1581" s="40" t="str">
        <f>VLOOKUP(B1581,SAOM!B$2:U3239,20,0)</f>
        <v>Vai deixar conectado no modem, não tem computador.</v>
      </c>
    </row>
    <row r="1582" spans="1:38" s="57" customFormat="1" ht="15.75" customHeight="1">
      <c r="A1582" s="39">
        <v>5265</v>
      </c>
      <c r="B1582" s="31">
        <v>5265</v>
      </c>
      <c r="C1582" s="31">
        <v>5265</v>
      </c>
      <c r="D1582" s="31" t="str">
        <f>VLOOKUP(B1582,SAOM!B$2:H3239,7,0)</f>
        <v>SES-SEHA-5265</v>
      </c>
      <c r="E1582" s="24">
        <v>41254</v>
      </c>
      <c r="F1582" s="24">
        <f>E1582+45</f>
        <v>41299</v>
      </c>
      <c r="G1582" s="24">
        <f>VLOOKUP(B1582,SAOM!B$2:D3126,3,0)</f>
        <v>41299</v>
      </c>
      <c r="H1582" s="24">
        <f t="shared" si="92"/>
        <v>41314</v>
      </c>
      <c r="I1582" s="24" t="s">
        <v>458</v>
      </c>
      <c r="J1582" s="48" t="s">
        <v>469</v>
      </c>
      <c r="K1582" s="31" t="str">
        <f>VLOOKUP(B1582,SAOM!B$2:H3123,4,0)</f>
        <v>Aceito</v>
      </c>
      <c r="L1582" s="48" t="s">
        <v>456</v>
      </c>
      <c r="M1582" s="33" t="str">
        <f>VLOOKUP(B1582,SAOM!B$2:F3409,5,0)</f>
        <v>Lider</v>
      </c>
      <c r="N1582" s="40" t="s">
        <v>13184</v>
      </c>
      <c r="O1582" s="40" t="str">
        <f>VLOOKUP(N1582,Coordenadas!B$2:C2429,2,0)</f>
        <v>NORDESTE</v>
      </c>
      <c r="P1582" s="40" t="str">
        <f>VLOOKUP(N1582,Coordenadas!B$2:D2429,3,0)</f>
        <v xml:space="preserve"> 17°35'44.02"S</v>
      </c>
      <c r="Q1582" s="40" t="str">
        <f>VLOOKUP(N1582,Coordenadas!B$2:E2429,4,0)</f>
        <v xml:space="preserve"> 42° 9'46.06"O</v>
      </c>
      <c r="R1582" s="31">
        <v>4033</v>
      </c>
      <c r="S1582" s="24">
        <v>41297</v>
      </c>
      <c r="T1582" s="54" t="str">
        <f>VLOOKUP(B1582,SAOM!B$2:M3123,9,0)</f>
        <v>Susana Sena</v>
      </c>
      <c r="U1582" s="24" t="str">
        <f>VLOOKUP(B1582,SAOM!B$2:N3123,10,0)</f>
        <v>Praça Geraldo Paulino Rosa - Bairro centro</v>
      </c>
      <c r="V1582" s="54" t="str">
        <f>VLOOKUP(B1582,SAOM!B$2:P3123,12,0)</f>
        <v>33 35149213</v>
      </c>
      <c r="W1582" s="175" t="str">
        <f>VLOOKUP(B1582,SAOM!B$2:O3123,11,0)</f>
        <v>39688-000</v>
      </c>
      <c r="X1582" s="31" t="str">
        <f>VLOOKUP(B1582,SAOM!B$2:Q3123,13,0)</f>
        <v>00:20:0e:10:57:7e</v>
      </c>
      <c r="Y1582" s="24">
        <v>41360</v>
      </c>
      <c r="Z1582" s="40" t="s">
        <v>9436</v>
      </c>
      <c r="AA1582" s="55">
        <v>41360</v>
      </c>
      <c r="AB1582" s="56">
        <v>41390</v>
      </c>
      <c r="AC1582" s="287">
        <f>VLOOKUP(D1582,Faturamento!D$3:F3017,3,0)</f>
        <v>41391</v>
      </c>
      <c r="AD1582" s="45"/>
      <c r="AE1582" s="55" t="str">
        <f>VLOOKUP(B1582,SAOM!B$2:T3123,16,0)</f>
        <v>-</v>
      </c>
      <c r="AF1582" s="55">
        <f t="shared" si="90"/>
        <v>41450</v>
      </c>
      <c r="AG1582" s="55" t="s">
        <v>4162</v>
      </c>
      <c r="AH1582" s="55"/>
      <c r="AI1582" s="181"/>
      <c r="AJ1582" s="115"/>
      <c r="AK1582" s="115"/>
      <c r="AL1582" s="40" t="str">
        <f>VLOOKUP(B1582,SAOM!B$2:U3240,20,0)</f>
        <v>Conectado ao modem</v>
      </c>
    </row>
    <row r="1583" spans="1:38" s="57" customFormat="1" ht="15.75" customHeight="1">
      <c r="A1583" s="39">
        <v>5259</v>
      </c>
      <c r="B1583" s="31">
        <v>5259</v>
      </c>
      <c r="C1583" s="31">
        <v>5259</v>
      </c>
      <c r="D1583" s="31" t="str">
        <f>VLOOKUP(B1583,SAOM!B$2:H3240,7,0)</f>
        <v>SES-SARO-5259</v>
      </c>
      <c r="E1583" s="24">
        <v>41254</v>
      </c>
      <c r="F1583" s="24">
        <v>41332</v>
      </c>
      <c r="G1583" s="24">
        <f>VLOOKUP(B1583,SAOM!B$2:D3127,3,0)</f>
        <v>41331</v>
      </c>
      <c r="H1583" s="24">
        <f t="shared" si="92"/>
        <v>41347</v>
      </c>
      <c r="I1583" s="24">
        <v>41305</v>
      </c>
      <c r="J1583" s="48" t="s">
        <v>469</v>
      </c>
      <c r="K1583" s="31" t="str">
        <f>VLOOKUP(B1583,SAOM!B$2:H3124,4,0)</f>
        <v>Aceito</v>
      </c>
      <c r="L1583" s="48" t="s">
        <v>14234</v>
      </c>
      <c r="M1583" s="33" t="str">
        <f>VLOOKUP(B1583,SAOM!B$2:F3410,5,0)</f>
        <v>SH Sat</v>
      </c>
      <c r="N1583" s="40" t="s">
        <v>3360</v>
      </c>
      <c r="O1583" s="40" t="str">
        <f>VLOOKUP(N1583,Coordenadas!B$2:C2430,2,0)</f>
        <v>NORTE DE MINAS</v>
      </c>
      <c r="P1583" s="40" t="str">
        <f>VLOOKUP(N1583,Coordenadas!B$2:D2430,3,0)</f>
        <v>15º20'21''S</v>
      </c>
      <c r="Q1583" s="40" t="str">
        <f>VLOOKUP(N1583,Coordenadas!B$2:E2430,4,0)</f>
        <v>42º37'25''O</v>
      </c>
      <c r="R1583" s="31">
        <v>4035</v>
      </c>
      <c r="S1583" s="24">
        <v>41331</v>
      </c>
      <c r="T1583" s="54" t="str">
        <f>VLOOKUP(B1583,SAOM!B$2:M3124,9,0)</f>
        <v>Juliana Costa Aguiar</v>
      </c>
      <c r="U1583" s="24" t="str">
        <f>VLOOKUP(B1583,SAOM!B$2:N3124,10,0)</f>
        <v>FAZENDA RIACHO FUNDO - ZONA RURAL</v>
      </c>
      <c r="V1583" s="54" t="str">
        <f>VLOOKUP(B1583,SAOM!B$2:P3124,12,0)</f>
        <v>(38) 3824-8193</v>
      </c>
      <c r="W1583" s="175" t="str">
        <f>VLOOKUP(B1583,SAOM!B$2:O3124,11,0)</f>
        <v>39538-000</v>
      </c>
      <c r="X1583" s="31" t="str">
        <f>VLOOKUP(B1583,SAOM!B$2:Q3124,13,0)</f>
        <v>00:20:0e:10:59:5e</v>
      </c>
      <c r="Y1583" s="24">
        <v>41338</v>
      </c>
      <c r="Z1583" s="40" t="s">
        <v>14723</v>
      </c>
      <c r="AA1583" s="55">
        <v>41339</v>
      </c>
      <c r="AB1583" s="56">
        <v>41340</v>
      </c>
      <c r="AC1583" s="287">
        <f>VLOOKUP(D1583,Faturamento!D$3:F3018,3,0)</f>
        <v>41370</v>
      </c>
      <c r="AD1583" s="45" t="s">
        <v>15747</v>
      </c>
      <c r="AE1583" s="55" t="str">
        <f>VLOOKUP(B1583,SAOM!B$2:T3124,16,0)</f>
        <v>27/02/2013 13:51:25 	Ivan Santos 	  	Pendência Ativação Resolvida
31/01/2013 17:48:50 	Hernan Martins Alves 	Favor adicionar novo contato: Juliana Revoredo: 38 9978-3240   	Pendência Ativação</v>
      </c>
      <c r="AF1583" s="55">
        <f t="shared" si="90"/>
        <v>41429</v>
      </c>
      <c r="AG1583" s="55" t="s">
        <v>4162</v>
      </c>
      <c r="AH1583" s="55"/>
      <c r="AI1583" s="181"/>
      <c r="AJ1583" s="115"/>
      <c r="AK1583" s="115"/>
      <c r="AL1583" s="11" t="str">
        <f>VLOOKUP(B1583,SAOM!B$2:U3241,20,0)</f>
        <v>Modem,.</v>
      </c>
    </row>
    <row r="1584" spans="1:38" s="15" customFormat="1" ht="15.75" customHeight="1">
      <c r="A1584" s="39">
        <v>5258</v>
      </c>
      <c r="B1584" s="31">
        <v>5258</v>
      </c>
      <c r="C1584" s="31">
        <v>5258</v>
      </c>
      <c r="D1584" s="33" t="str">
        <f>VLOOKUP(B1584,SAOM!B$2:H3241,7,0)</f>
        <v>SES-SARO-5258</v>
      </c>
      <c r="E1584" s="13">
        <v>41254</v>
      </c>
      <c r="F1584" s="13">
        <v>41332</v>
      </c>
      <c r="G1584" s="13">
        <f>VLOOKUP(B1584,SAOM!B$2:D3128,3,0)</f>
        <v>41332</v>
      </c>
      <c r="H1584" s="13">
        <f t="shared" si="92"/>
        <v>41347</v>
      </c>
      <c r="I1584" s="13">
        <v>41306</v>
      </c>
      <c r="J1584" s="10" t="s">
        <v>469</v>
      </c>
      <c r="K1584" s="33" t="str">
        <f>VLOOKUP(B1584,SAOM!B$2:H3125,4,0)</f>
        <v>Aceito</v>
      </c>
      <c r="L1584" s="10" t="s">
        <v>14234</v>
      </c>
      <c r="M1584" s="33" t="str">
        <f>VLOOKUP(B1584,SAOM!B$2:F3411,5,0)</f>
        <v>SH Sat</v>
      </c>
      <c r="N1584" s="11" t="s">
        <v>3360</v>
      </c>
      <c r="O1584" s="11" t="str">
        <f>VLOOKUP(N1584,Coordenadas!B$2:C2431,2,0)</f>
        <v>NORTE DE MINAS</v>
      </c>
      <c r="P1584" s="11" t="str">
        <f>VLOOKUP(N1584,Coordenadas!B$2:D2431,3,0)</f>
        <v>15º20'21''S</v>
      </c>
      <c r="Q1584" s="11" t="str">
        <f>VLOOKUP(N1584,Coordenadas!B$2:E2431,4,0)</f>
        <v>42º37'25''O</v>
      </c>
      <c r="R1584" s="31">
        <v>4035</v>
      </c>
      <c r="S1584" s="13">
        <v>41331</v>
      </c>
      <c r="T1584" s="35" t="str">
        <f>VLOOKUP(B1584,SAOM!B$2:M3125,9,0)</f>
        <v>Luziane Soares Pereira Costa</v>
      </c>
      <c r="U1584" s="13" t="str">
        <f>VLOOKUP(B1584,SAOM!B$2:N3125,10,0)</f>
        <v>RUA GUILHERMINO LIMA, S/N - Bairro CENTRO</v>
      </c>
      <c r="V1584" s="35" t="str">
        <f>VLOOKUP(B1584,SAOM!B$2:P3125,12,0)</f>
        <v>(38) 3824-8193</v>
      </c>
      <c r="W1584" s="60" t="str">
        <f>VLOOKUP(B1584,SAOM!B$2:O3125,11,0)</f>
        <v>39538-000</v>
      </c>
      <c r="X1584" s="33" t="str">
        <f>VLOOKUP(B1584,SAOM!B$2:Q3125,13,0)</f>
        <v>00:20:0E:10:57:BF</v>
      </c>
      <c r="Y1584" s="13">
        <v>41338</v>
      </c>
      <c r="Z1584" s="11" t="s">
        <v>14723</v>
      </c>
      <c r="AA1584" s="14">
        <v>41338</v>
      </c>
      <c r="AB1584" s="56">
        <v>41340</v>
      </c>
      <c r="AC1584" s="287">
        <f>VLOOKUP(D1584,Faturamento!D$3:F3019,3,0)</f>
        <v>41369</v>
      </c>
      <c r="AD1584" s="41" t="s">
        <v>15747</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 t="shared" si="90"/>
        <v>41428</v>
      </c>
      <c r="AG1584" s="14" t="s">
        <v>4162</v>
      </c>
      <c r="AH1584" s="14"/>
      <c r="AI1584" s="47"/>
      <c r="AJ1584" s="114"/>
      <c r="AK1584" s="114"/>
      <c r="AL1584" s="11" t="str">
        <f>VLOOKUP(B1584,SAOM!B$2:U3242,20,0)</f>
        <v>Vai deixar conectado no modem.</v>
      </c>
    </row>
    <row r="1585" spans="1:38" s="57" customFormat="1" ht="15.75" customHeight="1">
      <c r="A1585" s="39">
        <v>5261</v>
      </c>
      <c r="B1585" s="31">
        <v>5261</v>
      </c>
      <c r="C1585" s="31">
        <v>5261</v>
      </c>
      <c r="D1585" s="31" t="str">
        <f>VLOOKUP(B1585,SAOM!B$2:H3242,7,0)</f>
        <v>SES-SATE-5261</v>
      </c>
      <c r="E1585" s="24">
        <v>41254</v>
      </c>
      <c r="F1585" s="24">
        <f>E1585+45</f>
        <v>41299</v>
      </c>
      <c r="G1585" s="24">
        <f>VLOOKUP(B1585,SAOM!B$2:D3129,3,0)</f>
        <v>41299</v>
      </c>
      <c r="H1585" s="24">
        <f t="shared" si="92"/>
        <v>41314</v>
      </c>
      <c r="I1585" s="24" t="s">
        <v>458</v>
      </c>
      <c r="J1585" s="48" t="s">
        <v>469</v>
      </c>
      <c r="K1585" s="31" t="str">
        <f>VLOOKUP(B1585,SAOM!B$2:H3126,4,0)</f>
        <v>Aceito</v>
      </c>
      <c r="L1585" s="48" t="s">
        <v>456</v>
      </c>
      <c r="M1585" s="33" t="str">
        <f>VLOOKUP(B1585,SAOM!B$2:F3412,5,0)</f>
        <v>Lider</v>
      </c>
      <c r="N1585" s="40" t="s">
        <v>4798</v>
      </c>
      <c r="O1585" s="40" t="str">
        <f>VLOOKUP(N1585,Coordenadas!B$2:C2432,2,0)</f>
        <v>OESTE</v>
      </c>
      <c r="P1585" s="40" t="str">
        <f>VLOOKUP(N1585,Coordenadas!B$2:D2432,3,0)</f>
        <v xml:space="preserve"> 20°12'15.79"S</v>
      </c>
      <c r="Q1585" s="40" t="str">
        <f>VLOOKUP(N1585,Coordenadas!B$2:E2432,4,0)</f>
        <v xml:space="preserve"> 45° 1'7.68"O</v>
      </c>
      <c r="R1585" s="31">
        <v>4033</v>
      </c>
      <c r="S1585" s="24">
        <v>41297</v>
      </c>
      <c r="T1585" s="54" t="str">
        <f>VLOOKUP(B1585,SAOM!B$2:M3126,9,0)</f>
        <v xml:space="preserve">WILMA MEDEIROS CHAVES / ANA CAROLINA </v>
      </c>
      <c r="U1585" s="24" t="str">
        <f>VLOOKUP(B1585,SAOM!B$2:N3126,10,0)</f>
        <v>COMUNIDADE ÁGUA LIMPA,SN - ZONA RURAL</v>
      </c>
      <c r="V1585" s="54" t="str">
        <f>VLOOKUP(B1585,SAOM!B$2:P3126,12,0)</f>
        <v>(037)3286-1133</v>
      </c>
      <c r="W1585" s="175" t="str">
        <f>VLOOKUP(B1585,SAOM!B$2:O3126,11,0)</f>
        <v>35506-000</v>
      </c>
      <c r="X1585" s="31" t="str">
        <f>VLOOKUP(B1585,SAOM!B$2:Q3126,13,0)</f>
        <v>00:20:0e:10:56:e2</v>
      </c>
      <c r="Y1585" s="24">
        <v>41337</v>
      </c>
      <c r="Z1585" s="40" t="s">
        <v>13265</v>
      </c>
      <c r="AA1585" s="55">
        <v>41339</v>
      </c>
      <c r="AB1585" s="56">
        <v>41390</v>
      </c>
      <c r="AC1585" s="287">
        <f>VLOOKUP(D1585,Faturamento!D$3:F3020,3,0)</f>
        <v>41370</v>
      </c>
      <c r="AD1585" s="45" t="s">
        <v>15747</v>
      </c>
      <c r="AE1585" s="55" t="str">
        <f>VLOOKUP(B1585,SAOM!B$2:T3126,16,0)</f>
        <v>-</v>
      </c>
      <c r="AF1585" s="55">
        <f t="shared" si="90"/>
        <v>41429</v>
      </c>
      <c r="AG1585" s="55">
        <v>41354</v>
      </c>
      <c r="AH1585" s="55">
        <v>41382</v>
      </c>
      <c r="AI1585" s="181" t="s">
        <v>8608</v>
      </c>
      <c r="AJ1585" s="115" t="s">
        <v>15974</v>
      </c>
      <c r="AK1585" s="115" t="s">
        <v>17886</v>
      </c>
      <c r="AL1585" s="11" t="str">
        <f>VLOOKUP(B1585,SAOM!B$2:U3243,20,0)</f>
        <v>Modem.</v>
      </c>
    </row>
    <row r="1586" spans="1:38" s="57" customFormat="1" ht="15.75" customHeight="1">
      <c r="A1586" s="39">
        <v>5260</v>
      </c>
      <c r="B1586" s="31">
        <v>5260</v>
      </c>
      <c r="C1586" s="31">
        <v>5260</v>
      </c>
      <c r="D1586" s="31" t="str">
        <f>VLOOKUP(B1586,SAOM!B$2:H3243,7,0)</f>
        <v>SES-SATE-5260</v>
      </c>
      <c r="E1586" s="24">
        <v>41254</v>
      </c>
      <c r="F1586" s="24">
        <f>E1586+45</f>
        <v>41299</v>
      </c>
      <c r="G1586" s="24">
        <f>VLOOKUP(B1586,SAOM!B$2:D3130,3,0)</f>
        <v>41299</v>
      </c>
      <c r="H1586" s="24">
        <f t="shared" si="92"/>
        <v>41314</v>
      </c>
      <c r="I1586" s="24" t="s">
        <v>458</v>
      </c>
      <c r="J1586" s="48" t="s">
        <v>469</v>
      </c>
      <c r="K1586" s="31" t="str">
        <f>VLOOKUP(B1586,SAOM!B$2:H3127,4,0)</f>
        <v>Aceito</v>
      </c>
      <c r="L1586" s="48" t="s">
        <v>456</v>
      </c>
      <c r="M1586" s="33" t="str">
        <f>VLOOKUP(B1586,SAOM!B$2:F3413,5,0)</f>
        <v>Lider</v>
      </c>
      <c r="N1586" s="40" t="s">
        <v>4798</v>
      </c>
      <c r="O1586" s="40" t="str">
        <f>VLOOKUP(N1586,Coordenadas!B$2:C2433,2,0)</f>
        <v>OESTE</v>
      </c>
      <c r="P1586" s="40" t="str">
        <f>VLOOKUP(N1586,Coordenadas!B$2:D2433,3,0)</f>
        <v xml:space="preserve"> 20°12'15.79"S</v>
      </c>
      <c r="Q1586" s="40" t="str">
        <f>VLOOKUP(N1586,Coordenadas!B$2:E2433,4,0)</f>
        <v xml:space="preserve"> 45° 1'7.68"O</v>
      </c>
      <c r="R1586" s="31">
        <v>4033</v>
      </c>
      <c r="S1586" s="24">
        <v>41297</v>
      </c>
      <c r="T1586" s="54" t="str">
        <f>VLOOKUP(B1586,SAOM!B$2:M3127,9,0)</f>
        <v xml:space="preserve">ROSANA AP. GONDIM DINIZ / ANA CAROLINA </v>
      </c>
      <c r="U1586" s="24" t="str">
        <f>VLOOKUP(B1586,SAOM!B$2:N3127,10,0)</f>
        <v>RUA: SETE DE SETEMNBRO,325 - Bairro CENTRO</v>
      </c>
      <c r="V1586" s="54" t="str">
        <f>VLOOKUP(B1586,SAOM!B$2:P3127,12,0)</f>
        <v>(037)3286-1133 R:46</v>
      </c>
      <c r="W1586" s="175" t="str">
        <f>VLOOKUP(B1586,SAOM!B$2:O3127,11,0)</f>
        <v>35506-000</v>
      </c>
      <c r="X1586" s="31" t="str">
        <f>VLOOKUP(B1586,SAOM!B$2:Q3127,13,0)</f>
        <v>00:20:0e:10:56:ea</v>
      </c>
      <c r="Y1586" s="24">
        <v>41334</v>
      </c>
      <c r="Z1586" s="40" t="s">
        <v>13265</v>
      </c>
      <c r="AA1586" s="55">
        <v>41334</v>
      </c>
      <c r="AB1586" s="56">
        <v>41390</v>
      </c>
      <c r="AC1586" s="287">
        <f>VLOOKUP(D1586,Faturamento!D$3:F3021,3,0)</f>
        <v>41365</v>
      </c>
      <c r="AD1586" s="45" t="s">
        <v>15747</v>
      </c>
      <c r="AE1586" s="55" t="str">
        <f>VLOOKUP(B1586,SAOM!B$2:T3127,16,0)</f>
        <v>-</v>
      </c>
      <c r="AF1586" s="55">
        <f t="shared" si="90"/>
        <v>41424</v>
      </c>
      <c r="AG1586" s="55" t="s">
        <v>4162</v>
      </c>
      <c r="AH1586" s="55"/>
      <c r="AI1586" s="181"/>
      <c r="AJ1586" s="115"/>
      <c r="AK1586" s="115"/>
      <c r="AL1586" s="11" t="str">
        <f>VLOOKUP(B1586,SAOM!B$2:U3244,20,0)</f>
        <v>Modem.</v>
      </c>
    </row>
    <row r="1587" spans="1:38" s="57" customFormat="1" ht="15.75" customHeight="1">
      <c r="A1587" s="39">
        <v>5255</v>
      </c>
      <c r="B1587" s="31">
        <v>5255</v>
      </c>
      <c r="C1587" s="31">
        <v>5255</v>
      </c>
      <c r="D1587" s="31" t="str">
        <f>VLOOKUP(B1587,SAOM!B$2:H3244,7,0)</f>
        <v>SES-SAMA-5255</v>
      </c>
      <c r="E1587" s="24">
        <v>41254</v>
      </c>
      <c r="F1587" s="24">
        <f>E1587+45</f>
        <v>41299</v>
      </c>
      <c r="G1587" s="24">
        <f>VLOOKUP(B1587,SAOM!B$2:D3131,3,0)</f>
        <v>41352</v>
      </c>
      <c r="H1587" s="24">
        <f t="shared" si="92"/>
        <v>41314</v>
      </c>
      <c r="I1587" s="24">
        <v>41334</v>
      </c>
      <c r="J1587" s="48" t="s">
        <v>469</v>
      </c>
      <c r="K1587" s="31" t="str">
        <f>VLOOKUP(B1587,SAOM!B$2:H3128,4,0)</f>
        <v>Aceito</v>
      </c>
      <c r="L1587" s="48" t="s">
        <v>456</v>
      </c>
      <c r="M1587" s="33" t="str">
        <f>VLOOKUP(B1587,SAOM!B$2:F3414,5,0)</f>
        <v>Lider</v>
      </c>
      <c r="N1587" s="40" t="s">
        <v>13214</v>
      </c>
      <c r="O1587" s="40" t="str">
        <f>VLOOKUP(N1587,Coordenadas!B$2:C2434,2,0)</f>
        <v>CENTRO</v>
      </c>
      <c r="P1587" s="40" t="str">
        <f>VLOOKUP(N1587,Coordenadas!B$2:D2434,3,0)</f>
        <v xml:space="preserve"> 19° 0'26.65"S</v>
      </c>
      <c r="Q1587" s="40" t="str">
        <f>VLOOKUP(N1587,Coordenadas!B$2:E2434,4,0)</f>
        <v xml:space="preserve"> 44° 2'24.71"O</v>
      </c>
      <c r="R1587" s="31">
        <v>4033</v>
      </c>
      <c r="S1587" s="24">
        <v>41297</v>
      </c>
      <c r="T1587" s="54" t="str">
        <f>VLOOKUP(B1587,SAOM!B$2:M3128,9,0)</f>
        <v>Ivone/Claudoneia/Rafaela/Adriano</v>
      </c>
      <c r="U1587" s="24" t="str">
        <f>VLOOKUP(B1587,SAOM!B$2:N3128,10,0)</f>
        <v xml:space="preserve">Rua Ozório Joaquim Ribeiro, nº90 - Bairro São Sebastião </v>
      </c>
      <c r="V1587" s="54" t="str">
        <f>VLOOKUP(B1587,SAOM!B$2:P3128,12,0)</f>
        <v>(31) 3717-1355</v>
      </c>
      <c r="W1587" s="175" t="str">
        <f>VLOOKUP(B1587,SAOM!B$2:O3128,11,0)</f>
        <v>35785-000</v>
      </c>
      <c r="X1587" s="31" t="str">
        <f>VLOOKUP(B1587,SAOM!B$2:Q3128,13,0)</f>
        <v>00:20:0E:10:57:D7</v>
      </c>
      <c r="Y1587" s="24">
        <v>41352</v>
      </c>
      <c r="Z1587" s="40" t="s">
        <v>9387</v>
      </c>
      <c r="AA1587" s="55">
        <v>41353</v>
      </c>
      <c r="AB1587" s="56">
        <v>41390</v>
      </c>
      <c r="AC1587" s="287">
        <f>VLOOKUP(D1587,Faturamento!D$3:F3022,3,0)</f>
        <v>41384</v>
      </c>
      <c r="AD1587" s="45"/>
      <c r="AE1587" s="55" t="str">
        <f>VLOOKUP(B1587,SAOM!B$2:T3128,16,0)</f>
        <v>01/03/2013 11:58:16 	Hernan Martins Alves 	Não consegue contato com a localidade.  	Pendência Ativação</v>
      </c>
      <c r="AF1587" s="55">
        <f t="shared" si="90"/>
        <v>41443</v>
      </c>
      <c r="AG1587" s="55" t="s">
        <v>4162</v>
      </c>
      <c r="AH1587" s="55"/>
      <c r="AI1587" s="181"/>
      <c r="AJ1587" s="115"/>
      <c r="AK1587" s="115"/>
      <c r="AL1587" s="40" t="str">
        <f>VLOOKUP(B1587,SAOM!B$2:U3245,20,0)</f>
        <v>Vai deixar conectado no modem, porem não tem computador.</v>
      </c>
    </row>
    <row r="1588" spans="1:38" s="15" customFormat="1" ht="15.75" customHeight="1">
      <c r="A1588" s="39">
        <v>5256</v>
      </c>
      <c r="B1588" s="31">
        <v>5256</v>
      </c>
      <c r="C1588" s="31">
        <v>5256</v>
      </c>
      <c r="D1588" s="33" t="str">
        <f>VLOOKUP(B1588,SAOM!B$2:H3245,7,0)</f>
        <v>SES-SAMA-5256</v>
      </c>
      <c r="E1588" s="13">
        <v>41254</v>
      </c>
      <c r="F1588" s="13">
        <f>E1588+45</f>
        <v>41299</v>
      </c>
      <c r="G1588" s="13">
        <f>VLOOKUP(B1588,SAOM!B$2:D3132,3,0)</f>
        <v>41352</v>
      </c>
      <c r="H1588" s="13">
        <f t="shared" si="92"/>
        <v>41314</v>
      </c>
      <c r="I1588" s="13">
        <v>41334</v>
      </c>
      <c r="J1588" s="10" t="s">
        <v>469</v>
      </c>
      <c r="K1588" s="33" t="str">
        <f>VLOOKUP(B1588,SAOM!B$2:H3129,4,0)</f>
        <v>Aceito</v>
      </c>
      <c r="L1588" s="10" t="s">
        <v>456</v>
      </c>
      <c r="M1588" s="33" t="str">
        <f>VLOOKUP(B1588,SAOM!B$2:F3415,5,0)</f>
        <v>Lider</v>
      </c>
      <c r="N1588" s="11" t="s">
        <v>13214</v>
      </c>
      <c r="O1588" s="11" t="str">
        <f>VLOOKUP(N1588,Coordenadas!B$2:C2435,2,0)</f>
        <v>CENTRO</v>
      </c>
      <c r="P1588" s="11" t="str">
        <f>VLOOKUP(N1588,Coordenadas!B$2:D2435,3,0)</f>
        <v xml:space="preserve"> 19° 0'26.65"S</v>
      </c>
      <c r="Q1588" s="11" t="str">
        <f>VLOOKUP(N1588,Coordenadas!B$2:E2435,4,0)</f>
        <v xml:space="preserve"> 44° 2'24.71"O</v>
      </c>
      <c r="R1588" s="33">
        <v>4033</v>
      </c>
      <c r="S1588" s="13">
        <v>41297</v>
      </c>
      <c r="T1588" s="35" t="str">
        <f>VLOOKUP(B1588,SAOM!B$2:M3129,9,0)</f>
        <v>Ivone/Claudoneia/Rafaela/Adriano</v>
      </c>
      <c r="U1588" s="13" t="str">
        <f>VLOOKUP(B1588,SAOM!B$2:N3129,10,0)</f>
        <v>Rua João Candido Riberio, nº 233 - Bairro São Sebastião</v>
      </c>
      <c r="V1588" s="35" t="str">
        <f>VLOOKUP(B1588,SAOM!B$2:P3129,12,0)</f>
        <v>(31) 3717-1355</v>
      </c>
      <c r="W1588" s="60" t="str">
        <f>VLOOKUP(B1588,SAOM!B$2:O3129,11,0)</f>
        <v>35785-000</v>
      </c>
      <c r="X1588" s="33" t="str">
        <f>VLOOKUP(B1588,SAOM!B$2:Q3129,13,0)</f>
        <v>00:20:0e:10:57:a8</v>
      </c>
      <c r="Y1588" s="13">
        <v>41366</v>
      </c>
      <c r="Z1588" s="11" t="s">
        <v>4670</v>
      </c>
      <c r="AA1588" s="55">
        <v>41366</v>
      </c>
      <c r="AB1588" s="28" t="e">
        <f>VLOOKUP(C1588,Relatorios!A$3:B2359,2,0)</f>
        <v>#N/A</v>
      </c>
      <c r="AC1588" s="287">
        <f>VLOOKUP(D1588,Faturamento!D$3:F3023,3,0)</f>
        <v>41397</v>
      </c>
      <c r="AD1588" s="41"/>
      <c r="AE1588" s="14" t="str">
        <f>VLOOKUP(B1588,SAOM!B$2:T3129,16,0)</f>
        <v>01/03/2013 12:05:12 	Hernan Martins Alves 	Não consegue contato com a localidade.   	Pendência Ativação</v>
      </c>
      <c r="AF1588" s="14">
        <f t="shared" si="90"/>
        <v>41456</v>
      </c>
      <c r="AG1588" s="14" t="s">
        <v>4162</v>
      </c>
      <c r="AH1588" s="14"/>
      <c r="AI1588" s="47"/>
      <c r="AJ1588" s="114"/>
      <c r="AK1588" s="114"/>
      <c r="AL1588" s="11" t="str">
        <f>VLOOKUP(B1588,SAOM!B$2:U3246,20,0)</f>
        <v>Não há terminal próximo.</v>
      </c>
    </row>
    <row r="1589" spans="1:38" s="57" customFormat="1" ht="15.75" customHeight="1">
      <c r="A1589" s="39">
        <v>5257</v>
      </c>
      <c r="B1589" s="31">
        <v>5257</v>
      </c>
      <c r="C1589" s="31">
        <v>5257</v>
      </c>
      <c r="D1589" s="31" t="str">
        <f>VLOOKUP(B1589,SAOM!B$2:H3246,7,0)</f>
        <v>SES-SAMA-5257</v>
      </c>
      <c r="E1589" s="24">
        <v>41254</v>
      </c>
      <c r="F1589" s="24">
        <f>E1589+45</f>
        <v>41299</v>
      </c>
      <c r="G1589" s="24">
        <f>VLOOKUP(B1589,SAOM!B$2:D3133,3,0)</f>
        <v>41352</v>
      </c>
      <c r="H1589" s="24">
        <f t="shared" si="92"/>
        <v>41314</v>
      </c>
      <c r="I1589" s="24">
        <v>41334</v>
      </c>
      <c r="J1589" s="48" t="s">
        <v>469</v>
      </c>
      <c r="K1589" s="31" t="str">
        <f>VLOOKUP(B1589,SAOM!B$2:H3130,4,0)</f>
        <v>Aceito</v>
      </c>
      <c r="L1589" s="48" t="s">
        <v>456</v>
      </c>
      <c r="M1589" s="33" t="str">
        <f>VLOOKUP(B1589,SAOM!B$2:F3416,5,0)</f>
        <v>Lider</v>
      </c>
      <c r="N1589" s="40" t="s">
        <v>13214</v>
      </c>
      <c r="O1589" s="40" t="str">
        <f>VLOOKUP(N1589,Coordenadas!B$2:C2436,2,0)</f>
        <v>CENTRO</v>
      </c>
      <c r="P1589" s="40" t="str">
        <f>VLOOKUP(N1589,Coordenadas!B$2:D2436,3,0)</f>
        <v xml:space="preserve"> 19° 0'26.65"S</v>
      </c>
      <c r="Q1589" s="40" t="str">
        <f>VLOOKUP(N1589,Coordenadas!B$2:E2436,4,0)</f>
        <v xml:space="preserve"> 44° 2'24.71"O</v>
      </c>
      <c r="R1589" s="31">
        <v>4033</v>
      </c>
      <c r="S1589" s="24">
        <v>41297</v>
      </c>
      <c r="T1589" s="54" t="str">
        <f>VLOOKUP(B1589,SAOM!B$2:M3130,9,0)</f>
        <v>Ivone/Claudoneia/Rafaela/Adriano</v>
      </c>
      <c r="U1589" s="24" t="str">
        <f>VLOOKUP(B1589,SAOM!B$2:N3130,10,0)</f>
        <v>Rua Jose Bolivar Gomes Tameirão, nº125 - Bairro São Sebastião</v>
      </c>
      <c r="V1589" s="54" t="str">
        <f>VLOOKUP(B1589,SAOM!B$2:P3130,12,0)</f>
        <v>(31) 3717-13555</v>
      </c>
      <c r="W1589" s="175" t="str">
        <f>VLOOKUP(B1589,SAOM!B$2:O3130,11,0)</f>
        <v>35785-000</v>
      </c>
      <c r="X1589" s="31" t="str">
        <f>VLOOKUP(B1589,SAOM!B$2:Q3130,13,0)</f>
        <v>00:20:0e:10:56:8b</v>
      </c>
      <c r="Y1589" s="24">
        <v>41367</v>
      </c>
      <c r="Z1589" s="40" t="s">
        <v>4670</v>
      </c>
      <c r="AA1589" s="55">
        <v>41368</v>
      </c>
      <c r="AB1589" s="56" t="e">
        <f>VLOOKUP(C1589,Relatorios!A$3:B2360,2,0)</f>
        <v>#N/A</v>
      </c>
      <c r="AC1589" s="287">
        <f>VLOOKUP(D1589,Faturamento!D$3:F3024,3,0)</f>
        <v>41399</v>
      </c>
      <c r="AD1589" s="45"/>
      <c r="AE1589" s="55" t="str">
        <f>VLOOKUP(B1589,SAOM!B$2:T3130,16,0)</f>
        <v>01/03/2013 12:06:24 	Hernan Martins Alves 	Não consegue contato com a localidade.   	Pendência Ativação</v>
      </c>
      <c r="AF1589" s="55">
        <f t="shared" si="90"/>
        <v>41458</v>
      </c>
      <c r="AG1589" s="55" t="s">
        <v>4162</v>
      </c>
      <c r="AH1589" s="55"/>
      <c r="AI1589" s="181"/>
      <c r="AJ1589" s="115"/>
      <c r="AK1589" s="115"/>
      <c r="AL1589" s="40" t="str">
        <f>VLOOKUP(B1589,SAOM!B$2:U3247,20,0)</f>
        <v>Não há terminal próximo.</v>
      </c>
    </row>
    <row r="1590" spans="1:38" s="15" customFormat="1" ht="15.75" customHeight="1">
      <c r="A1590" s="39">
        <v>5247</v>
      </c>
      <c r="B1590" s="31">
        <v>5247</v>
      </c>
      <c r="C1590" s="31">
        <v>5247</v>
      </c>
      <c r="D1590" s="33" t="str">
        <f>VLOOKUP(B1590,SAOM!B$2:H3247,7,0)</f>
        <v>SES-SAAS-5247</v>
      </c>
      <c r="E1590" s="13">
        <v>41254</v>
      </c>
      <c r="F1590" s="13">
        <v>41332</v>
      </c>
      <c r="G1590" s="13">
        <f>VLOOKUP(B1590,SAOM!B$2:D3134,3,0)</f>
        <v>41332</v>
      </c>
      <c r="H1590" s="13">
        <f t="shared" si="92"/>
        <v>41347</v>
      </c>
      <c r="I1590" s="13">
        <v>41306</v>
      </c>
      <c r="J1590" s="10" t="s">
        <v>469</v>
      </c>
      <c r="K1590" s="33" t="str">
        <f>VLOOKUP(B1590,SAOM!B$2:H3131,4,0)</f>
        <v>Aceito</v>
      </c>
      <c r="L1590" s="10" t="s">
        <v>14234</v>
      </c>
      <c r="M1590" s="33" t="str">
        <f>VLOOKUP(B1590,SAOM!B$2:F3417,5,0)</f>
        <v>SH Sat</v>
      </c>
      <c r="N1590" s="11" t="s">
        <v>13225</v>
      </c>
      <c r="O1590" s="11" t="str">
        <f>VLOOKUP(N1590,Coordenadas!B$2:C2437,2,0)</f>
        <v>NORTE DE MINAS</v>
      </c>
      <c r="P1590" s="11" t="str">
        <f>VLOOKUP(N1590,Coordenadas!B$2:D2437,3,0)</f>
        <v xml:space="preserve"> 16°10'3.04"S</v>
      </c>
      <c r="Q1590" s="11" t="str">
        <f>VLOOKUP(N1590,Coordenadas!B$2:E2437,4,0)</f>
        <v xml:space="preserve"> 42°17'52.99"O</v>
      </c>
      <c r="R1590" s="33">
        <v>4035</v>
      </c>
      <c r="S1590" s="13">
        <v>41324</v>
      </c>
      <c r="T1590" s="35" t="str">
        <f>VLOOKUP(B1590,SAOM!B$2:M3131,9,0)</f>
        <v>Valmir Rodrigues / Letícia Zagnoli Miglio</v>
      </c>
      <c r="U1590" s="13" t="str">
        <f>VLOOKUP(B1590,SAOM!B$2:N3131,10,0)</f>
        <v>Praça das Palmeiras 238B - Bairro Vila Aparecida</v>
      </c>
      <c r="V1590" s="35" t="str">
        <f>VLOOKUP(B1590,SAOM!B$2:P3131,12,0)</f>
        <v xml:space="preserve">38 3841-4790 </v>
      </c>
      <c r="W1590" s="60" t="str">
        <f>VLOOKUP(B1590,SAOM!B$2:O3131,11,0)</f>
        <v>39560-000</v>
      </c>
      <c r="X1590" s="33" t="str">
        <f>VLOOKUP(B1590,SAOM!B$2:Q3131,13,0)</f>
        <v>00:20:0e:10:59:10</v>
      </c>
      <c r="Y1590" s="13">
        <v>41333</v>
      </c>
      <c r="Z1590" s="11" t="s">
        <v>14245</v>
      </c>
      <c r="AA1590" s="14">
        <v>41333</v>
      </c>
      <c r="AB1590" s="28">
        <v>41334</v>
      </c>
      <c r="AC1590" s="287">
        <f>VLOOKUP(D1590,Faturamento!D$3:F3025,3,0)</f>
        <v>41364</v>
      </c>
      <c r="AD1590" s="41"/>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 t="shared" si="90"/>
        <v>41423</v>
      </c>
      <c r="AG1590" s="14">
        <v>41360</v>
      </c>
      <c r="AH1590" s="14">
        <v>41388</v>
      </c>
      <c r="AI1590" s="47" t="s">
        <v>16085</v>
      </c>
      <c r="AJ1590" s="14" t="s">
        <v>16259</v>
      </c>
      <c r="AK1590" s="114" t="s">
        <v>17826</v>
      </c>
      <c r="AL1590" s="11" t="str">
        <f>VLOOKUP(B1590,SAOM!B$2:U3248,20,0)</f>
        <v>Conectado ao modem</v>
      </c>
    </row>
    <row r="1591" spans="1:38" s="15" customFormat="1" ht="15.75" customHeight="1">
      <c r="A1591" s="39">
        <v>5246</v>
      </c>
      <c r="B1591" s="31">
        <v>5246</v>
      </c>
      <c r="C1591" s="31">
        <v>5246</v>
      </c>
      <c r="D1591" s="33" t="str">
        <f>VLOOKUP(B1591,SAOM!B$2:H3248,7,0)</f>
        <v>-</v>
      </c>
      <c r="E1591" s="13">
        <v>41254</v>
      </c>
      <c r="F1591" s="13">
        <v>41400</v>
      </c>
      <c r="G1591" s="13">
        <f>VLOOKUP(B1591,SAOM!B$2:D3135,3,0)</f>
        <v>41400</v>
      </c>
      <c r="H1591" s="13">
        <f t="shared" si="92"/>
        <v>41415</v>
      </c>
      <c r="I1591" s="13">
        <v>41306</v>
      </c>
      <c r="J1591" s="10" t="s">
        <v>12061</v>
      </c>
      <c r="K1591" s="33" t="str">
        <f>VLOOKUP(B1591,SAOM!B$2:H3132,4,0)</f>
        <v>A agendar</v>
      </c>
      <c r="L1591" s="10" t="s">
        <v>14234</v>
      </c>
      <c r="M1591" s="33" t="str">
        <f>VLOOKUP(B1591,SAOM!B$2:F3418,5,0)</f>
        <v>SH Sat</v>
      </c>
      <c r="N1591" s="11" t="s">
        <v>13225</v>
      </c>
      <c r="O1591" s="11" t="str">
        <f>VLOOKUP(N1591,Coordenadas!B$2:C2438,2,0)</f>
        <v>NORTE DE MINAS</v>
      </c>
      <c r="P1591" s="11" t="str">
        <f>VLOOKUP(N1591,Coordenadas!B$2:D2438,3,0)</f>
        <v xml:space="preserve"> 16°10'3.04"S</v>
      </c>
      <c r="Q1591" s="11" t="str">
        <f>VLOOKUP(N1591,Coordenadas!B$2:E2438,4,0)</f>
        <v xml:space="preserve"> 42°17'52.99"O</v>
      </c>
      <c r="R1591" s="33">
        <v>4033</v>
      </c>
      <c r="S1591" s="24">
        <v>41403</v>
      </c>
      <c r="T1591" s="35" t="str">
        <f>VLOOKUP(B1591,SAOM!B$2:M3132,9,0)</f>
        <v>Gisélia Maria / Letícia Zagnoli Miglio</v>
      </c>
      <c r="U1591" s="13" t="str">
        <f>VLOOKUP(B1591,SAOM!B$2:N3132,10,0)</f>
        <v>Rua Duque de Caxias, 37 - Bairro Panorama</v>
      </c>
      <c r="V1591" s="35" t="str">
        <f>VLOOKUP(B1591,SAOM!B$2:P3132,12,0)</f>
        <v>38 3841-4719</v>
      </c>
      <c r="W1591" s="60" t="str">
        <f>VLOOKUP(B1591,SAOM!B$2:O3132,11,0)</f>
        <v>39560-000</v>
      </c>
      <c r="X1591" s="33" t="str">
        <f>VLOOKUP(B1591,SAOM!B$2:Q3132,13,0)</f>
        <v>-</v>
      </c>
      <c r="Y1591" s="13"/>
      <c r="Z1591" s="11"/>
      <c r="AA1591" s="14"/>
      <c r="AB1591" s="28" t="e">
        <f>VLOOKUP(C1591,Relatorios!A$3:B2362,2,0)</f>
        <v>#N/A</v>
      </c>
      <c r="AC1591" s="287" t="e">
        <f>VLOOKUP(D1591,Faturamento!D$3:F3026,3,0)</f>
        <v>#N/A</v>
      </c>
      <c r="AD1591" s="41"/>
      <c r="AE1591" s="1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14">
        <f t="shared" si="90"/>
        <v>90</v>
      </c>
      <c r="AG1591" s="14" t="s">
        <v>4162</v>
      </c>
      <c r="AH1591" s="14"/>
      <c r="AI1591" s="47"/>
      <c r="AJ1591" s="114"/>
      <c r="AK1591" s="114"/>
      <c r="AL1591" s="11" t="str">
        <f>VLOOKUP(B1591,SAOM!B$2:U3249,20,0)</f>
        <v>-</v>
      </c>
    </row>
    <row r="1592" spans="1:38" s="15" customFormat="1" ht="15.75" customHeight="1">
      <c r="A1592" s="39">
        <v>5245</v>
      </c>
      <c r="B1592" s="31">
        <v>5245</v>
      </c>
      <c r="C1592" s="31">
        <v>5245</v>
      </c>
      <c r="D1592" s="33" t="str">
        <f>VLOOKUP(B1592,SAOM!B$2:H3249,7,0)</f>
        <v>SES-SAAS-5245</v>
      </c>
      <c r="E1592" s="13">
        <v>41254</v>
      </c>
      <c r="F1592" s="13">
        <v>41332</v>
      </c>
      <c r="G1592" s="13">
        <f>VLOOKUP(B1592,SAOM!B$2:D3136,3,0)</f>
        <v>41332</v>
      </c>
      <c r="H1592" s="13">
        <f t="shared" si="92"/>
        <v>41347</v>
      </c>
      <c r="I1592" s="13">
        <v>41306</v>
      </c>
      <c r="J1592" s="10" t="s">
        <v>469</v>
      </c>
      <c r="K1592" s="33" t="str">
        <f>VLOOKUP(B1592,SAOM!B$2:H3133,4,0)</f>
        <v>Aceito</v>
      </c>
      <c r="L1592" s="10" t="s">
        <v>14234</v>
      </c>
      <c r="M1592" s="33" t="str">
        <f>VLOOKUP(B1592,SAOM!B$2:F3419,5,0)</f>
        <v>SH Sat</v>
      </c>
      <c r="N1592" s="11" t="s">
        <v>13225</v>
      </c>
      <c r="O1592" s="11" t="str">
        <f>VLOOKUP(N1592,Coordenadas!B$2:C2439,2,0)</f>
        <v>NORTE DE MINAS</v>
      </c>
      <c r="P1592" s="11" t="str">
        <f>VLOOKUP(N1592,Coordenadas!B$2:D2439,3,0)</f>
        <v xml:space="preserve"> 16°10'3.04"S</v>
      </c>
      <c r="Q1592" s="11" t="str">
        <f>VLOOKUP(N1592,Coordenadas!B$2:E2439,4,0)</f>
        <v xml:space="preserve"> 42°17'52.99"O</v>
      </c>
      <c r="R1592" s="33">
        <v>4035</v>
      </c>
      <c r="S1592" s="13">
        <v>41324</v>
      </c>
      <c r="T1592" s="35" t="str">
        <f>VLOOKUP(B1592,SAOM!B$2:M3133,9,0)</f>
        <v>Maria Cecilia Barros - Letícia Zagnoli Miglio</v>
      </c>
      <c r="U1592" s="13" t="str">
        <f>VLOOKUP(B1592,SAOM!B$2:N3133,10,0)</f>
        <v>Rua José Martins dos Anjos 260 - Bairro Centro</v>
      </c>
      <c r="V1592" s="35" t="str">
        <f>VLOOKUP(B1592,SAOM!B$2:P3133,12,0)</f>
        <v xml:space="preserve">38 3841-4762 </v>
      </c>
      <c r="W1592" s="60" t="str">
        <f>VLOOKUP(B1592,SAOM!B$2:O3133,11,0)</f>
        <v>39560-000</v>
      </c>
      <c r="X1592" s="33" t="str">
        <f>VLOOKUP(B1592,SAOM!B$2:Q3133,13,0)</f>
        <v>00:20:0E:10:56:19</v>
      </c>
      <c r="Y1592" s="13">
        <v>41332</v>
      </c>
      <c r="Z1592" s="11" t="s">
        <v>12961</v>
      </c>
      <c r="AA1592" s="14">
        <v>41333</v>
      </c>
      <c r="AB1592" s="28">
        <v>41334</v>
      </c>
      <c r="AC1592" s="287">
        <f>VLOOKUP(D1592,Faturamento!D$3:F3027,3,0)</f>
        <v>41364</v>
      </c>
      <c r="AD1592" s="41"/>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 t="shared" si="90"/>
        <v>41423</v>
      </c>
      <c r="AG1592" s="14" t="s">
        <v>4162</v>
      </c>
      <c r="AH1592" s="14"/>
      <c r="AI1592" s="47"/>
      <c r="AJ1592" s="114"/>
      <c r="AK1592" s="114"/>
      <c r="AL1592" s="11" t="str">
        <f>VLOOKUP(B1592,SAOM!B$2:U3250,20,0)</f>
        <v>Vai deixar conectado no modem.</v>
      </c>
    </row>
    <row r="1593" spans="1:38" s="15" customFormat="1" ht="15.75" customHeight="1">
      <c r="A1593" s="39">
        <v>5253</v>
      </c>
      <c r="B1593" s="31">
        <v>5253</v>
      </c>
      <c r="C1593" s="31">
        <v>5253</v>
      </c>
      <c r="D1593" s="33" t="str">
        <f>VLOOKUP(B1593,SAOM!B$2:H3250,7,0)</f>
        <v>SES-SAAS-5253</v>
      </c>
      <c r="E1593" s="13">
        <v>41254</v>
      </c>
      <c r="F1593" s="13">
        <v>41332</v>
      </c>
      <c r="G1593" s="13">
        <f>VLOOKUP(B1593,SAOM!B$2:D3137,3,0)</f>
        <v>41332</v>
      </c>
      <c r="H1593" s="13">
        <f t="shared" si="92"/>
        <v>41347</v>
      </c>
      <c r="I1593" s="13">
        <v>41306</v>
      </c>
      <c r="J1593" s="10" t="s">
        <v>469</v>
      </c>
      <c r="K1593" s="33" t="str">
        <f>VLOOKUP(B1593,SAOM!B$2:H3134,4,0)</f>
        <v>Aceito</v>
      </c>
      <c r="L1593" s="10" t="s">
        <v>14234</v>
      </c>
      <c r="M1593" s="33" t="str">
        <f>VLOOKUP(B1593,SAOM!B$2:F3420,5,0)</f>
        <v>SH Sat</v>
      </c>
      <c r="N1593" s="11" t="s">
        <v>13225</v>
      </c>
      <c r="O1593" s="11" t="str">
        <f>VLOOKUP(N1593,Coordenadas!B$2:C2440,2,0)</f>
        <v>NORTE DE MINAS</v>
      </c>
      <c r="P1593" s="11" t="str">
        <f>VLOOKUP(N1593,Coordenadas!B$2:D2440,3,0)</f>
        <v xml:space="preserve"> 16°10'3.04"S</v>
      </c>
      <c r="Q1593" s="11" t="str">
        <f>VLOOKUP(N1593,Coordenadas!B$2:E2440,4,0)</f>
        <v xml:space="preserve"> 42°17'52.99"O</v>
      </c>
      <c r="R1593" s="31">
        <v>4035</v>
      </c>
      <c r="S1593" s="13">
        <v>41324</v>
      </c>
      <c r="T1593" s="35" t="str">
        <f>VLOOKUP(B1593,SAOM!B$2:M3134,9,0)</f>
        <v>Glauber Silva Correa / Letícia Zagnoli Miglio</v>
      </c>
      <c r="U1593" s="13" t="str">
        <f>VLOOKUP(B1593,SAOM!B$2:N3134,10,0)</f>
        <v>Rua Maria José s/n - Bairro PSF Ferreiropolis</v>
      </c>
      <c r="V1593" s="35" t="str">
        <f>VLOOKUP(B1593,SAOM!B$2:P3134,12,0)</f>
        <v>38 3842-1044</v>
      </c>
      <c r="W1593" s="60" t="str">
        <f>VLOOKUP(B1593,SAOM!B$2:O3134,11,0)</f>
        <v>39560-000</v>
      </c>
      <c r="X1593" s="33" t="str">
        <f>VLOOKUP(B1593,SAOM!B$2:Q3134,13,0)</f>
        <v>00:20:0e:10:57:ef</v>
      </c>
      <c r="Y1593" s="13">
        <v>41337</v>
      </c>
      <c r="Z1593" s="11" t="s">
        <v>14245</v>
      </c>
      <c r="AA1593" s="14">
        <v>41337</v>
      </c>
      <c r="AB1593" s="28">
        <v>41340</v>
      </c>
      <c r="AC1593" s="287">
        <f>VLOOKUP(D1593,Faturamento!D$3:F3028,3,0)</f>
        <v>41368</v>
      </c>
      <c r="AD1593" s="41" t="s">
        <v>15746</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 t="shared" si="90"/>
        <v>41427</v>
      </c>
      <c r="AG1593" s="14" t="s">
        <v>4162</v>
      </c>
      <c r="AH1593" s="14"/>
      <c r="AI1593" s="47"/>
      <c r="AJ1593" s="114"/>
      <c r="AK1593" s="114"/>
      <c r="AL1593" s="11" t="str">
        <f>VLOOKUP(B1593,SAOM!B$2:U3251,20,0)</f>
        <v>Modem.</v>
      </c>
    </row>
    <row r="1594" spans="1:38" s="15" customFormat="1" ht="15.75" customHeight="1">
      <c r="A1594" s="39">
        <v>5252</v>
      </c>
      <c r="B1594" s="31">
        <v>5252</v>
      </c>
      <c r="C1594" s="31">
        <v>5252</v>
      </c>
      <c r="D1594" s="33" t="str">
        <f>VLOOKUP(B1594,SAOM!B$2:H3251,7,0)</f>
        <v>SES-SAAS-5252</v>
      </c>
      <c r="E1594" s="13">
        <v>41254</v>
      </c>
      <c r="F1594" s="13">
        <v>41332</v>
      </c>
      <c r="G1594" s="13">
        <f>VLOOKUP(B1594,SAOM!B$2:D3138,3,0)</f>
        <v>41332</v>
      </c>
      <c r="H1594" s="13">
        <f t="shared" si="92"/>
        <v>41347</v>
      </c>
      <c r="I1594" s="13">
        <v>41306</v>
      </c>
      <c r="J1594" s="10" t="s">
        <v>469</v>
      </c>
      <c r="K1594" s="33" t="str">
        <f>VLOOKUP(B1594,SAOM!B$2:H3135,4,0)</f>
        <v>Aceito</v>
      </c>
      <c r="L1594" s="10" t="s">
        <v>14234</v>
      </c>
      <c r="M1594" s="33" t="str">
        <f>VLOOKUP(B1594,SAOM!B$2:F3421,5,0)</f>
        <v>SH Sat</v>
      </c>
      <c r="N1594" s="11" t="s">
        <v>13225</v>
      </c>
      <c r="O1594" s="11" t="str">
        <f>VLOOKUP(N1594,Coordenadas!B$2:C2441,2,0)</f>
        <v>NORTE DE MINAS</v>
      </c>
      <c r="P1594" s="11" t="str">
        <f>VLOOKUP(N1594,Coordenadas!B$2:D2441,3,0)</f>
        <v xml:space="preserve"> 16°10'3.04"S</v>
      </c>
      <c r="Q1594" s="11" t="str">
        <f>VLOOKUP(N1594,Coordenadas!B$2:E2441,4,0)</f>
        <v xml:space="preserve"> 42°17'52.99"O</v>
      </c>
      <c r="R1594" s="31">
        <v>4035</v>
      </c>
      <c r="S1594" s="13">
        <v>41324</v>
      </c>
      <c r="T1594" s="35" t="str">
        <f>VLOOKUP(B1594,SAOM!B$2:M3135,9,0)</f>
        <v>Cristiane de Oliviera / Letícia Zagnoli Migli</v>
      </c>
      <c r="U1594" s="13" t="str">
        <f>VLOOKUP(B1594,SAOM!B$2:N3135,10,0)</f>
        <v>Rua Nossa Senhora Aparecida s/n  - Bairro Pov Curralinho'</v>
      </c>
      <c r="V1594" s="35" t="str">
        <f>VLOOKUP(B1594,SAOM!B$2:P3135,12,0)</f>
        <v>38 3841-1479</v>
      </c>
      <c r="W1594" s="60" t="str">
        <f>VLOOKUP(B1594,SAOM!B$2:O3135,11,0)</f>
        <v>39560-000</v>
      </c>
      <c r="X1594" s="33" t="str">
        <f>VLOOKUP(B1594,SAOM!B$2:Q3135,13,0)</f>
        <v>00:20:0e:10:57:3d</v>
      </c>
      <c r="Y1594" s="13">
        <v>41337</v>
      </c>
      <c r="Z1594" s="11" t="s">
        <v>14245</v>
      </c>
      <c r="AA1594" s="14">
        <v>41337</v>
      </c>
      <c r="AB1594" s="28">
        <v>41341</v>
      </c>
      <c r="AC1594" s="287">
        <f>VLOOKUP(D1594,Faturamento!D$3:F3029,3,0)</f>
        <v>41368</v>
      </c>
      <c r="AD1594" s="41" t="s">
        <v>15746</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 t="shared" si="90"/>
        <v>41427</v>
      </c>
      <c r="AG1594" s="14" t="s">
        <v>4162</v>
      </c>
      <c r="AH1594" s="14"/>
      <c r="AI1594" s="47"/>
      <c r="AJ1594" s="114"/>
      <c r="AK1594" s="114"/>
      <c r="AL1594" s="11" t="str">
        <f>VLOOKUP(B1594,SAOM!B$2:U3252,20,0)</f>
        <v>Conectado ao modem</v>
      </c>
    </row>
    <row r="1595" spans="1:38" s="15" customFormat="1" ht="15.75" customHeight="1">
      <c r="A1595" s="39">
        <v>5251</v>
      </c>
      <c r="B1595" s="31">
        <v>5251</v>
      </c>
      <c r="C1595" s="31">
        <v>5251</v>
      </c>
      <c r="D1595" s="33" t="str">
        <f>VLOOKUP(B1595,SAOM!B$2:H3252,7,0)</f>
        <v>SES-SAAS-5251</v>
      </c>
      <c r="E1595" s="13">
        <v>41254</v>
      </c>
      <c r="F1595" s="13">
        <v>41332</v>
      </c>
      <c r="G1595" s="13">
        <f>VLOOKUP(B1595,SAOM!B$2:D3139,3,0)</f>
        <v>41332</v>
      </c>
      <c r="H1595" s="13">
        <f t="shared" si="92"/>
        <v>41347</v>
      </c>
      <c r="I1595" s="13">
        <v>41306</v>
      </c>
      <c r="J1595" s="10" t="s">
        <v>469</v>
      </c>
      <c r="K1595" s="33" t="str">
        <f>VLOOKUP(B1595,SAOM!B$2:H3136,4,0)</f>
        <v>Aceito</v>
      </c>
      <c r="L1595" s="10" t="s">
        <v>14234</v>
      </c>
      <c r="M1595" s="33" t="str">
        <f>VLOOKUP(B1595,SAOM!B$2:F3422,5,0)</f>
        <v>SH Sat</v>
      </c>
      <c r="N1595" s="11" t="s">
        <v>13225</v>
      </c>
      <c r="O1595" s="11" t="str">
        <f>VLOOKUP(N1595,Coordenadas!B$2:C2442,2,0)</f>
        <v>NORTE DE MINAS</v>
      </c>
      <c r="P1595" s="11" t="str">
        <f>VLOOKUP(N1595,Coordenadas!B$2:D2442,3,0)</f>
        <v xml:space="preserve"> 16°10'3.04"S</v>
      </c>
      <c r="Q1595" s="11" t="str">
        <f>VLOOKUP(N1595,Coordenadas!B$2:E2442,4,0)</f>
        <v xml:space="preserve"> 42°17'52.99"O</v>
      </c>
      <c r="R1595" s="31">
        <v>4035</v>
      </c>
      <c r="S1595" s="13">
        <v>41324</v>
      </c>
      <c r="T1595" s="35" t="str">
        <f>VLOOKUP(B1595,SAOM!B$2:M3136,9,0)</f>
        <v>Monarlei Willian Sarmento / Letícia Zagnoli M</v>
      </c>
      <c r="U1595" s="13" t="str">
        <f>VLOOKUP(B1595,SAOM!B$2:N3136,10,0)</f>
        <v>Praça Nossa Senhora de Fatima s/n  - Bairro Pov. Nova Fatima Dist de Nova Fátima</v>
      </c>
      <c r="V1595" s="35" t="str">
        <f>VLOOKUP(B1595,SAOM!B$2:P3136,12,0)</f>
        <v>38 3842-3005</v>
      </c>
      <c r="W1595" s="60" t="str">
        <f>VLOOKUP(B1595,SAOM!B$2:O3136,11,0)</f>
        <v>39560-000</v>
      </c>
      <c r="X1595" s="33" t="str">
        <f>VLOOKUP(B1595,SAOM!B$2:Q3136,13,0)</f>
        <v>00:20:0e:10:58:c1</v>
      </c>
      <c r="Y1595" s="13">
        <v>41337</v>
      </c>
      <c r="Z1595" s="11" t="s">
        <v>14245</v>
      </c>
      <c r="AA1595" s="14">
        <v>41337</v>
      </c>
      <c r="AB1595" s="28">
        <v>41340</v>
      </c>
      <c r="AC1595" s="287">
        <f>VLOOKUP(D1595,Faturamento!D$3:F3030,3,0)</f>
        <v>41368</v>
      </c>
      <c r="AD1595" s="41" t="s">
        <v>15746</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 t="shared" si="90"/>
        <v>41427</v>
      </c>
      <c r="AG1595" s="14" t="s">
        <v>4162</v>
      </c>
      <c r="AH1595" s="14"/>
      <c r="AI1595" s="47"/>
      <c r="AJ1595" s="114"/>
      <c r="AK1595" s="114"/>
      <c r="AL1595" s="11" t="str">
        <f>VLOOKUP(B1595,SAOM!B$2:U3253,20,0)</f>
        <v>Conectado ao modem</v>
      </c>
    </row>
    <row r="1596" spans="1:38" s="15" customFormat="1" ht="15.75" customHeight="1">
      <c r="A1596" s="39">
        <v>5249</v>
      </c>
      <c r="B1596" s="31">
        <v>5249</v>
      </c>
      <c r="C1596" s="31">
        <v>5249</v>
      </c>
      <c r="D1596" s="33" t="str">
        <f>VLOOKUP(B1596,SAOM!B$2:H3253,7,0)</f>
        <v>-</v>
      </c>
      <c r="E1596" s="13">
        <v>41254</v>
      </c>
      <c r="F1596" s="13">
        <f>E1596+45</f>
        <v>41299</v>
      </c>
      <c r="G1596" s="13">
        <f>VLOOKUP(B1596,SAOM!B$2:D3140,3,0)</f>
        <v>41299</v>
      </c>
      <c r="H1596" s="13">
        <f t="shared" si="92"/>
        <v>41314</v>
      </c>
      <c r="I1596" s="13" t="s">
        <v>458</v>
      </c>
      <c r="J1596" s="10" t="s">
        <v>688</v>
      </c>
      <c r="K1596" s="33" t="str">
        <f>VLOOKUP(B1596,SAOM!B$2:H3137,4,0)</f>
        <v>A agendar</v>
      </c>
      <c r="L1596" s="10" t="s">
        <v>456</v>
      </c>
      <c r="M1596" s="33" t="str">
        <f>VLOOKUP(B1596,SAOM!B$2:F3423,5,0)</f>
        <v>Lider</v>
      </c>
      <c r="N1596" s="11" t="s">
        <v>13225</v>
      </c>
      <c r="O1596" s="11" t="str">
        <f>VLOOKUP(N1596,Coordenadas!B$2:C2443,2,0)</f>
        <v>NORTE DE MINAS</v>
      </c>
      <c r="P1596" s="11" t="str">
        <f>VLOOKUP(N1596,Coordenadas!B$2:D2443,3,0)</f>
        <v xml:space="preserve"> 16°10'3.04"S</v>
      </c>
      <c r="Q1596" s="11" t="str">
        <f>VLOOKUP(N1596,Coordenadas!B$2:E2443,4,0)</f>
        <v xml:space="preserve"> 42°17'52.99"O</v>
      </c>
      <c r="R1596" s="33">
        <v>4033</v>
      </c>
      <c r="S1596" s="13">
        <v>41337</v>
      </c>
      <c r="T1596" s="35" t="str">
        <f>VLOOKUP(B1596,SAOM!B$2:M3137,9,0)</f>
        <v>Eliane Cristina Alves / Letícia Zagnoli Migli</v>
      </c>
      <c r="U1596" s="13" t="str">
        <f>VLOOKUP(B1596,SAOM!B$2:N3137,10,0)</f>
        <v>Rua Beira Rio 380B - Bairro São Fidelis</v>
      </c>
      <c r="V1596" s="35" t="str">
        <f>VLOOKUP(B1596,SAOM!B$2:P3137,12,0)</f>
        <v>38 3841-4025</v>
      </c>
      <c r="W1596" s="60" t="str">
        <f>VLOOKUP(B1596,SAOM!B$2:O3137,11,0)</f>
        <v>39560-000</v>
      </c>
      <c r="X1596" s="33" t="str">
        <f>VLOOKUP(B1596,SAOM!B$2:Q3137,13,0)</f>
        <v>-</v>
      </c>
      <c r="Y1596" s="13"/>
      <c r="Z1596" s="11"/>
      <c r="AA1596" s="14"/>
      <c r="AB1596" s="28" t="e">
        <f>VLOOKUP(C1596,Relatorios!A$3:B2367,2,0)</f>
        <v>#N/A</v>
      </c>
      <c r="AC1596" s="287" t="e">
        <f>VLOOKUP(D1596,Faturamento!D$3:F3031,3,0)</f>
        <v>#N/A</v>
      </c>
      <c r="AD1596" s="41"/>
      <c r="AE1596" s="14" t="str">
        <f>VLOOKUP(B1596,SAOM!B$2:T3137,16,0)</f>
        <v>-</v>
      </c>
      <c r="AF1596" s="14">
        <f t="shared" si="90"/>
        <v>90</v>
      </c>
      <c r="AG1596" s="14" t="s">
        <v>4162</v>
      </c>
      <c r="AH1596" s="14"/>
      <c r="AI1596" s="47"/>
      <c r="AJ1596" s="114"/>
      <c r="AK1596" s="114"/>
      <c r="AL1596" s="11" t="str">
        <f>VLOOKUP(B1596,SAOM!B$2:U3254,20,0)</f>
        <v>-</v>
      </c>
    </row>
    <row r="1597" spans="1:38" s="15" customFormat="1" ht="15.75" customHeight="1">
      <c r="A1597" s="39">
        <v>5248</v>
      </c>
      <c r="B1597" s="31">
        <v>5248</v>
      </c>
      <c r="C1597" s="31">
        <v>5248</v>
      </c>
      <c r="D1597" s="33" t="str">
        <f>VLOOKUP(B1597,SAOM!B$2:H3254,7,0)</f>
        <v>SES-SAAS-5248</v>
      </c>
      <c r="E1597" s="13">
        <v>41254</v>
      </c>
      <c r="F1597" s="13">
        <v>41332</v>
      </c>
      <c r="G1597" s="13">
        <f>VLOOKUP(B1597,SAOM!B$2:D3141,3,0)</f>
        <v>41332</v>
      </c>
      <c r="H1597" s="13">
        <f t="shared" si="92"/>
        <v>41347</v>
      </c>
      <c r="I1597" s="13">
        <v>41306</v>
      </c>
      <c r="J1597" s="10" t="s">
        <v>469</v>
      </c>
      <c r="K1597" s="33" t="str">
        <f>VLOOKUP(B1597,SAOM!B$2:H3138,4,0)</f>
        <v>Aceito</v>
      </c>
      <c r="L1597" s="10" t="s">
        <v>14234</v>
      </c>
      <c r="M1597" s="33" t="str">
        <f>VLOOKUP(B1597,SAOM!B$2:F3424,5,0)</f>
        <v>SH Sat</v>
      </c>
      <c r="N1597" s="11" t="s">
        <v>13225</v>
      </c>
      <c r="O1597" s="11" t="str">
        <f>VLOOKUP(N1597,Coordenadas!B$2:C2444,2,0)</f>
        <v>NORTE DE MINAS</v>
      </c>
      <c r="P1597" s="11" t="str">
        <f>VLOOKUP(N1597,Coordenadas!B$2:D2444,3,0)</f>
        <v xml:space="preserve"> 16°10'3.04"S</v>
      </c>
      <c r="Q1597" s="11" t="str">
        <f>VLOOKUP(N1597,Coordenadas!B$2:E2444,4,0)</f>
        <v xml:space="preserve"> 42°17'52.99"O</v>
      </c>
      <c r="R1597" s="31">
        <v>4035</v>
      </c>
      <c r="S1597" s="13">
        <v>41324</v>
      </c>
      <c r="T1597" s="35" t="str">
        <f>VLOOKUP(B1597,SAOM!B$2:M3138,9,0)</f>
        <v>Walkiria Pena Brito / Letícia Zagnoli Miglio</v>
      </c>
      <c r="U1597" s="13" t="str">
        <f>VLOOKUP(B1597,SAOM!B$2:N3138,10,0)</f>
        <v>Rua Pedro Alvares Cabral 25B - Bairro Santo Antonio</v>
      </c>
      <c r="V1597" s="35" t="str">
        <f>VLOOKUP(B1597,SAOM!B$2:P3138,12,0)</f>
        <v>38 3841-1038</v>
      </c>
      <c r="W1597" s="60" t="str">
        <f>VLOOKUP(B1597,SAOM!B$2:O3138,11,0)</f>
        <v>39560-000</v>
      </c>
      <c r="X1597" s="33" t="str">
        <f>VLOOKUP(B1597,SAOM!B$2:Q3138,13,0)</f>
        <v>00:20:0e:10:58:d6</v>
      </c>
      <c r="Y1597" s="13">
        <v>41334</v>
      </c>
      <c r="Z1597" s="11" t="s">
        <v>14245</v>
      </c>
      <c r="AA1597" s="14">
        <v>41334</v>
      </c>
      <c r="AB1597" s="28">
        <v>41334</v>
      </c>
      <c r="AC1597" s="287">
        <f>VLOOKUP(D1597,Faturamento!D$3:F3032,3,0)</f>
        <v>41365</v>
      </c>
      <c r="AD1597" s="41" t="s">
        <v>15746</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 t="shared" si="90"/>
        <v>41424</v>
      </c>
      <c r="AG1597" s="14" t="s">
        <v>4162</v>
      </c>
      <c r="AH1597" s="14"/>
      <c r="AI1597" s="47"/>
      <c r="AJ1597" s="114"/>
      <c r="AK1597" s="114"/>
      <c r="AL1597" s="11" t="str">
        <f>VLOOKUP(B1597,SAOM!B$2:U3255,20,0)</f>
        <v>Conectado ao modem</v>
      </c>
    </row>
    <row r="1598" spans="1:38" s="15" customFormat="1" ht="15.75" customHeight="1">
      <c r="A1598" s="39">
        <v>5250</v>
      </c>
      <c r="B1598" s="31">
        <v>5250</v>
      </c>
      <c r="C1598" s="31">
        <v>5250</v>
      </c>
      <c r="D1598" s="33" t="str">
        <f>VLOOKUP(B1598,SAOM!B$2:H3255,7,0)</f>
        <v>-</v>
      </c>
      <c r="E1598" s="13">
        <v>41254</v>
      </c>
      <c r="F1598" s="13">
        <f>E1598+45</f>
        <v>41299</v>
      </c>
      <c r="G1598" s="13">
        <f>VLOOKUP(B1598,SAOM!B$2:D3142,3,0)</f>
        <v>41299</v>
      </c>
      <c r="H1598" s="13">
        <f t="shared" si="92"/>
        <v>41314</v>
      </c>
      <c r="I1598" s="13">
        <v>41306</v>
      </c>
      <c r="J1598" s="10" t="s">
        <v>700</v>
      </c>
      <c r="K1598" s="33" t="str">
        <f>VLOOKUP(B1598,SAOM!B$2:H3139,4,0)</f>
        <v>Paralisado</v>
      </c>
      <c r="L1598" s="10" t="s">
        <v>14234</v>
      </c>
      <c r="M1598" s="33" t="str">
        <f>VLOOKUP(B1598,SAOM!B$2:F3425,5,0)</f>
        <v>SH Sat</v>
      </c>
      <c r="N1598" s="11" t="s">
        <v>13225</v>
      </c>
      <c r="O1598" s="11" t="str">
        <f>VLOOKUP(N1598,Coordenadas!B$2:C2445,2,0)</f>
        <v>NORTE DE MINAS</v>
      </c>
      <c r="P1598" s="11" t="str">
        <f>VLOOKUP(N1598,Coordenadas!B$2:D2445,3,0)</f>
        <v xml:space="preserve"> 16°10'3.04"S</v>
      </c>
      <c r="Q1598" s="11" t="str">
        <f>VLOOKUP(N1598,Coordenadas!B$2:E2445,4,0)</f>
        <v xml:space="preserve"> 42°17'52.99"O</v>
      </c>
      <c r="R1598" s="33">
        <v>4033</v>
      </c>
      <c r="S1598" s="13">
        <v>41324</v>
      </c>
      <c r="T1598" s="35" t="str">
        <f>VLOOKUP(B1598,SAOM!B$2:M3139,9,0)</f>
        <v>Larissa Martins / Letícia Zagnoli Miglio</v>
      </c>
      <c r="U1598" s="13" t="str">
        <f>VLOOKUP(B1598,SAOM!B$2:N3139,10,0)</f>
        <v>Rua Pedra Azul s/n - Bairro Vila Canaa</v>
      </c>
      <c r="V1598" s="35" t="str">
        <f>VLOOKUP(B1598,SAOM!B$2:P3139,12,0)</f>
        <v>38 3841-3895</v>
      </c>
      <c r="W1598" s="60" t="str">
        <f>VLOOKUP(B1598,SAOM!B$2:O3139,11,0)</f>
        <v>39560-000</v>
      </c>
      <c r="X1598" s="33" t="str">
        <f>VLOOKUP(B1598,SAOM!B$2:Q3139,13,0)</f>
        <v>-</v>
      </c>
      <c r="Y1598" s="13"/>
      <c r="Z1598" s="11"/>
      <c r="AA1598" s="14"/>
      <c r="AB1598" s="28" t="e">
        <f>VLOOKUP(C1598,Relatorios!A$3:B2369,2,0)</f>
        <v>#N/A</v>
      </c>
      <c r="AC1598" s="287" t="e">
        <f>VLOOKUP(D1598,Faturamento!D$3:F3033,3,0)</f>
        <v>#N/A</v>
      </c>
      <c r="AD1598" s="41"/>
      <c r="AE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F1598" s="14">
        <f t="shared" si="90"/>
        <v>90</v>
      </c>
      <c r="AG1598" s="14" t="s">
        <v>4162</v>
      </c>
      <c r="AH1598" s="14"/>
      <c r="AI1598" s="47"/>
      <c r="AJ1598" s="114"/>
      <c r="AK1598" s="114"/>
      <c r="AL1598" s="11" t="str">
        <f>VLOOKUP(B1598,SAOM!B$2:U3256,20,0)</f>
        <v>-</v>
      </c>
    </row>
    <row r="1599" spans="1:38" s="57" customFormat="1" ht="15.75" customHeight="1">
      <c r="A1599" s="39">
        <v>5254</v>
      </c>
      <c r="B1599" s="31">
        <v>5254</v>
      </c>
      <c r="C1599" s="31">
        <v>5254</v>
      </c>
      <c r="D1599" s="31" t="str">
        <f>VLOOKUP(B1599,SAOM!B$2:H3256,7,0)</f>
        <v>SES-SAAS-5254</v>
      </c>
      <c r="E1599" s="24">
        <v>41254</v>
      </c>
      <c r="F1599" s="24">
        <v>41332</v>
      </c>
      <c r="G1599" s="24">
        <f>VLOOKUP(B1599,SAOM!B$2:D3143,3,0)</f>
        <v>41332</v>
      </c>
      <c r="H1599" s="24">
        <f t="shared" si="92"/>
        <v>41347</v>
      </c>
      <c r="I1599" s="24">
        <v>41306</v>
      </c>
      <c r="J1599" s="48" t="s">
        <v>469</v>
      </c>
      <c r="K1599" s="31" t="str">
        <f>VLOOKUP(B1599,SAOM!B$2:H3140,4,0)</f>
        <v>Aceito</v>
      </c>
      <c r="L1599" s="48" t="s">
        <v>14234</v>
      </c>
      <c r="M1599" s="33" t="str">
        <f>VLOOKUP(B1599,SAOM!B$2:F3426,5,0)</f>
        <v>SH Sat</v>
      </c>
      <c r="N1599" s="40" t="s">
        <v>13225</v>
      </c>
      <c r="O1599" s="40" t="str">
        <f>VLOOKUP(N1599,Coordenadas!B$2:C2446,2,0)</f>
        <v>NORTE DE MINAS</v>
      </c>
      <c r="P1599" s="40" t="str">
        <f>VLOOKUP(N1599,Coordenadas!B$2:D2446,3,0)</f>
        <v xml:space="preserve"> 16°10'3.04"S</v>
      </c>
      <c r="Q1599" s="40" t="str">
        <f>VLOOKUP(N1599,Coordenadas!B$2:E2446,4,0)</f>
        <v xml:space="preserve"> 42°17'52.99"O</v>
      </c>
      <c r="R1599" s="31">
        <v>4035</v>
      </c>
      <c r="S1599" s="24">
        <v>41324</v>
      </c>
      <c r="T1599" s="54" t="str">
        <f>VLOOKUP(B1599,SAOM!B$2:M3140,9,0)</f>
        <v>Simone Kelle / Letícia Zagnoli Miglio</v>
      </c>
      <c r="U1599" s="24" t="str">
        <f>VLOOKUP(B1599,SAOM!B$2:N3140,10,0)</f>
        <v>Rua Santa Helena s/n - Bairro PSF Nova Matrona</v>
      </c>
      <c r="V1599" s="54" t="str">
        <f>VLOOKUP(B1599,SAOM!B$2:P3140,12,0)</f>
        <v>38 3842-2230</v>
      </c>
      <c r="W1599" s="175" t="str">
        <f>VLOOKUP(B1599,SAOM!B$2:O3140,11,0)</f>
        <v>39560-000</v>
      </c>
      <c r="X1599" s="31" t="str">
        <f>VLOOKUP(B1599,SAOM!B$2:Q3140,13,0)</f>
        <v>00:20:0e:10:58:ba</v>
      </c>
      <c r="Y1599" s="24">
        <v>41337</v>
      </c>
      <c r="Z1599" s="40" t="s">
        <v>13828</v>
      </c>
      <c r="AA1599" s="55">
        <v>41338</v>
      </c>
      <c r="AB1599" s="56">
        <v>41340</v>
      </c>
      <c r="AC1599" s="287">
        <f>VLOOKUP(D1599,Faturamento!D$3:F3034,3,0)</f>
        <v>41369</v>
      </c>
      <c r="AD1599" s="45" t="s">
        <v>15746</v>
      </c>
      <c r="AE1599" s="55"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55">
        <f t="shared" si="90"/>
        <v>41428</v>
      </c>
      <c r="AG1599" s="55" t="s">
        <v>4162</v>
      </c>
      <c r="AH1599" s="55"/>
      <c r="AI1599" s="181"/>
      <c r="AJ1599" s="115"/>
      <c r="AK1599" s="115"/>
      <c r="AL1599" s="11" t="str">
        <f>VLOOKUP(B1599,SAOM!B$2:U3257,20,0)</f>
        <v>Modem.</v>
      </c>
    </row>
    <row r="1600" spans="1:38" s="15" customFormat="1" ht="15.75" customHeight="1">
      <c r="A1600" s="39">
        <v>5244</v>
      </c>
      <c r="B1600" s="31">
        <v>5244</v>
      </c>
      <c r="C1600" s="31">
        <v>5244</v>
      </c>
      <c r="D1600" s="33" t="str">
        <f>VLOOKUP(B1600,SAOM!B$2:H3257,7,0)</f>
        <v>SES-SAAS-5244</v>
      </c>
      <c r="E1600" s="13">
        <v>41254</v>
      </c>
      <c r="F1600" s="13">
        <v>41332</v>
      </c>
      <c r="G1600" s="13">
        <f>VLOOKUP(B1600,SAOM!B$2:D3144,3,0)</f>
        <v>41332</v>
      </c>
      <c r="H1600" s="13">
        <f t="shared" si="92"/>
        <v>41347</v>
      </c>
      <c r="I1600" s="13">
        <v>41306</v>
      </c>
      <c r="J1600" s="10" t="s">
        <v>469</v>
      </c>
      <c r="K1600" s="33" t="str">
        <f>VLOOKUP(B1600,SAOM!B$2:H3141,4,0)</f>
        <v>Aceito</v>
      </c>
      <c r="L1600" s="10" t="s">
        <v>14234</v>
      </c>
      <c r="M1600" s="33" t="str">
        <f>VLOOKUP(B1600,SAOM!B$2:F3427,5,0)</f>
        <v>SH Sat</v>
      </c>
      <c r="N1600" s="11" t="s">
        <v>13225</v>
      </c>
      <c r="O1600" s="11" t="str">
        <f>VLOOKUP(N1600,Coordenadas!B$2:C2447,2,0)</f>
        <v>NORTE DE MINAS</v>
      </c>
      <c r="P1600" s="11" t="str">
        <f>VLOOKUP(N1600,Coordenadas!B$2:D2447,3,0)</f>
        <v xml:space="preserve"> 16°10'3.04"S</v>
      </c>
      <c r="Q1600" s="11" t="str">
        <f>VLOOKUP(N1600,Coordenadas!B$2:E2447,4,0)</f>
        <v xml:space="preserve"> 42°17'52.99"O</v>
      </c>
      <c r="R1600" s="33">
        <v>4035</v>
      </c>
      <c r="S1600" s="13">
        <v>41324</v>
      </c>
      <c r="T1600" s="35" t="str">
        <f>VLOOKUP(B1600,SAOM!B$2:M3141,9,0)</f>
        <v>Jacilene Xavier / Letícia Zagnoli Miglio</v>
      </c>
      <c r="U1600" s="13" t="str">
        <f>VLOOKUP(B1600,SAOM!B$2:N3141,10,0)</f>
        <v>Rua Aristides Brito 410 - Bairro Floresta</v>
      </c>
      <c r="V1600" s="35" t="str">
        <f>VLOOKUP(B1600,SAOM!B$2:P3141,12,0)</f>
        <v>3841-3981</v>
      </c>
      <c r="W1600" s="60" t="str">
        <f>VLOOKUP(B1600,SAOM!B$2:O3141,11,0)</f>
        <v>39560-000</v>
      </c>
      <c r="X1600" s="33" t="str">
        <f>VLOOKUP(B1600,SAOM!B$2:Q3141,13,0)</f>
        <v>00:20:0E:10:57:66</v>
      </c>
      <c r="Y1600" s="13">
        <v>41333</v>
      </c>
      <c r="Z1600" s="11" t="s">
        <v>14723</v>
      </c>
      <c r="AA1600" s="14">
        <v>41333</v>
      </c>
      <c r="AB1600" s="28">
        <v>41334</v>
      </c>
      <c r="AC1600" s="287">
        <f>VLOOKUP(D1600,Faturamento!D$3:F3035,3,0)</f>
        <v>41364</v>
      </c>
      <c r="AD1600" s="41"/>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 t="shared" si="90"/>
        <v>41423</v>
      </c>
      <c r="AG1600" s="14" t="s">
        <v>4162</v>
      </c>
      <c r="AH1600" s="14"/>
      <c r="AI1600" s="47"/>
      <c r="AJ1600" s="114"/>
      <c r="AK1600" s="114"/>
      <c r="AL1600" s="11" t="str">
        <f>VLOOKUP(B1600,SAOM!B$2:U3258,20,0)</f>
        <v>Vai deixar conectado no modem.</v>
      </c>
    </row>
    <row r="1601" spans="1:38" s="15" customFormat="1" ht="15.75" customHeight="1">
      <c r="A1601" s="39">
        <v>5238</v>
      </c>
      <c r="B1601" s="31">
        <v>5238</v>
      </c>
      <c r="C1601" s="31">
        <v>5238</v>
      </c>
      <c r="D1601" s="33" t="str">
        <f>VLOOKUP(B1601,SAOM!B$2:H3258,7,0)</f>
        <v>SES-POTE-5238</v>
      </c>
      <c r="E1601" s="13">
        <v>41254</v>
      </c>
      <c r="F1601" s="13">
        <f t="shared" ref="F1601:F1606" si="93">E1601+45</f>
        <v>41299</v>
      </c>
      <c r="G1601" s="13">
        <f>VLOOKUP(B1601,SAOM!B$2:D3145,3,0)</f>
        <v>41299</v>
      </c>
      <c r="H1601" s="13">
        <f t="shared" si="92"/>
        <v>41314</v>
      </c>
      <c r="I1601" s="13" t="s">
        <v>458</v>
      </c>
      <c r="J1601" s="10" t="s">
        <v>469</v>
      </c>
      <c r="K1601" s="33" t="str">
        <f>VLOOKUP(B1601,SAOM!B$2:H3142,4,0)</f>
        <v>Aceito</v>
      </c>
      <c r="L1601" s="10" t="s">
        <v>14234</v>
      </c>
      <c r="M1601" s="33" t="str">
        <f>VLOOKUP(B1601,SAOM!B$2:F3428,5,0)</f>
        <v>SH Sat</v>
      </c>
      <c r="N1601" s="11" t="s">
        <v>3169</v>
      </c>
      <c r="O1601" s="11" t="str">
        <f>VLOOKUP(N1601,Coordenadas!B$2:C2448,2,0)</f>
        <v>NORDESTE</v>
      </c>
      <c r="P1601" s="11" t="str">
        <f>VLOOKUP(N1601,Coordenadas!B$2:D2448,3,0)</f>
        <v xml:space="preserve"> 17°48'23.45"S</v>
      </c>
      <c r="Q1601" s="11" t="str">
        <f>VLOOKUP(N1601,Coordenadas!B$2:E2448,4,0)</f>
        <v xml:space="preserve"> 41°47'13.29"O</v>
      </c>
      <c r="R1601" s="31">
        <v>4035</v>
      </c>
      <c r="S1601" s="13">
        <v>41346</v>
      </c>
      <c r="T1601" s="35" t="str">
        <f>VLOOKUP(B1601,SAOM!B$2:M3142,9,0)</f>
        <v>Otávio Ferreira Neto</v>
      </c>
      <c r="U1601" s="13" t="str">
        <f>VLOOKUP(B1601,SAOM!B$2:N3142,10,0)</f>
        <v>Rua Agripino Borges, 297 - Bairro Zona Rural</v>
      </c>
      <c r="V1601" s="35" t="str">
        <f>VLOOKUP(B1601,SAOM!B$2:P3142,12,0)</f>
        <v>33 3525 1287 / 1839</v>
      </c>
      <c r="W1601" s="60" t="str">
        <f>VLOOKUP(B1601,SAOM!B$2:O3142,11,0)</f>
        <v>39827-000</v>
      </c>
      <c r="X1601" s="33" t="str">
        <f>VLOOKUP(B1601,SAOM!B$2:Q3142,13,0)</f>
        <v>00:20:0e:10:58:1b</v>
      </c>
      <c r="Y1601" s="13">
        <v>41348</v>
      </c>
      <c r="Z1601" s="11" t="s">
        <v>12144</v>
      </c>
      <c r="AA1601" s="55">
        <v>41348</v>
      </c>
      <c r="AB1601" s="28">
        <v>41353</v>
      </c>
      <c r="AC1601" s="287">
        <f>VLOOKUP(D1601,Faturamento!D$3:F3036,3,0)</f>
        <v>41379</v>
      </c>
      <c r="AD1601" s="41"/>
      <c r="AE1601" s="14" t="str">
        <f>VLOOKUP(B1601,SAOM!B$2:T3142,16,0)</f>
        <v>-</v>
      </c>
      <c r="AF1601" s="14">
        <f t="shared" si="90"/>
        <v>41438</v>
      </c>
      <c r="AG1601" s="14" t="s">
        <v>4162</v>
      </c>
      <c r="AH1601" s="14"/>
      <c r="AI1601" s="47"/>
      <c r="AJ1601" s="114"/>
      <c r="AK1601" s="114"/>
      <c r="AL1601" s="11" t="str">
        <f>VLOOKUP(B1601,SAOM!B$2:U3259,20,0)</f>
        <v>Conectado ao modem</v>
      </c>
    </row>
    <row r="1602" spans="1:38" s="15" customFormat="1" ht="15.75" customHeight="1">
      <c r="A1602" s="39">
        <v>5237</v>
      </c>
      <c r="B1602" s="31">
        <v>5237</v>
      </c>
      <c r="C1602" s="31">
        <v>5237</v>
      </c>
      <c r="D1602" s="33" t="str">
        <f>VLOOKUP(B1602,SAOM!B$2:H3259,7,0)</f>
        <v>SES-POTE-5237</v>
      </c>
      <c r="E1602" s="13">
        <v>41254</v>
      </c>
      <c r="F1602" s="13">
        <f t="shared" si="93"/>
        <v>41299</v>
      </c>
      <c r="G1602" s="13">
        <f>VLOOKUP(B1602,SAOM!B$2:D3146,3,0)</f>
        <v>41299</v>
      </c>
      <c r="H1602" s="13">
        <f t="shared" si="92"/>
        <v>41314</v>
      </c>
      <c r="I1602" s="13" t="s">
        <v>458</v>
      </c>
      <c r="J1602" s="10" t="s">
        <v>469</v>
      </c>
      <c r="K1602" s="33" t="str">
        <f>VLOOKUP(B1602,SAOM!B$2:H3143,4,0)</f>
        <v>Aceito</v>
      </c>
      <c r="L1602" s="10" t="s">
        <v>14234</v>
      </c>
      <c r="M1602" s="33" t="str">
        <f>VLOOKUP(B1602,SAOM!B$2:F3429,5,0)</f>
        <v>SH Sat</v>
      </c>
      <c r="N1602" s="11" t="s">
        <v>3169</v>
      </c>
      <c r="O1602" s="11" t="str">
        <f>VLOOKUP(N1602,Coordenadas!B$2:C2449,2,0)</f>
        <v>NORDESTE</v>
      </c>
      <c r="P1602" s="11" t="str">
        <f>VLOOKUP(N1602,Coordenadas!B$2:D2449,3,0)</f>
        <v xml:space="preserve"> 17°48'23.45"S</v>
      </c>
      <c r="Q1602" s="11" t="str">
        <f>VLOOKUP(N1602,Coordenadas!B$2:E2449,4,0)</f>
        <v xml:space="preserve"> 41°47'13.29"O</v>
      </c>
      <c r="R1602" s="31">
        <v>4035</v>
      </c>
      <c r="S1602" s="13">
        <v>41346</v>
      </c>
      <c r="T1602" s="35" t="str">
        <f>VLOOKUP(B1602,SAOM!B$2:M3143,9,0)</f>
        <v>Otávio Ferreira Neto</v>
      </c>
      <c r="U1602" s="13" t="str">
        <f>VLOOKUP(B1602,SAOM!B$2:N3143,10,0)</f>
        <v>Rua Venancio Rodrigues, 37 - Bairro Vila Paula</v>
      </c>
      <c r="V1602" s="35" t="str">
        <f>VLOOKUP(B1602,SAOM!B$2:P3143,12,0)</f>
        <v>33 3525 1287 / 1839</v>
      </c>
      <c r="W1602" s="60" t="str">
        <f>VLOOKUP(B1602,SAOM!B$2:O3143,11,0)</f>
        <v>39827-000</v>
      </c>
      <c r="X1602" s="33" t="str">
        <f>VLOOKUP(B1602,SAOM!B$2:Q3143,13,0)</f>
        <v>00:20:0E:10:58:2F</v>
      </c>
      <c r="Y1602" s="13">
        <v>41348</v>
      </c>
      <c r="Z1602" s="11" t="s">
        <v>12178</v>
      </c>
      <c r="AA1602" s="14">
        <v>41348</v>
      </c>
      <c r="AB1602" s="28">
        <v>41353</v>
      </c>
      <c r="AC1602" s="287">
        <f>VLOOKUP(D1602,Faturamento!D$3:F3037,3,0)</f>
        <v>41379</v>
      </c>
      <c r="AD1602" s="41"/>
      <c r="AE1602" s="14" t="str">
        <f>VLOOKUP(B1602,SAOM!B$2:T3143,16,0)</f>
        <v>-</v>
      </c>
      <c r="AF1602" s="14">
        <f t="shared" si="90"/>
        <v>41438</v>
      </c>
      <c r="AG1602" s="14" t="s">
        <v>4162</v>
      </c>
      <c r="AH1602" s="14"/>
      <c r="AI1602" s="47"/>
      <c r="AJ1602" s="114"/>
      <c r="AK1602" s="114"/>
      <c r="AL1602" s="11" t="str">
        <f>VLOOKUP(B1602,SAOM!B$2:U3260,20,0)</f>
        <v>Vai deixar conectado no modem, porem nao tem computador.</v>
      </c>
    </row>
    <row r="1603" spans="1:38" s="15" customFormat="1" ht="15.75" customHeight="1">
      <c r="A1603" s="39">
        <v>5239</v>
      </c>
      <c r="B1603" s="31">
        <v>5239</v>
      </c>
      <c r="C1603" s="31">
        <v>5239</v>
      </c>
      <c r="D1603" s="33" t="str">
        <f>VLOOKUP(B1603,SAOM!B$2:H3260,7,0)</f>
        <v>-</v>
      </c>
      <c r="E1603" s="13">
        <v>41254</v>
      </c>
      <c r="F1603" s="13">
        <f t="shared" si="93"/>
        <v>41299</v>
      </c>
      <c r="G1603" s="13">
        <f>VLOOKUP(B1603,SAOM!B$2:D3147,3,0)</f>
        <v>41400</v>
      </c>
      <c r="H1603" s="13">
        <f t="shared" si="92"/>
        <v>41314</v>
      </c>
      <c r="I1603" s="13">
        <v>41348</v>
      </c>
      <c r="J1603" s="10" t="s">
        <v>12061</v>
      </c>
      <c r="K1603" s="33" t="str">
        <f>VLOOKUP(B1603,SAOM!B$2:H3144,4,0)</f>
        <v>Agendado</v>
      </c>
      <c r="L1603" s="10" t="s">
        <v>14234</v>
      </c>
      <c r="M1603" s="33" t="str">
        <f>VLOOKUP(B1603,SAOM!B$2:F3430,5,0)</f>
        <v>SH Sat</v>
      </c>
      <c r="N1603" s="11" t="s">
        <v>3169</v>
      </c>
      <c r="O1603" s="11" t="str">
        <f>VLOOKUP(N1603,Coordenadas!B$2:C2450,2,0)</f>
        <v>NORDESTE</v>
      </c>
      <c r="P1603" s="11" t="str">
        <f>VLOOKUP(N1603,Coordenadas!B$2:D2450,3,0)</f>
        <v xml:space="preserve"> 17°48'23.45"S</v>
      </c>
      <c r="Q1603" s="11" t="str">
        <f>VLOOKUP(N1603,Coordenadas!B$2:E2450,4,0)</f>
        <v xml:space="preserve"> 41°47'13.29"O</v>
      </c>
      <c r="R1603" s="33">
        <v>4033</v>
      </c>
      <c r="S1603" s="24">
        <v>41403</v>
      </c>
      <c r="T1603" s="35" t="str">
        <f>VLOOKUP(B1603,SAOM!B$2:M3144,9,0)</f>
        <v>Otávio Ferreira Neto</v>
      </c>
      <c r="U1603" s="13" t="str">
        <f>VLOOKUP(B1603,SAOM!B$2:N3144,10,0)</f>
        <v>Rua Sebastião Gonçalves Campos, s/ n.º Valão  - Bairro Zona Rural</v>
      </c>
      <c r="V1603" s="35" t="str">
        <f>VLOOKUP(B1603,SAOM!B$2:P3144,12,0)</f>
        <v>33 3525 1287 / 1839</v>
      </c>
      <c r="W1603" s="60" t="str">
        <f>VLOOKUP(B1603,SAOM!B$2:O3144,11,0)</f>
        <v>39827-000</v>
      </c>
      <c r="X1603" s="33" t="str">
        <f>VLOOKUP(B1603,SAOM!B$2:Q3144,13,0)</f>
        <v>-</v>
      </c>
      <c r="Y1603" s="13"/>
      <c r="Z1603" s="11"/>
      <c r="AA1603" s="14"/>
      <c r="AB1603" s="28" t="e">
        <f>VLOOKUP(C1603,Relatorios!A$3:B2374,2,0)</f>
        <v>#N/A</v>
      </c>
      <c r="AC1603" s="287" t="e">
        <f>VLOOKUP(D1603,Faturamento!D$3:F3038,3,0)</f>
        <v>#N/A</v>
      </c>
      <c r="AD1603" s="41"/>
      <c r="AE1603" s="14"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4">
        <f t="shared" si="90"/>
        <v>90</v>
      </c>
      <c r="AG1603" s="14" t="s">
        <v>4162</v>
      </c>
      <c r="AH1603" s="14"/>
      <c r="AI1603" s="47"/>
      <c r="AJ1603" s="114"/>
      <c r="AK1603" s="114"/>
      <c r="AL1603" s="11" t="str">
        <f>VLOOKUP(B1603,SAOM!B$2:U3261,20,0)</f>
        <v>-</v>
      </c>
    </row>
    <row r="1604" spans="1:38" s="57" customFormat="1" ht="15.75" customHeight="1">
      <c r="A1604" s="39">
        <v>5236</v>
      </c>
      <c r="B1604" s="31">
        <v>5236</v>
      </c>
      <c r="C1604" s="31">
        <v>5236</v>
      </c>
      <c r="D1604" s="31" t="str">
        <f>VLOOKUP(B1604,SAOM!B$2:H3261,7,0)</f>
        <v>SES-POTE-5236</v>
      </c>
      <c r="E1604" s="24">
        <v>41254</v>
      </c>
      <c r="F1604" s="24">
        <f t="shared" si="93"/>
        <v>41299</v>
      </c>
      <c r="G1604" s="24">
        <f>VLOOKUP(B1604,SAOM!B$2:D3148,3,0)</f>
        <v>41299</v>
      </c>
      <c r="H1604" s="24">
        <f t="shared" si="92"/>
        <v>41314</v>
      </c>
      <c r="I1604" s="24" t="s">
        <v>458</v>
      </c>
      <c r="J1604" s="48" t="s">
        <v>469</v>
      </c>
      <c r="K1604" s="31" t="str">
        <f>VLOOKUP(B1604,SAOM!B$2:H3145,4,0)</f>
        <v>Aceito</v>
      </c>
      <c r="L1604" s="48" t="s">
        <v>14234</v>
      </c>
      <c r="M1604" s="33" t="str">
        <f>VLOOKUP(B1604,SAOM!B$2:F3431,5,0)</f>
        <v>SH Sat</v>
      </c>
      <c r="N1604" s="40" t="s">
        <v>3169</v>
      </c>
      <c r="O1604" s="40" t="str">
        <f>VLOOKUP(N1604,Coordenadas!B$2:C2451,2,0)</f>
        <v>NORDESTE</v>
      </c>
      <c r="P1604" s="40" t="str">
        <f>VLOOKUP(N1604,Coordenadas!B$2:D2451,3,0)</f>
        <v xml:space="preserve"> 17°48'23.45"S</v>
      </c>
      <c r="Q1604" s="40" t="str">
        <f>VLOOKUP(N1604,Coordenadas!B$2:E2451,4,0)</f>
        <v xml:space="preserve"> 41°47'13.29"O</v>
      </c>
      <c r="R1604" s="31">
        <v>4035</v>
      </c>
      <c r="S1604" s="24">
        <v>41346</v>
      </c>
      <c r="T1604" s="54" t="str">
        <f>VLOOKUP(B1604,SAOM!B$2:M3145,9,0)</f>
        <v>Otávio Ferreira Neto</v>
      </c>
      <c r="U1604" s="24" t="str">
        <f>VLOOKUP(B1604,SAOM!B$2:N3145,10,0)</f>
        <v>Rua Domiciano Ferreira, 300 - Bairro Maristela</v>
      </c>
      <c r="V1604" s="54" t="str">
        <f>VLOOKUP(B1604,SAOM!B$2:P3145,12,0)</f>
        <v>33 3525 1287 / 1839</v>
      </c>
      <c r="W1604" s="175" t="str">
        <f>VLOOKUP(B1604,SAOM!B$2:O3145,11,0)</f>
        <v>39827-000</v>
      </c>
      <c r="X1604" s="31" t="str">
        <f>VLOOKUP(B1604,SAOM!B$2:Q3145,13,0)</f>
        <v>00:20:0E:10:59:67</v>
      </c>
      <c r="Y1604" s="24">
        <v>41347</v>
      </c>
      <c r="Z1604" s="222" t="s">
        <v>12178</v>
      </c>
      <c r="AA1604" s="55">
        <v>41348</v>
      </c>
      <c r="AB1604" s="56">
        <v>41353</v>
      </c>
      <c r="AC1604" s="287">
        <f>VLOOKUP(D1604,Faturamento!D$3:F3039,3,0)</f>
        <v>41379</v>
      </c>
      <c r="AD1604" s="45"/>
      <c r="AE1604" s="55" t="str">
        <f>VLOOKUP(B1604,SAOM!B$2:T3145,16,0)</f>
        <v>-</v>
      </c>
      <c r="AF1604" s="55">
        <f t="shared" si="90"/>
        <v>41438</v>
      </c>
      <c r="AG1604" s="55" t="s">
        <v>4162</v>
      </c>
      <c r="AH1604" s="55"/>
      <c r="AI1604" s="181"/>
      <c r="AJ1604" s="115"/>
      <c r="AK1604" s="115"/>
      <c r="AL1604" s="40" t="str">
        <f>VLOOKUP(B1604,SAOM!B$2:U3262,20,0)</f>
        <v>Vai deixar conectado no modem.</v>
      </c>
    </row>
    <row r="1605" spans="1:38" s="57" customFormat="1" ht="15.75" customHeight="1">
      <c r="A1605" s="39">
        <v>5235</v>
      </c>
      <c r="B1605" s="31">
        <v>5235</v>
      </c>
      <c r="C1605" s="31">
        <v>5235</v>
      </c>
      <c r="D1605" s="31" t="str">
        <f>VLOOKUP(B1605,SAOM!B$2:H3262,7,0)</f>
        <v>SES-POTE-5235</v>
      </c>
      <c r="E1605" s="24">
        <v>41254</v>
      </c>
      <c r="F1605" s="24">
        <f t="shared" si="93"/>
        <v>41299</v>
      </c>
      <c r="G1605" s="24">
        <f>VLOOKUP(B1605,SAOM!B$2:D3149,3,0)</f>
        <v>41299</v>
      </c>
      <c r="H1605" s="24">
        <f t="shared" si="92"/>
        <v>41314</v>
      </c>
      <c r="I1605" s="24" t="s">
        <v>458</v>
      </c>
      <c r="J1605" s="48" t="s">
        <v>469</v>
      </c>
      <c r="K1605" s="31" t="str">
        <f>VLOOKUP(B1605,SAOM!B$2:H3146,4,0)</f>
        <v>Aceito</v>
      </c>
      <c r="L1605" s="48" t="s">
        <v>14234</v>
      </c>
      <c r="M1605" s="33" t="str">
        <f>VLOOKUP(B1605,SAOM!B$2:F3432,5,0)</f>
        <v>SH Sat</v>
      </c>
      <c r="N1605" s="40" t="s">
        <v>3169</v>
      </c>
      <c r="O1605" s="40" t="str">
        <f>VLOOKUP(N1605,Coordenadas!B$2:C2452,2,0)</f>
        <v>NORDESTE</v>
      </c>
      <c r="P1605" s="40" t="str">
        <f>VLOOKUP(N1605,Coordenadas!B$2:D2452,3,0)</f>
        <v xml:space="preserve"> 17°48'23.45"S</v>
      </c>
      <c r="Q1605" s="40" t="str">
        <f>VLOOKUP(N1605,Coordenadas!B$2:E2452,4,0)</f>
        <v xml:space="preserve"> 41°47'13.29"O</v>
      </c>
      <c r="R1605" s="31">
        <v>4035</v>
      </c>
      <c r="S1605" s="24">
        <v>41346</v>
      </c>
      <c r="T1605" s="54" t="str">
        <f>VLOOKUP(B1605,SAOM!B$2:M3146,9,0)</f>
        <v>Otávio Ferreira Neto</v>
      </c>
      <c r="U1605" s="24" t="str">
        <f>VLOOKUP(B1605,SAOM!B$2:N3146,10,0)</f>
        <v>Rua Dom Pedro II, 76- Bairro Floresta</v>
      </c>
      <c r="V1605" s="54" t="str">
        <f>VLOOKUP(B1605,SAOM!B$2:P3146,12,0)</f>
        <v>33 3525 1287 / 1839</v>
      </c>
      <c r="W1605" s="175" t="str">
        <f>VLOOKUP(B1605,SAOM!B$2:O3146,11,0)</f>
        <v>39827-000</v>
      </c>
      <c r="X1605" s="31" t="str">
        <f>VLOOKUP(B1605,SAOM!B$2:Q3146,13,0)</f>
        <v>00:20:0E:10:59:18</v>
      </c>
      <c r="Y1605" s="24">
        <v>41348</v>
      </c>
      <c r="Z1605" s="222" t="s">
        <v>12178</v>
      </c>
      <c r="AA1605" s="55">
        <v>41351</v>
      </c>
      <c r="AB1605" s="56">
        <v>41353</v>
      </c>
      <c r="AC1605" s="287">
        <f>VLOOKUP(D1605,Faturamento!D$3:F3040,3,0)</f>
        <v>41382</v>
      </c>
      <c r="AD1605" s="45"/>
      <c r="AE1605" s="55" t="str">
        <f>VLOOKUP(B1605,SAOM!B$2:T3146,16,0)</f>
        <v>-</v>
      </c>
      <c r="AF1605" s="55">
        <f t="shared" ref="AF1605:AF1668" si="94">AA1605+90</f>
        <v>41441</v>
      </c>
      <c r="AG1605" s="55" t="s">
        <v>4162</v>
      </c>
      <c r="AH1605" s="55"/>
      <c r="AI1605" s="181"/>
      <c r="AJ1605" s="115"/>
      <c r="AK1605" s="115"/>
      <c r="AL1605" s="40" t="str">
        <f>VLOOKUP(B1605,SAOM!B$2:U3263,20,0)</f>
        <v>Vai deixar conectado, porem nao tem computador.</v>
      </c>
    </row>
    <row r="1606" spans="1:38" s="15" customFormat="1" ht="15.75" customHeight="1">
      <c r="A1606" s="39">
        <v>5234</v>
      </c>
      <c r="B1606" s="31">
        <v>5234</v>
      </c>
      <c r="C1606" s="31">
        <v>5234</v>
      </c>
      <c r="D1606" s="33" t="str">
        <f>VLOOKUP(B1606,SAOM!B$2:H3263,7,0)</f>
        <v>SES-POTE-5234</v>
      </c>
      <c r="E1606" s="13">
        <v>41254</v>
      </c>
      <c r="F1606" s="13">
        <f t="shared" si="93"/>
        <v>41299</v>
      </c>
      <c r="G1606" s="13">
        <f>VLOOKUP(B1606,SAOM!B$2:D3150,3,0)</f>
        <v>41299</v>
      </c>
      <c r="H1606" s="13">
        <f t="shared" si="92"/>
        <v>41314</v>
      </c>
      <c r="I1606" s="13" t="s">
        <v>458</v>
      </c>
      <c r="J1606" s="10" t="s">
        <v>469</v>
      </c>
      <c r="K1606" s="33" t="str">
        <f>VLOOKUP(B1606,SAOM!B$2:H3147,4,0)</f>
        <v>Aceito</v>
      </c>
      <c r="L1606" s="10" t="s">
        <v>14234</v>
      </c>
      <c r="M1606" s="33" t="str">
        <f>VLOOKUP(B1606,SAOM!B$2:F3433,5,0)</f>
        <v>SH Sat</v>
      </c>
      <c r="N1606" s="11" t="s">
        <v>3169</v>
      </c>
      <c r="O1606" s="11" t="str">
        <f>VLOOKUP(N1606,Coordenadas!B$2:C2453,2,0)</f>
        <v>NORDESTE</v>
      </c>
      <c r="P1606" s="11" t="str">
        <f>VLOOKUP(N1606,Coordenadas!B$2:D2453,3,0)</f>
        <v xml:space="preserve"> 17°48'23.45"S</v>
      </c>
      <c r="Q1606" s="11" t="str">
        <f>VLOOKUP(N1606,Coordenadas!B$2:E2453,4,0)</f>
        <v xml:space="preserve"> 41°47'13.29"O</v>
      </c>
      <c r="R1606" s="31">
        <v>4035</v>
      </c>
      <c r="S1606" s="13">
        <v>41346</v>
      </c>
      <c r="T1606" s="35" t="str">
        <f>VLOOKUP(B1606,SAOM!B$2:M3147,9,0)</f>
        <v>Otavio Ferreira Neto</v>
      </c>
      <c r="U1606" s="13" t="str">
        <f>VLOOKUP(B1606,SAOM!B$2:N3147,10,0)</f>
        <v>Rua Vital Brasil, s/ n.º - Bairro Floresta</v>
      </c>
      <c r="V1606" s="35" t="str">
        <f>VLOOKUP(B1606,SAOM!B$2:P3147,12,0)</f>
        <v>33 3525 1287 / 1839</v>
      </c>
      <c r="W1606" s="60" t="str">
        <f>VLOOKUP(B1606,SAOM!B$2:O3147,11,0)</f>
        <v>39827-000</v>
      </c>
      <c r="X1606" s="33" t="str">
        <f>VLOOKUP(B1606,SAOM!B$2:Q3147,13,0)</f>
        <v>00:20:0e:10:57:b2</v>
      </c>
      <c r="Y1606" s="13">
        <v>41348</v>
      </c>
      <c r="Z1606" s="11" t="s">
        <v>12144</v>
      </c>
      <c r="AA1606" s="14">
        <v>41348</v>
      </c>
      <c r="AB1606" s="56">
        <v>41353</v>
      </c>
      <c r="AC1606" s="287">
        <f>VLOOKUP(D1606,Faturamento!D$3:F3041,3,0)</f>
        <v>41379</v>
      </c>
      <c r="AD1606" s="41"/>
      <c r="AE1606" s="14" t="str">
        <f>VLOOKUP(B1606,SAOM!B$2:T3147,16,0)</f>
        <v>-</v>
      </c>
      <c r="AF1606" s="14">
        <f t="shared" si="94"/>
        <v>41438</v>
      </c>
      <c r="AG1606" s="14" t="s">
        <v>4162</v>
      </c>
      <c r="AH1606" s="14"/>
      <c r="AI1606" s="47"/>
      <c r="AJ1606" s="114"/>
      <c r="AK1606" s="114"/>
      <c r="AL1606" s="11" t="str">
        <f>VLOOKUP(B1606,SAOM!B$2:U3264,20,0)</f>
        <v>Modem.</v>
      </c>
    </row>
    <row r="1607" spans="1:38" s="15" customFormat="1" ht="15.75" customHeight="1">
      <c r="A1607" s="39">
        <v>5233</v>
      </c>
      <c r="B1607" s="31">
        <v>5233</v>
      </c>
      <c r="C1607" s="31">
        <v>5233</v>
      </c>
      <c r="D1607" s="33" t="str">
        <f>VLOOKUP(B1607,SAOM!B$2:H3264,7,0)</f>
        <v>-</v>
      </c>
      <c r="E1607" s="13">
        <v>41254</v>
      </c>
      <c r="F1607" s="13">
        <v>41400</v>
      </c>
      <c r="G1607" s="13">
        <f>VLOOKUP(B1607,SAOM!B$2:D3151,3,0)</f>
        <v>41400</v>
      </c>
      <c r="H1607" s="13">
        <f t="shared" si="92"/>
        <v>41415</v>
      </c>
      <c r="I1607" s="13">
        <v>41348</v>
      </c>
      <c r="J1607" s="10" t="s">
        <v>12061</v>
      </c>
      <c r="K1607" s="33" t="str">
        <f>VLOOKUP(B1607,SAOM!B$2:H3148,4,0)</f>
        <v>Agendado</v>
      </c>
      <c r="L1607" s="10" t="s">
        <v>14234</v>
      </c>
      <c r="M1607" s="33" t="str">
        <f>VLOOKUP(B1607,SAOM!B$2:F3434,5,0)</f>
        <v>SH Sat</v>
      </c>
      <c r="N1607" s="11" t="s">
        <v>3169</v>
      </c>
      <c r="O1607" s="11" t="str">
        <f>VLOOKUP(N1607,Coordenadas!B$2:C2454,2,0)</f>
        <v>NORDESTE</v>
      </c>
      <c r="P1607" s="11" t="str">
        <f>VLOOKUP(N1607,Coordenadas!B$2:D2454,3,0)</f>
        <v xml:space="preserve"> 17°48'23.45"S</v>
      </c>
      <c r="Q1607" s="11" t="str">
        <f>VLOOKUP(N1607,Coordenadas!B$2:E2454,4,0)</f>
        <v xml:space="preserve"> 41°47'13.29"O</v>
      </c>
      <c r="R1607" s="33">
        <v>4033</v>
      </c>
      <c r="S1607" s="24">
        <v>41403</v>
      </c>
      <c r="T1607" s="35" t="str">
        <f>VLOOKUP(B1607,SAOM!B$2:M3148,9,0)</f>
        <v>Otavio Ferreira Neto</v>
      </c>
      <c r="U1607" s="13" t="str">
        <f>VLOOKUP(B1607,SAOM!B$2:N3148,10,0)</f>
        <v>Rua Lafayette Freire,160 - Bairro Maristela</v>
      </c>
      <c r="V1607" s="35" t="str">
        <f>VLOOKUP(B1607,SAOM!B$2:P3148,12,0)</f>
        <v>33 3525 1287 / 1839</v>
      </c>
      <c r="W1607" s="60" t="str">
        <f>VLOOKUP(B1607,SAOM!B$2:O3148,11,0)</f>
        <v>39827-000</v>
      </c>
      <c r="X1607" s="33" t="str">
        <f>VLOOKUP(B1607,SAOM!B$2:Q3148,13,0)</f>
        <v>-</v>
      </c>
      <c r="Y1607" s="13"/>
      <c r="Z1607" s="11"/>
      <c r="AA1607" s="14"/>
      <c r="AB1607" s="28" t="e">
        <f>VLOOKUP(C1607,Relatorios!A$3:B2378,2,0)</f>
        <v>#N/A</v>
      </c>
      <c r="AC1607" s="287" t="e">
        <f>VLOOKUP(D1607,Faturamento!D$3:F3042,3,0)</f>
        <v>#N/A</v>
      </c>
      <c r="AD1607" s="41"/>
      <c r="AE1607" s="14"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4">
        <f t="shared" si="94"/>
        <v>90</v>
      </c>
      <c r="AG1607" s="14" t="s">
        <v>4162</v>
      </c>
      <c r="AH1607" s="14"/>
      <c r="AI1607" s="47"/>
      <c r="AJ1607" s="114"/>
      <c r="AK1607" s="114"/>
      <c r="AL1607" s="11" t="str">
        <f>VLOOKUP(B1607,SAOM!B$2:U3265,20,0)</f>
        <v>-</v>
      </c>
    </row>
    <row r="1608" spans="1:38" s="15" customFormat="1" ht="15.75" customHeight="1">
      <c r="A1608" s="39">
        <v>5229</v>
      </c>
      <c r="B1608" s="31">
        <v>5229</v>
      </c>
      <c r="C1608" s="31">
        <v>5229</v>
      </c>
      <c r="D1608" s="33" t="str">
        <f>VLOOKUP(B1608,SAOM!B$2:H3265,7,0)</f>
        <v>SES-PAOS-5229</v>
      </c>
      <c r="E1608" s="13">
        <v>41254</v>
      </c>
      <c r="F1608" s="13">
        <f t="shared" ref="F1608:F1631" si="95">E1608+45</f>
        <v>41299</v>
      </c>
      <c r="G1608" s="13">
        <f>VLOOKUP(B1608,SAOM!B$2:D3152,3,0)</f>
        <v>41299</v>
      </c>
      <c r="H1608" s="13">
        <f t="shared" si="92"/>
        <v>41314</v>
      </c>
      <c r="I1608" s="13" t="s">
        <v>458</v>
      </c>
      <c r="J1608" s="10" t="s">
        <v>469</v>
      </c>
      <c r="K1608" s="33" t="str">
        <f>VLOOKUP(B1608,SAOM!B$2:H3149,4,0)</f>
        <v>Aceito</v>
      </c>
      <c r="L1608" s="10" t="s">
        <v>14234</v>
      </c>
      <c r="M1608" s="33" t="str">
        <f>VLOOKUP(B1608,SAOM!B$2:F3435,5,0)</f>
        <v>SH Sat</v>
      </c>
      <c r="N1608" s="11" t="s">
        <v>13496</v>
      </c>
      <c r="O1608" s="11" t="str">
        <f>VLOOKUP(N1608,Coordenadas!B$2:C2455,2,0)</f>
        <v>SUL</v>
      </c>
      <c r="P1608" s="11" t="str">
        <f>VLOOKUP(N1608,Coordenadas!B$2:D2455,3,0)</f>
        <v xml:space="preserve"> 20°43'33.54"S</v>
      </c>
      <c r="Q1608" s="11" t="str">
        <f>VLOOKUP(N1608,Coordenadas!B$2:E2455,4,0)</f>
        <v xml:space="preserve"> 46°36'45.52"O</v>
      </c>
      <c r="R1608" s="33">
        <v>4035</v>
      </c>
      <c r="S1608" s="24">
        <v>41285</v>
      </c>
      <c r="T1608" s="35" t="str">
        <f>VLOOKUP(B1608,SAOM!B$2:M3149,9,0)</f>
        <v>VANESSA QUEIROZ</v>
      </c>
      <c r="U1608" s="13" t="str">
        <f>VLOOKUP(B1608,SAOM!B$2:N3149,10,0)</f>
        <v>RUA BUENOS AIRES, S/N - Bairro COIMBRAS</v>
      </c>
      <c r="V1608" s="35" t="str">
        <f>VLOOKUP(B1608,SAOM!B$2:P3149,12,0)</f>
        <v>35 3522-6512</v>
      </c>
      <c r="W1608" s="60" t="str">
        <f>VLOOKUP(B1608,SAOM!B$2:O3149,11,0)</f>
        <v>37900-000</v>
      </c>
      <c r="X1608" s="33" t="str">
        <f>VLOOKUP(B1608,SAOM!B$2:Q3149,13,0)</f>
        <v>00:20:0e:10:57:34</v>
      </c>
      <c r="Y1608" s="13">
        <v>41310</v>
      </c>
      <c r="Z1608" s="11" t="s">
        <v>14812</v>
      </c>
      <c r="AA1608" s="14">
        <v>41311</v>
      </c>
      <c r="AB1608" s="28">
        <v>41313</v>
      </c>
      <c r="AC1608" s="287">
        <f>VLOOKUP(D1608,Faturamento!D$3:F3043,3,0)</f>
        <v>41342</v>
      </c>
      <c r="AD1608" s="41"/>
      <c r="AE1608" s="14" t="str">
        <f>VLOOKUP(B1608,SAOM!B$2:T3149,16,0)</f>
        <v>-</v>
      </c>
      <c r="AF1608" s="14">
        <f t="shared" si="94"/>
        <v>41401</v>
      </c>
      <c r="AG1608" s="14" t="s">
        <v>4162</v>
      </c>
      <c r="AH1608" s="14"/>
      <c r="AI1608" s="47"/>
      <c r="AJ1608" s="114"/>
      <c r="AK1608" s="114"/>
      <c r="AL1608" s="11" t="str">
        <f>VLOOKUP(B1608,SAOM!B$2:U3266,20,0)</f>
        <v>No modem.</v>
      </c>
    </row>
    <row r="1609" spans="1:38" s="15" customFormat="1" ht="15.75" customHeight="1">
      <c r="A1609" s="39">
        <v>5230</v>
      </c>
      <c r="B1609" s="31">
        <v>5230</v>
      </c>
      <c r="C1609" s="31">
        <v>5230</v>
      </c>
      <c r="D1609" s="33" t="str">
        <f>VLOOKUP(B1609,SAOM!B$2:H3266,7,0)</f>
        <v>SES-PAOS-5230</v>
      </c>
      <c r="E1609" s="13">
        <v>41254</v>
      </c>
      <c r="F1609" s="13">
        <f t="shared" si="95"/>
        <v>41299</v>
      </c>
      <c r="G1609" s="13">
        <f>VLOOKUP(B1609,SAOM!B$2:D3153,3,0)</f>
        <v>41299</v>
      </c>
      <c r="H1609" s="13">
        <f t="shared" si="92"/>
        <v>41314</v>
      </c>
      <c r="I1609" s="13" t="s">
        <v>458</v>
      </c>
      <c r="J1609" s="10" t="s">
        <v>469</v>
      </c>
      <c r="K1609" s="33" t="str">
        <f>VLOOKUP(B1609,SAOM!B$2:H3150,4,0)</f>
        <v>Aceito</v>
      </c>
      <c r="L1609" s="10" t="s">
        <v>14234</v>
      </c>
      <c r="M1609" s="33" t="str">
        <f>VLOOKUP(B1609,SAOM!B$2:F3436,5,0)</f>
        <v>SH Sat</v>
      </c>
      <c r="N1609" s="11" t="s">
        <v>13496</v>
      </c>
      <c r="O1609" s="11" t="str">
        <f>VLOOKUP(N1609,Coordenadas!B$2:C2456,2,0)</f>
        <v>SUL</v>
      </c>
      <c r="P1609" s="11" t="str">
        <f>VLOOKUP(N1609,Coordenadas!B$2:D2456,3,0)</f>
        <v xml:space="preserve"> 20°43'33.54"S</v>
      </c>
      <c r="Q1609" s="11" t="str">
        <f>VLOOKUP(N1609,Coordenadas!B$2:E2456,4,0)</f>
        <v xml:space="preserve"> 46°36'45.52"O</v>
      </c>
      <c r="R1609" s="33">
        <v>4035</v>
      </c>
      <c r="S1609" s="24">
        <v>41285</v>
      </c>
      <c r="T1609" s="35" t="str">
        <f>VLOOKUP(B1609,SAOM!B$2:M3150,9,0)</f>
        <v>VANESSA QUEIROZ</v>
      </c>
      <c r="U1609" s="13" t="str">
        <f>VLOOKUP(B1609,SAOM!B$2:N3150,10,0)</f>
        <v>RUA COIMBRAS, 1170 - Bairro NOSSA SENHORA DE FÁTIMA</v>
      </c>
      <c r="V1609" s="35" t="str">
        <f>VLOOKUP(B1609,SAOM!B$2:P3150,12,0)</f>
        <v>35 3526-5317</v>
      </c>
      <c r="W1609" s="60" t="str">
        <f>VLOOKUP(B1609,SAOM!B$2:O3150,11,0)</f>
        <v>37900-000</v>
      </c>
      <c r="X1609" s="33" t="str">
        <f>VLOOKUP(B1609,SAOM!B$2:Q3150,13,0)</f>
        <v>00:20:0e:10:56:53</v>
      </c>
      <c r="Y1609" s="13">
        <v>41309</v>
      </c>
      <c r="Z1609" s="11" t="s">
        <v>14812</v>
      </c>
      <c r="AA1609" s="14">
        <v>41309</v>
      </c>
      <c r="AB1609" s="28">
        <v>41310</v>
      </c>
      <c r="AC1609" s="287">
        <f>VLOOKUP(D1609,Faturamento!D$3:F3044,3,0)</f>
        <v>41340</v>
      </c>
      <c r="AD1609" s="41"/>
      <c r="AE1609" s="14" t="str">
        <f>VLOOKUP(B1609,SAOM!B$2:T3150,16,0)</f>
        <v>-</v>
      </c>
      <c r="AF1609" s="14">
        <f t="shared" si="94"/>
        <v>41399</v>
      </c>
      <c r="AG1609" s="14" t="s">
        <v>4162</v>
      </c>
      <c r="AH1609" s="14"/>
      <c r="AI1609" s="47"/>
      <c r="AJ1609" s="114"/>
      <c r="AK1609" s="114"/>
      <c r="AL1609" s="11" t="str">
        <f>VLOOKUP(B1609,SAOM!B$2:U3267,20,0)</f>
        <v>Conectado ao modem</v>
      </c>
    </row>
    <row r="1610" spans="1:38" s="15" customFormat="1" ht="15.75" customHeight="1">
      <c r="A1610" s="39">
        <v>5231</v>
      </c>
      <c r="B1610" s="31">
        <v>5231</v>
      </c>
      <c r="C1610" s="31">
        <v>5231</v>
      </c>
      <c r="D1610" s="33" t="str">
        <f>VLOOKUP(B1610,SAOM!B$2:H3267,7,0)</f>
        <v>SES-PAOS-5231</v>
      </c>
      <c r="E1610" s="13">
        <v>41254</v>
      </c>
      <c r="F1610" s="13">
        <f t="shared" si="95"/>
        <v>41299</v>
      </c>
      <c r="G1610" s="13">
        <f>VLOOKUP(B1610,SAOM!B$2:D3154,3,0)</f>
        <v>41299</v>
      </c>
      <c r="H1610" s="13">
        <f t="shared" si="92"/>
        <v>41314</v>
      </c>
      <c r="I1610" s="13" t="s">
        <v>458</v>
      </c>
      <c r="J1610" s="10" t="s">
        <v>469</v>
      </c>
      <c r="K1610" s="33" t="str">
        <f>VLOOKUP(B1610,SAOM!B$2:H3151,4,0)</f>
        <v>Aceito</v>
      </c>
      <c r="L1610" s="10" t="s">
        <v>14234</v>
      </c>
      <c r="M1610" s="33" t="str">
        <f>VLOOKUP(B1610,SAOM!B$2:F3437,5,0)</f>
        <v>SH Sat</v>
      </c>
      <c r="N1610" s="11" t="s">
        <v>13496</v>
      </c>
      <c r="O1610" s="11" t="str">
        <f>VLOOKUP(N1610,Coordenadas!B$2:C2457,2,0)</f>
        <v>SUL</v>
      </c>
      <c r="P1610" s="11" t="str">
        <f>VLOOKUP(N1610,Coordenadas!B$2:D2457,3,0)</f>
        <v xml:space="preserve"> 20°43'33.54"S</v>
      </c>
      <c r="Q1610" s="11" t="str">
        <f>VLOOKUP(N1610,Coordenadas!B$2:E2457,4,0)</f>
        <v xml:space="preserve"> 46°36'45.52"O</v>
      </c>
      <c r="R1610" s="33">
        <v>4035</v>
      </c>
      <c r="S1610" s="24">
        <v>41285</v>
      </c>
      <c r="T1610" s="35" t="str">
        <f>VLOOKUP(B1610,SAOM!B$2:M3151,9,0)</f>
        <v>VANESSA QUEIROZ</v>
      </c>
      <c r="U1610" s="13" t="str">
        <f>VLOOKUP(B1610,SAOM!B$2:N3151,10,0)</f>
        <v>RUA GUANABARA, 1425 - Bairro SANTA LUZIA</v>
      </c>
      <c r="V1610" s="35" t="str">
        <f>VLOOKUP(B1610,SAOM!B$2:P3151,12,0)</f>
        <v>35 3526-2951</v>
      </c>
      <c r="W1610" s="60" t="str">
        <f>VLOOKUP(B1610,SAOM!B$2:O3151,11,0)</f>
        <v>37900-000</v>
      </c>
      <c r="X1610" s="33" t="str">
        <f>VLOOKUP(B1610,SAOM!B$2:Q3151,13,0)</f>
        <v>00:20:0e:10:56:32</v>
      </c>
      <c r="Y1610" s="13">
        <v>41310</v>
      </c>
      <c r="Z1610" s="11" t="s">
        <v>14815</v>
      </c>
      <c r="AA1610" s="55">
        <v>41310</v>
      </c>
      <c r="AB1610" s="28">
        <v>41313</v>
      </c>
      <c r="AC1610" s="287">
        <f>VLOOKUP(D1610,Faturamento!D$3:F3045,3,0)</f>
        <v>41341</v>
      </c>
      <c r="AD1610" s="41"/>
      <c r="AE1610" s="14" t="str">
        <f>VLOOKUP(B1610,SAOM!B$2:T3151,16,0)</f>
        <v>-</v>
      </c>
      <c r="AF1610" s="14">
        <f t="shared" si="94"/>
        <v>41400</v>
      </c>
      <c r="AG1610" s="14" t="s">
        <v>4162</v>
      </c>
      <c r="AH1610" s="14"/>
      <c r="AI1610" s="47"/>
      <c r="AJ1610" s="114"/>
      <c r="AK1610" s="114"/>
      <c r="AL1610" s="11" t="str">
        <f>VLOOKUP(B1610,SAOM!B$2:U3268,20,0)</f>
        <v>No modem.</v>
      </c>
    </row>
    <row r="1611" spans="1:38" s="15" customFormat="1" ht="15.75" customHeight="1">
      <c r="A1611" s="39">
        <v>5215</v>
      </c>
      <c r="B1611" s="31">
        <v>5215</v>
      </c>
      <c r="C1611" s="31">
        <v>5215</v>
      </c>
      <c r="D1611" s="33" t="str">
        <f>VLOOKUP(B1611,SAOM!B$2:H3268,7,0)</f>
        <v>SES-PAOS-5215</v>
      </c>
      <c r="E1611" s="13">
        <v>41254</v>
      </c>
      <c r="F1611" s="13">
        <f t="shared" si="95"/>
        <v>41299</v>
      </c>
      <c r="G1611" s="13">
        <f>VLOOKUP(B1611,SAOM!B$2:D3155,3,0)</f>
        <v>41299</v>
      </c>
      <c r="H1611" s="13">
        <f t="shared" si="92"/>
        <v>41314</v>
      </c>
      <c r="I1611" s="13" t="s">
        <v>458</v>
      </c>
      <c r="J1611" s="10" t="s">
        <v>469</v>
      </c>
      <c r="K1611" s="33" t="str">
        <f>VLOOKUP(B1611,SAOM!B$2:H3152,4,0)</f>
        <v>Aceito</v>
      </c>
      <c r="L1611" s="10" t="s">
        <v>14234</v>
      </c>
      <c r="M1611" s="33" t="str">
        <f>VLOOKUP(B1611,SAOM!B$2:F3438,5,0)</f>
        <v>SH Sat</v>
      </c>
      <c r="N1611" s="11" t="s">
        <v>13496</v>
      </c>
      <c r="O1611" s="11" t="str">
        <f>VLOOKUP(N1611,Coordenadas!B$2:C2458,2,0)</f>
        <v>SUL</v>
      </c>
      <c r="P1611" s="11" t="str">
        <f>VLOOKUP(N1611,Coordenadas!B$2:D2458,3,0)</f>
        <v xml:space="preserve"> 20°43'33.54"S</v>
      </c>
      <c r="Q1611" s="11" t="str">
        <f>VLOOKUP(N1611,Coordenadas!B$2:E2458,4,0)</f>
        <v xml:space="preserve"> 46°36'45.52"O</v>
      </c>
      <c r="R1611" s="33">
        <v>4033</v>
      </c>
      <c r="S1611" s="24">
        <v>41285</v>
      </c>
      <c r="T1611" s="35" t="str">
        <f>VLOOKUP(B1611,SAOM!B$2:M3152,9,0)</f>
        <v>VANESSA QUEIROZ</v>
      </c>
      <c r="U1611" s="13" t="str">
        <f>VLOOKUP(B1611,SAOM!B$2:N3152,10,0)</f>
        <v xml:space="preserve"> RUA RIO DE JANEIRO, 26 - Bairro BELA VISTA</v>
      </c>
      <c r="V1611" s="35" t="str">
        <f>VLOOKUP(B1611,SAOM!B$2:P3152,12,0)</f>
        <v>35 3526-6526</v>
      </c>
      <c r="W1611" s="60" t="str">
        <f>VLOOKUP(B1611,SAOM!B$2:O3152,11,0)</f>
        <v>37900-000</v>
      </c>
      <c r="X1611" s="33" t="str">
        <f>VLOOKUP(B1611,SAOM!B$2:Q3152,13,0)</f>
        <v>00:20:0e:10:56:35</v>
      </c>
      <c r="Y1611" s="13">
        <v>41303</v>
      </c>
      <c r="Z1611" s="11" t="s">
        <v>14812</v>
      </c>
      <c r="AA1611" s="14">
        <v>41303</v>
      </c>
      <c r="AB1611" s="28">
        <v>41305</v>
      </c>
      <c r="AC1611" s="287">
        <f>VLOOKUP(D1611,Faturamento!D$3:F3046,3,0)</f>
        <v>41334</v>
      </c>
      <c r="AD1611" s="41"/>
      <c r="AE1611" s="14" t="str">
        <f>VLOOKUP(B1611,SAOM!B$2:T3152,16,0)</f>
        <v>-</v>
      </c>
      <c r="AF1611" s="14">
        <f t="shared" si="94"/>
        <v>41393</v>
      </c>
      <c r="AG1611" s="14" t="s">
        <v>4162</v>
      </c>
      <c r="AH1611" s="14"/>
      <c r="AI1611" s="47"/>
      <c r="AJ1611" s="114"/>
      <c r="AK1611" s="114"/>
      <c r="AL1611" s="11" t="str">
        <f>VLOOKUP(B1611,SAOM!B$2:U3269,20,0)</f>
        <v>Ligado ao modem.</v>
      </c>
    </row>
    <row r="1612" spans="1:38" s="15" customFormat="1" ht="15.75" customHeight="1">
      <c r="A1612" s="39">
        <v>5216</v>
      </c>
      <c r="B1612" s="31">
        <v>5216</v>
      </c>
      <c r="C1612" s="31">
        <v>5216</v>
      </c>
      <c r="D1612" s="33" t="str">
        <f>VLOOKUP(B1612,SAOM!B$2:H3269,7,0)</f>
        <v>SES-PAOS-5216</v>
      </c>
      <c r="E1612" s="13">
        <v>41254</v>
      </c>
      <c r="F1612" s="13">
        <f t="shared" si="95"/>
        <v>41299</v>
      </c>
      <c r="G1612" s="13">
        <f>VLOOKUP(B1612,SAOM!B$2:D3156,3,0)</f>
        <v>41299</v>
      </c>
      <c r="H1612" s="13">
        <f t="shared" si="92"/>
        <v>41314</v>
      </c>
      <c r="I1612" s="13" t="s">
        <v>458</v>
      </c>
      <c r="J1612" s="10" t="s">
        <v>469</v>
      </c>
      <c r="K1612" s="33" t="str">
        <f>VLOOKUP(B1612,SAOM!B$2:H3153,4,0)</f>
        <v>Aceito</v>
      </c>
      <c r="L1612" s="10" t="s">
        <v>14234</v>
      </c>
      <c r="M1612" s="33" t="str">
        <f>VLOOKUP(B1612,SAOM!B$2:F3439,5,0)</f>
        <v>SH Sat</v>
      </c>
      <c r="N1612" s="11" t="s">
        <v>13496</v>
      </c>
      <c r="O1612" s="11" t="str">
        <f>VLOOKUP(N1612,Coordenadas!B$2:C2459,2,0)</f>
        <v>SUL</v>
      </c>
      <c r="P1612" s="11" t="str">
        <f>VLOOKUP(N1612,Coordenadas!B$2:D2459,3,0)</f>
        <v xml:space="preserve"> 20°43'33.54"S</v>
      </c>
      <c r="Q1612" s="11" t="str">
        <f>VLOOKUP(N1612,Coordenadas!B$2:E2459,4,0)</f>
        <v xml:space="preserve"> 46°36'45.52"O</v>
      </c>
      <c r="R1612" s="33">
        <v>4033</v>
      </c>
      <c r="S1612" s="24">
        <v>41285</v>
      </c>
      <c r="T1612" s="35" t="str">
        <f>VLOOKUP(B1612,SAOM!B$2:M3153,9,0)</f>
        <v>VANESSA QUEIROZ</v>
      </c>
      <c r="U1612" s="13" t="str">
        <f>VLOOKUP(B1612,SAOM!B$2:N3153,10,0)</f>
        <v>RUA PONTA PORÃ, 43 - Bairro BELA VISTA</v>
      </c>
      <c r="V1612" s="35" t="str">
        <f>VLOOKUP(B1612,SAOM!B$2:P3153,12,0)</f>
        <v>35 3526-3760</v>
      </c>
      <c r="W1612" s="60" t="str">
        <f>VLOOKUP(B1612,SAOM!B$2:O3153,11,0)</f>
        <v>37900-000</v>
      </c>
      <c r="X1612" s="33" t="str">
        <f>VLOOKUP(B1612,SAOM!B$2:Q3153,13,0)</f>
        <v>00:20:0e:10:56:1e</v>
      </c>
      <c r="Y1612" s="13">
        <v>41304</v>
      </c>
      <c r="Z1612" s="11" t="s">
        <v>14812</v>
      </c>
      <c r="AA1612" s="14">
        <v>41304</v>
      </c>
      <c r="AB1612" s="28">
        <v>41310</v>
      </c>
      <c r="AC1612" s="287">
        <f>VLOOKUP(D1612,Faturamento!D$3:F3047,3,0)</f>
        <v>41335</v>
      </c>
      <c r="AD1612" s="41"/>
      <c r="AE1612" s="14" t="str">
        <f>VLOOKUP(B1612,SAOM!B$2:T3153,16,0)</f>
        <v>-</v>
      </c>
      <c r="AF1612" s="14">
        <f t="shared" si="94"/>
        <v>41394</v>
      </c>
      <c r="AG1612" s="14" t="s">
        <v>4162</v>
      </c>
      <c r="AH1612" s="14"/>
      <c r="AI1612" s="47"/>
      <c r="AJ1612" s="114"/>
      <c r="AK1612" s="114"/>
      <c r="AL1612" s="11" t="str">
        <f>VLOOKUP(B1612,SAOM!B$2:U3270,20,0)</f>
        <v>Ligado ao modem.</v>
      </c>
    </row>
    <row r="1613" spans="1:38" s="57" customFormat="1" ht="15.75" customHeight="1">
      <c r="A1613" s="39">
        <v>5217</v>
      </c>
      <c r="B1613" s="31">
        <v>5217</v>
      </c>
      <c r="C1613" s="31">
        <v>5217</v>
      </c>
      <c r="D1613" s="31" t="str">
        <f>VLOOKUP(B1613,SAOM!B$2:H3270,7,0)</f>
        <v>SES-PAOS-5217</v>
      </c>
      <c r="E1613" s="24">
        <v>41254</v>
      </c>
      <c r="F1613" s="24">
        <f t="shared" si="95"/>
        <v>41299</v>
      </c>
      <c r="G1613" s="24">
        <f>VLOOKUP(B1613,SAOM!B$2:D3157,3,0)</f>
        <v>41299</v>
      </c>
      <c r="H1613" s="24">
        <f t="shared" si="92"/>
        <v>41314</v>
      </c>
      <c r="I1613" s="24" t="s">
        <v>458</v>
      </c>
      <c r="J1613" s="48" t="s">
        <v>469</v>
      </c>
      <c r="K1613" s="31" t="str">
        <f>VLOOKUP(B1613,SAOM!B$2:H3154,4,0)</f>
        <v>Aceito</v>
      </c>
      <c r="L1613" s="48" t="s">
        <v>14234</v>
      </c>
      <c r="M1613" s="33" t="str">
        <f>VLOOKUP(B1613,SAOM!B$2:F3440,5,0)</f>
        <v>SH Sat</v>
      </c>
      <c r="N1613" s="40" t="s">
        <v>13496</v>
      </c>
      <c r="O1613" s="40" t="str">
        <f>VLOOKUP(N1613,Coordenadas!B$2:C2460,2,0)</f>
        <v>SUL</v>
      </c>
      <c r="P1613" s="40" t="str">
        <f>VLOOKUP(N1613,Coordenadas!B$2:D2460,3,0)</f>
        <v xml:space="preserve"> 20°43'33.54"S</v>
      </c>
      <c r="Q1613" s="40" t="str">
        <f>VLOOKUP(N1613,Coordenadas!B$2:E2460,4,0)</f>
        <v xml:space="preserve"> 46°36'45.52"O</v>
      </c>
      <c r="R1613" s="31">
        <v>4035</v>
      </c>
      <c r="S1613" s="24">
        <v>41285</v>
      </c>
      <c r="T1613" s="54" t="str">
        <f>VLOOKUP(B1613,SAOM!B$2:M3154,9,0)</f>
        <v>VANESSA QUEIROZ /  Kelly</v>
      </c>
      <c r="U1613" s="24" t="str">
        <f>VLOOKUP(B1613,SAOM!B$2:N3154,10,0)</f>
        <v>RUA SANTA MÔNICA, 43 - Bairro CARMELO</v>
      </c>
      <c r="V1613" s="54" t="str">
        <f>VLOOKUP(B1613,SAOM!B$2:P3154,12,0)</f>
        <v>35 3522-7032</v>
      </c>
      <c r="W1613" s="175" t="str">
        <f>VLOOKUP(B1613,SAOM!B$2:O3154,11,0)</f>
        <v>37900-000</v>
      </c>
      <c r="X1613" s="31" t="str">
        <f>VLOOKUP(B1613,SAOM!B$2:Q3154,13,0)</f>
        <v>00:20:0e:10:57:41</v>
      </c>
      <c r="Y1613" s="24">
        <v>41310</v>
      </c>
      <c r="Z1613" s="40" t="s">
        <v>14812</v>
      </c>
      <c r="AA1613" s="55">
        <v>41351</v>
      </c>
      <c r="AB1613" s="56">
        <v>41313</v>
      </c>
      <c r="AC1613" s="287">
        <f>VLOOKUP(D1613,Faturamento!D$3:F3048,3,0)</f>
        <v>41382</v>
      </c>
      <c r="AD1613" s="45" t="s">
        <v>15546</v>
      </c>
      <c r="AE1613" s="55" t="str">
        <f>VLOOKUP(B1613,SAOM!B$2:T3154,16,0)</f>
        <v>-</v>
      </c>
      <c r="AF1613" s="55">
        <f t="shared" si="94"/>
        <v>41441</v>
      </c>
      <c r="AG1613" s="55" t="s">
        <v>4162</v>
      </c>
      <c r="AH1613" s="55"/>
      <c r="AI1613" s="181"/>
      <c r="AJ1613" s="115"/>
      <c r="AK1613" s="115"/>
      <c r="AL1613" s="40" t="str">
        <f>VLOOKUP(B1613,SAOM!B$2:U3271,20,0)</f>
        <v>Conectado ao modem</v>
      </c>
    </row>
    <row r="1614" spans="1:38" s="15" customFormat="1" ht="15.75" customHeight="1">
      <c r="A1614" s="39">
        <v>5218</v>
      </c>
      <c r="B1614" s="31">
        <v>5218</v>
      </c>
      <c r="C1614" s="31">
        <v>5218</v>
      </c>
      <c r="D1614" s="33" t="str">
        <f>VLOOKUP(B1614,SAOM!B$2:H3271,7,0)</f>
        <v>SES-PAOS-5218</v>
      </c>
      <c r="E1614" s="13">
        <v>41254</v>
      </c>
      <c r="F1614" s="13">
        <f t="shared" si="95"/>
        <v>41299</v>
      </c>
      <c r="G1614" s="13">
        <f>VLOOKUP(B1614,SAOM!B$2:D3158,3,0)</f>
        <v>41299</v>
      </c>
      <c r="H1614" s="13">
        <f t="shared" si="92"/>
        <v>41314</v>
      </c>
      <c r="I1614" s="13" t="s">
        <v>458</v>
      </c>
      <c r="J1614" s="10" t="s">
        <v>469</v>
      </c>
      <c r="K1614" s="33" t="str">
        <f>VLOOKUP(B1614,SAOM!B$2:H3155,4,0)</f>
        <v>Aceito</v>
      </c>
      <c r="L1614" s="10" t="s">
        <v>14234</v>
      </c>
      <c r="M1614" s="33" t="str">
        <f>VLOOKUP(B1614,SAOM!B$2:F3441,5,0)</f>
        <v>SH Sat</v>
      </c>
      <c r="N1614" s="11" t="s">
        <v>13496</v>
      </c>
      <c r="O1614" s="11" t="str">
        <f>VLOOKUP(N1614,Coordenadas!B$2:C2461,2,0)</f>
        <v>SUL</v>
      </c>
      <c r="P1614" s="11" t="str">
        <f>VLOOKUP(N1614,Coordenadas!B$2:D2461,3,0)</f>
        <v xml:space="preserve"> 20°43'33.54"S</v>
      </c>
      <c r="Q1614" s="11" t="str">
        <f>VLOOKUP(N1614,Coordenadas!B$2:E2461,4,0)</f>
        <v xml:space="preserve"> 46°36'45.52"O</v>
      </c>
      <c r="R1614" s="33">
        <v>4035</v>
      </c>
      <c r="S1614" s="24">
        <v>41285</v>
      </c>
      <c r="T1614" s="35" t="str">
        <f>VLOOKUP(B1614,SAOM!B$2:M3155,9,0)</f>
        <v>VANESSA QUEIROZ</v>
      </c>
      <c r="U1614" s="13" t="str">
        <f>VLOOKUP(B1614,SAOM!B$2:N3155,10,0)</f>
        <v>RUA ALFERES JOÃO PIMENTA DE ABREU, 45 - Bairro NOSSA DAS GRAÇAS</v>
      </c>
      <c r="V1614" s="35" t="str">
        <f>VLOOKUP(B1614,SAOM!B$2:P3155,12,0)</f>
        <v>35 3522-9763</v>
      </c>
      <c r="W1614" s="60" t="str">
        <f>VLOOKUP(B1614,SAOM!B$2:O3155,11,0)</f>
        <v>37900-000</v>
      </c>
      <c r="X1614" s="33" t="str">
        <f>VLOOKUP(B1614,SAOM!B$2:Q3155,13,0)</f>
        <v>00:20:0e:10:57:3f</v>
      </c>
      <c r="Y1614" s="13">
        <v>41310</v>
      </c>
      <c r="Z1614" s="11" t="s">
        <v>14812</v>
      </c>
      <c r="AA1614" s="14">
        <v>41310</v>
      </c>
      <c r="AB1614" s="28">
        <v>41130</v>
      </c>
      <c r="AC1614" s="287">
        <f>VLOOKUP(D1614,Faturamento!D$3:F3049,3,0)</f>
        <v>41341</v>
      </c>
      <c r="AD1614" s="41"/>
      <c r="AE1614" s="14" t="str">
        <f>VLOOKUP(B1614,SAOM!B$2:T3155,16,0)</f>
        <v>-</v>
      </c>
      <c r="AF1614" s="14">
        <f t="shared" si="94"/>
        <v>41400</v>
      </c>
      <c r="AG1614" s="14" t="s">
        <v>4162</v>
      </c>
      <c r="AH1614" s="14"/>
      <c r="AI1614" s="47"/>
      <c r="AJ1614" s="114"/>
      <c r="AK1614" s="114"/>
      <c r="AL1614" s="11" t="str">
        <f>VLOOKUP(B1614,SAOM!B$2:U3272,20,0)</f>
        <v>Modem.</v>
      </c>
    </row>
    <row r="1615" spans="1:38" s="15" customFormat="1" ht="15.75" customHeight="1">
      <c r="A1615" s="39">
        <v>5219</v>
      </c>
      <c r="B1615" s="31">
        <v>5219</v>
      </c>
      <c r="C1615" s="31">
        <v>5219</v>
      </c>
      <c r="D1615" s="33" t="str">
        <f>VLOOKUP(B1615,SAOM!B$2:H3272,7,0)</f>
        <v>SES-PAOS-5219</v>
      </c>
      <c r="E1615" s="13">
        <v>41256</v>
      </c>
      <c r="F1615" s="13">
        <f t="shared" si="95"/>
        <v>41301</v>
      </c>
      <c r="G1615" s="13">
        <f>VLOOKUP(B1615,SAOM!B$2:D3159,3,0)</f>
        <v>41301</v>
      </c>
      <c r="H1615" s="13">
        <f t="shared" si="92"/>
        <v>41316</v>
      </c>
      <c r="I1615" s="13" t="s">
        <v>458</v>
      </c>
      <c r="J1615" s="10" t="s">
        <v>469</v>
      </c>
      <c r="K1615" s="33" t="str">
        <f>VLOOKUP(B1615,SAOM!B$2:H3156,4,0)</f>
        <v>Aceito</v>
      </c>
      <c r="L1615" s="10" t="s">
        <v>14234</v>
      </c>
      <c r="M1615" s="33" t="str">
        <f>VLOOKUP(B1615,SAOM!B$2:F3442,5,0)</f>
        <v>SH Sat</v>
      </c>
      <c r="N1615" s="11" t="s">
        <v>13496</v>
      </c>
      <c r="O1615" s="11" t="str">
        <f>VLOOKUP(N1615,Coordenadas!B$2:C2462,2,0)</f>
        <v>SUL</v>
      </c>
      <c r="P1615" s="11" t="str">
        <f>VLOOKUP(N1615,Coordenadas!B$2:D2462,3,0)</f>
        <v xml:space="preserve"> 20°43'33.54"S</v>
      </c>
      <c r="Q1615" s="11" t="str">
        <f>VLOOKUP(N1615,Coordenadas!B$2:E2462,4,0)</f>
        <v xml:space="preserve"> 46°36'45.52"O</v>
      </c>
      <c r="R1615" s="33">
        <v>4035</v>
      </c>
      <c r="S1615" s="24">
        <v>41285</v>
      </c>
      <c r="T1615" s="35" t="str">
        <f>VLOOKUP(B1615,SAOM!B$2:M3156,9,0)</f>
        <v>VANESSA QUEIROZ</v>
      </c>
      <c r="U1615" s="13" t="str">
        <f>VLOOKUP(B1615,SAOM!B$2:N3156,10,0)</f>
        <v>RUA JOÃO TEIXEIRA MENDES, 940 - JARDIM ITÁLIA</v>
      </c>
      <c r="V1615" s="35" t="str">
        <f>VLOOKUP(B1615,SAOM!B$2:P3156,12,0)</f>
        <v>35 3526-7152</v>
      </c>
      <c r="W1615" s="60" t="str">
        <f>VLOOKUP(B1615,SAOM!B$2:O3156,11,0)</f>
        <v>37900-000</v>
      </c>
      <c r="X1615" s="33" t="str">
        <f>VLOOKUP(B1615,SAOM!B$2:Q3156,13,0)</f>
        <v>00:20:0e:10:56:39</v>
      </c>
      <c r="Y1615" s="13">
        <v>41307</v>
      </c>
      <c r="Z1615" s="11" t="s">
        <v>14812</v>
      </c>
      <c r="AA1615" s="14">
        <v>41309</v>
      </c>
      <c r="AB1615" s="28">
        <v>41310</v>
      </c>
      <c r="AC1615" s="287">
        <f>VLOOKUP(D1615,Faturamento!D$3:F3050,3,0)</f>
        <v>41340</v>
      </c>
      <c r="AD1615" s="41"/>
      <c r="AE1615" s="14" t="str">
        <f>VLOOKUP(B1615,SAOM!B$2:T3156,16,0)</f>
        <v>-</v>
      </c>
      <c r="AF1615" s="14">
        <f t="shared" si="94"/>
        <v>41399</v>
      </c>
      <c r="AG1615" s="14" t="s">
        <v>4162</v>
      </c>
      <c r="AH1615" s="14"/>
      <c r="AI1615" s="47"/>
      <c r="AJ1615" s="114"/>
      <c r="AK1615" s="114"/>
      <c r="AL1615" s="11" t="str">
        <f>VLOOKUP(B1615,SAOM!B$2:U3273,20,0)</f>
        <v>Conectado ao modem</v>
      </c>
    </row>
    <row r="1616" spans="1:38" s="15" customFormat="1" ht="15.75" customHeight="1">
      <c r="A1616" s="39">
        <v>5220</v>
      </c>
      <c r="B1616" s="31">
        <v>5220</v>
      </c>
      <c r="C1616" s="31">
        <v>5220</v>
      </c>
      <c r="D1616" s="33" t="str">
        <f>VLOOKUP(B1616,SAOM!B$2:H3273,7,0)</f>
        <v>SES-PAOS-5220</v>
      </c>
      <c r="E1616" s="13">
        <v>41253</v>
      </c>
      <c r="F1616" s="13">
        <f t="shared" si="95"/>
        <v>41298</v>
      </c>
      <c r="G1616" s="13">
        <f>VLOOKUP(B1616,SAOM!B$2:D3160,3,0)</f>
        <v>41298</v>
      </c>
      <c r="H1616" s="13">
        <f t="shared" si="92"/>
        <v>41313</v>
      </c>
      <c r="I1616" s="13" t="s">
        <v>458</v>
      </c>
      <c r="J1616" s="10" t="s">
        <v>469</v>
      </c>
      <c r="K1616" s="33" t="str">
        <f>VLOOKUP(B1616,SAOM!B$2:H3157,4,0)</f>
        <v>Aceito</v>
      </c>
      <c r="L1616" s="10" t="s">
        <v>14234</v>
      </c>
      <c r="M1616" s="33" t="str">
        <f>VLOOKUP(B1616,SAOM!B$2:F3443,5,0)</f>
        <v>SH Sat</v>
      </c>
      <c r="N1616" s="11" t="s">
        <v>13496</v>
      </c>
      <c r="O1616" s="11" t="str">
        <f>VLOOKUP(N1616,Coordenadas!B$2:C2463,2,0)</f>
        <v>SUL</v>
      </c>
      <c r="P1616" s="11" t="str">
        <f>VLOOKUP(N1616,Coordenadas!B$2:D2463,3,0)</f>
        <v xml:space="preserve"> 20°43'33.54"S</v>
      </c>
      <c r="Q1616" s="11" t="str">
        <f>VLOOKUP(N1616,Coordenadas!B$2:E2463,4,0)</f>
        <v xml:space="preserve"> 46°36'45.52"O</v>
      </c>
      <c r="R1616" s="33">
        <v>4035</v>
      </c>
      <c r="S1616" s="24">
        <v>41285</v>
      </c>
      <c r="T1616" s="35" t="str">
        <f>VLOOKUP(B1616,SAOM!B$2:M3157,9,0)</f>
        <v>VANESSA QUEIROZ</v>
      </c>
      <c r="U1616" s="13" t="str">
        <f>VLOOKUP(B1616,SAOM!B$2:N3157,10,0)</f>
        <v>RUA DAVID BALDINI - CENTRO</v>
      </c>
      <c r="V1616" s="35" t="str">
        <f>VLOOKUP(B1616,SAOM!B$2:P3157,12,0)</f>
        <v>35 3526-1134</v>
      </c>
      <c r="W1616" s="60" t="str">
        <f>VLOOKUP(B1616,SAOM!B$2:O3157,11,0)</f>
        <v>37900-000</v>
      </c>
      <c r="X1616" s="33" t="str">
        <f>VLOOKUP(B1616,SAOM!B$2:Q3157,13,0)</f>
        <v>00:20:0e:10:57:4a</v>
      </c>
      <c r="Y1616" s="13">
        <v>41307</v>
      </c>
      <c r="Z1616" s="11" t="s">
        <v>14812</v>
      </c>
      <c r="AA1616" s="14">
        <v>41309</v>
      </c>
      <c r="AB1616" s="28">
        <v>41310</v>
      </c>
      <c r="AC1616" s="287">
        <f>VLOOKUP(D1616,Faturamento!D$3:F3051,3,0)</f>
        <v>41340</v>
      </c>
      <c r="AD1616" s="41"/>
      <c r="AE1616" s="14" t="str">
        <f>VLOOKUP(B1616,SAOM!B$2:T3157,16,0)</f>
        <v>-</v>
      </c>
      <c r="AF1616" s="14">
        <f t="shared" si="94"/>
        <v>41399</v>
      </c>
      <c r="AG1616" s="14" t="s">
        <v>4162</v>
      </c>
      <c r="AH1616" s="14"/>
      <c r="AI1616" s="47"/>
      <c r="AJ1616" s="114"/>
      <c r="AK1616" s="114"/>
      <c r="AL1616" s="11" t="str">
        <f>VLOOKUP(B1616,SAOM!B$2:U3274,20,0)</f>
        <v>No modem.</v>
      </c>
    </row>
    <row r="1617" spans="1:38" s="15" customFormat="1" ht="15.75" customHeight="1">
      <c r="A1617" s="39">
        <v>5221</v>
      </c>
      <c r="B1617" s="31">
        <v>5221</v>
      </c>
      <c r="C1617" s="31">
        <v>5221</v>
      </c>
      <c r="D1617" s="33" t="str">
        <f>VLOOKUP(B1617,SAOM!B$2:H3274,7,0)</f>
        <v>SES-PAOS-5221</v>
      </c>
      <c r="E1617" s="13">
        <v>41253</v>
      </c>
      <c r="F1617" s="13">
        <f t="shared" si="95"/>
        <v>41298</v>
      </c>
      <c r="G1617" s="13">
        <f>VLOOKUP(B1617,SAOM!B$2:D3161,3,0)</f>
        <v>41298</v>
      </c>
      <c r="H1617" s="13">
        <f t="shared" si="92"/>
        <v>41313</v>
      </c>
      <c r="I1617" s="13" t="s">
        <v>458</v>
      </c>
      <c r="J1617" s="10" t="s">
        <v>469</v>
      </c>
      <c r="K1617" s="33" t="str">
        <f>VLOOKUP(B1617,SAOM!B$2:H3158,4,0)</f>
        <v>Aceito</v>
      </c>
      <c r="L1617" s="10" t="s">
        <v>14234</v>
      </c>
      <c r="M1617" s="33" t="str">
        <f>VLOOKUP(B1617,SAOM!B$2:F3444,5,0)</f>
        <v>SH Sat</v>
      </c>
      <c r="N1617" s="11" t="s">
        <v>13496</v>
      </c>
      <c r="O1617" s="11" t="str">
        <f>VLOOKUP(N1617,Coordenadas!B$2:C2464,2,0)</f>
        <v>SUL</v>
      </c>
      <c r="P1617" s="11" t="str">
        <f>VLOOKUP(N1617,Coordenadas!B$2:D2464,3,0)</f>
        <v xml:space="preserve"> 20°43'33.54"S</v>
      </c>
      <c r="Q1617" s="11" t="str">
        <f>VLOOKUP(N1617,Coordenadas!B$2:E2464,4,0)</f>
        <v xml:space="preserve"> 46°36'45.52"O</v>
      </c>
      <c r="R1617" s="33">
        <v>4035</v>
      </c>
      <c r="S1617" s="24">
        <v>41285</v>
      </c>
      <c r="T1617" s="35" t="str">
        <f>VLOOKUP(B1617,SAOM!B$2:M3158,9,0)</f>
        <v>VANESSA QUEIROZ</v>
      </c>
      <c r="U1617" s="13" t="str">
        <f>VLOOKUP(B1617,SAOM!B$2:N3158,10,0)</f>
        <v>RUA JOÃO TEIXEIRA MENDES, 940 - JARDIM ITÁLIA</v>
      </c>
      <c r="V1617" s="35" t="str">
        <f>VLOOKUP(B1617,SAOM!B$2:P3158,12,0)</f>
        <v>35 3522-6416</v>
      </c>
      <c r="W1617" s="60" t="str">
        <f>VLOOKUP(B1617,SAOM!B$2:O3158,11,0)</f>
        <v>37900-000</v>
      </c>
      <c r="X1617" s="33" t="str">
        <f>VLOOKUP(B1617,SAOM!B$2:Q3158,13,0)</f>
        <v>00:20:0e:10:57:1a</v>
      </c>
      <c r="Y1617" s="13">
        <v>41307</v>
      </c>
      <c r="Z1617" s="11" t="s">
        <v>14813</v>
      </c>
      <c r="AA1617" s="14">
        <v>41309</v>
      </c>
      <c r="AB1617" s="28">
        <v>41310</v>
      </c>
      <c r="AC1617" s="287">
        <f>VLOOKUP(D1617,Faturamento!D$3:F3052,3,0)</f>
        <v>41340</v>
      </c>
      <c r="AD1617" s="41"/>
      <c r="AE1617" s="14" t="str">
        <f>VLOOKUP(B1617,SAOM!B$2:T3158,16,0)</f>
        <v>-</v>
      </c>
      <c r="AF1617" s="14">
        <f t="shared" si="94"/>
        <v>41399</v>
      </c>
      <c r="AG1617" s="14" t="s">
        <v>4162</v>
      </c>
      <c r="AH1617" s="14"/>
      <c r="AI1617" s="47"/>
      <c r="AJ1617" s="114"/>
      <c r="AK1617" s="114"/>
      <c r="AL1617" s="11" t="str">
        <f>VLOOKUP(B1617,SAOM!B$2:U3275,20,0)</f>
        <v>Conectado ao modem</v>
      </c>
    </row>
    <row r="1618" spans="1:38" s="15" customFormat="1" ht="15.75" customHeight="1">
      <c r="A1618" s="39">
        <v>5222</v>
      </c>
      <c r="B1618" s="31">
        <v>5222</v>
      </c>
      <c r="C1618" s="31">
        <v>5222</v>
      </c>
      <c r="D1618" s="33" t="str">
        <f>VLOOKUP(B1618,SAOM!B$2:H3275,7,0)</f>
        <v>SES-PAOS-5222</v>
      </c>
      <c r="E1618" s="13">
        <v>41253</v>
      </c>
      <c r="F1618" s="13">
        <f t="shared" si="95"/>
        <v>41298</v>
      </c>
      <c r="G1618" s="13">
        <f>VLOOKUP(B1618,SAOM!B$2:D3162,3,0)</f>
        <v>41298</v>
      </c>
      <c r="H1618" s="13">
        <f t="shared" si="92"/>
        <v>41313</v>
      </c>
      <c r="I1618" s="13" t="s">
        <v>458</v>
      </c>
      <c r="J1618" s="10" t="s">
        <v>469</v>
      </c>
      <c r="K1618" s="33" t="str">
        <f>VLOOKUP(B1618,SAOM!B$2:H3159,4,0)</f>
        <v>Aceito</v>
      </c>
      <c r="L1618" s="10" t="s">
        <v>14234</v>
      </c>
      <c r="M1618" s="33" t="str">
        <f>VLOOKUP(B1618,SAOM!B$2:F3445,5,0)</f>
        <v>SH Sat</v>
      </c>
      <c r="N1618" s="11" t="s">
        <v>13496</v>
      </c>
      <c r="O1618" s="11" t="str">
        <f>VLOOKUP(N1618,Coordenadas!B$2:C2465,2,0)</f>
        <v>SUL</v>
      </c>
      <c r="P1618" s="11" t="str">
        <f>VLOOKUP(N1618,Coordenadas!B$2:D2465,3,0)</f>
        <v xml:space="preserve"> 20°43'33.54"S</v>
      </c>
      <c r="Q1618" s="11" t="str">
        <f>VLOOKUP(N1618,Coordenadas!B$2:E2465,4,0)</f>
        <v xml:space="preserve"> 46°36'45.52"O</v>
      </c>
      <c r="R1618" s="33">
        <v>4033</v>
      </c>
      <c r="S1618" s="24">
        <v>41285</v>
      </c>
      <c r="T1618" s="35" t="str">
        <f>VLOOKUP(B1618,SAOM!B$2:M3159,9,0)</f>
        <v>VANESSA QUEIROZ</v>
      </c>
      <c r="U1618" s="13" t="str">
        <f>VLOOKUP(B1618,SAOM!B$2:N3159,10,0)</f>
        <v>RUA SÃO GABRIEL, 105 - VILA RICA</v>
      </c>
      <c r="V1618" s="35" t="str">
        <f>VLOOKUP(B1618,SAOM!B$2:P3159,12,0)</f>
        <v>35 3529-8003</v>
      </c>
      <c r="W1618" s="60" t="str">
        <f>VLOOKUP(B1618,SAOM!B$2:O3159,11,0)</f>
        <v>37900-000</v>
      </c>
      <c r="X1618" s="33" t="str">
        <f>VLOOKUP(B1618,SAOM!B$2:Q3159,13,0)</f>
        <v>00:20:0e:10:56:1c</v>
      </c>
      <c r="Y1618" s="13">
        <v>41304</v>
      </c>
      <c r="Z1618" s="11" t="s">
        <v>14815</v>
      </c>
      <c r="AA1618" s="14">
        <v>41304</v>
      </c>
      <c r="AB1618" s="28">
        <v>41310</v>
      </c>
      <c r="AC1618" s="287">
        <f>VLOOKUP(D1618,Faturamento!D$3:F3053,3,0)</f>
        <v>41335</v>
      </c>
      <c r="AD1618" s="41"/>
      <c r="AE1618" s="14" t="str">
        <f>VLOOKUP(B1618,SAOM!B$2:T3159,16,0)</f>
        <v>-</v>
      </c>
      <c r="AF1618" s="14">
        <f t="shared" si="94"/>
        <v>41394</v>
      </c>
      <c r="AG1618" s="14" t="s">
        <v>4162</v>
      </c>
      <c r="AH1618" s="14"/>
      <c r="AI1618" s="47"/>
      <c r="AJ1618" s="114"/>
      <c r="AK1618" s="114"/>
      <c r="AL1618" s="11" t="str">
        <f>VLOOKUP(B1618,SAOM!B$2:U3276,20,0)</f>
        <v>Conectado ao modem</v>
      </c>
    </row>
    <row r="1619" spans="1:38" s="15" customFormat="1" ht="15.75" customHeight="1">
      <c r="A1619" s="39">
        <v>5225</v>
      </c>
      <c r="B1619" s="31">
        <v>5225</v>
      </c>
      <c r="C1619" s="31">
        <v>5225</v>
      </c>
      <c r="D1619" s="33" t="str">
        <f>VLOOKUP(B1619,SAOM!B$2:H3276,7,0)</f>
        <v>-</v>
      </c>
      <c r="E1619" s="13">
        <v>41253</v>
      </c>
      <c r="F1619" s="13">
        <f t="shared" si="95"/>
        <v>41298</v>
      </c>
      <c r="G1619" s="13">
        <f>VLOOKUP(B1619,SAOM!B$2:D3163,3,0)</f>
        <v>41298</v>
      </c>
      <c r="H1619" s="13">
        <f t="shared" si="92"/>
        <v>41313</v>
      </c>
      <c r="I1619" s="13">
        <v>41331</v>
      </c>
      <c r="J1619" s="10" t="s">
        <v>700</v>
      </c>
      <c r="K1619" s="33" t="str">
        <f>VLOOKUP(B1619,SAOM!B$2:H3160,4,0)</f>
        <v>Paralisado</v>
      </c>
      <c r="L1619" s="10" t="s">
        <v>14234</v>
      </c>
      <c r="M1619" s="33" t="str">
        <f>VLOOKUP(B1619,SAOM!B$2:F3446,5,0)</f>
        <v>SH Sat</v>
      </c>
      <c r="N1619" s="11" t="s">
        <v>13496</v>
      </c>
      <c r="O1619" s="11" t="str">
        <f>VLOOKUP(N1619,Coordenadas!B$2:C2466,2,0)</f>
        <v>SUL</v>
      </c>
      <c r="P1619" s="11" t="str">
        <f>VLOOKUP(N1619,Coordenadas!B$2:D2466,3,0)</f>
        <v xml:space="preserve"> 20°43'33.54"S</v>
      </c>
      <c r="Q1619" s="11" t="str">
        <f>VLOOKUP(N1619,Coordenadas!B$2:E2466,4,0)</f>
        <v xml:space="preserve"> 46°36'45.52"O</v>
      </c>
      <c r="R1619" s="33">
        <v>4033</v>
      </c>
      <c r="S1619" s="24">
        <v>41285</v>
      </c>
      <c r="T1619" s="35" t="str">
        <f>VLOOKUP(B1619,SAOM!B$2:M3160,9,0)</f>
        <v>VANESSA QUEIROZ</v>
      </c>
      <c r="U1619" s="13" t="str">
        <f>VLOOKUP(B1619,SAOM!B$2:N3160,10,0)</f>
        <v>AV. POÇOS DE CALDAS,159- PENHA</v>
      </c>
      <c r="V1619" s="35" t="str">
        <f>VLOOKUP(B1619,SAOM!B$2:P3160,12,0)</f>
        <v>35 3526-4651</v>
      </c>
      <c r="W1619" s="60" t="str">
        <f>VLOOKUP(B1619,SAOM!B$2:O3160,11,0)</f>
        <v>37900-000</v>
      </c>
      <c r="X1619" s="33" t="str">
        <f>VLOOKUP(B1619,SAOM!B$2:Q3160,13,0)</f>
        <v>-</v>
      </c>
      <c r="Y1619" s="13"/>
      <c r="Z1619" s="11"/>
      <c r="AA1619" s="14"/>
      <c r="AB1619" s="28" t="e">
        <f>VLOOKUP(C1619,Relatorios!A$3:B2390,2,0)</f>
        <v>#N/A</v>
      </c>
      <c r="AC1619" s="287" t="e">
        <f>VLOOKUP(D1619,Faturamento!D$3:F3054,3,0)</f>
        <v>#N/A</v>
      </c>
      <c r="AD1619" s="41"/>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F1619" s="14">
        <f t="shared" si="94"/>
        <v>90</v>
      </c>
      <c r="AG1619" s="14" t="s">
        <v>4162</v>
      </c>
      <c r="AH1619" s="14"/>
      <c r="AI1619" s="47"/>
      <c r="AJ1619" s="114"/>
      <c r="AK1619" s="114"/>
      <c r="AL1619" s="11" t="str">
        <f>VLOOKUP(B1619,SAOM!B$2:U3277,20,0)</f>
        <v>-</v>
      </c>
    </row>
    <row r="1620" spans="1:38" s="57" customFormat="1" ht="15.75" customHeight="1">
      <c r="A1620" s="39">
        <v>5224</v>
      </c>
      <c r="B1620" s="31">
        <v>5224</v>
      </c>
      <c r="C1620" s="31">
        <v>5224</v>
      </c>
      <c r="D1620" s="31" t="str">
        <f>VLOOKUP(B1620,SAOM!B$2:H3277,7,0)</f>
        <v>SES-PAOS-5224</v>
      </c>
      <c r="E1620" s="24">
        <v>41253</v>
      </c>
      <c r="F1620" s="24">
        <f t="shared" si="95"/>
        <v>41298</v>
      </c>
      <c r="G1620" s="24">
        <f>VLOOKUP(B1620,SAOM!B$2:D3164,3,0)</f>
        <v>41298</v>
      </c>
      <c r="H1620" s="24">
        <f t="shared" si="92"/>
        <v>41313</v>
      </c>
      <c r="I1620" s="24" t="s">
        <v>458</v>
      </c>
      <c r="J1620" s="48" t="s">
        <v>469</v>
      </c>
      <c r="K1620" s="31" t="str">
        <f>VLOOKUP(B1620,SAOM!B$2:H3161,4,0)</f>
        <v>Aceito</v>
      </c>
      <c r="L1620" s="48" t="s">
        <v>14234</v>
      </c>
      <c r="M1620" s="33" t="str">
        <f>VLOOKUP(B1620,SAOM!B$2:F3447,5,0)</f>
        <v>SH Sat</v>
      </c>
      <c r="N1620" s="40" t="s">
        <v>13496</v>
      </c>
      <c r="O1620" s="40" t="str">
        <f>VLOOKUP(N1620,Coordenadas!B$2:C2467,2,0)</f>
        <v>SUL</v>
      </c>
      <c r="P1620" s="40" t="str">
        <f>VLOOKUP(N1620,Coordenadas!B$2:D2467,3,0)</f>
        <v xml:space="preserve"> 20°43'33.54"S</v>
      </c>
      <c r="Q1620" s="40" t="str">
        <f>VLOOKUP(N1620,Coordenadas!B$2:E2467,4,0)</f>
        <v xml:space="preserve"> 46°36'45.52"O</v>
      </c>
      <c r="R1620" s="33">
        <v>4035</v>
      </c>
      <c r="S1620" s="24">
        <v>41285</v>
      </c>
      <c r="T1620" s="54" t="str">
        <f>VLOOKUP(B1620,SAOM!B$2:M3161,9,0)</f>
        <v>VANESSA QUEIROZ</v>
      </c>
      <c r="U1620" s="24" t="str">
        <f>VLOOKUP(B1620,SAOM!B$2:N3161,10,0)</f>
        <v>RUA DA GRAÇA, 450 - SÃO FRANCISCO</v>
      </c>
      <c r="V1620" s="54" t="str">
        <f>VLOOKUP(B1620,SAOM!B$2:P3161,12,0)</f>
        <v>35 3522-0756</v>
      </c>
      <c r="W1620" s="175" t="str">
        <f>VLOOKUP(B1620,SAOM!B$2:O3161,11,0)</f>
        <v>37900-000</v>
      </c>
      <c r="X1620" s="31" t="str">
        <f>VLOOKUP(B1620,SAOM!B$2:Q3161,13,0)</f>
        <v>00:20:0e:10:57:5f</v>
      </c>
      <c r="Y1620" s="24">
        <v>41310</v>
      </c>
      <c r="Z1620" s="40" t="s">
        <v>14813</v>
      </c>
      <c r="AA1620" s="55">
        <v>41310</v>
      </c>
      <c r="AB1620" s="56">
        <v>41311</v>
      </c>
      <c r="AC1620" s="287">
        <f>VLOOKUP(D1620,Faturamento!D$3:F3055,3,0)</f>
        <v>41341</v>
      </c>
      <c r="AD1620" s="45"/>
      <c r="AE1620" s="55" t="str">
        <f>VLOOKUP(B1620,SAOM!B$2:T3161,16,0)</f>
        <v>-</v>
      </c>
      <c r="AF1620" s="55">
        <f t="shared" si="94"/>
        <v>41400</v>
      </c>
      <c r="AG1620" s="55" t="s">
        <v>4162</v>
      </c>
      <c r="AH1620" s="55"/>
      <c r="AI1620" s="181"/>
      <c r="AJ1620" s="115"/>
      <c r="AK1620" s="115"/>
      <c r="AL1620" s="11" t="str">
        <f>VLOOKUP(B1620,SAOM!B$2:U3278,20,0)</f>
        <v>Conectado ao Modem</v>
      </c>
    </row>
    <row r="1621" spans="1:38" s="15" customFormat="1" ht="15.75" customHeight="1">
      <c r="A1621" s="39">
        <v>5223</v>
      </c>
      <c r="B1621" s="31">
        <v>5223</v>
      </c>
      <c r="C1621" s="31">
        <v>5223</v>
      </c>
      <c r="D1621" s="33" t="str">
        <f>VLOOKUP(B1621,SAOM!B$2:H3278,7,0)</f>
        <v>SES-PAOS-5223</v>
      </c>
      <c r="E1621" s="13">
        <v>41253</v>
      </c>
      <c r="F1621" s="13">
        <f t="shared" si="95"/>
        <v>41298</v>
      </c>
      <c r="G1621" s="13">
        <f>VLOOKUP(B1621,SAOM!B$2:D3165,3,0)</f>
        <v>41298</v>
      </c>
      <c r="H1621" s="13">
        <f t="shared" si="92"/>
        <v>41313</v>
      </c>
      <c r="I1621" s="13" t="s">
        <v>458</v>
      </c>
      <c r="J1621" s="10" t="s">
        <v>469</v>
      </c>
      <c r="K1621" s="33" t="str">
        <f>VLOOKUP(B1621,SAOM!B$2:H3162,4,0)</f>
        <v>Aceito</v>
      </c>
      <c r="L1621" s="10" t="s">
        <v>14234</v>
      </c>
      <c r="M1621" s="33" t="str">
        <f>VLOOKUP(B1621,SAOM!B$2:F3448,5,0)</f>
        <v>SH Sat</v>
      </c>
      <c r="N1621" s="11" t="s">
        <v>13496</v>
      </c>
      <c r="O1621" s="11" t="str">
        <f>VLOOKUP(N1621,Coordenadas!B$2:C2468,2,0)</f>
        <v>SUL</v>
      </c>
      <c r="P1621" s="11" t="str">
        <f>VLOOKUP(N1621,Coordenadas!B$2:D2468,3,0)</f>
        <v xml:space="preserve"> 20°43'33.54"S</v>
      </c>
      <c r="Q1621" s="11" t="str">
        <f>VLOOKUP(N1621,Coordenadas!B$2:E2468,4,0)</f>
        <v xml:space="preserve"> 46°36'45.52"O</v>
      </c>
      <c r="R1621" s="33">
        <v>4035</v>
      </c>
      <c r="S1621" s="24">
        <v>41285</v>
      </c>
      <c r="T1621" s="35" t="str">
        <f>VLOOKUP(B1621,SAOM!B$2:M3162,9,0)</f>
        <v>VANESSA QUEIROZ</v>
      </c>
      <c r="U1621" s="13" t="str">
        <f>VLOOKUP(B1621,SAOM!B$2:N3162,10,0)</f>
        <v>RUA SÃO PAULO, 1120 - JD COLÉGIO DE PASSOS</v>
      </c>
      <c r="V1621" s="35" t="str">
        <f>VLOOKUP(B1621,SAOM!B$2:P3162,12,0)</f>
        <v>35 3522-0372</v>
      </c>
      <c r="W1621" s="60" t="str">
        <f>VLOOKUP(B1621,SAOM!B$2:O3162,11,0)</f>
        <v>37900-000</v>
      </c>
      <c r="X1621" s="33" t="str">
        <f>VLOOKUP(B1621,SAOM!B$2:Q3162,13,0)</f>
        <v>00:20:0e:10:56:f4</v>
      </c>
      <c r="Y1621" s="13">
        <v>41309</v>
      </c>
      <c r="Z1621" s="11" t="s">
        <v>14813</v>
      </c>
      <c r="AA1621" s="14">
        <v>41309</v>
      </c>
      <c r="AB1621" s="28">
        <v>41310</v>
      </c>
      <c r="AC1621" s="287">
        <f>VLOOKUP(D1621,Faturamento!D$3:F3056,3,0)</f>
        <v>41340</v>
      </c>
      <c r="AD1621" s="41"/>
      <c r="AE1621" s="14" t="str">
        <f>VLOOKUP(B1621,SAOM!B$2:T3162,16,0)</f>
        <v>-</v>
      </c>
      <c r="AF1621" s="14">
        <f t="shared" si="94"/>
        <v>41399</v>
      </c>
      <c r="AG1621" s="14" t="s">
        <v>4162</v>
      </c>
      <c r="AH1621" s="14"/>
      <c r="AI1621" s="47"/>
      <c r="AJ1621" s="114"/>
      <c r="AK1621" s="114"/>
      <c r="AL1621" s="11" t="str">
        <f>VLOOKUP(B1621,SAOM!B$2:U3279,20,0)</f>
        <v>No modem.</v>
      </c>
    </row>
    <row r="1622" spans="1:38" s="15" customFormat="1" ht="15.75" customHeight="1">
      <c r="A1622" s="39">
        <v>5211</v>
      </c>
      <c r="B1622" s="31">
        <v>5211</v>
      </c>
      <c r="C1622" s="31">
        <v>5211</v>
      </c>
      <c r="D1622" s="33" t="str">
        <f>VLOOKUP(B1622,SAOM!B$2:H3279,7,0)</f>
        <v>SES-PAOS-5211</v>
      </c>
      <c r="E1622" s="13">
        <v>41253</v>
      </c>
      <c r="F1622" s="13">
        <f t="shared" si="95"/>
        <v>41298</v>
      </c>
      <c r="G1622" s="13">
        <f>VLOOKUP(B1622,SAOM!B$2:D3166,3,0)</f>
        <v>41298</v>
      </c>
      <c r="H1622" s="13">
        <f t="shared" si="92"/>
        <v>41313</v>
      </c>
      <c r="I1622" s="13" t="s">
        <v>458</v>
      </c>
      <c r="J1622" s="10" t="s">
        <v>469</v>
      </c>
      <c r="K1622" s="33" t="str">
        <f>VLOOKUP(B1622,SAOM!B$2:H3163,4,0)</f>
        <v>Aceito</v>
      </c>
      <c r="L1622" s="10" t="s">
        <v>14234</v>
      </c>
      <c r="M1622" s="33" t="str">
        <f>VLOOKUP(B1622,SAOM!B$2:F3449,5,0)</f>
        <v>SH Sat</v>
      </c>
      <c r="N1622" s="11" t="s">
        <v>13496</v>
      </c>
      <c r="O1622" s="11" t="str">
        <f>VLOOKUP(N1622,Coordenadas!B$2:C2469,2,0)</f>
        <v>SUL</v>
      </c>
      <c r="P1622" s="11" t="str">
        <f>VLOOKUP(N1622,Coordenadas!B$2:D2469,3,0)</f>
        <v xml:space="preserve"> 20°43'33.54"S</v>
      </c>
      <c r="Q1622" s="11" t="str">
        <f>VLOOKUP(N1622,Coordenadas!B$2:E2469,4,0)</f>
        <v xml:space="preserve"> 46°36'45.52"O</v>
      </c>
      <c r="R1622" s="33">
        <v>4035</v>
      </c>
      <c r="S1622" s="24">
        <v>41285</v>
      </c>
      <c r="T1622" s="35" t="str">
        <f>VLOOKUP(B1622,SAOM!B$2:M3163,9,0)</f>
        <v>VANESSA QUEIROZ</v>
      </c>
      <c r="U1622" s="13" t="str">
        <f>VLOOKUP(B1622,SAOM!B$2:N3163,10,0)</f>
        <v>RUA LAVRAS, 418 - MUARAMA</v>
      </c>
      <c r="V1622" s="35" t="str">
        <f>VLOOKUP(B1622,SAOM!B$2:P3163,12,0)</f>
        <v>3521-5639</v>
      </c>
      <c r="W1622" s="60" t="str">
        <f>VLOOKUP(B1622,SAOM!B$2:O3163,11,0)</f>
        <v>37900-000</v>
      </c>
      <c r="X1622" s="33" t="str">
        <f>VLOOKUP(B1622,SAOM!B$2:Q3163,13,0)</f>
        <v>00:20:0e:10:56:27</v>
      </c>
      <c r="Y1622" s="13">
        <v>41310</v>
      </c>
      <c r="Z1622" s="11" t="s">
        <v>14813</v>
      </c>
      <c r="AA1622" s="14">
        <v>41310</v>
      </c>
      <c r="AB1622" s="28">
        <v>41311</v>
      </c>
      <c r="AC1622" s="287">
        <f>VLOOKUP(D1622,Faturamento!D$3:F3057,3,0)</f>
        <v>41341</v>
      </c>
      <c r="AD1622" s="41"/>
      <c r="AE1622" s="14" t="str">
        <f>VLOOKUP(B1622,SAOM!B$2:T3163,16,0)</f>
        <v>-</v>
      </c>
      <c r="AF1622" s="14">
        <f t="shared" si="94"/>
        <v>41400</v>
      </c>
      <c r="AG1622" s="14" t="s">
        <v>4162</v>
      </c>
      <c r="AH1622" s="14"/>
      <c r="AI1622" s="47"/>
      <c r="AJ1622" s="114"/>
      <c r="AK1622" s="114"/>
      <c r="AL1622" s="11" t="str">
        <f>VLOOKUP(B1622,SAOM!B$2:U3280,20,0)</f>
        <v>No modem.</v>
      </c>
    </row>
    <row r="1623" spans="1:38" s="15" customFormat="1" ht="15.75" customHeight="1">
      <c r="A1623" s="39">
        <v>5212</v>
      </c>
      <c r="B1623" s="31">
        <v>5212</v>
      </c>
      <c r="C1623" s="31">
        <v>5212</v>
      </c>
      <c r="D1623" s="33" t="str">
        <f>VLOOKUP(B1623,SAOM!B$2:H3280,7,0)</f>
        <v>SES-PAOS-5212</v>
      </c>
      <c r="E1623" s="13">
        <v>41253</v>
      </c>
      <c r="F1623" s="13">
        <f t="shared" si="95"/>
        <v>41298</v>
      </c>
      <c r="G1623" s="13">
        <f>VLOOKUP(B1623,SAOM!B$2:D3167,3,0)</f>
        <v>41298</v>
      </c>
      <c r="H1623" s="13">
        <f t="shared" si="92"/>
        <v>41313</v>
      </c>
      <c r="I1623" s="13" t="s">
        <v>458</v>
      </c>
      <c r="J1623" s="10" t="s">
        <v>469</v>
      </c>
      <c r="K1623" s="33" t="str">
        <f>VLOOKUP(B1623,SAOM!B$2:H3164,4,0)</f>
        <v>Aceito</v>
      </c>
      <c r="L1623" s="10" t="s">
        <v>14234</v>
      </c>
      <c r="M1623" s="33" t="str">
        <f>VLOOKUP(B1623,SAOM!B$2:F3450,5,0)</f>
        <v>SH Sat</v>
      </c>
      <c r="N1623" s="11" t="s">
        <v>13496</v>
      </c>
      <c r="O1623" s="11" t="str">
        <f>VLOOKUP(N1623,Coordenadas!B$2:C2470,2,0)</f>
        <v>SUL</v>
      </c>
      <c r="P1623" s="11" t="str">
        <f>VLOOKUP(N1623,Coordenadas!B$2:D2470,3,0)</f>
        <v xml:space="preserve"> 20°43'33.54"S</v>
      </c>
      <c r="Q1623" s="11" t="str">
        <f>VLOOKUP(N1623,Coordenadas!B$2:E2470,4,0)</f>
        <v xml:space="preserve"> 46°36'45.52"O</v>
      </c>
      <c r="R1623" s="33">
        <v>4033</v>
      </c>
      <c r="S1623" s="24">
        <v>41285</v>
      </c>
      <c r="T1623" s="35" t="str">
        <f>VLOOKUP(B1623,SAOM!B$2:M3164,9,0)</f>
        <v>ANA CAROLINE DE FREITAS</v>
      </c>
      <c r="U1623" s="13" t="str">
        <f>VLOOKUP(B1623,SAOM!B$2:N3164,10,0)</f>
        <v>RUA DOS PIANTINOS, 633 - MUARAMA</v>
      </c>
      <c r="V1623" s="35" t="str">
        <f>VLOOKUP(B1623,SAOM!B$2:P3164,12,0)</f>
        <v>35 3526-8902</v>
      </c>
      <c r="W1623" s="60" t="str">
        <f>VLOOKUP(B1623,SAOM!B$2:O3164,11,0)</f>
        <v>37900-000</v>
      </c>
      <c r="X1623" s="33" t="str">
        <f>VLOOKUP(B1623,SAOM!B$2:Q3164,13,0)</f>
        <v>00:20:0e:10:57:85</v>
      </c>
      <c r="Y1623" s="13">
        <v>41303</v>
      </c>
      <c r="Z1623" s="11" t="s">
        <v>14813</v>
      </c>
      <c r="AA1623" s="14">
        <v>41303</v>
      </c>
      <c r="AB1623" s="28">
        <v>41306</v>
      </c>
      <c r="AC1623" s="287">
        <f>VLOOKUP(D1623,Faturamento!D$3:F3058,3,0)</f>
        <v>41334</v>
      </c>
      <c r="AD1623" s="41"/>
      <c r="AE1623" s="14" t="str">
        <f>VLOOKUP(B1623,SAOM!B$2:T3164,16,0)</f>
        <v>-</v>
      </c>
      <c r="AF1623" s="14">
        <f t="shared" si="94"/>
        <v>41393</v>
      </c>
      <c r="AG1623" s="14" t="s">
        <v>4162</v>
      </c>
      <c r="AH1623" s="14"/>
      <c r="AI1623" s="47"/>
      <c r="AJ1623" s="114"/>
      <c r="AK1623" s="114"/>
      <c r="AL1623" s="11" t="str">
        <f>VLOOKUP(B1623,SAOM!B$2:U3281,20,0)</f>
        <v>Conectado ao Modem</v>
      </c>
    </row>
    <row r="1624" spans="1:38" s="15" customFormat="1" ht="15.75" customHeight="1">
      <c r="A1624" s="39">
        <v>5214</v>
      </c>
      <c r="B1624" s="31">
        <v>5214</v>
      </c>
      <c r="C1624" s="31">
        <v>5214</v>
      </c>
      <c r="D1624" s="33" t="str">
        <f>VLOOKUP(B1624,SAOM!B$2:H3281,7,0)</f>
        <v>SES-PAOS-5214</v>
      </c>
      <c r="E1624" s="13">
        <v>41253</v>
      </c>
      <c r="F1624" s="13">
        <f t="shared" si="95"/>
        <v>41298</v>
      </c>
      <c r="G1624" s="13">
        <f>VLOOKUP(B1624,SAOM!B$2:D3168,3,0)</f>
        <v>41298</v>
      </c>
      <c r="H1624" s="13">
        <f t="shared" si="92"/>
        <v>41313</v>
      </c>
      <c r="I1624" s="13" t="s">
        <v>458</v>
      </c>
      <c r="J1624" s="10" t="s">
        <v>469</v>
      </c>
      <c r="K1624" s="33" t="str">
        <f>VLOOKUP(B1624,SAOM!B$2:H3165,4,0)</f>
        <v>Aceito</v>
      </c>
      <c r="L1624" s="10" t="s">
        <v>14234</v>
      </c>
      <c r="M1624" s="33" t="str">
        <f>VLOOKUP(B1624,SAOM!B$2:F3451,5,0)</f>
        <v>SH Sat</v>
      </c>
      <c r="N1624" s="11" t="s">
        <v>13496</v>
      </c>
      <c r="O1624" s="11" t="str">
        <f>VLOOKUP(N1624,Coordenadas!B$2:C2471,2,0)</f>
        <v>SUL</v>
      </c>
      <c r="P1624" s="11" t="str">
        <f>VLOOKUP(N1624,Coordenadas!B$2:D2471,3,0)</f>
        <v xml:space="preserve"> 20°43'33.54"S</v>
      </c>
      <c r="Q1624" s="11" t="str">
        <f>VLOOKUP(N1624,Coordenadas!B$2:E2471,4,0)</f>
        <v xml:space="preserve"> 46°36'45.52"O</v>
      </c>
      <c r="R1624" s="33">
        <v>4035</v>
      </c>
      <c r="S1624" s="24">
        <v>41285</v>
      </c>
      <c r="T1624" s="35" t="str">
        <f>VLOOKUP(B1624,SAOM!B$2:M3165,9,0)</f>
        <v>VANESSA QUEIROZ</v>
      </c>
      <c r="U1624" s="13" t="str">
        <f>VLOOKUP(B1624,SAOM!B$2:N3165,10,0)</f>
        <v>AV BRASIL, 66 - PENHA</v>
      </c>
      <c r="V1624" s="35" t="str">
        <f>VLOOKUP(B1624,SAOM!B$2:P3165,12,0)</f>
        <v>35 3522-8365</v>
      </c>
      <c r="W1624" s="60" t="str">
        <f>VLOOKUP(B1624,SAOM!B$2:O3165,11,0)</f>
        <v>37900-000</v>
      </c>
      <c r="X1624" s="33" t="str">
        <f>VLOOKUP(B1624,SAOM!B$2:Q3165,13,0)</f>
        <v>00:20:0e:10:57:59</v>
      </c>
      <c r="Y1624" s="13">
        <v>41309</v>
      </c>
      <c r="Z1624" s="11" t="s">
        <v>14813</v>
      </c>
      <c r="AA1624" s="14">
        <v>41309</v>
      </c>
      <c r="AB1624" s="28">
        <v>41310</v>
      </c>
      <c r="AC1624" s="287">
        <f>VLOOKUP(D1624,Faturamento!D$3:F3059,3,0)</f>
        <v>41340</v>
      </c>
      <c r="AD1624" s="41"/>
      <c r="AE1624" s="14" t="str">
        <f>VLOOKUP(B1624,SAOM!B$2:T3165,16,0)</f>
        <v>-</v>
      </c>
      <c r="AF1624" s="14">
        <f t="shared" si="94"/>
        <v>41399</v>
      </c>
      <c r="AG1624" s="14" t="s">
        <v>4162</v>
      </c>
      <c r="AH1624" s="14"/>
      <c r="AI1624" s="47"/>
      <c r="AJ1624" s="114"/>
      <c r="AK1624" s="114"/>
      <c r="AL1624" s="11" t="str">
        <f>VLOOKUP(B1624,SAOM!B$2:U3282,20,0)</f>
        <v>No modem.</v>
      </c>
    </row>
    <row r="1625" spans="1:38" s="15" customFormat="1" ht="15.75" customHeight="1">
      <c r="A1625" s="39">
        <v>5213</v>
      </c>
      <c r="B1625" s="31">
        <v>5213</v>
      </c>
      <c r="C1625" s="31">
        <v>5213</v>
      </c>
      <c r="D1625" s="33" t="str">
        <f>VLOOKUP(B1625,SAOM!B$2:H3282,7,0)</f>
        <v>SES-PAOS-5213</v>
      </c>
      <c r="E1625" s="13">
        <v>41253</v>
      </c>
      <c r="F1625" s="13">
        <f t="shared" si="95"/>
        <v>41298</v>
      </c>
      <c r="G1625" s="13">
        <f>VLOOKUP(B1625,SAOM!B$2:D3169,3,0)</f>
        <v>41298</v>
      </c>
      <c r="H1625" s="13">
        <f t="shared" si="92"/>
        <v>41313</v>
      </c>
      <c r="I1625" s="13" t="s">
        <v>458</v>
      </c>
      <c r="J1625" s="10" t="s">
        <v>469</v>
      </c>
      <c r="K1625" s="33" t="str">
        <f>VLOOKUP(B1625,SAOM!B$2:H3166,4,0)</f>
        <v>Aceito</v>
      </c>
      <c r="L1625" s="10" t="s">
        <v>14234</v>
      </c>
      <c r="M1625" s="33" t="str">
        <f>VLOOKUP(B1625,SAOM!B$2:F3452,5,0)</f>
        <v>SH Sat</v>
      </c>
      <c r="N1625" s="11" t="s">
        <v>13496</v>
      </c>
      <c r="O1625" s="11" t="str">
        <f>VLOOKUP(N1625,Coordenadas!B$2:C2472,2,0)</f>
        <v>SUL</v>
      </c>
      <c r="P1625" s="11" t="str">
        <f>VLOOKUP(N1625,Coordenadas!B$2:D2472,3,0)</f>
        <v xml:space="preserve"> 20°43'33.54"S</v>
      </c>
      <c r="Q1625" s="11" t="str">
        <f>VLOOKUP(N1625,Coordenadas!B$2:E2472,4,0)</f>
        <v xml:space="preserve"> 46°36'45.52"O</v>
      </c>
      <c r="R1625" s="33">
        <v>4035</v>
      </c>
      <c r="S1625" s="24">
        <v>41285</v>
      </c>
      <c r="T1625" s="35" t="str">
        <f>VLOOKUP(B1625,SAOM!B$2:M3166,9,0)</f>
        <v>VANESSA QUEIROZ</v>
      </c>
      <c r="U1625" s="13" t="str">
        <f>VLOOKUP(B1625,SAOM!B$2:N3166,10,0)</f>
        <v>RUA HONDURAS, S/N - JARDIM POLIVALENTE</v>
      </c>
      <c r="V1625" s="35" t="str">
        <f>VLOOKUP(B1625,SAOM!B$2:P3166,12,0)</f>
        <v>35 3526-8645</v>
      </c>
      <c r="W1625" s="60" t="str">
        <f>VLOOKUP(B1625,SAOM!B$2:O3166,11,0)</f>
        <v>37900-000</v>
      </c>
      <c r="X1625" s="33" t="str">
        <f>VLOOKUP(B1625,SAOM!B$2:Q3166,13,0)</f>
        <v>00:20:0E:10:56:5A</v>
      </c>
      <c r="Y1625" s="13">
        <v>41309</v>
      </c>
      <c r="Z1625" s="11" t="s">
        <v>14813</v>
      </c>
      <c r="AA1625" s="14">
        <v>41309</v>
      </c>
      <c r="AB1625" s="28">
        <v>41310</v>
      </c>
      <c r="AC1625" s="287">
        <f>VLOOKUP(D1625,Faturamento!D$3:F3060,3,0)</f>
        <v>41340</v>
      </c>
      <c r="AD1625" s="41"/>
      <c r="AE1625" s="14" t="str">
        <f>VLOOKUP(B1625,SAOM!B$2:T3166,16,0)</f>
        <v>-</v>
      </c>
      <c r="AF1625" s="14">
        <f t="shared" si="94"/>
        <v>41399</v>
      </c>
      <c r="AG1625" s="14" t="s">
        <v>4162</v>
      </c>
      <c r="AH1625" s="14"/>
      <c r="AI1625" s="47"/>
      <c r="AJ1625" s="114"/>
      <c r="AK1625" s="114"/>
      <c r="AL1625" s="11" t="str">
        <f>VLOOKUP(B1625,SAOM!B$2:U3283,20,0)</f>
        <v>Vai deixar conectado no modem.</v>
      </c>
    </row>
    <row r="1626" spans="1:38" s="57" customFormat="1" ht="15.75" customHeight="1">
      <c r="A1626" s="39">
        <v>5210</v>
      </c>
      <c r="B1626" s="31">
        <v>5210</v>
      </c>
      <c r="C1626" s="31">
        <v>5210</v>
      </c>
      <c r="D1626" s="31" t="str">
        <f>VLOOKUP(B1626,SAOM!B$2:H3283,7,0)</f>
        <v>SES-MOMA-5210</v>
      </c>
      <c r="E1626" s="24">
        <v>41253</v>
      </c>
      <c r="F1626" s="24">
        <f t="shared" si="95"/>
        <v>41298</v>
      </c>
      <c r="G1626" s="24">
        <f>VLOOKUP(B1626,SAOM!B$2:D3170,3,0)</f>
        <v>41389</v>
      </c>
      <c r="H1626" s="24">
        <f t="shared" si="92"/>
        <v>41313</v>
      </c>
      <c r="I1626" s="24">
        <v>41306</v>
      </c>
      <c r="J1626" s="48" t="s">
        <v>469</v>
      </c>
      <c r="K1626" s="31" t="str">
        <f>VLOOKUP(B1626,SAOM!B$2:H3167,4,0)</f>
        <v>Aceito</v>
      </c>
      <c r="L1626" s="48" t="s">
        <v>14234</v>
      </c>
      <c r="M1626" s="31" t="str">
        <f>VLOOKUP(B1626,SAOM!B$2:F3453,5,0)</f>
        <v>SH Sat</v>
      </c>
      <c r="N1626" s="40" t="s">
        <v>3137</v>
      </c>
      <c r="O1626" s="40" t="str">
        <f>VLOOKUP(N1626,Coordenadas!B$2:C2473,2,0)</f>
        <v>NORTE DE MINAS</v>
      </c>
      <c r="P1626" s="40" t="str">
        <f>VLOOKUP(N1626,Coordenadas!B$2:D2473,3,0)</f>
        <v xml:space="preserve"> 15° 8'26.55"S</v>
      </c>
      <c r="Q1626" s="40" t="str">
        <f>VLOOKUP(N1626,Coordenadas!B$2:E2473,4,0)</f>
        <v xml:space="preserve"> 42°31'0.38"O</v>
      </c>
      <c r="R1626" s="31">
        <v>4033</v>
      </c>
      <c r="S1626" s="24">
        <v>41375</v>
      </c>
      <c r="T1626" s="54" t="str">
        <f>VLOOKUP(B1626,SAOM!B$2:M3167,9,0)</f>
        <v xml:space="preserve">Simone Fernandes Reis </v>
      </c>
      <c r="U1626" s="24" t="str">
        <f>VLOOKUP(B1626,SAOM!B$2:N3167,10,0)</f>
        <v xml:space="preserve">FAZENDA SÃO BARTOLOMEU - SN - ZONA RURAL </v>
      </c>
      <c r="V1626" s="54" t="str">
        <f>VLOOKUP(B1626,SAOM!B$2:P3167,12,0)</f>
        <v>(38)38251104</v>
      </c>
      <c r="W1626" s="175" t="str">
        <f>VLOOKUP(B1626,SAOM!B$2:O3167,11,0)</f>
        <v>39547-000</v>
      </c>
      <c r="X1626" s="31" t="str">
        <f>VLOOKUP(B1626,SAOM!B$2:Q3167,13,0)</f>
        <v>00:20:0e:10:59:26</v>
      </c>
      <c r="Y1626" s="24">
        <v>41389</v>
      </c>
      <c r="Z1626" s="40" t="s">
        <v>12144</v>
      </c>
      <c r="AA1626" s="55">
        <v>41389</v>
      </c>
      <c r="AB1626" s="56">
        <v>41392</v>
      </c>
      <c r="AC1626" s="288">
        <f>VLOOKUP(D1626,Faturamento!D$3:F3061,3,0)</f>
        <v>41420</v>
      </c>
      <c r="AD1626" s="45"/>
      <c r="AE1626" s="55"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55">
        <f t="shared" si="94"/>
        <v>41479</v>
      </c>
      <c r="AG1626" s="55" t="s">
        <v>4162</v>
      </c>
      <c r="AH1626" s="55"/>
      <c r="AI1626" s="181"/>
      <c r="AJ1626" s="115"/>
      <c r="AK1626" s="115"/>
      <c r="AL1626" s="40" t="str">
        <f>VLOOKUP(B1626,SAOM!B$2:U3284,20,0)</f>
        <v>Conectado ao modem</v>
      </c>
    </row>
    <row r="1627" spans="1:38" s="15" customFormat="1" ht="15.75" customHeight="1">
      <c r="A1627" s="39">
        <v>5207</v>
      </c>
      <c r="B1627" s="31">
        <v>5207</v>
      </c>
      <c r="C1627" s="31">
        <v>5207</v>
      </c>
      <c r="D1627" s="33" t="str">
        <f>VLOOKUP(B1627,SAOM!B$2:H3284,7,0)</f>
        <v>-</v>
      </c>
      <c r="E1627" s="13">
        <v>41253</v>
      </c>
      <c r="F1627" s="13">
        <f t="shared" si="95"/>
        <v>41298</v>
      </c>
      <c r="G1627" s="13">
        <f>VLOOKUP(B1627,SAOM!B$2:D3171,3,0)</f>
        <v>41298</v>
      </c>
      <c r="H1627" s="13">
        <f t="shared" si="92"/>
        <v>41313</v>
      </c>
      <c r="I1627" s="13">
        <v>41306</v>
      </c>
      <c r="J1627" s="10" t="s">
        <v>700</v>
      </c>
      <c r="K1627" s="33" t="str">
        <f>VLOOKUP(B1627,SAOM!B$2:H3168,4,0)</f>
        <v>Paralisado</v>
      </c>
      <c r="L1627" s="10" t="s">
        <v>14234</v>
      </c>
      <c r="M1627" s="33" t="str">
        <f>VLOOKUP(B1627,SAOM!B$2:F3454,5,0)</f>
        <v>SH Sat</v>
      </c>
      <c r="N1627" s="11" t="s">
        <v>8446</v>
      </c>
      <c r="O1627" s="11" t="str">
        <f>VLOOKUP(N1627,Coordenadas!B$2:C2474,2,0)</f>
        <v>NORTE DE MINAS</v>
      </c>
      <c r="P1627" s="11" t="str">
        <f>VLOOKUP(N1627,Coordenadas!B$2:D2474,3,0)</f>
        <v xml:space="preserve"> 14°51'20.27"S</v>
      </c>
      <c r="Q1627" s="11" t="str">
        <f>VLOOKUP(N1627,Coordenadas!B$2:E2474,4,0)</f>
        <v xml:space="preserve"> 43°54'50.45"O</v>
      </c>
      <c r="R1627" s="33">
        <v>4033</v>
      </c>
      <c r="S1627" s="13">
        <v>41375</v>
      </c>
      <c r="T1627" s="35" t="str">
        <f>VLOOKUP(B1627,SAOM!B$2:M3168,9,0)</f>
        <v>Osliana Mendes Prado Araújo / Ildete Maisa</v>
      </c>
      <c r="U1627" s="13" t="str">
        <f>VLOOKUP(B1627,SAOM!B$2:N3168,10,0)</f>
        <v>Rua Machado de Assis, 1.026 B - Alto Bonito</v>
      </c>
      <c r="V1627" s="35" t="str">
        <f>VLOOKUP(B1627,SAOM!B$2:P3168,12,0)</f>
        <v>(38)3616-3409</v>
      </c>
      <c r="W1627" s="60" t="str">
        <f>VLOOKUP(B1627,SAOM!B$2:O3168,11,0)</f>
        <v>39478-000</v>
      </c>
      <c r="X1627" s="33" t="str">
        <f>VLOOKUP(B1627,SAOM!B$2:Q3168,13,0)</f>
        <v>-</v>
      </c>
      <c r="Y1627" s="13"/>
      <c r="Z1627" s="11"/>
      <c r="AA1627" s="14"/>
      <c r="AB1627" s="28" t="e">
        <f>VLOOKUP(C1627,Relatorios!A$3:B2398,2,0)</f>
        <v>#N/A</v>
      </c>
      <c r="AC1627" s="287" t="e">
        <f>VLOOKUP(D1627,Faturamento!D$3:F3062,3,0)</f>
        <v>#N/A</v>
      </c>
      <c r="AD1627" s="41" t="s">
        <v>15962</v>
      </c>
      <c r="AE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F1627" s="14">
        <f t="shared" si="94"/>
        <v>90</v>
      </c>
      <c r="AG1627" s="14" t="s">
        <v>4162</v>
      </c>
      <c r="AH1627" s="14"/>
      <c r="AI1627" s="47"/>
      <c r="AJ1627" s="114"/>
      <c r="AK1627" s="114"/>
      <c r="AL1627" s="11" t="str">
        <f>VLOOKUP(B1627,SAOM!B$2:U3285,20,0)</f>
        <v>-</v>
      </c>
    </row>
    <row r="1628" spans="1:38" s="15" customFormat="1" ht="15.75" customHeight="1">
      <c r="A1628" s="39">
        <v>5208</v>
      </c>
      <c r="B1628" s="31">
        <v>5208</v>
      </c>
      <c r="C1628" s="31">
        <v>5208</v>
      </c>
      <c r="D1628" s="33" t="str">
        <f>VLOOKUP(B1628,SAOM!B$2:H3285,7,0)</f>
        <v>-</v>
      </c>
      <c r="E1628" s="13">
        <v>41253</v>
      </c>
      <c r="F1628" s="13">
        <f t="shared" si="95"/>
        <v>41298</v>
      </c>
      <c r="G1628" s="13">
        <f>VLOOKUP(B1628,SAOM!B$2:D3172,3,0)</f>
        <v>41298</v>
      </c>
      <c r="H1628" s="13">
        <f t="shared" si="92"/>
        <v>41313</v>
      </c>
      <c r="I1628" s="13">
        <v>41306</v>
      </c>
      <c r="J1628" s="10" t="s">
        <v>700</v>
      </c>
      <c r="K1628" s="33" t="str">
        <f>VLOOKUP(B1628,SAOM!B$2:H3169,4,0)</f>
        <v>Paralisado</v>
      </c>
      <c r="L1628" s="10" t="s">
        <v>14234</v>
      </c>
      <c r="M1628" s="33" t="str">
        <f>VLOOKUP(B1628,SAOM!B$2:F3455,5,0)</f>
        <v>SH Sat</v>
      </c>
      <c r="N1628" s="11" t="s">
        <v>8446</v>
      </c>
      <c r="O1628" s="11" t="str">
        <f>VLOOKUP(N1628,Coordenadas!B$2:C2475,2,0)</f>
        <v>NORTE DE MINAS</v>
      </c>
      <c r="P1628" s="11" t="str">
        <f>VLOOKUP(N1628,Coordenadas!B$2:D2475,3,0)</f>
        <v xml:space="preserve"> 14°51'20.27"S</v>
      </c>
      <c r="Q1628" s="11" t="str">
        <f>VLOOKUP(N1628,Coordenadas!B$2:E2475,4,0)</f>
        <v xml:space="preserve"> 43°54'50.45"O</v>
      </c>
      <c r="R1628" s="33">
        <v>4033</v>
      </c>
      <c r="S1628" s="13">
        <v>41375</v>
      </c>
      <c r="T1628" s="35" t="str">
        <f>VLOOKUP(B1628,SAOM!B$2:M3169,9,0)</f>
        <v>Caroline Viana de Oliveira</v>
      </c>
      <c r="U1628" s="13" t="str">
        <f>VLOOKUP(B1628,SAOM!B$2:N3169,10,0)</f>
        <v>Rua Machado de Assis, 1.026 A - Alto Bonito</v>
      </c>
      <c r="V1628" s="35" t="str">
        <f>VLOOKUP(B1628,SAOM!B$2:P3169,12,0)</f>
        <v>(38)3616-3191</v>
      </c>
      <c r="W1628" s="60" t="str">
        <f>VLOOKUP(B1628,SAOM!B$2:O3169,11,0)</f>
        <v>39478-000</v>
      </c>
      <c r="X1628" s="33" t="str">
        <f>VLOOKUP(B1628,SAOM!B$2:Q3169,13,0)</f>
        <v>-</v>
      </c>
      <c r="Y1628" s="13"/>
      <c r="Z1628" s="11"/>
      <c r="AA1628" s="14"/>
      <c r="AB1628" s="28" t="e">
        <f>VLOOKUP(C1628,Relatorios!A$3:B2399,2,0)</f>
        <v>#N/A</v>
      </c>
      <c r="AC1628" s="287" t="e">
        <f>VLOOKUP(D1628,Faturamento!D$3:F3063,3,0)</f>
        <v>#N/A</v>
      </c>
      <c r="AD1628" s="41" t="s">
        <v>15962</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 t="shared" si="94"/>
        <v>90</v>
      </c>
      <c r="AG1628" s="14" t="s">
        <v>4162</v>
      </c>
      <c r="AH1628" s="14"/>
      <c r="AI1628" s="47"/>
      <c r="AJ1628" s="114"/>
      <c r="AK1628" s="114"/>
      <c r="AL1628" s="11" t="str">
        <f>VLOOKUP(B1628,SAOM!B$2:U3286,20,0)</f>
        <v>-</v>
      </c>
    </row>
    <row r="1629" spans="1:38" s="15" customFormat="1" ht="15.75" customHeight="1">
      <c r="A1629" s="39">
        <v>5202</v>
      </c>
      <c r="B1629" s="31">
        <v>5202</v>
      </c>
      <c r="C1629" s="31">
        <v>5202</v>
      </c>
      <c r="D1629" s="33" t="str">
        <f>VLOOKUP(B1629,SAOM!B$2:H3286,7,0)</f>
        <v>SES-MASO-5202</v>
      </c>
      <c r="E1629" s="13">
        <v>41253</v>
      </c>
      <c r="F1629" s="13">
        <f t="shared" si="95"/>
        <v>41298</v>
      </c>
      <c r="G1629" s="13">
        <f>VLOOKUP(B1629,SAOM!B$2:D3173,3,0)</f>
        <v>41401</v>
      </c>
      <c r="H1629" s="13">
        <f t="shared" ref="H1629:H1692" si="96">F1629+15</f>
        <v>41313</v>
      </c>
      <c r="I1629" s="13">
        <v>41306</v>
      </c>
      <c r="J1629" s="10" t="s">
        <v>469</v>
      </c>
      <c r="K1629" s="33" t="str">
        <f>VLOOKUP(B1629,SAOM!B$2:H3170,4,0)</f>
        <v>Aceito</v>
      </c>
      <c r="L1629" s="10" t="s">
        <v>14234</v>
      </c>
      <c r="M1629" s="33" t="str">
        <f>VLOOKUP(B1629,SAOM!B$2:F3456,5,0)</f>
        <v>SH Sat</v>
      </c>
      <c r="N1629" s="11" t="s">
        <v>8446</v>
      </c>
      <c r="O1629" s="11" t="str">
        <f>VLOOKUP(N1629,Coordenadas!B$2:C2476,2,0)</f>
        <v>NORTE DE MINAS</v>
      </c>
      <c r="P1629" s="11" t="str">
        <f>VLOOKUP(N1629,Coordenadas!B$2:D2476,3,0)</f>
        <v xml:space="preserve"> 14°51'20.27"S</v>
      </c>
      <c r="Q1629" s="11" t="str">
        <f>VLOOKUP(N1629,Coordenadas!B$2:E2476,4,0)</f>
        <v xml:space="preserve"> 43°54'50.45"O</v>
      </c>
      <c r="R1629" s="33">
        <v>4033</v>
      </c>
      <c r="S1629" s="13">
        <v>41375</v>
      </c>
      <c r="T1629" s="35" t="str">
        <f>VLOOKUP(B1629,SAOM!B$2:M3170,9,0)</f>
        <v>Maxmiliano Raniery Nascimento Vieira</v>
      </c>
      <c r="U1629" s="13" t="str">
        <f>VLOOKUP(B1629,SAOM!B$2:N3170,10,0)</f>
        <v>Rua Possidônio Francisco Melo, s/n - Rio Verde de Minas (Zona Rural)</v>
      </c>
      <c r="V1629" s="35" t="str">
        <f>VLOOKUP(B1629,SAOM!B$2:P3170,12,0)</f>
        <v>(38)3616-1055</v>
      </c>
      <c r="W1629" s="60" t="str">
        <f>VLOOKUP(B1629,SAOM!B$2:O3170,11,0)</f>
        <v>39478-000</v>
      </c>
      <c r="X1629" s="33" t="str">
        <f>VLOOKUP(B1629,SAOM!B$2:Q3170,13,0)</f>
        <v>00:20:0e:10:5e:86</v>
      </c>
      <c r="Y1629" s="13">
        <v>41401</v>
      </c>
      <c r="Z1629" s="11" t="s">
        <v>12178</v>
      </c>
      <c r="AA1629" s="14">
        <v>41401</v>
      </c>
      <c r="AB1629" s="28" t="e">
        <f>VLOOKUP(C1629,Relatorios!A$3:B2400,2,0)</f>
        <v>#N/A</v>
      </c>
      <c r="AC1629" s="287" t="e">
        <f>VLOOKUP(D1629,Faturamento!D$3:F3064,3,0)</f>
        <v>#N/A</v>
      </c>
      <c r="AD1629" s="41"/>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 t="shared" si="94"/>
        <v>41491</v>
      </c>
      <c r="AG1629" s="14" t="s">
        <v>4162</v>
      </c>
      <c r="AH1629" s="14"/>
      <c r="AI1629" s="47"/>
      <c r="AJ1629" s="114"/>
      <c r="AK1629" s="114"/>
      <c r="AL1629" s="11" t="str">
        <f>VLOOKUP(B1629,SAOM!B$2:U3287,20,0)</f>
        <v>Modem.</v>
      </c>
    </row>
    <row r="1630" spans="1:38" s="15" customFormat="1" ht="15.75" customHeight="1">
      <c r="A1630" s="39">
        <v>5203</v>
      </c>
      <c r="B1630" s="31">
        <v>5203</v>
      </c>
      <c r="C1630" s="31">
        <v>5203</v>
      </c>
      <c r="D1630" s="33" t="str">
        <f>VLOOKUP(B1630,SAOM!B$2:H3287,7,0)</f>
        <v>SES-MASO-5203</v>
      </c>
      <c r="E1630" s="13">
        <v>41253</v>
      </c>
      <c r="F1630" s="13">
        <f t="shared" si="95"/>
        <v>41298</v>
      </c>
      <c r="G1630" s="13">
        <f>VLOOKUP(B1630,SAOM!B$2:D3174,3,0)</f>
        <v>41298</v>
      </c>
      <c r="H1630" s="13">
        <f t="shared" si="96"/>
        <v>41313</v>
      </c>
      <c r="I1630" s="13" t="s">
        <v>458</v>
      </c>
      <c r="J1630" s="10" t="s">
        <v>469</v>
      </c>
      <c r="K1630" s="33" t="str">
        <f>VLOOKUP(B1630,SAOM!B$2:H3171,4,0)</f>
        <v>Aceito</v>
      </c>
      <c r="L1630" s="10" t="s">
        <v>15727</v>
      </c>
      <c r="M1630" s="33" t="str">
        <f>VLOOKUP(B1630,SAOM!B$2:F3457,5,0)</f>
        <v>Lider</v>
      </c>
      <c r="N1630" s="11" t="s">
        <v>8446</v>
      </c>
      <c r="O1630" s="11" t="str">
        <f>VLOOKUP(N1630,Coordenadas!B$2:C2477,2,0)</f>
        <v>NORTE DE MINAS</v>
      </c>
      <c r="P1630" s="11" t="str">
        <f>VLOOKUP(N1630,Coordenadas!B$2:D2477,3,0)</f>
        <v xml:space="preserve"> 14°51'20.27"S</v>
      </c>
      <c r="Q1630" s="11" t="str">
        <f>VLOOKUP(N1630,Coordenadas!B$2:E2477,4,0)</f>
        <v xml:space="preserve"> 43°54'50.45"O</v>
      </c>
      <c r="R1630" s="33">
        <v>4033</v>
      </c>
      <c r="S1630" s="13">
        <v>41337</v>
      </c>
      <c r="T1630" s="35" t="str">
        <f>VLOOKUP(B1630,SAOM!B$2:M3171,9,0)</f>
        <v>Maxmiliano Raniery Nascimento Vieira</v>
      </c>
      <c r="U1630" s="13" t="str">
        <f>VLOOKUP(B1630,SAOM!B$2:N3171,10,0)</f>
        <v>Rua Principal, s/n - Lagedinho (Zona Rural)</v>
      </c>
      <c r="V1630" s="35" t="str">
        <f>VLOOKUP(B1630,SAOM!B$2:P3171,12,0)</f>
        <v>(38)3616-4104</v>
      </c>
      <c r="W1630" s="60" t="str">
        <f>VLOOKUP(B1630,SAOM!B$2:O3171,11,0)</f>
        <v>39478-000</v>
      </c>
      <c r="X1630" s="33" t="str">
        <f>VLOOKUP(B1630,SAOM!B$2:Q3171,13,0)</f>
        <v>00:20:0e:10:57:af</v>
      </c>
      <c r="Y1630" s="13">
        <v>41387</v>
      </c>
      <c r="Z1630" s="11" t="s">
        <v>17754</v>
      </c>
      <c r="AA1630" s="14">
        <v>41387</v>
      </c>
      <c r="AB1630" s="28" t="e">
        <f>VLOOKUP(C1630,Relatorios!A$3:B2401,2,0)</f>
        <v>#N/A</v>
      </c>
      <c r="AC1630" s="287">
        <f>VLOOKUP(D1630,Faturamento!D$3:F3065,3,0)</f>
        <v>41418</v>
      </c>
      <c r="AD1630" s="41"/>
      <c r="AE1630" s="14" t="str">
        <f>VLOOKUP(B1630,SAOM!B$2:T3171,16,0)</f>
        <v>-</v>
      </c>
      <c r="AF1630" s="14">
        <f t="shared" si="94"/>
        <v>41477</v>
      </c>
      <c r="AG1630" s="14"/>
      <c r="AH1630" s="14"/>
      <c r="AI1630" s="47"/>
      <c r="AJ1630" s="114"/>
      <c r="AK1630" s="114"/>
      <c r="AL1630" s="11" t="str">
        <f>VLOOKUP(B1630,SAOM!B$2:U3288,20,0)</f>
        <v>Não há terminal próximo.</v>
      </c>
    </row>
    <row r="1631" spans="1:38" s="15" customFormat="1" ht="15.75" customHeight="1">
      <c r="A1631" s="39">
        <v>5204</v>
      </c>
      <c r="B1631" s="31">
        <v>5204</v>
      </c>
      <c r="C1631" s="31">
        <v>5204</v>
      </c>
      <c r="D1631" s="33" t="str">
        <f>VLOOKUP(B1631,SAOM!B$2:H3288,7,0)</f>
        <v>-</v>
      </c>
      <c r="E1631" s="13">
        <v>41253</v>
      </c>
      <c r="F1631" s="13">
        <f t="shared" si="95"/>
        <v>41298</v>
      </c>
      <c r="G1631" s="13">
        <f>VLOOKUP(B1631,SAOM!B$2:D3175,3,0)</f>
        <v>41298</v>
      </c>
      <c r="H1631" s="13">
        <f t="shared" si="96"/>
        <v>41313</v>
      </c>
      <c r="I1631" s="13" t="s">
        <v>458</v>
      </c>
      <c r="J1631" s="10" t="s">
        <v>14811</v>
      </c>
      <c r="K1631" s="33" t="str">
        <f>VLOOKUP(B1631,SAOM!B$2:H3172,4,0)</f>
        <v>Paralisado</v>
      </c>
      <c r="L1631" s="10" t="s">
        <v>15727</v>
      </c>
      <c r="M1631" s="33" t="str">
        <f>VLOOKUP(B1631,SAOM!B$2:F3458,5,0)</f>
        <v>Lider</v>
      </c>
      <c r="N1631" s="11" t="s">
        <v>8446</v>
      </c>
      <c r="O1631" s="11" t="str">
        <f>VLOOKUP(N1631,Coordenadas!B$2:C2478,2,0)</f>
        <v>NORTE DE MINAS</v>
      </c>
      <c r="P1631" s="11" t="str">
        <f>VLOOKUP(N1631,Coordenadas!B$2:D2478,3,0)</f>
        <v xml:space="preserve"> 14°51'20.27"S</v>
      </c>
      <c r="Q1631" s="11" t="str">
        <f>VLOOKUP(N1631,Coordenadas!B$2:E2478,4,0)</f>
        <v xml:space="preserve"> 43°54'50.45"O</v>
      </c>
      <c r="R1631" s="33">
        <v>4033</v>
      </c>
      <c r="S1631" s="13">
        <v>41337</v>
      </c>
      <c r="T1631" s="35" t="str">
        <f>VLOOKUP(B1631,SAOM!B$2:M3172,9,0)</f>
        <v>Daniel Douglas Custódio Araújo</v>
      </c>
      <c r="U1631" s="13" t="str">
        <f>VLOOKUP(B1631,SAOM!B$2:N3172,10,0)</f>
        <v>Rua Principal, s/n - Horizonte do Gama (Zona Rural)</v>
      </c>
      <c r="V1631" s="35" t="str">
        <f>VLOOKUP(B1631,SAOM!B$2:P3172,12,0)</f>
        <v>(38)3616-3800</v>
      </c>
      <c r="W1631" s="60" t="str">
        <f>VLOOKUP(B1631,SAOM!B$2:O3172,11,0)</f>
        <v>39478-000</v>
      </c>
      <c r="X1631" s="33" t="str">
        <f>VLOOKUP(B1631,SAOM!B$2:Q3172,13,0)</f>
        <v>-</v>
      </c>
      <c r="Y1631" s="13"/>
      <c r="Z1631" s="11"/>
      <c r="AA1631" s="14"/>
      <c r="AB1631" s="28" t="e">
        <f>VLOOKUP(C1631,Relatorios!A$3:B2402,2,0)</f>
        <v>#N/A</v>
      </c>
      <c r="AC1631" s="287" t="e">
        <f>VLOOKUP(D1631,Faturamento!D$3:F3066,3,0)</f>
        <v>#N/A</v>
      </c>
      <c r="AD1631" s="41"/>
      <c r="AE1631" s="14" t="str">
        <f>VLOOKUP(B1631,SAOM!B$2:T3172,16,0)</f>
        <v>13/03/2013 17:26:32 	Hernan Martins Alves 	Localidade está em local provisório, irá mudar para endereço definitivo em 60 dias.  	Ativação Agendada</v>
      </c>
      <c r="AF1631" s="14">
        <f t="shared" si="94"/>
        <v>90</v>
      </c>
      <c r="AG1631" s="14" t="s">
        <v>4162</v>
      </c>
      <c r="AH1631" s="14"/>
      <c r="AI1631" s="47"/>
      <c r="AJ1631" s="114"/>
      <c r="AK1631" s="114"/>
      <c r="AL1631" s="11" t="str">
        <f>VLOOKUP(B1631,SAOM!B$2:U3289,20,0)</f>
        <v>-</v>
      </c>
    </row>
    <row r="1632" spans="1:38" s="57" customFormat="1" ht="15.75" customHeight="1">
      <c r="A1632" s="39">
        <v>5205</v>
      </c>
      <c r="B1632" s="31">
        <v>5205</v>
      </c>
      <c r="C1632" s="31">
        <v>5205</v>
      </c>
      <c r="D1632" s="31" t="str">
        <f>VLOOKUP(B1632,SAOM!B$2:H3289,7,0)</f>
        <v>SES-MASO-5205</v>
      </c>
      <c r="E1632" s="24">
        <v>41253</v>
      </c>
      <c r="F1632" s="24">
        <v>41353</v>
      </c>
      <c r="G1632" s="24">
        <f>VLOOKUP(B1632,SAOM!B$2:D3176,3,0)</f>
        <v>41351</v>
      </c>
      <c r="H1632" s="24">
        <f t="shared" si="96"/>
        <v>41368</v>
      </c>
      <c r="I1632" s="24">
        <v>41306</v>
      </c>
      <c r="J1632" s="48" t="s">
        <v>469</v>
      </c>
      <c r="K1632" s="31" t="str">
        <f>VLOOKUP(B1632,SAOM!B$2:H3173,4,0)</f>
        <v>Aceito</v>
      </c>
      <c r="L1632" s="48" t="s">
        <v>15727</v>
      </c>
      <c r="M1632" s="33" t="str">
        <f>VLOOKUP(B1632,SAOM!B$2:F3459,5,0)</f>
        <v>Vodanet</v>
      </c>
      <c r="N1632" s="40" t="s">
        <v>8446</v>
      </c>
      <c r="O1632" s="40" t="str">
        <f>VLOOKUP(N1632,Coordenadas!B$2:C2479,2,0)</f>
        <v>NORTE DE MINAS</v>
      </c>
      <c r="P1632" s="40" t="str">
        <f>VLOOKUP(N1632,Coordenadas!B$2:D2479,3,0)</f>
        <v xml:space="preserve"> 14°51'20.27"S</v>
      </c>
      <c r="Q1632" s="40" t="str">
        <f>VLOOKUP(N1632,Coordenadas!B$2:E2479,4,0)</f>
        <v xml:space="preserve"> 43°54'50.45"O</v>
      </c>
      <c r="R1632" s="31">
        <v>4035</v>
      </c>
      <c r="S1632" s="24" t="s">
        <v>458</v>
      </c>
      <c r="T1632" s="54" t="str">
        <f>VLOOKUP(B1632,SAOM!B$2:M3173,9,0)</f>
        <v>Kene Grayce Abreu Spagnol</v>
      </c>
      <c r="U1632" s="24" t="str">
        <f>VLOOKUP(B1632,SAOM!B$2:N3173,10,0)</f>
        <v>Rua Duque Caxias, 436 - Gameleira</v>
      </c>
      <c r="V1632" s="54" t="str">
        <f>VLOOKUP(B1632,SAOM!B$2:P3173,12,0)</f>
        <v>(38)3616-3409</v>
      </c>
      <c r="W1632" s="175" t="str">
        <f>VLOOKUP(B1632,SAOM!B$2:O3173,11,0)</f>
        <v>39478-000</v>
      </c>
      <c r="X1632" s="31" t="str">
        <f>VLOOKUP(B1632,SAOM!B$2:Q3173,13,0)</f>
        <v>00:20:0E:10:57:D3</v>
      </c>
      <c r="Y1632" s="24">
        <v>41358</v>
      </c>
      <c r="Z1632" s="222" t="s">
        <v>3785</v>
      </c>
      <c r="AA1632" s="55">
        <v>41359</v>
      </c>
      <c r="AB1632" s="56" t="e">
        <f>VLOOKUP(C1632,Relatorios!A$3:B2403,2,0)</f>
        <v>#N/A</v>
      </c>
      <c r="AC1632" s="287">
        <f>VLOOKUP(D1632,Faturamento!D$3:F3067,3,0)</f>
        <v>41390</v>
      </c>
      <c r="AD1632" s="45"/>
      <c r="AE1632" s="55"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55">
        <f t="shared" si="94"/>
        <v>41449</v>
      </c>
      <c r="AG1632" s="55" t="s">
        <v>4162</v>
      </c>
      <c r="AH1632" s="55"/>
      <c r="AI1632" s="181"/>
      <c r="AJ1632" s="115"/>
      <c r="AK1632" s="115"/>
      <c r="AL1632" s="40" t="str">
        <f>VLOOKUP(B1632,SAOM!B$2:U3290,20,0)</f>
        <v>Não tem cabo. Não tem computador.</v>
      </c>
    </row>
    <row r="1633" spans="1:38" s="57" customFormat="1" ht="15.75" customHeight="1">
      <c r="A1633" s="39">
        <v>5206</v>
      </c>
      <c r="B1633" s="31">
        <v>5206</v>
      </c>
      <c r="C1633" s="31">
        <v>5206</v>
      </c>
      <c r="D1633" s="31" t="str">
        <f>VLOOKUP(B1633,SAOM!B$2:H3290,7,0)</f>
        <v>SES-MASO-5206</v>
      </c>
      <c r="E1633" s="24">
        <v>41253</v>
      </c>
      <c r="F1633" s="24">
        <f>E1633+45</f>
        <v>41298</v>
      </c>
      <c r="G1633" s="24">
        <f>VLOOKUP(B1633,SAOM!B$2:D3177,3,0)</f>
        <v>41347</v>
      </c>
      <c r="H1633" s="24">
        <f t="shared" si="96"/>
        <v>41313</v>
      </c>
      <c r="I1633" s="24">
        <v>41306</v>
      </c>
      <c r="J1633" s="48" t="s">
        <v>469</v>
      </c>
      <c r="K1633" s="31" t="str">
        <f>VLOOKUP(B1633,SAOM!B$2:H3174,4,0)</f>
        <v>Aceito</v>
      </c>
      <c r="L1633" s="48" t="s">
        <v>15727</v>
      </c>
      <c r="M1633" s="33" t="str">
        <f>VLOOKUP(B1633,SAOM!B$2:F3460,5,0)</f>
        <v>Vodanet</v>
      </c>
      <c r="N1633" s="40" t="s">
        <v>8446</v>
      </c>
      <c r="O1633" s="40" t="str">
        <f>VLOOKUP(N1633,Coordenadas!B$2:C2480,2,0)</f>
        <v>NORTE DE MINAS</v>
      </c>
      <c r="P1633" s="40" t="str">
        <f>VLOOKUP(N1633,Coordenadas!B$2:D2480,3,0)</f>
        <v xml:space="preserve"> 14°51'20.27"S</v>
      </c>
      <c r="Q1633" s="40" t="str">
        <f>VLOOKUP(N1633,Coordenadas!B$2:E2480,4,0)</f>
        <v xml:space="preserve"> 43°54'50.45"O</v>
      </c>
      <c r="R1633" s="31">
        <v>4035</v>
      </c>
      <c r="S1633" s="24" t="s">
        <v>458</v>
      </c>
      <c r="T1633" s="54" t="str">
        <f>VLOOKUP(B1633,SAOM!B$2:M3174,9,0)</f>
        <v>Laysa Regina Cardoso Oliveira</v>
      </c>
      <c r="U1633" s="24" t="str">
        <f>VLOOKUP(B1633,SAOM!B$2:N3174,10,0)</f>
        <v>Rua Machado de Assis, 1.418 - Alto Bonito</v>
      </c>
      <c r="V1633" s="54" t="str">
        <f>VLOOKUP(B1633,SAOM!B$2:P3174,12,0)</f>
        <v xml:space="preserve">(38)3616-3409 / 38- </v>
      </c>
      <c r="W1633" s="175" t="str">
        <f>VLOOKUP(B1633,SAOM!B$2:O3174,11,0)</f>
        <v>39478-000</v>
      </c>
      <c r="X1633" s="31" t="str">
        <f>VLOOKUP(B1633,SAOM!B$2:Q3174,13,0)</f>
        <v>00:20:0E:10:56:E5</v>
      </c>
      <c r="Y1633" s="24">
        <v>41358</v>
      </c>
      <c r="Z1633" s="222" t="s">
        <v>3785</v>
      </c>
      <c r="AA1633" s="55">
        <v>41359</v>
      </c>
      <c r="AB1633" s="56" t="e">
        <f>VLOOKUP(C1633,Relatorios!A$3:B2404,2,0)</f>
        <v>#N/A</v>
      </c>
      <c r="AC1633" s="287">
        <f>VLOOKUP(D1633,Faturamento!D$3:F3068,3,0)</f>
        <v>41390</v>
      </c>
      <c r="AD1633" s="45"/>
      <c r="AE1633" s="55"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55">
        <f t="shared" si="94"/>
        <v>41449</v>
      </c>
      <c r="AG1633" s="55" t="s">
        <v>4162</v>
      </c>
      <c r="AH1633" s="55"/>
      <c r="AI1633" s="181"/>
      <c r="AJ1633" s="115"/>
      <c r="AK1633" s="115"/>
      <c r="AL1633" s="40" t="str">
        <f>VLOOKUP(B1633,SAOM!B$2:U3291,20,0)</f>
        <v>Não tem cabo. Não tem computador.</v>
      </c>
    </row>
    <row r="1634" spans="1:38" s="15" customFormat="1" ht="15.75" customHeight="1">
      <c r="A1634" s="39">
        <v>5201</v>
      </c>
      <c r="B1634" s="31">
        <v>5201</v>
      </c>
      <c r="C1634" s="31">
        <v>5201</v>
      </c>
      <c r="D1634" s="33" t="str">
        <f>VLOOKUP(B1634,SAOM!B$2:H3291,7,0)</f>
        <v>-</v>
      </c>
      <c r="E1634" s="13">
        <v>41253</v>
      </c>
      <c r="F1634" s="13">
        <v>41309</v>
      </c>
      <c r="G1634" s="13">
        <f>VLOOKUP(B1634,SAOM!B$2:D3178,3,0)</f>
        <v>41309</v>
      </c>
      <c r="H1634" s="13">
        <f t="shared" si="96"/>
        <v>41324</v>
      </c>
      <c r="I1634" s="13">
        <v>41306</v>
      </c>
      <c r="J1634" s="10" t="s">
        <v>1296</v>
      </c>
      <c r="K1634" s="33" t="str">
        <f>VLOOKUP(B1634,SAOM!B$2:H3175,4,0)</f>
        <v>A agendar</v>
      </c>
      <c r="L1634" s="10" t="s">
        <v>458</v>
      </c>
      <c r="M1634" s="33" t="str">
        <f>VLOOKUP(B1634,SAOM!B$2:F3461,5,0)</f>
        <v>Lider</v>
      </c>
      <c r="N1634" s="11" t="s">
        <v>12339</v>
      </c>
      <c r="O1634" s="11" t="str">
        <f>VLOOKUP(N1634,Coordenadas!B$2:C2481,2,0)</f>
        <v>CENTRO</v>
      </c>
      <c r="P1634" s="11" t="str">
        <f>VLOOKUP(N1634,Coordenadas!B$2:D2481,3,0)</f>
        <v xml:space="preserve"> 20° 1'9.96"S</v>
      </c>
      <c r="Q1634" s="11" t="str">
        <f>VLOOKUP(N1634,Coordenadas!B$2:E2481,4,0)</f>
        <v xml:space="preserve"> 44° 3'21.84"O</v>
      </c>
      <c r="R1634" s="33">
        <v>4033</v>
      </c>
      <c r="S1634" s="13" t="s">
        <v>1296</v>
      </c>
      <c r="T1634" s="35" t="str">
        <f>VLOOKUP(B1634,SAOM!B$2:M3175,9,0)</f>
        <v>Patricia</v>
      </c>
      <c r="U1634" s="13" t="str">
        <f>VLOOKUP(B1634,SAOM!B$2:N3175,10,0)</f>
        <v xml:space="preserve"> Rua Pantana, 25  - centro</v>
      </c>
      <c r="V1634" s="35" t="str">
        <f>VLOOKUP(B1634,SAOM!B$2:P3175,12,0)</f>
        <v>(31) 3533-6100</v>
      </c>
      <c r="W1634" s="60" t="str">
        <f>VLOOKUP(B1634,SAOM!B$2:O3175,11,0)</f>
        <v>32400-000</v>
      </c>
      <c r="X1634" s="33" t="str">
        <f>VLOOKUP(B1634,SAOM!B$2:Q3175,13,0)</f>
        <v>-</v>
      </c>
      <c r="Y1634" s="13"/>
      <c r="Z1634" s="11"/>
      <c r="AA1634" s="14"/>
      <c r="AB1634" s="28" t="e">
        <f>VLOOKUP(C1634,Relatorios!A$3:B2405,2,0)</f>
        <v>#N/A</v>
      </c>
      <c r="AC1634" s="287" t="e">
        <f>VLOOKUP(D1634,Faturamento!D$3:F3069,3,0)</f>
        <v>#N/A</v>
      </c>
      <c r="AD1634" s="41"/>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 t="shared" si="94"/>
        <v>90</v>
      </c>
      <c r="AG1634" s="14" t="s">
        <v>4162</v>
      </c>
      <c r="AH1634" s="14"/>
      <c r="AI1634" s="47"/>
      <c r="AJ1634" s="114"/>
      <c r="AK1634" s="114"/>
      <c r="AL1634" s="11" t="str">
        <f>VLOOKUP(B1634,SAOM!B$2:U3292,20,0)</f>
        <v>-</v>
      </c>
    </row>
    <row r="1635" spans="1:38" s="57" customFormat="1" ht="15.75" customHeight="1">
      <c r="A1635" s="39">
        <v>5200</v>
      </c>
      <c r="B1635" s="31">
        <v>5200</v>
      </c>
      <c r="C1635" s="31">
        <v>5200</v>
      </c>
      <c r="D1635" s="31" t="str">
        <f>VLOOKUP(B1635,SAOM!B$2:H3292,7,0)</f>
        <v>SES-IBTE-5200</v>
      </c>
      <c r="E1635" s="24">
        <v>41253</v>
      </c>
      <c r="F1635" s="24">
        <f t="shared" ref="F1635:F1698" si="97">E1635+45</f>
        <v>41298</v>
      </c>
      <c r="G1635" s="24">
        <f>VLOOKUP(B1635,SAOM!B$2:D3179,3,0)</f>
        <v>41298</v>
      </c>
      <c r="H1635" s="24">
        <f t="shared" si="96"/>
        <v>41313</v>
      </c>
      <c r="I1635" s="24" t="s">
        <v>458</v>
      </c>
      <c r="J1635" s="48" t="s">
        <v>469</v>
      </c>
      <c r="K1635" s="31" t="str">
        <f>VLOOKUP(B1635,SAOM!B$2:H3176,4,0)</f>
        <v>Aceito</v>
      </c>
      <c r="L1635" s="48" t="s">
        <v>456</v>
      </c>
      <c r="M1635" s="33" t="str">
        <f>VLOOKUP(B1635,SAOM!B$2:F3462,5,0)</f>
        <v>Lider</v>
      </c>
      <c r="N1635" s="40" t="s">
        <v>12339</v>
      </c>
      <c r="O1635" s="40" t="str">
        <f>VLOOKUP(N1635,Coordenadas!B$2:C2482,2,0)</f>
        <v>CENTRO</v>
      </c>
      <c r="P1635" s="40" t="str">
        <f>VLOOKUP(N1635,Coordenadas!B$2:D2482,3,0)</f>
        <v xml:space="preserve"> 20° 1'9.96"S</v>
      </c>
      <c r="Q1635" s="40" t="str">
        <f>VLOOKUP(N1635,Coordenadas!B$2:E2482,4,0)</f>
        <v xml:space="preserve"> 44° 3'21.84"O</v>
      </c>
      <c r="R1635" s="31">
        <v>4033</v>
      </c>
      <c r="S1635" s="24">
        <v>41297</v>
      </c>
      <c r="T1635" s="54" t="str">
        <f>VLOOKUP(B1635,SAOM!B$2:M3176,9,0)</f>
        <v>Viviane/Fabiane/Cinthia</v>
      </c>
      <c r="U1635" s="24" t="str">
        <f>VLOOKUP(B1635,SAOM!B$2:N3176,10,0)</f>
        <v>AV. PAU BRASIL. Nº 14 - SERRA DOURADA</v>
      </c>
      <c r="V1635" s="54" t="str">
        <f>VLOOKUP(B1635,SAOM!B$2:P3176,12,0)</f>
        <v>(31) 3599-2037</v>
      </c>
      <c r="W1635" s="175" t="str">
        <f>VLOOKUP(B1635,SAOM!B$2:O3176,11,0)</f>
        <v>32400-000</v>
      </c>
      <c r="X1635" s="31" t="str">
        <f>VLOOKUP(B1635,SAOM!B$2:Q3176,13,0)</f>
        <v>00:20:0e:10:58:c3</v>
      </c>
      <c r="Y1635" s="24">
        <v>41340</v>
      </c>
      <c r="Z1635" s="40" t="s">
        <v>5381</v>
      </c>
      <c r="AA1635" s="55">
        <v>41341</v>
      </c>
      <c r="AB1635" s="56">
        <v>41390</v>
      </c>
      <c r="AC1635" s="287">
        <f>VLOOKUP(D1635,Faturamento!D$3:F3070,3,0)</f>
        <v>41372</v>
      </c>
      <c r="AD1635" s="45"/>
      <c r="AE1635" s="55" t="str">
        <f>VLOOKUP(B1635,SAOM!B$2:T3176,16,0)</f>
        <v>-</v>
      </c>
      <c r="AF1635" s="55">
        <f t="shared" si="94"/>
        <v>41431</v>
      </c>
      <c r="AG1635" s="55" t="s">
        <v>4162</v>
      </c>
      <c r="AH1635" s="55"/>
      <c r="AI1635" s="181"/>
      <c r="AJ1635" s="115"/>
      <c r="AK1635" s="115"/>
      <c r="AL1635" s="11" t="str">
        <f>VLOOKUP(B1635,SAOM!B$2:U3293,20,0)</f>
        <v>Não possui computador</v>
      </c>
    </row>
    <row r="1636" spans="1:38" s="57" customFormat="1" ht="15.75" customHeight="1">
      <c r="A1636" s="39">
        <v>5199</v>
      </c>
      <c r="B1636" s="31">
        <v>5199</v>
      </c>
      <c r="C1636" s="31">
        <v>5199</v>
      </c>
      <c r="D1636" s="31" t="str">
        <f>VLOOKUP(B1636,SAOM!B$2:H3293,7,0)</f>
        <v>SES-IBTE-5199</v>
      </c>
      <c r="E1636" s="24">
        <v>41253</v>
      </c>
      <c r="F1636" s="24">
        <f t="shared" si="97"/>
        <v>41298</v>
      </c>
      <c r="G1636" s="24">
        <f>VLOOKUP(B1636,SAOM!B$2:D3180,3,0)</f>
        <v>41298</v>
      </c>
      <c r="H1636" s="24">
        <f t="shared" si="96"/>
        <v>41313</v>
      </c>
      <c r="I1636" s="24" t="s">
        <v>458</v>
      </c>
      <c r="J1636" s="48" t="s">
        <v>469</v>
      </c>
      <c r="K1636" s="31" t="str">
        <f>VLOOKUP(B1636,SAOM!B$2:H3177,4,0)</f>
        <v>Aceito</v>
      </c>
      <c r="L1636" s="48" t="s">
        <v>456</v>
      </c>
      <c r="M1636" s="33" t="str">
        <f>VLOOKUP(B1636,SAOM!B$2:F3463,5,0)</f>
        <v>Lider</v>
      </c>
      <c r="N1636" s="40" t="s">
        <v>12339</v>
      </c>
      <c r="O1636" s="40" t="str">
        <f>VLOOKUP(N1636,Coordenadas!B$2:C2483,2,0)</f>
        <v>CENTRO</v>
      </c>
      <c r="P1636" s="40" t="str">
        <f>VLOOKUP(N1636,Coordenadas!B$2:D2483,3,0)</f>
        <v xml:space="preserve"> 20° 1'9.96"S</v>
      </c>
      <c r="Q1636" s="40" t="str">
        <f>VLOOKUP(N1636,Coordenadas!B$2:E2483,4,0)</f>
        <v xml:space="preserve"> 44° 3'21.84"O</v>
      </c>
      <c r="R1636" s="31">
        <v>4033</v>
      </c>
      <c r="S1636" s="24">
        <v>41297</v>
      </c>
      <c r="T1636" s="54" t="str">
        <f>VLOOKUP(B1636,SAOM!B$2:M3177,9,0)</f>
        <v>Valeria</v>
      </c>
      <c r="U1636" s="24" t="str">
        <f>VLOOKUP(B1636,SAOM!B$2:N3177,10,0)</f>
        <v>RUA SEIS, Nº 150 - RECANTO DA LAGOA</v>
      </c>
      <c r="V1636" s="54" t="str">
        <f>VLOOKUP(B1636,SAOM!B$2:P3177,12,0)</f>
        <v>(31) 3599-5311</v>
      </c>
      <c r="W1636" s="175" t="str">
        <f>VLOOKUP(B1636,SAOM!B$2:O3177,11,0)</f>
        <v>32400-000</v>
      </c>
      <c r="X1636" s="31" t="str">
        <f>VLOOKUP(B1636,SAOM!B$2:Q3177,13,0)</f>
        <v>00:20:0e:10:57:ff</v>
      </c>
      <c r="Y1636" s="24">
        <v>41345</v>
      </c>
      <c r="Z1636" s="40" t="s">
        <v>5381</v>
      </c>
      <c r="AA1636" s="55">
        <v>41346</v>
      </c>
      <c r="AB1636" s="56">
        <v>41390</v>
      </c>
      <c r="AC1636" s="287">
        <f>VLOOKUP(D1636,Faturamento!D$3:F3071,3,0)</f>
        <v>41377</v>
      </c>
      <c r="AD1636" s="45"/>
      <c r="AE1636" s="55" t="str">
        <f>VLOOKUP(B1636,SAOM!B$2:T3177,16,0)</f>
        <v>-</v>
      </c>
      <c r="AF1636" s="55">
        <f t="shared" si="94"/>
        <v>41436</v>
      </c>
      <c r="AG1636" s="55" t="s">
        <v>4162</v>
      </c>
      <c r="AH1636" s="55"/>
      <c r="AI1636" s="181"/>
      <c r="AJ1636" s="115"/>
      <c r="AK1636" s="115"/>
      <c r="AL1636" s="40" t="str">
        <f>VLOOKUP(B1636,SAOM!B$2:U3294,20,0)</f>
        <v>Conectado ao modem</v>
      </c>
    </row>
    <row r="1637" spans="1:38" s="57" customFormat="1" ht="15.75" customHeight="1">
      <c r="A1637" s="39">
        <v>5198</v>
      </c>
      <c r="B1637" s="31">
        <v>5198</v>
      </c>
      <c r="C1637" s="31">
        <v>5198</v>
      </c>
      <c r="D1637" s="31" t="str">
        <f>VLOOKUP(B1637,SAOM!B$2:H3294,7,0)</f>
        <v>SES-IBTE-5198</v>
      </c>
      <c r="E1637" s="24">
        <v>41253</v>
      </c>
      <c r="F1637" s="24">
        <f t="shared" si="97"/>
        <v>41298</v>
      </c>
      <c r="G1637" s="24">
        <v>41313</v>
      </c>
      <c r="H1637" s="24">
        <f t="shared" si="96"/>
        <v>41313</v>
      </c>
      <c r="I1637" s="24">
        <v>41299</v>
      </c>
      <c r="J1637" s="48" t="s">
        <v>469</v>
      </c>
      <c r="K1637" s="31" t="str">
        <f>VLOOKUP(B1637,SAOM!B$2:H3178,4,0)</f>
        <v>Aceito</v>
      </c>
      <c r="L1637" s="48" t="s">
        <v>456</v>
      </c>
      <c r="M1637" s="33" t="str">
        <f>VLOOKUP(B1637,SAOM!B$2:F3464,5,0)</f>
        <v>Lider</v>
      </c>
      <c r="N1637" s="40" t="s">
        <v>12339</v>
      </c>
      <c r="O1637" s="40" t="str">
        <f>VLOOKUP(N1637,Coordenadas!B$2:C2484,2,0)</f>
        <v>CENTRO</v>
      </c>
      <c r="P1637" s="40" t="str">
        <f>VLOOKUP(N1637,Coordenadas!B$2:D2484,3,0)</f>
        <v xml:space="preserve"> 20° 1'9.96"S</v>
      </c>
      <c r="Q1637" s="40" t="str">
        <f>VLOOKUP(N1637,Coordenadas!B$2:E2484,4,0)</f>
        <v xml:space="preserve"> 44° 3'21.84"O</v>
      </c>
      <c r="R1637" s="31">
        <v>4033</v>
      </c>
      <c r="S1637" s="24">
        <v>41297</v>
      </c>
      <c r="T1637" s="54" t="str">
        <f>VLOOKUP(B1637,SAOM!B$2:M3178,9,0)</f>
        <v>Sheila/Macislei/Eder</v>
      </c>
      <c r="U1637" s="24" t="str">
        <f>VLOOKUP(B1637,SAOM!B$2:N3178,10,0)</f>
        <v xml:space="preserve"> RUA CARMEM SILVA GUIMARÃES, Nº 71  ? WASHINGTON PIRES</v>
      </c>
      <c r="V1637" s="54" t="str">
        <f>VLOOKUP(B1637,SAOM!B$2:P3178,12,0)</f>
        <v>(31) 3533-6113</v>
      </c>
      <c r="W1637" s="175" t="str">
        <f>VLOOKUP(B1637,SAOM!B$2:O3178,11,0)</f>
        <v>32400-000</v>
      </c>
      <c r="X1637" s="31" t="str">
        <f>VLOOKUP(B1637,SAOM!B$2:Q3178,13,0)</f>
        <v>00:20:0e:10:58:bd</v>
      </c>
      <c r="Y1637" s="24">
        <v>41345</v>
      </c>
      <c r="Z1637" s="40" t="s">
        <v>5381</v>
      </c>
      <c r="AA1637" s="55">
        <v>41345</v>
      </c>
      <c r="AB1637" s="56">
        <v>41390</v>
      </c>
      <c r="AC1637" s="287">
        <f>VLOOKUP(D1637,Faturamento!D$3:F3072,3,0)</f>
        <v>41376</v>
      </c>
      <c r="AD1637" s="45"/>
      <c r="AE1637" s="55" t="str">
        <f>VLOOKUP(B1637,SAOM!B$2:T3178,16,0)</f>
        <v>29/01/2013 08:22:33 	Ivan Santos 	Atualizado.  	Pendência Ativação Resolvida
25/01/2013 15:52:10 	Hernan Martins Alves 	Endereço correto é RUA CARMEM SILVA GUIMARÃES, Nº 71 - WASHINGTON PIRES   	Pendência Ativação</v>
      </c>
      <c r="AF1637" s="55">
        <f t="shared" si="94"/>
        <v>41435</v>
      </c>
      <c r="AG1637" s="55" t="s">
        <v>4162</v>
      </c>
      <c r="AH1637" s="55"/>
      <c r="AI1637" s="181"/>
      <c r="AJ1637" s="115"/>
      <c r="AK1637" s="115"/>
      <c r="AL1637" s="40" t="str">
        <f>VLOOKUP(B1637,SAOM!B$2:U3295,20,0)</f>
        <v>Conectado ao modem</v>
      </c>
    </row>
    <row r="1638" spans="1:38" s="15" customFormat="1" ht="15.75" customHeight="1">
      <c r="A1638" s="39">
        <v>5196</v>
      </c>
      <c r="B1638" s="31">
        <v>5196</v>
      </c>
      <c r="C1638" s="31">
        <v>5196</v>
      </c>
      <c r="D1638" s="33" t="str">
        <f>VLOOKUP(B1638,SAOM!B$2:H3295,7,0)</f>
        <v>SES-IBTE-5196</v>
      </c>
      <c r="E1638" s="13">
        <v>41253</v>
      </c>
      <c r="F1638" s="13">
        <f t="shared" si="97"/>
        <v>41298</v>
      </c>
      <c r="G1638" s="13">
        <v>41313</v>
      </c>
      <c r="H1638" s="13">
        <f t="shared" si="96"/>
        <v>41313</v>
      </c>
      <c r="I1638" s="13">
        <v>41299</v>
      </c>
      <c r="J1638" s="10" t="s">
        <v>469</v>
      </c>
      <c r="K1638" s="33" t="str">
        <f>VLOOKUP(B1638,SAOM!B$2:H3179,4,0)</f>
        <v>Aceito</v>
      </c>
      <c r="L1638" s="10" t="s">
        <v>456</v>
      </c>
      <c r="M1638" s="33" t="str">
        <f>VLOOKUP(B1638,SAOM!B$2:F3465,5,0)</f>
        <v>Lider</v>
      </c>
      <c r="N1638" s="11" t="s">
        <v>12339</v>
      </c>
      <c r="O1638" s="11" t="str">
        <f>VLOOKUP(N1638,Coordenadas!B$2:C2485,2,0)</f>
        <v>CENTRO</v>
      </c>
      <c r="P1638" s="11" t="str">
        <f>VLOOKUP(N1638,Coordenadas!B$2:D2485,3,0)</f>
        <v xml:space="preserve"> 20° 1'9.96"S</v>
      </c>
      <c r="Q1638" s="11" t="str">
        <f>VLOOKUP(N1638,Coordenadas!B$2:E2485,4,0)</f>
        <v xml:space="preserve"> 44° 3'21.84"O</v>
      </c>
      <c r="R1638" s="33">
        <v>4033</v>
      </c>
      <c r="S1638" s="13">
        <v>41297</v>
      </c>
      <c r="T1638" s="35" t="str">
        <f>VLOOKUP(B1638,SAOM!B$2:M3179,9,0)</f>
        <v>Jessica</v>
      </c>
      <c r="U1638" s="13" t="str">
        <f>VLOOKUP(B1638,SAOM!B$2:N3179,10,0)</f>
        <v xml:space="preserve">R. Acre, nº112 - Ouro Negro Petrovale A. </v>
      </c>
      <c r="V1638" s="35" t="str">
        <f>VLOOKUP(B1638,SAOM!B$2:P3179,12,0)</f>
        <v>(31) 3533-3769</v>
      </c>
      <c r="W1638" s="60" t="str">
        <f>VLOOKUP(B1638,SAOM!B$2:O3179,11,0)</f>
        <v>32400-000</v>
      </c>
      <c r="X1638" s="33" t="str">
        <f>VLOOKUP(B1638,SAOM!B$2:Q3179,13,0)</f>
        <v>00:20:0e:10:54:f9</v>
      </c>
      <c r="Y1638" s="13">
        <v>41346</v>
      </c>
      <c r="Z1638" s="40" t="s">
        <v>5381</v>
      </c>
      <c r="AA1638" s="14">
        <v>41346</v>
      </c>
      <c r="AB1638" s="56">
        <v>41390</v>
      </c>
      <c r="AC1638" s="287">
        <f>VLOOKUP(D1638,Faturamento!D$3:F3073,3,0)</f>
        <v>41377</v>
      </c>
      <c r="AD1638" s="41"/>
      <c r="AE1638" s="14" t="str">
        <f>VLOOKUP(B1638,SAOM!B$2:T3179,16,0)</f>
        <v>28/01/2013 14:38:16 	Ivan Santos 	Atualizado.  	Pendência Ativação Resolvida
25/01/2013 15:54:16 	Hernan Martins Alves 	Endereço correto é R. Acre nº112 Bairo Ouro Negro Petrovale A.   	Pendência Ativação</v>
      </c>
      <c r="AF1638" s="14">
        <f t="shared" si="94"/>
        <v>41436</v>
      </c>
      <c r="AG1638" s="14" t="s">
        <v>4162</v>
      </c>
      <c r="AH1638" s="14"/>
      <c r="AI1638" s="47"/>
      <c r="AJ1638" s="114"/>
      <c r="AK1638" s="114"/>
      <c r="AL1638" s="11" t="str">
        <f>VLOOKUP(B1638,SAOM!B$2:U3296,20,0)</f>
        <v>Conectado ao modem</v>
      </c>
    </row>
    <row r="1639" spans="1:38" s="15" customFormat="1" ht="15.75" customHeight="1">
      <c r="A1639" s="39">
        <v>5197</v>
      </c>
      <c r="B1639" s="31">
        <v>5197</v>
      </c>
      <c r="C1639" s="31">
        <v>5197</v>
      </c>
      <c r="D1639" s="33" t="str">
        <f>VLOOKUP(B1639,SAOM!B$2:H3296,7,0)</f>
        <v>SES-IBTE-5197</v>
      </c>
      <c r="E1639" s="13">
        <v>41253</v>
      </c>
      <c r="F1639" s="13">
        <f t="shared" si="97"/>
        <v>41298</v>
      </c>
      <c r="G1639" s="13">
        <f>VLOOKUP(B1639,SAOM!B$2:D3183,3,0)</f>
        <v>41298</v>
      </c>
      <c r="H1639" s="13">
        <f t="shared" si="96"/>
        <v>41313</v>
      </c>
      <c r="I1639" s="13" t="s">
        <v>458</v>
      </c>
      <c r="J1639" s="10" t="s">
        <v>469</v>
      </c>
      <c r="K1639" s="33" t="str">
        <f>VLOOKUP(B1639,SAOM!B$2:H3180,4,0)</f>
        <v>Aceito</v>
      </c>
      <c r="L1639" s="10" t="s">
        <v>456</v>
      </c>
      <c r="M1639" s="33" t="str">
        <f>VLOOKUP(B1639,SAOM!B$2:F3466,5,0)</f>
        <v>Lider</v>
      </c>
      <c r="N1639" s="11" t="s">
        <v>12339</v>
      </c>
      <c r="O1639" s="11" t="str">
        <f>VLOOKUP(N1639,Coordenadas!B$2:C2486,2,0)</f>
        <v>CENTRO</v>
      </c>
      <c r="P1639" s="11" t="str">
        <f>VLOOKUP(N1639,Coordenadas!B$2:D2486,3,0)</f>
        <v xml:space="preserve"> 20° 1'9.96"S</v>
      </c>
      <c r="Q1639" s="11" t="str">
        <f>VLOOKUP(N1639,Coordenadas!B$2:E2486,4,0)</f>
        <v xml:space="preserve"> 44° 3'21.84"O</v>
      </c>
      <c r="R1639" s="33">
        <v>4033</v>
      </c>
      <c r="S1639" s="13">
        <v>41297</v>
      </c>
      <c r="T1639" s="35" t="str">
        <f>VLOOKUP(B1639,SAOM!B$2:M3180,9,0)</f>
        <v>Alexandra/Luciana</v>
      </c>
      <c r="U1639" s="13" t="str">
        <f>VLOOKUP(B1639,SAOM!B$2:N3180,10,0)</f>
        <v>RUA SALINAS, Nº 20 - PALMARES A</v>
      </c>
      <c r="V1639" s="35" t="str">
        <f>VLOOKUP(B1639,SAOM!B$2:P3180,12,0)</f>
        <v>(31) 3598-4570</v>
      </c>
      <c r="W1639" s="60" t="str">
        <f>VLOOKUP(B1639,SAOM!B$2:O3180,11,0)</f>
        <v>32400-000</v>
      </c>
      <c r="X1639" s="33" t="str">
        <f>VLOOKUP(B1639,SAOM!B$2:Q3180,13,0)</f>
        <v>00:20:0e:10:56:60</v>
      </c>
      <c r="Y1639" s="13">
        <v>41345</v>
      </c>
      <c r="Z1639" s="40" t="s">
        <v>5381</v>
      </c>
      <c r="AA1639" s="55">
        <v>41345</v>
      </c>
      <c r="AB1639" s="28">
        <v>41390</v>
      </c>
      <c r="AC1639" s="287">
        <f>VLOOKUP(D1639,Faturamento!D$3:F3074,3,0)</f>
        <v>41376</v>
      </c>
      <c r="AD1639" s="41"/>
      <c r="AE1639" s="14" t="str">
        <f>VLOOKUP(B1639,SAOM!B$2:T3180,16,0)</f>
        <v>-</v>
      </c>
      <c r="AF1639" s="14">
        <f t="shared" si="94"/>
        <v>41435</v>
      </c>
      <c r="AG1639" s="14" t="s">
        <v>4162</v>
      </c>
      <c r="AH1639" s="14"/>
      <c r="AI1639" s="47"/>
      <c r="AJ1639" s="114"/>
      <c r="AK1639" s="114"/>
      <c r="AL1639" s="11" t="str">
        <f>VLOOKUP(B1639,SAOM!B$2:U3297,20,0)</f>
        <v>Conectado ao modem</v>
      </c>
    </row>
    <row r="1640" spans="1:38" s="57" customFormat="1" ht="15.75" customHeight="1">
      <c r="A1640" s="39">
        <v>5195</v>
      </c>
      <c r="B1640" s="31">
        <v>5195</v>
      </c>
      <c r="C1640" s="31">
        <v>5195</v>
      </c>
      <c r="D1640" s="31" t="str">
        <f>VLOOKUP(B1640,SAOM!B$2:H3297,7,0)</f>
        <v>SES-IBTE-5195</v>
      </c>
      <c r="E1640" s="24">
        <v>41253</v>
      </c>
      <c r="F1640" s="24">
        <f t="shared" si="97"/>
        <v>41298</v>
      </c>
      <c r="G1640" s="24">
        <f>VLOOKUP(B1640,SAOM!B$2:D3184,3,0)</f>
        <v>41298</v>
      </c>
      <c r="H1640" s="24">
        <f t="shared" si="96"/>
        <v>41313</v>
      </c>
      <c r="I1640" s="24" t="s">
        <v>458</v>
      </c>
      <c r="J1640" s="48" t="s">
        <v>469</v>
      </c>
      <c r="K1640" s="31" t="str">
        <f>VLOOKUP(B1640,SAOM!B$2:H3181,4,0)</f>
        <v>Aceito</v>
      </c>
      <c r="L1640" s="48" t="s">
        <v>456</v>
      </c>
      <c r="M1640" s="33" t="str">
        <f>VLOOKUP(B1640,SAOM!B$2:F3467,5,0)</f>
        <v>Lider</v>
      </c>
      <c r="N1640" s="40" t="s">
        <v>12339</v>
      </c>
      <c r="O1640" s="40" t="str">
        <f>VLOOKUP(N1640,Coordenadas!B$2:C2487,2,0)</f>
        <v>CENTRO</v>
      </c>
      <c r="P1640" s="40" t="str">
        <f>VLOOKUP(N1640,Coordenadas!B$2:D2487,3,0)</f>
        <v xml:space="preserve"> 20° 1'9.96"S</v>
      </c>
      <c r="Q1640" s="40" t="str">
        <f>VLOOKUP(N1640,Coordenadas!B$2:E2487,4,0)</f>
        <v xml:space="preserve"> 44° 3'21.84"O</v>
      </c>
      <c r="R1640" s="31">
        <v>4033</v>
      </c>
      <c r="S1640" s="24">
        <v>41297</v>
      </c>
      <c r="T1640" s="54" t="str">
        <f>VLOOKUP(B1640,SAOM!B$2:M3181,9,0)</f>
        <v>Alice</v>
      </c>
      <c r="U1640" s="24" t="str">
        <f>VLOOKUP(B1640,SAOM!B$2:N3181,10,0)</f>
        <v xml:space="preserve">R PRINCESA IZABEL, Nº 25 -  PARQUE ELIZABETH </v>
      </c>
      <c r="V1640" s="54" t="str">
        <f>VLOOKUP(B1640,SAOM!B$2:P3181,12,0)</f>
        <v>(31) 3533-6136</v>
      </c>
      <c r="W1640" s="175" t="str">
        <f>VLOOKUP(B1640,SAOM!B$2:O3181,11,0)</f>
        <v>32400-000</v>
      </c>
      <c r="X1640" s="31" t="str">
        <f>VLOOKUP(B1640,SAOM!B$2:Q3181,13,0)</f>
        <v>00:20:0e:10:57:1d</v>
      </c>
      <c r="Y1640" s="24">
        <v>41339</v>
      </c>
      <c r="Z1640" s="40" t="s">
        <v>5381</v>
      </c>
      <c r="AA1640" s="55">
        <v>41341</v>
      </c>
      <c r="AB1640" s="28">
        <v>41390</v>
      </c>
      <c r="AC1640" s="287">
        <f>VLOOKUP(D1640,Faturamento!D$3:F3075,3,0)</f>
        <v>41372</v>
      </c>
      <c r="AD1640" s="45" t="s">
        <v>15747</v>
      </c>
      <c r="AE1640" s="55" t="str">
        <f>VLOOKUP(B1640,SAOM!B$2:T3181,16,0)</f>
        <v>-</v>
      </c>
      <c r="AF1640" s="55">
        <f t="shared" si="94"/>
        <v>41431</v>
      </c>
      <c r="AG1640" s="55" t="s">
        <v>4162</v>
      </c>
      <c r="AH1640" s="55"/>
      <c r="AI1640" s="181"/>
      <c r="AJ1640" s="115"/>
      <c r="AK1640" s="115"/>
      <c r="AL1640" s="11" t="str">
        <f>VLOOKUP(B1640,SAOM!B$2:U3298,20,0)</f>
        <v>Sem terminal próximo.</v>
      </c>
    </row>
    <row r="1641" spans="1:38" s="57" customFormat="1" ht="15.75" customHeight="1">
      <c r="A1641" s="39">
        <v>5194</v>
      </c>
      <c r="B1641" s="31">
        <v>5194</v>
      </c>
      <c r="C1641" s="31">
        <v>5194</v>
      </c>
      <c r="D1641" s="31" t="str">
        <f>VLOOKUP(B1641,SAOM!B$2:H3298,7,0)</f>
        <v>SES-IBTE-5194</v>
      </c>
      <c r="E1641" s="24">
        <v>41253</v>
      </c>
      <c r="F1641" s="24">
        <f t="shared" si="97"/>
        <v>41298</v>
      </c>
      <c r="G1641" s="24">
        <v>41313</v>
      </c>
      <c r="H1641" s="24">
        <f t="shared" si="96"/>
        <v>41313</v>
      </c>
      <c r="I1641" s="24">
        <v>41299</v>
      </c>
      <c r="J1641" s="48" t="s">
        <v>469</v>
      </c>
      <c r="K1641" s="31" t="str">
        <f>VLOOKUP(B1641,SAOM!B$2:H3182,4,0)</f>
        <v>Aceito</v>
      </c>
      <c r="L1641" s="48" t="s">
        <v>456</v>
      </c>
      <c r="M1641" s="33" t="str">
        <f>VLOOKUP(B1641,SAOM!B$2:F3468,5,0)</f>
        <v>Lider</v>
      </c>
      <c r="N1641" s="40" t="s">
        <v>12339</v>
      </c>
      <c r="O1641" s="40" t="str">
        <f>VLOOKUP(N1641,Coordenadas!B$2:C2488,2,0)</f>
        <v>CENTRO</v>
      </c>
      <c r="P1641" s="40" t="str">
        <f>VLOOKUP(N1641,Coordenadas!B$2:D2488,3,0)</f>
        <v xml:space="preserve"> 20° 1'9.96"S</v>
      </c>
      <c r="Q1641" s="40" t="str">
        <f>VLOOKUP(N1641,Coordenadas!B$2:E2488,4,0)</f>
        <v xml:space="preserve"> 44° 3'21.84"O</v>
      </c>
      <c r="R1641" s="31">
        <v>4033</v>
      </c>
      <c r="S1641" s="24">
        <v>41297</v>
      </c>
      <c r="T1641" s="54" t="str">
        <f>VLOOKUP(B1641,SAOM!B$2:M3182,9,0)</f>
        <v>Wanderson Oliveira de Souza</v>
      </c>
      <c r="U1641" s="24" t="str">
        <f>VLOOKUP(B1641,SAOM!B$2:N3182,10,0)</f>
        <v xml:space="preserve">R BELLA PETRUSCHE , Nº 621 - PALMARES B </v>
      </c>
      <c r="V1641" s="54" t="str">
        <f>VLOOKUP(B1641,SAOM!B$2:P3182,12,0)</f>
        <v>(31) 3599-3786</v>
      </c>
      <c r="W1641" s="175" t="str">
        <f>VLOOKUP(B1641,SAOM!B$2:O3182,11,0)</f>
        <v>32400-000</v>
      </c>
      <c r="X1641" s="31" t="str">
        <f>VLOOKUP(B1641,SAOM!B$2:Q3182,13,0)</f>
        <v>00:20:0e:10:56:31</v>
      </c>
      <c r="Y1641" s="24">
        <v>41345</v>
      </c>
      <c r="Z1641" s="40" t="s">
        <v>5355</v>
      </c>
      <c r="AA1641" s="55">
        <v>41346</v>
      </c>
      <c r="AB1641" s="28">
        <v>41390</v>
      </c>
      <c r="AC1641" s="287">
        <f>VLOOKUP(D1641,Faturamento!D$3:F3076,3,0)</f>
        <v>41377</v>
      </c>
      <c r="AD1641" s="45"/>
      <c r="AE1641" s="55" t="str">
        <f>VLOOKUP(B1641,SAOM!B$2:T3182,16,0)</f>
        <v>28/01/2013 14:02:58 	Ivan Santos 	  	Pendência Ativação Resolvida
25/01/2013 16:17:25 	Hernan Martins Alves 	Endereço correto é RUA BELA PETRUSCHE N° 621 - PALMARES B   	Pendência Ativação</v>
      </c>
      <c r="AF1641" s="55">
        <f t="shared" si="94"/>
        <v>41436</v>
      </c>
      <c r="AG1641" s="55" t="s">
        <v>4162</v>
      </c>
      <c r="AH1641" s="55"/>
      <c r="AI1641" s="181"/>
      <c r="AJ1641" s="115"/>
      <c r="AK1641" s="115"/>
      <c r="AL1641" s="40" t="str">
        <f>VLOOKUP(B1641,SAOM!B$2:U3299,20,0)</f>
        <v>Conectado ao modem</v>
      </c>
    </row>
    <row r="1642" spans="1:38" s="57" customFormat="1" ht="15.75" customHeight="1">
      <c r="A1642" s="39">
        <v>5193</v>
      </c>
      <c r="B1642" s="31">
        <v>5193</v>
      </c>
      <c r="C1642" s="31">
        <v>5193</v>
      </c>
      <c r="D1642" s="31" t="str">
        <f>VLOOKUP(B1642,SAOM!B$2:H3299,7,0)</f>
        <v>SES-IBTE-5193</v>
      </c>
      <c r="E1642" s="24">
        <v>41253</v>
      </c>
      <c r="F1642" s="24">
        <f t="shared" si="97"/>
        <v>41298</v>
      </c>
      <c r="G1642" s="24">
        <v>41313</v>
      </c>
      <c r="H1642" s="24">
        <f t="shared" si="96"/>
        <v>41313</v>
      </c>
      <c r="I1642" s="24">
        <v>41299</v>
      </c>
      <c r="J1642" s="48" t="s">
        <v>469</v>
      </c>
      <c r="K1642" s="31" t="str">
        <f>VLOOKUP(B1642,SAOM!B$2:H3183,4,0)</f>
        <v>Aceito</v>
      </c>
      <c r="L1642" s="48" t="s">
        <v>456</v>
      </c>
      <c r="M1642" s="33" t="str">
        <f>VLOOKUP(B1642,SAOM!B$2:F3469,5,0)</f>
        <v>Lider</v>
      </c>
      <c r="N1642" s="40" t="s">
        <v>12339</v>
      </c>
      <c r="O1642" s="40" t="str">
        <f>VLOOKUP(N1642,Coordenadas!B$2:C2489,2,0)</f>
        <v>CENTRO</v>
      </c>
      <c r="P1642" s="40" t="str">
        <f>VLOOKUP(N1642,Coordenadas!B$2:D2489,3,0)</f>
        <v xml:space="preserve"> 20° 1'9.96"S</v>
      </c>
      <c r="Q1642" s="40" t="str">
        <f>VLOOKUP(N1642,Coordenadas!B$2:E2489,4,0)</f>
        <v xml:space="preserve"> 44° 3'21.84"O</v>
      </c>
      <c r="R1642" s="31">
        <v>4033</v>
      </c>
      <c r="S1642" s="24">
        <v>41297</v>
      </c>
      <c r="T1642" s="54" t="str">
        <f>VLOOKUP(B1642,SAOM!B$2:M3183,9,0)</f>
        <v>Priscila/Leidiane</v>
      </c>
      <c r="U1642" s="24" t="str">
        <f>VLOOKUP(B1642,SAOM!B$2:N3183,10,0)</f>
        <v xml:space="preserve">AV. MINAS GERAIS, 700 - MORADA DA SERRA </v>
      </c>
      <c r="V1642" s="54" t="str">
        <f>VLOOKUP(B1642,SAOM!B$2:P3183,12,0)</f>
        <v>(31) 3533-3730</v>
      </c>
      <c r="W1642" s="175" t="str">
        <f>VLOOKUP(B1642,SAOM!B$2:O3183,11,0)</f>
        <v>32400-000</v>
      </c>
      <c r="X1642" s="31" t="str">
        <f>VLOOKUP(B1642,SAOM!B$2:Q3183,13,0)</f>
        <v>00:20:0e:10:57:dd</v>
      </c>
      <c r="Y1642" s="24">
        <v>41344</v>
      </c>
      <c r="Z1642" s="40" t="s">
        <v>5355</v>
      </c>
      <c r="AA1642" s="55">
        <v>41345</v>
      </c>
      <c r="AB1642" s="56">
        <v>41390</v>
      </c>
      <c r="AC1642" s="287">
        <f>VLOOKUP(D1642,Faturamento!D$3:F3077,3,0)</f>
        <v>41376</v>
      </c>
      <c r="AD1642" s="45"/>
      <c r="AE1642" s="55" t="str">
        <f>VLOOKUP(B1642,SAOM!B$2:T3183,16,0)</f>
        <v>28/01/2013 14:55:33 	Ivan Santos 	Atualizado.  	Pendência Ativação Resolvida
25/01/2013 16:18:39 	Hernan Martins Alves 	Número correto da rua é 700.   	Pendência Ativação</v>
      </c>
      <c r="AF1642" s="55">
        <f t="shared" si="94"/>
        <v>41435</v>
      </c>
      <c r="AG1642" s="55" t="s">
        <v>4162</v>
      </c>
      <c r="AH1642" s="55"/>
      <c r="AI1642" s="181"/>
      <c r="AJ1642" s="115"/>
      <c r="AK1642" s="115"/>
      <c r="AL1642" s="40" t="str">
        <f>VLOOKUP(B1642,SAOM!B$2:U3300,20,0)</f>
        <v>conectado ao modem</v>
      </c>
    </row>
    <row r="1643" spans="1:38" s="15" customFormat="1" ht="15.75" customHeight="1">
      <c r="A1643" s="39">
        <v>5192</v>
      </c>
      <c r="B1643" s="31">
        <v>5192</v>
      </c>
      <c r="C1643" s="31">
        <v>5192</v>
      </c>
      <c r="D1643" s="33" t="str">
        <f>VLOOKUP(B1643,SAOM!B$2:H3300,7,0)</f>
        <v>SES-IBTE-5192</v>
      </c>
      <c r="E1643" s="13">
        <v>41253</v>
      </c>
      <c r="F1643" s="13">
        <f t="shared" si="97"/>
        <v>41298</v>
      </c>
      <c r="G1643" s="13">
        <f>VLOOKUP(B1643,SAOM!B$2:D3187,3,0)</f>
        <v>41298</v>
      </c>
      <c r="H1643" s="13">
        <f t="shared" si="96"/>
        <v>41313</v>
      </c>
      <c r="I1643" s="13" t="s">
        <v>458</v>
      </c>
      <c r="J1643" s="10" t="s">
        <v>469</v>
      </c>
      <c r="K1643" s="33" t="str">
        <f>VLOOKUP(B1643,SAOM!B$2:H3184,4,0)</f>
        <v>Aceito</v>
      </c>
      <c r="L1643" s="10" t="s">
        <v>456</v>
      </c>
      <c r="M1643" s="33" t="str">
        <f>VLOOKUP(B1643,SAOM!B$2:F3470,5,0)</f>
        <v>Lider</v>
      </c>
      <c r="N1643" s="11" t="s">
        <v>12339</v>
      </c>
      <c r="O1643" s="11" t="str">
        <f>VLOOKUP(N1643,Coordenadas!B$2:C2490,2,0)</f>
        <v>CENTRO</v>
      </c>
      <c r="P1643" s="11" t="str">
        <f>VLOOKUP(N1643,Coordenadas!B$2:D2490,3,0)</f>
        <v xml:space="preserve"> 20° 1'9.96"S</v>
      </c>
      <c r="Q1643" s="11" t="str">
        <f>VLOOKUP(N1643,Coordenadas!B$2:E2490,4,0)</f>
        <v xml:space="preserve"> 44° 3'21.84"O</v>
      </c>
      <c r="R1643" s="33">
        <v>4033</v>
      </c>
      <c r="S1643" s="13">
        <v>41297</v>
      </c>
      <c r="T1643" s="35" t="str">
        <f>VLOOKUP(B1643,SAOM!B$2:M3184,9,0)</f>
        <v>Jorge</v>
      </c>
      <c r="U1643" s="13" t="str">
        <f>VLOOKUP(B1643,SAOM!B$2:N3184,10,0)</f>
        <v>AV. ANTONIO ANACLETO DE OLIVEIRA, Nº 454 - MONSENHOR HORTA</v>
      </c>
      <c r="V1643" s="35" t="str">
        <f>VLOOKUP(B1643,SAOM!B$2:P3184,12,0)</f>
        <v>(31) 3533-8329</v>
      </c>
      <c r="W1643" s="60" t="str">
        <f>VLOOKUP(B1643,SAOM!B$2:O3184,11,0)</f>
        <v>32400-000</v>
      </c>
      <c r="X1643" s="33" t="str">
        <f>VLOOKUP(B1643,SAOM!B$2:Q3184,13,0)</f>
        <v>00:20:0e:10:57:ea</v>
      </c>
      <c r="Y1643" s="13">
        <v>41341</v>
      </c>
      <c r="Z1643" s="40" t="s">
        <v>5355</v>
      </c>
      <c r="AA1643" s="14">
        <v>41341</v>
      </c>
      <c r="AB1643" s="56">
        <v>41390</v>
      </c>
      <c r="AC1643" s="287">
        <f>VLOOKUP(D1643,Faturamento!D$3:F3078,3,0)</f>
        <v>41372</v>
      </c>
      <c r="AD1643" s="41"/>
      <c r="AE1643" s="14" t="str">
        <f>VLOOKUP(B1643,SAOM!B$2:T3184,16,0)</f>
        <v>-</v>
      </c>
      <c r="AF1643" s="14">
        <f t="shared" si="94"/>
        <v>41431</v>
      </c>
      <c r="AG1643" s="14" t="s">
        <v>4162</v>
      </c>
      <c r="AH1643" s="14"/>
      <c r="AI1643" s="47"/>
      <c r="AJ1643" s="114"/>
      <c r="AK1643" s="114"/>
      <c r="AL1643" s="11" t="str">
        <f>VLOOKUP(B1643,SAOM!B$2:U3301,20,0)</f>
        <v>Conectado</v>
      </c>
    </row>
    <row r="1644" spans="1:38" s="57" customFormat="1" ht="15.75" customHeight="1">
      <c r="A1644" s="39">
        <v>5191</v>
      </c>
      <c r="B1644" s="31">
        <v>5191</v>
      </c>
      <c r="C1644" s="31">
        <v>5191</v>
      </c>
      <c r="D1644" s="31" t="str">
        <f>VLOOKUP(B1644,SAOM!B$2:H3301,7,0)</f>
        <v>SES-IBTE-5191</v>
      </c>
      <c r="E1644" s="24">
        <v>41253</v>
      </c>
      <c r="F1644" s="24">
        <f t="shared" si="97"/>
        <v>41298</v>
      </c>
      <c r="G1644" s="24">
        <v>41313</v>
      </c>
      <c r="H1644" s="24">
        <f t="shared" si="96"/>
        <v>41313</v>
      </c>
      <c r="I1644" s="24">
        <v>41299</v>
      </c>
      <c r="J1644" s="48" t="s">
        <v>469</v>
      </c>
      <c r="K1644" s="31" t="str">
        <f>VLOOKUP(B1644,SAOM!B$2:H3185,4,0)</f>
        <v>Aceito</v>
      </c>
      <c r="L1644" s="48" t="s">
        <v>456</v>
      </c>
      <c r="M1644" s="33" t="str">
        <f>VLOOKUP(B1644,SAOM!B$2:F3471,5,0)</f>
        <v>Lider</v>
      </c>
      <c r="N1644" s="40" t="s">
        <v>12339</v>
      </c>
      <c r="O1644" s="40" t="str">
        <f>VLOOKUP(N1644,Coordenadas!B$2:C2491,2,0)</f>
        <v>CENTRO</v>
      </c>
      <c r="P1644" s="40" t="str">
        <f>VLOOKUP(N1644,Coordenadas!B$2:D2491,3,0)</f>
        <v xml:space="preserve"> 20° 1'9.96"S</v>
      </c>
      <c r="Q1644" s="40" t="str">
        <f>VLOOKUP(N1644,Coordenadas!B$2:E2491,4,0)</f>
        <v xml:space="preserve"> 44° 3'21.84"O</v>
      </c>
      <c r="R1644" s="31">
        <v>4033</v>
      </c>
      <c r="S1644" s="24">
        <v>41297</v>
      </c>
      <c r="T1644" s="54" t="str">
        <f>VLOOKUP(B1644,SAOM!B$2:M3185,9,0)</f>
        <v>Raquel</v>
      </c>
      <c r="U1644" s="24" t="str">
        <f>VLOOKUP(B1644,SAOM!B$2:N3185,10,0)</f>
        <v>RUA SÃO PEDRO, Nº 171 - MARILANDIA</v>
      </c>
      <c r="V1644" s="54" t="str">
        <f>VLOOKUP(B1644,SAOM!B$2:P3185,12,0)</f>
        <v>(31) 3598-4620</v>
      </c>
      <c r="W1644" s="175" t="str">
        <f>VLOOKUP(B1644,SAOM!B$2:O3185,11,0)</f>
        <v>32400-000</v>
      </c>
      <c r="X1644" s="31" t="str">
        <f>VLOOKUP(B1644,SAOM!B$2:Q3185,13,0)</f>
        <v>00:20:0E:10:58:65</v>
      </c>
      <c r="Y1644" s="24">
        <v>41338</v>
      </c>
      <c r="Z1644" s="40" t="s">
        <v>5355</v>
      </c>
      <c r="AA1644" s="55">
        <v>41339</v>
      </c>
      <c r="AB1644" s="56">
        <v>41390</v>
      </c>
      <c r="AC1644" s="287">
        <f>VLOOKUP(D1644,Faturamento!D$3:F3079,3,0)</f>
        <v>41370</v>
      </c>
      <c r="AD1644" s="45" t="s">
        <v>15747</v>
      </c>
      <c r="AE1644" s="55" t="str">
        <f>VLOOKUP(B1644,SAOM!B$2:T3185,16,0)</f>
        <v>28/01/2013 14:28:43 	Ivan Santos 	Atualizado.  	Pendência Ativação Resolvida
25/01/2013 16:19:56 	Hernan Martins Alves 	Endereço correto é RUA SÃO PEDRO, Nº 171.   	Pendência Ativação</v>
      </c>
      <c r="AF1644" s="55">
        <f t="shared" si="94"/>
        <v>41429</v>
      </c>
      <c r="AG1644" s="55" t="s">
        <v>4162</v>
      </c>
      <c r="AH1644" s="55"/>
      <c r="AI1644" s="181"/>
      <c r="AJ1644" s="115"/>
      <c r="AK1644" s="115"/>
      <c r="AL1644" s="11" t="str">
        <f>VLOOKUP(B1644,SAOM!B$2:U3302,20,0)</f>
        <v>Não vai deixar.</v>
      </c>
    </row>
    <row r="1645" spans="1:38" s="57" customFormat="1" ht="15.75" customHeight="1">
      <c r="A1645" s="39">
        <v>5189</v>
      </c>
      <c r="B1645" s="31">
        <v>5189</v>
      </c>
      <c r="C1645" s="31">
        <v>5189</v>
      </c>
      <c r="D1645" s="31" t="str">
        <f>VLOOKUP(B1645,SAOM!B$2:H3302,7,0)</f>
        <v>SES-IBTE-5189</v>
      </c>
      <c r="E1645" s="24">
        <v>41253</v>
      </c>
      <c r="F1645" s="24">
        <f t="shared" si="97"/>
        <v>41298</v>
      </c>
      <c r="G1645" s="24">
        <v>41313</v>
      </c>
      <c r="H1645" s="24">
        <f t="shared" si="96"/>
        <v>41313</v>
      </c>
      <c r="I1645" s="24">
        <v>41299</v>
      </c>
      <c r="J1645" s="48" t="s">
        <v>469</v>
      </c>
      <c r="K1645" s="31" t="str">
        <f>VLOOKUP(B1645,SAOM!B$2:H3186,4,0)</f>
        <v>Aceito</v>
      </c>
      <c r="L1645" s="48" t="s">
        <v>456</v>
      </c>
      <c r="M1645" s="33" t="str">
        <f>VLOOKUP(B1645,SAOM!B$2:F3472,5,0)</f>
        <v>Lider</v>
      </c>
      <c r="N1645" s="40" t="s">
        <v>12339</v>
      </c>
      <c r="O1645" s="40" t="str">
        <f>VLOOKUP(N1645,Coordenadas!B$2:C2492,2,0)</f>
        <v>CENTRO</v>
      </c>
      <c r="P1645" s="40" t="str">
        <f>VLOOKUP(N1645,Coordenadas!B$2:D2492,3,0)</f>
        <v xml:space="preserve"> 20° 1'9.96"S</v>
      </c>
      <c r="Q1645" s="40" t="str">
        <f>VLOOKUP(N1645,Coordenadas!B$2:E2492,4,0)</f>
        <v xml:space="preserve"> 44° 3'21.84"O</v>
      </c>
      <c r="R1645" s="31">
        <v>4033</v>
      </c>
      <c r="S1645" s="24">
        <v>41297</v>
      </c>
      <c r="T1645" s="54" t="str">
        <f>VLOOKUP(B1645,SAOM!B$2:M3186,9,0)</f>
        <v>Carolina/Raquel</v>
      </c>
      <c r="U1645" s="24" t="str">
        <f>VLOOKUP(B1645,SAOM!B$2:N3186,10,0)</f>
        <v>RUA MANTIQUEIRA, Nº 12 - JARDIM DAS ROSAS</v>
      </c>
      <c r="V1645" s="54" t="str">
        <f>VLOOKUP(B1645,SAOM!B$2:P3186,12,0)</f>
        <v>(31) 3533-6052</v>
      </c>
      <c r="W1645" s="175" t="str">
        <f>VLOOKUP(B1645,SAOM!B$2:O3186,11,0)</f>
        <v>32400-000</v>
      </c>
      <c r="X1645" s="31" t="str">
        <f>VLOOKUP(B1645,SAOM!B$2:Q3186,13,0)</f>
        <v>00:20:0E:10:59:2A</v>
      </c>
      <c r="Y1645" s="24">
        <v>41353</v>
      </c>
      <c r="Z1645" s="40" t="s">
        <v>6228</v>
      </c>
      <c r="AA1645" s="55">
        <v>41355</v>
      </c>
      <c r="AB1645" s="56" t="e">
        <f>VLOOKUP(C1645,Relatorios!A$3:B2416,2,0)</f>
        <v>#N/A</v>
      </c>
      <c r="AC1645" s="287">
        <f>VLOOKUP(D1645,Faturamento!D$3:F3080,3,0)</f>
        <v>41386</v>
      </c>
      <c r="AD1645" s="45"/>
      <c r="AE1645" s="55" t="str">
        <f>VLOOKUP(B1645,SAOM!B$2:T3186,16,0)</f>
        <v>28/01/2013 14:09:29 	Ivan Santos 	Atualizado.  	Pendência Ativação Resolvida
25/01/2013 16:21:40 	Hernan Martins Alves 	Numero correto da rua é 12.   	Pendência Ativação</v>
      </c>
      <c r="AF1645" s="55">
        <f t="shared" si="94"/>
        <v>41445</v>
      </c>
      <c r="AG1645" s="55">
        <v>41380</v>
      </c>
      <c r="AH1645" s="55">
        <v>41402</v>
      </c>
      <c r="AI1645" s="181" t="s">
        <v>8608</v>
      </c>
      <c r="AJ1645" s="115" t="s">
        <v>9087</v>
      </c>
      <c r="AK1645" s="115" t="s">
        <v>17825</v>
      </c>
      <c r="AL1645" s="40" t="str">
        <f>VLOOKUP(B1645,SAOM!B$2:U3303,20,0)</f>
        <v>Vai deixar conectado no modem, porem não tem computador.</v>
      </c>
    </row>
    <row r="1646" spans="1:38" s="15" customFormat="1" ht="15.75" customHeight="1">
      <c r="A1646" s="39">
        <v>5190</v>
      </c>
      <c r="B1646" s="31">
        <v>5190</v>
      </c>
      <c r="C1646" s="31">
        <v>5190</v>
      </c>
      <c r="D1646" s="33" t="str">
        <f>VLOOKUP(B1646,SAOM!B$2:H3303,7,0)</f>
        <v>SES-IBTE-5190</v>
      </c>
      <c r="E1646" s="13">
        <v>41253</v>
      </c>
      <c r="F1646" s="13">
        <f t="shared" si="97"/>
        <v>41298</v>
      </c>
      <c r="G1646" s="13">
        <v>41313</v>
      </c>
      <c r="H1646" s="13">
        <f t="shared" si="96"/>
        <v>41313</v>
      </c>
      <c r="I1646" s="13">
        <v>41299</v>
      </c>
      <c r="J1646" s="10" t="s">
        <v>469</v>
      </c>
      <c r="K1646" s="33" t="str">
        <f>VLOOKUP(B1646,SAOM!B$2:H3187,4,0)</f>
        <v>Aceito</v>
      </c>
      <c r="L1646" s="10" t="s">
        <v>456</v>
      </c>
      <c r="M1646" s="33" t="str">
        <f>VLOOKUP(B1646,SAOM!B$2:F3473,5,0)</f>
        <v>Lider</v>
      </c>
      <c r="N1646" s="11" t="s">
        <v>12339</v>
      </c>
      <c r="O1646" s="11" t="str">
        <f>VLOOKUP(N1646,Coordenadas!B$2:C2493,2,0)</f>
        <v>CENTRO</v>
      </c>
      <c r="P1646" s="11" t="str">
        <f>VLOOKUP(N1646,Coordenadas!B$2:D2493,3,0)</f>
        <v xml:space="preserve"> 20° 1'9.96"S</v>
      </c>
      <c r="Q1646" s="11" t="str">
        <f>VLOOKUP(N1646,Coordenadas!B$2:E2493,4,0)</f>
        <v xml:space="preserve"> 44° 3'21.84"O</v>
      </c>
      <c r="R1646" s="33">
        <v>4033</v>
      </c>
      <c r="S1646" s="13">
        <v>41297</v>
      </c>
      <c r="T1646" s="35" t="str">
        <f>VLOOKUP(B1646,SAOM!B$2:M3187,9,0)</f>
        <v>Mayara</v>
      </c>
      <c r="U1646" s="13" t="str">
        <f>VLOOKUP(B1646,SAOM!B$2:N3187,10,0)</f>
        <v xml:space="preserve"> Rua Marechal Deodoro da Fonseca , n°27  - DUVAL DE BARROS</v>
      </c>
      <c r="V1646" s="35" t="str">
        <f>VLOOKUP(B1646,SAOM!B$2:P3187,12,0)</f>
        <v>(31) 3533-3191</v>
      </c>
      <c r="W1646" s="60" t="str">
        <f>VLOOKUP(B1646,SAOM!B$2:O3187,11,0)</f>
        <v>32400-000</v>
      </c>
      <c r="X1646" s="33" t="str">
        <f>VLOOKUP(B1646,SAOM!B$2:Q3187,13,0)</f>
        <v>00:20:0e:10:58:26</v>
      </c>
      <c r="Y1646" s="13">
        <v>41347</v>
      </c>
      <c r="Z1646" s="40" t="s">
        <v>5355</v>
      </c>
      <c r="AA1646" s="14">
        <v>41347</v>
      </c>
      <c r="AB1646" s="28">
        <v>41390</v>
      </c>
      <c r="AC1646" s="287">
        <f>VLOOKUP(D1646,Faturamento!D$3:F3081,3,0)</f>
        <v>41378</v>
      </c>
      <c r="AD1646" s="41"/>
      <c r="AE1646" s="14" t="str">
        <f>VLOOKUP(B1646,SAOM!B$2:T3187,16,0)</f>
        <v>28/01/2013 14:23:09 	Ivan Santos 	  	Pendência Ativação Resolvida
25/01/2013 16:22:50 	Hernan Martins Alves 	Endereço correto é Rua Marechal Deodoro da Fonseca n°27 - Duval de Barros   	Pendência Ativação</v>
      </c>
      <c r="AF1646" s="14">
        <f t="shared" si="94"/>
        <v>41437</v>
      </c>
      <c r="AG1646" s="14" t="s">
        <v>4162</v>
      </c>
      <c r="AH1646" s="14"/>
      <c r="AI1646" s="47"/>
      <c r="AJ1646" s="114"/>
      <c r="AK1646" s="114"/>
      <c r="AL1646" s="11" t="str">
        <f>VLOOKUP(B1646,SAOM!B$2:U3304,20,0)</f>
        <v>Conectado ao modem</v>
      </c>
    </row>
    <row r="1647" spans="1:38" s="57" customFormat="1" ht="15.75" customHeight="1">
      <c r="A1647" s="39">
        <v>5128</v>
      </c>
      <c r="B1647" s="31">
        <v>5128</v>
      </c>
      <c r="C1647" s="31">
        <v>5128</v>
      </c>
      <c r="D1647" s="31" t="str">
        <f>VLOOKUP(B1647,SAOM!B$2:H3304,7,0)</f>
        <v>SES-VAIA-5128</v>
      </c>
      <c r="E1647" s="24">
        <v>41249</v>
      </c>
      <c r="F1647" s="24">
        <f t="shared" si="97"/>
        <v>41294</v>
      </c>
      <c r="G1647" s="24">
        <f>VLOOKUP(B1647,SAOM!B$2:D3191,3,0)</f>
        <v>41390</v>
      </c>
      <c r="H1647" s="24">
        <f t="shared" si="96"/>
        <v>41309</v>
      </c>
      <c r="I1647" s="24">
        <v>41306</v>
      </c>
      <c r="J1647" s="48" t="s">
        <v>469</v>
      </c>
      <c r="K1647" s="31" t="str">
        <f>VLOOKUP(B1647,SAOM!B$2:H3188,4,0)</f>
        <v>Aceito</v>
      </c>
      <c r="L1647" s="48" t="s">
        <v>14234</v>
      </c>
      <c r="M1647" s="31" t="str">
        <f>VLOOKUP(B1647,SAOM!B$2:F3474,5,0)</f>
        <v>SH Sat</v>
      </c>
      <c r="N1647" s="40" t="s">
        <v>13627</v>
      </c>
      <c r="O1647" s="40" t="str">
        <f>VLOOKUP(N1647,Coordenadas!B$2:C2494,2,0)</f>
        <v>NORTE DE MINAS</v>
      </c>
      <c r="P1647" s="40" t="str">
        <f>VLOOKUP(N1647,Coordenadas!B$2:D2494,3,0)</f>
        <v xml:space="preserve"> 15°35'34.62"S</v>
      </c>
      <c r="Q1647" s="40" t="str">
        <f>VLOOKUP(N1647,Coordenadas!B$2:E2494,4,0)</f>
        <v xml:space="preserve"> 43°36'0.08"O</v>
      </c>
      <c r="R1647" s="31">
        <v>4033</v>
      </c>
      <c r="S1647" s="24">
        <v>41375</v>
      </c>
      <c r="T1647" s="54" t="str">
        <f>VLOOKUP(B1647,SAOM!B$2:M3188,9,0)</f>
        <v>ELIZANGE GUSMAO</v>
      </c>
      <c r="U1647" s="24" t="str">
        <f>VLOOKUP(B1647,SAOM!B$2:N3188,10,0)</f>
        <v xml:space="preserve"> AVENIDA CASTELO BRANCO 219 - CENTRO</v>
      </c>
      <c r="V1647" s="54" t="str">
        <f>VLOOKUP(B1647,SAOM!B$2:P3188,12,0)</f>
        <v>(38)3625-1051</v>
      </c>
      <c r="W1647" s="175" t="str">
        <f>VLOOKUP(B1647,SAOM!B$2:O3188,11,0)</f>
        <v>39450-000</v>
      </c>
      <c r="X1647" s="31" t="str">
        <f>VLOOKUP(B1647,SAOM!B$2:Q3188,13,0)</f>
        <v>00:20:0E:10:57:4F</v>
      </c>
      <c r="Y1647" s="24">
        <v>41390</v>
      </c>
      <c r="Z1647" s="40" t="s">
        <v>12178</v>
      </c>
      <c r="AA1647" s="56">
        <v>41393</v>
      </c>
      <c r="AB1647" s="56">
        <v>41394</v>
      </c>
      <c r="AC1647" s="288">
        <f>VLOOKUP(D1647,Faturamento!D$3:F3082,3,0)</f>
        <v>41424</v>
      </c>
      <c r="AD1647" s="45"/>
      <c r="AE1647" s="55"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55">
        <f t="shared" si="94"/>
        <v>41483</v>
      </c>
      <c r="AG1647" s="55" t="s">
        <v>4162</v>
      </c>
      <c r="AH1647" s="55"/>
      <c r="AI1647" s="181"/>
      <c r="AJ1647" s="115"/>
      <c r="AK1647" s="115"/>
      <c r="AL1647" s="40" t="str">
        <f>VLOOKUP(B1647,SAOM!B$2:U3305,20,0)</f>
        <v>Vai deixar conectado no mode, tem computador.</v>
      </c>
    </row>
    <row r="1648" spans="1:38" s="15" customFormat="1" ht="15.75" customHeight="1">
      <c r="A1648" s="39">
        <v>5875</v>
      </c>
      <c r="B1648" s="31">
        <v>5875</v>
      </c>
      <c r="C1648" s="31">
        <v>5875</v>
      </c>
      <c r="D1648" s="33" t="str">
        <f>VLOOKUP(B1648,SAOM!B$2:H3305,7,0)</f>
        <v>SES-BETE-5875</v>
      </c>
      <c r="E1648" s="13">
        <v>41278</v>
      </c>
      <c r="F1648" s="13">
        <f t="shared" si="97"/>
        <v>41323</v>
      </c>
      <c r="G1648" s="13">
        <f>VLOOKUP(B1648,SAOM!B$2:D3192,3,0)</f>
        <v>41323</v>
      </c>
      <c r="H1648" s="13">
        <f t="shared" si="96"/>
        <v>41338</v>
      </c>
      <c r="I1648" s="13" t="s">
        <v>458</v>
      </c>
      <c r="J1648" s="10" t="s">
        <v>469</v>
      </c>
      <c r="K1648" s="33" t="str">
        <f>VLOOKUP(B1648,SAOM!B$2:H3189,4,0)</f>
        <v>Aceito</v>
      </c>
      <c r="L1648" s="10" t="s">
        <v>623</v>
      </c>
      <c r="M1648" s="33" t="str">
        <f>VLOOKUP(B1648,SAOM!B$2:F3475,5,0)</f>
        <v>Vodanet</v>
      </c>
      <c r="N1648" s="11" t="s">
        <v>1546</v>
      </c>
      <c r="O1648" s="11" t="str">
        <f>VLOOKUP(N1648,Coordenadas!B$2:C2495,2,0)</f>
        <v>CENTRO</v>
      </c>
      <c r="P1648" s="11" t="str">
        <f>VLOOKUP(N1648,Coordenadas!B$2:D2495,3,0)</f>
        <v xml:space="preserve"> 19°55'8.64"S</v>
      </c>
      <c r="Q1648" s="11" t="str">
        <f>VLOOKUP(N1648,Coordenadas!B$2:E2495,4,0)</f>
        <v xml:space="preserve"> 43°56'18.87"O</v>
      </c>
      <c r="R1648" s="33">
        <v>4033</v>
      </c>
      <c r="S1648" s="13" t="s">
        <v>458</v>
      </c>
      <c r="T1648" s="35" t="str">
        <f>VLOOKUP(B1648,SAOM!B$2:M3189,9,0)</f>
        <v xml:space="preserve"> 	Juliana de Fátima Candian Serrano - Sub Ger</v>
      </c>
      <c r="U1648" s="13" t="str">
        <f>VLOOKUP(B1648,SAOM!B$2:N3189,10,0)</f>
        <v>Rua Humberto Campos, 581 - Leblon</v>
      </c>
      <c r="V1648" s="35" t="str">
        <f>VLOOKUP(B1648,SAOM!B$2:P3189,12,0)</f>
        <v>(31)3277-5521/5522</v>
      </c>
      <c r="W1648" s="60" t="str">
        <f>VLOOKUP(B1648,SAOM!B$2:O3189,11,0)</f>
        <v>31540-490</v>
      </c>
      <c r="X1648" s="33" t="str">
        <f>VLOOKUP(B1648,SAOM!B$2:Q3189,13,0)</f>
        <v>00:20:0e:10:59:33</v>
      </c>
      <c r="Y1648" s="13">
        <v>41302</v>
      </c>
      <c r="Z1648" s="50" t="s">
        <v>6727</v>
      </c>
      <c r="AA1648" s="28">
        <v>41302</v>
      </c>
      <c r="AB1648" s="28">
        <v>41302</v>
      </c>
      <c r="AC1648" s="287">
        <f>VLOOKUP(D1648,Faturamento!D$3:F3083,3,0)</f>
        <v>41238</v>
      </c>
      <c r="AD1648" s="41"/>
      <c r="AE1648" s="14" t="str">
        <f>VLOOKUP(B1648,SAOM!B$2:T3189,16,0)</f>
        <v>Mudança de endereço com a OS 3452.</v>
      </c>
      <c r="AF1648" s="14">
        <f t="shared" si="94"/>
        <v>41392</v>
      </c>
      <c r="AG1648" s="14" t="s">
        <v>4162</v>
      </c>
      <c r="AH1648" s="14"/>
      <c r="AI1648" s="47"/>
      <c r="AJ1648" s="114"/>
      <c r="AK1648" s="114"/>
      <c r="AL1648" s="11" t="str">
        <f>VLOOKUP(B1648,SAOM!B$2:U3306,20,0)</f>
        <v>Não possui cabo.</v>
      </c>
    </row>
    <row r="1649" spans="1:38" s="15" customFormat="1" ht="15.75" customHeight="1">
      <c r="A1649" s="39">
        <v>6539</v>
      </c>
      <c r="B1649" s="31">
        <v>6539</v>
      </c>
      <c r="C1649" s="31">
        <v>6539</v>
      </c>
      <c r="D1649" s="33" t="str">
        <f>VLOOKUP(B1649,SAOM!B$2:H3306,7,0)</f>
        <v>SES-CULO-6539</v>
      </c>
      <c r="E1649" s="13">
        <v>41366</v>
      </c>
      <c r="F1649" s="13">
        <f t="shared" si="97"/>
        <v>41411</v>
      </c>
      <c r="G1649" s="13">
        <f>VLOOKUP(B1649,SAOM!B$2:D3193,3,0)</f>
        <v>41411</v>
      </c>
      <c r="H1649" s="13">
        <f t="shared" si="96"/>
        <v>41426</v>
      </c>
      <c r="I1649" s="13" t="s">
        <v>458</v>
      </c>
      <c r="J1649" s="10" t="s">
        <v>469</v>
      </c>
      <c r="K1649" s="33" t="str">
        <f>VLOOKUP(B1649,SAOM!B$2:H3190,4,0)</f>
        <v>Aceito</v>
      </c>
      <c r="L1649" s="10" t="s">
        <v>14234</v>
      </c>
      <c r="M1649" s="33" t="str">
        <f>VLOOKUP(B1649,SAOM!B$2:F3476,5,0)</f>
        <v>SH Sat</v>
      </c>
      <c r="N1649" s="11" t="s">
        <v>13930</v>
      </c>
      <c r="O1649" s="11" t="str">
        <f>VLOOKUP(N1649,Coordenadas!B$2:C2496,2,0)</f>
        <v>CENTRO</v>
      </c>
      <c r="P1649" s="11" t="str">
        <f>VLOOKUP(N1649,Coordenadas!B$2:D2496,3,0)</f>
        <v>18°45'S</v>
      </c>
      <c r="Q1649" s="11" t="str">
        <f>VLOOKUP(N1649,Coordenadas!B$2:E2496,4,0)</f>
        <v>44°25'O</v>
      </c>
      <c r="R1649" s="33">
        <v>4033</v>
      </c>
      <c r="S1649" s="13">
        <v>41375</v>
      </c>
      <c r="T1649" s="35" t="str">
        <f>VLOOKUP(B1649,SAOM!B$2:M3190,9,0)</f>
        <v>Alex</v>
      </c>
      <c r="U1649" s="13" t="str">
        <f>VLOOKUP(B1649,SAOM!B$2:N3190,10,0)</f>
        <v>Rua WILZA PATRICIA MARTINS, 188 Central de Vacinas - Bairro JOCKEY CLUBE</v>
      </c>
      <c r="V1649" s="35" t="str">
        <f>VLOOKUP(B1649,SAOM!B$2:P3190,12,0)</f>
        <v>(38) 3721-2584</v>
      </c>
      <c r="W1649" s="60" t="str">
        <f>VLOOKUP(B1649,SAOM!B$2:O3190,11,0)</f>
        <v>35790-000</v>
      </c>
      <c r="X1649" s="33" t="str">
        <f>VLOOKUP(B1649,SAOM!B$2:Q3190,13,0)</f>
        <v>00:20:0e:10:57:dc</v>
      </c>
      <c r="Y1649" s="13">
        <v>41386</v>
      </c>
      <c r="Z1649" s="50" t="s">
        <v>12144</v>
      </c>
      <c r="AA1649" s="28">
        <v>41386</v>
      </c>
      <c r="AB1649" s="28">
        <v>41085</v>
      </c>
      <c r="AC1649" s="287">
        <f>VLOOKUP(D1649,Faturamento!D$3:F3084,3,0)</f>
        <v>41417</v>
      </c>
      <c r="AD1649" s="41"/>
      <c r="AE1649" s="14" t="str">
        <f>VLOOKUP(B1649,SAOM!B$2:T3190,16,0)</f>
        <v>-</v>
      </c>
      <c r="AF1649" s="14">
        <f t="shared" si="94"/>
        <v>41476</v>
      </c>
      <c r="AG1649" s="14" t="s">
        <v>4162</v>
      </c>
      <c r="AH1649" s="14"/>
      <c r="AI1649" s="47"/>
      <c r="AJ1649" s="114"/>
      <c r="AK1649" s="114"/>
      <c r="AL1649" s="11" t="str">
        <f>VLOOKUP(B1649,SAOM!B$2:U3307,20,0)</f>
        <v>Conectado ao modem</v>
      </c>
    </row>
    <row r="1650" spans="1:38" s="15" customFormat="1" ht="15.75" customHeight="1">
      <c r="A1650" s="39">
        <v>6544</v>
      </c>
      <c r="B1650" s="31">
        <v>6544</v>
      </c>
      <c r="C1650" s="31">
        <v>6544</v>
      </c>
      <c r="D1650" s="33" t="str">
        <f>VLOOKUP(B1650,SAOM!B$2:H3307,7,0)</f>
        <v>SES-PORE-6544</v>
      </c>
      <c r="E1650" s="13">
        <v>41366</v>
      </c>
      <c r="F1650" s="13">
        <f t="shared" si="97"/>
        <v>41411</v>
      </c>
      <c r="G1650" s="13">
        <f>VLOOKUP(B1650,SAOM!B$2:D3194,3,0)</f>
        <v>41411</v>
      </c>
      <c r="H1650" s="13">
        <f t="shared" si="96"/>
        <v>41426</v>
      </c>
      <c r="I1650" s="13" t="s">
        <v>458</v>
      </c>
      <c r="J1650" s="10" t="s">
        <v>469</v>
      </c>
      <c r="K1650" s="33" t="str">
        <f>VLOOKUP(B1650,SAOM!B$2:H3191,4,0)</f>
        <v>Aceito</v>
      </c>
      <c r="L1650" s="10" t="s">
        <v>14234</v>
      </c>
      <c r="M1650" s="33" t="str">
        <f>VLOOKUP(B1650,SAOM!B$2:F3477,5,0)</f>
        <v>SH Sat</v>
      </c>
      <c r="N1650" s="11" t="s">
        <v>14050</v>
      </c>
      <c r="O1650" s="11" t="str">
        <f>VLOOKUP(N1650,Coordenadas!B$2:C2497,2,0)</f>
        <v>SUL</v>
      </c>
      <c r="P1650" s="11" t="str">
        <f>VLOOKUP(N1650,Coordenadas!B$2:D2497,3,0)</f>
        <v>22°13'S</v>
      </c>
      <c r="Q1650" s="11" t="str">
        <f>VLOOKUP(N1650,Coordenadas!B$2:E2497,4,0)</f>
        <v>45°56'O</v>
      </c>
      <c r="R1650" s="33">
        <v>4033</v>
      </c>
      <c r="S1650" s="13">
        <v>41375</v>
      </c>
      <c r="T1650" s="35" t="str">
        <f>VLOOKUP(B1650,SAOM!B$2:M3191,9,0)</f>
        <v xml:space="preserve">Alice Domingues Ferreira </v>
      </c>
      <c r="U1650" s="13" t="str">
        <f>VLOOKUP(B1650,SAOM!B$2:N3191,10,0)</f>
        <v>Rua Amilton Pereira Machado, 41 - Bairro Fatima III</v>
      </c>
      <c r="V1650" s="35" t="str">
        <f>VLOOKUP(B1650,SAOM!B$2:P3191,12,0)</f>
        <v>(35) 3429-6117</v>
      </c>
      <c r="W1650" s="60" t="str">
        <f>VLOOKUP(B1650,SAOM!B$2:O3191,11,0)</f>
        <v>37550-000</v>
      </c>
      <c r="X1650" s="33" t="str">
        <f>VLOOKUP(B1650,SAOM!B$2:Q3191,13,0)</f>
        <v>00:20:0E:10:5B:44</v>
      </c>
      <c r="Y1650" s="13">
        <v>41382</v>
      </c>
      <c r="Z1650" s="50" t="s">
        <v>13634</v>
      </c>
      <c r="AA1650" s="28">
        <v>41382</v>
      </c>
      <c r="AB1650" s="28">
        <v>41392</v>
      </c>
      <c r="AC1650" s="287">
        <f>VLOOKUP(D1650,Faturamento!D$3:F3085,3,0)</f>
        <v>41413</v>
      </c>
      <c r="AD1650" s="41"/>
      <c r="AE1650" s="14" t="str">
        <f>VLOOKUP(B1650,SAOM!B$2:T3191,16,0)</f>
        <v>-</v>
      </c>
      <c r="AF1650" s="14">
        <f t="shared" si="94"/>
        <v>41472</v>
      </c>
      <c r="AG1650" s="14" t="s">
        <v>4162</v>
      </c>
      <c r="AH1650" s="14"/>
      <c r="AI1650" s="47"/>
      <c r="AJ1650" s="114"/>
      <c r="AK1650" s="114"/>
      <c r="AL1650" s="11" t="str">
        <f>VLOOKUP(B1650,SAOM!B$2:U3308,20,0)</f>
        <v>Vai deixar conectado no computador.</v>
      </c>
    </row>
    <row r="1651" spans="1:38" s="57" customFormat="1" ht="15.75" customHeight="1">
      <c r="A1651" s="39">
        <v>6356</v>
      </c>
      <c r="B1651" s="31">
        <v>6356</v>
      </c>
      <c r="C1651" s="31">
        <v>6356</v>
      </c>
      <c r="D1651" s="31" t="str">
        <f>VLOOKUP(B1651,SAOM!B$2:H3308,7,0)</f>
        <v>SES-ANAS-6356</v>
      </c>
      <c r="E1651" s="24">
        <v>41372</v>
      </c>
      <c r="F1651" s="24">
        <f t="shared" si="97"/>
        <v>41417</v>
      </c>
      <c r="G1651" s="24">
        <f>VLOOKUP(B1651,SAOM!B$2:D3195,3,0)</f>
        <v>41417</v>
      </c>
      <c r="H1651" s="24">
        <f t="shared" si="96"/>
        <v>41432</v>
      </c>
      <c r="I1651" s="24" t="s">
        <v>458</v>
      </c>
      <c r="J1651" s="48" t="s">
        <v>469</v>
      </c>
      <c r="K1651" s="31" t="str">
        <f>VLOOKUP(B1651,SAOM!B$2:H3192,4,0)</f>
        <v>Aceito</v>
      </c>
      <c r="L1651" s="48" t="s">
        <v>14234</v>
      </c>
      <c r="M1651" s="33" t="str">
        <f>VLOOKUP(B1651,SAOM!B$2:F3478,5,0)</f>
        <v>SH Sat</v>
      </c>
      <c r="N1651" s="40" t="s">
        <v>13855</v>
      </c>
      <c r="O1651" s="40" t="str">
        <f>VLOOKUP(N1651,Coordenadas!B$2:C2498,2,0)</f>
        <v>SUL</v>
      </c>
      <c r="P1651" s="40" t="str">
        <f>VLOOKUP(N1651,Coordenadas!B$2:D2498,3,0)</f>
        <v xml:space="preserve"> 22° 4'6.54"S</v>
      </c>
      <c r="Q1651" s="40" t="str">
        <f>VLOOKUP(N1651,Coordenadas!B$2:E2498,4,0)</f>
        <v xml:space="preserve"> 46°34'5.03"O</v>
      </c>
      <c r="R1651" s="31">
        <v>4033</v>
      </c>
      <c r="S1651" s="24">
        <v>41375</v>
      </c>
      <c r="T1651" s="54" t="str">
        <f>VLOOKUP(B1651,SAOM!B$2:M3192,9,0)</f>
        <v xml:space="preserve"> 	Evandro</v>
      </c>
      <c r="U1651" s="24" t="str">
        <f>VLOOKUP(B1651,SAOM!B$2:N3192,10,0)</f>
        <v>Rua Daniel Oliveira de Paula , 29 - Bairro Jardim Mantiqueira II</v>
      </c>
      <c r="V1651" s="54" t="str">
        <f>VLOOKUP(B1651,SAOM!B$2:P3192,12,0)</f>
        <v>(35)3731-4383</v>
      </c>
      <c r="W1651" s="175" t="str">
        <f>VLOOKUP(B1651,SAOM!B$2:O3192,11,0)</f>
        <v>37795-000</v>
      </c>
      <c r="X1651" s="31" t="str">
        <f>VLOOKUP(B1651,SAOM!B$2:Q3192,13,0)</f>
        <v>00:20:0e:10:57:9d</v>
      </c>
      <c r="Y1651" s="24">
        <v>41386</v>
      </c>
      <c r="Z1651" s="222" t="s">
        <v>12880</v>
      </c>
      <c r="AA1651" s="28">
        <v>41386</v>
      </c>
      <c r="AB1651" s="28">
        <v>41392</v>
      </c>
      <c r="AC1651" s="288">
        <f>VLOOKUP(D1651,Faturamento!D$3:F3086,3,0)</f>
        <v>41417</v>
      </c>
      <c r="AD1651" s="45"/>
      <c r="AE1651" s="55" t="str">
        <f>VLOOKUP(B1651,SAOM!B$2:T3192,16,0)</f>
        <v>-</v>
      </c>
      <c r="AF1651" s="55">
        <f t="shared" si="94"/>
        <v>41476</v>
      </c>
      <c r="AG1651" s="55" t="s">
        <v>4162</v>
      </c>
      <c r="AH1651" s="55"/>
      <c r="AI1651" s="181"/>
      <c r="AJ1651" s="115"/>
      <c r="AK1651" s="115"/>
      <c r="AL1651" s="40" t="str">
        <f>VLOOKUP(B1651,SAOM!B$2:U3309,20,0)</f>
        <v>Conectado ao modem</v>
      </c>
    </row>
    <row r="1652" spans="1:38" s="15" customFormat="1" ht="15.75" customHeight="1">
      <c r="A1652" s="39">
        <v>6354</v>
      </c>
      <c r="B1652" s="31">
        <v>6354</v>
      </c>
      <c r="C1652" s="31">
        <v>6354</v>
      </c>
      <c r="D1652" s="33" t="str">
        <f>VLOOKUP(B1652,SAOM!B$2:H3309,7,0)</f>
        <v>SES-ANAS-6354</v>
      </c>
      <c r="E1652" s="13">
        <v>41372</v>
      </c>
      <c r="F1652" s="13">
        <f t="shared" si="97"/>
        <v>41417</v>
      </c>
      <c r="G1652" s="13">
        <f>VLOOKUP(B1652,SAOM!B$2:D3196,3,0)</f>
        <v>41417</v>
      </c>
      <c r="H1652" s="13">
        <f t="shared" si="96"/>
        <v>41432</v>
      </c>
      <c r="I1652" s="13" t="s">
        <v>458</v>
      </c>
      <c r="J1652" s="10" t="s">
        <v>469</v>
      </c>
      <c r="K1652" s="33" t="str">
        <f>VLOOKUP(B1652,SAOM!B$2:H3193,4,0)</f>
        <v>Aceito</v>
      </c>
      <c r="L1652" s="10" t="s">
        <v>14234</v>
      </c>
      <c r="M1652" s="33" t="str">
        <f>VLOOKUP(B1652,SAOM!B$2:F3479,5,0)</f>
        <v>SH Sat</v>
      </c>
      <c r="N1652" s="11" t="s">
        <v>13855</v>
      </c>
      <c r="O1652" s="11" t="str">
        <f>VLOOKUP(N1652,Coordenadas!B$2:C2499,2,0)</f>
        <v>SUL</v>
      </c>
      <c r="P1652" s="11" t="str">
        <f>VLOOKUP(N1652,Coordenadas!B$2:D2499,3,0)</f>
        <v xml:space="preserve"> 22° 4'6.54"S</v>
      </c>
      <c r="Q1652" s="11" t="str">
        <f>VLOOKUP(N1652,Coordenadas!B$2:E2499,4,0)</f>
        <v xml:space="preserve"> 46°34'5.03"O</v>
      </c>
      <c r="R1652" s="33">
        <v>4033</v>
      </c>
      <c r="S1652" s="13">
        <v>41375</v>
      </c>
      <c r="T1652" s="35" t="str">
        <f>VLOOKUP(B1652,SAOM!B$2:M3193,9,0)</f>
        <v xml:space="preserve"> 	Ana Paula</v>
      </c>
      <c r="U1652" s="13" t="str">
        <f>VLOOKUP(B1652,SAOM!B$2:N3193,10,0)</f>
        <v>RUA DOS RIBEIROS, S/N - BAIRRO  	Jardim Rio Negro</v>
      </c>
      <c r="V1652" s="35" t="str">
        <f>VLOOKUP(B1652,SAOM!B$2:P3193,12,0)</f>
        <v>(35)3731-4865</v>
      </c>
      <c r="W1652" s="60" t="str">
        <f>VLOOKUP(B1652,SAOM!B$2:O3193,11,0)</f>
        <v>37795-000</v>
      </c>
      <c r="X1652" s="33" t="str">
        <f>VLOOKUP(B1652,SAOM!B$2:Q3193,13,0)</f>
        <v>00:20:0e:10:55:e9</v>
      </c>
      <c r="Y1652" s="13">
        <v>41383</v>
      </c>
      <c r="Z1652" s="50" t="s">
        <v>12806</v>
      </c>
      <c r="AA1652" s="28">
        <v>41383</v>
      </c>
      <c r="AB1652" s="28">
        <v>41392</v>
      </c>
      <c r="AC1652" s="287">
        <f>VLOOKUP(D1652,Faturamento!D$3:F3087,3,0)</f>
        <v>41414</v>
      </c>
      <c r="AD1652" s="41"/>
      <c r="AE1652" s="14" t="str">
        <f>VLOOKUP(B1652,SAOM!B$2:T3193,16,0)</f>
        <v>-</v>
      </c>
      <c r="AF1652" s="14">
        <f t="shared" si="94"/>
        <v>41473</v>
      </c>
      <c r="AG1652" s="14" t="s">
        <v>4162</v>
      </c>
      <c r="AH1652" s="14"/>
      <c r="AI1652" s="47"/>
      <c r="AJ1652" s="114"/>
      <c r="AK1652" s="114"/>
      <c r="AL1652" s="11" t="str">
        <f>VLOOKUP(B1652,SAOM!B$2:U3310,20,0)</f>
        <v>Conectado ao modem</v>
      </c>
    </row>
    <row r="1653" spans="1:38" s="57" customFormat="1" ht="15.75" customHeight="1">
      <c r="A1653" s="39">
        <v>6353</v>
      </c>
      <c r="B1653" s="31">
        <v>6353</v>
      </c>
      <c r="C1653" s="31">
        <v>6353</v>
      </c>
      <c r="D1653" s="31" t="str">
        <f>VLOOKUP(B1653,SAOM!B$2:H3310,7,0)</f>
        <v>SES-ANAS-6353</v>
      </c>
      <c r="E1653" s="24">
        <v>41372</v>
      </c>
      <c r="F1653" s="24">
        <f t="shared" si="97"/>
        <v>41417</v>
      </c>
      <c r="G1653" s="24">
        <f>VLOOKUP(B1653,SAOM!B$2:D3197,3,0)</f>
        <v>41417</v>
      </c>
      <c r="H1653" s="24">
        <f t="shared" si="96"/>
        <v>41432</v>
      </c>
      <c r="I1653" s="24" t="s">
        <v>458</v>
      </c>
      <c r="J1653" s="48" t="s">
        <v>469</v>
      </c>
      <c r="K1653" s="31" t="str">
        <f>VLOOKUP(B1653,SAOM!B$2:H3194,4,0)</f>
        <v>Aceito</v>
      </c>
      <c r="L1653" s="48" t="s">
        <v>14234</v>
      </c>
      <c r="M1653" s="33" t="str">
        <f>VLOOKUP(B1653,SAOM!B$2:F3480,5,0)</f>
        <v>SH Sat</v>
      </c>
      <c r="N1653" s="40" t="s">
        <v>13855</v>
      </c>
      <c r="O1653" s="40" t="str">
        <f>VLOOKUP(N1653,Coordenadas!B$2:C2500,2,0)</f>
        <v>SUL</v>
      </c>
      <c r="P1653" s="40" t="str">
        <f>VLOOKUP(N1653,Coordenadas!B$2:D2500,3,0)</f>
        <v xml:space="preserve"> 22° 4'6.54"S</v>
      </c>
      <c r="Q1653" s="40" t="str">
        <f>VLOOKUP(N1653,Coordenadas!B$2:E2500,4,0)</f>
        <v xml:space="preserve"> 46°34'5.03"O</v>
      </c>
      <c r="R1653" s="31">
        <v>4033</v>
      </c>
      <c r="S1653" s="24">
        <v>41375</v>
      </c>
      <c r="T1653" s="54" t="str">
        <f>VLOOKUP(B1653,SAOM!B$2:M3194,9,0)</f>
        <v>Marilia Pagane</v>
      </c>
      <c r="U1653" s="24" t="str">
        <f>VLOOKUP(B1653,SAOM!B$2:N3194,10,0)</f>
        <v>Rua Argemiro Pereira De Oliveira, 194 - Bairro  	Horto Florestal</v>
      </c>
      <c r="V1653" s="54" t="str">
        <f>VLOOKUP(B1653,SAOM!B$2:P3194,12,0)</f>
        <v>(35)3731-4233</v>
      </c>
      <c r="W1653" s="175" t="str">
        <f>VLOOKUP(B1653,SAOM!B$2:O3194,11,0)</f>
        <v>37795-000</v>
      </c>
      <c r="X1653" s="31" t="str">
        <f>VLOOKUP(B1653,SAOM!B$2:Q3194,13,0)</f>
        <v>00:20:0e:10:57:fe</v>
      </c>
      <c r="Y1653" s="24">
        <v>41386</v>
      </c>
      <c r="Z1653" s="222" t="s">
        <v>12880</v>
      </c>
      <c r="AA1653" s="28">
        <v>41386</v>
      </c>
      <c r="AB1653" s="28">
        <v>41392</v>
      </c>
      <c r="AC1653" s="288">
        <f>VLOOKUP(D1653,Faturamento!D$3:F3088,3,0)</f>
        <v>41417</v>
      </c>
      <c r="AD1653" s="45"/>
      <c r="AE1653" s="55" t="str">
        <f>VLOOKUP(B1653,SAOM!B$2:T3194,16,0)</f>
        <v>-</v>
      </c>
      <c r="AF1653" s="55">
        <f t="shared" si="94"/>
        <v>41476</v>
      </c>
      <c r="AG1653" s="55" t="s">
        <v>4162</v>
      </c>
      <c r="AH1653" s="55"/>
      <c r="AI1653" s="181"/>
      <c r="AJ1653" s="115"/>
      <c r="AK1653" s="115"/>
      <c r="AL1653" s="40" t="str">
        <f>VLOOKUP(B1653,SAOM!B$2:U3311,20,0)</f>
        <v>Conectado ao modem</v>
      </c>
    </row>
    <row r="1654" spans="1:38" s="57" customFormat="1" ht="15.75" customHeight="1">
      <c r="A1654" s="39">
        <v>6347</v>
      </c>
      <c r="B1654" s="31">
        <v>6347</v>
      </c>
      <c r="C1654" s="31">
        <v>6347</v>
      </c>
      <c r="D1654" s="31" t="str">
        <f>VLOOKUP(B1654,SAOM!B$2:H3311,7,0)</f>
        <v>SES-ALIS-6347</v>
      </c>
      <c r="E1654" s="24">
        <v>41372</v>
      </c>
      <c r="F1654" s="24">
        <f t="shared" si="97"/>
        <v>41417</v>
      </c>
      <c r="G1654" s="24">
        <f>VLOOKUP(B1654,SAOM!B$2:D3198,3,0)</f>
        <v>41417</v>
      </c>
      <c r="H1654" s="24">
        <f t="shared" si="96"/>
        <v>41432</v>
      </c>
      <c r="I1654" s="24" t="s">
        <v>458</v>
      </c>
      <c r="J1654" s="48" t="s">
        <v>469</v>
      </c>
      <c r="K1654" s="31" t="str">
        <f>VLOOKUP(B1654,SAOM!B$2:H3195,4,0)</f>
        <v>Aceito</v>
      </c>
      <c r="L1654" s="48" t="s">
        <v>14234</v>
      </c>
      <c r="M1654" s="33" t="str">
        <f>VLOOKUP(B1654,SAOM!B$2:F3481,5,0)</f>
        <v>SH Sat</v>
      </c>
      <c r="N1654" s="40" t="s">
        <v>13853</v>
      </c>
      <c r="O1654" s="40" t="str">
        <f>VLOOKUP(N1654,Coordenadas!B$2:C2501,2,0)</f>
        <v>LESTE DO SUL</v>
      </c>
      <c r="P1654" s="40" t="str">
        <f>VLOOKUP(N1654,Coordenadas!B$2:D2501,3,0)</f>
        <v xml:space="preserve"> 20° 6'26.86"S</v>
      </c>
      <c r="Q1654" s="40" t="str">
        <f>VLOOKUP(N1654,Coordenadas!B$2:E2501,4,0)</f>
        <v xml:space="preserve"> 43° 3'27.20"O</v>
      </c>
      <c r="R1654" s="31">
        <v>4033</v>
      </c>
      <c r="S1654" s="24">
        <v>41375</v>
      </c>
      <c r="T1654" s="54" t="str">
        <f>VLOOKUP(B1654,SAOM!B$2:M3195,9,0)</f>
        <v>ROBSON DE ALMEIDA/Lucimar Maria Machado de Me</v>
      </c>
      <c r="U1654" s="24" t="str">
        <f>VLOOKUP(B1654,SAOM!B$2:N3195,10,0)</f>
        <v>Rua Jose Emilio Veiga nº10 - Zona Rural</v>
      </c>
      <c r="V1654" s="54" t="str">
        <f>VLOOKUP(B1654,SAOM!B$2:P3195,12,0)</f>
        <v xml:space="preserve"> 	31-83895399</v>
      </c>
      <c r="W1654" s="175" t="str">
        <f>VLOOKUP(B1654,SAOM!B$2:O3195,11,0)</f>
        <v>35950-000</v>
      </c>
      <c r="X1654" s="31" t="str">
        <f>VLOOKUP(B1654,SAOM!B$2:Q3195,13,0)</f>
        <v>00:20:0e:10:5e:49</v>
      </c>
      <c r="Y1654" s="24">
        <v>41388</v>
      </c>
      <c r="Z1654" s="222" t="s">
        <v>12178</v>
      </c>
      <c r="AA1654" s="56">
        <v>41388</v>
      </c>
      <c r="AB1654" s="28">
        <v>41392</v>
      </c>
      <c r="AC1654" s="288">
        <f>VLOOKUP(D1654,Faturamento!D$3:F3089,3,0)</f>
        <v>41419</v>
      </c>
      <c r="AD1654" s="45"/>
      <c r="AE1654" s="55" t="str">
        <f>VLOOKUP(B1654,SAOM!B$2:T3195,16,0)</f>
        <v>-</v>
      </c>
      <c r="AF1654" s="55">
        <f t="shared" si="94"/>
        <v>41478</v>
      </c>
      <c r="AG1654" s="55" t="s">
        <v>4162</v>
      </c>
      <c r="AH1654" s="55"/>
      <c r="AI1654" s="181"/>
      <c r="AJ1654" s="115"/>
      <c r="AK1654" s="115"/>
      <c r="AL1654" s="40" t="str">
        <f>VLOOKUP(B1654,SAOM!B$2:U3312,20,0)</f>
        <v>Modem.</v>
      </c>
    </row>
    <row r="1655" spans="1:38" s="15" customFormat="1" ht="15.75" customHeight="1">
      <c r="A1655" s="39">
        <v>6345</v>
      </c>
      <c r="B1655" s="31">
        <v>6345</v>
      </c>
      <c r="C1655" s="31">
        <v>6345</v>
      </c>
      <c r="D1655" s="33" t="str">
        <f>VLOOKUP(B1655,SAOM!B$2:H3312,7,0)</f>
        <v>SES-ALIS-6345</v>
      </c>
      <c r="E1655" s="13">
        <v>41372</v>
      </c>
      <c r="F1655" s="13">
        <f t="shared" si="97"/>
        <v>41417</v>
      </c>
      <c r="G1655" s="13">
        <f>VLOOKUP(B1655,SAOM!B$2:D3199,3,0)</f>
        <v>41417</v>
      </c>
      <c r="H1655" s="13">
        <f t="shared" si="96"/>
        <v>41432</v>
      </c>
      <c r="I1655" s="13" t="s">
        <v>458</v>
      </c>
      <c r="J1655" s="10" t="s">
        <v>469</v>
      </c>
      <c r="K1655" s="33" t="str">
        <f>VLOOKUP(B1655,SAOM!B$2:H3196,4,0)</f>
        <v>Aceito</v>
      </c>
      <c r="L1655" s="10" t="s">
        <v>14234</v>
      </c>
      <c r="M1655" s="33" t="str">
        <f>VLOOKUP(B1655,SAOM!B$2:F3482,5,0)</f>
        <v>SH Sat</v>
      </c>
      <c r="N1655" s="11" t="s">
        <v>13853</v>
      </c>
      <c r="O1655" s="11" t="str">
        <f>VLOOKUP(N1655,Coordenadas!B$2:C2502,2,0)</f>
        <v>LESTE DO SUL</v>
      </c>
      <c r="P1655" s="11" t="str">
        <f>VLOOKUP(N1655,Coordenadas!B$2:D2502,3,0)</f>
        <v xml:space="preserve"> 20° 6'26.86"S</v>
      </c>
      <c r="Q1655" s="11" t="str">
        <f>VLOOKUP(N1655,Coordenadas!B$2:E2502,4,0)</f>
        <v xml:space="preserve"> 43° 3'27.20"O</v>
      </c>
      <c r="R1655" s="33">
        <v>4033</v>
      </c>
      <c r="S1655" s="13">
        <v>41375</v>
      </c>
      <c r="T1655" s="35" t="str">
        <f>VLOOKUP(B1655,SAOM!B$2:M3196,9,0)</f>
        <v>ROBSON DE ALMEIDA/Cristina Mendes Romao</v>
      </c>
      <c r="U1655" s="13" t="str">
        <f>VLOOKUP(B1655,SAOM!B$2:N3196,10,0)</f>
        <v>Avenida Getulio Vargas s/nº - Zona Rural</v>
      </c>
      <c r="V1655" s="35" t="str">
        <f>VLOOKUP(B1655,SAOM!B$2:P3196,12,0)</f>
        <v xml:space="preserve"> 	31-83895399</v>
      </c>
      <c r="W1655" s="60" t="str">
        <f>VLOOKUP(B1655,SAOM!B$2:O3196,11,0)</f>
        <v>35950-000</v>
      </c>
      <c r="X1655" s="33" t="str">
        <f>VLOOKUP(B1655,SAOM!B$2:Q3196,13,0)</f>
        <v>00:20:0E:10:60:A3</v>
      </c>
      <c r="Y1655" s="13">
        <v>41388</v>
      </c>
      <c r="Z1655" s="50" t="s">
        <v>12961</v>
      </c>
      <c r="AA1655" s="55">
        <v>41389</v>
      </c>
      <c r="AB1655" s="28">
        <v>41392</v>
      </c>
      <c r="AC1655" s="287">
        <f>VLOOKUP(D1655,Faturamento!D$3:F3090,3,0)</f>
        <v>41420</v>
      </c>
      <c r="AD1655" s="41"/>
      <c r="AE1655" s="14" t="str">
        <f>VLOOKUP(B1655,SAOM!B$2:T3196,16,0)</f>
        <v>-</v>
      </c>
      <c r="AF1655" s="14">
        <f t="shared" si="94"/>
        <v>41479</v>
      </c>
      <c r="AG1655" s="14" t="s">
        <v>4162</v>
      </c>
      <c r="AH1655" s="14"/>
      <c r="AI1655" s="47"/>
      <c r="AJ1655" s="114"/>
      <c r="AK1655" s="114"/>
      <c r="AL1655" s="11" t="str">
        <f>VLOOKUP(B1655,SAOM!B$2:U3313,20,0)</f>
        <v>Vai deixar conectado no modem, porem não tem computador.</v>
      </c>
    </row>
    <row r="1656" spans="1:38" s="15" customFormat="1" ht="15.75" customHeight="1">
      <c r="A1656" s="39">
        <v>6344</v>
      </c>
      <c r="B1656" s="31">
        <v>6344</v>
      </c>
      <c r="C1656" s="31">
        <v>6344</v>
      </c>
      <c r="D1656" s="33" t="str">
        <f>VLOOKUP(B1656,SAOM!B$2:H3313,7,0)</f>
        <v>SES-ALIS-6344</v>
      </c>
      <c r="E1656" s="13">
        <v>41372</v>
      </c>
      <c r="F1656" s="13">
        <f t="shared" si="97"/>
        <v>41417</v>
      </c>
      <c r="G1656" s="13">
        <f>VLOOKUP(B1656,SAOM!B$2:D3200,3,0)</f>
        <v>41417</v>
      </c>
      <c r="H1656" s="13">
        <f t="shared" si="96"/>
        <v>41432</v>
      </c>
      <c r="I1656" s="13" t="s">
        <v>458</v>
      </c>
      <c r="J1656" s="10" t="s">
        <v>469</v>
      </c>
      <c r="K1656" s="33" t="str">
        <f>VLOOKUP(B1656,SAOM!B$2:H3197,4,0)</f>
        <v>Aceito</v>
      </c>
      <c r="L1656" s="10" t="s">
        <v>14234</v>
      </c>
      <c r="M1656" s="33" t="str">
        <f>VLOOKUP(B1656,SAOM!B$2:F3483,5,0)</f>
        <v>SH Sat</v>
      </c>
      <c r="N1656" s="11" t="s">
        <v>13853</v>
      </c>
      <c r="O1656" s="11" t="str">
        <f>VLOOKUP(N1656,Coordenadas!B$2:C2503,2,0)</f>
        <v>LESTE DO SUL</v>
      </c>
      <c r="P1656" s="11" t="str">
        <f>VLOOKUP(N1656,Coordenadas!B$2:D2503,3,0)</f>
        <v xml:space="preserve"> 20° 6'26.86"S</v>
      </c>
      <c r="Q1656" s="11" t="str">
        <f>VLOOKUP(N1656,Coordenadas!B$2:E2503,4,0)</f>
        <v xml:space="preserve"> 43° 3'27.20"O</v>
      </c>
      <c r="R1656" s="33">
        <v>4033</v>
      </c>
      <c r="S1656" s="13">
        <v>41375</v>
      </c>
      <c r="T1656" s="35" t="str">
        <f>VLOOKUP(B1656,SAOM!B$2:M3197,9,0)</f>
        <v>ROBSON DE ALMEIDA/Michele Aparecida Abel</v>
      </c>
      <c r="U1656" s="13" t="str">
        <f>VLOOKUP(B1656,SAOM!B$2:N3197,10,0)</f>
        <v>Rua Joaquim Jose de Souza nº249 - Bairro Souza</v>
      </c>
      <c r="V1656" s="35" t="str">
        <f>VLOOKUP(B1656,SAOM!B$2:P3197,12,0)</f>
        <v>31-83895399</v>
      </c>
      <c r="W1656" s="60" t="str">
        <f>VLOOKUP(B1656,SAOM!B$2:O3197,11,0)</f>
        <v>35950-000</v>
      </c>
      <c r="X1656" s="33" t="str">
        <f>VLOOKUP(B1656,SAOM!B$2:Q3197,13,0)</f>
        <v>00:20:0e:10:60:a9</v>
      </c>
      <c r="Y1656" s="13">
        <v>41390</v>
      </c>
      <c r="Z1656" s="50" t="s">
        <v>12880</v>
      </c>
      <c r="AA1656" s="28">
        <v>41389</v>
      </c>
      <c r="AB1656" s="28">
        <v>41392</v>
      </c>
      <c r="AC1656" s="287">
        <f>VLOOKUP(D1656,Faturamento!D$3:F3091,3,0)</f>
        <v>41420</v>
      </c>
      <c r="AD1656" s="41"/>
      <c r="AE1656" s="14" t="str">
        <f>VLOOKUP(B1656,SAOM!B$2:T3197,16,0)</f>
        <v>-</v>
      </c>
      <c r="AF1656" s="14">
        <f t="shared" si="94"/>
        <v>41479</v>
      </c>
      <c r="AG1656" s="14" t="s">
        <v>4162</v>
      </c>
      <c r="AH1656" s="14"/>
      <c r="AI1656" s="47"/>
      <c r="AJ1656" s="114"/>
      <c r="AK1656" s="114"/>
      <c r="AL1656" s="11" t="str">
        <f>VLOOKUP(B1656,SAOM!B$2:U3314,20,0)</f>
        <v>Conectado ao modem</v>
      </c>
    </row>
    <row r="1657" spans="1:38" s="15" customFormat="1" ht="15.75" customHeight="1">
      <c r="A1657" s="39">
        <v>6343</v>
      </c>
      <c r="B1657" s="31">
        <v>6343</v>
      </c>
      <c r="C1657" s="31">
        <v>6343</v>
      </c>
      <c r="D1657" s="33" t="str">
        <f>VLOOKUP(B1657,SAOM!B$2:H3314,7,0)</f>
        <v>SES-ALIS-6343</v>
      </c>
      <c r="E1657" s="13">
        <v>41372</v>
      </c>
      <c r="F1657" s="13">
        <f t="shared" si="97"/>
        <v>41417</v>
      </c>
      <c r="G1657" s="13">
        <f>VLOOKUP(B1657,SAOM!B$2:D3201,3,0)</f>
        <v>41417</v>
      </c>
      <c r="H1657" s="13">
        <f t="shared" si="96"/>
        <v>41432</v>
      </c>
      <c r="I1657" s="13" t="s">
        <v>458</v>
      </c>
      <c r="J1657" s="10" t="s">
        <v>469</v>
      </c>
      <c r="K1657" s="33" t="str">
        <f>VLOOKUP(B1657,SAOM!B$2:H3198,4,0)</f>
        <v>Aceito</v>
      </c>
      <c r="L1657" s="10" t="s">
        <v>14234</v>
      </c>
      <c r="M1657" s="33" t="str">
        <f>VLOOKUP(B1657,SAOM!B$2:F3484,5,0)</f>
        <v>SH Sat</v>
      </c>
      <c r="N1657" s="11" t="s">
        <v>13853</v>
      </c>
      <c r="O1657" s="11" t="str">
        <f>VLOOKUP(N1657,Coordenadas!B$2:C2504,2,0)</f>
        <v>LESTE DO SUL</v>
      </c>
      <c r="P1657" s="11" t="str">
        <f>VLOOKUP(N1657,Coordenadas!B$2:D2504,3,0)</f>
        <v xml:space="preserve"> 20° 6'26.86"S</v>
      </c>
      <c r="Q1657" s="11" t="str">
        <f>VLOOKUP(N1657,Coordenadas!B$2:E2504,4,0)</f>
        <v xml:space="preserve"> 43° 3'27.20"O</v>
      </c>
      <c r="R1657" s="33">
        <v>4033</v>
      </c>
      <c r="S1657" s="13">
        <v>41375</v>
      </c>
      <c r="T1657" s="35" t="str">
        <f>VLOOKUP(B1657,SAOM!B$2:M3198,9,0)</f>
        <v>ROBSON DE ALMEIDA/Isabela Fabiola de Souza Ol</v>
      </c>
      <c r="U1657" s="13" t="str">
        <f>VLOOKUP(B1657,SAOM!B$2:N3198,10,0)</f>
        <v>Rua Valdir Alves Pinto s/nº - Bairro Centro</v>
      </c>
      <c r="V1657" s="35" t="str">
        <f>VLOOKUP(B1657,SAOM!B$2:P3198,12,0)</f>
        <v>31-83895399</v>
      </c>
      <c r="W1657" s="60" t="str">
        <f>VLOOKUP(B1657,SAOM!B$2:O3198,11,0)</f>
        <v>35950-000</v>
      </c>
      <c r="X1657" s="33" t="str">
        <f>VLOOKUP(B1657,SAOM!B$2:Q3198,13,0)</f>
        <v>00:20:0E:10:61:15</v>
      </c>
      <c r="Y1657" s="13">
        <v>41389</v>
      </c>
      <c r="Z1657" s="50" t="s">
        <v>12961</v>
      </c>
      <c r="AA1657" s="28">
        <v>41389</v>
      </c>
      <c r="AB1657" s="28">
        <v>41392</v>
      </c>
      <c r="AC1657" s="287">
        <f>VLOOKUP(D1657,Faturamento!D$3:F3092,3,0)</f>
        <v>41420</v>
      </c>
      <c r="AD1657" s="41"/>
      <c r="AE1657" s="14" t="str">
        <f>VLOOKUP(B1657,SAOM!B$2:T3198,16,0)</f>
        <v>-</v>
      </c>
      <c r="AF1657" s="14">
        <f t="shared" si="94"/>
        <v>41479</v>
      </c>
      <c r="AG1657" s="14" t="s">
        <v>4162</v>
      </c>
      <c r="AH1657" s="14"/>
      <c r="AI1657" s="47"/>
      <c r="AJ1657" s="114"/>
      <c r="AK1657" s="114"/>
      <c r="AL1657" s="11" t="str">
        <f>VLOOKUP(B1657,SAOM!B$2:U3315,20,0)</f>
        <v>Vai deixar conectado no modem, porem não tem computador.</v>
      </c>
    </row>
    <row r="1658" spans="1:38" s="15" customFormat="1" ht="15.75" customHeight="1">
      <c r="A1658" s="39">
        <v>6341</v>
      </c>
      <c r="B1658" s="31">
        <v>6341</v>
      </c>
      <c r="C1658" s="31">
        <v>6341</v>
      </c>
      <c r="D1658" s="33" t="str">
        <f>VLOOKUP(B1658,SAOM!B$2:H3315,7,0)</f>
        <v>SES-ALIS-6341</v>
      </c>
      <c r="E1658" s="13">
        <v>41372</v>
      </c>
      <c r="F1658" s="13">
        <f t="shared" si="97"/>
        <v>41417</v>
      </c>
      <c r="G1658" s="13">
        <f>VLOOKUP(B1658,SAOM!B$2:D3202,3,0)</f>
        <v>41417</v>
      </c>
      <c r="H1658" s="13">
        <f t="shared" si="96"/>
        <v>41432</v>
      </c>
      <c r="I1658" s="13" t="s">
        <v>458</v>
      </c>
      <c r="J1658" s="10" t="s">
        <v>469</v>
      </c>
      <c r="K1658" s="33" t="str">
        <f>VLOOKUP(B1658,SAOM!B$2:H3199,4,0)</f>
        <v>Aceito</v>
      </c>
      <c r="L1658" s="10" t="s">
        <v>14234</v>
      </c>
      <c r="M1658" s="33" t="str">
        <f>VLOOKUP(B1658,SAOM!B$2:F3485,5,0)</f>
        <v>SH Sat</v>
      </c>
      <c r="N1658" s="11" t="s">
        <v>13853</v>
      </c>
      <c r="O1658" s="11" t="str">
        <f>VLOOKUP(N1658,Coordenadas!B$2:C2505,2,0)</f>
        <v>LESTE DO SUL</v>
      </c>
      <c r="P1658" s="11" t="str">
        <f>VLOOKUP(N1658,Coordenadas!B$2:D2505,3,0)</f>
        <v xml:space="preserve"> 20° 6'26.86"S</v>
      </c>
      <c r="Q1658" s="11" t="str">
        <f>VLOOKUP(N1658,Coordenadas!B$2:E2505,4,0)</f>
        <v xml:space="preserve"> 43° 3'27.20"O</v>
      </c>
      <c r="R1658" s="33">
        <v>4033</v>
      </c>
      <c r="S1658" s="13">
        <v>41375</v>
      </c>
      <c r="T1658" s="35" t="str">
        <f>VLOOKUP(B1658,SAOM!B$2:M3199,9,0)</f>
        <v>ROBSON DE ALMEIDA/Kerly De Oliveira Martins</v>
      </c>
      <c r="U1658" s="13" t="str">
        <f>VLOOKUP(B1658,SAOM!B$2:N3199,10,0)</f>
        <v>Rua Santo Antonio nº142 - Bairro Parte Alta</v>
      </c>
      <c r="V1658" s="35" t="str">
        <f>VLOOKUP(B1658,SAOM!B$2:P3199,12,0)</f>
        <v>31-3855-2246</v>
      </c>
      <c r="W1658" s="60" t="str">
        <f>VLOOKUP(B1658,SAOM!B$2:O3199,11,0)</f>
        <v>35950-000</v>
      </c>
      <c r="X1658" s="33" t="str">
        <f>VLOOKUP(B1658,SAOM!B$2:Q3199,13,0)</f>
        <v>00:20:0e:10:5f:68</v>
      </c>
      <c r="Y1658" s="13">
        <v>41388</v>
      </c>
      <c r="Z1658" s="50" t="s">
        <v>17805</v>
      </c>
      <c r="AA1658" s="28">
        <v>41389</v>
      </c>
      <c r="AB1658" s="28">
        <v>41392</v>
      </c>
      <c r="AC1658" s="287">
        <f>VLOOKUP(D1658,Faturamento!D$3:F3093,3,0)</f>
        <v>41420</v>
      </c>
      <c r="AD1658" s="41"/>
      <c r="AE1658" s="14" t="str">
        <f>VLOOKUP(B1658,SAOM!B$2:T3199,16,0)</f>
        <v>-</v>
      </c>
      <c r="AF1658" s="14">
        <f t="shared" si="94"/>
        <v>41479</v>
      </c>
      <c r="AG1658" s="14" t="s">
        <v>4162</v>
      </c>
      <c r="AH1658" s="14"/>
      <c r="AI1658" s="47"/>
      <c r="AJ1658" s="114"/>
      <c r="AK1658" s="114"/>
      <c r="AL1658" s="11" t="str">
        <f>VLOOKUP(B1658,SAOM!B$2:U3316,20,0)</f>
        <v>No modem.</v>
      </c>
    </row>
    <row r="1659" spans="1:38" s="57" customFormat="1" ht="15.75" customHeight="1">
      <c r="A1659" s="39">
        <v>6357</v>
      </c>
      <c r="B1659" s="31">
        <v>6357</v>
      </c>
      <c r="C1659" s="31">
        <v>6357</v>
      </c>
      <c r="D1659" s="31" t="str">
        <f>VLOOKUP(B1659,SAOM!B$2:H3316,7,0)</f>
        <v>SES-BOVA-6357</v>
      </c>
      <c r="E1659" s="24">
        <v>41372</v>
      </c>
      <c r="F1659" s="24">
        <f t="shared" si="97"/>
        <v>41417</v>
      </c>
      <c r="G1659" s="24">
        <f>VLOOKUP(B1659,SAOM!B$2:D3203,3,0)</f>
        <v>41417</v>
      </c>
      <c r="H1659" s="24">
        <f t="shared" si="96"/>
        <v>41432</v>
      </c>
      <c r="I1659" s="24" t="s">
        <v>458</v>
      </c>
      <c r="J1659" s="48" t="s">
        <v>469</v>
      </c>
      <c r="K1659" s="31" t="str">
        <f>VLOOKUP(B1659,SAOM!B$2:H3200,4,0)</f>
        <v>Aceito</v>
      </c>
      <c r="L1659" s="48" t="s">
        <v>14234</v>
      </c>
      <c r="M1659" s="33" t="str">
        <f>VLOOKUP(B1659,SAOM!B$2:F3486,5,0)</f>
        <v>SH Sat</v>
      </c>
      <c r="N1659" s="40" t="s">
        <v>13869</v>
      </c>
      <c r="O1659" s="40" t="str">
        <f>VLOOKUP(N1659,Coordenadas!B$2:C2506,2,0)</f>
        <v>NORTE DE MINAS</v>
      </c>
      <c r="P1659" s="40" t="str">
        <f>VLOOKUP(N1659,Coordenadas!B$2:D2506,3,0)</f>
        <v xml:space="preserve"> 17° 6'40.64"S</v>
      </c>
      <c r="Q1659" s="40" t="str">
        <f>VLOOKUP(N1659,Coordenadas!B$2:E2506,4,0)</f>
        <v xml:space="preserve"> 43°48'53.70"O</v>
      </c>
      <c r="R1659" s="31">
        <v>4033</v>
      </c>
      <c r="S1659" s="24">
        <v>41375</v>
      </c>
      <c r="T1659" s="54" t="str">
        <f>VLOOKUP(B1659,SAOM!B$2:M3200,9,0)</f>
        <v>kleber alves vieira/ERON DOS SANTOS</v>
      </c>
      <c r="U1659" s="24" t="str">
        <f>VLOOKUP(B1659,SAOM!B$2:N3200,10,0)</f>
        <v xml:space="preserve"> 	RUA ANTÔNIO TIBÚRCIO,819 - BAIRRO PERNAMBUCO</v>
      </c>
      <c r="V1659" s="54" t="str">
        <f>VLOOKUP(B1659,SAOM!B$2:P3200,12,0)</f>
        <v>(38)3251-3207</v>
      </c>
      <c r="W1659" s="175" t="str">
        <f>VLOOKUP(B1659,SAOM!B$2:O3200,11,0)</f>
        <v>39390-000</v>
      </c>
      <c r="X1659" s="31" t="str">
        <f>VLOOKUP(B1659,SAOM!B$2:Q3200,13,0)</f>
        <v>00:20:0E:10:58:EB</v>
      </c>
      <c r="Y1659" s="24">
        <v>41387</v>
      </c>
      <c r="Z1659" s="222" t="s">
        <v>12178</v>
      </c>
      <c r="AA1659" s="56">
        <v>41389</v>
      </c>
      <c r="AB1659" s="56">
        <v>41389</v>
      </c>
      <c r="AC1659" s="288">
        <f>VLOOKUP(D1659,Faturamento!D$3:F3094,3,0)</f>
        <v>41420</v>
      </c>
      <c r="AD1659" s="45" t="s">
        <v>17829</v>
      </c>
      <c r="AE1659" s="55" t="str">
        <f>VLOOKUP(B1659,SAOM!B$2:T3200,16,0)</f>
        <v>-</v>
      </c>
      <c r="AF1659" s="55">
        <f t="shared" si="94"/>
        <v>41479</v>
      </c>
      <c r="AG1659" s="55" t="s">
        <v>4162</v>
      </c>
      <c r="AH1659" s="55"/>
      <c r="AI1659" s="181"/>
      <c r="AJ1659" s="115"/>
      <c r="AK1659" s="115"/>
      <c r="AL1659" s="40" t="str">
        <f>VLOOKUP(B1659,SAOM!B$2:U3317,20,0)</f>
        <v>Vai deixar conectado no modem, não tem computador.</v>
      </c>
    </row>
    <row r="1660" spans="1:38" s="57" customFormat="1" ht="15.75" customHeight="1">
      <c r="A1660" s="39">
        <v>6358</v>
      </c>
      <c r="B1660" s="31">
        <v>6358</v>
      </c>
      <c r="C1660" s="31">
        <v>6358</v>
      </c>
      <c r="D1660" s="31" t="str">
        <f>VLOOKUP(B1660,SAOM!B$2:H3317,7,0)</f>
        <v>SES-BOVA-6358</v>
      </c>
      <c r="E1660" s="24">
        <v>41372</v>
      </c>
      <c r="F1660" s="24">
        <f t="shared" si="97"/>
        <v>41417</v>
      </c>
      <c r="G1660" s="24">
        <f>VLOOKUP(B1660,SAOM!B$2:D3204,3,0)</f>
        <v>41429</v>
      </c>
      <c r="H1660" s="24">
        <f t="shared" si="96"/>
        <v>41432</v>
      </c>
      <c r="I1660" s="24">
        <v>41388</v>
      </c>
      <c r="J1660" s="48" t="s">
        <v>469</v>
      </c>
      <c r="K1660" s="31" t="str">
        <f>VLOOKUP(B1660,SAOM!B$2:H3201,4,0)</f>
        <v>Aceito</v>
      </c>
      <c r="L1660" s="48" t="s">
        <v>14234</v>
      </c>
      <c r="M1660" s="31" t="str">
        <f>VLOOKUP(B1660,SAOM!B$2:F3487,5,0)</f>
        <v>SH Sat</v>
      </c>
      <c r="N1660" s="40" t="s">
        <v>13869</v>
      </c>
      <c r="O1660" s="40" t="str">
        <f>VLOOKUP(N1660,Coordenadas!B$2:C2507,2,0)</f>
        <v>NORTE DE MINAS</v>
      </c>
      <c r="P1660" s="40" t="str">
        <f>VLOOKUP(N1660,Coordenadas!B$2:D2507,3,0)</f>
        <v xml:space="preserve"> 17° 6'40.64"S</v>
      </c>
      <c r="Q1660" s="40" t="str">
        <f>VLOOKUP(N1660,Coordenadas!B$2:E2507,4,0)</f>
        <v xml:space="preserve"> 43°48'53.70"O</v>
      </c>
      <c r="R1660" s="31">
        <v>4033</v>
      </c>
      <c r="S1660" s="24">
        <v>41400</v>
      </c>
      <c r="T1660" s="54" t="str">
        <f>VLOOKUP(B1660,SAOM!B$2:M3201,9,0)</f>
        <v>GLAÚCIA ADRIANA DE OLIVEIRA</v>
      </c>
      <c r="U1660" s="24" t="str">
        <f>VLOOKUP(B1660,SAOM!B$2:N3201,10,0)</f>
        <v>Rua Floriano Peixoto, 101 - Pernambuco</v>
      </c>
      <c r="V1660" s="54" t="str">
        <f>VLOOKUP(B1660,SAOM!B$2:P3201,12,0)</f>
        <v>(38)3251-3207</v>
      </c>
      <c r="W1660" s="175" t="str">
        <f>VLOOKUP(B1660,SAOM!B$2:O3201,11,0)</f>
        <v>39390-000</v>
      </c>
      <c r="X1660" s="31" t="str">
        <f>VLOOKUP(B1660,SAOM!B$2:Q3201,13,0)</f>
        <v>00:20:0e:10:61:13</v>
      </c>
      <c r="Y1660" s="24">
        <v>41404</v>
      </c>
      <c r="Z1660" s="222" t="s">
        <v>12144</v>
      </c>
      <c r="AA1660" s="56">
        <v>41404</v>
      </c>
      <c r="AB1660" s="56"/>
      <c r="AC1660" s="288" t="e">
        <f>VLOOKUP(D1660,Faturamento!D$3:F3095,3,0)</f>
        <v>#N/A</v>
      </c>
      <c r="AD1660" s="45"/>
      <c r="AE1660" s="55"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55">
        <f t="shared" si="94"/>
        <v>41494</v>
      </c>
      <c r="AG1660" s="55" t="s">
        <v>4162</v>
      </c>
      <c r="AH1660" s="55"/>
      <c r="AI1660" s="181"/>
      <c r="AJ1660" s="115"/>
      <c r="AK1660" s="115"/>
      <c r="AL1660" s="40" t="str">
        <f>VLOOKUP(B1660,SAOM!B$2:U3318,20,0)</f>
        <v>Modem.</v>
      </c>
    </row>
    <row r="1661" spans="1:38" s="15" customFormat="1" ht="15.75" customHeight="1">
      <c r="A1661" s="39">
        <v>6359</v>
      </c>
      <c r="B1661" s="31">
        <v>6359</v>
      </c>
      <c r="C1661" s="31">
        <v>6359</v>
      </c>
      <c r="D1661" s="33" t="str">
        <f>VLOOKUP(B1661,SAOM!B$2:H3318,7,0)</f>
        <v>SES-BOVA-6359</v>
      </c>
      <c r="E1661" s="13">
        <v>41372</v>
      </c>
      <c r="F1661" s="13">
        <f t="shared" si="97"/>
        <v>41417</v>
      </c>
      <c r="G1661" s="13">
        <f>VLOOKUP(B1661,SAOM!B$2:D3205,3,0)</f>
        <v>41417</v>
      </c>
      <c r="H1661" s="13">
        <f t="shared" si="96"/>
        <v>41432</v>
      </c>
      <c r="I1661" s="13" t="s">
        <v>458</v>
      </c>
      <c r="J1661" s="10" t="s">
        <v>469</v>
      </c>
      <c r="K1661" s="33" t="str">
        <f>VLOOKUP(B1661,SAOM!B$2:H3202,4,0)</f>
        <v>Aceito</v>
      </c>
      <c r="L1661" s="10" t="s">
        <v>14234</v>
      </c>
      <c r="M1661" s="33" t="str">
        <f>VLOOKUP(B1661,SAOM!B$2:F3488,5,0)</f>
        <v>SH Sat</v>
      </c>
      <c r="N1661" s="11" t="s">
        <v>13869</v>
      </c>
      <c r="O1661" s="11" t="str">
        <f>VLOOKUP(N1661,Coordenadas!B$2:C2508,2,0)</f>
        <v>NORTE DE MINAS</v>
      </c>
      <c r="P1661" s="11" t="str">
        <f>VLOOKUP(N1661,Coordenadas!B$2:D2508,3,0)</f>
        <v xml:space="preserve"> 17° 6'40.64"S</v>
      </c>
      <c r="Q1661" s="11" t="str">
        <f>VLOOKUP(N1661,Coordenadas!B$2:E2508,4,0)</f>
        <v xml:space="preserve"> 43°48'53.70"O</v>
      </c>
      <c r="R1661" s="33">
        <v>4033</v>
      </c>
      <c r="S1661" s="13">
        <v>41375</v>
      </c>
      <c r="T1661" s="35" t="str">
        <f>VLOOKUP(B1661,SAOM!B$2:M3202,9,0)</f>
        <v>DELSON FERNANDO ALMEIDA LEITE</v>
      </c>
      <c r="U1661" s="13" t="str">
        <f>VLOOKUP(B1661,SAOM!B$2:N3202,10,0)</f>
        <v>RUA E,401 - BAIRRO ZUMBI</v>
      </c>
      <c r="V1661" s="35" t="str">
        <f>VLOOKUP(B1661,SAOM!B$2:P3202,12,0)</f>
        <v>(38)3251-3207</v>
      </c>
      <c r="W1661" s="60" t="str">
        <f>VLOOKUP(B1661,SAOM!B$2:O3202,11,0)</f>
        <v>39390-000</v>
      </c>
      <c r="X1661" s="33" t="str">
        <f>VLOOKUP(B1661,SAOM!B$2:Q3202,13,0)</f>
        <v>00:20:0e:10:56:7d</v>
      </c>
      <c r="Y1661" s="13">
        <v>41388</v>
      </c>
      <c r="Z1661" s="50" t="s">
        <v>12178</v>
      </c>
      <c r="AA1661" s="28">
        <v>41388</v>
      </c>
      <c r="AB1661" s="28">
        <v>41085</v>
      </c>
      <c r="AC1661" s="287">
        <f>VLOOKUP(D1661,Faturamento!D$3:F3096,3,0)</f>
        <v>41419</v>
      </c>
      <c r="AD1661" s="41"/>
      <c r="AE1661" s="14" t="str">
        <f>VLOOKUP(B1661,SAOM!B$2:T3202,16,0)</f>
        <v>-</v>
      </c>
      <c r="AF1661" s="14">
        <f t="shared" si="94"/>
        <v>41478</v>
      </c>
      <c r="AG1661" s="14" t="s">
        <v>4162</v>
      </c>
      <c r="AH1661" s="14"/>
      <c r="AI1661" s="47"/>
      <c r="AJ1661" s="114"/>
      <c r="AK1661" s="114"/>
      <c r="AL1661" s="11" t="str">
        <f>VLOOKUP(B1661,SAOM!B$2:U3319,20,0)</f>
        <v>No modem.</v>
      </c>
    </row>
    <row r="1662" spans="1:38" s="15" customFormat="1" ht="15.75" customHeight="1">
      <c r="A1662" s="39">
        <v>6370</v>
      </c>
      <c r="B1662" s="31">
        <v>6370</v>
      </c>
      <c r="C1662" s="31">
        <v>6370</v>
      </c>
      <c r="D1662" s="33" t="str">
        <f>VLOOKUP(B1662,SAOM!B$2:H3319,7,0)</f>
        <v>SES-BRAS-6370</v>
      </c>
      <c r="E1662" s="13">
        <v>41372</v>
      </c>
      <c r="F1662" s="13">
        <f t="shared" si="97"/>
        <v>41417</v>
      </c>
      <c r="G1662" s="13">
        <f>VLOOKUP(B1662,SAOM!B$2:D3206,3,0)</f>
        <v>41417</v>
      </c>
      <c r="H1662" s="13">
        <f t="shared" si="96"/>
        <v>41432</v>
      </c>
      <c r="I1662" s="13" t="s">
        <v>458</v>
      </c>
      <c r="J1662" s="10" t="s">
        <v>469</v>
      </c>
      <c r="K1662" s="33" t="str">
        <f>VLOOKUP(B1662,SAOM!B$2:H3203,4,0)</f>
        <v>Aceito</v>
      </c>
      <c r="L1662" s="10" t="s">
        <v>14234</v>
      </c>
      <c r="M1662" s="33" t="str">
        <f>VLOOKUP(B1662,SAOM!B$2:F3489,5,0)</f>
        <v>SH Sat</v>
      </c>
      <c r="N1662" s="11" t="s">
        <v>13876</v>
      </c>
      <c r="O1662" s="11" t="str">
        <f>VLOOKUP(N1662,Coordenadas!B$2:C2509,2,0)</f>
        <v>NOROESTE</v>
      </c>
      <c r="P1662" s="11" t="str">
        <f>VLOOKUP(N1662,Coordenadas!B$2:D2509,3,0)</f>
        <v xml:space="preserve"> 17° 0'39.68"S</v>
      </c>
      <c r="Q1662" s="11" t="str">
        <f>VLOOKUP(N1662,Coordenadas!B$2:E2509,4,0)</f>
        <v xml:space="preserve"> 46° 0'31.61"O</v>
      </c>
      <c r="R1662" s="33">
        <v>4033</v>
      </c>
      <c r="S1662" s="13">
        <v>41375</v>
      </c>
      <c r="T1662" s="35" t="str">
        <f>VLOOKUP(B1662,SAOM!B$2:M3203,9,0)</f>
        <v xml:space="preserve"> 	André Proença /ANA CRISTINA OLIVEIRA PROENÇ</v>
      </c>
      <c r="U1662" s="13" t="str">
        <f>VLOOKUP(B1662,SAOM!B$2:N3203,10,0)</f>
        <v>RUA SETE DE SETEMBRO, 226 - BAIRRO BOTELHO</v>
      </c>
      <c r="V1662" s="35" t="str">
        <f>VLOOKUP(B1662,SAOM!B$2:P3203,12,0)</f>
        <v>(38) 3231-2346</v>
      </c>
      <c r="W1662" s="60" t="str">
        <f>VLOOKUP(B1662,SAOM!B$2:O3203,11,0)</f>
        <v>39330-000</v>
      </c>
      <c r="X1662" s="33" t="str">
        <f>VLOOKUP(B1662,SAOM!B$2:Q3203,13,0)</f>
        <v>00:20:0e:10:60:75</v>
      </c>
      <c r="Y1662" s="13">
        <v>41402</v>
      </c>
      <c r="Z1662" s="50" t="s">
        <v>12178</v>
      </c>
      <c r="AA1662" s="28">
        <v>41402</v>
      </c>
      <c r="AB1662" s="28"/>
      <c r="AC1662" s="287" t="e">
        <f>VLOOKUP(D1662,Faturamento!D$3:F3097,3,0)</f>
        <v>#N/A</v>
      </c>
      <c r="AD1662" s="41"/>
      <c r="AE1662" s="14" t="str">
        <f>VLOOKUP(B1662,SAOM!B$2:T3203,16,0)</f>
        <v>-</v>
      </c>
      <c r="AF1662" s="14">
        <f t="shared" si="94"/>
        <v>41492</v>
      </c>
      <c r="AG1662" s="14" t="s">
        <v>4162</v>
      </c>
      <c r="AH1662" s="14"/>
      <c r="AI1662" s="47"/>
      <c r="AJ1662" s="114"/>
      <c r="AK1662" s="114"/>
      <c r="AL1662" s="11" t="str">
        <f>VLOOKUP(B1662,SAOM!B$2:U3320,20,0)</f>
        <v>Modem.</v>
      </c>
    </row>
    <row r="1663" spans="1:38" s="15" customFormat="1" ht="15.75" customHeight="1">
      <c r="A1663" s="39">
        <v>6371</v>
      </c>
      <c r="B1663" s="31">
        <v>6371</v>
      </c>
      <c r="C1663" s="31">
        <v>6371</v>
      </c>
      <c r="D1663" s="33" t="str">
        <f>VLOOKUP(B1663,SAOM!B$2:H3320,7,0)</f>
        <v>SES-BRAS-6371</v>
      </c>
      <c r="E1663" s="13">
        <v>41372</v>
      </c>
      <c r="F1663" s="13">
        <f t="shared" si="97"/>
        <v>41417</v>
      </c>
      <c r="G1663" s="13">
        <f>VLOOKUP(B1663,SAOM!B$2:D3207,3,0)</f>
        <v>41417</v>
      </c>
      <c r="H1663" s="13">
        <f t="shared" si="96"/>
        <v>41432</v>
      </c>
      <c r="I1663" s="13" t="s">
        <v>458</v>
      </c>
      <c r="J1663" s="10" t="s">
        <v>469</v>
      </c>
      <c r="K1663" s="33" t="str">
        <f>VLOOKUP(B1663,SAOM!B$2:H3204,4,0)</f>
        <v>Aceito</v>
      </c>
      <c r="L1663" s="10" t="s">
        <v>14234</v>
      </c>
      <c r="M1663" s="33" t="str">
        <f>VLOOKUP(B1663,SAOM!B$2:F3490,5,0)</f>
        <v>SH Sat</v>
      </c>
      <c r="N1663" s="11" t="s">
        <v>13876</v>
      </c>
      <c r="O1663" s="11" t="str">
        <f>VLOOKUP(N1663,Coordenadas!B$2:C2510,2,0)</f>
        <v>NOROESTE</v>
      </c>
      <c r="P1663" s="11" t="str">
        <f>VLOOKUP(N1663,Coordenadas!B$2:D2510,3,0)</f>
        <v xml:space="preserve"> 17° 0'39.68"S</v>
      </c>
      <c r="Q1663" s="11" t="str">
        <f>VLOOKUP(N1663,Coordenadas!B$2:E2510,4,0)</f>
        <v xml:space="preserve"> 46° 0'31.61"O</v>
      </c>
      <c r="R1663" s="33">
        <v>4033</v>
      </c>
      <c r="S1663" s="13">
        <v>41375</v>
      </c>
      <c r="T1663" s="35" t="str">
        <f>VLOOKUP(B1663,SAOM!B$2:M3204,9,0)</f>
        <v>André Proença /MÁRCIA APARECIDA MENDES PEGO</v>
      </c>
      <c r="U1663" s="13" t="str">
        <f>VLOOKUP(B1663,SAOM!B$2:N3204,10,0)</f>
        <v xml:space="preserve"> 	AV: JUSCELINO KUBSTICHEK S/N - BAIRRO CENTRO</v>
      </c>
      <c r="V1663" s="35" t="str">
        <f>VLOOKUP(B1663,SAOM!B$2:P3204,12,0)</f>
        <v>(38) 3231-2552</v>
      </c>
      <c r="W1663" s="60" t="str">
        <f>VLOOKUP(B1663,SAOM!B$2:O3204,11,0)</f>
        <v>39330-000</v>
      </c>
      <c r="X1663" s="33" t="str">
        <f>VLOOKUP(B1663,SAOM!B$2:Q3204,13,0)</f>
        <v>00:20:0e:10:5e:91</v>
      </c>
      <c r="Y1663" s="13">
        <v>41402</v>
      </c>
      <c r="Z1663" s="50" t="s">
        <v>12144</v>
      </c>
      <c r="AA1663" s="28">
        <v>41402</v>
      </c>
      <c r="AB1663" s="28"/>
      <c r="AC1663" s="287" t="e">
        <f>VLOOKUP(D1663,Faturamento!D$3:F3098,3,0)</f>
        <v>#N/A</v>
      </c>
      <c r="AD1663" s="41"/>
      <c r="AE1663" s="14" t="str">
        <f>VLOOKUP(B1663,SAOM!B$2:T3204,16,0)</f>
        <v>-</v>
      </c>
      <c r="AF1663" s="14">
        <f t="shared" si="94"/>
        <v>41492</v>
      </c>
      <c r="AG1663" s="14" t="s">
        <v>4162</v>
      </c>
      <c r="AH1663" s="14"/>
      <c r="AI1663" s="47"/>
      <c r="AJ1663" s="114"/>
      <c r="AK1663" s="114"/>
      <c r="AL1663" s="11" t="str">
        <f>VLOOKUP(B1663,SAOM!B$2:U3321,20,0)</f>
        <v>Conectado ao modem</v>
      </c>
    </row>
    <row r="1664" spans="1:38" s="15" customFormat="1" ht="15.75" customHeight="1">
      <c r="A1664" s="39">
        <v>6373</v>
      </c>
      <c r="B1664" s="31">
        <v>6373</v>
      </c>
      <c r="C1664" s="31">
        <v>6373</v>
      </c>
      <c r="D1664" s="33" t="str">
        <f>VLOOKUP(B1664,SAOM!B$2:H3321,7,0)</f>
        <v>SES-BRAS-6373</v>
      </c>
      <c r="E1664" s="13">
        <v>41372</v>
      </c>
      <c r="F1664" s="13">
        <f t="shared" si="97"/>
        <v>41417</v>
      </c>
      <c r="G1664" s="13">
        <f>VLOOKUP(B1664,SAOM!B$2:D3208,3,0)</f>
        <v>41417</v>
      </c>
      <c r="H1664" s="13">
        <f t="shared" si="96"/>
        <v>41432</v>
      </c>
      <c r="I1664" s="13" t="s">
        <v>458</v>
      </c>
      <c r="J1664" s="10" t="s">
        <v>469</v>
      </c>
      <c r="K1664" s="33" t="str">
        <f>VLOOKUP(B1664,SAOM!B$2:H3205,4,0)</f>
        <v>Aceito</v>
      </c>
      <c r="L1664" s="10" t="s">
        <v>14234</v>
      </c>
      <c r="M1664" s="33" t="str">
        <f>VLOOKUP(B1664,SAOM!B$2:F3491,5,0)</f>
        <v>SH Sat</v>
      </c>
      <c r="N1664" s="11" t="s">
        <v>13876</v>
      </c>
      <c r="O1664" s="11" t="str">
        <f>VLOOKUP(N1664,Coordenadas!B$2:C2511,2,0)</f>
        <v>NOROESTE</v>
      </c>
      <c r="P1664" s="11" t="str">
        <f>VLOOKUP(N1664,Coordenadas!B$2:D2511,3,0)</f>
        <v xml:space="preserve"> 17° 0'39.68"S</v>
      </c>
      <c r="Q1664" s="11" t="str">
        <f>VLOOKUP(N1664,Coordenadas!B$2:E2511,4,0)</f>
        <v xml:space="preserve"> 46° 0'31.61"O</v>
      </c>
      <c r="R1664" s="33">
        <v>4033</v>
      </c>
      <c r="S1664" s="13">
        <v>41375</v>
      </c>
      <c r="T1664" s="35" t="str">
        <f>VLOOKUP(B1664,SAOM!B$2:M3205,9,0)</f>
        <v>André Proença /FREDERICO MATOS DE QUEIROZ</v>
      </c>
      <c r="U1664" s="13" t="str">
        <f>VLOOKUP(B1664,SAOM!B$2:N3205,10,0)</f>
        <v>AV: BRASIL, 1010 - BAIRRO  	CRISTINA ROCHA</v>
      </c>
      <c r="V1664" s="35" t="str">
        <f>VLOOKUP(B1664,SAOM!B$2:P3205,12,0)</f>
        <v>(38) 3231-3024</v>
      </c>
      <c r="W1664" s="60" t="str">
        <f>VLOOKUP(B1664,SAOM!B$2:O3205,11,0)</f>
        <v>39330-000</v>
      </c>
      <c r="X1664" s="33" t="str">
        <f>VLOOKUP(B1664,SAOM!B$2:Q3205,13,0)</f>
        <v>00:20:0e:10:5e:93</v>
      </c>
      <c r="Y1664" s="13">
        <v>41403</v>
      </c>
      <c r="Z1664" s="50" t="s">
        <v>12144</v>
      </c>
      <c r="AA1664" s="14">
        <v>41403</v>
      </c>
      <c r="AB1664" s="28"/>
      <c r="AC1664" s="287" t="e">
        <f>VLOOKUP(D1664,Faturamento!D$3:F3099,3,0)</f>
        <v>#N/A</v>
      </c>
      <c r="AD1664" s="41"/>
      <c r="AE1664" s="14" t="str">
        <f>VLOOKUP(B1664,SAOM!B$2:T3205,16,0)</f>
        <v>-</v>
      </c>
      <c r="AF1664" s="14">
        <f t="shared" si="94"/>
        <v>41493</v>
      </c>
      <c r="AG1664" s="14" t="s">
        <v>4162</v>
      </c>
      <c r="AH1664" s="14"/>
      <c r="AI1664" s="47"/>
      <c r="AJ1664" s="114"/>
      <c r="AK1664" s="114"/>
      <c r="AL1664" s="11" t="str">
        <f>VLOOKUP(B1664,SAOM!B$2:U3322,20,0)</f>
        <v>Modem.</v>
      </c>
    </row>
    <row r="1665" spans="1:38" s="57" customFormat="1" ht="15.75" customHeight="1">
      <c r="A1665" s="39">
        <v>6319</v>
      </c>
      <c r="B1665" s="31">
        <v>6319</v>
      </c>
      <c r="C1665" s="31">
        <v>6319</v>
      </c>
      <c r="D1665" s="31" t="str">
        <f>VLOOKUP(B1665,SAOM!B$2:H3322,7,0)</f>
        <v>SES-ABTE-6319</v>
      </c>
      <c r="E1665" s="24">
        <v>41372</v>
      </c>
      <c r="F1665" s="24">
        <f t="shared" si="97"/>
        <v>41417</v>
      </c>
      <c r="G1665" s="24">
        <f>VLOOKUP(B1665,SAOM!B$2:D3209,3,0)</f>
        <v>41417</v>
      </c>
      <c r="H1665" s="24">
        <f t="shared" si="96"/>
        <v>41432</v>
      </c>
      <c r="I1665" s="24" t="s">
        <v>458</v>
      </c>
      <c r="J1665" s="48" t="s">
        <v>469</v>
      </c>
      <c r="K1665" s="31" t="str">
        <f>VLOOKUP(B1665,SAOM!B$2:H3206,4,0)</f>
        <v>Aceito</v>
      </c>
      <c r="L1665" s="48" t="s">
        <v>14234</v>
      </c>
      <c r="M1665" s="33" t="str">
        <f>VLOOKUP(B1665,SAOM!B$2:F3492,5,0)</f>
        <v>SH Sat</v>
      </c>
      <c r="N1665" s="40" t="s">
        <v>13844</v>
      </c>
      <c r="O1665" s="40" t="str">
        <f>VLOOKUP(N1665,Coordenadas!B$2:C2512,2,0)</f>
        <v>CENTRO</v>
      </c>
      <c r="P1665" s="40" t="str">
        <f>VLOOKUP(N1665,Coordenadas!B$2:D2512,3,0)</f>
        <v xml:space="preserve"> 19° 9'26.99"S</v>
      </c>
      <c r="Q1665" s="40" t="str">
        <f>VLOOKUP(N1665,Coordenadas!B$2:E2512,4,0)</f>
        <v xml:space="preserve"> 45°26'42.96"O</v>
      </c>
      <c r="R1665" s="31">
        <v>4033</v>
      </c>
      <c r="S1665" s="24">
        <v>41375</v>
      </c>
      <c r="T1665" s="54" t="str">
        <f>VLOOKUP(B1665,SAOM!B$2:M3206,9,0)</f>
        <v>Carlos Antônio Amorim Lesqueves/Gilberto Apar</v>
      </c>
      <c r="U1665" s="24" t="str">
        <f>VLOOKUP(B1665,SAOM!B$2:N3206,10,0)</f>
        <v>Rua Gonçalves Da Rocha,150 - Bairro São Pedro</v>
      </c>
      <c r="V1665" s="54" t="str">
        <f>VLOOKUP(B1665,SAOM!B$2:P3206,12,0)</f>
        <v>(37)3541-5214</v>
      </c>
      <c r="W1665" s="175" t="str">
        <f>VLOOKUP(B1665,SAOM!B$2:O3206,11,0)</f>
        <v>35620-000</v>
      </c>
      <c r="X1665" s="31" t="str">
        <f>VLOOKUP(B1665,SAOM!B$2:Q3206,13,0)</f>
        <v>00:20:0e:10:56:e9</v>
      </c>
      <c r="Y1665" s="24">
        <v>41386</v>
      </c>
      <c r="Z1665" s="222" t="s">
        <v>12144</v>
      </c>
      <c r="AA1665" s="28">
        <v>41386</v>
      </c>
      <c r="AB1665" s="56"/>
      <c r="AC1665" s="288">
        <f>VLOOKUP(D1665,Faturamento!D$3:F3100,3,0)</f>
        <v>41417</v>
      </c>
      <c r="AD1665" s="45"/>
      <c r="AE1665" s="55" t="str">
        <f>VLOOKUP(B1665,SAOM!B$2:T3206,16,0)</f>
        <v>-</v>
      </c>
      <c r="AF1665" s="55">
        <f t="shared" si="94"/>
        <v>41476</v>
      </c>
      <c r="AG1665" s="55" t="s">
        <v>4162</v>
      </c>
      <c r="AH1665" s="55"/>
      <c r="AI1665" s="181"/>
      <c r="AJ1665" s="115"/>
      <c r="AK1665" s="115"/>
      <c r="AL1665" s="40" t="str">
        <f>VLOOKUP(B1665,SAOM!B$2:U3323,20,0)</f>
        <v>Conectado ao modem</v>
      </c>
    </row>
    <row r="1666" spans="1:38" s="57" customFormat="1" ht="15.75" customHeight="1">
      <c r="A1666" s="39">
        <v>6320</v>
      </c>
      <c r="B1666" s="31">
        <v>6320</v>
      </c>
      <c r="C1666" s="31">
        <v>6320</v>
      </c>
      <c r="D1666" s="31" t="str">
        <f>VLOOKUP(B1666,SAOM!B$2:H3323,7,0)</f>
        <v>SES-ABTE-6320</v>
      </c>
      <c r="E1666" s="24">
        <v>41372</v>
      </c>
      <c r="F1666" s="24">
        <f t="shared" si="97"/>
        <v>41417</v>
      </c>
      <c r="G1666" s="24">
        <f>VLOOKUP(B1666,SAOM!B$2:D3210,3,0)</f>
        <v>41417</v>
      </c>
      <c r="H1666" s="24">
        <f t="shared" si="96"/>
        <v>41432</v>
      </c>
      <c r="I1666" s="24" t="s">
        <v>458</v>
      </c>
      <c r="J1666" s="48" t="s">
        <v>469</v>
      </c>
      <c r="K1666" s="31" t="str">
        <f>VLOOKUP(B1666,SAOM!B$2:H3207,4,0)</f>
        <v>Aceito</v>
      </c>
      <c r="L1666" s="48" t="s">
        <v>14234</v>
      </c>
      <c r="M1666" s="33" t="str">
        <f>VLOOKUP(B1666,SAOM!B$2:F3493,5,0)</f>
        <v>SH Sat</v>
      </c>
      <c r="N1666" s="40" t="s">
        <v>13844</v>
      </c>
      <c r="O1666" s="40" t="str">
        <f>VLOOKUP(N1666,Coordenadas!B$2:C2513,2,0)</f>
        <v>CENTRO</v>
      </c>
      <c r="P1666" s="40" t="str">
        <f>VLOOKUP(N1666,Coordenadas!B$2:D2513,3,0)</f>
        <v xml:space="preserve"> 19° 9'26.99"S</v>
      </c>
      <c r="Q1666" s="40" t="str">
        <f>VLOOKUP(N1666,Coordenadas!B$2:E2513,4,0)</f>
        <v xml:space="preserve"> 45°26'42.96"O</v>
      </c>
      <c r="R1666" s="31">
        <v>4033</v>
      </c>
      <c r="S1666" s="24">
        <v>41375</v>
      </c>
      <c r="T1666" s="54" t="str">
        <f>VLOOKUP(B1666,SAOM!B$2:M3207,9,0)</f>
        <v>Carlos Antônio Amorim Lesqueves/Gilberto Apar</v>
      </c>
      <c r="U1666" s="24" t="str">
        <f>VLOOKUP(B1666,SAOM!B$2:N3207,10,0)</f>
        <v>Rua Rio Branco,1175 - Bairro São João</v>
      </c>
      <c r="V1666" s="54" t="str">
        <f>VLOOKUP(B1666,SAOM!B$2:P3207,12,0)</f>
        <v>(37)3541-5214</v>
      </c>
      <c r="W1666" s="175" t="str">
        <f>VLOOKUP(B1666,SAOM!B$2:O3207,11,0)</f>
        <v>35620-000</v>
      </c>
      <c r="X1666" s="31" t="str">
        <f>VLOOKUP(B1666,SAOM!B$2:Q3207,13,0)</f>
        <v>00:20:0e:10:58:86</v>
      </c>
      <c r="Y1666" s="24">
        <v>41386</v>
      </c>
      <c r="Z1666" s="222" t="s">
        <v>12144</v>
      </c>
      <c r="AA1666" s="28">
        <v>41386</v>
      </c>
      <c r="AB1666" s="56"/>
      <c r="AC1666" s="288">
        <f>VLOOKUP(D1666,Faturamento!D$3:F3101,3,0)</f>
        <v>41417</v>
      </c>
      <c r="AD1666" s="45"/>
      <c r="AE1666" s="55" t="str">
        <f>VLOOKUP(B1666,SAOM!B$2:T3207,16,0)</f>
        <v>-</v>
      </c>
      <c r="AF1666" s="55">
        <f t="shared" si="94"/>
        <v>41476</v>
      </c>
      <c r="AG1666" s="55" t="s">
        <v>4162</v>
      </c>
      <c r="AH1666" s="55"/>
      <c r="AI1666" s="181"/>
      <c r="AJ1666" s="115"/>
      <c r="AK1666" s="115"/>
      <c r="AL1666" s="40" t="str">
        <f>VLOOKUP(B1666,SAOM!B$2:U3324,20,0)</f>
        <v>Conectado ao modem</v>
      </c>
    </row>
    <row r="1667" spans="1:38" s="15" customFormat="1" ht="15.75" customHeight="1">
      <c r="A1667" s="39">
        <v>6322</v>
      </c>
      <c r="B1667" s="31">
        <v>6322</v>
      </c>
      <c r="C1667" s="31">
        <v>6322</v>
      </c>
      <c r="D1667" s="33" t="str">
        <f>VLOOKUP(B1667,SAOM!B$2:H3324,7,0)</f>
        <v>-</v>
      </c>
      <c r="E1667" s="13">
        <v>41372</v>
      </c>
      <c r="F1667" s="13">
        <f t="shared" si="97"/>
        <v>41417</v>
      </c>
      <c r="G1667" s="13">
        <f>VLOOKUP(B1667,SAOM!B$2:D3211,3,0)</f>
        <v>41417</v>
      </c>
      <c r="H1667" s="13">
        <f t="shared" si="96"/>
        <v>41432</v>
      </c>
      <c r="I1667" s="13">
        <v>41387</v>
      </c>
      <c r="J1667" s="10" t="s">
        <v>700</v>
      </c>
      <c r="K1667" s="33" t="str">
        <f>VLOOKUP(B1667,SAOM!B$2:H3208,4,0)</f>
        <v>Paralisado</v>
      </c>
      <c r="L1667" s="10" t="s">
        <v>14234</v>
      </c>
      <c r="M1667" s="33" t="str">
        <f>VLOOKUP(B1667,SAOM!B$2:F3494,5,0)</f>
        <v>SH Sat</v>
      </c>
      <c r="N1667" s="11" t="s">
        <v>13844</v>
      </c>
      <c r="O1667" s="11" t="str">
        <f>VLOOKUP(N1667,Coordenadas!B$2:C2514,2,0)</f>
        <v>CENTRO</v>
      </c>
      <c r="P1667" s="11" t="str">
        <f>VLOOKUP(N1667,Coordenadas!B$2:D2514,3,0)</f>
        <v xml:space="preserve"> 19° 9'26.99"S</v>
      </c>
      <c r="Q1667" s="11" t="str">
        <f>VLOOKUP(N1667,Coordenadas!B$2:E2514,4,0)</f>
        <v xml:space="preserve"> 45°26'42.96"O</v>
      </c>
      <c r="R1667" s="33">
        <v>4033</v>
      </c>
      <c r="S1667" s="13">
        <v>41375</v>
      </c>
      <c r="T1667" s="35" t="str">
        <f>VLOOKUP(B1667,SAOM!B$2:M3208,9,0)</f>
        <v>Carlos Antônio Amorim Lesqueves/Gilberto Apar</v>
      </c>
      <c r="U1667" s="13" t="str">
        <f>VLOOKUP(B1667,SAOM!B$2:N3208,10,0)</f>
        <v xml:space="preserve"> 	Rua Jader Moura, 1135 - Bairro  Neres</v>
      </c>
      <c r="V1667" s="35" t="str">
        <f>VLOOKUP(B1667,SAOM!B$2:P3208,12,0)</f>
        <v>(37)3541-5214</v>
      </c>
      <c r="W1667" s="60" t="str">
        <f>VLOOKUP(B1667,SAOM!B$2:O3208,11,0)</f>
        <v>35620-000</v>
      </c>
      <c r="X1667" s="33" t="str">
        <f>VLOOKUP(B1667,SAOM!B$2:Q3208,13,0)</f>
        <v>-</v>
      </c>
      <c r="Y1667" s="13"/>
      <c r="Z1667" s="50"/>
      <c r="AA1667" s="28"/>
      <c r="AB1667" s="28"/>
      <c r="AC1667" s="287" t="e">
        <f>VLOOKUP(D1667,Faturamento!D$3:F3102,3,0)</f>
        <v>#N/A</v>
      </c>
      <c r="AD1667" s="41"/>
      <c r="AE1667" s="14" t="str">
        <f>VLOOKUP(B1667,SAOM!B$2:T3208,16,0)</f>
        <v>23/04/2013 11:59:41 	Verônica Bruna Barroso 	
Unidade mudara de endereço para nova unidade que ainda esta sendo finalizada e não possui instalação elétrica, e nem foi feita mudança.
  	Pendência Ativação</v>
      </c>
      <c r="AF1667" s="14">
        <f t="shared" si="94"/>
        <v>90</v>
      </c>
      <c r="AG1667" s="14" t="s">
        <v>4162</v>
      </c>
      <c r="AH1667" s="14"/>
      <c r="AI1667" s="47"/>
      <c r="AJ1667" s="114"/>
      <c r="AK1667" s="114"/>
      <c r="AL1667" s="11" t="str">
        <f>VLOOKUP(B1667,SAOM!B$2:U3325,20,0)</f>
        <v>-</v>
      </c>
    </row>
    <row r="1668" spans="1:38" s="57" customFormat="1" ht="15.75" customHeight="1">
      <c r="A1668" s="39">
        <v>6324</v>
      </c>
      <c r="B1668" s="31">
        <v>6324</v>
      </c>
      <c r="C1668" s="31">
        <v>6324</v>
      </c>
      <c r="D1668" s="31" t="str">
        <f>VLOOKUP(B1668,SAOM!B$2:H3325,7,0)</f>
        <v>SES-ABTE-6324</v>
      </c>
      <c r="E1668" s="24">
        <v>41372</v>
      </c>
      <c r="F1668" s="24">
        <f t="shared" si="97"/>
        <v>41417</v>
      </c>
      <c r="G1668" s="24">
        <f>VLOOKUP(B1668,SAOM!B$2:D3212,3,0)</f>
        <v>41417</v>
      </c>
      <c r="H1668" s="24">
        <f t="shared" si="96"/>
        <v>41432</v>
      </c>
      <c r="I1668" s="24" t="s">
        <v>458</v>
      </c>
      <c r="J1668" s="48" t="s">
        <v>469</v>
      </c>
      <c r="K1668" s="31" t="str">
        <f>VLOOKUP(B1668,SAOM!B$2:H3209,4,0)</f>
        <v>Aceito</v>
      </c>
      <c r="L1668" s="48" t="s">
        <v>14234</v>
      </c>
      <c r="M1668" s="33" t="str">
        <f>VLOOKUP(B1668,SAOM!B$2:F3495,5,0)</f>
        <v>SH Sat</v>
      </c>
      <c r="N1668" s="40" t="s">
        <v>13844</v>
      </c>
      <c r="O1668" s="40" t="str">
        <f>VLOOKUP(N1668,Coordenadas!B$2:C2515,2,0)</f>
        <v>CENTRO</v>
      </c>
      <c r="P1668" s="40" t="str">
        <f>VLOOKUP(N1668,Coordenadas!B$2:D2515,3,0)</f>
        <v xml:space="preserve"> 19° 9'26.99"S</v>
      </c>
      <c r="Q1668" s="40" t="str">
        <f>VLOOKUP(N1668,Coordenadas!B$2:E2515,4,0)</f>
        <v xml:space="preserve"> 45°26'42.96"O</v>
      </c>
      <c r="R1668" s="31">
        <v>4033</v>
      </c>
      <c r="S1668" s="24">
        <v>41375</v>
      </c>
      <c r="T1668" s="54" t="str">
        <f>VLOOKUP(B1668,SAOM!B$2:M3209,9,0)</f>
        <v>Carlos Antônio Amorim Lesqueves/Gilberto Apar</v>
      </c>
      <c r="U1668" s="24" t="str">
        <f>VLOOKUP(B1668,SAOM!B$2:N3209,10,0)</f>
        <v>Rua Três de Maio, 480 - Bairro Centro</v>
      </c>
      <c r="V1668" s="54" t="str">
        <f>VLOOKUP(B1668,SAOM!B$2:P3209,12,0)</f>
        <v>(37)3541-5214</v>
      </c>
      <c r="W1668" s="175" t="str">
        <f>VLOOKUP(B1668,SAOM!B$2:O3209,11,0)</f>
        <v>35620-000</v>
      </c>
      <c r="X1668" s="31" t="str">
        <f>VLOOKUP(B1668,SAOM!B$2:Q3209,13,0)</f>
        <v>00:20:0e:10:58:f3</v>
      </c>
      <c r="Y1668" s="24">
        <v>41383</v>
      </c>
      <c r="Z1668" s="222" t="s">
        <v>12178</v>
      </c>
      <c r="AA1668" s="14">
        <v>41383</v>
      </c>
      <c r="AB1668" s="56"/>
      <c r="AC1668" s="288">
        <f>VLOOKUP(D1668,Faturamento!D$3:F3103,3,0)</f>
        <v>41414</v>
      </c>
      <c r="AD1668" s="45"/>
      <c r="AE1668" s="55" t="str">
        <f>VLOOKUP(B1668,SAOM!B$2:T3209,16,0)</f>
        <v>-</v>
      </c>
      <c r="AF1668" s="55">
        <f t="shared" si="94"/>
        <v>41473</v>
      </c>
      <c r="AG1668" s="55" t="s">
        <v>4162</v>
      </c>
      <c r="AH1668" s="55"/>
      <c r="AI1668" s="181"/>
      <c r="AJ1668" s="115"/>
      <c r="AK1668" s="115"/>
      <c r="AL1668" s="40" t="str">
        <f>VLOOKUP(B1668,SAOM!B$2:U3326,20,0)</f>
        <v>No modem</v>
      </c>
    </row>
    <row r="1669" spans="1:38" s="15" customFormat="1" ht="15.75" customHeight="1">
      <c r="A1669" s="39">
        <v>6150</v>
      </c>
      <c r="B1669" s="31">
        <v>6150</v>
      </c>
      <c r="C1669" s="31">
        <v>6150</v>
      </c>
      <c r="D1669" s="33" t="str">
        <f>VLOOKUP(B1669,SAOM!B$2:H3326,7,0)</f>
        <v>-</v>
      </c>
      <c r="E1669" s="13">
        <v>41372</v>
      </c>
      <c r="F1669" s="13">
        <f t="shared" si="97"/>
        <v>41417</v>
      </c>
      <c r="G1669" s="13">
        <f>VLOOKUP(B1669,SAOM!B$2:D3213,3,0)</f>
        <v>41417</v>
      </c>
      <c r="H1669" s="13">
        <f t="shared" si="96"/>
        <v>41432</v>
      </c>
      <c r="I1669" s="13" t="s">
        <v>458</v>
      </c>
      <c r="J1669" s="10" t="s">
        <v>688</v>
      </c>
      <c r="K1669" s="33" t="str">
        <f>VLOOKUP(B1669,SAOM!B$2:H3210,4,0)</f>
        <v>A agendar</v>
      </c>
      <c r="L1669" s="10" t="s">
        <v>14234</v>
      </c>
      <c r="M1669" s="33" t="str">
        <f>VLOOKUP(B1669,SAOM!B$2:F3496,5,0)</f>
        <v>SH Sat</v>
      </c>
      <c r="N1669" s="11" t="s">
        <v>13846</v>
      </c>
      <c r="O1669" s="11" t="str">
        <f>VLOOKUP(N1669,Coordenadas!B$2:C2516,2,0)</f>
        <v>LESTE</v>
      </c>
      <c r="P1669" s="11" t="str">
        <f>VLOOKUP(N1669,Coordenadas!B$2:D2516,3,0)</f>
        <v xml:space="preserve"> 19° 4'31.05"S</v>
      </c>
      <c r="Q1669" s="11" t="str">
        <f>VLOOKUP(N1669,Coordenadas!B$2:E2516,4,0)</f>
        <v xml:space="preserve"> 42°32'48.35"O</v>
      </c>
      <c r="R1669" s="33">
        <v>4033</v>
      </c>
      <c r="S1669" s="13">
        <v>41375</v>
      </c>
      <c r="T1669" s="35" t="str">
        <f>VLOOKUP(B1669,SAOM!B$2:M3210,9,0)</f>
        <v xml:space="preserve"> 	GLAUCO SATHLER SIMAN</v>
      </c>
      <c r="U1669" s="13" t="str">
        <f>VLOOKUP(B1669,SAOM!B$2:N3210,10,0)</f>
        <v>RUA PEDRO GONÇALVES MAGALHÃES, 82 - BAIRRO CENTRO</v>
      </c>
      <c r="V1669" s="35" t="str">
        <f>VLOOKUP(B1669,SAOM!B$2:P3210,12,0)</f>
        <v xml:space="preserve">(33)3298-1534/1212 </v>
      </c>
      <c r="W1669" s="60" t="str">
        <f>VLOOKUP(B1669,SAOM!B$2:O3210,11,0)</f>
        <v>35150-000</v>
      </c>
      <c r="X1669" s="33" t="str">
        <f>VLOOKUP(B1669,SAOM!B$2:Q3210,13,0)</f>
        <v>-</v>
      </c>
      <c r="Y1669" s="13"/>
      <c r="Z1669" s="50"/>
      <c r="AA1669" s="28"/>
      <c r="AB1669" s="28"/>
      <c r="AC1669" s="287" t="e">
        <f>VLOOKUP(D1669,Faturamento!D$3:F3104,3,0)</f>
        <v>#N/A</v>
      </c>
      <c r="AD1669" s="41"/>
      <c r="AE1669" s="14" t="str">
        <f>VLOOKUP(B1669,SAOM!B$2:T3210,16,0)</f>
        <v>-</v>
      </c>
      <c r="AF1669" s="14">
        <f t="shared" ref="AF1669:AF1732" si="98">AA1669+90</f>
        <v>90</v>
      </c>
      <c r="AG1669" s="14" t="s">
        <v>4162</v>
      </c>
      <c r="AH1669" s="14"/>
      <c r="AI1669" s="47"/>
      <c r="AJ1669" s="114"/>
      <c r="AK1669" s="114"/>
      <c r="AL1669" s="11" t="str">
        <f>VLOOKUP(B1669,SAOM!B$2:U3327,20,0)</f>
        <v>-</v>
      </c>
    </row>
    <row r="1670" spans="1:38" s="15" customFormat="1" ht="15.75" customHeight="1">
      <c r="A1670" s="39">
        <v>5931</v>
      </c>
      <c r="B1670" s="31">
        <v>5931</v>
      </c>
      <c r="C1670" s="31">
        <v>5931</v>
      </c>
      <c r="D1670" s="33" t="str">
        <f>VLOOKUP(B1670,SAOM!B$2:H3327,7,0)</f>
        <v>SES-AROS-5931</v>
      </c>
      <c r="E1670" s="13">
        <v>41372</v>
      </c>
      <c r="F1670" s="13">
        <f t="shared" si="97"/>
        <v>41417</v>
      </c>
      <c r="G1670" s="13">
        <f>VLOOKUP(B1670,SAOM!B$2:D3214,3,0)</f>
        <v>41417</v>
      </c>
      <c r="H1670" s="13">
        <f t="shared" si="96"/>
        <v>41432</v>
      </c>
      <c r="I1670" s="13" t="s">
        <v>458</v>
      </c>
      <c r="J1670" s="10" t="s">
        <v>469</v>
      </c>
      <c r="K1670" s="33" t="str">
        <f>VLOOKUP(B1670,SAOM!B$2:H3211,4,0)</f>
        <v>Aceito</v>
      </c>
      <c r="L1670" s="10" t="s">
        <v>14234</v>
      </c>
      <c r="M1670" s="33" t="str">
        <f>VLOOKUP(B1670,SAOM!B$2:F3497,5,0)</f>
        <v>SH Sat</v>
      </c>
      <c r="N1670" s="11" t="s">
        <v>13858</v>
      </c>
      <c r="O1670" s="11" t="str">
        <f>VLOOKUP(N1670,Coordenadas!B$2:C2517,2,0)</f>
        <v>OESTE</v>
      </c>
      <c r="P1670" s="11" t="str">
        <f>VLOOKUP(N1670,Coordenadas!B$2:D2517,3,0)</f>
        <v xml:space="preserve"> 20°17'42.71"S</v>
      </c>
      <c r="Q1670" s="11" t="str">
        <f>VLOOKUP(N1670,Coordenadas!B$2:E2517,4,0)</f>
        <v xml:space="preserve"> 45°32'41.09"O</v>
      </c>
      <c r="R1670" s="33">
        <v>4033</v>
      </c>
      <c r="S1670" s="13">
        <v>41375</v>
      </c>
      <c r="T1670" s="35" t="str">
        <f>VLOOKUP(B1670,SAOM!B$2:M3211,9,0)</f>
        <v>Viviane Bernardes Teixeira</v>
      </c>
      <c r="U1670" s="13" t="str">
        <f>VLOOKUP(B1670,SAOM!B$2:N3211,10,0)</f>
        <v>Rua Geraldo Ferreira Leite, 03 - Bairro Jardim Bela Vista</v>
      </c>
      <c r="V1670" s="35" t="str">
        <f>VLOOKUP(B1670,SAOM!B$2:P3211,12,0)</f>
        <v xml:space="preserve"> 	(37) 3351-6975</v>
      </c>
      <c r="W1670" s="60" t="str">
        <f>VLOOKUP(B1670,SAOM!B$2:O3211,11,0)</f>
        <v>35588-000</v>
      </c>
      <c r="X1670" s="33" t="str">
        <f>VLOOKUP(B1670,SAOM!B$2:Q3211,13,0)</f>
        <v>00:20:0e:10:60:80</v>
      </c>
      <c r="Y1670" s="13">
        <v>41396</v>
      </c>
      <c r="Z1670" s="50" t="s">
        <v>12178</v>
      </c>
      <c r="AA1670" s="28">
        <v>41396</v>
      </c>
      <c r="AB1670" s="28">
        <v>41397</v>
      </c>
      <c r="AC1670" s="287" t="e">
        <f>VLOOKUP(D1670,Faturamento!D$3:F3105,3,0)</f>
        <v>#N/A</v>
      </c>
      <c r="AD1670" s="41"/>
      <c r="AE1670" s="14" t="str">
        <f>VLOOKUP(B1670,SAOM!B$2:T3211,16,0)</f>
        <v>-</v>
      </c>
      <c r="AF1670" s="14">
        <f t="shared" si="98"/>
        <v>41486</v>
      </c>
      <c r="AG1670" s="14" t="s">
        <v>4162</v>
      </c>
      <c r="AH1670" s="14"/>
      <c r="AI1670" s="47"/>
      <c r="AJ1670" s="114"/>
      <c r="AK1670" s="114"/>
      <c r="AL1670" s="11" t="str">
        <f>VLOOKUP(B1670,SAOM!B$2:U3328,20,0)</f>
        <v>Modem.</v>
      </c>
    </row>
    <row r="1671" spans="1:38" s="15" customFormat="1" ht="15.75" customHeight="1">
      <c r="A1671" s="39">
        <v>5929</v>
      </c>
      <c r="B1671" s="31">
        <v>5929</v>
      </c>
      <c r="C1671" s="31">
        <v>5929</v>
      </c>
      <c r="D1671" s="33" t="str">
        <f>VLOOKUP(B1671,SAOM!B$2:H3328,7,0)</f>
        <v>SES-AROS-5929</v>
      </c>
      <c r="E1671" s="13">
        <v>41372</v>
      </c>
      <c r="F1671" s="13">
        <f t="shared" si="97"/>
        <v>41417</v>
      </c>
      <c r="G1671" s="13">
        <f>VLOOKUP(B1671,SAOM!B$2:D3215,3,0)</f>
        <v>41417</v>
      </c>
      <c r="H1671" s="13">
        <f t="shared" si="96"/>
        <v>41432</v>
      </c>
      <c r="I1671" s="13" t="s">
        <v>458</v>
      </c>
      <c r="J1671" s="10" t="s">
        <v>469</v>
      </c>
      <c r="K1671" s="33" t="str">
        <f>VLOOKUP(B1671,SAOM!B$2:H3212,4,0)</f>
        <v>Aceito</v>
      </c>
      <c r="L1671" s="10" t="s">
        <v>14234</v>
      </c>
      <c r="M1671" s="33" t="str">
        <f>VLOOKUP(B1671,SAOM!B$2:F3498,5,0)</f>
        <v>SH Sat</v>
      </c>
      <c r="N1671" s="11" t="s">
        <v>13858</v>
      </c>
      <c r="O1671" s="11" t="str">
        <f>VLOOKUP(N1671,Coordenadas!B$2:C2518,2,0)</f>
        <v>OESTE</v>
      </c>
      <c r="P1671" s="11" t="str">
        <f>VLOOKUP(N1671,Coordenadas!B$2:D2518,3,0)</f>
        <v xml:space="preserve"> 20°17'42.71"S</v>
      </c>
      <c r="Q1671" s="11" t="str">
        <f>VLOOKUP(N1671,Coordenadas!B$2:E2518,4,0)</f>
        <v xml:space="preserve"> 45°32'41.09"O</v>
      </c>
      <c r="R1671" s="33">
        <v>4033</v>
      </c>
      <c r="S1671" s="13">
        <v>41375</v>
      </c>
      <c r="T1671" s="35" t="str">
        <f>VLOOKUP(B1671,SAOM!B$2:M3212,9,0)</f>
        <v>Roberta Dias de Oliveira Cunha Diniz</v>
      </c>
      <c r="U1671" s="13" t="str">
        <f>VLOOKUP(B1671,SAOM!B$2:N3212,10,0)</f>
        <v>Rua Revalino Ananias, 128 - Bairro Olaria</v>
      </c>
      <c r="V1671" s="35" t="str">
        <f>VLOOKUP(B1671,SAOM!B$2:P3212,12,0)</f>
        <v>(37) 3351-7491</v>
      </c>
      <c r="W1671" s="60" t="str">
        <f>VLOOKUP(B1671,SAOM!B$2:O3212,11,0)</f>
        <v>35588-000</v>
      </c>
      <c r="X1671" s="33" t="str">
        <f>VLOOKUP(B1671,SAOM!B$2:Q3212,13,0)</f>
        <v>00:20:0E:10:60:7D</v>
      </c>
      <c r="Y1671" s="13">
        <v>41397</v>
      </c>
      <c r="Z1671" s="50" t="s">
        <v>12178</v>
      </c>
      <c r="AA1671" s="28">
        <v>41397</v>
      </c>
      <c r="AB1671" s="28">
        <v>41401</v>
      </c>
      <c r="AC1671" s="287" t="e">
        <f>VLOOKUP(D1671,Faturamento!D$3:F3106,3,0)</f>
        <v>#N/A</v>
      </c>
      <c r="AD1671" s="41"/>
      <c r="AE1671" s="14" t="str">
        <f>VLOOKUP(B1671,SAOM!B$2:T3212,16,0)</f>
        <v>-</v>
      </c>
      <c r="AF1671" s="14">
        <f t="shared" si="98"/>
        <v>41487</v>
      </c>
      <c r="AG1671" s="14" t="s">
        <v>4162</v>
      </c>
      <c r="AH1671" s="14"/>
      <c r="AI1671" s="47"/>
      <c r="AJ1671" s="114"/>
      <c r="AK1671" s="114"/>
      <c r="AL1671" s="11" t="str">
        <f>VLOOKUP(B1671,SAOM!B$2:U3329,20,0)</f>
        <v>Vai deixar conectado no modem, tem computador.</v>
      </c>
    </row>
    <row r="1672" spans="1:38" s="57" customFormat="1" ht="15.75" customHeight="1">
      <c r="A1672" s="39">
        <v>5928</v>
      </c>
      <c r="B1672" s="31">
        <v>5928</v>
      </c>
      <c r="C1672" s="31">
        <v>5928</v>
      </c>
      <c r="D1672" s="31" t="str">
        <f>VLOOKUP(B1672,SAOM!B$2:H3329,7,0)</f>
        <v>SES-AROS-5928</v>
      </c>
      <c r="E1672" s="24">
        <v>41372</v>
      </c>
      <c r="F1672" s="24">
        <f t="shared" si="97"/>
        <v>41417</v>
      </c>
      <c r="G1672" s="24">
        <f>VLOOKUP(B1672,SAOM!B$2:D3216,3,0)</f>
        <v>41417</v>
      </c>
      <c r="H1672" s="24">
        <f t="shared" si="96"/>
        <v>41432</v>
      </c>
      <c r="I1672" s="24" t="s">
        <v>458</v>
      </c>
      <c r="J1672" s="48" t="s">
        <v>469</v>
      </c>
      <c r="K1672" s="31" t="str">
        <f>VLOOKUP(B1672,SAOM!B$2:H3213,4,0)</f>
        <v>Aceito</v>
      </c>
      <c r="L1672" s="48" t="s">
        <v>14234</v>
      </c>
      <c r="M1672" s="31" t="str">
        <f>VLOOKUP(B1672,SAOM!B$2:F3499,5,0)</f>
        <v>SH Sat</v>
      </c>
      <c r="N1672" s="40" t="s">
        <v>13858</v>
      </c>
      <c r="O1672" s="40" t="str">
        <f>VLOOKUP(N1672,Coordenadas!B$2:C2519,2,0)</f>
        <v>OESTE</v>
      </c>
      <c r="P1672" s="40" t="str">
        <f>VLOOKUP(N1672,Coordenadas!B$2:D2519,3,0)</f>
        <v xml:space="preserve"> 20°17'42.71"S</v>
      </c>
      <c r="Q1672" s="40" t="str">
        <f>VLOOKUP(N1672,Coordenadas!B$2:E2519,4,0)</f>
        <v xml:space="preserve"> 45°32'41.09"O</v>
      </c>
      <c r="R1672" s="31">
        <v>4033</v>
      </c>
      <c r="S1672" s="24">
        <v>41375</v>
      </c>
      <c r="T1672" s="54" t="str">
        <f>VLOOKUP(B1672,SAOM!B$2:M3213,9,0)</f>
        <v>Marcele Rafaela da Silva</v>
      </c>
      <c r="U1672" s="24" t="str">
        <f>VLOOKUP(B1672,SAOM!B$2:N3213,10,0)</f>
        <v xml:space="preserve"> 	Rua Val Paraíso, 179 - Bairro Jardim Esplanada</v>
      </c>
      <c r="V1672" s="54" t="str">
        <f>VLOOKUP(B1672,SAOM!B$2:P3213,12,0)</f>
        <v>(37) 3351-5812</v>
      </c>
      <c r="W1672" s="175" t="str">
        <f>VLOOKUP(B1672,SAOM!B$2:O3213,11,0)</f>
        <v>35588-000</v>
      </c>
      <c r="X1672" s="31" t="str">
        <f>VLOOKUP(B1672,SAOM!B$2:Q3213,13,0)</f>
        <v>00:20:0E:10:60:F7</v>
      </c>
      <c r="Y1672" s="24">
        <v>41393</v>
      </c>
      <c r="Z1672" s="222" t="s">
        <v>12178</v>
      </c>
      <c r="AA1672" s="56">
        <v>41394</v>
      </c>
      <c r="AB1672" s="56">
        <v>41397</v>
      </c>
      <c r="AC1672" s="288">
        <f>VLOOKUP(D1672,Faturamento!D$3:F3107,3,0)</f>
        <v>41425</v>
      </c>
      <c r="AD1672" s="45"/>
      <c r="AE1672" s="55" t="str">
        <f>VLOOKUP(B1672,SAOM!B$2:T3213,16,0)</f>
        <v>-</v>
      </c>
      <c r="AF1672" s="55">
        <f t="shared" si="98"/>
        <v>41484</v>
      </c>
      <c r="AG1672" s="55" t="s">
        <v>4162</v>
      </c>
      <c r="AH1672" s="55"/>
      <c r="AI1672" s="181"/>
      <c r="AJ1672" s="115"/>
      <c r="AK1672" s="115"/>
      <c r="AL1672" s="40" t="str">
        <f>VLOOKUP(B1672,SAOM!B$2:U3330,20,0)</f>
        <v>Vai deixar conectado no modem, porem não tem computador.</v>
      </c>
    </row>
    <row r="1673" spans="1:38" s="57" customFormat="1" ht="15.75" customHeight="1">
      <c r="A1673" s="39">
        <v>5927</v>
      </c>
      <c r="B1673" s="31">
        <v>5927</v>
      </c>
      <c r="C1673" s="31">
        <v>5927</v>
      </c>
      <c r="D1673" s="31" t="str">
        <f>VLOOKUP(B1673,SAOM!B$2:H3330,7,0)</f>
        <v>SES-AROS-5927</v>
      </c>
      <c r="E1673" s="24">
        <v>41372</v>
      </c>
      <c r="F1673" s="24">
        <f t="shared" si="97"/>
        <v>41417</v>
      </c>
      <c r="G1673" s="24">
        <f>VLOOKUP(B1673,SAOM!B$2:D3217,3,0)</f>
        <v>41417</v>
      </c>
      <c r="H1673" s="24">
        <f t="shared" si="96"/>
        <v>41432</v>
      </c>
      <c r="I1673" s="24" t="s">
        <v>458</v>
      </c>
      <c r="J1673" s="48" t="s">
        <v>469</v>
      </c>
      <c r="K1673" s="31" t="str">
        <f>VLOOKUP(B1673,SAOM!B$2:H3214,4,0)</f>
        <v>Aceito</v>
      </c>
      <c r="L1673" s="48" t="s">
        <v>14234</v>
      </c>
      <c r="M1673" s="31" t="str">
        <f>VLOOKUP(B1673,SAOM!B$2:F3500,5,0)</f>
        <v>SH Sat</v>
      </c>
      <c r="N1673" s="40" t="s">
        <v>13858</v>
      </c>
      <c r="O1673" s="40" t="str">
        <f>VLOOKUP(N1673,Coordenadas!B$2:C2520,2,0)</f>
        <v>OESTE</v>
      </c>
      <c r="P1673" s="40" t="str">
        <f>VLOOKUP(N1673,Coordenadas!B$2:D2520,3,0)</f>
        <v xml:space="preserve"> 20°17'42.71"S</v>
      </c>
      <c r="Q1673" s="40" t="str">
        <f>VLOOKUP(N1673,Coordenadas!B$2:E2520,4,0)</f>
        <v xml:space="preserve"> 45°32'41.09"O</v>
      </c>
      <c r="R1673" s="31">
        <v>4033</v>
      </c>
      <c r="S1673" s="24">
        <v>41375</v>
      </c>
      <c r="T1673" s="54" t="str">
        <f>VLOOKUP(B1673,SAOM!B$2:M3214,9,0)</f>
        <v xml:space="preserve"> 	Aline Aparecida Costa Petronilho</v>
      </c>
      <c r="U1673" s="24" t="str">
        <f>VLOOKUP(B1673,SAOM!B$2:N3214,10,0)</f>
        <v xml:space="preserve"> 	Rua Henrique Alves Teixeira, 340 - Bairro Calcita</v>
      </c>
      <c r="V1673" s="54" t="str">
        <f>VLOOKUP(B1673,SAOM!B$2:P3214,12,0)</f>
        <v>(37) 3351-6512</v>
      </c>
      <c r="W1673" s="175" t="str">
        <f>VLOOKUP(B1673,SAOM!B$2:O3214,11,0)</f>
        <v>35588-000</v>
      </c>
      <c r="X1673" s="31" t="str">
        <f>VLOOKUP(B1673,SAOM!B$2:Q3214,13,0)</f>
        <v>00:20:0e:10:5e:7f</v>
      </c>
      <c r="Y1673" s="24">
        <v>41394</v>
      </c>
      <c r="Z1673" s="222" t="s">
        <v>12144</v>
      </c>
      <c r="AA1673" s="56">
        <v>41394</v>
      </c>
      <c r="AB1673" s="56">
        <v>41397</v>
      </c>
      <c r="AC1673" s="288">
        <f>VLOOKUP(D1673,Faturamento!D$3:F3108,3,0)</f>
        <v>41425</v>
      </c>
      <c r="AD1673" s="45"/>
      <c r="AE1673" s="55" t="str">
        <f>VLOOKUP(B1673,SAOM!B$2:T3214,16,0)</f>
        <v>-</v>
      </c>
      <c r="AF1673" s="55">
        <f t="shared" si="98"/>
        <v>41484</v>
      </c>
      <c r="AG1673" s="55" t="s">
        <v>4162</v>
      </c>
      <c r="AH1673" s="55"/>
      <c r="AI1673" s="181"/>
      <c r="AJ1673" s="115"/>
      <c r="AK1673" s="115"/>
      <c r="AL1673" s="40" t="str">
        <f>VLOOKUP(B1673,SAOM!B$2:U3331,20,0)</f>
        <v>Conectado ao modem</v>
      </c>
    </row>
    <row r="1674" spans="1:38" s="57" customFormat="1" ht="15.75" customHeight="1">
      <c r="A1674" s="39">
        <v>5926</v>
      </c>
      <c r="B1674" s="31">
        <v>5926</v>
      </c>
      <c r="C1674" s="31">
        <v>5926</v>
      </c>
      <c r="D1674" s="31" t="str">
        <f>VLOOKUP(B1674,SAOM!B$2:H3331,7,0)</f>
        <v>SES-AROS-5926</v>
      </c>
      <c r="E1674" s="24">
        <v>41372</v>
      </c>
      <c r="F1674" s="24">
        <f t="shared" si="97"/>
        <v>41417</v>
      </c>
      <c r="G1674" s="24">
        <f>VLOOKUP(B1674,SAOM!B$2:D3218,3,0)</f>
        <v>41417</v>
      </c>
      <c r="H1674" s="24">
        <f t="shared" si="96"/>
        <v>41432</v>
      </c>
      <c r="I1674" s="24" t="s">
        <v>458</v>
      </c>
      <c r="J1674" s="48" t="s">
        <v>469</v>
      </c>
      <c r="K1674" s="31" t="str">
        <f>VLOOKUP(B1674,SAOM!B$2:H3215,4,0)</f>
        <v>Aceito</v>
      </c>
      <c r="L1674" s="48" t="s">
        <v>14234</v>
      </c>
      <c r="M1674" s="31" t="str">
        <f>VLOOKUP(B1674,SAOM!B$2:F3501,5,0)</f>
        <v>SH Sat</v>
      </c>
      <c r="N1674" s="40" t="s">
        <v>13858</v>
      </c>
      <c r="O1674" s="40" t="str">
        <f>VLOOKUP(N1674,Coordenadas!B$2:C2521,2,0)</f>
        <v>OESTE</v>
      </c>
      <c r="P1674" s="40" t="str">
        <f>VLOOKUP(N1674,Coordenadas!B$2:D2521,3,0)</f>
        <v xml:space="preserve"> 20°17'42.71"S</v>
      </c>
      <c r="Q1674" s="40" t="str">
        <f>VLOOKUP(N1674,Coordenadas!B$2:E2521,4,0)</f>
        <v xml:space="preserve"> 45°32'41.09"O</v>
      </c>
      <c r="R1674" s="31">
        <v>4033</v>
      </c>
      <c r="S1674" s="24">
        <v>41375</v>
      </c>
      <c r="T1674" s="54" t="str">
        <f>VLOOKUP(B1674,SAOM!B$2:M3215,9,0)</f>
        <v>Karine Maria Vidal Coutinho</v>
      </c>
      <c r="U1674" s="24" t="str">
        <f>VLOOKUP(B1674,SAOM!B$2:N3215,10,0)</f>
        <v>Rua Capitão José Apolinário, 1079 - Bairro Brasília</v>
      </c>
      <c r="V1674" s="54" t="str">
        <f>VLOOKUP(B1674,SAOM!B$2:P3215,12,0)</f>
        <v>(37) 3351-5430</v>
      </c>
      <c r="W1674" s="175" t="str">
        <f>VLOOKUP(B1674,SAOM!B$2:O3215,11,0)</f>
        <v>35588-000</v>
      </c>
      <c r="X1674" s="31" t="str">
        <f>VLOOKUP(B1674,SAOM!B$2:Q3215,13,0)</f>
        <v>00:20:0E:10:5E:71</v>
      </c>
      <c r="Y1674" s="24">
        <v>41394</v>
      </c>
      <c r="Z1674" s="222" t="s">
        <v>12178</v>
      </c>
      <c r="AA1674" s="56">
        <v>41394</v>
      </c>
      <c r="AB1674" s="56">
        <v>41397</v>
      </c>
      <c r="AC1674" s="288">
        <f>VLOOKUP(D1674,Faturamento!D$3:F3109,3,0)</f>
        <v>41425</v>
      </c>
      <c r="AD1674" s="45"/>
      <c r="AE1674" s="55" t="str">
        <f>VLOOKUP(B1674,SAOM!B$2:T3215,16,0)</f>
        <v>-</v>
      </c>
      <c r="AF1674" s="55">
        <f t="shared" si="98"/>
        <v>41484</v>
      </c>
      <c r="AG1674" s="55" t="s">
        <v>4162</v>
      </c>
      <c r="AH1674" s="55"/>
      <c r="AI1674" s="181"/>
      <c r="AJ1674" s="115"/>
      <c r="AK1674" s="115"/>
      <c r="AL1674" s="40" t="str">
        <f>VLOOKUP(B1674,SAOM!B$2:U3332,20,0)</f>
        <v>Vai deixar conectado no modem, não tem computador no psf.</v>
      </c>
    </row>
    <row r="1675" spans="1:38" s="57" customFormat="1" ht="15.75" customHeight="1">
      <c r="A1675" s="39">
        <v>5925</v>
      </c>
      <c r="B1675" s="31">
        <v>5925</v>
      </c>
      <c r="C1675" s="31">
        <v>5925</v>
      </c>
      <c r="D1675" s="31" t="str">
        <f>VLOOKUP(B1675,SAOM!B$2:H3332,7,0)</f>
        <v>SES-AROS-5925</v>
      </c>
      <c r="E1675" s="24">
        <v>41372</v>
      </c>
      <c r="F1675" s="24">
        <f t="shared" si="97"/>
        <v>41417</v>
      </c>
      <c r="G1675" s="24">
        <f>VLOOKUP(B1675,SAOM!B$2:D3219,3,0)</f>
        <v>41417</v>
      </c>
      <c r="H1675" s="24">
        <f t="shared" si="96"/>
        <v>41432</v>
      </c>
      <c r="I1675" s="24" t="s">
        <v>458</v>
      </c>
      <c r="J1675" s="48" t="s">
        <v>469</v>
      </c>
      <c r="K1675" s="31" t="str">
        <f>VLOOKUP(B1675,SAOM!B$2:H3216,4,0)</f>
        <v>Aceito</v>
      </c>
      <c r="L1675" s="48" t="s">
        <v>14234</v>
      </c>
      <c r="M1675" s="31" t="str">
        <f>VLOOKUP(B1675,SAOM!B$2:F3502,5,0)</f>
        <v>SH Sat</v>
      </c>
      <c r="N1675" s="40" t="s">
        <v>13858</v>
      </c>
      <c r="O1675" s="40" t="str">
        <f>VLOOKUP(N1675,Coordenadas!B$2:C2522,2,0)</f>
        <v>OESTE</v>
      </c>
      <c r="P1675" s="40" t="str">
        <f>VLOOKUP(N1675,Coordenadas!B$2:D2522,3,0)</f>
        <v xml:space="preserve"> 20°17'42.71"S</v>
      </c>
      <c r="Q1675" s="40" t="str">
        <f>VLOOKUP(N1675,Coordenadas!B$2:E2522,4,0)</f>
        <v xml:space="preserve"> 45°32'41.09"O</v>
      </c>
      <c r="R1675" s="31">
        <v>4033</v>
      </c>
      <c r="S1675" s="24">
        <v>41375</v>
      </c>
      <c r="T1675" s="54" t="str">
        <f>VLOOKUP(B1675,SAOM!B$2:M3216,9,0)</f>
        <v xml:space="preserve"> 	Alyne Pires de Morais</v>
      </c>
      <c r="U1675" s="24" t="str">
        <f>VLOOKUP(B1675,SAOM!B$2:N3216,10,0)</f>
        <v>Rua João Jovino, 335 - Bairro Cidade Esperança I</v>
      </c>
      <c r="V1675" s="54" t="str">
        <f>VLOOKUP(B1675,SAOM!B$2:P3216,12,0)</f>
        <v>(37) 3351-5110</v>
      </c>
      <c r="W1675" s="175" t="str">
        <f>VLOOKUP(B1675,SAOM!B$2:O3216,11,0)</f>
        <v>35588-000</v>
      </c>
      <c r="X1675" s="31" t="str">
        <f>VLOOKUP(B1675,SAOM!B$2:Q3216,13,0)</f>
        <v>00:20:0e:10:60:85</v>
      </c>
      <c r="Y1675" s="24">
        <v>41397</v>
      </c>
      <c r="Z1675" s="222" t="s">
        <v>12144</v>
      </c>
      <c r="AA1675" s="56">
        <v>41400</v>
      </c>
      <c r="AB1675" s="56">
        <v>41401</v>
      </c>
      <c r="AC1675" s="288" t="e">
        <f>VLOOKUP(D1675,Faturamento!D$3:F3110,3,0)</f>
        <v>#N/A</v>
      </c>
      <c r="AD1675" s="45"/>
      <c r="AE1675" s="55" t="str">
        <f>VLOOKUP(B1675,SAOM!B$2:T3216,16,0)</f>
        <v>-</v>
      </c>
      <c r="AF1675" s="55">
        <f t="shared" si="98"/>
        <v>41490</v>
      </c>
      <c r="AG1675" s="55" t="s">
        <v>4162</v>
      </c>
      <c r="AH1675" s="55"/>
      <c r="AI1675" s="181"/>
      <c r="AJ1675" s="115"/>
      <c r="AK1675" s="115"/>
      <c r="AL1675" s="40" t="str">
        <f>VLOOKUP(B1675,SAOM!B$2:U3333,20,0)</f>
        <v>Conectado ao modem</v>
      </c>
    </row>
    <row r="1676" spans="1:38" s="15" customFormat="1" ht="15.75" customHeight="1">
      <c r="A1676" s="39">
        <v>5924</v>
      </c>
      <c r="B1676" s="31">
        <v>5924</v>
      </c>
      <c r="C1676" s="31">
        <v>5924</v>
      </c>
      <c r="D1676" s="33" t="str">
        <f>VLOOKUP(B1676,SAOM!B$2:H3333,7,0)</f>
        <v>SES-AROS-5924</v>
      </c>
      <c r="E1676" s="13">
        <v>41372</v>
      </c>
      <c r="F1676" s="13">
        <f t="shared" si="97"/>
        <v>41417</v>
      </c>
      <c r="G1676" s="13">
        <f>VLOOKUP(B1676,SAOM!B$2:D3220,3,0)</f>
        <v>41417</v>
      </c>
      <c r="H1676" s="13">
        <f t="shared" si="96"/>
        <v>41432</v>
      </c>
      <c r="I1676" s="13" t="s">
        <v>458</v>
      </c>
      <c r="J1676" s="10" t="s">
        <v>469</v>
      </c>
      <c r="K1676" s="33" t="str">
        <f>VLOOKUP(B1676,SAOM!B$2:H3217,4,0)</f>
        <v>Aceito</v>
      </c>
      <c r="L1676" s="10" t="s">
        <v>14234</v>
      </c>
      <c r="M1676" s="33" t="str">
        <f>VLOOKUP(B1676,SAOM!B$2:F3503,5,0)</f>
        <v>SH Sat</v>
      </c>
      <c r="N1676" s="11" t="s">
        <v>13858</v>
      </c>
      <c r="O1676" s="11" t="str">
        <f>VLOOKUP(N1676,Coordenadas!B$2:C2523,2,0)</f>
        <v>OESTE</v>
      </c>
      <c r="P1676" s="11" t="str">
        <f>VLOOKUP(N1676,Coordenadas!B$2:D2523,3,0)</f>
        <v xml:space="preserve"> 20°17'42.71"S</v>
      </c>
      <c r="Q1676" s="11" t="str">
        <f>VLOOKUP(N1676,Coordenadas!B$2:E2523,4,0)</f>
        <v xml:space="preserve"> 45°32'41.09"O</v>
      </c>
      <c r="R1676" s="33">
        <v>4033</v>
      </c>
      <c r="S1676" s="13">
        <v>41375</v>
      </c>
      <c r="T1676" s="35" t="str">
        <f>VLOOKUP(B1676,SAOM!B$2:M3217,9,0)</f>
        <v>Ana Paula Lucas</v>
      </c>
      <c r="U1676" s="13" t="str">
        <f>VLOOKUP(B1676,SAOM!B$2:N3217,10,0)</f>
        <v>Rua Iguatama, 421 - Bairro São Judas</v>
      </c>
      <c r="V1676" s="35" t="str">
        <f>VLOOKUP(B1676,SAOM!B$2:P3217,12,0)</f>
        <v xml:space="preserve"> 	(37) 3351-5346</v>
      </c>
      <c r="W1676" s="60" t="str">
        <f>VLOOKUP(B1676,SAOM!B$2:O3217,11,0)</f>
        <v>35588-000</v>
      </c>
      <c r="X1676" s="33" t="str">
        <f>VLOOKUP(B1676,SAOM!B$2:Q3217,13,0)</f>
        <v>00:20:0e:10:60:2d</v>
      </c>
      <c r="Y1676" s="13">
        <v>41396</v>
      </c>
      <c r="Z1676" s="50" t="s">
        <v>12144</v>
      </c>
      <c r="AA1676" s="28">
        <v>41397</v>
      </c>
      <c r="AB1676" s="28">
        <v>41397</v>
      </c>
      <c r="AC1676" s="287" t="e">
        <f>VLOOKUP(D1676,Faturamento!D$3:F3111,3,0)</f>
        <v>#N/A</v>
      </c>
      <c r="AD1676" s="41"/>
      <c r="AE1676" s="14" t="str">
        <f>VLOOKUP(B1676,SAOM!B$2:T3217,16,0)</f>
        <v>-</v>
      </c>
      <c r="AF1676" s="14">
        <f t="shared" si="98"/>
        <v>41487</v>
      </c>
      <c r="AG1676" s="14" t="s">
        <v>4162</v>
      </c>
      <c r="AH1676" s="14"/>
      <c r="AI1676" s="47"/>
      <c r="AJ1676" s="114"/>
      <c r="AK1676" s="114"/>
      <c r="AL1676" s="11" t="str">
        <f>VLOOKUP(B1676,SAOM!B$2:U3334,20,0)</f>
        <v>Conectado ao modem</v>
      </c>
    </row>
    <row r="1677" spans="1:38" s="15" customFormat="1" ht="15.75" customHeight="1">
      <c r="A1677" s="39">
        <v>5900</v>
      </c>
      <c r="B1677" s="31">
        <v>5900</v>
      </c>
      <c r="C1677" s="31">
        <v>5900</v>
      </c>
      <c r="D1677" s="33" t="str">
        <f>VLOOKUP(B1677,SAOM!B$2:H3334,7,0)</f>
        <v>SES-CAHA-5900</v>
      </c>
      <c r="E1677" s="13">
        <v>41372</v>
      </c>
      <c r="F1677" s="13">
        <f t="shared" si="97"/>
        <v>41417</v>
      </c>
      <c r="G1677" s="13">
        <f>VLOOKUP(B1677,SAOM!B$2:D3221,3,0)</f>
        <v>41417</v>
      </c>
      <c r="H1677" s="13">
        <f t="shared" si="96"/>
        <v>41432</v>
      </c>
      <c r="I1677" s="13" t="s">
        <v>458</v>
      </c>
      <c r="J1677" s="10" t="s">
        <v>469</v>
      </c>
      <c r="K1677" s="33" t="str">
        <f>VLOOKUP(B1677,SAOM!B$2:H3218,4,0)</f>
        <v>Aceito</v>
      </c>
      <c r="L1677" s="10" t="s">
        <v>14234</v>
      </c>
      <c r="M1677" s="33" t="str">
        <f>VLOOKUP(B1677,SAOM!B$2:F3504,5,0)</f>
        <v>SH Sat</v>
      </c>
      <c r="N1677" s="11" t="s">
        <v>164</v>
      </c>
      <c r="O1677" s="11" t="str">
        <f>VLOOKUP(N1677,Coordenadas!B$2:C2524,2,0)</f>
        <v>JEQUITINHONHA</v>
      </c>
      <c r="P1677" s="11" t="str">
        <f>VLOOKUP(N1677,Coordenadas!B$2:D2524,3,0)</f>
        <v xml:space="preserve"> 17°41'29.43"S</v>
      </c>
      <c r="Q1677" s="11" t="str">
        <f>VLOOKUP(N1677,Coordenadas!B$2:E2524,4,0)</f>
        <v xml:space="preserve"> 42°30'57.92"O</v>
      </c>
      <c r="R1677" s="33">
        <v>4033</v>
      </c>
      <c r="S1677" s="13">
        <v>41375</v>
      </c>
      <c r="T1677" s="35" t="str">
        <f>VLOOKUP(B1677,SAOM!B$2:M3218,9,0)</f>
        <v xml:space="preserve"> 	Silvana de Oliveira</v>
      </c>
      <c r="U1677" s="13" t="str">
        <f>VLOOKUP(B1677,SAOM!B$2:N3218,10,0)</f>
        <v>Rua Bom Jesus do Galego - Zona Rural</v>
      </c>
      <c r="V1677" s="35" t="str">
        <f>VLOOKUP(B1677,SAOM!B$2:P3218,12,0)</f>
        <v xml:space="preserve"> 	(33)3516 - 5913</v>
      </c>
      <c r="W1677" s="60" t="str">
        <f>VLOOKUP(B1677,SAOM!B$2:O3218,11,0)</f>
        <v>39680-000</v>
      </c>
      <c r="X1677" s="33" t="str">
        <f>VLOOKUP(B1677,SAOM!B$2:Q3218,13,0)</f>
        <v>00:20:0e:10:60:30</v>
      </c>
      <c r="Y1677" s="13">
        <v>41396</v>
      </c>
      <c r="Z1677" s="50" t="s">
        <v>12806</v>
      </c>
      <c r="AA1677" s="28">
        <v>41396</v>
      </c>
      <c r="AB1677" s="28">
        <v>41401</v>
      </c>
      <c r="AC1677" s="287" t="e">
        <f>VLOOKUP(D1677,Faturamento!D$3:F3112,3,0)</f>
        <v>#N/A</v>
      </c>
      <c r="AD1677" s="41"/>
      <c r="AE1677" s="14" t="str">
        <f>VLOOKUP(B1677,SAOM!B$2:T3218,16,0)</f>
        <v>-</v>
      </c>
      <c r="AF1677" s="14">
        <f t="shared" si="98"/>
        <v>41486</v>
      </c>
      <c r="AG1677" s="14" t="s">
        <v>4162</v>
      </c>
      <c r="AH1677" s="14"/>
      <c r="AI1677" s="47"/>
      <c r="AJ1677" s="114"/>
      <c r="AK1677" s="114"/>
      <c r="AL1677" s="11" t="str">
        <f>VLOOKUP(B1677,SAOM!B$2:U3335,20,0)</f>
        <v>conectado ao modem</v>
      </c>
    </row>
    <row r="1678" spans="1:38" s="15" customFormat="1" ht="15.75" customHeight="1">
      <c r="A1678" s="39">
        <v>5899</v>
      </c>
      <c r="B1678" s="31">
        <v>5899</v>
      </c>
      <c r="C1678" s="31">
        <v>5899</v>
      </c>
      <c r="D1678" s="33" t="str">
        <f>VLOOKUP(B1678,SAOM!B$2:H3335,7,0)</f>
        <v>SES-CAHA-5899</v>
      </c>
      <c r="E1678" s="13">
        <v>41372</v>
      </c>
      <c r="F1678" s="13">
        <f t="shared" si="97"/>
        <v>41417</v>
      </c>
      <c r="G1678" s="13">
        <f>VLOOKUP(B1678,SAOM!B$2:D3222,3,0)</f>
        <v>41417</v>
      </c>
      <c r="H1678" s="13">
        <f t="shared" si="96"/>
        <v>41432</v>
      </c>
      <c r="I1678" s="13">
        <v>41396</v>
      </c>
      <c r="J1678" s="10" t="s">
        <v>700</v>
      </c>
      <c r="K1678" s="33" t="str">
        <f>VLOOKUP(B1678,SAOM!B$2:H3219,4,0)</f>
        <v>Paralisado</v>
      </c>
      <c r="L1678" s="10" t="s">
        <v>14234</v>
      </c>
      <c r="M1678" s="33" t="str">
        <f>VLOOKUP(B1678,SAOM!B$2:F3505,5,0)</f>
        <v>SH Sat</v>
      </c>
      <c r="N1678" s="11" t="s">
        <v>164</v>
      </c>
      <c r="O1678" s="11" t="str">
        <f>VLOOKUP(N1678,Coordenadas!B$2:C2525,2,0)</f>
        <v>JEQUITINHONHA</v>
      </c>
      <c r="P1678" s="11" t="str">
        <f>VLOOKUP(N1678,Coordenadas!B$2:D2525,3,0)</f>
        <v xml:space="preserve"> 17°41'29.43"S</v>
      </c>
      <c r="Q1678" s="11" t="str">
        <f>VLOOKUP(N1678,Coordenadas!B$2:E2525,4,0)</f>
        <v xml:space="preserve"> 42°30'57.92"O</v>
      </c>
      <c r="R1678" s="33">
        <v>4033</v>
      </c>
      <c r="S1678" s="13">
        <v>41375</v>
      </c>
      <c r="T1678" s="35" t="str">
        <f>VLOOKUP(B1678,SAOM!B$2:M3219,9,0)</f>
        <v>Jordana W. Aparecida Barbosa</v>
      </c>
      <c r="U1678" s="13" t="str">
        <f>VLOOKUP(B1678,SAOM!B$2:N3219,10,0)</f>
        <v>Rua Capelinha SN - Comunidade Ponte Nova</v>
      </c>
      <c r="V1678" s="35" t="str">
        <f>VLOOKUP(B1678,SAOM!B$2:P3219,12,0)</f>
        <v>(33)3516 - 4154</v>
      </c>
      <c r="W1678" s="60" t="str">
        <f>VLOOKUP(B1678,SAOM!B$2:O3219,11,0)</f>
        <v>39680-000</v>
      </c>
      <c r="X1678" s="33" t="str">
        <f>VLOOKUP(B1678,SAOM!B$2:Q3219,13,0)</f>
        <v>-</v>
      </c>
      <c r="Y1678" s="13"/>
      <c r="Z1678" s="50"/>
      <c r="AA1678" s="28"/>
      <c r="AB1678" s="28"/>
      <c r="AC1678" s="287" t="e">
        <f>VLOOKUP(D1678,Faturamento!D$3:F3113,3,0)</f>
        <v>#N/A</v>
      </c>
      <c r="AD1678" s="41"/>
      <c r="AE1678" s="14" t="str">
        <f>VLOOKUP(B1678,SAOM!B$2:T3219,16,0)</f>
        <v>02/05/2013 10:26:22 	Hernan Martins Alves 	Na OS 5899 o endereço apresentou divergência. O endereço correto é Rua Santa Luzia, s/n. O contato no local é Wanderleia de Souza (técnica de enfermagem) - Tel (38) 9163-6981.  	Pendência Ativação</v>
      </c>
      <c r="AF1678" s="14">
        <f t="shared" si="98"/>
        <v>90</v>
      </c>
      <c r="AG1678" s="14" t="s">
        <v>4162</v>
      </c>
      <c r="AH1678" s="14"/>
      <c r="AI1678" s="47"/>
      <c r="AJ1678" s="114"/>
      <c r="AK1678" s="114"/>
      <c r="AL1678" s="11" t="str">
        <f>VLOOKUP(B1678,SAOM!B$2:U3336,20,0)</f>
        <v>-</v>
      </c>
    </row>
    <row r="1679" spans="1:38" s="15" customFormat="1" ht="15.75" customHeight="1">
      <c r="A1679" s="39">
        <v>5897</v>
      </c>
      <c r="B1679" s="31">
        <v>5897</v>
      </c>
      <c r="C1679" s="31">
        <v>5897</v>
      </c>
      <c r="D1679" s="33" t="str">
        <f>VLOOKUP(B1679,SAOM!B$2:H3336,7,0)</f>
        <v>SES-CAHA-5897</v>
      </c>
      <c r="E1679" s="13">
        <v>41372</v>
      </c>
      <c r="F1679" s="13">
        <f t="shared" si="97"/>
        <v>41417</v>
      </c>
      <c r="G1679" s="13">
        <f>VLOOKUP(B1679,SAOM!B$2:D3223,3,0)</f>
        <v>41417</v>
      </c>
      <c r="H1679" s="13">
        <f t="shared" si="96"/>
        <v>41432</v>
      </c>
      <c r="I1679" s="13" t="s">
        <v>458</v>
      </c>
      <c r="J1679" s="10" t="s">
        <v>469</v>
      </c>
      <c r="K1679" s="33" t="str">
        <f>VLOOKUP(B1679,SAOM!B$2:H3220,4,0)</f>
        <v>Aceito</v>
      </c>
      <c r="L1679" s="10" t="s">
        <v>14234</v>
      </c>
      <c r="M1679" s="33" t="str">
        <f>VLOOKUP(B1679,SAOM!B$2:F3506,5,0)</f>
        <v>SH Sat</v>
      </c>
      <c r="N1679" s="11" t="s">
        <v>164</v>
      </c>
      <c r="O1679" s="11" t="str">
        <f>VLOOKUP(N1679,Coordenadas!B$2:C2526,2,0)</f>
        <v>JEQUITINHONHA</v>
      </c>
      <c r="P1679" s="11" t="str">
        <f>VLOOKUP(N1679,Coordenadas!B$2:D2526,3,0)</f>
        <v xml:space="preserve"> 17°41'29.43"S</v>
      </c>
      <c r="Q1679" s="11" t="str">
        <f>VLOOKUP(N1679,Coordenadas!B$2:E2526,4,0)</f>
        <v xml:space="preserve"> 42°30'57.92"O</v>
      </c>
      <c r="R1679" s="33">
        <v>4033</v>
      </c>
      <c r="S1679" s="13">
        <v>41375</v>
      </c>
      <c r="T1679" s="35" t="str">
        <f>VLOOKUP(B1679,SAOM!B$2:M3220,9,0)</f>
        <v>Sabrina Almeida de Mendonça</v>
      </c>
      <c r="U1679" s="13" t="str">
        <f>VLOOKUP(B1679,SAOM!B$2:N3220,10,0)</f>
        <v xml:space="preserve"> 	Avenida Topázio nº 70 - Bairro Vista Alegre</v>
      </c>
      <c r="V1679" s="35" t="str">
        <f>VLOOKUP(B1679,SAOM!B$2:P3220,12,0)</f>
        <v xml:space="preserve"> 	(33)35163843</v>
      </c>
      <c r="W1679" s="60" t="str">
        <f>VLOOKUP(B1679,SAOM!B$2:O3220,11,0)</f>
        <v>39680-000</v>
      </c>
      <c r="X1679" s="33" t="str">
        <f>VLOOKUP(B1679,SAOM!B$2:Q3220,13,0)</f>
        <v>00:20:0e:10:5f:d1</v>
      </c>
      <c r="Y1679" s="13">
        <v>41394</v>
      </c>
      <c r="Z1679" s="50" t="s">
        <v>12880</v>
      </c>
      <c r="AA1679" s="56">
        <v>41394</v>
      </c>
      <c r="AB1679" s="28">
        <v>41401</v>
      </c>
      <c r="AC1679" s="287">
        <f>VLOOKUP(D1679,Faturamento!D$3:F3114,3,0)</f>
        <v>41425</v>
      </c>
      <c r="AD1679" s="41"/>
      <c r="AE1679" s="14" t="str">
        <f>VLOOKUP(B1679,SAOM!B$2:T3220,16,0)</f>
        <v>-</v>
      </c>
      <c r="AF1679" s="14">
        <f t="shared" si="98"/>
        <v>41484</v>
      </c>
      <c r="AG1679" s="14" t="s">
        <v>4162</v>
      </c>
      <c r="AH1679" s="14"/>
      <c r="AI1679" s="47"/>
      <c r="AJ1679" s="114"/>
      <c r="AK1679" s="114"/>
      <c r="AL1679" s="11" t="str">
        <f>VLOOKUP(B1679,SAOM!B$2:U3337,20,0)</f>
        <v>Modem.</v>
      </c>
    </row>
    <row r="1680" spans="1:38" s="57" customFormat="1" ht="15.75" customHeight="1">
      <c r="A1680" s="39">
        <v>5896</v>
      </c>
      <c r="B1680" s="31">
        <v>5896</v>
      </c>
      <c r="C1680" s="31">
        <v>5896</v>
      </c>
      <c r="D1680" s="31" t="str">
        <f>VLOOKUP(B1680,SAOM!B$2:H3337,7,0)</f>
        <v>SES-CAHA-5896</v>
      </c>
      <c r="E1680" s="24">
        <v>41372</v>
      </c>
      <c r="F1680" s="24">
        <f t="shared" si="97"/>
        <v>41417</v>
      </c>
      <c r="G1680" s="24">
        <f>VLOOKUP(B1680,SAOM!B$2:D3224,3,0)</f>
        <v>41417</v>
      </c>
      <c r="H1680" s="24">
        <f t="shared" si="96"/>
        <v>41432</v>
      </c>
      <c r="I1680" s="24" t="s">
        <v>458</v>
      </c>
      <c r="J1680" s="48" t="s">
        <v>469</v>
      </c>
      <c r="K1680" s="31" t="str">
        <f>VLOOKUP(B1680,SAOM!B$2:H3221,4,0)</f>
        <v>Aceito</v>
      </c>
      <c r="L1680" s="48" t="s">
        <v>14234</v>
      </c>
      <c r="M1680" s="31" t="str">
        <f>VLOOKUP(B1680,SAOM!B$2:F3507,5,0)</f>
        <v>SH Sat</v>
      </c>
      <c r="N1680" s="40" t="s">
        <v>164</v>
      </c>
      <c r="O1680" s="40" t="str">
        <f>VLOOKUP(N1680,Coordenadas!B$2:C2527,2,0)</f>
        <v>JEQUITINHONHA</v>
      </c>
      <c r="P1680" s="40" t="str">
        <f>VLOOKUP(N1680,Coordenadas!B$2:D2527,3,0)</f>
        <v xml:space="preserve"> 17°41'29.43"S</v>
      </c>
      <c r="Q1680" s="40" t="str">
        <f>VLOOKUP(N1680,Coordenadas!B$2:E2527,4,0)</f>
        <v xml:space="preserve"> 42°30'57.92"O</v>
      </c>
      <c r="R1680" s="31">
        <v>4033</v>
      </c>
      <c r="S1680" s="24">
        <v>41375</v>
      </c>
      <c r="T1680" s="54" t="str">
        <f>VLOOKUP(B1680,SAOM!B$2:M3221,9,0)</f>
        <v>Jhescy Gracy Silva Gomes</v>
      </c>
      <c r="U1680" s="24" t="str">
        <f>VLOOKUP(B1680,SAOM!B$2:N3221,10,0)</f>
        <v>Rua Aeroporto SN - Bairro Jardim Aeroporto</v>
      </c>
      <c r="V1680" s="54" t="str">
        <f>VLOOKUP(B1680,SAOM!B$2:P3221,12,0)</f>
        <v>33 35162348</v>
      </c>
      <c r="W1680" s="175" t="str">
        <f>VLOOKUP(B1680,SAOM!B$2:O3221,11,0)</f>
        <v>39680-000</v>
      </c>
      <c r="X1680" s="31" t="str">
        <f>VLOOKUP(B1680,SAOM!B$2:Q3221,13,0)</f>
        <v>00:20:0E:10:60:3D</v>
      </c>
      <c r="Y1680" s="24">
        <v>41393</v>
      </c>
      <c r="Z1680" s="222" t="s">
        <v>17939</v>
      </c>
      <c r="AA1680" s="56">
        <v>41394</v>
      </c>
      <c r="AB1680" s="56">
        <v>41401</v>
      </c>
      <c r="AC1680" s="288">
        <f>VLOOKUP(D1680,Faturamento!D$3:F3115,3,0)</f>
        <v>41425</v>
      </c>
      <c r="AD1680" s="45"/>
      <c r="AE1680" s="55" t="str">
        <f>VLOOKUP(B1680,SAOM!B$2:T3221,16,0)</f>
        <v>-</v>
      </c>
      <c r="AF1680" s="55">
        <f t="shared" si="98"/>
        <v>41484</v>
      </c>
      <c r="AG1680" s="55" t="s">
        <v>4162</v>
      </c>
      <c r="AH1680" s="55"/>
      <c r="AI1680" s="181"/>
      <c r="AJ1680" s="115"/>
      <c r="AK1680" s="115"/>
      <c r="AL1680" s="40" t="str">
        <f>VLOOKUP(B1680,SAOM!B$2:U3338,20,0)</f>
        <v>Vai deixar conectado no modem, porem não tem computador.</v>
      </c>
    </row>
    <row r="1681" spans="1:38" s="57" customFormat="1" ht="15.75" customHeight="1">
      <c r="A1681" s="39">
        <v>5895</v>
      </c>
      <c r="B1681" s="31">
        <v>5895</v>
      </c>
      <c r="C1681" s="31">
        <v>5895</v>
      </c>
      <c r="D1681" s="31" t="str">
        <f>VLOOKUP(B1681,SAOM!B$2:H3338,7,0)</f>
        <v>SES-CAHA-5895</v>
      </c>
      <c r="E1681" s="24">
        <v>41372</v>
      </c>
      <c r="F1681" s="24">
        <f t="shared" si="97"/>
        <v>41417</v>
      </c>
      <c r="G1681" s="24">
        <f>VLOOKUP(B1681,SAOM!B$2:D3225,3,0)</f>
        <v>41421</v>
      </c>
      <c r="H1681" s="24">
        <f t="shared" si="96"/>
        <v>41432</v>
      </c>
      <c r="I1681" s="24">
        <v>41400</v>
      </c>
      <c r="J1681" s="48" t="s">
        <v>469</v>
      </c>
      <c r="K1681" s="31" t="str">
        <f>VLOOKUP(B1681,SAOM!B$2:H3222,4,0)</f>
        <v>Agendado</v>
      </c>
      <c r="L1681" s="48" t="s">
        <v>14234</v>
      </c>
      <c r="M1681" s="31" t="str">
        <f>VLOOKUP(B1681,SAOM!B$2:F3508,5,0)</f>
        <v>SH Sat</v>
      </c>
      <c r="N1681" s="40" t="s">
        <v>164</v>
      </c>
      <c r="O1681" s="40" t="str">
        <f>VLOOKUP(N1681,Coordenadas!B$2:C2528,2,0)</f>
        <v>JEQUITINHONHA</v>
      </c>
      <c r="P1681" s="40" t="str">
        <f>VLOOKUP(N1681,Coordenadas!B$2:D2528,3,0)</f>
        <v xml:space="preserve"> 17°41'29.43"S</v>
      </c>
      <c r="Q1681" s="40" t="str">
        <f>VLOOKUP(N1681,Coordenadas!B$2:E2528,4,0)</f>
        <v xml:space="preserve"> 42°30'57.92"O</v>
      </c>
      <c r="R1681" s="31">
        <v>4033</v>
      </c>
      <c r="S1681" s="24">
        <v>41400</v>
      </c>
      <c r="T1681" s="54" t="str">
        <f>VLOOKUP(B1681,SAOM!B$2:M3222,9,0)</f>
        <v>Idelziana de Oliveira</v>
      </c>
      <c r="U1681" s="24" t="str">
        <f>VLOOKUP(B1681,SAOM!B$2:N3222,10,0)</f>
        <v xml:space="preserve"> 	João Antônio Gomes de Melo , 61   - Bairro Vila Operaria</v>
      </c>
      <c r="V1681" s="54" t="str">
        <f>VLOOKUP(B1681,SAOM!B$2:P3222,12,0)</f>
        <v>(33)3516 - 2756</v>
      </c>
      <c r="W1681" s="175" t="str">
        <f>VLOOKUP(B1681,SAOM!B$2:O3222,11,0)</f>
        <v>39680-000</v>
      </c>
      <c r="X1681" s="31" t="str">
        <f>VLOOKUP(B1681,SAOM!B$2:Q3222,13,0)</f>
        <v>00:20:0E:10:5E:8F</v>
      </c>
      <c r="Y1681" s="24">
        <v>41404</v>
      </c>
      <c r="Z1681" s="222" t="s">
        <v>12178</v>
      </c>
      <c r="AA1681" s="56">
        <v>41407</v>
      </c>
      <c r="AB1681" s="56"/>
      <c r="AC1681" s="288" t="e">
        <f>VLOOKUP(D1681,Faturamento!D$3:F3116,3,0)</f>
        <v>#N/A</v>
      </c>
      <c r="AD1681" s="45" t="s">
        <v>17890</v>
      </c>
      <c r="AE1681" s="55"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55">
        <f t="shared" si="98"/>
        <v>41497</v>
      </c>
      <c r="AG1681" s="55" t="s">
        <v>4162</v>
      </c>
      <c r="AH1681" s="55"/>
      <c r="AI1681" s="181"/>
      <c r="AJ1681" s="115"/>
      <c r="AK1681" s="115"/>
      <c r="AL1681" s="40" t="str">
        <f>VLOOKUP(B1681,SAOM!B$2:U3339,20,0)</f>
        <v>Vai deixar conectado no modem, não tem computador.</v>
      </c>
    </row>
    <row r="1682" spans="1:38" s="57" customFormat="1" ht="15.75" customHeight="1">
      <c r="A1682" s="39">
        <v>5894</v>
      </c>
      <c r="B1682" s="31">
        <v>5894</v>
      </c>
      <c r="C1682" s="31">
        <v>5894</v>
      </c>
      <c r="D1682" s="31" t="str">
        <f>VLOOKUP(B1682,SAOM!B$2:H3339,7,0)</f>
        <v>SES-CAHA-5894</v>
      </c>
      <c r="E1682" s="24">
        <v>41372</v>
      </c>
      <c r="F1682" s="24">
        <f t="shared" si="97"/>
        <v>41417</v>
      </c>
      <c r="G1682" s="24">
        <f>VLOOKUP(B1682,SAOM!B$2:D3226,3,0)</f>
        <v>41417</v>
      </c>
      <c r="H1682" s="24">
        <f t="shared" si="96"/>
        <v>41432</v>
      </c>
      <c r="I1682" s="24" t="s">
        <v>458</v>
      </c>
      <c r="J1682" s="48" t="s">
        <v>469</v>
      </c>
      <c r="K1682" s="31" t="str">
        <f>VLOOKUP(B1682,SAOM!B$2:H3223,4,0)</f>
        <v>Aceito</v>
      </c>
      <c r="L1682" s="48" t="s">
        <v>14234</v>
      </c>
      <c r="M1682" s="31" t="str">
        <f>VLOOKUP(B1682,SAOM!B$2:F3509,5,0)</f>
        <v>SH Sat</v>
      </c>
      <c r="N1682" s="40" t="s">
        <v>164</v>
      </c>
      <c r="O1682" s="40" t="str">
        <f>VLOOKUP(N1682,Coordenadas!B$2:C2529,2,0)</f>
        <v>JEQUITINHONHA</v>
      </c>
      <c r="P1682" s="40" t="str">
        <f>VLOOKUP(N1682,Coordenadas!B$2:D2529,3,0)</f>
        <v xml:space="preserve"> 17°41'29.43"S</v>
      </c>
      <c r="Q1682" s="40" t="str">
        <f>VLOOKUP(N1682,Coordenadas!B$2:E2529,4,0)</f>
        <v xml:space="preserve"> 42°30'57.92"O</v>
      </c>
      <c r="R1682" s="31">
        <v>4033</v>
      </c>
      <c r="S1682" s="24">
        <v>41375</v>
      </c>
      <c r="T1682" s="54" t="str">
        <f>VLOOKUP(B1682,SAOM!B$2:M3223,9,0)</f>
        <v>Deliane Neves Silva</v>
      </c>
      <c r="U1682" s="24" t="str">
        <f>VLOOKUP(B1682,SAOM!B$2:N3223,10,0)</f>
        <v>Rua Antônio de Carvalho nº 200 - Bairro Maria Lucia</v>
      </c>
      <c r="V1682" s="54" t="str">
        <f>VLOOKUP(B1682,SAOM!B$2:P3223,12,0)</f>
        <v>(31)9422 - 4425</v>
      </c>
      <c r="W1682" s="175" t="str">
        <f>VLOOKUP(B1682,SAOM!B$2:O3223,11,0)</f>
        <v>39680-000</v>
      </c>
      <c r="X1682" s="31" t="str">
        <f>VLOOKUP(B1682,SAOM!B$2:Q3223,13,0)</f>
        <v>00:20:0e:10:5e:e0</v>
      </c>
      <c r="Y1682" s="24">
        <v>41394</v>
      </c>
      <c r="Z1682" s="222" t="s">
        <v>12880</v>
      </c>
      <c r="AA1682" s="56">
        <v>41400</v>
      </c>
      <c r="AB1682" s="56">
        <v>41401</v>
      </c>
      <c r="AC1682" s="288" t="e">
        <f>VLOOKUP(D1682,Faturamento!D$3:F3117,3,0)</f>
        <v>#N/A</v>
      </c>
      <c r="AD1682" s="45"/>
      <c r="AE1682" s="55" t="str">
        <f>VLOOKUP(B1682,SAOM!B$2:T3223,16,0)</f>
        <v>-</v>
      </c>
      <c r="AF1682" s="55">
        <f t="shared" si="98"/>
        <v>41490</v>
      </c>
      <c r="AG1682" s="55" t="s">
        <v>4162</v>
      </c>
      <c r="AH1682" s="55"/>
      <c r="AI1682" s="181"/>
      <c r="AJ1682" s="115"/>
      <c r="AK1682" s="115"/>
      <c r="AL1682" s="40" t="str">
        <f>VLOOKUP(B1682,SAOM!B$2:U3340,20,0)</f>
        <v>Conectado ao modem</v>
      </c>
    </row>
    <row r="1683" spans="1:38" s="57" customFormat="1" ht="15.75" customHeight="1">
      <c r="A1683" s="39">
        <v>5892</v>
      </c>
      <c r="B1683" s="31">
        <v>5892</v>
      </c>
      <c r="C1683" s="31">
        <v>5892</v>
      </c>
      <c r="D1683" s="31" t="str">
        <f>VLOOKUP(B1683,SAOM!B$2:H3340,7,0)</f>
        <v>SES-CAHA-5892</v>
      </c>
      <c r="E1683" s="24">
        <v>41372</v>
      </c>
      <c r="F1683" s="24">
        <f t="shared" si="97"/>
        <v>41417</v>
      </c>
      <c r="G1683" s="24">
        <f>VLOOKUP(B1683,SAOM!B$2:D3227,3,0)</f>
        <v>41417</v>
      </c>
      <c r="H1683" s="24">
        <f t="shared" si="96"/>
        <v>41432</v>
      </c>
      <c r="I1683" s="24" t="s">
        <v>458</v>
      </c>
      <c r="J1683" s="48" t="s">
        <v>469</v>
      </c>
      <c r="K1683" s="31" t="str">
        <f>VLOOKUP(B1683,SAOM!B$2:H3224,4,0)</f>
        <v>Aceito</v>
      </c>
      <c r="L1683" s="48" t="s">
        <v>14234</v>
      </c>
      <c r="M1683" s="31" t="str">
        <f>VLOOKUP(B1683,SAOM!B$2:F3510,5,0)</f>
        <v>SH Sat</v>
      </c>
      <c r="N1683" s="40" t="s">
        <v>164</v>
      </c>
      <c r="O1683" s="40" t="str">
        <f>VLOOKUP(N1683,Coordenadas!B$2:C2530,2,0)</f>
        <v>JEQUITINHONHA</v>
      </c>
      <c r="P1683" s="40" t="str">
        <f>VLOOKUP(N1683,Coordenadas!B$2:D2530,3,0)</f>
        <v xml:space="preserve"> 17°41'29.43"S</v>
      </c>
      <c r="Q1683" s="40" t="str">
        <f>VLOOKUP(N1683,Coordenadas!B$2:E2530,4,0)</f>
        <v xml:space="preserve"> 42°30'57.92"O</v>
      </c>
      <c r="R1683" s="31">
        <v>4033</v>
      </c>
      <c r="S1683" s="24">
        <v>41375</v>
      </c>
      <c r="T1683" s="54" t="str">
        <f>VLOOKUP(B1683,SAOM!B$2:M3224,9,0)</f>
        <v xml:space="preserve"> 	Aline Cintia Gusmão</v>
      </c>
      <c r="U1683" s="24" t="str">
        <f>VLOOKUP(B1683,SAOM!B$2:N3224,10,0)</f>
        <v xml:space="preserve"> 	Rua José Pimenta de Figueiredo nº 293 - Bairro Centro</v>
      </c>
      <c r="V1683" s="54" t="str">
        <f>VLOOKUP(B1683,SAOM!B$2:P3224,12,0)</f>
        <v>(33)3516 - 2201</v>
      </c>
      <c r="W1683" s="175" t="str">
        <f>VLOOKUP(B1683,SAOM!B$2:O3224,11,0)</f>
        <v>39680-000</v>
      </c>
      <c r="X1683" s="31" t="str">
        <f>VLOOKUP(B1683,SAOM!B$2:Q3224,13,0)</f>
        <v>00:20:0e:10:60:3e</v>
      </c>
      <c r="Y1683" s="24">
        <v>41362</v>
      </c>
      <c r="Z1683" s="222" t="s">
        <v>12880</v>
      </c>
      <c r="AA1683" s="56">
        <v>41394</v>
      </c>
      <c r="AB1683" s="56">
        <v>41401</v>
      </c>
      <c r="AC1683" s="288">
        <f>VLOOKUP(D1683,Faturamento!D$3:F3118,3,0)</f>
        <v>41425</v>
      </c>
      <c r="AD1683" s="45"/>
      <c r="AE1683" s="55" t="str">
        <f>VLOOKUP(B1683,SAOM!B$2:T3224,16,0)</f>
        <v>-</v>
      </c>
      <c r="AF1683" s="55">
        <f t="shared" si="98"/>
        <v>41484</v>
      </c>
      <c r="AG1683" s="55" t="s">
        <v>4162</v>
      </c>
      <c r="AH1683" s="55"/>
      <c r="AI1683" s="181"/>
      <c r="AJ1683" s="115"/>
      <c r="AK1683" s="115"/>
      <c r="AL1683" s="40" t="str">
        <f>VLOOKUP(B1683,SAOM!B$2:U3341,20,0)</f>
        <v>Modem</v>
      </c>
    </row>
    <row r="1684" spans="1:38" s="15" customFormat="1" ht="15.75" customHeight="1">
      <c r="A1684" s="39">
        <v>5860</v>
      </c>
      <c r="B1684" s="31">
        <v>5860</v>
      </c>
      <c r="C1684" s="31">
        <v>5860</v>
      </c>
      <c r="D1684" s="33" t="str">
        <f>VLOOKUP(B1684,SAOM!B$2:H3341,7,0)</f>
        <v>SES-AROS-5860</v>
      </c>
      <c r="E1684" s="13">
        <v>41372</v>
      </c>
      <c r="F1684" s="13">
        <f t="shared" si="97"/>
        <v>41417</v>
      </c>
      <c r="G1684" s="13">
        <f>VLOOKUP(B1684,SAOM!B$2:D3228,3,0)</f>
        <v>41417</v>
      </c>
      <c r="H1684" s="13">
        <f t="shared" si="96"/>
        <v>41432</v>
      </c>
      <c r="I1684" s="13" t="s">
        <v>458</v>
      </c>
      <c r="J1684" s="10" t="s">
        <v>469</v>
      </c>
      <c r="K1684" s="33" t="str">
        <f>VLOOKUP(B1684,SAOM!B$2:H3225,4,0)</f>
        <v>Aceito</v>
      </c>
      <c r="L1684" s="10" t="s">
        <v>14234</v>
      </c>
      <c r="M1684" s="33" t="str">
        <f>VLOOKUP(B1684,SAOM!B$2:F3511,5,0)</f>
        <v>SH Sat</v>
      </c>
      <c r="N1684" s="11" t="s">
        <v>1757</v>
      </c>
      <c r="O1684" s="11" t="str">
        <f>VLOOKUP(N1684,Coordenadas!B$2:C2531,2,0)</f>
        <v>OESTE</v>
      </c>
      <c r="P1684" s="11" t="str">
        <f>VLOOKUP(N1684,Coordenadas!B$2:D2531,3,0)</f>
        <v xml:space="preserve"> 19°56'26.29"S</v>
      </c>
      <c r="Q1684" s="11" t="str">
        <f>VLOOKUP(N1684,Coordenadas!B$2:E2531,4,0)</f>
        <v xml:space="preserve"> 45°11'23.46"O</v>
      </c>
      <c r="R1684" s="33">
        <v>4033</v>
      </c>
      <c r="S1684" s="13">
        <v>41375</v>
      </c>
      <c r="T1684" s="35" t="str">
        <f>VLOOKUP(B1684,SAOM!B$2:M3225,9,0)</f>
        <v>Beatriz Alves Mota Santos/Taise Aparecida Rod</v>
      </c>
      <c r="U1684" s="13" t="str">
        <f>VLOOKUP(B1684,SAOM!B$2:N3225,10,0)</f>
        <v>Rua Padre Ludovicus - Bairro Cidade Nova</v>
      </c>
      <c r="V1684" s="35" t="str">
        <f>VLOOKUP(B1684,SAOM!B$2:P3225,12,0)</f>
        <v>(37) 3288-1163</v>
      </c>
      <c r="W1684" s="60" t="str">
        <f>VLOOKUP(B1684,SAOM!B$2:O3225,11,0)</f>
        <v>35603-000</v>
      </c>
      <c r="X1684" s="33" t="str">
        <f>VLOOKUP(B1684,SAOM!B$2:Q3225,13,0)</f>
        <v>00:20:0e:10:60:c1</v>
      </c>
      <c r="Y1684" s="13">
        <v>41404</v>
      </c>
      <c r="Z1684" s="50" t="s">
        <v>15547</v>
      </c>
      <c r="AA1684" s="28">
        <v>41404</v>
      </c>
      <c r="AB1684" s="28"/>
      <c r="AC1684" s="287" t="e">
        <f>VLOOKUP(D1684,Faturamento!D$3:F3119,3,0)</f>
        <v>#N/A</v>
      </c>
      <c r="AD1684" s="41"/>
      <c r="AE1684" s="14" t="str">
        <f>VLOOKUP(B1684,SAOM!B$2:T3225,16,0)</f>
        <v>-</v>
      </c>
      <c r="AF1684" s="14">
        <f t="shared" si="98"/>
        <v>41494</v>
      </c>
      <c r="AG1684" s="14" t="s">
        <v>4162</v>
      </c>
      <c r="AH1684" s="14"/>
      <c r="AI1684" s="47"/>
      <c r="AJ1684" s="114"/>
      <c r="AK1684" s="114"/>
      <c r="AL1684" s="11" t="str">
        <f>VLOOKUP(B1684,SAOM!B$2:U3342,20,0)</f>
        <v>no modem</v>
      </c>
    </row>
    <row r="1685" spans="1:38" s="15" customFormat="1" ht="15.75" customHeight="1">
      <c r="A1685" s="39">
        <v>5859</v>
      </c>
      <c r="B1685" s="31">
        <v>5859</v>
      </c>
      <c r="C1685" s="31">
        <v>5859</v>
      </c>
      <c r="D1685" s="33" t="str">
        <f>VLOOKUP(B1685,SAOM!B$2:H3342,7,0)</f>
        <v>SES-AROS-5859</v>
      </c>
      <c r="E1685" s="13">
        <v>41372</v>
      </c>
      <c r="F1685" s="13">
        <f t="shared" si="97"/>
        <v>41417</v>
      </c>
      <c r="G1685" s="13">
        <f>VLOOKUP(B1685,SAOM!B$2:D3229,3,0)</f>
        <v>41417</v>
      </c>
      <c r="H1685" s="13">
        <f t="shared" si="96"/>
        <v>41432</v>
      </c>
      <c r="I1685" s="13" t="s">
        <v>458</v>
      </c>
      <c r="J1685" s="10" t="s">
        <v>469</v>
      </c>
      <c r="K1685" s="33" t="str">
        <f>VLOOKUP(B1685,SAOM!B$2:H3226,4,0)</f>
        <v>Aceito</v>
      </c>
      <c r="L1685" s="10" t="s">
        <v>14234</v>
      </c>
      <c r="M1685" s="33" t="str">
        <f>VLOOKUP(B1685,SAOM!B$2:F3512,5,0)</f>
        <v>SH Sat</v>
      </c>
      <c r="N1685" s="11" t="s">
        <v>1757</v>
      </c>
      <c r="O1685" s="11" t="str">
        <f>VLOOKUP(N1685,Coordenadas!B$2:C2532,2,0)</f>
        <v>OESTE</v>
      </c>
      <c r="P1685" s="11" t="str">
        <f>VLOOKUP(N1685,Coordenadas!B$2:D2532,3,0)</f>
        <v xml:space="preserve"> 19°56'26.29"S</v>
      </c>
      <c r="Q1685" s="11" t="str">
        <f>VLOOKUP(N1685,Coordenadas!B$2:E2532,4,0)</f>
        <v xml:space="preserve"> 45°11'23.46"O</v>
      </c>
      <c r="R1685" s="33">
        <v>4033</v>
      </c>
      <c r="S1685" s="13">
        <v>41375</v>
      </c>
      <c r="T1685" s="35" t="str">
        <f>VLOOKUP(B1685,SAOM!B$2:M3226,9,0)</f>
        <v>Lucelia Xavier Lacerda/Beatriz Alves Mota San</v>
      </c>
      <c r="U1685" s="13" t="str">
        <f>VLOOKUP(B1685,SAOM!B$2:N3226,10,0)</f>
        <v>Avenida Belo Horizonte, 1587 - Bairro Centro</v>
      </c>
      <c r="V1685" s="35" t="str">
        <f>VLOOKUP(B1685,SAOM!B$2:P3226,12,0)</f>
        <v>(37) 3288-1163</v>
      </c>
      <c r="W1685" s="60" t="str">
        <f>VLOOKUP(B1685,SAOM!B$2:O3226,11,0)</f>
        <v>35603-000</v>
      </c>
      <c r="X1685" s="33" t="str">
        <f>VLOOKUP(B1685,SAOM!B$2:Q3226,13,0)</f>
        <v>00:20:0E:10:60:1B</v>
      </c>
      <c r="Y1685" s="13">
        <v>41402</v>
      </c>
      <c r="Z1685" s="50" t="s">
        <v>15547</v>
      </c>
      <c r="AA1685" s="28">
        <v>41404</v>
      </c>
      <c r="AB1685" s="28"/>
      <c r="AC1685" s="287" t="e">
        <f>VLOOKUP(D1685,Faturamento!D$3:F3120,3,0)</f>
        <v>#N/A</v>
      </c>
      <c r="AD1685" s="41"/>
      <c r="AE1685" s="14" t="str">
        <f>VLOOKUP(B1685,SAOM!B$2:T3226,16,0)</f>
        <v>-</v>
      </c>
      <c r="AF1685" s="14">
        <f t="shared" si="98"/>
        <v>41494</v>
      </c>
      <c r="AG1685" s="14" t="s">
        <v>4162</v>
      </c>
      <c r="AH1685" s="14"/>
      <c r="AI1685" s="47"/>
      <c r="AJ1685" s="114"/>
      <c r="AK1685" s="114"/>
      <c r="AL1685" s="11" t="str">
        <f>VLOOKUP(B1685,SAOM!B$2:U3343,20,0)</f>
        <v>Vai deixar conectado no mode, tem computador.</v>
      </c>
    </row>
    <row r="1686" spans="1:38" s="15" customFormat="1" ht="15.75" customHeight="1">
      <c r="A1686" s="39">
        <v>5861</v>
      </c>
      <c r="B1686" s="31">
        <v>5861</v>
      </c>
      <c r="C1686" s="31">
        <v>5861</v>
      </c>
      <c r="D1686" s="33" t="str">
        <f>VLOOKUP(B1686,SAOM!B$2:H3343,7,0)</f>
        <v>SES-AROS-5861</v>
      </c>
      <c r="E1686" s="13">
        <v>41372</v>
      </c>
      <c r="F1686" s="13">
        <f t="shared" si="97"/>
        <v>41417</v>
      </c>
      <c r="G1686" s="13">
        <f>VLOOKUP(B1686,SAOM!B$2:D3230,3,0)</f>
        <v>41417</v>
      </c>
      <c r="H1686" s="13">
        <f t="shared" si="96"/>
        <v>41432</v>
      </c>
      <c r="I1686" s="13" t="s">
        <v>458</v>
      </c>
      <c r="J1686" s="10" t="s">
        <v>469</v>
      </c>
      <c r="K1686" s="33" t="str">
        <f>VLOOKUP(B1686,SAOM!B$2:H3227,4,0)</f>
        <v>Aceito</v>
      </c>
      <c r="L1686" s="10" t="s">
        <v>14234</v>
      </c>
      <c r="M1686" s="33" t="str">
        <f>VLOOKUP(B1686,SAOM!B$2:F3513,5,0)</f>
        <v>SH Sat</v>
      </c>
      <c r="N1686" s="11" t="s">
        <v>1757</v>
      </c>
      <c r="O1686" s="11" t="str">
        <f>VLOOKUP(N1686,Coordenadas!B$2:C2533,2,0)</f>
        <v>OESTE</v>
      </c>
      <c r="P1686" s="11" t="str">
        <f>VLOOKUP(N1686,Coordenadas!B$2:D2533,3,0)</f>
        <v xml:space="preserve"> 19°56'26.29"S</v>
      </c>
      <c r="Q1686" s="11" t="str">
        <f>VLOOKUP(N1686,Coordenadas!B$2:E2533,4,0)</f>
        <v xml:space="preserve"> 45°11'23.46"O</v>
      </c>
      <c r="R1686" s="33">
        <v>4033</v>
      </c>
      <c r="S1686" s="13">
        <v>41375</v>
      </c>
      <c r="T1686" s="35" t="str">
        <f>VLOOKUP(B1686,SAOM!B$2:M3227,9,0)</f>
        <v xml:space="preserve">Beatriz Alves Mota Santos/Fernanda Marcelino </v>
      </c>
      <c r="U1686" s="13" t="str">
        <f>VLOOKUP(B1686,SAOM!B$2:N3227,10,0)</f>
        <v xml:space="preserve"> 	Avenida 1º de Janeiro - Bairro Centro</v>
      </c>
      <c r="V1686" s="35" t="str">
        <f>VLOOKUP(B1686,SAOM!B$2:P3227,12,0)</f>
        <v xml:space="preserve"> 	(37) 3288-1372</v>
      </c>
      <c r="W1686" s="60" t="str">
        <f>VLOOKUP(B1686,SAOM!B$2:O3227,11,0)</f>
        <v>35603-00</v>
      </c>
      <c r="X1686" s="33" t="str">
        <f>VLOOKUP(B1686,SAOM!B$2:Q3227,13,0)</f>
        <v>00:20:0E:10:5F:47</v>
      </c>
      <c r="Y1686" s="13">
        <v>41403</v>
      </c>
      <c r="Z1686" s="50" t="s">
        <v>15547</v>
      </c>
      <c r="AA1686" s="28">
        <v>41404</v>
      </c>
      <c r="AB1686" s="28"/>
      <c r="AC1686" s="287" t="e">
        <f>VLOOKUP(D1686,Faturamento!D$3:F3121,3,0)</f>
        <v>#N/A</v>
      </c>
      <c r="AD1686" s="41"/>
      <c r="AE1686" s="14" t="str">
        <f>VLOOKUP(B1686,SAOM!B$2:T3227,16,0)</f>
        <v>-</v>
      </c>
      <c r="AF1686" s="14">
        <f t="shared" si="98"/>
        <v>41494</v>
      </c>
      <c r="AG1686" s="14" t="s">
        <v>4162</v>
      </c>
      <c r="AH1686" s="14"/>
      <c r="AI1686" s="47"/>
      <c r="AJ1686" s="114"/>
      <c r="AK1686" s="114"/>
      <c r="AL1686" s="11" t="str">
        <f>VLOOKUP(B1686,SAOM!B$2:U3344,20,0)</f>
        <v>Vai deixar conectado no modem, tem computador.</v>
      </c>
    </row>
    <row r="1687" spans="1:38" s="15" customFormat="1" ht="15.75" customHeight="1">
      <c r="A1687" s="39">
        <v>5848</v>
      </c>
      <c r="B1687" s="31">
        <v>5848</v>
      </c>
      <c r="C1687" s="31">
        <v>5848</v>
      </c>
      <c r="D1687" s="33" t="str">
        <f>VLOOKUP(B1687,SAOM!B$2:H3344,7,0)</f>
        <v>SES-CAAS-5848</v>
      </c>
      <c r="E1687" s="13">
        <v>41372</v>
      </c>
      <c r="F1687" s="13">
        <f t="shared" si="97"/>
        <v>41417</v>
      </c>
      <c r="G1687" s="13">
        <f>VLOOKUP(B1687,SAOM!B$2:D3231,3,0)</f>
        <v>41417</v>
      </c>
      <c r="H1687" s="13">
        <f t="shared" si="96"/>
        <v>41432</v>
      </c>
      <c r="I1687" s="13" t="s">
        <v>458</v>
      </c>
      <c r="J1687" s="10" t="s">
        <v>469</v>
      </c>
      <c r="K1687" s="33" t="str">
        <f>VLOOKUP(B1687,SAOM!B$2:H3228,4,0)</f>
        <v>Aceito</v>
      </c>
      <c r="L1687" s="10" t="s">
        <v>14234</v>
      </c>
      <c r="M1687" s="33" t="str">
        <f>VLOOKUP(B1687,SAOM!B$2:F3514,5,0)</f>
        <v>SH Sat</v>
      </c>
      <c r="N1687" s="11" t="s">
        <v>13880</v>
      </c>
      <c r="O1687" s="11" t="str">
        <f>VLOOKUP(N1687,Coordenadas!B$2:C2534,2,0)</f>
        <v>SUL</v>
      </c>
      <c r="P1687" s="11" t="str">
        <f>VLOOKUP(N1687,Coordenadas!B$2:D2534,3,0)</f>
        <v xml:space="preserve"> 22°21'20.77"S</v>
      </c>
      <c r="Q1687" s="11" t="str">
        <f>VLOOKUP(N1687,Coordenadas!B$2:E2534,4,0)</f>
        <v xml:space="preserve"> 45°46'58.11"O</v>
      </c>
      <c r="R1687" s="33">
        <v>4033</v>
      </c>
      <c r="S1687" s="13">
        <v>41375</v>
      </c>
      <c r="T1687" s="35" t="str">
        <f>VLOOKUP(B1687,SAOM!B$2:M3228,9,0)</f>
        <v xml:space="preserve"> 	Juliane Lacerda Cobra // Jane Mirian Crispi</v>
      </c>
      <c r="U1687" s="13" t="str">
        <f>VLOOKUP(B1687,SAOM!B$2:N3228,10,0)</f>
        <v>Rua Maria Rita de Faria, 157 - Bairro Vista Alegre</v>
      </c>
      <c r="V1687" s="35" t="str">
        <f>VLOOKUP(B1687,SAOM!B$2:P3228,12,0)</f>
        <v xml:space="preserve">(35) 3472-1553 </v>
      </c>
      <c r="W1687" s="60" t="str">
        <f>VLOOKUP(B1687,SAOM!B$2:O3228,11,0)</f>
        <v>37545-000</v>
      </c>
      <c r="X1687" s="33" t="str">
        <f>VLOOKUP(B1687,SAOM!B$2:Q3228,13,0)</f>
        <v>00:20:0E:10:57:ED</v>
      </c>
      <c r="Y1687" s="13">
        <v>41387</v>
      </c>
      <c r="Z1687" s="50" t="s">
        <v>13262</v>
      </c>
      <c r="AA1687" s="28">
        <v>41388</v>
      </c>
      <c r="AB1687" s="28">
        <v>41392</v>
      </c>
      <c r="AC1687" s="287">
        <f>VLOOKUP(D1687,Faturamento!D$3:F3122,3,0)</f>
        <v>41419</v>
      </c>
      <c r="AD1687" s="41"/>
      <c r="AE1687" s="14" t="str">
        <f>VLOOKUP(B1687,SAOM!B$2:T3228,16,0)</f>
        <v>-</v>
      </c>
      <c r="AF1687" s="14">
        <f t="shared" si="98"/>
        <v>41478</v>
      </c>
      <c r="AG1687" s="14" t="s">
        <v>4162</v>
      </c>
      <c r="AH1687" s="14"/>
      <c r="AI1687" s="47"/>
      <c r="AJ1687" s="114"/>
      <c r="AK1687" s="114"/>
      <c r="AL1687" s="11" t="str">
        <f>VLOOKUP(B1687,SAOM!B$2:U3345,20,0)</f>
        <v>Vai deixar conectado no modem, tem computador.</v>
      </c>
    </row>
    <row r="1688" spans="1:38" s="57" customFormat="1" ht="15.75" customHeight="1">
      <c r="A1688" s="39">
        <v>5849</v>
      </c>
      <c r="B1688" s="31">
        <v>5849</v>
      </c>
      <c r="C1688" s="31">
        <v>5849</v>
      </c>
      <c r="D1688" s="31" t="str">
        <f>VLOOKUP(B1688,SAOM!B$2:H3345,7,0)</f>
        <v>SES-CAAS-5849</v>
      </c>
      <c r="E1688" s="24">
        <v>41372</v>
      </c>
      <c r="F1688" s="24">
        <f t="shared" si="97"/>
        <v>41417</v>
      </c>
      <c r="G1688" s="24">
        <f>VLOOKUP(B1688,SAOM!B$2:D3232,3,0)</f>
        <v>41417</v>
      </c>
      <c r="H1688" s="24">
        <f t="shared" si="96"/>
        <v>41432</v>
      </c>
      <c r="I1688" s="24" t="s">
        <v>458</v>
      </c>
      <c r="J1688" s="48" t="s">
        <v>469</v>
      </c>
      <c r="K1688" s="31" t="str">
        <f>VLOOKUP(B1688,SAOM!B$2:H3229,4,0)</f>
        <v>Aceito</v>
      </c>
      <c r="L1688" s="48" t="s">
        <v>14234</v>
      </c>
      <c r="M1688" s="33" t="str">
        <f>VLOOKUP(B1688,SAOM!B$2:F3515,5,0)</f>
        <v>SH Sat</v>
      </c>
      <c r="N1688" s="40" t="s">
        <v>13880</v>
      </c>
      <c r="O1688" s="40" t="str">
        <f>VLOOKUP(N1688,Coordenadas!B$2:C2535,2,0)</f>
        <v>SUL</v>
      </c>
      <c r="P1688" s="40" t="str">
        <f>VLOOKUP(N1688,Coordenadas!B$2:D2535,3,0)</f>
        <v xml:space="preserve"> 22°21'20.77"S</v>
      </c>
      <c r="Q1688" s="40" t="str">
        <f>VLOOKUP(N1688,Coordenadas!B$2:E2535,4,0)</f>
        <v xml:space="preserve"> 45°46'58.11"O</v>
      </c>
      <c r="R1688" s="31">
        <v>4033</v>
      </c>
      <c r="S1688" s="24">
        <v>41375</v>
      </c>
      <c r="T1688" s="54" t="str">
        <f>VLOOKUP(B1688,SAOM!B$2:M3229,9,0)</f>
        <v>Olenca Maria Vilela de Melo</v>
      </c>
      <c r="U1688" s="24" t="str">
        <f>VLOOKUP(B1688,SAOM!B$2:N3229,10,0)</f>
        <v>Rua Oliveira Cobra, 433 - Bairro Cruzeiro</v>
      </c>
      <c r="V1688" s="54" t="str">
        <f>VLOOKUP(B1688,SAOM!B$2:P3229,12,0)</f>
        <v>(35) 3472-1367</v>
      </c>
      <c r="W1688" s="175" t="str">
        <f>VLOOKUP(B1688,SAOM!B$2:O3229,11,0)</f>
        <v>37545-000</v>
      </c>
      <c r="X1688" s="31" t="str">
        <f>VLOOKUP(B1688,SAOM!B$2:Q3229,13,0)</f>
        <v>00:20:0e:10:56:64</v>
      </c>
      <c r="Y1688" s="24">
        <v>41387</v>
      </c>
      <c r="Z1688" s="222" t="s">
        <v>13262</v>
      </c>
      <c r="AA1688" s="56">
        <v>41387</v>
      </c>
      <c r="AB1688" s="28">
        <v>41392</v>
      </c>
      <c r="AC1688" s="288">
        <f>VLOOKUP(D1688,Faturamento!D$3:F3123,3,0)</f>
        <v>41418</v>
      </c>
      <c r="AD1688" s="45"/>
      <c r="AE1688" s="55" t="str">
        <f>VLOOKUP(B1688,SAOM!B$2:T3229,16,0)</f>
        <v>-</v>
      </c>
      <c r="AF1688" s="55">
        <f t="shared" si="98"/>
        <v>41477</v>
      </c>
      <c r="AG1688" s="55" t="s">
        <v>4162</v>
      </c>
      <c r="AH1688" s="55"/>
      <c r="AI1688" s="181"/>
      <c r="AJ1688" s="115"/>
      <c r="AK1688" s="115"/>
      <c r="AL1688" s="40" t="str">
        <f>VLOOKUP(B1688,SAOM!B$2:U3346,20,0)</f>
        <v>No modem.</v>
      </c>
    </row>
    <row r="1689" spans="1:38" s="15" customFormat="1" ht="15.75" customHeight="1">
      <c r="A1689" s="39">
        <v>5850</v>
      </c>
      <c r="B1689" s="31">
        <v>5850</v>
      </c>
      <c r="C1689" s="31">
        <v>5850</v>
      </c>
      <c r="D1689" s="33" t="str">
        <f>VLOOKUP(B1689,SAOM!B$2:H3346,7,0)</f>
        <v>SES-CAAS-5850</v>
      </c>
      <c r="E1689" s="13">
        <v>41372</v>
      </c>
      <c r="F1689" s="13">
        <f t="shared" si="97"/>
        <v>41417</v>
      </c>
      <c r="G1689" s="13">
        <f>VLOOKUP(B1689,SAOM!B$2:D3233,3,0)</f>
        <v>41417</v>
      </c>
      <c r="H1689" s="13">
        <f t="shared" si="96"/>
        <v>41432</v>
      </c>
      <c r="I1689" s="13" t="s">
        <v>458</v>
      </c>
      <c r="J1689" s="10" t="s">
        <v>469</v>
      </c>
      <c r="K1689" s="33" t="str">
        <f>VLOOKUP(B1689,SAOM!B$2:H3230,4,0)</f>
        <v>Aceito</v>
      </c>
      <c r="L1689" s="10" t="s">
        <v>14234</v>
      </c>
      <c r="M1689" s="33" t="str">
        <f>VLOOKUP(B1689,SAOM!B$2:F3516,5,0)</f>
        <v>SH Sat</v>
      </c>
      <c r="N1689" s="11" t="s">
        <v>13880</v>
      </c>
      <c r="O1689" s="11" t="str">
        <f>VLOOKUP(N1689,Coordenadas!B$2:C2536,2,0)</f>
        <v>SUL</v>
      </c>
      <c r="P1689" s="11" t="str">
        <f>VLOOKUP(N1689,Coordenadas!B$2:D2536,3,0)</f>
        <v xml:space="preserve"> 22°21'20.77"S</v>
      </c>
      <c r="Q1689" s="11" t="str">
        <f>VLOOKUP(N1689,Coordenadas!B$2:E2536,4,0)</f>
        <v xml:space="preserve"> 45°46'58.11"O</v>
      </c>
      <c r="R1689" s="33">
        <v>4033</v>
      </c>
      <c r="S1689" s="13">
        <v>41375</v>
      </c>
      <c r="T1689" s="35" t="str">
        <f>VLOOKUP(B1689,SAOM!B$2:M3230,9,0)</f>
        <v>Juliana de Cássia Vieira</v>
      </c>
      <c r="U1689" s="13" t="str">
        <f>VLOOKUP(B1689,SAOM!B$2:N3230,10,0)</f>
        <v>Rua Gomes Tavares, S/N - Distrito do Itaim</v>
      </c>
      <c r="V1689" s="35" t="str">
        <f>VLOOKUP(B1689,SAOM!B$2:P3230,12,0)</f>
        <v>(35) 3472-4095</v>
      </c>
      <c r="W1689" s="60" t="str">
        <f>VLOOKUP(B1689,SAOM!B$2:O3230,11,0)</f>
        <v>37546-000</v>
      </c>
      <c r="X1689" s="33" t="str">
        <f>VLOOKUP(B1689,SAOM!B$2:Q3230,13,0)</f>
        <v>00:20:0E:10:5B:6D</v>
      </c>
      <c r="Y1689" s="13">
        <v>41388</v>
      </c>
      <c r="Z1689" s="222" t="s">
        <v>13262</v>
      </c>
      <c r="AA1689" s="28">
        <v>41388</v>
      </c>
      <c r="AB1689" s="28">
        <v>41392</v>
      </c>
      <c r="AC1689" s="287">
        <f>VLOOKUP(D1689,Faturamento!D$3:F3124,3,0)</f>
        <v>41419</v>
      </c>
      <c r="AD1689" s="41"/>
      <c r="AE1689" s="14" t="str">
        <f>VLOOKUP(B1689,SAOM!B$2:T3230,16,0)</f>
        <v>-</v>
      </c>
      <c r="AF1689" s="14">
        <f t="shared" si="98"/>
        <v>41478</v>
      </c>
      <c r="AG1689" s="14" t="s">
        <v>4162</v>
      </c>
      <c r="AH1689" s="14"/>
      <c r="AI1689" s="47"/>
      <c r="AJ1689" s="114"/>
      <c r="AK1689" s="114"/>
      <c r="AL1689" s="11" t="str">
        <f>VLOOKUP(B1689,SAOM!B$2:U3347,20,0)</f>
        <v>Vai deixar conectado no modem, não tem computador.</v>
      </c>
    </row>
    <row r="1690" spans="1:38" s="15" customFormat="1" ht="15.75" customHeight="1">
      <c r="A1690" s="39">
        <v>5842</v>
      </c>
      <c r="B1690" s="31">
        <v>5842</v>
      </c>
      <c r="C1690" s="31">
        <v>5842</v>
      </c>
      <c r="D1690" s="33" t="str">
        <f>VLOOKUP(B1690,SAOM!B$2:H3347,7,0)</f>
        <v>SES-CAAS-5842</v>
      </c>
      <c r="E1690" s="13">
        <v>41372</v>
      </c>
      <c r="F1690" s="13">
        <f t="shared" si="97"/>
        <v>41417</v>
      </c>
      <c r="G1690" s="13">
        <f>VLOOKUP(B1690,SAOM!B$2:D3234,3,0)</f>
        <v>41417</v>
      </c>
      <c r="H1690" s="13">
        <f t="shared" si="96"/>
        <v>41432</v>
      </c>
      <c r="I1690" s="13" t="s">
        <v>458</v>
      </c>
      <c r="J1690" s="10" t="s">
        <v>469</v>
      </c>
      <c r="K1690" s="33" t="str">
        <f>VLOOKUP(B1690,SAOM!B$2:H3231,4,0)</f>
        <v>Aceito</v>
      </c>
      <c r="L1690" s="10" t="s">
        <v>14234</v>
      </c>
      <c r="M1690" s="33" t="str">
        <f>VLOOKUP(B1690,SAOM!B$2:F3517,5,0)</f>
        <v>SH Sat</v>
      </c>
      <c r="N1690" s="11" t="s">
        <v>13896</v>
      </c>
      <c r="O1690" s="11" t="str">
        <f>VLOOKUP(N1690,Coordenadas!B$2:C2537,2,0)</f>
        <v>NORDESTE</v>
      </c>
      <c r="P1690" s="11" t="str">
        <f>VLOOKUP(N1690,Coordenadas!B$2:D2537,3,0)</f>
        <v>17°42'S</v>
      </c>
      <c r="Q1690" s="11" t="str">
        <f>VLOOKUP(N1690,Coordenadas!B$2:E2537,4,0)</f>
        <v>40°45'O</v>
      </c>
      <c r="R1690" s="33">
        <v>4033</v>
      </c>
      <c r="S1690" s="13">
        <v>41375</v>
      </c>
      <c r="T1690" s="35" t="str">
        <f>VLOOKUP(B1690,SAOM!B$2:M3231,9,0)</f>
        <v>GYOMANA MEDRADO SANDER SANTOS // SILVIA ELITA</v>
      </c>
      <c r="U1690" s="13" t="str">
        <f>VLOOKUP(B1690,SAOM!B$2:N3231,10,0)</f>
        <v>PÇA. SÃO JOSÉ , S/N - BAIRRO CRUZEIRO</v>
      </c>
      <c r="V1690" s="35" t="str">
        <f>VLOOKUP(B1690,SAOM!B$2:P3231,12,0)</f>
        <v xml:space="preserve">(33)36241296 </v>
      </c>
      <c r="W1690" s="60" t="str">
        <f>VLOOKUP(B1690,SAOM!B$2:O3231,11,0)</f>
        <v>39864-000</v>
      </c>
      <c r="X1690" s="33" t="str">
        <f>VLOOKUP(B1690,SAOM!B$2:Q3231,13,0)</f>
        <v>00:20:0E:10:60:7A</v>
      </c>
      <c r="Y1690" s="13">
        <v>41397</v>
      </c>
      <c r="Z1690" s="50" t="s">
        <v>12961</v>
      </c>
      <c r="AA1690" s="28">
        <v>41397</v>
      </c>
      <c r="AB1690" s="28">
        <v>41401</v>
      </c>
      <c r="AC1690" s="287" t="e">
        <f>VLOOKUP(D1690,Faturamento!D$3:F3125,3,0)</f>
        <v>#N/A</v>
      </c>
      <c r="AD1690" s="41"/>
      <c r="AE1690" s="14" t="str">
        <f>VLOOKUP(B1690,SAOM!B$2:T3231,16,0)</f>
        <v>-</v>
      </c>
      <c r="AF1690" s="14">
        <f t="shared" si="98"/>
        <v>41487</v>
      </c>
      <c r="AG1690" s="14" t="s">
        <v>4162</v>
      </c>
      <c r="AH1690" s="14"/>
      <c r="AI1690" s="47"/>
      <c r="AJ1690" s="114"/>
      <c r="AK1690" s="114"/>
      <c r="AL1690" s="11" t="str">
        <f>VLOOKUP(B1690,SAOM!B$2:U3348,20,0)</f>
        <v>Vai deixar conectado no modem, tem computador.</v>
      </c>
    </row>
    <row r="1691" spans="1:38" s="57" customFormat="1" ht="15.75" customHeight="1">
      <c r="A1691" s="39">
        <v>5840</v>
      </c>
      <c r="B1691" s="31">
        <v>5840</v>
      </c>
      <c r="C1691" s="31">
        <v>5840</v>
      </c>
      <c r="D1691" s="31" t="str">
        <f>VLOOKUP(B1691,SAOM!B$2:H3348,7,0)</f>
        <v>SES-CAAS-5840</v>
      </c>
      <c r="E1691" s="24">
        <v>41372</v>
      </c>
      <c r="F1691" s="24">
        <f t="shared" si="97"/>
        <v>41417</v>
      </c>
      <c r="G1691" s="24">
        <f>VLOOKUP(B1691,SAOM!B$2:D3235,3,0)</f>
        <v>41417</v>
      </c>
      <c r="H1691" s="24">
        <f t="shared" si="96"/>
        <v>41432</v>
      </c>
      <c r="I1691" s="24" t="s">
        <v>458</v>
      </c>
      <c r="J1691" s="48" t="s">
        <v>469</v>
      </c>
      <c r="K1691" s="31" t="str">
        <f>VLOOKUP(B1691,SAOM!B$2:H3232,4,0)</f>
        <v>Aceito</v>
      </c>
      <c r="L1691" s="48" t="s">
        <v>14234</v>
      </c>
      <c r="M1691" s="31" t="str">
        <f>VLOOKUP(B1691,SAOM!B$2:F3518,5,0)</f>
        <v>SH Sat</v>
      </c>
      <c r="N1691" s="40" t="s">
        <v>13896</v>
      </c>
      <c r="O1691" s="40" t="str">
        <f>VLOOKUP(N1691,Coordenadas!B$2:C2538,2,0)</f>
        <v>NORDESTE</v>
      </c>
      <c r="P1691" s="40" t="str">
        <f>VLOOKUP(N1691,Coordenadas!B$2:D2538,3,0)</f>
        <v>17°42'S</v>
      </c>
      <c r="Q1691" s="40" t="str">
        <f>VLOOKUP(N1691,Coordenadas!B$2:E2538,4,0)</f>
        <v>40°45'O</v>
      </c>
      <c r="R1691" s="31">
        <v>4033</v>
      </c>
      <c r="S1691" s="24">
        <v>41375</v>
      </c>
      <c r="T1691" s="54" t="str">
        <f>VLOOKUP(B1691,SAOM!B$2:M3232,9,0)</f>
        <v xml:space="preserve">DARLA ALVES DA SILVA SILVIA // ELITA CARDOSO </v>
      </c>
      <c r="U1691" s="24" t="str">
        <f>VLOOKUP(B1691,SAOM!B$2:N3232,10,0)</f>
        <v>RUA JOSÉ DE SOUZA ESQUERDO, S/N, - BAIRRO CENTRO</v>
      </c>
      <c r="V1691" s="54" t="str">
        <f>VLOOKUP(B1691,SAOM!B$2:P3232,12,0)</f>
        <v>(33)36242770</v>
      </c>
      <c r="W1691" s="175" t="str">
        <f>VLOOKUP(B1691,SAOM!B$2:O3232,11,0)</f>
        <v>39864-000</v>
      </c>
      <c r="X1691" s="31" t="str">
        <f>VLOOKUP(B1691,SAOM!B$2:Q3232,13,0)</f>
        <v>00:20:0E:10:60:3A</v>
      </c>
      <c r="Y1691" s="24">
        <v>41397</v>
      </c>
      <c r="Z1691" s="222" t="s">
        <v>12961</v>
      </c>
      <c r="AA1691" s="56">
        <v>41397</v>
      </c>
      <c r="AB1691" s="56">
        <v>41401</v>
      </c>
      <c r="AC1691" s="288" t="e">
        <f>VLOOKUP(D1691,Faturamento!D$3:F3126,3,0)</f>
        <v>#N/A</v>
      </c>
      <c r="AD1691" s="45"/>
      <c r="AE1691" s="55" t="str">
        <f>VLOOKUP(B1691,SAOM!B$2:T3232,16,0)</f>
        <v>-</v>
      </c>
      <c r="AF1691" s="55">
        <f t="shared" si="98"/>
        <v>41487</v>
      </c>
      <c r="AG1691" s="55" t="s">
        <v>4162</v>
      </c>
      <c r="AH1691" s="55"/>
      <c r="AI1691" s="181"/>
      <c r="AJ1691" s="115"/>
      <c r="AK1691" s="115"/>
      <c r="AL1691" s="40" t="str">
        <f>VLOOKUP(B1691,SAOM!B$2:U3349,20,0)</f>
        <v>Vai deixar conectado no modem, tem computador.</v>
      </c>
    </row>
    <row r="1692" spans="1:38" s="57" customFormat="1" ht="15.75" customHeight="1">
      <c r="A1692" s="39">
        <v>5412</v>
      </c>
      <c r="B1692" s="31">
        <v>5412</v>
      </c>
      <c r="C1692" s="31">
        <v>5412</v>
      </c>
      <c r="D1692" s="31" t="str">
        <f>VLOOKUP(B1692,SAOM!B$2:H3349,7,0)</f>
        <v>SES-BIAS-5412</v>
      </c>
      <c r="E1692" s="24">
        <v>41372</v>
      </c>
      <c r="F1692" s="24">
        <f t="shared" si="97"/>
        <v>41417</v>
      </c>
      <c r="G1692" s="24">
        <f>VLOOKUP(B1692,SAOM!B$2:D3236,3,0)</f>
        <v>41417</v>
      </c>
      <c r="H1692" s="24">
        <f t="shared" si="96"/>
        <v>41432</v>
      </c>
      <c r="I1692" s="24" t="s">
        <v>458</v>
      </c>
      <c r="J1692" s="48" t="s">
        <v>469</v>
      </c>
      <c r="K1692" s="31" t="str">
        <f>VLOOKUP(B1692,SAOM!B$2:H3233,4,0)</f>
        <v>Aceito</v>
      </c>
      <c r="L1692" s="48" t="s">
        <v>14234</v>
      </c>
      <c r="M1692" s="33" t="str">
        <f>VLOOKUP(B1692,SAOM!B$2:F3519,5,0)</f>
        <v>SH Sat</v>
      </c>
      <c r="N1692" s="40" t="s">
        <v>9154</v>
      </c>
      <c r="O1692" s="40" t="str">
        <f>VLOOKUP(N1692,Coordenadas!B$2:C2539,2,0)</f>
        <v>SUDESTE</v>
      </c>
      <c r="P1692" s="40" t="str">
        <f>VLOOKUP(N1692,Coordenadas!B$2:D2539,3,0)</f>
        <v xml:space="preserve"> 21°43'44.65"S</v>
      </c>
      <c r="Q1692" s="40" t="str">
        <f>VLOOKUP(N1692,Coordenadas!B$2:E2539,4,0)</f>
        <v xml:space="preserve"> 43° 4'2.34"O</v>
      </c>
      <c r="R1692" s="31">
        <v>4033</v>
      </c>
      <c r="S1692" s="24">
        <v>41375</v>
      </c>
      <c r="T1692" s="54" t="str">
        <f>VLOOKUP(B1692,SAOM!B$2:M3233,9,0)</f>
        <v xml:space="preserve"> 	Silvio Henrique</v>
      </c>
      <c r="U1692" s="24" t="str">
        <f>VLOOKUP(B1692,SAOM!B$2:N3233,10,0)</f>
        <v>Rua Garcia Passos, s/n.º - Bairro Centro</v>
      </c>
      <c r="V1692" s="54" t="str">
        <f>VLOOKUP(B1692,SAOM!B$2:P3233,12,0)</f>
        <v>32 3271 1303</v>
      </c>
      <c r="W1692" s="175" t="str">
        <f>VLOOKUP(B1692,SAOM!B$2:O3233,11,0)</f>
        <v>36600-000</v>
      </c>
      <c r="X1692" s="31" t="str">
        <f>VLOOKUP(B1692,SAOM!B$2:Q3233,13,0)</f>
        <v>00:20:0e:10:5f:ee</v>
      </c>
      <c r="Y1692" s="24">
        <v>41386</v>
      </c>
      <c r="Z1692" s="222" t="s">
        <v>17743</v>
      </c>
      <c r="AA1692" s="28">
        <v>41386</v>
      </c>
      <c r="AB1692" s="56">
        <v>41392</v>
      </c>
      <c r="AC1692" s="288">
        <f>VLOOKUP(D1692,Faturamento!D$3:F3127,3,0)</f>
        <v>41417</v>
      </c>
      <c r="AD1692" s="45"/>
      <c r="AE1692" s="55" t="str">
        <f>VLOOKUP(B1692,SAOM!B$2:T3233,16,0)</f>
        <v>-</v>
      </c>
      <c r="AF1692" s="55">
        <f t="shared" si="98"/>
        <v>41476</v>
      </c>
      <c r="AG1692" s="55" t="s">
        <v>4162</v>
      </c>
      <c r="AH1692" s="55"/>
      <c r="AI1692" s="181"/>
      <c r="AJ1692" s="115"/>
      <c r="AK1692" s="115"/>
      <c r="AL1692" s="40" t="str">
        <f>VLOOKUP(B1692,SAOM!B$2:U3350,20,0)</f>
        <v>Modem.</v>
      </c>
    </row>
    <row r="1693" spans="1:38" s="15" customFormat="1" ht="15.75" customHeight="1">
      <c r="A1693" s="39">
        <v>5411</v>
      </c>
      <c r="B1693" s="31">
        <v>5411</v>
      </c>
      <c r="C1693" s="31">
        <v>5411</v>
      </c>
      <c r="D1693" s="33" t="str">
        <f>VLOOKUP(B1693,SAOM!B$2:H3350,7,0)</f>
        <v>SES-BIAS-5411</v>
      </c>
      <c r="E1693" s="13">
        <v>41372</v>
      </c>
      <c r="F1693" s="13">
        <f t="shared" si="97"/>
        <v>41417</v>
      </c>
      <c r="G1693" s="13">
        <f>VLOOKUP(B1693,SAOM!B$2:D3237,3,0)</f>
        <v>41417</v>
      </c>
      <c r="H1693" s="13">
        <f t="shared" ref="H1693:H1756" si="99">F1693+15</f>
        <v>41432</v>
      </c>
      <c r="I1693" s="13" t="s">
        <v>458</v>
      </c>
      <c r="J1693" s="10" t="s">
        <v>469</v>
      </c>
      <c r="K1693" s="33" t="str">
        <f>VLOOKUP(B1693,SAOM!B$2:H3234,4,0)</f>
        <v>Aceito</v>
      </c>
      <c r="L1693" s="10" t="s">
        <v>14234</v>
      </c>
      <c r="M1693" s="33" t="str">
        <f>VLOOKUP(B1693,SAOM!B$2:F3520,5,0)</f>
        <v>SH Sat</v>
      </c>
      <c r="N1693" s="11" t="s">
        <v>9154</v>
      </c>
      <c r="O1693" s="11" t="str">
        <f>VLOOKUP(N1693,Coordenadas!B$2:C2540,2,0)</f>
        <v>SUDESTE</v>
      </c>
      <c r="P1693" s="11" t="str">
        <f>VLOOKUP(N1693,Coordenadas!B$2:D2540,3,0)</f>
        <v xml:space="preserve"> 21°43'44.65"S</v>
      </c>
      <c r="Q1693" s="11" t="str">
        <f>VLOOKUP(N1693,Coordenadas!B$2:E2540,4,0)</f>
        <v xml:space="preserve"> 43° 4'2.34"O</v>
      </c>
      <c r="R1693" s="33">
        <v>4033</v>
      </c>
      <c r="S1693" s="13">
        <v>41375</v>
      </c>
      <c r="T1693" s="35" t="str">
        <f>VLOOKUP(B1693,SAOM!B$2:M3234,9,0)</f>
        <v>Silvio Henrique</v>
      </c>
      <c r="U1693" s="13" t="str">
        <f>VLOOKUP(B1693,SAOM!B$2:N3234,10,0)</f>
        <v>Rua Aurea P. Lamha, 127 - Bairro Centro</v>
      </c>
      <c r="V1693" s="35" t="str">
        <f>VLOOKUP(B1693,SAOM!B$2:P3234,12,0)</f>
        <v>32 8406 2441</v>
      </c>
      <c r="W1693" s="60" t="str">
        <f>VLOOKUP(B1693,SAOM!B$2:O3234,11,0)</f>
        <v>36600-000</v>
      </c>
      <c r="X1693" s="33" t="str">
        <f>VLOOKUP(B1693,SAOM!B$2:Q3234,13,0)</f>
        <v>00:20:0e:10:60:a2</v>
      </c>
      <c r="Y1693" s="13">
        <v>41386</v>
      </c>
      <c r="Z1693" s="50" t="s">
        <v>12880</v>
      </c>
      <c r="AA1693" s="28">
        <v>41387</v>
      </c>
      <c r="AB1693" s="28">
        <v>41392</v>
      </c>
      <c r="AC1693" s="287">
        <f>VLOOKUP(D1693,Faturamento!D$3:F3128,3,0)</f>
        <v>41418</v>
      </c>
      <c r="AD1693" s="41"/>
      <c r="AE1693" s="14" t="str">
        <f>VLOOKUP(B1693,SAOM!B$2:T3234,16,0)</f>
        <v>-</v>
      </c>
      <c r="AF1693" s="14">
        <f t="shared" si="98"/>
        <v>41477</v>
      </c>
      <c r="AG1693" s="14" t="s">
        <v>4162</v>
      </c>
      <c r="AH1693" s="14"/>
      <c r="AI1693" s="47"/>
      <c r="AJ1693" s="114"/>
      <c r="AK1693" s="114"/>
      <c r="AL1693" s="11" t="str">
        <f>VLOOKUP(B1693,SAOM!B$2:U3351,20,0)</f>
        <v>Modem.</v>
      </c>
    </row>
    <row r="1694" spans="1:38" s="15" customFormat="1" ht="15.75" customHeight="1">
      <c r="A1694" s="39">
        <v>5410</v>
      </c>
      <c r="B1694" s="31">
        <v>5410</v>
      </c>
      <c r="C1694" s="31">
        <v>5410</v>
      </c>
      <c r="D1694" s="33" t="str">
        <f>VLOOKUP(B1694,SAOM!B$2:H3351,7,0)</f>
        <v>SES-BIAS-5410</v>
      </c>
      <c r="E1694" s="13">
        <v>41372</v>
      </c>
      <c r="F1694" s="13">
        <f t="shared" si="97"/>
        <v>41417</v>
      </c>
      <c r="G1694" s="13">
        <f>VLOOKUP(B1694,SAOM!B$2:D3238,3,0)</f>
        <v>41417</v>
      </c>
      <c r="H1694" s="13">
        <f t="shared" si="99"/>
        <v>41432</v>
      </c>
      <c r="I1694" s="13" t="s">
        <v>458</v>
      </c>
      <c r="J1694" s="10" t="s">
        <v>469</v>
      </c>
      <c r="K1694" s="33" t="str">
        <f>VLOOKUP(B1694,SAOM!B$2:H3235,4,0)</f>
        <v>Aceito</v>
      </c>
      <c r="L1694" s="10" t="s">
        <v>14234</v>
      </c>
      <c r="M1694" s="33" t="str">
        <f>VLOOKUP(B1694,SAOM!B$2:F3521,5,0)</f>
        <v>SH Sat</v>
      </c>
      <c r="N1694" s="11" t="s">
        <v>9154</v>
      </c>
      <c r="O1694" s="11" t="str">
        <f>VLOOKUP(N1694,Coordenadas!B$2:C2541,2,0)</f>
        <v>SUDESTE</v>
      </c>
      <c r="P1694" s="11" t="str">
        <f>VLOOKUP(N1694,Coordenadas!B$2:D2541,3,0)</f>
        <v xml:space="preserve"> 21°43'44.65"S</v>
      </c>
      <c r="Q1694" s="11" t="str">
        <f>VLOOKUP(N1694,Coordenadas!B$2:E2541,4,0)</f>
        <v xml:space="preserve"> 43° 4'2.34"O</v>
      </c>
      <c r="R1694" s="33">
        <v>4033</v>
      </c>
      <c r="S1694" s="13">
        <v>41375</v>
      </c>
      <c r="T1694" s="35" t="str">
        <f>VLOOKUP(B1694,SAOM!B$2:M3235,9,0)</f>
        <v xml:space="preserve"> 	Silvio Henrique / Vania</v>
      </c>
      <c r="U1694" s="13" t="str">
        <f>VLOOKUP(B1694,SAOM!B$2:N3235,10,0)</f>
        <v>Avenida Governador Valadares, s/n.º - Bairro Centro</v>
      </c>
      <c r="V1694" s="35" t="str">
        <f>VLOOKUP(B1694,SAOM!B$2:P3235,12,0)</f>
        <v>32 8847 4148</v>
      </c>
      <c r="W1694" s="60" t="str">
        <f>VLOOKUP(B1694,SAOM!B$2:O3235,11,0)</f>
        <v>36600-000</v>
      </c>
      <c r="X1694" s="33" t="str">
        <f>VLOOKUP(B1694,SAOM!B$2:Q3235,13,0)</f>
        <v>00:20:0e:10:58:3f</v>
      </c>
      <c r="Y1694" s="13">
        <v>41388</v>
      </c>
      <c r="Z1694" s="50" t="s">
        <v>12880</v>
      </c>
      <c r="AA1694" s="28">
        <v>41388</v>
      </c>
      <c r="AB1694" s="28">
        <v>41392</v>
      </c>
      <c r="AC1694" s="287">
        <f>VLOOKUP(D1694,Faturamento!D$3:F3129,3,0)</f>
        <v>41419</v>
      </c>
      <c r="AD1694" s="41"/>
      <c r="AE1694" s="14" t="str">
        <f>VLOOKUP(B1694,SAOM!B$2:T3235,16,0)</f>
        <v>-</v>
      </c>
      <c r="AF1694" s="14">
        <f t="shared" si="98"/>
        <v>41478</v>
      </c>
      <c r="AG1694" s="14" t="s">
        <v>4162</v>
      </c>
      <c r="AH1694" s="14"/>
      <c r="AI1694" s="47"/>
      <c r="AJ1694" s="114"/>
      <c r="AK1694" s="114"/>
      <c r="AL1694" s="11" t="str">
        <f>VLOOKUP(B1694,SAOM!B$2:U3352,20,0)</f>
        <v>No modem</v>
      </c>
    </row>
    <row r="1695" spans="1:38" s="57" customFormat="1" ht="15.75" customHeight="1">
      <c r="A1695" s="39">
        <v>5407</v>
      </c>
      <c r="B1695" s="31">
        <v>5407</v>
      </c>
      <c r="C1695" s="31">
        <v>5407</v>
      </c>
      <c r="D1695" s="31" t="str">
        <f>VLOOKUP(B1695,SAOM!B$2:H3352,7,0)</f>
        <v>SES-BIAS-5407</v>
      </c>
      <c r="E1695" s="24">
        <v>41372</v>
      </c>
      <c r="F1695" s="24">
        <f t="shared" si="97"/>
        <v>41417</v>
      </c>
      <c r="G1695" s="24">
        <f>VLOOKUP(B1695,SAOM!B$2:D3239,3,0)</f>
        <v>41417</v>
      </c>
      <c r="H1695" s="24">
        <f t="shared" si="99"/>
        <v>41432</v>
      </c>
      <c r="I1695" s="24" t="s">
        <v>458</v>
      </c>
      <c r="J1695" s="48" t="s">
        <v>469</v>
      </c>
      <c r="K1695" s="31" t="str">
        <f>VLOOKUP(B1695,SAOM!B$2:H3236,4,0)</f>
        <v>Aceito</v>
      </c>
      <c r="L1695" s="48" t="s">
        <v>14234</v>
      </c>
      <c r="M1695" s="33" t="str">
        <f>VLOOKUP(B1695,SAOM!B$2:F3522,5,0)</f>
        <v>SH Sat</v>
      </c>
      <c r="N1695" s="40" t="s">
        <v>9154</v>
      </c>
      <c r="O1695" s="40" t="str">
        <f>VLOOKUP(N1695,Coordenadas!B$2:C2542,2,0)</f>
        <v>SUDESTE</v>
      </c>
      <c r="P1695" s="40" t="str">
        <f>VLOOKUP(N1695,Coordenadas!B$2:D2542,3,0)</f>
        <v xml:space="preserve"> 21°43'44.65"S</v>
      </c>
      <c r="Q1695" s="40" t="str">
        <f>VLOOKUP(N1695,Coordenadas!B$2:E2542,4,0)</f>
        <v xml:space="preserve"> 43° 4'2.34"O</v>
      </c>
      <c r="R1695" s="31">
        <v>4033</v>
      </c>
      <c r="S1695" s="24">
        <v>41375</v>
      </c>
      <c r="T1695" s="54" t="str">
        <f>VLOOKUP(B1695,SAOM!B$2:M3236,9,0)</f>
        <v>Silvio Henrique / Marjore Marce</v>
      </c>
      <c r="U1695" s="24" t="str">
        <f>VLOOKUP(B1695,SAOM!B$2:N3236,10,0)</f>
        <v>Rua Santa Tereza, s/ n.º - Bairro Centro</v>
      </c>
      <c r="V1695" s="54" t="str">
        <f>VLOOKUP(B1695,SAOM!B$2:P3236,12,0)</f>
        <v>32 3271 3083</v>
      </c>
      <c r="W1695" s="175" t="str">
        <f>VLOOKUP(B1695,SAOM!B$2:O3236,11,0)</f>
        <v>36600-000</v>
      </c>
      <c r="X1695" s="31" t="str">
        <f>VLOOKUP(B1695,SAOM!B$2:Q3236,13,0)</f>
        <v>00:20:0e:10:58:2c</v>
      </c>
      <c r="Y1695" s="24">
        <v>41386</v>
      </c>
      <c r="Z1695" s="222" t="s">
        <v>12880</v>
      </c>
      <c r="AA1695" s="28">
        <v>41386</v>
      </c>
      <c r="AB1695" s="28">
        <v>41392</v>
      </c>
      <c r="AC1695" s="288">
        <f>VLOOKUP(D1695,Faturamento!D$3:F3130,3,0)</f>
        <v>41417</v>
      </c>
      <c r="AD1695" s="45"/>
      <c r="AE1695" s="55" t="str">
        <f>VLOOKUP(B1695,SAOM!B$2:T3236,16,0)</f>
        <v>-</v>
      </c>
      <c r="AF1695" s="55">
        <f t="shared" si="98"/>
        <v>41476</v>
      </c>
      <c r="AG1695" s="55" t="s">
        <v>4162</v>
      </c>
      <c r="AH1695" s="55"/>
      <c r="AI1695" s="181"/>
      <c r="AJ1695" s="115"/>
      <c r="AK1695" s="115"/>
      <c r="AL1695" s="40" t="str">
        <f>VLOOKUP(B1695,SAOM!B$2:U3353,20,0)</f>
        <v>Conectado ao modem</v>
      </c>
    </row>
    <row r="1696" spans="1:38" s="15" customFormat="1" ht="15.75" customHeight="1">
      <c r="A1696" s="39">
        <v>5409</v>
      </c>
      <c r="B1696" s="31">
        <v>5409</v>
      </c>
      <c r="C1696" s="31">
        <v>5409</v>
      </c>
      <c r="D1696" s="33" t="str">
        <f>VLOOKUP(B1696,SAOM!B$2:H3353,7,0)</f>
        <v>SES-BIAS-5409</v>
      </c>
      <c r="E1696" s="13">
        <v>41372</v>
      </c>
      <c r="F1696" s="13">
        <f t="shared" si="97"/>
        <v>41417</v>
      </c>
      <c r="G1696" s="13">
        <f>VLOOKUP(B1696,SAOM!B$2:D3240,3,0)</f>
        <v>41417</v>
      </c>
      <c r="H1696" s="13">
        <f t="shared" si="99"/>
        <v>41432</v>
      </c>
      <c r="I1696" s="13" t="s">
        <v>458</v>
      </c>
      <c r="J1696" s="10" t="s">
        <v>469</v>
      </c>
      <c r="K1696" s="33" t="str">
        <f>VLOOKUP(B1696,SAOM!B$2:H3237,4,0)</f>
        <v>Aceito</v>
      </c>
      <c r="L1696" s="10" t="s">
        <v>14234</v>
      </c>
      <c r="M1696" s="33" t="str">
        <f>VLOOKUP(B1696,SAOM!B$2:F3523,5,0)</f>
        <v>SH Sat</v>
      </c>
      <c r="N1696" s="11" t="s">
        <v>9154</v>
      </c>
      <c r="O1696" s="11" t="str">
        <f>VLOOKUP(N1696,Coordenadas!B$2:C2543,2,0)</f>
        <v>SUDESTE</v>
      </c>
      <c r="P1696" s="11" t="str">
        <f>VLOOKUP(N1696,Coordenadas!B$2:D2543,3,0)</f>
        <v xml:space="preserve"> 21°43'44.65"S</v>
      </c>
      <c r="Q1696" s="11" t="str">
        <f>VLOOKUP(N1696,Coordenadas!B$2:E2543,4,0)</f>
        <v xml:space="preserve"> 43° 4'2.34"O</v>
      </c>
      <c r="R1696" s="33">
        <v>4033</v>
      </c>
      <c r="S1696" s="13">
        <v>41375</v>
      </c>
      <c r="T1696" s="35" t="str">
        <f>VLOOKUP(B1696,SAOM!B$2:M3237,9,0)</f>
        <v>Silvio Henrique</v>
      </c>
      <c r="U1696" s="13" t="str">
        <f>VLOOKUP(B1696,SAOM!B$2:N3237,10,0)</f>
        <v>Rua Professor Claúdio R. Penchel, 27 - Bairro Centro</v>
      </c>
      <c r="V1696" s="35" t="str">
        <f>VLOOKUP(B1696,SAOM!B$2:P3237,12,0)</f>
        <v>32 8818 8981</v>
      </c>
      <c r="W1696" s="60" t="str">
        <f>VLOOKUP(B1696,SAOM!B$2:O3237,11,0)</f>
        <v>36600-000</v>
      </c>
      <c r="X1696" s="33" t="str">
        <f>VLOOKUP(B1696,SAOM!B$2:Q3237,13,0)</f>
        <v>00:20:0e:10:60:6e</v>
      </c>
      <c r="Y1696" s="13">
        <v>41387</v>
      </c>
      <c r="Z1696" s="222" t="s">
        <v>12880</v>
      </c>
      <c r="AA1696" s="28">
        <v>41387</v>
      </c>
      <c r="AB1696" s="28">
        <v>41392</v>
      </c>
      <c r="AC1696" s="287">
        <f>VLOOKUP(D1696,Faturamento!D$3:F3131,3,0)</f>
        <v>41418</v>
      </c>
      <c r="AD1696" s="41"/>
      <c r="AE1696" s="14" t="str">
        <f>VLOOKUP(B1696,SAOM!B$2:T3237,16,0)</f>
        <v>-</v>
      </c>
      <c r="AF1696" s="14">
        <f t="shared" si="98"/>
        <v>41477</v>
      </c>
      <c r="AG1696" s="14" t="s">
        <v>4162</v>
      </c>
      <c r="AH1696" s="14"/>
      <c r="AI1696" s="47"/>
      <c r="AJ1696" s="114"/>
      <c r="AK1696" s="114"/>
      <c r="AL1696" s="11" t="str">
        <f>VLOOKUP(B1696,SAOM!B$2:U3354,20,0)</f>
        <v>Conectado ao modem</v>
      </c>
    </row>
    <row r="1697" spans="1:38" s="57" customFormat="1" ht="15.75" customHeight="1">
      <c r="A1697" s="39">
        <v>5427</v>
      </c>
      <c r="B1697" s="31">
        <v>5427</v>
      </c>
      <c r="C1697" s="31">
        <v>5427</v>
      </c>
      <c r="D1697" s="31" t="str">
        <f>VLOOKUP(B1697,SAOM!B$2:H3354,7,0)</f>
        <v>SES-BRHO-5427</v>
      </c>
      <c r="E1697" s="24">
        <v>41372</v>
      </c>
      <c r="F1697" s="24">
        <f t="shared" si="97"/>
        <v>41417</v>
      </c>
      <c r="G1697" s="24">
        <f>VLOOKUP(B1697,SAOM!B$2:D3241,3,0)</f>
        <v>41417</v>
      </c>
      <c r="H1697" s="24">
        <f t="shared" si="99"/>
        <v>41432</v>
      </c>
      <c r="I1697" s="24" t="s">
        <v>458</v>
      </c>
      <c r="J1697" s="48" t="s">
        <v>469</v>
      </c>
      <c r="K1697" s="31" t="str">
        <f>VLOOKUP(B1697,SAOM!B$2:H3238,4,0)</f>
        <v>Agendado</v>
      </c>
      <c r="L1697" s="48" t="s">
        <v>14234</v>
      </c>
      <c r="M1697" s="31" t="str">
        <f>VLOOKUP(B1697,SAOM!B$2:F3524,5,0)</f>
        <v>SH Sat</v>
      </c>
      <c r="N1697" s="40" t="s">
        <v>13878</v>
      </c>
      <c r="O1697" s="40" t="str">
        <f>VLOOKUP(N1697,Coordenadas!B$2:C2544,2,0)</f>
        <v>CENTRO</v>
      </c>
      <c r="P1697" s="40" t="str">
        <f>VLOOKUP(N1697,Coordenadas!B$2:D2544,3,0)</f>
        <v xml:space="preserve"> 20° 8'34.35"S</v>
      </c>
      <c r="Q1697" s="40" t="str">
        <f>VLOOKUP(N1697,Coordenadas!B$2:E2544,4,0)</f>
        <v xml:space="preserve"> 44°11'53.77"O</v>
      </c>
      <c r="R1697" s="31">
        <v>4033</v>
      </c>
      <c r="S1697" s="24">
        <v>41375</v>
      </c>
      <c r="T1697" s="54" t="str">
        <f>VLOOKUP(B1697,SAOM!B$2:M3238,9,0)</f>
        <v>Harine Aguiar Monteiro</v>
      </c>
      <c r="U1697" s="24" t="str">
        <f>VLOOKUP(B1697,SAOM!B$2:N3238,10,0)</f>
        <v>Avenida Nossa Senhora do Belo Ramo, 361 - Bairro Bela Vista</v>
      </c>
      <c r="V1697" s="54">
        <f>VLOOKUP(B1697,SAOM!B$2:P3238,12,0)</f>
        <v>3573.799690641918</v>
      </c>
      <c r="W1697" s="175" t="str">
        <f>VLOOKUP(B1697,SAOM!B$2:O3238,11,0)</f>
        <v>35460-000</v>
      </c>
      <c r="X1697" s="31" t="str">
        <f>VLOOKUP(B1697,SAOM!B$2:Q3238,13,0)</f>
        <v>00:20:0E:10:58:B2</v>
      </c>
      <c r="Y1697" s="24">
        <v>41382</v>
      </c>
      <c r="Z1697" s="222" t="s">
        <v>12178</v>
      </c>
      <c r="AA1697" s="56">
        <v>41407</v>
      </c>
      <c r="AB1697" s="56"/>
      <c r="AC1697" s="288" t="e">
        <f>VLOOKUP(D1697,Faturamento!D$3:F3132,3,0)</f>
        <v>#N/A</v>
      </c>
      <c r="AD1697" s="45"/>
      <c r="AE1697" s="55" t="str">
        <f>VLOOKUP(B1697,SAOM!B$2:T3238,16,0)</f>
        <v>-</v>
      </c>
      <c r="AF1697" s="55">
        <f t="shared" si="98"/>
        <v>41497</v>
      </c>
      <c r="AG1697" s="55" t="s">
        <v>4162</v>
      </c>
      <c r="AH1697" s="55"/>
      <c r="AI1697" s="181"/>
      <c r="AJ1697" s="115"/>
      <c r="AK1697" s="115"/>
      <c r="AL1697" s="40" t="str">
        <f>VLOOKUP(B1697,SAOM!B$2:U3355,20,0)</f>
        <v>Vai deixar conectado no modem, não tem computador.</v>
      </c>
    </row>
    <row r="1698" spans="1:38" s="15" customFormat="1" ht="15.75" customHeight="1">
      <c r="A1698" s="39">
        <v>5402</v>
      </c>
      <c r="B1698" s="31">
        <v>5402</v>
      </c>
      <c r="C1698" s="31">
        <v>5402</v>
      </c>
      <c r="D1698" s="33" t="str">
        <f>VLOOKUP(B1698,SAOM!B$2:H3355,7,0)</f>
        <v>SES-ALSA-5402</v>
      </c>
      <c r="E1698" s="13">
        <v>41372</v>
      </c>
      <c r="F1698" s="13">
        <f t="shared" si="97"/>
        <v>41417</v>
      </c>
      <c r="G1698" s="13">
        <f>VLOOKUP(B1698,SAOM!B$2:D3242,3,0)</f>
        <v>41417</v>
      </c>
      <c r="H1698" s="13">
        <f t="shared" si="99"/>
        <v>41432</v>
      </c>
      <c r="I1698" s="13" t="s">
        <v>458</v>
      </c>
      <c r="J1698" s="10" t="s">
        <v>469</v>
      </c>
      <c r="K1698" s="33" t="str">
        <f>VLOOKUP(B1698,SAOM!B$2:H3239,4,0)</f>
        <v>Aceito</v>
      </c>
      <c r="L1698" s="10" t="s">
        <v>14234</v>
      </c>
      <c r="M1698" s="33" t="str">
        <f>VLOOKUP(B1698,SAOM!B$2:F3525,5,0)</f>
        <v>SH Sat</v>
      </c>
      <c r="N1698" s="11" t="s">
        <v>13851</v>
      </c>
      <c r="O1698" s="11" t="str">
        <f>VLOOKUP(N1698,Coordenadas!B$2:C2545,2,0)</f>
        <v>SUL</v>
      </c>
      <c r="P1698" s="11" t="str">
        <f>VLOOKUP(N1698,Coordenadas!B$2:D2545,3,0)</f>
        <v xml:space="preserve"> 21°15'26.19"S</v>
      </c>
      <c r="Q1698" s="11" t="str">
        <f>VLOOKUP(N1698,Coordenadas!B$2:E2545,4,0)</f>
        <v xml:space="preserve"> 46° 8'43.43"O</v>
      </c>
      <c r="R1698" s="33">
        <v>4033</v>
      </c>
      <c r="S1698" s="13">
        <v>41375</v>
      </c>
      <c r="T1698" s="35" t="str">
        <f>VLOOKUP(B1698,SAOM!B$2:M3239,9,0)</f>
        <v xml:space="preserve"> 	Fernanda Bastos / Fábio Henrique Nogueira</v>
      </c>
      <c r="U1698" s="13" t="str">
        <f>VLOOKUP(B1698,SAOM!B$2:N3239,10,0)</f>
        <v>Rua Deputado Uriel Alvim, 71 - Bairro Centro</v>
      </c>
      <c r="V1698" s="35" t="str">
        <f>VLOOKUP(B1698,SAOM!B$2:P3239,12,0)</f>
        <v>35 3294 1904</v>
      </c>
      <c r="W1698" s="60" t="str">
        <f>VLOOKUP(B1698,SAOM!B$2:O3239,11,0)</f>
        <v>37145-000</v>
      </c>
      <c r="X1698" s="33" t="str">
        <f>VLOOKUP(B1698,SAOM!B$2:Q3239,13,0)</f>
        <v>00:20:0e:10:60:fe</v>
      </c>
      <c r="Y1698" s="13">
        <v>41396</v>
      </c>
      <c r="Z1698" s="50" t="s">
        <v>13262</v>
      </c>
      <c r="AA1698" s="28">
        <v>41396</v>
      </c>
      <c r="AB1698" s="28">
        <v>41401</v>
      </c>
      <c r="AC1698" s="287" t="e">
        <f>VLOOKUP(D1698,Faturamento!D$3:F3133,3,0)</f>
        <v>#N/A</v>
      </c>
      <c r="AD1698" s="41"/>
      <c r="AE1698" s="14" t="str">
        <f>VLOOKUP(B1698,SAOM!B$2:T3239,16,0)</f>
        <v>-</v>
      </c>
      <c r="AF1698" s="14">
        <f t="shared" si="98"/>
        <v>41486</v>
      </c>
      <c r="AG1698" s="14" t="s">
        <v>4162</v>
      </c>
      <c r="AH1698" s="14"/>
      <c r="AI1698" s="47"/>
      <c r="AJ1698" s="114"/>
      <c r="AK1698" s="114"/>
      <c r="AL1698" s="11" t="str">
        <f>VLOOKUP(B1698,SAOM!B$2:U3356,20,0)</f>
        <v>Conectado ao modem</v>
      </c>
    </row>
    <row r="1699" spans="1:38" s="15" customFormat="1" ht="15.75" customHeight="1">
      <c r="A1699" s="39">
        <v>5400</v>
      </c>
      <c r="B1699" s="31">
        <v>5400</v>
      </c>
      <c r="C1699" s="31">
        <v>5400</v>
      </c>
      <c r="D1699" s="33" t="str">
        <f>VLOOKUP(B1699,SAOM!B$2:H3356,7,0)</f>
        <v>SES-ALSA-5400</v>
      </c>
      <c r="E1699" s="13">
        <v>41372</v>
      </c>
      <c r="F1699" s="13">
        <f t="shared" ref="F1699:F1762" si="100">E1699+45</f>
        <v>41417</v>
      </c>
      <c r="G1699" s="13">
        <f>VLOOKUP(B1699,SAOM!B$2:D3243,3,0)</f>
        <v>41417</v>
      </c>
      <c r="H1699" s="13">
        <f t="shared" si="99"/>
        <v>41432</v>
      </c>
      <c r="I1699" s="13" t="s">
        <v>458</v>
      </c>
      <c r="J1699" s="10" t="s">
        <v>469</v>
      </c>
      <c r="K1699" s="33" t="str">
        <f>VLOOKUP(B1699,SAOM!B$2:H3240,4,0)</f>
        <v>Aceito</v>
      </c>
      <c r="L1699" s="10" t="s">
        <v>14234</v>
      </c>
      <c r="M1699" s="33" t="str">
        <f>VLOOKUP(B1699,SAOM!B$2:F3526,5,0)</f>
        <v>SH Sat</v>
      </c>
      <c r="N1699" s="11" t="s">
        <v>13851</v>
      </c>
      <c r="O1699" s="11" t="str">
        <f>VLOOKUP(N1699,Coordenadas!B$2:C2546,2,0)</f>
        <v>SUL</v>
      </c>
      <c r="P1699" s="11" t="str">
        <f>VLOOKUP(N1699,Coordenadas!B$2:D2546,3,0)</f>
        <v xml:space="preserve"> 21°15'26.19"S</v>
      </c>
      <c r="Q1699" s="11" t="str">
        <f>VLOOKUP(N1699,Coordenadas!B$2:E2546,4,0)</f>
        <v xml:space="preserve"> 46° 8'43.43"O</v>
      </c>
      <c r="R1699" s="33">
        <v>4033</v>
      </c>
      <c r="S1699" s="13">
        <v>41375</v>
      </c>
      <c r="T1699" s="35" t="str">
        <f>VLOOKUP(B1699,SAOM!B$2:M3240,9,0)</f>
        <v xml:space="preserve"> 	Fernanda Bastos / Edson Vitor Masciel</v>
      </c>
      <c r="U1699" s="13" t="str">
        <f>VLOOKUP(B1699,SAOM!B$2:N3240,10,0)</f>
        <v>Praça Otávio Ribeiro Neto,27 - Bairro Divino Espirito Santo</v>
      </c>
      <c r="V1699" s="35" t="str">
        <f>VLOOKUP(B1699,SAOM!B$2:P3240,12,0)</f>
        <v>35 3294 1917</v>
      </c>
      <c r="W1699" s="60" t="str">
        <f>VLOOKUP(B1699,SAOM!B$2:O3240,11,0)</f>
        <v>37147-000</v>
      </c>
      <c r="X1699" s="33" t="str">
        <f>VLOOKUP(B1699,SAOM!B$2:Q3240,13,0)</f>
        <v>00:20:0E:10:5F:F0</v>
      </c>
      <c r="Y1699" s="13">
        <v>41397</v>
      </c>
      <c r="Z1699" s="50" t="s">
        <v>13262</v>
      </c>
      <c r="AA1699" s="28">
        <v>41397</v>
      </c>
      <c r="AB1699" s="28">
        <v>41401</v>
      </c>
      <c r="AC1699" s="287" t="e">
        <f>VLOOKUP(D1699,Faturamento!D$3:F3134,3,0)</f>
        <v>#N/A</v>
      </c>
      <c r="AD1699" s="41"/>
      <c r="AE1699" s="14" t="str">
        <f>VLOOKUP(B1699,SAOM!B$2:T3240,16,0)</f>
        <v>-</v>
      </c>
      <c r="AF1699" s="14">
        <f t="shared" si="98"/>
        <v>41487</v>
      </c>
      <c r="AG1699" s="14" t="s">
        <v>4162</v>
      </c>
      <c r="AH1699" s="14"/>
      <c r="AI1699" s="47"/>
      <c r="AJ1699" s="114"/>
      <c r="AK1699" s="114"/>
      <c r="AL1699" s="11" t="str">
        <f>VLOOKUP(B1699,SAOM!B$2:U3357,20,0)</f>
        <v>Vai deixar conectado no modem, não tem computador no psf.</v>
      </c>
    </row>
    <row r="1700" spans="1:38" s="15" customFormat="1" ht="15.75" customHeight="1">
      <c r="A1700" s="39">
        <v>5399</v>
      </c>
      <c r="B1700" s="31">
        <v>5399</v>
      </c>
      <c r="C1700" s="31">
        <v>5399</v>
      </c>
      <c r="D1700" s="33" t="str">
        <f>VLOOKUP(B1700,SAOM!B$2:H3357,7,0)</f>
        <v>-</v>
      </c>
      <c r="E1700" s="13">
        <v>41372</v>
      </c>
      <c r="F1700" s="13">
        <f t="shared" si="100"/>
        <v>41417</v>
      </c>
      <c r="G1700" s="13">
        <f>VLOOKUP(B1700,SAOM!B$2:D3244,3,0)</f>
        <v>41417</v>
      </c>
      <c r="H1700" s="13">
        <f t="shared" si="99"/>
        <v>41432</v>
      </c>
      <c r="I1700" s="13">
        <v>41396</v>
      </c>
      <c r="J1700" s="10" t="s">
        <v>700</v>
      </c>
      <c r="K1700" s="33" t="str">
        <f>VLOOKUP(B1700,SAOM!B$2:H3241,4,0)</f>
        <v>Paralisado</v>
      </c>
      <c r="L1700" s="10" t="s">
        <v>14234</v>
      </c>
      <c r="M1700" s="33" t="str">
        <f>VLOOKUP(B1700,SAOM!B$2:F3527,5,0)</f>
        <v>SH Sat</v>
      </c>
      <c r="N1700" s="11" t="s">
        <v>13851</v>
      </c>
      <c r="O1700" s="11" t="str">
        <f>VLOOKUP(N1700,Coordenadas!B$2:C2547,2,0)</f>
        <v>SUL</v>
      </c>
      <c r="P1700" s="11" t="str">
        <f>VLOOKUP(N1700,Coordenadas!B$2:D2547,3,0)</f>
        <v xml:space="preserve"> 21°15'26.19"S</v>
      </c>
      <c r="Q1700" s="11" t="str">
        <f>VLOOKUP(N1700,Coordenadas!B$2:E2547,4,0)</f>
        <v xml:space="preserve"> 46° 8'43.43"O</v>
      </c>
      <c r="R1700" s="33">
        <v>4033</v>
      </c>
      <c r="S1700" s="13">
        <v>41375</v>
      </c>
      <c r="T1700" s="35" t="str">
        <f>VLOOKUP(B1700,SAOM!B$2:M3241,9,0)</f>
        <v>Fernanda Bastos / Fernanda da Silva Terra</v>
      </c>
      <c r="U1700" s="13" t="str">
        <f>VLOOKUP(B1700,SAOM!B$2:N3241,10,0)</f>
        <v>Alameda Cabral, 29 - Bairro Cruzeiro</v>
      </c>
      <c r="V1700" s="35" t="str">
        <f>VLOOKUP(B1700,SAOM!B$2:P3241,12,0)</f>
        <v>35 3294 1917</v>
      </c>
      <c r="W1700" s="60" t="str">
        <f>VLOOKUP(B1700,SAOM!B$2:O3241,11,0)</f>
        <v>37145-000</v>
      </c>
      <c r="X1700" s="33" t="str">
        <f>VLOOKUP(B1700,SAOM!B$2:Q3241,13,0)</f>
        <v>-</v>
      </c>
      <c r="Y1700" s="13"/>
      <c r="Z1700" s="50"/>
      <c r="AA1700" s="28"/>
      <c r="AB1700" s="28">
        <v>41401</v>
      </c>
      <c r="AC1700" s="287" t="e">
        <f>VLOOKUP(D1700,Faturamento!D$3:F3135,3,0)</f>
        <v>#N/A</v>
      </c>
      <c r="AD1700" s="41"/>
      <c r="AE1700" s="14" t="str">
        <f>VLOOKUP(B1700,SAOM!B$2:T3241,16,0)</f>
        <v>02/05/2013 10:09:46 	Hernan Martins Alves 	Mudou para Rua São Vicente 900, bairro Cruzeiro.  	Pendência Ativação</v>
      </c>
      <c r="AF1700" s="14">
        <f t="shared" si="98"/>
        <v>90</v>
      </c>
      <c r="AG1700" s="14" t="s">
        <v>4162</v>
      </c>
      <c r="AH1700" s="14"/>
      <c r="AI1700" s="47"/>
      <c r="AJ1700" s="114"/>
      <c r="AK1700" s="114"/>
      <c r="AL1700" s="11" t="str">
        <f>VLOOKUP(B1700,SAOM!B$2:U3358,20,0)</f>
        <v>-</v>
      </c>
    </row>
    <row r="1701" spans="1:38" s="15" customFormat="1" ht="15.75" customHeight="1">
      <c r="A1701" s="39">
        <v>5398</v>
      </c>
      <c r="B1701" s="31">
        <v>5398</v>
      </c>
      <c r="C1701" s="31">
        <v>5398</v>
      </c>
      <c r="D1701" s="33" t="str">
        <f>VLOOKUP(B1701,SAOM!B$2:H3358,7,0)</f>
        <v>SES-ALSA-5398</v>
      </c>
      <c r="E1701" s="13">
        <v>41372</v>
      </c>
      <c r="F1701" s="13">
        <f t="shared" si="100"/>
        <v>41417</v>
      </c>
      <c r="G1701" s="13">
        <f>VLOOKUP(B1701,SAOM!B$2:D3245,3,0)</f>
        <v>41417</v>
      </c>
      <c r="H1701" s="13">
        <f t="shared" si="99"/>
        <v>41432</v>
      </c>
      <c r="I1701" s="13" t="s">
        <v>458</v>
      </c>
      <c r="J1701" s="10" t="s">
        <v>469</v>
      </c>
      <c r="K1701" s="33" t="str">
        <f>VLOOKUP(B1701,SAOM!B$2:H3242,4,0)</f>
        <v>Aceito</v>
      </c>
      <c r="L1701" s="10" t="s">
        <v>14234</v>
      </c>
      <c r="M1701" s="33" t="str">
        <f>VLOOKUP(B1701,SAOM!B$2:F3528,5,0)</f>
        <v>SH Sat</v>
      </c>
      <c r="N1701" s="11" t="s">
        <v>13851</v>
      </c>
      <c r="O1701" s="11" t="str">
        <f>VLOOKUP(N1701,Coordenadas!B$2:C2548,2,0)</f>
        <v>SUL</v>
      </c>
      <c r="P1701" s="11" t="str">
        <f>VLOOKUP(N1701,Coordenadas!B$2:D2548,3,0)</f>
        <v xml:space="preserve"> 21°15'26.19"S</v>
      </c>
      <c r="Q1701" s="11" t="str">
        <f>VLOOKUP(N1701,Coordenadas!B$2:E2548,4,0)</f>
        <v xml:space="preserve"> 46° 8'43.43"O</v>
      </c>
      <c r="R1701" s="33">
        <v>4033</v>
      </c>
      <c r="S1701" s="13">
        <v>41375</v>
      </c>
      <c r="T1701" s="35" t="str">
        <f>VLOOKUP(B1701,SAOM!B$2:M3242,9,0)</f>
        <v>Fernanda Bastos / Suzana Aparecida de Apareci</v>
      </c>
      <c r="U1701" s="13" t="str">
        <f>VLOOKUP(B1701,SAOM!B$2:N3242,10,0)</f>
        <v>Rua Alfenas, 959 - Bairro Centro</v>
      </c>
      <c r="V1701" s="35" t="str">
        <f>VLOOKUP(B1701,SAOM!B$2:P3242,12,0)</f>
        <v>35 3294 1917</v>
      </c>
      <c r="W1701" s="60" t="str">
        <f>VLOOKUP(B1701,SAOM!B$2:O3242,11,0)</f>
        <v>37145-000</v>
      </c>
      <c r="X1701" s="33" t="str">
        <f>VLOOKUP(B1701,SAOM!B$2:Q3242,13,0)</f>
        <v>00:20:0e:10:5f:c6</v>
      </c>
      <c r="Y1701" s="13">
        <v>41396</v>
      </c>
      <c r="Z1701" s="50" t="s">
        <v>13262</v>
      </c>
      <c r="AA1701" s="28">
        <v>41396</v>
      </c>
      <c r="AB1701" s="28">
        <v>41401</v>
      </c>
      <c r="AC1701" s="287" t="e">
        <f>VLOOKUP(D1701,Faturamento!D$3:F3136,3,0)</f>
        <v>#N/A</v>
      </c>
      <c r="AD1701" s="41"/>
      <c r="AE1701" s="14" t="str">
        <f>VLOOKUP(B1701,SAOM!B$2:T3242,16,0)</f>
        <v>-</v>
      </c>
      <c r="AF1701" s="14">
        <f t="shared" si="98"/>
        <v>41486</v>
      </c>
      <c r="AG1701" s="14" t="s">
        <v>4162</v>
      </c>
      <c r="AH1701" s="14"/>
      <c r="AI1701" s="47"/>
      <c r="AJ1701" s="114"/>
      <c r="AK1701" s="114"/>
      <c r="AL1701" s="11" t="str">
        <f>VLOOKUP(B1701,SAOM!B$2:U3359,20,0)</f>
        <v>Modem</v>
      </c>
    </row>
    <row r="1702" spans="1:38" s="57" customFormat="1" ht="15.75" customHeight="1">
      <c r="A1702" s="39">
        <v>5387</v>
      </c>
      <c r="B1702" s="31">
        <v>5387</v>
      </c>
      <c r="C1702" s="31">
        <v>5387</v>
      </c>
      <c r="D1702" s="31" t="str">
        <f>VLOOKUP(B1702,SAOM!B$2:H3359,7,0)</f>
        <v>SES-ALRA-5387</v>
      </c>
      <c r="E1702" s="24">
        <v>41380</v>
      </c>
      <c r="F1702" s="24">
        <f t="shared" si="100"/>
        <v>41425</v>
      </c>
      <c r="G1702" s="24">
        <f>VLOOKUP(B1702,SAOM!B$2:D3246,3,0)</f>
        <v>41425</v>
      </c>
      <c r="H1702" s="24">
        <f t="shared" si="99"/>
        <v>41440</v>
      </c>
      <c r="I1702" s="24" t="s">
        <v>458</v>
      </c>
      <c r="J1702" s="48" t="s">
        <v>469</v>
      </c>
      <c r="K1702" s="31" t="str">
        <f>VLOOKUP(B1702,SAOM!B$2:H3243,4,0)</f>
        <v>Aceito</v>
      </c>
      <c r="L1702" s="48" t="s">
        <v>456</v>
      </c>
      <c r="M1702" s="31" t="str">
        <f>VLOOKUP(B1702,SAOM!B$2:F3529,5,0)</f>
        <v>Lider</v>
      </c>
      <c r="N1702" s="40" t="s">
        <v>2071</v>
      </c>
      <c r="O1702" s="40" t="str">
        <f>VLOOKUP(N1702,Coordenadas!B$2:C2549,2,0)</f>
        <v>NORDESTE</v>
      </c>
      <c r="P1702" s="40" t="str">
        <f>VLOOKUP(N1702,Coordenadas!B$2:D2549,3,0)</f>
        <v xml:space="preserve"> 16°11'19.26"S</v>
      </c>
      <c r="Q1702" s="40" t="str">
        <f>VLOOKUP(N1702,Coordenadas!B$2:E2549,4,0)</f>
        <v xml:space="preserve"> 40°41'16.71"O</v>
      </c>
      <c r="R1702" s="31">
        <v>4033</v>
      </c>
      <c r="S1702" s="24">
        <v>41383</v>
      </c>
      <c r="T1702" s="54" t="str">
        <f>VLOOKUP(B1702,SAOM!B$2:M3243,9,0)</f>
        <v>Edna Leana Pereira Viana</v>
      </c>
      <c r="U1702" s="24" t="str">
        <f>VLOOKUP(B1702,SAOM!B$2:N3243,10,0)</f>
        <v>Rua João Moreira Meireles, 113 - Bairro Cidade Nova</v>
      </c>
      <c r="V1702" s="54" t="str">
        <f>VLOOKUP(B1702,SAOM!B$2:P3243,12,0)</f>
        <v>33 3721 3838</v>
      </c>
      <c r="W1702" s="175" t="str">
        <f>VLOOKUP(B1702,SAOM!B$2:O3243,11,0)</f>
        <v>39900-000</v>
      </c>
      <c r="X1702" s="31" t="str">
        <f>VLOOKUP(B1702,SAOM!B$2:Q3243,13,0)</f>
        <v>00:20:0e:10:58:c6</v>
      </c>
      <c r="Y1702" s="24">
        <v>41403</v>
      </c>
      <c r="Z1702" s="222" t="s">
        <v>5031</v>
      </c>
      <c r="AA1702" s="56">
        <v>41404</v>
      </c>
      <c r="AB1702" s="56"/>
      <c r="AC1702" s="288" t="e">
        <f>VLOOKUP(D1702,Faturamento!D$3:F3137,3,0)</f>
        <v>#N/A</v>
      </c>
      <c r="AD1702" s="45"/>
      <c r="AE1702" s="55" t="str">
        <f>VLOOKUP(B1702,SAOM!B$2:T3243,16,0)</f>
        <v>-</v>
      </c>
      <c r="AF1702" s="55">
        <f t="shared" si="98"/>
        <v>41494</v>
      </c>
      <c r="AG1702" s="55"/>
      <c r="AH1702" s="55"/>
      <c r="AI1702" s="181"/>
      <c r="AJ1702" s="115"/>
      <c r="AK1702" s="115"/>
      <c r="AL1702" s="40" t="str">
        <f>VLOOKUP(B1702,SAOM!B$2:U3360,20,0)</f>
        <v>Modem</v>
      </c>
    </row>
    <row r="1703" spans="1:38" s="57" customFormat="1" ht="15.75" customHeight="1">
      <c r="A1703" s="39">
        <v>5359</v>
      </c>
      <c r="B1703" s="31">
        <v>5359</v>
      </c>
      <c r="C1703" s="31">
        <v>5359</v>
      </c>
      <c r="D1703" s="31" t="str">
        <f>VLOOKUP(B1703,SAOM!B$2:H3360,7,0)</f>
        <v>SES-ENAS-5359</v>
      </c>
      <c r="E1703" s="24">
        <v>41380</v>
      </c>
      <c r="F1703" s="24">
        <f t="shared" si="100"/>
        <v>41425</v>
      </c>
      <c r="G1703" s="24">
        <f>VLOOKUP(B1703,SAOM!B$2:D3247,3,0)</f>
        <v>41425</v>
      </c>
      <c r="H1703" s="24">
        <f t="shared" si="99"/>
        <v>41440</v>
      </c>
      <c r="I1703" s="24" t="s">
        <v>458</v>
      </c>
      <c r="J1703" s="48" t="s">
        <v>469</v>
      </c>
      <c r="K1703" s="31" t="str">
        <f>VLOOKUP(B1703,SAOM!B$2:H3244,4,0)</f>
        <v>Aceito</v>
      </c>
      <c r="L1703" s="48" t="s">
        <v>456</v>
      </c>
      <c r="M1703" s="31" t="str">
        <f>VLOOKUP(B1703,SAOM!B$2:F3530,5,0)</f>
        <v>Lider</v>
      </c>
      <c r="N1703" s="40" t="s">
        <v>7911</v>
      </c>
      <c r="O1703" s="40" t="str">
        <f>VLOOKUP(N1703,Coordenadas!B$2:C2550,2,0)</f>
        <v>LESTE</v>
      </c>
      <c r="P1703" s="40" t="str">
        <f>VLOOKUP(N1703,Coordenadas!B$2:D2550,3,0)</f>
        <v xml:space="preserve"> 19°37'32.27"S</v>
      </c>
      <c r="Q1703" s="40" t="str">
        <f>VLOOKUP(N1703,Coordenadas!B$2:E2550,4,0)</f>
        <v xml:space="preserve"> 42°13'53.82"O</v>
      </c>
      <c r="R1703" s="31">
        <v>4033</v>
      </c>
      <c r="S1703" s="24">
        <v>41383</v>
      </c>
      <c r="T1703" s="54" t="str">
        <f>VLOOKUP(B1703,SAOM!B$2:M3244,9,0)</f>
        <v>Giani Fernandes Rabelo</v>
      </c>
      <c r="U1703" s="24" t="str">
        <f>VLOOKUP(B1703,SAOM!B$2:N3244,10,0)</f>
        <v>Rua Maninho, 12 - Bairro Centro</v>
      </c>
      <c r="V1703" s="54" t="str">
        <f>VLOOKUP(B1703,SAOM!B$2:P3244,12,0)</f>
        <v xml:space="preserve"> 	33 3324 6429</v>
      </c>
      <c r="W1703" s="175" t="str">
        <f>VLOOKUP(B1703,SAOM!B$2:O3244,11,0)</f>
        <v>35324-000</v>
      </c>
      <c r="X1703" s="31" t="str">
        <f>VLOOKUP(B1703,SAOM!B$2:Q3244,13,0)</f>
        <v>00:20:0E:10:59:42</v>
      </c>
      <c r="Y1703" s="24">
        <v>41396</v>
      </c>
      <c r="Z1703" s="222" t="s">
        <v>6229</v>
      </c>
      <c r="AA1703" s="28">
        <v>41397</v>
      </c>
      <c r="AB1703" s="56"/>
      <c r="AC1703" s="288" t="e">
        <f>VLOOKUP(D1703,Faturamento!D$3:F3138,3,0)</f>
        <v>#N/A</v>
      </c>
      <c r="AD1703" s="45"/>
      <c r="AE1703" s="55" t="str">
        <f>VLOOKUP(B1703,SAOM!B$2:T3244,16,0)</f>
        <v>-</v>
      </c>
      <c r="AF1703" s="55">
        <f t="shared" si="98"/>
        <v>41487</v>
      </c>
      <c r="AG1703" s="55"/>
      <c r="AH1703" s="55"/>
      <c r="AI1703" s="181"/>
      <c r="AJ1703" s="115"/>
      <c r="AK1703" s="115"/>
      <c r="AL1703" s="40" t="str">
        <f>VLOOKUP(B1703,SAOM!B$2:U3361,20,0)</f>
        <v>Não vai deixar, não tem computador.</v>
      </c>
    </row>
    <row r="1704" spans="1:38" s="15" customFormat="1" ht="15.75" customHeight="1">
      <c r="A1704" s="39">
        <v>5388</v>
      </c>
      <c r="B1704" s="31">
        <v>5388</v>
      </c>
      <c r="C1704" s="31">
        <v>5388</v>
      </c>
      <c r="D1704" s="33" t="str">
        <f>VLOOKUP(B1704,SAOM!B$2:H3361,7,0)</f>
        <v>-</v>
      </c>
      <c r="E1704" s="13">
        <v>41380</v>
      </c>
      <c r="F1704" s="13">
        <f t="shared" si="100"/>
        <v>41425</v>
      </c>
      <c r="G1704" s="13">
        <f>VLOOKUP(B1704,SAOM!B$2:D3248,3,0)</f>
        <v>41425</v>
      </c>
      <c r="H1704" s="13">
        <f t="shared" si="99"/>
        <v>41440</v>
      </c>
      <c r="I1704" s="13" t="s">
        <v>458</v>
      </c>
      <c r="J1704" s="10" t="s">
        <v>688</v>
      </c>
      <c r="K1704" s="33" t="str">
        <f>VLOOKUP(B1704,SAOM!B$2:H3245,4,0)</f>
        <v>Agendado</v>
      </c>
      <c r="L1704" s="10" t="s">
        <v>456</v>
      </c>
      <c r="M1704" s="33" t="str">
        <f>VLOOKUP(B1704,SAOM!B$2:F3531,5,0)</f>
        <v>Lider</v>
      </c>
      <c r="N1704" s="11" t="s">
        <v>2071</v>
      </c>
      <c r="O1704" s="11" t="str">
        <f>VLOOKUP(N1704,Coordenadas!B$2:C2551,2,0)</f>
        <v>NORDESTE</v>
      </c>
      <c r="P1704" s="11" t="str">
        <f>VLOOKUP(N1704,Coordenadas!B$2:D2551,3,0)</f>
        <v xml:space="preserve"> 16°11'19.26"S</v>
      </c>
      <c r="Q1704" s="11" t="str">
        <f>VLOOKUP(N1704,Coordenadas!B$2:E2551,4,0)</f>
        <v xml:space="preserve"> 40°41'16.71"O</v>
      </c>
      <c r="R1704" s="33">
        <v>4033</v>
      </c>
      <c r="S1704" s="13">
        <v>41383</v>
      </c>
      <c r="T1704" s="35" t="str">
        <f>VLOOKUP(B1704,SAOM!B$2:M3245,9,0)</f>
        <v>Samira Rodrigues Costa</v>
      </c>
      <c r="U1704" s="13" t="str">
        <f>VLOOKUP(B1704,SAOM!B$2:N3245,10,0)</f>
        <v>Rua Antônio José Santana, 500 - Bairro São Pedro</v>
      </c>
      <c r="V1704" s="35" t="str">
        <f>VLOOKUP(B1704,SAOM!B$2:P3245,12,0)</f>
        <v>33 3721 3838</v>
      </c>
      <c r="W1704" s="60" t="str">
        <f>VLOOKUP(B1704,SAOM!B$2:O3245,11,0)</f>
        <v>39900-000</v>
      </c>
      <c r="X1704" s="33" t="str">
        <f>VLOOKUP(B1704,SAOM!B$2:Q3245,13,0)</f>
        <v>-</v>
      </c>
      <c r="Y1704" s="13"/>
      <c r="Z1704" s="50"/>
      <c r="AA1704" s="28"/>
      <c r="AB1704" s="28"/>
      <c r="AC1704" s="287" t="e">
        <f>VLOOKUP(D1704,Faturamento!D$3:F3139,3,0)</f>
        <v>#N/A</v>
      </c>
      <c r="AD1704" s="41"/>
      <c r="AE1704" s="14" t="str">
        <f>VLOOKUP(B1704,SAOM!B$2:T3245,16,0)</f>
        <v>-</v>
      </c>
      <c r="AF1704" s="14">
        <f t="shared" si="98"/>
        <v>90</v>
      </c>
      <c r="AG1704" s="14"/>
      <c r="AH1704" s="14"/>
      <c r="AI1704" s="47"/>
      <c r="AJ1704" s="114"/>
      <c r="AK1704" s="114"/>
      <c r="AL1704" s="11" t="str">
        <f>VLOOKUP(B1704,SAOM!B$2:U3362,20,0)</f>
        <v>-</v>
      </c>
    </row>
    <row r="1705" spans="1:38" s="15" customFormat="1" ht="15.75" customHeight="1">
      <c r="A1705" s="39">
        <v>5389</v>
      </c>
      <c r="B1705" s="31">
        <v>5389</v>
      </c>
      <c r="C1705" s="31">
        <v>5389</v>
      </c>
      <c r="D1705" s="33" t="str">
        <f>VLOOKUP(B1705,SAOM!B$2:H3362,7,0)</f>
        <v>-</v>
      </c>
      <c r="E1705" s="13">
        <v>41380</v>
      </c>
      <c r="F1705" s="13">
        <f t="shared" si="100"/>
        <v>41425</v>
      </c>
      <c r="G1705" s="13">
        <f>VLOOKUP(B1705,SAOM!B$2:D3249,3,0)</f>
        <v>41425</v>
      </c>
      <c r="H1705" s="13">
        <f t="shared" si="99"/>
        <v>41440</v>
      </c>
      <c r="I1705" s="13" t="s">
        <v>458</v>
      </c>
      <c r="J1705" s="10" t="s">
        <v>700</v>
      </c>
      <c r="K1705" s="33" t="str">
        <f>VLOOKUP(B1705,SAOM!B$2:H3246,4,0)</f>
        <v>Paralisado</v>
      </c>
      <c r="L1705" s="10" t="s">
        <v>456</v>
      </c>
      <c r="M1705" s="33" t="str">
        <f>VLOOKUP(B1705,SAOM!B$2:F3532,5,0)</f>
        <v>Lider</v>
      </c>
      <c r="N1705" s="11" t="s">
        <v>2071</v>
      </c>
      <c r="O1705" s="11" t="str">
        <f>VLOOKUP(N1705,Coordenadas!B$2:C2552,2,0)</f>
        <v>NORDESTE</v>
      </c>
      <c r="P1705" s="11" t="str">
        <f>VLOOKUP(N1705,Coordenadas!B$2:D2552,3,0)</f>
        <v xml:space="preserve"> 16°11'19.26"S</v>
      </c>
      <c r="Q1705" s="11" t="str">
        <f>VLOOKUP(N1705,Coordenadas!B$2:E2552,4,0)</f>
        <v xml:space="preserve"> 40°41'16.71"O</v>
      </c>
      <c r="R1705" s="33">
        <v>4033</v>
      </c>
      <c r="S1705" s="13">
        <v>41383</v>
      </c>
      <c r="T1705" s="35" t="str">
        <f>VLOOKUP(B1705,SAOM!B$2:M3246,9,0)</f>
        <v>Kamila Miranda Santos</v>
      </c>
      <c r="U1705" s="13" t="str">
        <f>VLOOKUP(B1705,SAOM!B$2:N3246,10,0)</f>
        <v>Rua Eli Alves Cangussu, 2237 - Bairro Pedro Gomes</v>
      </c>
      <c r="V1705" s="35" t="str">
        <f>VLOOKUP(B1705,SAOM!B$2:P3246,12,0)</f>
        <v>33 3721 3838</v>
      </c>
      <c r="W1705" s="60" t="str">
        <f>VLOOKUP(B1705,SAOM!B$2:O3246,11,0)</f>
        <v>39900-000</v>
      </c>
      <c r="X1705" s="33" t="str">
        <f>VLOOKUP(B1705,SAOM!B$2:Q3246,13,0)</f>
        <v>-</v>
      </c>
      <c r="Y1705" s="13"/>
      <c r="Z1705" s="50"/>
      <c r="AA1705" s="28"/>
      <c r="AB1705" s="28"/>
      <c r="AC1705" s="287" t="e">
        <f>VLOOKUP(D1705,Faturamento!D$3:F3140,3,0)</f>
        <v>#N/A</v>
      </c>
      <c r="AD1705" s="41"/>
      <c r="AE1705" s="14" t="str">
        <f>VLOOKUP(B1705,SAOM!B$2:T3246,16,0)</f>
        <v>25/04/2013 17:37:15 	Hernan Martins Alves 	Numero correto da rua é 2327, conforme o secretario Leandro o fone: 33 3721-3480 informou. Restante do endereço está correto.   	Pendência Ativação</v>
      </c>
      <c r="AF1705" s="14">
        <f t="shared" si="98"/>
        <v>90</v>
      </c>
      <c r="AG1705" s="14"/>
      <c r="AH1705" s="14"/>
      <c r="AI1705" s="47"/>
      <c r="AJ1705" s="114"/>
      <c r="AK1705" s="114"/>
      <c r="AL1705" s="11" t="str">
        <f>VLOOKUP(B1705,SAOM!B$2:U3363,20,0)</f>
        <v>-</v>
      </c>
    </row>
    <row r="1706" spans="1:38" s="15" customFormat="1" ht="15.75" customHeight="1">
      <c r="A1706" s="39">
        <v>5390</v>
      </c>
      <c r="B1706" s="31">
        <v>5390</v>
      </c>
      <c r="C1706" s="31">
        <v>5390</v>
      </c>
      <c r="D1706" s="33" t="str">
        <f>VLOOKUP(B1706,SAOM!B$2:H3363,7,0)</f>
        <v>-</v>
      </c>
      <c r="E1706" s="13">
        <v>41380</v>
      </c>
      <c r="F1706" s="13">
        <f t="shared" si="100"/>
        <v>41425</v>
      </c>
      <c r="G1706" s="13">
        <f>VLOOKUP(B1706,SAOM!B$2:D3250,3,0)</f>
        <v>41425</v>
      </c>
      <c r="H1706" s="13">
        <f t="shared" si="99"/>
        <v>41440</v>
      </c>
      <c r="I1706" s="13" t="s">
        <v>458</v>
      </c>
      <c r="J1706" s="10" t="s">
        <v>688</v>
      </c>
      <c r="K1706" s="33" t="str">
        <f>VLOOKUP(B1706,SAOM!B$2:H3247,4,0)</f>
        <v>Agendado</v>
      </c>
      <c r="L1706" s="10" t="s">
        <v>456</v>
      </c>
      <c r="M1706" s="33" t="str">
        <f>VLOOKUP(B1706,SAOM!B$2:F3533,5,0)</f>
        <v>Lider</v>
      </c>
      <c r="N1706" s="11" t="s">
        <v>2071</v>
      </c>
      <c r="O1706" s="11" t="str">
        <f>VLOOKUP(N1706,Coordenadas!B$2:C2553,2,0)</f>
        <v>NORDESTE</v>
      </c>
      <c r="P1706" s="11" t="str">
        <f>VLOOKUP(N1706,Coordenadas!B$2:D2553,3,0)</f>
        <v xml:space="preserve"> 16°11'19.26"S</v>
      </c>
      <c r="Q1706" s="11" t="str">
        <f>VLOOKUP(N1706,Coordenadas!B$2:E2553,4,0)</f>
        <v xml:space="preserve"> 40°41'16.71"O</v>
      </c>
      <c r="R1706" s="33">
        <v>4033</v>
      </c>
      <c r="S1706" s="13">
        <v>41383</v>
      </c>
      <c r="T1706" s="35" t="str">
        <f>VLOOKUP(B1706,SAOM!B$2:M3247,9,0)</f>
        <v>Jucilene Rodrigues Santana</v>
      </c>
      <c r="U1706" s="13" t="str">
        <f>VLOOKUP(B1706,SAOM!B$2:N3247,10,0)</f>
        <v>Rua Coronel Pedro Antonio da Fonseca, 180 - Bairro Santo Antônio</v>
      </c>
      <c r="V1706" s="35" t="str">
        <f>VLOOKUP(B1706,SAOM!B$2:P3247,12,0)</f>
        <v xml:space="preserve">33 3721 3838 </v>
      </c>
      <c r="W1706" s="60" t="str">
        <f>VLOOKUP(B1706,SAOM!B$2:O3247,11,0)</f>
        <v>39900-000</v>
      </c>
      <c r="X1706" s="33" t="str">
        <f>VLOOKUP(B1706,SAOM!B$2:Q3247,13,0)</f>
        <v>-</v>
      </c>
      <c r="Y1706" s="13"/>
      <c r="Z1706" s="50"/>
      <c r="AA1706" s="28"/>
      <c r="AB1706" s="28"/>
      <c r="AC1706" s="287" t="e">
        <f>VLOOKUP(D1706,Faturamento!D$3:F3141,3,0)</f>
        <v>#N/A</v>
      </c>
      <c r="AD1706" s="41"/>
      <c r="AE1706" s="14" t="str">
        <f>VLOOKUP(B1706,SAOM!B$2:T3247,16,0)</f>
        <v>-</v>
      </c>
      <c r="AF1706" s="14">
        <f t="shared" si="98"/>
        <v>90</v>
      </c>
      <c r="AG1706" s="14"/>
      <c r="AH1706" s="14"/>
      <c r="AI1706" s="47"/>
      <c r="AJ1706" s="114"/>
      <c r="AK1706" s="114"/>
      <c r="AL1706" s="11" t="str">
        <f>VLOOKUP(B1706,SAOM!B$2:U3364,20,0)</f>
        <v>-</v>
      </c>
    </row>
    <row r="1707" spans="1:38" s="15" customFormat="1" ht="15.75" customHeight="1">
      <c r="A1707" s="39">
        <v>5391</v>
      </c>
      <c r="B1707" s="31">
        <v>5391</v>
      </c>
      <c r="C1707" s="31">
        <v>5391</v>
      </c>
      <c r="D1707" s="33" t="str">
        <f>VLOOKUP(B1707,SAOM!B$2:H3364,7,0)</f>
        <v>-</v>
      </c>
      <c r="E1707" s="13">
        <v>41380</v>
      </c>
      <c r="F1707" s="13">
        <f t="shared" si="100"/>
        <v>41425</v>
      </c>
      <c r="G1707" s="13">
        <f>VLOOKUP(B1707,SAOM!B$2:D3251,3,0)</f>
        <v>41425</v>
      </c>
      <c r="H1707" s="13">
        <f t="shared" si="99"/>
        <v>41440</v>
      </c>
      <c r="I1707" s="13" t="s">
        <v>458</v>
      </c>
      <c r="J1707" s="10" t="s">
        <v>688</v>
      </c>
      <c r="K1707" s="33" t="str">
        <f>VLOOKUP(B1707,SAOM!B$2:H3248,4,0)</f>
        <v>Agendado</v>
      </c>
      <c r="L1707" s="10" t="s">
        <v>456</v>
      </c>
      <c r="M1707" s="33" t="str">
        <f>VLOOKUP(B1707,SAOM!B$2:F3534,5,0)</f>
        <v>Lider</v>
      </c>
      <c r="N1707" s="11" t="s">
        <v>2071</v>
      </c>
      <c r="O1707" s="11" t="str">
        <f>VLOOKUP(N1707,Coordenadas!B$2:C2554,2,0)</f>
        <v>NORDESTE</v>
      </c>
      <c r="P1707" s="11" t="str">
        <f>VLOOKUP(N1707,Coordenadas!B$2:D2554,3,0)</f>
        <v xml:space="preserve"> 16°11'19.26"S</v>
      </c>
      <c r="Q1707" s="11" t="str">
        <f>VLOOKUP(N1707,Coordenadas!B$2:E2554,4,0)</f>
        <v xml:space="preserve"> 40°41'16.71"O</v>
      </c>
      <c r="R1707" s="33">
        <v>4033</v>
      </c>
      <c r="S1707" s="13">
        <v>41383</v>
      </c>
      <c r="T1707" s="35" t="str">
        <f>VLOOKUP(B1707,SAOM!B$2:M3248,9,0)</f>
        <v>GIsane Silva Porto</v>
      </c>
      <c r="U1707" s="13" t="str">
        <f>VLOOKUP(B1707,SAOM!B$2:N3248,10,0)</f>
        <v>Rua Argemiro de Aguilar, 1350 - Bairro São Judas Tadeu</v>
      </c>
      <c r="V1707" s="35" t="str">
        <f>VLOOKUP(B1707,SAOM!B$2:P3248,12,0)</f>
        <v>33 3721 3838</v>
      </c>
      <c r="W1707" s="60" t="str">
        <f>VLOOKUP(B1707,SAOM!B$2:O3248,11,0)</f>
        <v>39900-000</v>
      </c>
      <c r="X1707" s="33" t="str">
        <f>VLOOKUP(B1707,SAOM!B$2:Q3248,13,0)</f>
        <v>-</v>
      </c>
      <c r="Y1707" s="13"/>
      <c r="Z1707" s="50"/>
      <c r="AA1707" s="28"/>
      <c r="AB1707" s="28"/>
      <c r="AC1707" s="287" t="e">
        <f>VLOOKUP(D1707,Faturamento!D$3:F3142,3,0)</f>
        <v>#N/A</v>
      </c>
      <c r="AD1707" s="41"/>
      <c r="AE1707" s="14" t="str">
        <f>VLOOKUP(B1707,SAOM!B$2:T3248,16,0)</f>
        <v>-</v>
      </c>
      <c r="AF1707" s="14">
        <f t="shared" si="98"/>
        <v>90</v>
      </c>
      <c r="AG1707" s="14"/>
      <c r="AH1707" s="14"/>
      <c r="AI1707" s="47"/>
      <c r="AJ1707" s="114"/>
      <c r="AK1707" s="114"/>
      <c r="AL1707" s="11" t="str">
        <f>VLOOKUP(B1707,SAOM!B$2:U3365,20,0)</f>
        <v>-</v>
      </c>
    </row>
    <row r="1708" spans="1:38" s="15" customFormat="1" ht="15.75" customHeight="1">
      <c r="A1708" s="39">
        <v>5392</v>
      </c>
      <c r="B1708" s="31">
        <v>5392</v>
      </c>
      <c r="C1708" s="31">
        <v>5392</v>
      </c>
      <c r="D1708" s="33" t="str">
        <f>VLOOKUP(B1708,SAOM!B$2:H3365,7,0)</f>
        <v>-</v>
      </c>
      <c r="E1708" s="13">
        <v>41380</v>
      </c>
      <c r="F1708" s="13">
        <f t="shared" si="100"/>
        <v>41425</v>
      </c>
      <c r="G1708" s="13">
        <f>VLOOKUP(B1708,SAOM!B$2:D3252,3,0)</f>
        <v>41425</v>
      </c>
      <c r="H1708" s="13">
        <f t="shared" si="99"/>
        <v>41440</v>
      </c>
      <c r="I1708" s="13" t="s">
        <v>458</v>
      </c>
      <c r="J1708" s="10" t="s">
        <v>688</v>
      </c>
      <c r="K1708" s="33" t="str">
        <f>VLOOKUP(B1708,SAOM!B$2:H3249,4,0)</f>
        <v>Agendado</v>
      </c>
      <c r="L1708" s="10" t="s">
        <v>456</v>
      </c>
      <c r="M1708" s="33" t="str">
        <f>VLOOKUP(B1708,SAOM!B$2:F3535,5,0)</f>
        <v>Lider</v>
      </c>
      <c r="N1708" s="11" t="s">
        <v>2071</v>
      </c>
      <c r="O1708" s="11" t="str">
        <f>VLOOKUP(N1708,Coordenadas!B$2:C2555,2,0)</f>
        <v>NORDESTE</v>
      </c>
      <c r="P1708" s="11" t="str">
        <f>VLOOKUP(N1708,Coordenadas!B$2:D2555,3,0)</f>
        <v xml:space="preserve"> 16°11'19.26"S</v>
      </c>
      <c r="Q1708" s="11" t="str">
        <f>VLOOKUP(N1708,Coordenadas!B$2:E2555,4,0)</f>
        <v xml:space="preserve"> 40°41'16.71"O</v>
      </c>
      <c r="R1708" s="33">
        <v>4033</v>
      </c>
      <c r="S1708" s="13">
        <v>41383</v>
      </c>
      <c r="T1708" s="35" t="str">
        <f>VLOOKUP(B1708,SAOM!B$2:M3249,9,0)</f>
        <v>Livia Teles Sobral</v>
      </c>
      <c r="U1708" s="13" t="str">
        <f>VLOOKUP(B1708,SAOM!B$2:N3249,10,0)</f>
        <v>Rua Expuério Alves Cangussu, 180 -  Bairro Universitário</v>
      </c>
      <c r="V1708" s="35" t="str">
        <f>VLOOKUP(B1708,SAOM!B$2:P3249,12,0)</f>
        <v xml:space="preserve">33 3721 3838 </v>
      </c>
      <c r="W1708" s="60" t="str">
        <f>VLOOKUP(B1708,SAOM!B$2:O3249,11,0)</f>
        <v>39900-000</v>
      </c>
      <c r="X1708" s="33" t="str">
        <f>VLOOKUP(B1708,SAOM!B$2:Q3249,13,0)</f>
        <v>-</v>
      </c>
      <c r="Y1708" s="13"/>
      <c r="Z1708" s="50"/>
      <c r="AA1708" s="28"/>
      <c r="AB1708" s="28"/>
      <c r="AC1708" s="287" t="e">
        <f>VLOOKUP(D1708,Faturamento!D$3:F3143,3,0)</f>
        <v>#N/A</v>
      </c>
      <c r="AD1708" s="41"/>
      <c r="AE1708" s="14" t="str">
        <f>VLOOKUP(B1708,SAOM!B$2:T3249,16,0)</f>
        <v>-</v>
      </c>
      <c r="AF1708" s="14">
        <f t="shared" si="98"/>
        <v>90</v>
      </c>
      <c r="AG1708" s="14"/>
      <c r="AH1708" s="14"/>
      <c r="AI1708" s="47"/>
      <c r="AJ1708" s="114"/>
      <c r="AK1708" s="114"/>
      <c r="AL1708" s="11" t="str">
        <f>VLOOKUP(B1708,SAOM!B$2:U3366,20,0)</f>
        <v>-</v>
      </c>
    </row>
    <row r="1709" spans="1:38" s="15" customFormat="1" ht="15.75" customHeight="1">
      <c r="A1709" s="39">
        <v>5393</v>
      </c>
      <c r="B1709" s="31">
        <v>5393</v>
      </c>
      <c r="C1709" s="31">
        <v>5393</v>
      </c>
      <c r="D1709" s="33" t="str">
        <f>VLOOKUP(B1709,SAOM!B$2:H3366,7,0)</f>
        <v>-</v>
      </c>
      <c r="E1709" s="13">
        <v>41380</v>
      </c>
      <c r="F1709" s="13">
        <f t="shared" si="100"/>
        <v>41425</v>
      </c>
      <c r="G1709" s="13">
        <f>VLOOKUP(B1709,SAOM!B$2:D3253,3,0)</f>
        <v>41425</v>
      </c>
      <c r="H1709" s="13">
        <f t="shared" si="99"/>
        <v>41440</v>
      </c>
      <c r="I1709" s="13" t="s">
        <v>458</v>
      </c>
      <c r="J1709" s="10" t="s">
        <v>688</v>
      </c>
      <c r="K1709" s="33" t="str">
        <f>VLOOKUP(B1709,SAOM!B$2:H3250,4,0)</f>
        <v>Agendado</v>
      </c>
      <c r="L1709" s="10" t="s">
        <v>456</v>
      </c>
      <c r="M1709" s="33" t="str">
        <f>VLOOKUP(B1709,SAOM!B$2:F3536,5,0)</f>
        <v>Lider</v>
      </c>
      <c r="N1709" s="11" t="s">
        <v>2071</v>
      </c>
      <c r="O1709" s="11" t="str">
        <f>VLOOKUP(N1709,Coordenadas!B$2:C2556,2,0)</f>
        <v>NORDESTE</v>
      </c>
      <c r="P1709" s="11" t="str">
        <f>VLOOKUP(N1709,Coordenadas!B$2:D2556,3,0)</f>
        <v xml:space="preserve"> 16°11'19.26"S</v>
      </c>
      <c r="Q1709" s="11" t="str">
        <f>VLOOKUP(N1709,Coordenadas!B$2:E2556,4,0)</f>
        <v xml:space="preserve"> 40°41'16.71"O</v>
      </c>
      <c r="R1709" s="33">
        <v>4033</v>
      </c>
      <c r="S1709" s="13">
        <v>41383</v>
      </c>
      <c r="T1709" s="35" t="str">
        <f>VLOOKUP(B1709,SAOM!B$2:M3250,9,0)</f>
        <v xml:space="preserve"> 	Rodrigo Sipriano Pereira</v>
      </c>
      <c r="U1709" s="13" t="str">
        <f>VLOOKUP(B1709,SAOM!B$2:N3250,10,0)</f>
        <v>Rua Eliziário Gobira, s/n.º - Bairro Pedra Grande</v>
      </c>
      <c r="V1709" s="35" t="str">
        <f>VLOOKUP(B1709,SAOM!B$2:P3250,12,0)</f>
        <v xml:space="preserve">33 3721 3838 </v>
      </c>
      <c r="W1709" s="60" t="str">
        <f>VLOOKUP(B1709,SAOM!B$2:O3250,11,0)</f>
        <v>39900-000</v>
      </c>
      <c r="X1709" s="33" t="str">
        <f>VLOOKUP(B1709,SAOM!B$2:Q3250,13,0)</f>
        <v>-</v>
      </c>
      <c r="Y1709" s="13"/>
      <c r="Z1709" s="50"/>
      <c r="AA1709" s="28"/>
      <c r="AB1709" s="28"/>
      <c r="AC1709" s="287" t="e">
        <f>VLOOKUP(D1709,Faturamento!D$3:F3144,3,0)</f>
        <v>#N/A</v>
      </c>
      <c r="AD1709" s="41"/>
      <c r="AE1709" s="14" t="str">
        <f>VLOOKUP(B1709,SAOM!B$2:T3250,16,0)</f>
        <v>-</v>
      </c>
      <c r="AF1709" s="14">
        <f t="shared" si="98"/>
        <v>90</v>
      </c>
      <c r="AG1709" s="14"/>
      <c r="AH1709" s="14"/>
      <c r="AI1709" s="47"/>
      <c r="AJ1709" s="114"/>
      <c r="AK1709" s="114"/>
      <c r="AL1709" s="11" t="str">
        <f>VLOOKUP(B1709,SAOM!B$2:U3367,20,0)</f>
        <v>-</v>
      </c>
    </row>
    <row r="1710" spans="1:38" s="57" customFormat="1" ht="15.75" customHeight="1">
      <c r="A1710" s="39">
        <v>5444</v>
      </c>
      <c r="B1710" s="31">
        <v>5444</v>
      </c>
      <c r="C1710" s="31">
        <v>5444</v>
      </c>
      <c r="D1710" s="31" t="str">
        <f>VLOOKUP(B1710,SAOM!B$2:H3367,7,0)</f>
        <v>SES-CENA-5444</v>
      </c>
      <c r="E1710" s="24">
        <v>41380</v>
      </c>
      <c r="F1710" s="24">
        <f t="shared" si="100"/>
        <v>41425</v>
      </c>
      <c r="G1710" s="24">
        <f>VLOOKUP(B1710,SAOM!B$2:D3254,3,0)</f>
        <v>41425</v>
      </c>
      <c r="H1710" s="24">
        <f t="shared" si="99"/>
        <v>41440</v>
      </c>
      <c r="I1710" s="24" t="s">
        <v>458</v>
      </c>
      <c r="J1710" s="48" t="s">
        <v>469</v>
      </c>
      <c r="K1710" s="31" t="str">
        <f>VLOOKUP(B1710,SAOM!B$2:H3251,4,0)</f>
        <v>Aceito</v>
      </c>
      <c r="L1710" s="48" t="s">
        <v>456</v>
      </c>
      <c r="M1710" s="31" t="str">
        <f>VLOOKUP(B1710,SAOM!B$2:F3537,5,0)</f>
        <v>Lider</v>
      </c>
      <c r="N1710" s="40" t="s">
        <v>13906</v>
      </c>
      <c r="O1710" s="40" t="str">
        <f>VLOOKUP(N1710,Coordenadas!B$2:C2557,2,0)</f>
        <v>TRIÂNGULO DO NORTE</v>
      </c>
      <c r="P1710" s="40" t="str">
        <f>VLOOKUP(N1710,Coordenadas!B$2:D2557,3,0)</f>
        <v>18°35'S</v>
      </c>
      <c r="Q1710" s="40" t="str">
        <f>VLOOKUP(N1710,Coordenadas!B$2:E2557,4,0)</f>
        <v>49°11'O</v>
      </c>
      <c r="R1710" s="31">
        <v>4033</v>
      </c>
      <c r="S1710" s="24">
        <v>41383</v>
      </c>
      <c r="T1710" s="54" t="str">
        <f>VLOOKUP(B1710,SAOM!B$2:M3251,9,0)</f>
        <v>Franciele A. M. Andrade</v>
      </c>
      <c r="U1710" s="24" t="str">
        <f>VLOOKUP(B1710,SAOM!B$2:N3251,10,0)</f>
        <v>Avenida do Contorno, 501 - Bairro NSA Abadia</v>
      </c>
      <c r="V1710" s="54" t="str">
        <f>VLOOKUP(B1710,SAOM!B$2:P3251,12,0)</f>
        <v>34 3267 8024</v>
      </c>
      <c r="W1710" s="175" t="str">
        <f>VLOOKUP(B1710,SAOM!B$2:O3251,11,0)</f>
        <v>38390-000</v>
      </c>
      <c r="X1710" s="31" t="str">
        <f>VLOOKUP(B1710,SAOM!B$2:Q3251,13,0)</f>
        <v>00:20:0E:10:56:5C</v>
      </c>
      <c r="Y1710" s="24">
        <v>41394</v>
      </c>
      <c r="Z1710" s="222" t="s">
        <v>4973</v>
      </c>
      <c r="AA1710" s="56">
        <v>41394</v>
      </c>
      <c r="AB1710" s="56"/>
      <c r="AC1710" s="288">
        <f>VLOOKUP(D1710,Faturamento!D$3:F3145,3,0)</f>
        <v>41425</v>
      </c>
      <c r="AD1710" s="45"/>
      <c r="AE1710" s="55" t="str">
        <f>VLOOKUP(B1710,SAOM!B$2:T3251,16,0)</f>
        <v>-</v>
      </c>
      <c r="AF1710" s="55">
        <f t="shared" si="98"/>
        <v>41484</v>
      </c>
      <c r="AG1710" s="55"/>
      <c r="AH1710" s="55"/>
      <c r="AI1710" s="181"/>
      <c r="AJ1710" s="115"/>
      <c r="AK1710" s="115"/>
      <c r="AL1710" s="40" t="str">
        <f>VLOOKUP(B1710,SAOM!B$2:U3368,20,0)</f>
        <v>Vai deixar conectado no modem, porem não tem computador.</v>
      </c>
    </row>
    <row r="1711" spans="1:38" s="57" customFormat="1" ht="15.75" customHeight="1">
      <c r="A1711" s="39">
        <v>5446</v>
      </c>
      <c r="B1711" s="31">
        <v>5446</v>
      </c>
      <c r="C1711" s="31">
        <v>5446</v>
      </c>
      <c r="D1711" s="31" t="str">
        <f>VLOOKUP(B1711,SAOM!B$2:H3368,7,0)</f>
        <v>SES-CENA-5446</v>
      </c>
      <c r="E1711" s="24">
        <v>41380</v>
      </c>
      <c r="F1711" s="24">
        <f t="shared" si="100"/>
        <v>41425</v>
      </c>
      <c r="G1711" s="24">
        <f>VLOOKUP(B1711,SAOM!B$2:D3255,3,0)</f>
        <v>41425</v>
      </c>
      <c r="H1711" s="24">
        <f t="shared" si="99"/>
        <v>41440</v>
      </c>
      <c r="I1711" s="24" t="s">
        <v>458</v>
      </c>
      <c r="J1711" s="48" t="s">
        <v>469</v>
      </c>
      <c r="K1711" s="31" t="str">
        <f>VLOOKUP(B1711,SAOM!B$2:H3252,4,0)</f>
        <v>Aceito</v>
      </c>
      <c r="L1711" s="48" t="s">
        <v>456</v>
      </c>
      <c r="M1711" s="31" t="str">
        <f>VLOOKUP(B1711,SAOM!B$2:F3538,5,0)</f>
        <v>Lider</v>
      </c>
      <c r="N1711" s="40" t="s">
        <v>13906</v>
      </c>
      <c r="O1711" s="40" t="str">
        <f>VLOOKUP(N1711,Coordenadas!B$2:C2558,2,0)</f>
        <v>TRIÂNGULO DO NORTE</v>
      </c>
      <c r="P1711" s="40" t="str">
        <f>VLOOKUP(N1711,Coordenadas!B$2:D2558,3,0)</f>
        <v>18°35'S</v>
      </c>
      <c r="Q1711" s="40" t="str">
        <f>VLOOKUP(N1711,Coordenadas!B$2:E2558,4,0)</f>
        <v>49°11'O</v>
      </c>
      <c r="R1711" s="31">
        <v>4033</v>
      </c>
      <c r="S1711" s="24">
        <v>41383</v>
      </c>
      <c r="T1711" s="54" t="str">
        <f>VLOOKUP(B1711,SAOM!B$2:M3252,9,0)</f>
        <v>Danuse M Custódio</v>
      </c>
      <c r="U1711" s="24" t="str">
        <f>VLOOKUP(B1711,SAOM!B$2:N3252,10,0)</f>
        <v>Rua dos Gomes, 69 - Bairro Centro</v>
      </c>
      <c r="V1711" s="54" t="str">
        <f>VLOOKUP(B1711,SAOM!B$2:P3252,12,0)</f>
        <v>34 3267 8022</v>
      </c>
      <c r="W1711" s="175" t="str">
        <f>VLOOKUP(B1711,SAOM!B$2:O3252,11,0)</f>
        <v>38390-000</v>
      </c>
      <c r="X1711" s="31" t="str">
        <f>VLOOKUP(B1711,SAOM!B$2:Q3252,13,0)</f>
        <v>00:20:0e:10:5b:28</v>
      </c>
      <c r="Y1711" s="24">
        <v>41396</v>
      </c>
      <c r="Z1711" s="222" t="s">
        <v>4973</v>
      </c>
      <c r="AA1711" s="28">
        <v>41397</v>
      </c>
      <c r="AB1711" s="56"/>
      <c r="AC1711" s="288" t="e">
        <f>VLOOKUP(D1711,Faturamento!D$3:F3146,3,0)</f>
        <v>#N/A</v>
      </c>
      <c r="AD1711" s="45"/>
      <c r="AE1711" s="55" t="str">
        <f>VLOOKUP(B1711,SAOM!B$2:T3252,16,0)</f>
        <v>-</v>
      </c>
      <c r="AF1711" s="55">
        <f t="shared" si="98"/>
        <v>41487</v>
      </c>
      <c r="AG1711" s="55"/>
      <c r="AH1711" s="55"/>
      <c r="AI1711" s="181"/>
      <c r="AJ1711" s="115"/>
      <c r="AK1711" s="115"/>
      <c r="AL1711" s="40" t="str">
        <f>VLOOKUP(B1711,SAOM!B$2:U3369,20,0)</f>
        <v>Modem</v>
      </c>
    </row>
    <row r="1712" spans="1:38" s="15" customFormat="1" ht="15.75" customHeight="1">
      <c r="A1712" s="39">
        <v>5447</v>
      </c>
      <c r="B1712" s="31">
        <v>5447</v>
      </c>
      <c r="C1712" s="31">
        <v>5447</v>
      </c>
      <c r="D1712" s="33" t="str">
        <f>VLOOKUP(B1712,SAOM!B$2:H3369,7,0)</f>
        <v>-</v>
      </c>
      <c r="E1712" s="13">
        <v>41380</v>
      </c>
      <c r="F1712" s="13">
        <f t="shared" si="100"/>
        <v>41425</v>
      </c>
      <c r="G1712" s="13">
        <f>VLOOKUP(B1712,SAOM!B$2:D3256,3,0)</f>
        <v>41425</v>
      </c>
      <c r="H1712" s="13">
        <f t="shared" si="99"/>
        <v>41440</v>
      </c>
      <c r="I1712" s="13" t="s">
        <v>458</v>
      </c>
      <c r="J1712" s="10" t="s">
        <v>688</v>
      </c>
      <c r="K1712" s="33" t="str">
        <f>VLOOKUP(B1712,SAOM!B$2:H3253,4,0)</f>
        <v>A agendar</v>
      </c>
      <c r="L1712" s="10" t="s">
        <v>14234</v>
      </c>
      <c r="M1712" s="33" t="str">
        <f>VLOOKUP(B1712,SAOM!B$2:F3539,5,0)</f>
        <v>SH Sat</v>
      </c>
      <c r="N1712" s="11" t="s">
        <v>2193</v>
      </c>
      <c r="O1712" s="11" t="str">
        <f>VLOOKUP(N1712,Coordenadas!B$2:C2559,2,0)</f>
        <v>OESTE</v>
      </c>
      <c r="P1712" s="11" t="str">
        <f>VLOOKUP(N1712,Coordenadas!B$2:D2559,3,0)</f>
        <v xml:space="preserve"> 20°26'28.40"S</v>
      </c>
      <c r="Q1712" s="11" t="str">
        <f>VLOOKUP(N1712,Coordenadas!B$2:E2559,4,0)</f>
        <v xml:space="preserve"> 44°45'30.34"O</v>
      </c>
      <c r="R1712" s="33">
        <v>4033</v>
      </c>
      <c r="S1712" s="13">
        <v>41383</v>
      </c>
      <c r="T1712" s="35" t="str">
        <f>VLOOKUP(B1712,SAOM!B$2:M3253,9,0)</f>
        <v>Leandro Leal de Oliveira</v>
      </c>
      <c r="U1712" s="13" t="str">
        <f>VLOOKUP(B1712,SAOM!B$2:N3253,10,0)</f>
        <v xml:space="preserve"> 	Rua Ester Amorin, 49 - Bairro  	Bela Vista</v>
      </c>
      <c r="V1712" s="35" t="str">
        <f>VLOOKUP(B1712,SAOM!B$2:P3253,12,0)</f>
        <v>37 3381 2302</v>
      </c>
      <c r="W1712" s="60" t="str">
        <f>VLOOKUP(B1712,SAOM!B$2:O3253,11,0)</f>
        <v>35530-000</v>
      </c>
      <c r="X1712" s="33" t="str">
        <f>VLOOKUP(B1712,SAOM!B$2:Q3253,13,0)</f>
        <v>-</v>
      </c>
      <c r="Y1712" s="13"/>
      <c r="Z1712" s="50"/>
      <c r="AA1712" s="28"/>
      <c r="AB1712" s="28"/>
      <c r="AC1712" s="287" t="e">
        <f>VLOOKUP(D1712,Faturamento!D$3:F3147,3,0)</f>
        <v>#N/A</v>
      </c>
      <c r="AD1712" s="41"/>
      <c r="AE1712" s="14" t="str">
        <f>VLOOKUP(B1712,SAOM!B$2:T3253,16,0)</f>
        <v>-</v>
      </c>
      <c r="AF1712" s="14">
        <f t="shared" si="98"/>
        <v>90</v>
      </c>
      <c r="AG1712" s="14"/>
      <c r="AH1712" s="14"/>
      <c r="AI1712" s="47"/>
      <c r="AJ1712" s="114"/>
      <c r="AK1712" s="114"/>
      <c r="AL1712" s="11" t="str">
        <f>VLOOKUP(B1712,SAOM!B$2:U3370,20,0)</f>
        <v>-</v>
      </c>
    </row>
    <row r="1713" spans="1:38" s="15" customFormat="1" ht="15.75" customHeight="1">
      <c r="A1713" s="39">
        <v>5448</v>
      </c>
      <c r="B1713" s="31">
        <v>5448</v>
      </c>
      <c r="C1713" s="31">
        <v>5448</v>
      </c>
      <c r="D1713" s="33" t="str">
        <f>VLOOKUP(B1713,SAOM!B$2:H3370,7,0)</f>
        <v>-</v>
      </c>
      <c r="E1713" s="13">
        <v>41380</v>
      </c>
      <c r="F1713" s="13">
        <f t="shared" si="100"/>
        <v>41425</v>
      </c>
      <c r="G1713" s="13">
        <f>VLOOKUP(B1713,SAOM!B$2:D3257,3,0)</f>
        <v>41425</v>
      </c>
      <c r="H1713" s="13">
        <f t="shared" si="99"/>
        <v>41440</v>
      </c>
      <c r="I1713" s="13" t="s">
        <v>458</v>
      </c>
      <c r="J1713" s="10" t="s">
        <v>688</v>
      </c>
      <c r="K1713" s="33" t="str">
        <f>VLOOKUP(B1713,SAOM!B$2:H3254,4,0)</f>
        <v>A agendar</v>
      </c>
      <c r="L1713" s="10" t="s">
        <v>14234</v>
      </c>
      <c r="M1713" s="33" t="str">
        <f>VLOOKUP(B1713,SAOM!B$2:F3540,5,0)</f>
        <v>SH Sat</v>
      </c>
      <c r="N1713" s="11" t="s">
        <v>2193</v>
      </c>
      <c r="O1713" s="11" t="str">
        <f>VLOOKUP(N1713,Coordenadas!B$2:C2560,2,0)</f>
        <v>OESTE</v>
      </c>
      <c r="P1713" s="11" t="str">
        <f>VLOOKUP(N1713,Coordenadas!B$2:D2560,3,0)</f>
        <v xml:space="preserve"> 20°26'28.40"S</v>
      </c>
      <c r="Q1713" s="11" t="str">
        <f>VLOOKUP(N1713,Coordenadas!B$2:E2560,4,0)</f>
        <v xml:space="preserve"> 44°45'30.34"O</v>
      </c>
      <c r="R1713" s="33">
        <v>4033</v>
      </c>
      <c r="S1713" s="13">
        <v>41383</v>
      </c>
      <c r="T1713" s="35" t="str">
        <f>VLOOKUP(B1713,SAOM!B$2:M3254,9,0)</f>
        <v>Patrícia Parley Lacerda</v>
      </c>
      <c r="U1713" s="13" t="str">
        <f>VLOOKUP(B1713,SAOM!B$2:N3254,10,0)</f>
        <v>Rua Sebastião Moreira, 863 - Bairro São Geraldo</v>
      </c>
      <c r="V1713" s="35" t="str">
        <f>VLOOKUP(B1713,SAOM!B$2:P3254,12,0)</f>
        <v>37 3381 2880</v>
      </c>
      <c r="W1713" s="60" t="str">
        <f>VLOOKUP(B1713,SAOM!B$2:O3254,11,0)</f>
        <v>35530-000</v>
      </c>
      <c r="X1713" s="33" t="str">
        <f>VLOOKUP(B1713,SAOM!B$2:Q3254,13,0)</f>
        <v>-</v>
      </c>
      <c r="Y1713" s="13"/>
      <c r="Z1713" s="50"/>
      <c r="AA1713" s="28"/>
      <c r="AB1713" s="28"/>
      <c r="AC1713" s="287" t="e">
        <f>VLOOKUP(D1713,Faturamento!D$3:F3148,3,0)</f>
        <v>#N/A</v>
      </c>
      <c r="AD1713" s="41"/>
      <c r="AE1713" s="14" t="str">
        <f>VLOOKUP(B1713,SAOM!B$2:T3254,16,0)</f>
        <v>-</v>
      </c>
      <c r="AF1713" s="14">
        <f t="shared" si="98"/>
        <v>90</v>
      </c>
      <c r="AG1713" s="14"/>
      <c r="AH1713" s="14"/>
      <c r="AI1713" s="47"/>
      <c r="AJ1713" s="114"/>
      <c r="AK1713" s="114"/>
      <c r="AL1713" s="11" t="str">
        <f>VLOOKUP(B1713,SAOM!B$2:U3371,20,0)</f>
        <v>-</v>
      </c>
    </row>
    <row r="1714" spans="1:38" s="15" customFormat="1" ht="15.75" customHeight="1">
      <c r="A1714" s="39">
        <v>5449</v>
      </c>
      <c r="B1714" s="31">
        <v>5449</v>
      </c>
      <c r="C1714" s="31">
        <v>5449</v>
      </c>
      <c r="D1714" s="33" t="str">
        <f>VLOOKUP(B1714,SAOM!B$2:H3371,7,0)</f>
        <v>-</v>
      </c>
      <c r="E1714" s="13">
        <v>41380</v>
      </c>
      <c r="F1714" s="13">
        <f t="shared" si="100"/>
        <v>41425</v>
      </c>
      <c r="G1714" s="13">
        <f>VLOOKUP(B1714,SAOM!B$2:D3258,3,0)</f>
        <v>41425</v>
      </c>
      <c r="H1714" s="13">
        <f t="shared" si="99"/>
        <v>41440</v>
      </c>
      <c r="I1714" s="13" t="s">
        <v>458</v>
      </c>
      <c r="J1714" s="10" t="s">
        <v>688</v>
      </c>
      <c r="K1714" s="33" t="str">
        <f>VLOOKUP(B1714,SAOM!B$2:H3255,4,0)</f>
        <v>A agendar</v>
      </c>
      <c r="L1714" s="10" t="s">
        <v>14234</v>
      </c>
      <c r="M1714" s="33" t="str">
        <f>VLOOKUP(B1714,SAOM!B$2:F3541,5,0)</f>
        <v>SH Sat</v>
      </c>
      <c r="N1714" s="11" t="s">
        <v>2193</v>
      </c>
      <c r="O1714" s="11" t="str">
        <f>VLOOKUP(N1714,Coordenadas!B$2:C2561,2,0)</f>
        <v>OESTE</v>
      </c>
      <c r="P1714" s="11" t="str">
        <f>VLOOKUP(N1714,Coordenadas!B$2:D2561,3,0)</f>
        <v xml:space="preserve"> 20°26'28.40"S</v>
      </c>
      <c r="Q1714" s="11" t="str">
        <f>VLOOKUP(N1714,Coordenadas!B$2:E2561,4,0)</f>
        <v xml:space="preserve"> 44°45'30.34"O</v>
      </c>
      <c r="R1714" s="33">
        <v>4033</v>
      </c>
      <c r="S1714" s="13">
        <v>41383</v>
      </c>
      <c r="T1714" s="35" t="str">
        <f>VLOOKUP(B1714,SAOM!B$2:M3255,9,0)</f>
        <v>Lucimar Alves Ribeiro</v>
      </c>
      <c r="U1714" s="13" t="str">
        <f>VLOOKUP(B1714,SAOM!B$2:N3255,10,0)</f>
        <v xml:space="preserve"> 	Rua Santa Clara, 300 - Bairro  	Rosário</v>
      </c>
      <c r="V1714" s="35" t="str">
        <f>VLOOKUP(B1714,SAOM!B$2:P3255,12,0)</f>
        <v>37 3881 1602</v>
      </c>
      <c r="W1714" s="60" t="str">
        <f>VLOOKUP(B1714,SAOM!B$2:O3255,11,0)</f>
        <v>35530-000</v>
      </c>
      <c r="X1714" s="33" t="str">
        <f>VLOOKUP(B1714,SAOM!B$2:Q3255,13,0)</f>
        <v>-</v>
      </c>
      <c r="Y1714" s="13"/>
      <c r="Z1714" s="50"/>
      <c r="AA1714" s="28"/>
      <c r="AB1714" s="28"/>
      <c r="AC1714" s="287" t="e">
        <f>VLOOKUP(D1714,Faturamento!D$3:F3149,3,0)</f>
        <v>#N/A</v>
      </c>
      <c r="AD1714" s="41"/>
      <c r="AE1714" s="14" t="str">
        <f>VLOOKUP(B1714,SAOM!B$2:T3255,16,0)</f>
        <v>-</v>
      </c>
      <c r="AF1714" s="14">
        <f t="shared" si="98"/>
        <v>90</v>
      </c>
      <c r="AG1714" s="14"/>
      <c r="AH1714" s="14"/>
      <c r="AI1714" s="47"/>
      <c r="AJ1714" s="114"/>
      <c r="AK1714" s="114"/>
      <c r="AL1714" s="11" t="str">
        <f>VLOOKUP(B1714,SAOM!B$2:U3372,20,0)</f>
        <v>-</v>
      </c>
    </row>
    <row r="1715" spans="1:38" s="15" customFormat="1" ht="15.75" customHeight="1">
      <c r="A1715" s="39">
        <v>5450</v>
      </c>
      <c r="B1715" s="31">
        <v>5450</v>
      </c>
      <c r="C1715" s="31">
        <v>5450</v>
      </c>
      <c r="D1715" s="33" t="str">
        <f>VLOOKUP(B1715,SAOM!B$2:H3372,7,0)</f>
        <v>-</v>
      </c>
      <c r="E1715" s="13">
        <v>41380</v>
      </c>
      <c r="F1715" s="13">
        <f t="shared" si="100"/>
        <v>41425</v>
      </c>
      <c r="G1715" s="13">
        <f>VLOOKUP(B1715,SAOM!B$2:D3259,3,0)</f>
        <v>41425</v>
      </c>
      <c r="H1715" s="13">
        <f t="shared" si="99"/>
        <v>41440</v>
      </c>
      <c r="I1715" s="13" t="s">
        <v>458</v>
      </c>
      <c r="J1715" s="10" t="s">
        <v>688</v>
      </c>
      <c r="K1715" s="33" t="str">
        <f>VLOOKUP(B1715,SAOM!B$2:H3256,4,0)</f>
        <v>A agendar</v>
      </c>
      <c r="L1715" s="10" t="s">
        <v>14234</v>
      </c>
      <c r="M1715" s="33" t="str">
        <f>VLOOKUP(B1715,SAOM!B$2:F3542,5,0)</f>
        <v>SH Sat</v>
      </c>
      <c r="N1715" s="11" t="s">
        <v>2193</v>
      </c>
      <c r="O1715" s="11" t="str">
        <f>VLOOKUP(N1715,Coordenadas!B$2:C2562,2,0)</f>
        <v>OESTE</v>
      </c>
      <c r="P1715" s="11" t="str">
        <f>VLOOKUP(N1715,Coordenadas!B$2:D2562,3,0)</f>
        <v xml:space="preserve"> 20°26'28.40"S</v>
      </c>
      <c r="Q1715" s="11" t="str">
        <f>VLOOKUP(N1715,Coordenadas!B$2:E2562,4,0)</f>
        <v xml:space="preserve"> 44°45'30.34"O</v>
      </c>
      <c r="R1715" s="33">
        <v>4033</v>
      </c>
      <c r="S1715" s="13">
        <v>41383</v>
      </c>
      <c r="T1715" s="35" t="str">
        <f>VLOOKUP(B1715,SAOM!B$2:M3256,9,0)</f>
        <v>Franciely Fernanda Gomes</v>
      </c>
      <c r="U1715" s="13" t="str">
        <f>VLOOKUP(B1715,SAOM!B$2:N3256,10,0)</f>
        <v>Rua Ceará, 215 - Bairro Centro</v>
      </c>
      <c r="V1715" s="35" t="str">
        <f>VLOOKUP(B1715,SAOM!B$2:P3256,12,0)</f>
        <v>37 3381 1961</v>
      </c>
      <c r="W1715" s="60" t="str">
        <f>VLOOKUP(B1715,SAOM!B$2:O3256,11,0)</f>
        <v>35530-000</v>
      </c>
      <c r="X1715" s="33" t="str">
        <f>VLOOKUP(B1715,SAOM!B$2:Q3256,13,0)</f>
        <v>-</v>
      </c>
      <c r="Y1715" s="13"/>
      <c r="Z1715" s="50"/>
      <c r="AA1715" s="28"/>
      <c r="AB1715" s="28"/>
      <c r="AC1715" s="287" t="e">
        <f>VLOOKUP(D1715,Faturamento!D$3:F3150,3,0)</f>
        <v>#N/A</v>
      </c>
      <c r="AD1715" s="41"/>
      <c r="AE1715" s="14" t="str">
        <f>VLOOKUP(B1715,SAOM!B$2:T3256,16,0)</f>
        <v>-</v>
      </c>
      <c r="AF1715" s="14">
        <f t="shared" si="98"/>
        <v>90</v>
      </c>
      <c r="AG1715" s="14"/>
      <c r="AH1715" s="14"/>
      <c r="AI1715" s="47"/>
      <c r="AJ1715" s="114"/>
      <c r="AK1715" s="114"/>
      <c r="AL1715" s="11" t="str">
        <f>VLOOKUP(B1715,SAOM!B$2:U3373,20,0)</f>
        <v>-</v>
      </c>
    </row>
    <row r="1716" spans="1:38" s="57" customFormat="1" ht="15.75" customHeight="1">
      <c r="A1716" s="39">
        <v>5497</v>
      </c>
      <c r="B1716" s="31">
        <v>5497</v>
      </c>
      <c r="C1716" s="31">
        <v>5497</v>
      </c>
      <c r="D1716" s="31" t="str">
        <f>VLOOKUP(B1716,SAOM!B$2:H3373,7,0)</f>
        <v>SES-DIAS-5497</v>
      </c>
      <c r="E1716" s="24">
        <v>41380</v>
      </c>
      <c r="F1716" s="24">
        <f t="shared" si="100"/>
        <v>41425</v>
      </c>
      <c r="G1716" s="24">
        <f>VLOOKUP(B1716,SAOM!B$2:D3260,3,0)</f>
        <v>41425</v>
      </c>
      <c r="H1716" s="24">
        <f t="shared" si="99"/>
        <v>41440</v>
      </c>
      <c r="I1716" s="24" t="s">
        <v>458</v>
      </c>
      <c r="J1716" s="48" t="s">
        <v>469</v>
      </c>
      <c r="K1716" s="31" t="str">
        <f>VLOOKUP(B1716,SAOM!B$2:H3257,4,0)</f>
        <v>Aceito</v>
      </c>
      <c r="L1716" s="48" t="s">
        <v>456</v>
      </c>
      <c r="M1716" s="31" t="s">
        <v>458</v>
      </c>
      <c r="N1716" s="40" t="s">
        <v>7904</v>
      </c>
      <c r="O1716" s="40" t="str">
        <f>VLOOKUP(N1716,Coordenadas!B$2:C2563,2,0)</f>
        <v>CENTRO</v>
      </c>
      <c r="P1716" s="40" t="str">
        <f>VLOOKUP(N1716,Coordenadas!B$2:D2563,3,0)</f>
        <v xml:space="preserve"> 18°47'26.98"S</v>
      </c>
      <c r="Q1716" s="40" t="str">
        <f>VLOOKUP(N1716,Coordenadas!B$2:E2563,4,0)</f>
        <v xml:space="preserve"> 42°35'52.43"O</v>
      </c>
      <c r="R1716" s="31">
        <v>4033</v>
      </c>
      <c r="S1716" s="24">
        <v>41383</v>
      </c>
      <c r="T1716" s="54" t="str">
        <f>VLOOKUP(B1716,SAOM!B$2:M3257,9,0)</f>
        <v>Reinaldo Roque de Oliveira</v>
      </c>
      <c r="U1716" s="24" t="str">
        <f>VLOOKUP(B1716,SAOM!B$2:N3257,10,0)</f>
        <v>Rua João Qualberto de Figueiredo, S/N - Zona Rural</v>
      </c>
      <c r="V1716" s="54" t="str">
        <f>VLOOKUP(B1716,SAOM!B$2:P3257,12,0)</f>
        <v>33)3414-1322</v>
      </c>
      <c r="W1716" s="175" t="str">
        <f>VLOOKUP(B1716,SAOM!B$2:O3257,11,0)</f>
        <v>39735-000</v>
      </c>
      <c r="X1716" s="31" t="str">
        <f>VLOOKUP(B1716,SAOM!B$2:Q3257,13,0)</f>
        <v>00:20:0E:10:58:6C</v>
      </c>
      <c r="Y1716" s="24">
        <v>41401</v>
      </c>
      <c r="Z1716" s="222" t="s">
        <v>7306</v>
      </c>
      <c r="AA1716" s="56">
        <v>41401</v>
      </c>
      <c r="AB1716" s="56"/>
      <c r="AC1716" s="288" t="e">
        <f>VLOOKUP(D1716,Faturamento!D$3:F3151,3,0)</f>
        <v>#N/A</v>
      </c>
      <c r="AD1716" s="45"/>
      <c r="AE1716" s="55" t="str">
        <f>VLOOKUP(B1716,SAOM!B$2:T3257,16,0)</f>
        <v>-</v>
      </c>
      <c r="AF1716" s="55">
        <f t="shared" si="98"/>
        <v>41491</v>
      </c>
      <c r="AG1716" s="55"/>
      <c r="AH1716" s="55"/>
      <c r="AI1716" s="181"/>
      <c r="AJ1716" s="115"/>
      <c r="AK1716" s="115"/>
      <c r="AL1716" s="40" t="str">
        <f>VLOOKUP(B1716,SAOM!B$2:U3374,20,0)</f>
        <v>Não vai deixar, não tem computador.</v>
      </c>
    </row>
    <row r="1717" spans="1:38" s="57" customFormat="1" ht="15.75" customHeight="1">
      <c r="A1717" s="39">
        <v>5498</v>
      </c>
      <c r="B1717" s="31">
        <v>5498</v>
      </c>
      <c r="C1717" s="31">
        <v>5498</v>
      </c>
      <c r="D1717" s="31" t="str">
        <f>VLOOKUP(B1717,SAOM!B$2:H3374,7,0)</f>
        <v>SES-DIAS-5498</v>
      </c>
      <c r="E1717" s="24">
        <v>41380</v>
      </c>
      <c r="F1717" s="24">
        <f t="shared" si="100"/>
        <v>41425</v>
      </c>
      <c r="G1717" s="24">
        <f>VLOOKUP(B1717,SAOM!B$2:D3261,3,0)</f>
        <v>41425</v>
      </c>
      <c r="H1717" s="24">
        <f t="shared" si="99"/>
        <v>41440</v>
      </c>
      <c r="I1717" s="24" t="s">
        <v>458</v>
      </c>
      <c r="J1717" s="48" t="s">
        <v>469</v>
      </c>
      <c r="K1717" s="31" t="str">
        <f>VLOOKUP(B1717,SAOM!B$2:H3258,4,0)</f>
        <v>Aceito</v>
      </c>
      <c r="L1717" s="48" t="s">
        <v>456</v>
      </c>
      <c r="M1717" s="31" t="s">
        <v>458</v>
      </c>
      <c r="N1717" s="40" t="s">
        <v>7904</v>
      </c>
      <c r="O1717" s="40" t="str">
        <f>VLOOKUP(N1717,Coordenadas!B$2:C2564,2,0)</f>
        <v>CENTRO</v>
      </c>
      <c r="P1717" s="40" t="str">
        <f>VLOOKUP(N1717,Coordenadas!B$2:D2564,3,0)</f>
        <v xml:space="preserve"> 18°47'26.98"S</v>
      </c>
      <c r="Q1717" s="40" t="str">
        <f>VLOOKUP(N1717,Coordenadas!B$2:E2564,4,0)</f>
        <v xml:space="preserve"> 42°35'52.43"O</v>
      </c>
      <c r="R1717" s="31">
        <v>4033</v>
      </c>
      <c r="S1717" s="24">
        <v>41383</v>
      </c>
      <c r="T1717" s="54" t="str">
        <f>VLOOKUP(B1717,SAOM!B$2:M3258,9,0)</f>
        <v>Reinaldo Roque de Oliveira</v>
      </c>
      <c r="U1717" s="24" t="str">
        <f>VLOOKUP(B1717,SAOM!B$2:N3258,10,0)</f>
        <v>Rua Duzinha Soalheiro, 22 - Bairro Centro</v>
      </c>
      <c r="V1717" s="54" t="str">
        <f>VLOOKUP(B1717,SAOM!B$2:P3258,12,0)</f>
        <v>33)3414-1843</v>
      </c>
      <c r="W1717" s="175" t="str">
        <f>VLOOKUP(B1717,SAOM!B$2:O3258,11,0)</f>
        <v>39735-000</v>
      </c>
      <c r="X1717" s="31" t="str">
        <f>VLOOKUP(B1717,SAOM!B$2:Q3258,13,0)</f>
        <v>00:20:0E:10:57:0A</v>
      </c>
      <c r="Y1717" s="24">
        <v>41401</v>
      </c>
      <c r="Z1717" s="222" t="s">
        <v>7306</v>
      </c>
      <c r="AA1717" s="56">
        <v>41402</v>
      </c>
      <c r="AB1717" s="56"/>
      <c r="AC1717" s="288" t="e">
        <f>VLOOKUP(D1717,Faturamento!D$3:F3152,3,0)</f>
        <v>#N/A</v>
      </c>
      <c r="AD1717" s="45"/>
      <c r="AE1717" s="55" t="str">
        <f>VLOOKUP(B1717,SAOM!B$2:T3258,16,0)</f>
        <v>-</v>
      </c>
      <c r="AF1717" s="55">
        <f t="shared" si="98"/>
        <v>41492</v>
      </c>
      <c r="AG1717" s="55"/>
      <c r="AH1717" s="55"/>
      <c r="AI1717" s="181"/>
      <c r="AJ1717" s="115"/>
      <c r="AK1717" s="115"/>
      <c r="AL1717" s="40" t="str">
        <f>VLOOKUP(B1717,SAOM!B$2:U3375,20,0)</f>
        <v>Não vai deixar, devido que a distancia ate o computador é maior do que a do cabo, tem computador.</v>
      </c>
    </row>
    <row r="1718" spans="1:38" s="57" customFormat="1" ht="15.75" customHeight="1">
      <c r="A1718" s="39">
        <v>5504</v>
      </c>
      <c r="B1718" s="31">
        <v>5504</v>
      </c>
      <c r="C1718" s="31">
        <v>5504</v>
      </c>
      <c r="D1718" s="31" t="str">
        <f>VLOOKUP(B1718,SAOM!B$2:H3375,7,0)</f>
        <v>SES-CONA-5504</v>
      </c>
      <c r="E1718" s="24">
        <v>41380</v>
      </c>
      <c r="F1718" s="24">
        <f t="shared" si="100"/>
        <v>41425</v>
      </c>
      <c r="G1718" s="24">
        <f>VLOOKUP(B1718,SAOM!B$2:D3262,3,0)</f>
        <v>41425</v>
      </c>
      <c r="H1718" s="24">
        <f t="shared" si="99"/>
        <v>41440</v>
      </c>
      <c r="I1718" s="24" t="s">
        <v>458</v>
      </c>
      <c r="J1718" s="48" t="s">
        <v>469</v>
      </c>
      <c r="K1718" s="31" t="str">
        <f>VLOOKUP(B1718,SAOM!B$2:H3259,4,0)</f>
        <v>Aceito</v>
      </c>
      <c r="L1718" s="48" t="s">
        <v>456</v>
      </c>
      <c r="M1718" s="31" t="str">
        <f>VLOOKUP(B1718,SAOM!B$2:F3545,5,0)</f>
        <v>Lider</v>
      </c>
      <c r="N1718" s="40" t="s">
        <v>13910</v>
      </c>
      <c r="O1718" s="40" t="str">
        <f>VLOOKUP(N1718,Coordenadas!B$2:C2565,2,0)</f>
        <v>JEQUITINHONHA</v>
      </c>
      <c r="P1718" s="40" t="str">
        <f>VLOOKUP(N1718,Coordenadas!B$2:D2565,3,0)</f>
        <v>18°15'S</v>
      </c>
      <c r="Q1718" s="40" t="str">
        <f>VLOOKUP(N1718,Coordenadas!B$2:E2565,4,0)</f>
        <v>42°51'O</v>
      </c>
      <c r="R1718" s="31">
        <v>4033</v>
      </c>
      <c r="S1718" s="24">
        <v>41383</v>
      </c>
      <c r="T1718" s="54" t="str">
        <f>VLOOKUP(B1718,SAOM!B$2:M3259,9,0)</f>
        <v>Jaqueline Gomes de Souza</v>
      </c>
      <c r="U1718" s="24" t="str">
        <f>VLOOKUP(B1718,SAOM!B$2:N3259,10,0)</f>
        <v>Rua Sebastião Lopes, 133 - Bairro Centro</v>
      </c>
      <c r="V1718" s="54" t="str">
        <f>VLOOKUP(B1718,SAOM!B$2:P3259,12,0)</f>
        <v>(33)3435-1574</v>
      </c>
      <c r="W1718" s="175" t="str">
        <f>VLOOKUP(B1718,SAOM!B$2:O3259,11,0)</f>
        <v>39770-000</v>
      </c>
      <c r="X1718" s="31" t="str">
        <f>VLOOKUP(B1718,SAOM!B$2:Q3259,13,0)</f>
        <v>00:20:0E:10:58:A5</v>
      </c>
      <c r="Y1718" s="24">
        <v>41397</v>
      </c>
      <c r="Z1718" s="222" t="s">
        <v>7306</v>
      </c>
      <c r="AA1718" s="28">
        <v>41397</v>
      </c>
      <c r="AB1718" s="56"/>
      <c r="AC1718" s="288" t="e">
        <f>VLOOKUP(D1718,Faturamento!D$3:F3153,3,0)</f>
        <v>#N/A</v>
      </c>
      <c r="AD1718" s="45"/>
      <c r="AE1718" s="55" t="str">
        <f>VLOOKUP(B1718,SAOM!B$2:T3259,16,0)</f>
        <v>-</v>
      </c>
      <c r="AF1718" s="55">
        <f t="shared" si="98"/>
        <v>41487</v>
      </c>
      <c r="AG1718" s="55"/>
      <c r="AH1718" s="55"/>
      <c r="AI1718" s="181"/>
      <c r="AJ1718" s="115"/>
      <c r="AK1718" s="115"/>
      <c r="AL1718" s="40" t="str">
        <f>VLOOKUP(B1718,SAOM!B$2:U3376,20,0)</f>
        <v>Não vai deixar, não tem computador.</v>
      </c>
    </row>
    <row r="1719" spans="1:38" s="57" customFormat="1" ht="15.75" customHeight="1">
      <c r="A1719" s="39">
        <v>5505</v>
      </c>
      <c r="B1719" s="31">
        <v>5505</v>
      </c>
      <c r="C1719" s="31">
        <v>5505</v>
      </c>
      <c r="D1719" s="31" t="str">
        <f>VLOOKUP(B1719,SAOM!B$2:H3376,7,0)</f>
        <v>SES-CHLE-5505</v>
      </c>
      <c r="E1719" s="24">
        <v>41380</v>
      </c>
      <c r="F1719" s="24">
        <f t="shared" si="100"/>
        <v>41425</v>
      </c>
      <c r="G1719" s="24">
        <f>VLOOKUP(B1719,SAOM!B$2:D3263,3,0)</f>
        <v>41425</v>
      </c>
      <c r="H1719" s="24">
        <f t="shared" si="99"/>
        <v>41440</v>
      </c>
      <c r="I1719" s="24" t="s">
        <v>458</v>
      </c>
      <c r="J1719" s="48" t="s">
        <v>469</v>
      </c>
      <c r="K1719" s="31" t="str">
        <f>VLOOKUP(B1719,SAOM!B$2:H3260,4,0)</f>
        <v>Aceito</v>
      </c>
      <c r="L1719" s="48" t="s">
        <v>456</v>
      </c>
      <c r="M1719" s="31" t="str">
        <f>VLOOKUP(B1719,SAOM!B$2:F3546,5,0)</f>
        <v>Lider</v>
      </c>
      <c r="N1719" s="40" t="s">
        <v>13908</v>
      </c>
      <c r="O1719" s="40" t="str">
        <f>VLOOKUP(N1719,Coordenadas!B$2:C2566,2,0)</f>
        <v>LESTE DO SUL</v>
      </c>
      <c r="P1719" s="40" t="str">
        <f>VLOOKUP(N1719,Coordenadas!B$2:D2566,3,0)</f>
        <v>20°03'S</v>
      </c>
      <c r="Q1719" s="40" t="str">
        <f>VLOOKUP(N1719,Coordenadas!B$2:E2566,4,0)</f>
        <v>41°41'O</v>
      </c>
      <c r="R1719" s="31">
        <v>4033</v>
      </c>
      <c r="S1719" s="24">
        <v>41383</v>
      </c>
      <c r="T1719" s="54" t="str">
        <f>VLOOKUP(B1719,SAOM!B$2:M3260,9,0)</f>
        <v>Cristiano Inácio Martins</v>
      </c>
      <c r="U1719" s="24" t="str">
        <f>VLOOKUP(B1719,SAOM!B$2:N3260,10,0)</f>
        <v>Cicero Gomes S/N - Bairro Centro</v>
      </c>
      <c r="V1719" s="54" t="str">
        <f>VLOOKUP(B1719,SAOM!B$2:P3260,12,0)</f>
        <v>(33)3345-1425</v>
      </c>
      <c r="W1719" s="175" t="str">
        <f>VLOOKUP(B1719,SAOM!B$2:O3260,11,0)</f>
        <v>36985-000</v>
      </c>
      <c r="X1719" s="31" t="str">
        <f>VLOOKUP(B1719,SAOM!B$2:Q3260,13,0)</f>
        <v>00:20:0e:10:5c:03</v>
      </c>
      <c r="Y1719" s="24">
        <v>41393</v>
      </c>
      <c r="Z1719" s="222" t="s">
        <v>4670</v>
      </c>
      <c r="AA1719" s="56">
        <v>41394</v>
      </c>
      <c r="AB1719" s="56"/>
      <c r="AC1719" s="288">
        <f>VLOOKUP(D1719,Faturamento!D$3:F3154,3,0)</f>
        <v>41425</v>
      </c>
      <c r="AD1719" s="45"/>
      <c r="AE1719" s="55" t="str">
        <f>VLOOKUP(B1719,SAOM!B$2:T3260,16,0)</f>
        <v>-</v>
      </c>
      <c r="AF1719" s="55">
        <f t="shared" si="98"/>
        <v>41484</v>
      </c>
      <c r="AG1719" s="55"/>
      <c r="AH1719" s="55"/>
      <c r="AI1719" s="181"/>
      <c r="AJ1719" s="115"/>
      <c r="AK1719" s="115"/>
      <c r="AL1719" s="40" t="str">
        <f>VLOOKUP(B1719,SAOM!B$2:U3377,20,0)</f>
        <v>Não possui computador</v>
      </c>
    </row>
    <row r="1720" spans="1:38" s="15" customFormat="1" ht="15.75" customHeight="1">
      <c r="A1720" s="39">
        <v>5519</v>
      </c>
      <c r="B1720" s="31">
        <v>5519</v>
      </c>
      <c r="C1720" s="31">
        <v>5519</v>
      </c>
      <c r="D1720" s="33" t="str">
        <f>VLOOKUP(B1720,SAOM!B$2:H3377,7,0)</f>
        <v>-</v>
      </c>
      <c r="E1720" s="13">
        <v>41380</v>
      </c>
      <c r="F1720" s="13">
        <f t="shared" si="100"/>
        <v>41425</v>
      </c>
      <c r="G1720" s="13">
        <f>VLOOKUP(B1720,SAOM!B$2:D3264,3,0)</f>
        <v>41425</v>
      </c>
      <c r="H1720" s="13">
        <f t="shared" si="99"/>
        <v>41440</v>
      </c>
      <c r="I1720" s="13" t="s">
        <v>458</v>
      </c>
      <c r="J1720" s="10" t="s">
        <v>688</v>
      </c>
      <c r="K1720" s="33" t="str">
        <f>VLOOKUP(B1720,SAOM!B$2:H3261,4,0)</f>
        <v>Agendado</v>
      </c>
      <c r="L1720" s="10" t="s">
        <v>456</v>
      </c>
      <c r="M1720" s="33" t="str">
        <f>VLOOKUP(B1720,SAOM!B$2:F3547,5,0)</f>
        <v>Lider</v>
      </c>
      <c r="N1720" s="11" t="s">
        <v>13938</v>
      </c>
      <c r="O1720" s="11" t="str">
        <f>VLOOKUP(N1720,Coordenadas!B$2:C2567,2,0)</f>
        <v>LESTE DO SUL</v>
      </c>
      <c r="P1720" s="11" t="str">
        <f>VLOOKUP(N1720,Coordenadas!B$2:D2567,3,0)</f>
        <v>20°12'S</v>
      </c>
      <c r="Q1720" s="11" t="str">
        <f>VLOOKUP(N1720,Coordenadas!B$2:E2567,4,0)</f>
        <v>41°47'O</v>
      </c>
      <c r="R1720" s="33">
        <v>4033</v>
      </c>
      <c r="S1720" s="13">
        <v>41383</v>
      </c>
      <c r="T1720" s="35" t="str">
        <f>VLOOKUP(B1720,SAOM!B$2:M3261,9,0)</f>
        <v>Sergio Paulo/ Maria Antonieta</v>
      </c>
      <c r="U1720" s="13" t="str">
        <f>VLOOKUP(B1720,SAOM!B$2:N3261,10,0)</f>
        <v>SãoJoão da Figueira  - Zona Rural</v>
      </c>
      <c r="V1720" s="35" t="str">
        <f>VLOOKUP(B1720,SAOM!B$2:P3261,12,0)</f>
        <v>(33)3342-1234</v>
      </c>
      <c r="W1720" s="60" t="str">
        <f>VLOOKUP(B1720,SAOM!B$2:O3261,11,0)</f>
        <v>36974-000</v>
      </c>
      <c r="X1720" s="33" t="str">
        <f>VLOOKUP(B1720,SAOM!B$2:Q3261,13,0)</f>
        <v>-</v>
      </c>
      <c r="Y1720" s="13"/>
      <c r="Z1720" s="50"/>
      <c r="AA1720" s="28"/>
      <c r="AB1720" s="28"/>
      <c r="AC1720" s="287" t="e">
        <f>VLOOKUP(D1720,Faturamento!D$3:F3155,3,0)</f>
        <v>#N/A</v>
      </c>
      <c r="AD1720" s="41"/>
      <c r="AE1720" s="14" t="str">
        <f>VLOOKUP(B1720,SAOM!B$2:T3261,16,0)</f>
        <v>-</v>
      </c>
      <c r="AF1720" s="14">
        <f t="shared" si="98"/>
        <v>90</v>
      </c>
      <c r="AG1720" s="14"/>
      <c r="AH1720" s="14"/>
      <c r="AI1720" s="47"/>
      <c r="AJ1720" s="114"/>
      <c r="AK1720" s="114"/>
      <c r="AL1720" s="11" t="str">
        <f>VLOOKUP(B1720,SAOM!B$2:U3378,20,0)</f>
        <v>-</v>
      </c>
    </row>
    <row r="1721" spans="1:38" s="15" customFormat="1" ht="15.75" customHeight="1">
      <c r="A1721" s="39">
        <v>5520</v>
      </c>
      <c r="B1721" s="31">
        <v>5520</v>
      </c>
      <c r="C1721" s="31">
        <v>5520</v>
      </c>
      <c r="D1721" s="33" t="str">
        <f>VLOOKUP(B1721,SAOM!B$2:H3378,7,0)</f>
        <v>-</v>
      </c>
      <c r="E1721" s="13">
        <v>41380</v>
      </c>
      <c r="F1721" s="13">
        <f t="shared" si="100"/>
        <v>41425</v>
      </c>
      <c r="G1721" s="13">
        <f>VLOOKUP(B1721,SAOM!B$2:D3265,3,0)</f>
        <v>41425</v>
      </c>
      <c r="H1721" s="13">
        <f t="shared" si="99"/>
        <v>41440</v>
      </c>
      <c r="I1721" s="13" t="s">
        <v>458</v>
      </c>
      <c r="J1721" s="10" t="s">
        <v>688</v>
      </c>
      <c r="K1721" s="33" t="str">
        <f>VLOOKUP(B1721,SAOM!B$2:H3262,4,0)</f>
        <v>Agendado</v>
      </c>
      <c r="L1721" s="10" t="s">
        <v>456</v>
      </c>
      <c r="M1721" s="33" t="str">
        <f>VLOOKUP(B1721,SAOM!B$2:F3548,5,0)</f>
        <v>Lider</v>
      </c>
      <c r="N1721" s="11" t="s">
        <v>13938</v>
      </c>
      <c r="O1721" s="11" t="str">
        <f>VLOOKUP(N1721,Coordenadas!B$2:C2568,2,0)</f>
        <v>LESTE DO SUL</v>
      </c>
      <c r="P1721" s="11" t="str">
        <f>VLOOKUP(N1721,Coordenadas!B$2:D2568,3,0)</f>
        <v>20°12'S</v>
      </c>
      <c r="Q1721" s="11" t="str">
        <f>VLOOKUP(N1721,Coordenadas!B$2:E2568,4,0)</f>
        <v>41°47'O</v>
      </c>
      <c r="R1721" s="33">
        <v>4033</v>
      </c>
      <c r="S1721" s="13">
        <v>41383</v>
      </c>
      <c r="T1721" s="35" t="str">
        <f>VLOOKUP(B1721,SAOM!B$2:M3262,9,0)</f>
        <v>Tereza Raquel /Maria Antonieta</v>
      </c>
      <c r="U1721" s="13" t="str">
        <f>VLOOKUP(B1721,SAOM!B$2:N3262,10,0)</f>
        <v>Rua Projetada.S/N - Bairro Progresso</v>
      </c>
      <c r="V1721" s="35" t="str">
        <f>VLOOKUP(B1721,SAOM!B$2:P3262,12,0)</f>
        <v xml:space="preserve"> 	(33)3342-1234</v>
      </c>
      <c r="W1721" s="60" t="str">
        <f>VLOOKUP(B1721,SAOM!B$2:O3262,11,0)</f>
        <v>36974-000</v>
      </c>
      <c r="X1721" s="33" t="str">
        <f>VLOOKUP(B1721,SAOM!B$2:Q3262,13,0)</f>
        <v>-</v>
      </c>
      <c r="Y1721" s="13"/>
      <c r="Z1721" s="50"/>
      <c r="AA1721" s="28"/>
      <c r="AB1721" s="28"/>
      <c r="AC1721" s="287" t="e">
        <f>VLOOKUP(D1721,Faturamento!D$3:F3156,3,0)</f>
        <v>#N/A</v>
      </c>
      <c r="AD1721" s="41"/>
      <c r="AE1721" s="14" t="str">
        <f>VLOOKUP(B1721,SAOM!B$2:T3262,16,0)</f>
        <v>-</v>
      </c>
      <c r="AF1721" s="14">
        <f t="shared" si="98"/>
        <v>90</v>
      </c>
      <c r="AG1721" s="14"/>
      <c r="AH1721" s="14"/>
      <c r="AI1721" s="47"/>
      <c r="AJ1721" s="114"/>
      <c r="AK1721" s="114"/>
      <c r="AL1721" s="11" t="str">
        <f>VLOOKUP(B1721,SAOM!B$2:U3379,20,0)</f>
        <v>-</v>
      </c>
    </row>
    <row r="1722" spans="1:38" s="15" customFormat="1" ht="15.75" customHeight="1">
      <c r="A1722" s="39">
        <v>5521</v>
      </c>
      <c r="B1722" s="31">
        <v>5521</v>
      </c>
      <c r="C1722" s="31">
        <v>5521</v>
      </c>
      <c r="D1722" s="33" t="str">
        <f>VLOOKUP(B1722,SAOM!B$2:H3379,7,0)</f>
        <v>-</v>
      </c>
      <c r="E1722" s="13">
        <v>41380</v>
      </c>
      <c r="F1722" s="13">
        <f t="shared" si="100"/>
        <v>41425</v>
      </c>
      <c r="G1722" s="13">
        <f>VLOOKUP(B1722,SAOM!B$2:D3266,3,0)</f>
        <v>41425</v>
      </c>
      <c r="H1722" s="13">
        <f t="shared" si="99"/>
        <v>41440</v>
      </c>
      <c r="I1722" s="13" t="s">
        <v>458</v>
      </c>
      <c r="J1722" s="10" t="s">
        <v>688</v>
      </c>
      <c r="K1722" s="33" t="str">
        <f>VLOOKUP(B1722,SAOM!B$2:H3263,4,0)</f>
        <v>Agendado</v>
      </c>
      <c r="L1722" s="10" t="s">
        <v>456</v>
      </c>
      <c r="M1722" s="33" t="str">
        <f>VLOOKUP(B1722,SAOM!B$2:F3549,5,0)</f>
        <v>Lider</v>
      </c>
      <c r="N1722" s="11" t="s">
        <v>13938</v>
      </c>
      <c r="O1722" s="11" t="str">
        <f>VLOOKUP(N1722,Coordenadas!B$2:C2569,2,0)</f>
        <v>LESTE DO SUL</v>
      </c>
      <c r="P1722" s="11" t="str">
        <f>VLOOKUP(N1722,Coordenadas!B$2:D2569,3,0)</f>
        <v>20°12'S</v>
      </c>
      <c r="Q1722" s="11" t="str">
        <f>VLOOKUP(N1722,Coordenadas!B$2:E2569,4,0)</f>
        <v>41°47'O</v>
      </c>
      <c r="R1722" s="33">
        <v>4033</v>
      </c>
      <c r="S1722" s="13">
        <v>41383</v>
      </c>
      <c r="T1722" s="35" t="str">
        <f>VLOOKUP(B1722,SAOM!B$2:M3263,9,0)</f>
        <v>Angélica Simão/Maria Antonieta</v>
      </c>
      <c r="U1722" s="13" t="str">
        <f>VLOOKUP(B1722,SAOM!B$2:N3263,10,0)</f>
        <v>Dores Do José Pedro - Centro</v>
      </c>
      <c r="V1722" s="35" t="str">
        <f>VLOOKUP(B1722,SAOM!B$2:P3263,12,0)</f>
        <v>(33)3342-1234</v>
      </c>
      <c r="W1722" s="60" t="str">
        <f>VLOOKUP(B1722,SAOM!B$2:O3263,11,0)</f>
        <v>36974-00</v>
      </c>
      <c r="X1722" s="33" t="str">
        <f>VLOOKUP(B1722,SAOM!B$2:Q3263,13,0)</f>
        <v>-</v>
      </c>
      <c r="Y1722" s="13"/>
      <c r="Z1722" s="50"/>
      <c r="AA1722" s="28"/>
      <c r="AB1722" s="28"/>
      <c r="AC1722" s="287" t="e">
        <f>VLOOKUP(D1722,Faturamento!D$3:F3157,3,0)</f>
        <v>#N/A</v>
      </c>
      <c r="AD1722" s="41"/>
      <c r="AE1722" s="14" t="str">
        <f>VLOOKUP(B1722,SAOM!B$2:T3263,16,0)</f>
        <v>-</v>
      </c>
      <c r="AF1722" s="14">
        <f t="shared" si="98"/>
        <v>90</v>
      </c>
      <c r="AG1722" s="14"/>
      <c r="AH1722" s="14"/>
      <c r="AI1722" s="47"/>
      <c r="AJ1722" s="114"/>
      <c r="AK1722" s="114"/>
      <c r="AL1722" s="11" t="str">
        <f>VLOOKUP(B1722,SAOM!B$2:U3380,20,0)</f>
        <v>-</v>
      </c>
    </row>
    <row r="1723" spans="1:38" s="57" customFormat="1" ht="15.75" customHeight="1">
      <c r="A1723" s="39">
        <v>5651</v>
      </c>
      <c r="B1723" s="31">
        <v>5651</v>
      </c>
      <c r="C1723" s="31">
        <v>5651</v>
      </c>
      <c r="D1723" s="31" t="str">
        <f>VLOOKUP(B1723,SAOM!B$2:H3380,7,0)</f>
        <v>SES-ESIZ-5651</v>
      </c>
      <c r="E1723" s="24">
        <v>41380</v>
      </c>
      <c r="F1723" s="24">
        <f t="shared" si="100"/>
        <v>41425</v>
      </c>
      <c r="G1723" s="24">
        <f>VLOOKUP(B1723,SAOM!B$2:D3267,3,0)</f>
        <v>41425</v>
      </c>
      <c r="H1723" s="24">
        <f t="shared" si="99"/>
        <v>41440</v>
      </c>
      <c r="I1723" s="24" t="s">
        <v>458</v>
      </c>
      <c r="J1723" s="48" t="s">
        <v>469</v>
      </c>
      <c r="K1723" s="31" t="str">
        <f>VLOOKUP(B1723,SAOM!B$2:H3264,4,0)</f>
        <v>Aceito</v>
      </c>
      <c r="L1723" s="48" t="s">
        <v>456</v>
      </c>
      <c r="M1723" s="31" t="str">
        <f>VLOOKUP(B1723,SAOM!B$2:F3550,5,0)</f>
        <v>Lider</v>
      </c>
      <c r="N1723" s="40" t="s">
        <v>7916</v>
      </c>
      <c r="O1723" s="40" t="str">
        <f>VLOOKUP(N1723,Coordenadas!B$2:C2570,2,0)</f>
        <v>SUDESTE</v>
      </c>
      <c r="P1723" s="40" t="str">
        <f>VLOOKUP(N1723,Coordenadas!B$2:D2570,3,0)</f>
        <v xml:space="preserve"> 20°38'55.57"S</v>
      </c>
      <c r="Q1723" s="40" t="str">
        <f>VLOOKUP(N1723,Coordenadas!B$2:E2570,4,0)</f>
        <v xml:space="preserve"> 41°54'36.59"O</v>
      </c>
      <c r="R1723" s="31">
        <v>4033</v>
      </c>
      <c r="S1723" s="24">
        <v>41383</v>
      </c>
      <c r="T1723" s="54" t="str">
        <f>VLOOKUP(B1723,SAOM!B$2:M3264,9,0)</f>
        <v>Alannisa juliana Firrillo R.Grillo</v>
      </c>
      <c r="U1723" s="24" t="str">
        <f>VLOOKUP(B1723,SAOM!B$2:N3264,10,0)</f>
        <v>Rua dos Ferroviários , 15 - Bairro Centro</v>
      </c>
      <c r="V1723" s="54" t="str">
        <f>VLOOKUP(B1723,SAOM!B$2:P3264,12,0)</f>
        <v>(32)3746-1608</v>
      </c>
      <c r="W1723" s="175" t="str">
        <f>VLOOKUP(B1723,SAOM!B$2:O3264,11,0)</f>
        <v>36830-000</v>
      </c>
      <c r="X1723" s="31" t="str">
        <f>VLOOKUP(B1723,SAOM!B$2:Q3264,13,0)</f>
        <v>00:20:0e:10:58:ee</v>
      </c>
      <c r="Y1723" s="24">
        <v>41394</v>
      </c>
      <c r="Z1723" s="222" t="s">
        <v>18008</v>
      </c>
      <c r="AA1723" s="56">
        <v>41396</v>
      </c>
      <c r="AB1723" s="56"/>
      <c r="AC1723" s="288" t="e">
        <f>VLOOKUP(D1723,Faturamento!D$3:F3158,3,0)</f>
        <v>#N/A</v>
      </c>
      <c r="AD1723" s="45"/>
      <c r="AE1723" s="55" t="str">
        <f>VLOOKUP(B1723,SAOM!B$2:T3264,16,0)</f>
        <v>-</v>
      </c>
      <c r="AF1723" s="55">
        <f t="shared" si="98"/>
        <v>41486</v>
      </c>
      <c r="AG1723" s="55"/>
      <c r="AH1723" s="55"/>
      <c r="AI1723" s="181"/>
      <c r="AJ1723" s="115"/>
      <c r="AK1723" s="115"/>
      <c r="AL1723" s="40" t="str">
        <f>VLOOKUP(B1723,SAOM!B$2:U3381,20,0)</f>
        <v>Conectado ao modem</v>
      </c>
    </row>
    <row r="1724" spans="1:38" s="57" customFormat="1" ht="15.75" customHeight="1">
      <c r="A1724" s="39">
        <v>5652</v>
      </c>
      <c r="B1724" s="31">
        <v>5652</v>
      </c>
      <c r="C1724" s="31">
        <v>5652</v>
      </c>
      <c r="D1724" s="31" t="str">
        <f>VLOOKUP(B1724,SAOM!B$2:H3381,7,0)</f>
        <v>SES-ESIZ-5652</v>
      </c>
      <c r="E1724" s="24">
        <v>41380</v>
      </c>
      <c r="F1724" s="24">
        <f t="shared" si="100"/>
        <v>41425</v>
      </c>
      <c r="G1724" s="24">
        <f>VLOOKUP(B1724,SAOM!B$2:D3268,3,0)</f>
        <v>41425</v>
      </c>
      <c r="H1724" s="24">
        <f t="shared" si="99"/>
        <v>41440</v>
      </c>
      <c r="I1724" s="24" t="s">
        <v>458</v>
      </c>
      <c r="J1724" s="48" t="s">
        <v>469</v>
      </c>
      <c r="K1724" s="31" t="str">
        <f>VLOOKUP(B1724,SAOM!B$2:H3265,4,0)</f>
        <v>Aceito</v>
      </c>
      <c r="L1724" s="48" t="s">
        <v>456</v>
      </c>
      <c r="M1724" s="31" t="str">
        <f>VLOOKUP(B1724,SAOM!B$2:F3551,5,0)</f>
        <v>Lider</v>
      </c>
      <c r="N1724" s="40" t="s">
        <v>7916</v>
      </c>
      <c r="O1724" s="40" t="str">
        <f>VLOOKUP(N1724,Coordenadas!B$2:C2571,2,0)</f>
        <v>SUDESTE</v>
      </c>
      <c r="P1724" s="40" t="str">
        <f>VLOOKUP(N1724,Coordenadas!B$2:D2571,3,0)</f>
        <v xml:space="preserve"> 20°38'55.57"S</v>
      </c>
      <c r="Q1724" s="40" t="str">
        <f>VLOOKUP(N1724,Coordenadas!B$2:E2571,4,0)</f>
        <v xml:space="preserve"> 41°54'36.59"O</v>
      </c>
      <c r="R1724" s="31">
        <v>4033</v>
      </c>
      <c r="S1724" s="24">
        <v>41383</v>
      </c>
      <c r="T1724" s="54" t="str">
        <f>VLOOKUP(B1724,SAOM!B$2:M3265,9,0)</f>
        <v>Leandra do Nacimento C.pecoraro</v>
      </c>
      <c r="U1724" s="24" t="str">
        <f>VLOOKUP(B1724,SAOM!B$2:N3265,10,0)</f>
        <v>Rua Geraldo Ramos,127 - Bairro João do Roque</v>
      </c>
      <c r="V1724" s="54" t="str">
        <f>VLOOKUP(B1724,SAOM!B$2:P3265,12,0)</f>
        <v>(32 )3746-2830</v>
      </c>
      <c r="W1724" s="175" t="str">
        <f>VLOOKUP(B1724,SAOM!B$2:O3265,11,0)</f>
        <v>36830-000</v>
      </c>
      <c r="X1724" s="31" t="str">
        <f>VLOOKUP(B1724,SAOM!B$2:Q3265,13,0)</f>
        <v>00:20:0E:10:57:EB</v>
      </c>
      <c r="Y1724" s="24">
        <v>41396</v>
      </c>
      <c r="Z1724" s="222" t="s">
        <v>18008</v>
      </c>
      <c r="AA1724" s="56">
        <v>41397</v>
      </c>
      <c r="AB1724" s="56"/>
      <c r="AC1724" s="288" t="e">
        <f>VLOOKUP(D1724,Faturamento!D$3:F3159,3,0)</f>
        <v>#N/A</v>
      </c>
      <c r="AD1724" s="45"/>
      <c r="AE1724" s="55" t="str">
        <f>VLOOKUP(B1724,SAOM!B$2:T3265,16,0)</f>
        <v>-</v>
      </c>
      <c r="AF1724" s="55">
        <f t="shared" si="98"/>
        <v>41487</v>
      </c>
      <c r="AG1724" s="55"/>
      <c r="AH1724" s="55"/>
      <c r="AI1724" s="181"/>
      <c r="AJ1724" s="115"/>
      <c r="AK1724" s="115"/>
      <c r="AL1724" s="40" t="str">
        <f>VLOOKUP(B1724,SAOM!B$2:U3382,20,0)</f>
        <v>Vai deixar conectado no modem, tem computador.</v>
      </c>
    </row>
    <row r="1725" spans="1:38" s="15" customFormat="1" ht="15.75" customHeight="1">
      <c r="A1725" s="39">
        <v>5653</v>
      </c>
      <c r="B1725" s="31">
        <v>5653</v>
      </c>
      <c r="C1725" s="31">
        <v>5653</v>
      </c>
      <c r="D1725" s="33" t="str">
        <f>VLOOKUP(B1725,SAOM!B$2:H3382,7,0)</f>
        <v>-</v>
      </c>
      <c r="E1725" s="13">
        <v>41380</v>
      </c>
      <c r="F1725" s="13">
        <f t="shared" si="100"/>
        <v>41425</v>
      </c>
      <c r="G1725" s="13">
        <f>VLOOKUP(B1725,SAOM!B$2:D3269,3,0)</f>
        <v>41426</v>
      </c>
      <c r="H1725" s="13">
        <f t="shared" si="99"/>
        <v>41440</v>
      </c>
      <c r="I1725" s="13" t="s">
        <v>458</v>
      </c>
      <c r="J1725" s="10" t="s">
        <v>12061</v>
      </c>
      <c r="K1725" s="33" t="str">
        <f>VLOOKUP(B1725,SAOM!B$2:H3266,4,0)</f>
        <v>A agendar</v>
      </c>
      <c r="L1725" s="10" t="s">
        <v>456</v>
      </c>
      <c r="M1725" s="33" t="str">
        <f>VLOOKUP(B1725,SAOM!B$2:F3552,5,0)</f>
        <v>Lider</v>
      </c>
      <c r="N1725" s="11" t="s">
        <v>7916</v>
      </c>
      <c r="O1725" s="11" t="str">
        <f>VLOOKUP(N1725,Coordenadas!B$2:C2572,2,0)</f>
        <v>SUDESTE</v>
      </c>
      <c r="P1725" s="11" t="str">
        <f>VLOOKUP(N1725,Coordenadas!B$2:D2572,3,0)</f>
        <v xml:space="preserve"> 20°38'55.57"S</v>
      </c>
      <c r="Q1725" s="11" t="str">
        <f>VLOOKUP(N1725,Coordenadas!B$2:E2572,4,0)</f>
        <v xml:space="preserve"> 41°54'36.59"O</v>
      </c>
      <c r="R1725" s="33">
        <v>4033</v>
      </c>
      <c r="S1725" s="13">
        <v>41400</v>
      </c>
      <c r="T1725" s="35" t="str">
        <f>VLOOKUP(B1725,SAOM!B$2:M3266,9,0)</f>
        <v xml:space="preserve">Keila Peixoto I. Dimas </v>
      </c>
      <c r="U1725" s="13" t="str">
        <f>VLOOKUP(B1725,SAOM!B$2:N3266,10,0)</f>
        <v>Rua Caparaó, S/N - Bairro  João Clara</v>
      </c>
      <c r="V1725" s="35" t="str">
        <f>VLOOKUP(B1725,SAOM!B$2:P3266,12,0)</f>
        <v>(32)3746-3030</v>
      </c>
      <c r="W1725" s="60" t="str">
        <f>VLOOKUP(B1725,SAOM!B$2:O3266,11,0)</f>
        <v>36830-000</v>
      </c>
      <c r="X1725" s="33" t="str">
        <f>VLOOKUP(B1725,SAOM!B$2:Q3266,13,0)</f>
        <v>-</v>
      </c>
      <c r="Y1725" s="13"/>
      <c r="Z1725" s="50"/>
      <c r="AA1725" s="28"/>
      <c r="AB1725" s="28"/>
      <c r="AC1725" s="287" t="e">
        <f>VLOOKUP(D1725,Faturamento!D$3:F3160,3,0)</f>
        <v>#N/A</v>
      </c>
      <c r="AD1725" s="41"/>
      <c r="AE1725" s="14" t="str">
        <f>VLOOKUP(B1725,SAOM!B$2:T3266,16,0)</f>
        <v xml:space="preserve">25/04/2013 17:39:20 	Hernan Martins Alves 	Segundo a informação da Coordenadora Samia no fone: 32 3746-2883 á unidade esta em reforma e o termino esta previsto para o início de Agosto.
E o endereço correto é Rua Caparaó, S/N - Bairro João Clara   </v>
      </c>
      <c r="AF1725" s="14">
        <f t="shared" si="98"/>
        <v>90</v>
      </c>
      <c r="AG1725" s="14"/>
      <c r="AH1725" s="14"/>
      <c r="AI1725" s="47"/>
      <c r="AJ1725" s="114"/>
      <c r="AK1725" s="114"/>
      <c r="AL1725" s="11" t="str">
        <f>VLOOKUP(B1725,SAOM!B$2:U3383,20,0)</f>
        <v>-</v>
      </c>
    </row>
    <row r="1726" spans="1:38" s="57" customFormat="1" ht="15.75" customHeight="1">
      <c r="A1726" s="39">
        <v>5669</v>
      </c>
      <c r="B1726" s="31">
        <v>5669</v>
      </c>
      <c r="C1726" s="31">
        <v>5669</v>
      </c>
      <c r="D1726" s="31" t="str">
        <f>VLOOKUP(B1726,SAOM!B$2:H3383,7,0)</f>
        <v>SES-ITBA-5669</v>
      </c>
      <c r="E1726" s="24">
        <v>41380</v>
      </c>
      <c r="F1726" s="24">
        <f t="shared" si="100"/>
        <v>41425</v>
      </c>
      <c r="G1726" s="24">
        <f>VLOOKUP(B1726,SAOM!B$2:D3270,3,0)</f>
        <v>41425</v>
      </c>
      <c r="H1726" s="24">
        <f t="shared" si="99"/>
        <v>41440</v>
      </c>
      <c r="I1726" s="24" t="s">
        <v>458</v>
      </c>
      <c r="J1726" s="48" t="s">
        <v>469</v>
      </c>
      <c r="K1726" s="31" t="str">
        <f>VLOOKUP(B1726,SAOM!B$2:H3267,4,0)</f>
        <v>Aceito</v>
      </c>
      <c r="L1726" s="48" t="s">
        <v>14234</v>
      </c>
      <c r="M1726" s="31" t="str">
        <f>VLOOKUP(B1726,SAOM!B$2:F3553,5,0)</f>
        <v>SH Sat</v>
      </c>
      <c r="N1726" s="40" t="s">
        <v>13969</v>
      </c>
      <c r="O1726" s="40" t="str">
        <f>VLOOKUP(N1726,Coordenadas!B$2:C2573,2,0)</f>
        <v>SUL</v>
      </c>
      <c r="P1726" s="40" t="str">
        <f>VLOOKUP(N1726,Coordenadas!B$2:D2573,3,0)</f>
        <v>22°26'S</v>
      </c>
      <c r="Q1726" s="40" t="str">
        <f>VLOOKUP(N1726,Coordenadas!B$2:E2573,4,0)</f>
        <v>45°28'O</v>
      </c>
      <c r="R1726" s="31">
        <v>4033</v>
      </c>
      <c r="S1726" s="24">
        <v>41383</v>
      </c>
      <c r="T1726" s="54" t="str">
        <f>VLOOKUP(B1726,SAOM!B$2:M3267,9,0)</f>
        <v>Ana Cristina Evaristo(enfemeira) / Alisson Lo</v>
      </c>
      <c r="U1726" s="24" t="str">
        <f>VLOOKUP(B1726,SAOM!B$2:N3267,10,0)</f>
        <v>R:Luzia Rennó Pereira, 63 - Bairro Santo Ãntonio</v>
      </c>
      <c r="V1726" s="54" t="str">
        <f>VLOOKUP(B1726,SAOM!B$2:P3267,12,0)</f>
        <v>(35)3623-9220/1707</v>
      </c>
      <c r="W1726" s="175" t="str">
        <f>VLOOKUP(B1726,SAOM!B$2:O3267,11,0)</f>
        <v>37503-156</v>
      </c>
      <c r="X1726" s="31" t="str">
        <f>VLOOKUP(B1726,SAOM!B$2:Q3267,13,0)</f>
        <v>00:20:0E:10:60:31</v>
      </c>
      <c r="Y1726" s="24">
        <v>41393</v>
      </c>
      <c r="Z1726" s="222" t="s">
        <v>15547</v>
      </c>
      <c r="AA1726" s="56">
        <v>41394</v>
      </c>
      <c r="AB1726" s="56">
        <v>41396</v>
      </c>
      <c r="AC1726" s="288">
        <f>VLOOKUP(D1726,Faturamento!D$3:F3161,3,0)</f>
        <v>41425</v>
      </c>
      <c r="AD1726" s="45"/>
      <c r="AE1726" s="55" t="str">
        <f>VLOOKUP(B1726,SAOM!B$2:T3267,16,0)</f>
        <v>-</v>
      </c>
      <c r="AF1726" s="55">
        <f t="shared" si="98"/>
        <v>41484</v>
      </c>
      <c r="AG1726" s="55"/>
      <c r="AH1726" s="55"/>
      <c r="AI1726" s="181"/>
      <c r="AJ1726" s="115"/>
      <c r="AK1726" s="115"/>
      <c r="AL1726" s="40" t="str">
        <f>VLOOKUP(B1726,SAOM!B$2:U3384,20,0)</f>
        <v>Vai deixar conectado no modem, não tem computador.</v>
      </c>
    </row>
    <row r="1727" spans="1:38" s="57" customFormat="1" ht="15.75" customHeight="1">
      <c r="A1727" s="39">
        <v>5670</v>
      </c>
      <c r="B1727" s="31">
        <v>5670</v>
      </c>
      <c r="C1727" s="31">
        <v>5670</v>
      </c>
      <c r="D1727" s="31" t="str">
        <f>VLOOKUP(B1727,SAOM!B$2:H3384,7,0)</f>
        <v>SES-ITBA-5670</v>
      </c>
      <c r="E1727" s="24">
        <v>41380</v>
      </c>
      <c r="F1727" s="24">
        <f t="shared" si="100"/>
        <v>41425</v>
      </c>
      <c r="G1727" s="24">
        <f>VLOOKUP(B1727,SAOM!B$2:D3271,3,0)</f>
        <v>41425</v>
      </c>
      <c r="H1727" s="24">
        <f t="shared" si="99"/>
        <v>41440</v>
      </c>
      <c r="I1727" s="24" t="s">
        <v>458</v>
      </c>
      <c r="J1727" s="48" t="s">
        <v>469</v>
      </c>
      <c r="K1727" s="31" t="str">
        <f>VLOOKUP(B1727,SAOM!B$2:H3268,4,0)</f>
        <v>Aceito</v>
      </c>
      <c r="L1727" s="48" t="s">
        <v>14234</v>
      </c>
      <c r="M1727" s="31" t="str">
        <f>VLOOKUP(B1727,SAOM!B$2:F3554,5,0)</f>
        <v>SH Sat</v>
      </c>
      <c r="N1727" s="40" t="s">
        <v>13969</v>
      </c>
      <c r="O1727" s="40" t="str">
        <f>VLOOKUP(N1727,Coordenadas!B$2:C2574,2,0)</f>
        <v>SUL</v>
      </c>
      <c r="P1727" s="40" t="str">
        <f>VLOOKUP(N1727,Coordenadas!B$2:D2574,3,0)</f>
        <v>22°26'S</v>
      </c>
      <c r="Q1727" s="40" t="str">
        <f>VLOOKUP(N1727,Coordenadas!B$2:E2574,4,0)</f>
        <v>45°28'O</v>
      </c>
      <c r="R1727" s="31">
        <v>4033</v>
      </c>
      <c r="S1727" s="24">
        <v>41383</v>
      </c>
      <c r="T1727" s="54" t="str">
        <f>VLOOKUP(B1727,SAOM!B$2:M3268,9,0)</f>
        <v>Elaine freire Guimarães/Alisson Lopes</v>
      </c>
      <c r="U1727" s="24" t="str">
        <f>VLOOKUP(B1727,SAOM!B$2:N3268,10,0)</f>
        <v>R.Tão Pereira, 769 - Bairro Santa Luzia</v>
      </c>
      <c r="V1727" s="54" t="str">
        <f>VLOOKUP(B1727,SAOM!B$2:P3268,12,0)</f>
        <v xml:space="preserve"> 	(35)3622-3842/1707</v>
      </c>
      <c r="W1727" s="175" t="str">
        <f>VLOOKUP(B1727,SAOM!B$2:O3268,11,0)</f>
        <v>37503-154</v>
      </c>
      <c r="X1727" s="31" t="str">
        <f>VLOOKUP(B1727,SAOM!B$2:Q3268,13,0)</f>
        <v>00:20:0e:10:5e:a6</v>
      </c>
      <c r="Y1727" s="24">
        <v>41394</v>
      </c>
      <c r="Z1727" s="222" t="s">
        <v>12883</v>
      </c>
      <c r="AA1727" s="56">
        <v>41394</v>
      </c>
      <c r="AB1727" s="56">
        <v>41396</v>
      </c>
      <c r="AC1727" s="288">
        <f>VLOOKUP(D1727,Faturamento!D$3:F3162,3,0)</f>
        <v>41425</v>
      </c>
      <c r="AD1727" s="45"/>
      <c r="AE1727" s="55" t="str">
        <f>VLOOKUP(B1727,SAOM!B$2:T3268,16,0)</f>
        <v>-</v>
      </c>
      <c r="AF1727" s="55">
        <f t="shared" si="98"/>
        <v>41484</v>
      </c>
      <c r="AG1727" s="55"/>
      <c r="AH1727" s="55"/>
      <c r="AI1727" s="181"/>
      <c r="AJ1727" s="115"/>
      <c r="AK1727" s="115"/>
      <c r="AL1727" s="40" t="str">
        <f>VLOOKUP(B1727,SAOM!B$2:U3385,20,0)</f>
        <v>Modem.</v>
      </c>
    </row>
    <row r="1728" spans="1:38" s="57" customFormat="1" ht="15.75" customHeight="1">
      <c r="A1728" s="39">
        <v>5671</v>
      </c>
      <c r="B1728" s="31">
        <v>5671</v>
      </c>
      <c r="C1728" s="31">
        <v>5671</v>
      </c>
      <c r="D1728" s="31" t="str">
        <f>VLOOKUP(B1728,SAOM!B$2:H3385,7,0)</f>
        <v>SES-ITBA-5671</v>
      </c>
      <c r="E1728" s="24">
        <v>41380</v>
      </c>
      <c r="F1728" s="24">
        <f t="shared" si="100"/>
        <v>41425</v>
      </c>
      <c r="G1728" s="24">
        <f>VLOOKUP(B1728,SAOM!B$2:D3272,3,0)</f>
        <v>41425</v>
      </c>
      <c r="H1728" s="24">
        <f t="shared" si="99"/>
        <v>41440</v>
      </c>
      <c r="I1728" s="24" t="s">
        <v>458</v>
      </c>
      <c r="J1728" s="48" t="s">
        <v>469</v>
      </c>
      <c r="K1728" s="31" t="str">
        <f>VLOOKUP(B1728,SAOM!B$2:H3269,4,0)</f>
        <v>Aceito</v>
      </c>
      <c r="L1728" s="48" t="s">
        <v>14234</v>
      </c>
      <c r="M1728" s="31" t="str">
        <f>VLOOKUP(B1728,SAOM!B$2:F3555,5,0)</f>
        <v>SH Sat</v>
      </c>
      <c r="N1728" s="40" t="s">
        <v>13969</v>
      </c>
      <c r="O1728" s="40" t="str">
        <f>VLOOKUP(N1728,Coordenadas!B$2:C2575,2,0)</f>
        <v>SUL</v>
      </c>
      <c r="P1728" s="40" t="str">
        <f>VLOOKUP(N1728,Coordenadas!B$2:D2575,3,0)</f>
        <v>22°26'S</v>
      </c>
      <c r="Q1728" s="40" t="str">
        <f>VLOOKUP(N1728,Coordenadas!B$2:E2575,4,0)</f>
        <v>45°28'O</v>
      </c>
      <c r="R1728" s="31">
        <v>4033</v>
      </c>
      <c r="S1728" s="24">
        <v>41383</v>
      </c>
      <c r="T1728" s="54" t="str">
        <f>VLOOKUP(B1728,SAOM!B$2:M3269,9,0)</f>
        <v>Melãnia Maria Silva Miguel/Alisson Lopes</v>
      </c>
      <c r="U1728" s="24" t="str">
        <f>VLOOKUP(B1728,SAOM!B$2:N3269,10,0)</f>
        <v xml:space="preserve"> 	R. Alexandre Alves Fernandes, 175 - Bairro Medicina</v>
      </c>
      <c r="V1728" s="54" t="str">
        <f>VLOOKUP(B1728,SAOM!B$2:P3269,12,0)</f>
        <v xml:space="preserve"> 	(35)3622-9189/1707</v>
      </c>
      <c r="W1728" s="175" t="str">
        <f>VLOOKUP(B1728,SAOM!B$2:O3269,11,0)</f>
        <v>37502-148</v>
      </c>
      <c r="X1728" s="31" t="str">
        <f>VLOOKUP(B1728,SAOM!B$2:Q3269,13,0)</f>
        <v>00:20:0E:10:60:71</v>
      </c>
      <c r="Y1728" s="24">
        <v>41362</v>
      </c>
      <c r="Z1728" s="222" t="s">
        <v>15547</v>
      </c>
      <c r="AA1728" s="56">
        <v>41394</v>
      </c>
      <c r="AB1728" s="56">
        <v>41396</v>
      </c>
      <c r="AC1728" s="288">
        <f>VLOOKUP(D1728,Faturamento!D$3:F3163,3,0)</f>
        <v>41425</v>
      </c>
      <c r="AD1728" s="45"/>
      <c r="AE1728" s="55" t="str">
        <f>VLOOKUP(B1728,SAOM!B$2:T3269,16,0)</f>
        <v>-</v>
      </c>
      <c r="AF1728" s="55">
        <f t="shared" si="98"/>
        <v>41484</v>
      </c>
      <c r="AG1728" s="55"/>
      <c r="AH1728" s="55"/>
      <c r="AI1728" s="181"/>
      <c r="AJ1728" s="115"/>
      <c r="AK1728" s="115"/>
      <c r="AL1728" s="40" t="str">
        <f>VLOOKUP(B1728,SAOM!B$2:U3386,20,0)</f>
        <v>Vai deixar conectado no modem, tem computador.</v>
      </c>
    </row>
    <row r="1729" spans="1:38" s="57" customFormat="1" ht="15.75" customHeight="1">
      <c r="A1729" s="39">
        <v>5672</v>
      </c>
      <c r="B1729" s="31">
        <v>5672</v>
      </c>
      <c r="C1729" s="31">
        <v>5672</v>
      </c>
      <c r="D1729" s="31" t="str">
        <f>VLOOKUP(B1729,SAOM!B$2:H3386,7,0)</f>
        <v>SES-ITBA-5672</v>
      </c>
      <c r="E1729" s="24">
        <v>41380</v>
      </c>
      <c r="F1729" s="24">
        <f t="shared" si="100"/>
        <v>41425</v>
      </c>
      <c r="G1729" s="24">
        <f>VLOOKUP(B1729,SAOM!B$2:D3273,3,0)</f>
        <v>41425</v>
      </c>
      <c r="H1729" s="24">
        <f t="shared" si="99"/>
        <v>41440</v>
      </c>
      <c r="I1729" s="24" t="s">
        <v>458</v>
      </c>
      <c r="J1729" s="48" t="s">
        <v>469</v>
      </c>
      <c r="K1729" s="31" t="str">
        <f>VLOOKUP(B1729,SAOM!B$2:H3270,4,0)</f>
        <v>Aceito</v>
      </c>
      <c r="L1729" s="48" t="s">
        <v>14234</v>
      </c>
      <c r="M1729" s="31" t="str">
        <f>VLOOKUP(B1729,SAOM!B$2:F3556,5,0)</f>
        <v>SH Sat</v>
      </c>
      <c r="N1729" s="40" t="s">
        <v>13969</v>
      </c>
      <c r="O1729" s="40" t="str">
        <f>VLOOKUP(N1729,Coordenadas!B$2:C2576,2,0)</f>
        <v>SUL</v>
      </c>
      <c r="P1729" s="40" t="str">
        <f>VLOOKUP(N1729,Coordenadas!B$2:D2576,3,0)</f>
        <v>22°26'S</v>
      </c>
      <c r="Q1729" s="40" t="str">
        <f>VLOOKUP(N1729,Coordenadas!B$2:E2576,4,0)</f>
        <v>45°28'O</v>
      </c>
      <c r="R1729" s="31">
        <v>4033</v>
      </c>
      <c r="S1729" s="24">
        <v>41383</v>
      </c>
      <c r="T1729" s="54" t="str">
        <f>VLOOKUP(B1729,SAOM!B$2:M3270,9,0)</f>
        <v>Juliana Costa de Almeida(enfermeira)/ Alisson</v>
      </c>
      <c r="U1729" s="24" t="str">
        <f>VLOOKUP(B1729,SAOM!B$2:N3270,10,0)</f>
        <v>AV.Clemente Teodoro da Silva, 104 - Bairro Vila Isabel</v>
      </c>
      <c r="V1729" s="54" t="str">
        <f>VLOOKUP(B1729,SAOM!B$2:P3270,12,0)</f>
        <v>(35)3621-8708/1707</v>
      </c>
      <c r="W1729" s="175" t="str">
        <f>VLOOKUP(B1729,SAOM!B$2:O3270,11,0)</f>
        <v>37505-176</v>
      </c>
      <c r="X1729" s="31" t="str">
        <f>VLOOKUP(B1729,SAOM!B$2:Q3270,13,0)</f>
        <v>00:20:0E:10:60:8E</v>
      </c>
      <c r="Y1729" s="24">
        <v>41397</v>
      </c>
      <c r="Z1729" s="222" t="s">
        <v>15547</v>
      </c>
      <c r="AA1729" s="28">
        <v>41397</v>
      </c>
      <c r="AB1729" s="56">
        <v>41401</v>
      </c>
      <c r="AC1729" s="288" t="e">
        <f>VLOOKUP(D1729,Faturamento!D$3:F3164,3,0)</f>
        <v>#N/A</v>
      </c>
      <c r="AD1729" s="45"/>
      <c r="AE1729" s="55" t="str">
        <f>VLOOKUP(B1729,SAOM!B$2:T3270,16,0)</f>
        <v>-</v>
      </c>
      <c r="AF1729" s="55">
        <f t="shared" si="98"/>
        <v>41487</v>
      </c>
      <c r="AG1729" s="55"/>
      <c r="AH1729" s="55"/>
      <c r="AI1729" s="181"/>
      <c r="AJ1729" s="115"/>
      <c r="AK1729" s="115"/>
      <c r="AL1729" s="40" t="str">
        <f>VLOOKUP(B1729,SAOM!B$2:U3387,20,0)</f>
        <v>Vai deixar conectado no modem, tem computador.</v>
      </c>
    </row>
    <row r="1730" spans="1:38" s="15" customFormat="1" ht="15.75" customHeight="1">
      <c r="A1730" s="39">
        <v>5673</v>
      </c>
      <c r="B1730" s="31">
        <v>5673</v>
      </c>
      <c r="C1730" s="31">
        <v>5673</v>
      </c>
      <c r="D1730" s="33" t="str">
        <f>VLOOKUP(B1730,SAOM!B$2:H3387,7,0)</f>
        <v>SES-ITBA-5673</v>
      </c>
      <c r="E1730" s="13">
        <v>41380</v>
      </c>
      <c r="F1730" s="13">
        <f t="shared" si="100"/>
        <v>41425</v>
      </c>
      <c r="G1730" s="13">
        <f>VLOOKUP(B1730,SAOM!B$2:D3274,3,0)</f>
        <v>41425</v>
      </c>
      <c r="H1730" s="13">
        <f t="shared" si="99"/>
        <v>41440</v>
      </c>
      <c r="I1730" s="13" t="s">
        <v>458</v>
      </c>
      <c r="J1730" s="10" t="s">
        <v>469</v>
      </c>
      <c r="K1730" s="33" t="str">
        <f>VLOOKUP(B1730,SAOM!B$2:H3271,4,0)</f>
        <v>Aceito</v>
      </c>
      <c r="L1730" s="10" t="s">
        <v>14234</v>
      </c>
      <c r="M1730" s="33" t="str">
        <f>VLOOKUP(B1730,SAOM!B$2:F3557,5,0)</f>
        <v>SH Sat</v>
      </c>
      <c r="N1730" s="11" t="s">
        <v>13969</v>
      </c>
      <c r="O1730" s="11" t="str">
        <f>VLOOKUP(N1730,Coordenadas!B$2:C2577,2,0)</f>
        <v>SUL</v>
      </c>
      <c r="P1730" s="11" t="str">
        <f>VLOOKUP(N1730,Coordenadas!B$2:D2577,3,0)</f>
        <v>22°26'S</v>
      </c>
      <c r="Q1730" s="11" t="str">
        <f>VLOOKUP(N1730,Coordenadas!B$2:E2577,4,0)</f>
        <v>45°28'O</v>
      </c>
      <c r="R1730" s="33">
        <v>4033</v>
      </c>
      <c r="S1730" s="13">
        <v>41383</v>
      </c>
      <c r="T1730" s="35" t="str">
        <f>VLOOKUP(B1730,SAOM!B$2:M3271,9,0)</f>
        <v xml:space="preserve"> 	Luiza Helena silva/Alisson Lopes</v>
      </c>
      <c r="U1730" s="13" t="str">
        <f>VLOOKUP(B1730,SAOM!B$2:N3271,10,0)</f>
        <v>Av.Wagner Machado, 585 - Bairro Açude</v>
      </c>
      <c r="V1730" s="35" t="str">
        <f>VLOOKUP(B1730,SAOM!B$2:P3271,12,0)</f>
        <v>(35)3622-9298/1707</v>
      </c>
      <c r="W1730" s="60" t="str">
        <f>VLOOKUP(B1730,SAOM!B$2:O3271,11,0)</f>
        <v>37504-326</v>
      </c>
      <c r="X1730" s="33" t="str">
        <f>VLOOKUP(B1730,SAOM!B$2:Q3271,13,0)</f>
        <v>00:20:0e:10:5f:00</v>
      </c>
      <c r="Y1730" s="13">
        <v>41396</v>
      </c>
      <c r="Z1730" s="50" t="s">
        <v>14770</v>
      </c>
      <c r="AA1730" s="28">
        <v>41396</v>
      </c>
      <c r="AB1730" s="28">
        <v>41401</v>
      </c>
      <c r="AC1730" s="287" t="e">
        <f>VLOOKUP(D1730,Faturamento!D$3:F3165,3,0)</f>
        <v>#N/A</v>
      </c>
      <c r="AD1730" s="41"/>
      <c r="AE1730" s="14" t="str">
        <f>VLOOKUP(B1730,SAOM!B$2:T3271,16,0)</f>
        <v>-</v>
      </c>
      <c r="AF1730" s="14">
        <f t="shared" si="98"/>
        <v>41486</v>
      </c>
      <c r="AG1730" s="14"/>
      <c r="AH1730" s="14"/>
      <c r="AI1730" s="47"/>
      <c r="AJ1730" s="114"/>
      <c r="AK1730" s="114"/>
      <c r="AL1730" s="11" t="str">
        <f>VLOOKUP(B1730,SAOM!B$2:U3388,20,0)</f>
        <v>Conectado ao modem</v>
      </c>
    </row>
    <row r="1731" spans="1:38" s="15" customFormat="1" ht="15.75" customHeight="1">
      <c r="A1731" s="39">
        <v>5674</v>
      </c>
      <c r="B1731" s="31">
        <v>5674</v>
      </c>
      <c r="C1731" s="31">
        <v>5674</v>
      </c>
      <c r="D1731" s="33" t="str">
        <f>VLOOKUP(B1731,SAOM!B$2:H3388,7,0)</f>
        <v>SES-ITBA-5674</v>
      </c>
      <c r="E1731" s="13">
        <v>41380</v>
      </c>
      <c r="F1731" s="13">
        <f t="shared" si="100"/>
        <v>41425</v>
      </c>
      <c r="G1731" s="13">
        <f>VLOOKUP(B1731,SAOM!B$2:D3275,3,0)</f>
        <v>41425</v>
      </c>
      <c r="H1731" s="13">
        <f t="shared" si="99"/>
        <v>41440</v>
      </c>
      <c r="I1731" s="13" t="s">
        <v>458</v>
      </c>
      <c r="J1731" s="10" t="s">
        <v>469</v>
      </c>
      <c r="K1731" s="33" t="str">
        <f>VLOOKUP(B1731,SAOM!B$2:H3272,4,0)</f>
        <v>Aceito</v>
      </c>
      <c r="L1731" s="10" t="s">
        <v>14234</v>
      </c>
      <c r="M1731" s="33" t="str">
        <f>VLOOKUP(B1731,SAOM!B$2:F3558,5,0)</f>
        <v>SH Sat</v>
      </c>
      <c r="N1731" s="11" t="s">
        <v>13969</v>
      </c>
      <c r="O1731" s="11" t="str">
        <f>VLOOKUP(N1731,Coordenadas!B$2:C2578,2,0)</f>
        <v>SUL</v>
      </c>
      <c r="P1731" s="11" t="str">
        <f>VLOOKUP(N1731,Coordenadas!B$2:D2578,3,0)</f>
        <v>22°26'S</v>
      </c>
      <c r="Q1731" s="11" t="str">
        <f>VLOOKUP(N1731,Coordenadas!B$2:E2578,4,0)</f>
        <v>45°28'O</v>
      </c>
      <c r="R1731" s="33">
        <v>4033</v>
      </c>
      <c r="S1731" s="13">
        <v>41383</v>
      </c>
      <c r="T1731" s="35" t="str">
        <f>VLOOKUP(B1731,SAOM!B$2:M3272,9,0)</f>
        <v>Daniela Calixtro/Alisson Lopes</v>
      </c>
      <c r="U1731" s="13" t="str">
        <f>VLOOKUP(B1731,SAOM!B$2:N3272,10,0)</f>
        <v>Rod.Itajubá - M. da Fé km10 - Bairro Ano Bom</v>
      </c>
      <c r="V1731" s="35" t="str">
        <f>VLOOKUP(B1731,SAOM!B$2:P3272,12,0)</f>
        <v>(35)3692-1771/1707</v>
      </c>
      <c r="W1731" s="60" t="str">
        <f>VLOOKUP(B1731,SAOM!B$2:O3272,11,0)</f>
        <v>37501-176</v>
      </c>
      <c r="X1731" s="33" t="str">
        <f>VLOOKUP(B1731,SAOM!B$2:Q3272,13,0)</f>
        <v>00:20:0e:10:60:ed</v>
      </c>
      <c r="Y1731" s="13">
        <v>41402</v>
      </c>
      <c r="Z1731" s="50" t="s">
        <v>14245</v>
      </c>
      <c r="AA1731" s="28">
        <v>41402</v>
      </c>
      <c r="AB1731" s="28"/>
      <c r="AC1731" s="287" t="e">
        <f>VLOOKUP(D1731,Faturamento!D$3:F3166,3,0)</f>
        <v>#N/A</v>
      </c>
      <c r="AD1731" s="41"/>
      <c r="AE1731" s="14" t="str">
        <f>VLOOKUP(B1731,SAOM!B$2:T3272,16,0)</f>
        <v>-</v>
      </c>
      <c r="AF1731" s="14">
        <f t="shared" si="98"/>
        <v>41492</v>
      </c>
      <c r="AG1731" s="14"/>
      <c r="AH1731" s="14"/>
      <c r="AI1731" s="47"/>
      <c r="AJ1731" s="114"/>
      <c r="AK1731" s="114"/>
      <c r="AL1731" s="11" t="str">
        <f>VLOOKUP(B1731,SAOM!B$2:U3389,20,0)</f>
        <v>Conectado ao modem</v>
      </c>
    </row>
    <row r="1732" spans="1:38" s="57" customFormat="1" ht="15.75" customHeight="1">
      <c r="A1732" s="39">
        <v>5675</v>
      </c>
      <c r="B1732" s="31">
        <v>5675</v>
      </c>
      <c r="C1732" s="31">
        <v>5675</v>
      </c>
      <c r="D1732" s="31" t="str">
        <f>VLOOKUP(B1732,SAOM!B$2:H3389,7,0)</f>
        <v>SES-ITBA-5675</v>
      </c>
      <c r="E1732" s="24">
        <v>41380</v>
      </c>
      <c r="F1732" s="24">
        <f t="shared" si="100"/>
        <v>41425</v>
      </c>
      <c r="G1732" s="24">
        <f>VLOOKUP(B1732,SAOM!B$2:D3276,3,0)</f>
        <v>41425</v>
      </c>
      <c r="H1732" s="24">
        <f t="shared" si="99"/>
        <v>41440</v>
      </c>
      <c r="I1732" s="24" t="s">
        <v>458</v>
      </c>
      <c r="J1732" s="48" t="s">
        <v>469</v>
      </c>
      <c r="K1732" s="31" t="str">
        <f>VLOOKUP(B1732,SAOM!B$2:H3273,4,0)</f>
        <v>Aceito</v>
      </c>
      <c r="L1732" s="48" t="s">
        <v>14234</v>
      </c>
      <c r="M1732" s="31" t="str">
        <f>VLOOKUP(B1732,SAOM!B$2:F3559,5,0)</f>
        <v>SH Sat</v>
      </c>
      <c r="N1732" s="40" t="s">
        <v>13969</v>
      </c>
      <c r="O1732" s="40" t="str">
        <f>VLOOKUP(N1732,Coordenadas!B$2:C2579,2,0)</f>
        <v>SUL</v>
      </c>
      <c r="P1732" s="40" t="str">
        <f>VLOOKUP(N1732,Coordenadas!B$2:D2579,3,0)</f>
        <v>22°26'S</v>
      </c>
      <c r="Q1732" s="40" t="str">
        <f>VLOOKUP(N1732,Coordenadas!B$2:E2579,4,0)</f>
        <v>45°28'O</v>
      </c>
      <c r="R1732" s="31">
        <v>4033</v>
      </c>
      <c r="S1732" s="24">
        <v>41383</v>
      </c>
      <c r="T1732" s="54" t="str">
        <f>VLOOKUP(B1732,SAOM!B$2:M3273,9,0)</f>
        <v>Julia Dias da Silva Costa/Alisson Lopes</v>
      </c>
      <c r="U1732" s="24" t="str">
        <f>VLOOKUP(B1732,SAOM!B$2:N3273,10,0)</f>
        <v>R.Dr.Luiz Goulart de Azevedo, 52 - Bairro Avenida</v>
      </c>
      <c r="V1732" s="54" t="str">
        <f>VLOOKUP(B1732,SAOM!B$2:P3273,12,0)</f>
        <v>(35)3623-9452/1707</v>
      </c>
      <c r="W1732" s="175" t="str">
        <f>VLOOKUP(B1732,SAOM!B$2:O3273,11,0)</f>
        <v>37504-014</v>
      </c>
      <c r="X1732" s="31" t="str">
        <f>VLOOKUP(B1732,SAOM!B$2:Q3273,13,0)</f>
        <v>00:20:0e:10:60:84</v>
      </c>
      <c r="Y1732" s="24">
        <v>41394</v>
      </c>
      <c r="Z1732" s="222" t="s">
        <v>12883</v>
      </c>
      <c r="AA1732" s="56">
        <v>41394</v>
      </c>
      <c r="AB1732" s="56">
        <v>41396</v>
      </c>
      <c r="AC1732" s="288">
        <f>VLOOKUP(D1732,Faturamento!D$3:F3167,3,0)</f>
        <v>41425</v>
      </c>
      <c r="AD1732" s="45"/>
      <c r="AE1732" s="55" t="str">
        <f>VLOOKUP(B1732,SAOM!B$2:T3273,16,0)</f>
        <v>-</v>
      </c>
      <c r="AF1732" s="55">
        <f t="shared" si="98"/>
        <v>41484</v>
      </c>
      <c r="AG1732" s="55"/>
      <c r="AH1732" s="55"/>
      <c r="AI1732" s="181"/>
      <c r="AJ1732" s="115"/>
      <c r="AK1732" s="115"/>
      <c r="AL1732" s="40" t="str">
        <f>VLOOKUP(B1732,SAOM!B$2:U3390,20,0)</f>
        <v>Modem.</v>
      </c>
    </row>
    <row r="1733" spans="1:38" s="57" customFormat="1" ht="15.75" customHeight="1">
      <c r="A1733" s="39">
        <v>5676</v>
      </c>
      <c r="B1733" s="31">
        <v>5676</v>
      </c>
      <c r="C1733" s="31">
        <v>5676</v>
      </c>
      <c r="D1733" s="31" t="str">
        <f>VLOOKUP(B1733,SAOM!B$2:H3390,7,0)</f>
        <v>SES-ITBA-5676</v>
      </c>
      <c r="E1733" s="24">
        <v>41380</v>
      </c>
      <c r="F1733" s="24">
        <f t="shared" si="100"/>
        <v>41425</v>
      </c>
      <c r="G1733" s="24">
        <f>VLOOKUP(B1733,SAOM!B$2:D3277,3,0)</f>
        <v>41425</v>
      </c>
      <c r="H1733" s="24">
        <f t="shared" si="99"/>
        <v>41440</v>
      </c>
      <c r="I1733" s="24" t="s">
        <v>458</v>
      </c>
      <c r="J1733" s="48" t="s">
        <v>469</v>
      </c>
      <c r="K1733" s="31" t="str">
        <f>VLOOKUP(B1733,SAOM!B$2:H3274,4,0)</f>
        <v>Aceito</v>
      </c>
      <c r="L1733" s="48" t="s">
        <v>14234</v>
      </c>
      <c r="M1733" s="31" t="str">
        <f>VLOOKUP(B1733,SAOM!B$2:F3560,5,0)</f>
        <v>SH Sat</v>
      </c>
      <c r="N1733" s="40" t="s">
        <v>13969</v>
      </c>
      <c r="O1733" s="40" t="str">
        <f>VLOOKUP(N1733,Coordenadas!B$2:C2580,2,0)</f>
        <v>SUL</v>
      </c>
      <c r="P1733" s="40" t="str">
        <f>VLOOKUP(N1733,Coordenadas!B$2:D2580,3,0)</f>
        <v>22°26'S</v>
      </c>
      <c r="Q1733" s="40" t="str">
        <f>VLOOKUP(N1733,Coordenadas!B$2:E2580,4,0)</f>
        <v>45°28'O</v>
      </c>
      <c r="R1733" s="31">
        <v>4033</v>
      </c>
      <c r="S1733" s="24">
        <v>41383</v>
      </c>
      <c r="T1733" s="54" t="str">
        <f>VLOOKUP(B1733,SAOM!B$2:M3274,9,0)</f>
        <v>Danilli Ameida/Alisson Lopes</v>
      </c>
      <c r="U1733" s="24" t="str">
        <f>VLOOKUP(B1733,SAOM!B$2:N3274,10,0)</f>
        <v>Av. Silvestre Antonio Junqueira Ferraz, 1354 - Bairro Boa Vista</v>
      </c>
      <c r="V1733" s="54" t="str">
        <f>VLOOKUP(B1733,SAOM!B$2:P3274,12,0)</f>
        <v>(35)3621-5642/1707</v>
      </c>
      <c r="W1733" s="175" t="str">
        <f>VLOOKUP(B1733,SAOM!B$2:O3274,11,0)</f>
        <v>37505-130</v>
      </c>
      <c r="X1733" s="31" t="str">
        <f>VLOOKUP(B1733,SAOM!B$2:Q3274,13,0)</f>
        <v>00:20:0e:10:5f:a7</v>
      </c>
      <c r="Y1733" s="24">
        <v>41397</v>
      </c>
      <c r="Z1733" s="222" t="s">
        <v>12883</v>
      </c>
      <c r="AA1733" s="56">
        <v>41397</v>
      </c>
      <c r="AB1733" s="56">
        <v>41401</v>
      </c>
      <c r="AC1733" s="288" t="e">
        <f>VLOOKUP(D1733,Faturamento!D$3:F3168,3,0)</f>
        <v>#N/A</v>
      </c>
      <c r="AD1733" s="45"/>
      <c r="AE1733" s="55" t="str">
        <f>VLOOKUP(B1733,SAOM!B$2:T3274,16,0)</f>
        <v>-</v>
      </c>
      <c r="AF1733" s="55">
        <f t="shared" ref="AF1733:AF1796" si="101">AA1733+90</f>
        <v>41487</v>
      </c>
      <c r="AG1733" s="55"/>
      <c r="AH1733" s="55"/>
      <c r="AI1733" s="181"/>
      <c r="AJ1733" s="115"/>
      <c r="AK1733" s="115"/>
      <c r="AL1733" s="40" t="str">
        <f>VLOOKUP(B1733,SAOM!B$2:U3391,20,0)</f>
        <v>Modem.</v>
      </c>
    </row>
    <row r="1734" spans="1:38" s="57" customFormat="1" ht="15.75" customHeight="1">
      <c r="A1734" s="39">
        <v>5677</v>
      </c>
      <c r="B1734" s="31">
        <v>5677</v>
      </c>
      <c r="C1734" s="31">
        <v>5677</v>
      </c>
      <c r="D1734" s="31" t="str">
        <f>VLOOKUP(B1734,SAOM!B$2:H3391,7,0)</f>
        <v>SES-ITBA-5677</v>
      </c>
      <c r="E1734" s="24">
        <v>41380</v>
      </c>
      <c r="F1734" s="24">
        <f t="shared" si="100"/>
        <v>41425</v>
      </c>
      <c r="G1734" s="24">
        <f>VLOOKUP(B1734,SAOM!B$2:D3278,3,0)</f>
        <v>41425</v>
      </c>
      <c r="H1734" s="24">
        <f t="shared" si="99"/>
        <v>41440</v>
      </c>
      <c r="I1734" s="24" t="s">
        <v>458</v>
      </c>
      <c r="J1734" s="48" t="s">
        <v>469</v>
      </c>
      <c r="K1734" s="31" t="str">
        <f>VLOOKUP(B1734,SAOM!B$2:H3275,4,0)</f>
        <v>Aceito</v>
      </c>
      <c r="L1734" s="48" t="s">
        <v>14234</v>
      </c>
      <c r="M1734" s="31" t="str">
        <f>VLOOKUP(B1734,SAOM!B$2:F3561,5,0)</f>
        <v>SH Sat</v>
      </c>
      <c r="N1734" s="40" t="s">
        <v>13969</v>
      </c>
      <c r="O1734" s="40" t="str">
        <f>VLOOKUP(N1734,Coordenadas!B$2:C2581,2,0)</f>
        <v>SUL</v>
      </c>
      <c r="P1734" s="40" t="str">
        <f>VLOOKUP(N1734,Coordenadas!B$2:D2581,3,0)</f>
        <v>22°26'S</v>
      </c>
      <c r="Q1734" s="40" t="str">
        <f>VLOOKUP(N1734,Coordenadas!B$2:E2581,4,0)</f>
        <v>45°28'O</v>
      </c>
      <c r="R1734" s="31">
        <v>4033</v>
      </c>
      <c r="S1734" s="24">
        <v>41383</v>
      </c>
      <c r="T1734" s="54" t="str">
        <f>VLOOKUP(B1734,SAOM!B$2:M3275,9,0)</f>
        <v xml:space="preserve"> 	Mariana Cristina de Melo Porto/Alisson Lope</v>
      </c>
      <c r="U1734" s="24" t="str">
        <f>VLOOKUP(B1734,SAOM!B$2:N3275,10,0)</f>
        <v>Rod . itajubá- lorena,km10 - Ponte Santo Antônio</v>
      </c>
      <c r="V1734" s="54" t="str">
        <f>VLOOKUP(B1734,SAOM!B$2:P3275,12,0)</f>
        <v>(35)3692-1771/1707</v>
      </c>
      <c r="W1734" s="175" t="str">
        <f>VLOOKUP(B1734,SAOM!B$2:O3275,11,0)</f>
        <v>37502-700</v>
      </c>
      <c r="X1734" s="31" t="str">
        <f>VLOOKUP(B1734,SAOM!B$2:Q3275,13,0)</f>
        <v>00:20:0e:10:5f:e4</v>
      </c>
      <c r="Y1734" s="24">
        <v>41401</v>
      </c>
      <c r="Z1734" s="222" t="s">
        <v>14245</v>
      </c>
      <c r="AA1734" s="28">
        <v>41402</v>
      </c>
      <c r="AB1734" s="56"/>
      <c r="AC1734" s="288" t="e">
        <f>VLOOKUP(D1734,Faturamento!D$3:F3169,3,0)</f>
        <v>#N/A</v>
      </c>
      <c r="AD1734" s="45"/>
      <c r="AE1734" s="55" t="str">
        <f>VLOOKUP(B1734,SAOM!B$2:T3275,16,0)</f>
        <v>-</v>
      </c>
      <c r="AF1734" s="55">
        <f t="shared" si="101"/>
        <v>41492</v>
      </c>
      <c r="AG1734" s="55"/>
      <c r="AH1734" s="55"/>
      <c r="AI1734" s="181"/>
      <c r="AJ1734" s="115"/>
      <c r="AK1734" s="115"/>
      <c r="AL1734" s="40" t="str">
        <f>VLOOKUP(B1734,SAOM!B$2:U3392,20,0)</f>
        <v>Modem.</v>
      </c>
    </row>
    <row r="1735" spans="1:38" s="57" customFormat="1" ht="15.75" customHeight="1">
      <c r="A1735" s="39">
        <v>5678</v>
      </c>
      <c r="B1735" s="31">
        <v>5678</v>
      </c>
      <c r="C1735" s="31">
        <v>5678</v>
      </c>
      <c r="D1735" s="31" t="str">
        <f>VLOOKUP(B1735,SAOM!B$2:H3392,7,0)</f>
        <v>SES-ITBA-5678</v>
      </c>
      <c r="E1735" s="24">
        <v>41380</v>
      </c>
      <c r="F1735" s="24">
        <f t="shared" si="100"/>
        <v>41425</v>
      </c>
      <c r="G1735" s="24">
        <f>VLOOKUP(B1735,SAOM!B$2:D3279,3,0)</f>
        <v>41425</v>
      </c>
      <c r="H1735" s="24">
        <f t="shared" si="99"/>
        <v>41440</v>
      </c>
      <c r="I1735" s="24" t="s">
        <v>458</v>
      </c>
      <c r="J1735" s="48" t="s">
        <v>469</v>
      </c>
      <c r="K1735" s="31" t="str">
        <f>VLOOKUP(B1735,SAOM!B$2:H3276,4,0)</f>
        <v>Aceito</v>
      </c>
      <c r="L1735" s="48" t="s">
        <v>14234</v>
      </c>
      <c r="M1735" s="31" t="str">
        <f>VLOOKUP(B1735,SAOM!B$2:F3562,5,0)</f>
        <v>SH Sat</v>
      </c>
      <c r="N1735" s="40" t="s">
        <v>13969</v>
      </c>
      <c r="O1735" s="40" t="str">
        <f>VLOOKUP(N1735,Coordenadas!B$2:C2582,2,0)</f>
        <v>SUL</v>
      </c>
      <c r="P1735" s="40" t="str">
        <f>VLOOKUP(N1735,Coordenadas!B$2:D2582,3,0)</f>
        <v>22°26'S</v>
      </c>
      <c r="Q1735" s="40" t="str">
        <f>VLOOKUP(N1735,Coordenadas!B$2:E2582,4,0)</f>
        <v>45°28'O</v>
      </c>
      <c r="R1735" s="31">
        <v>4033</v>
      </c>
      <c r="S1735" s="24">
        <v>41383</v>
      </c>
      <c r="T1735" s="54" t="str">
        <f>VLOOKUP(B1735,SAOM!B$2:M3276,9,0)</f>
        <v>Adriana Ellizabete Gonçalves Guimarães</v>
      </c>
      <c r="U1735" s="24" t="str">
        <f>VLOOKUP(B1735,SAOM!B$2:N3276,10,0)</f>
        <v>R.José Dias Chaves Sobrinho, S/N - Bairro Piedade</v>
      </c>
      <c r="V1735" s="54" t="str">
        <f>VLOOKUP(B1735,SAOM!B$2:P3276,12,0)</f>
        <v>(35)3692-1816/1707</v>
      </c>
      <c r="W1735" s="175" t="str">
        <f>VLOOKUP(B1735,SAOM!B$2:O3276,11,0)</f>
        <v>37504-592</v>
      </c>
      <c r="X1735" s="31" t="str">
        <f>VLOOKUP(B1735,SAOM!B$2:Q3276,13,0)</f>
        <v>00:20:0e:10:61:14</v>
      </c>
      <c r="Y1735" s="24">
        <v>41396</v>
      </c>
      <c r="Z1735" s="222" t="s">
        <v>14770</v>
      </c>
      <c r="AA1735" s="56">
        <v>41397</v>
      </c>
      <c r="AB1735" s="56">
        <v>41401</v>
      </c>
      <c r="AC1735" s="288" t="e">
        <f>VLOOKUP(D1735,Faturamento!D$3:F3170,3,0)</f>
        <v>#N/A</v>
      </c>
      <c r="AD1735" s="45"/>
      <c r="AE1735" s="55" t="str">
        <f>VLOOKUP(B1735,SAOM!B$2:T3276,16,0)</f>
        <v>-</v>
      </c>
      <c r="AF1735" s="55">
        <f t="shared" si="101"/>
        <v>41487</v>
      </c>
      <c r="AG1735" s="55"/>
      <c r="AH1735" s="55"/>
      <c r="AI1735" s="181"/>
      <c r="AJ1735" s="115"/>
      <c r="AK1735" s="115"/>
      <c r="AL1735" s="40" t="str">
        <f>VLOOKUP(B1735,SAOM!B$2:U3393,20,0)</f>
        <v>Conectado ao modem</v>
      </c>
    </row>
    <row r="1736" spans="1:38" s="15" customFormat="1" ht="15.75" customHeight="1">
      <c r="A1736" s="39">
        <v>5679</v>
      </c>
      <c r="B1736" s="31">
        <v>5679</v>
      </c>
      <c r="C1736" s="31">
        <v>5679</v>
      </c>
      <c r="D1736" s="33" t="str">
        <f>VLOOKUP(B1736,SAOM!B$2:H3393,7,0)</f>
        <v>-</v>
      </c>
      <c r="E1736" s="13">
        <v>41380</v>
      </c>
      <c r="F1736" s="13">
        <f t="shared" si="100"/>
        <v>41425</v>
      </c>
      <c r="G1736" s="13">
        <f>VLOOKUP(B1736,SAOM!B$2:D3280,3,0)</f>
        <v>41425</v>
      </c>
      <c r="H1736" s="13">
        <f t="shared" si="99"/>
        <v>41440</v>
      </c>
      <c r="I1736" s="13" t="s">
        <v>458</v>
      </c>
      <c r="J1736" s="10" t="s">
        <v>700</v>
      </c>
      <c r="K1736" s="33" t="str">
        <f>VLOOKUP(B1736,SAOM!B$2:H3277,4,0)</f>
        <v>Paralisado</v>
      </c>
      <c r="L1736" s="10" t="s">
        <v>14234</v>
      </c>
      <c r="M1736" s="33" t="str">
        <f>VLOOKUP(B1736,SAOM!B$2:F3563,5,0)</f>
        <v>SH Sat</v>
      </c>
      <c r="N1736" s="11" t="s">
        <v>13969</v>
      </c>
      <c r="O1736" s="11" t="str">
        <f>VLOOKUP(N1736,Coordenadas!B$2:C2583,2,0)</f>
        <v>SUL</v>
      </c>
      <c r="P1736" s="11" t="str">
        <f>VLOOKUP(N1736,Coordenadas!B$2:D2583,3,0)</f>
        <v>22°26'S</v>
      </c>
      <c r="Q1736" s="11" t="str">
        <f>VLOOKUP(N1736,Coordenadas!B$2:E2583,4,0)</f>
        <v>45°28'O</v>
      </c>
      <c r="R1736" s="33">
        <v>4033</v>
      </c>
      <c r="S1736" s="13">
        <v>41383</v>
      </c>
      <c r="T1736" s="35" t="str">
        <f>VLOOKUP(B1736,SAOM!B$2:M3277,9,0)</f>
        <v>Gisele Helena/Flavia Cristina/Alisson Lopes</v>
      </c>
      <c r="U1736" s="13" t="str">
        <f>VLOOKUP(B1736,SAOM!B$2:N3277,10,0)</f>
        <v>R.Maria Celestina Pereira do Santos, 553 - Bairro Rebourgeon</v>
      </c>
      <c r="V1736" s="35" t="str">
        <f>VLOOKUP(B1736,SAOM!B$2:P3277,12,0)</f>
        <v>(35)3621-6834/3692-1</v>
      </c>
      <c r="W1736" s="60" t="str">
        <f>VLOOKUP(B1736,SAOM!B$2:O3277,11,0)</f>
        <v>37503-362</v>
      </c>
      <c r="X1736" s="33" t="str">
        <f>VLOOKUP(B1736,SAOM!B$2:Q3277,13,0)</f>
        <v>-</v>
      </c>
      <c r="Y1736" s="13"/>
      <c r="Z1736" s="50"/>
      <c r="AA1736" s="28"/>
      <c r="AB1736" s="28"/>
      <c r="AC1736" s="287" t="e">
        <f>VLOOKUP(D1736,Faturamento!D$3:F3171,3,0)</f>
        <v>#N/A</v>
      </c>
      <c r="AD1736" s="41"/>
      <c r="AE1736" s="14" t="str">
        <f>VLOOKUP(B1736,SAOM!B$2:T3277,16,0)</f>
        <v>30/04/2013 16:36:14 	Hernan Martins Alves 	A OS 5679 mudou para o endereço Rua Angelo Modenan, 51 - Bairro Reborgeon. O contato foi feito com Beatriz (enfermeira chefe) no telefone (35) 3692-1719.  	Ativação Agendada</v>
      </c>
      <c r="AF1736" s="14">
        <f t="shared" si="101"/>
        <v>90</v>
      </c>
      <c r="AG1736" s="14"/>
      <c r="AH1736" s="14"/>
      <c r="AI1736" s="47"/>
      <c r="AJ1736" s="114"/>
      <c r="AK1736" s="114"/>
      <c r="AL1736" s="11" t="str">
        <f>VLOOKUP(B1736,SAOM!B$2:U3394,20,0)</f>
        <v>-</v>
      </c>
    </row>
    <row r="1737" spans="1:38" s="57" customFormat="1" ht="15.75" customHeight="1">
      <c r="A1737" s="39">
        <v>5698</v>
      </c>
      <c r="B1737" s="31">
        <v>5698</v>
      </c>
      <c r="C1737" s="31">
        <v>5698</v>
      </c>
      <c r="D1737" s="31" t="str">
        <f>VLOOKUP(B1737,SAOM!B$2:H3394,7,0)</f>
        <v>SES-ITBA-5698</v>
      </c>
      <c r="E1737" s="24">
        <v>41380</v>
      </c>
      <c r="F1737" s="24">
        <f t="shared" si="100"/>
        <v>41425</v>
      </c>
      <c r="G1737" s="24">
        <f>VLOOKUP(B1737,SAOM!B$2:D3281,3,0)</f>
        <v>41425</v>
      </c>
      <c r="H1737" s="24">
        <f t="shared" si="99"/>
        <v>41440</v>
      </c>
      <c r="I1737" s="24" t="s">
        <v>458</v>
      </c>
      <c r="J1737" s="48" t="s">
        <v>469</v>
      </c>
      <c r="K1737" s="31" t="str">
        <f>VLOOKUP(B1737,SAOM!B$2:H3278,4,0)</f>
        <v>Aceito</v>
      </c>
      <c r="L1737" s="48" t="s">
        <v>14234</v>
      </c>
      <c r="M1737" s="31" t="str">
        <f>VLOOKUP(B1737,SAOM!B$2:F3564,5,0)</f>
        <v>SH Sat</v>
      </c>
      <c r="N1737" s="40" t="s">
        <v>13969</v>
      </c>
      <c r="O1737" s="40" t="str">
        <f>VLOOKUP(N1737,Coordenadas!B$2:C2584,2,0)</f>
        <v>SUL</v>
      </c>
      <c r="P1737" s="40" t="str">
        <f>VLOOKUP(N1737,Coordenadas!B$2:D2584,3,0)</f>
        <v>22°26'S</v>
      </c>
      <c r="Q1737" s="40" t="str">
        <f>VLOOKUP(N1737,Coordenadas!B$2:E2584,4,0)</f>
        <v>45°28'O</v>
      </c>
      <c r="R1737" s="31">
        <v>4033</v>
      </c>
      <c r="S1737" s="24">
        <v>41383</v>
      </c>
      <c r="T1737" s="54" t="str">
        <f>VLOOKUP(B1737,SAOM!B$2:M3278,9,0)</f>
        <v>Amanda Suzi da Silva Torre Franco/Alisson Lop</v>
      </c>
      <c r="U1737" s="24" t="str">
        <f>VLOOKUP(B1737,SAOM!B$2:N3278,10,0)</f>
        <v>R.Antonio Silva Branco , S/N - Bairro Cruzeiro</v>
      </c>
      <c r="V1737" s="54" t="str">
        <f>VLOOKUP(B1737,SAOM!B$2:P3278,12,0)</f>
        <v>(35)3621-1975</v>
      </c>
      <c r="W1737" s="175" t="str">
        <f>VLOOKUP(B1737,SAOM!B$2:O3278,11,0)</f>
        <v>37500-224</v>
      </c>
      <c r="X1737" s="31" t="str">
        <f>VLOOKUP(B1737,SAOM!B$2:Q3278,13,0)</f>
        <v>00:20:0e:10:60:95</v>
      </c>
      <c r="Y1737" s="24">
        <v>41397</v>
      </c>
      <c r="Z1737" s="222" t="s">
        <v>14770</v>
      </c>
      <c r="AA1737" s="56">
        <v>41400</v>
      </c>
      <c r="AB1737" s="56">
        <v>41401</v>
      </c>
      <c r="AC1737" s="288" t="e">
        <f>VLOOKUP(D1737,Faturamento!D$3:F3172,3,0)</f>
        <v>#N/A</v>
      </c>
      <c r="AD1737" s="45"/>
      <c r="AE1737" s="55" t="str">
        <f>VLOOKUP(B1737,SAOM!B$2:T3278,16,0)</f>
        <v>-</v>
      </c>
      <c r="AF1737" s="55">
        <f t="shared" si="101"/>
        <v>41490</v>
      </c>
      <c r="AG1737" s="55"/>
      <c r="AH1737" s="55"/>
      <c r="AI1737" s="181"/>
      <c r="AJ1737" s="115"/>
      <c r="AK1737" s="115"/>
      <c r="AL1737" s="40" t="str">
        <f>VLOOKUP(B1737,SAOM!B$2:U3395,20,0)</f>
        <v>conectado ao modem</v>
      </c>
    </row>
    <row r="1738" spans="1:38" s="57" customFormat="1" ht="15.75" customHeight="1">
      <c r="A1738" s="39">
        <v>5699</v>
      </c>
      <c r="B1738" s="31">
        <v>5699</v>
      </c>
      <c r="C1738" s="31">
        <v>5699</v>
      </c>
      <c r="D1738" s="31" t="str">
        <f>VLOOKUP(B1738,SAOM!B$2:H3395,7,0)</f>
        <v>SES-ITBA-5699</v>
      </c>
      <c r="E1738" s="24">
        <v>41380</v>
      </c>
      <c r="F1738" s="24">
        <f t="shared" si="100"/>
        <v>41425</v>
      </c>
      <c r="G1738" s="24">
        <f>VLOOKUP(B1738,SAOM!B$2:D3282,3,0)</f>
        <v>41425</v>
      </c>
      <c r="H1738" s="24">
        <f t="shared" si="99"/>
        <v>41440</v>
      </c>
      <c r="I1738" s="24" t="s">
        <v>458</v>
      </c>
      <c r="J1738" s="48" t="s">
        <v>469</v>
      </c>
      <c r="K1738" s="31" t="str">
        <f>VLOOKUP(B1738,SAOM!B$2:H3279,4,0)</f>
        <v>Aceito</v>
      </c>
      <c r="L1738" s="48" t="s">
        <v>14234</v>
      </c>
      <c r="M1738" s="31" t="str">
        <f>VLOOKUP(B1738,SAOM!B$2:F3565,5,0)</f>
        <v>SH Sat</v>
      </c>
      <c r="N1738" s="40" t="s">
        <v>13969</v>
      </c>
      <c r="O1738" s="40" t="str">
        <f>VLOOKUP(N1738,Coordenadas!B$2:C2585,2,0)</f>
        <v>SUL</v>
      </c>
      <c r="P1738" s="40" t="str">
        <f>VLOOKUP(N1738,Coordenadas!B$2:D2585,3,0)</f>
        <v>22°26'S</v>
      </c>
      <c r="Q1738" s="40" t="str">
        <f>VLOOKUP(N1738,Coordenadas!B$2:E2585,4,0)</f>
        <v>45°28'O</v>
      </c>
      <c r="R1738" s="31">
        <v>4033</v>
      </c>
      <c r="S1738" s="24">
        <v>41383</v>
      </c>
      <c r="T1738" s="54" t="str">
        <f>VLOOKUP(B1738,SAOM!B$2:M3279,9,0)</f>
        <v>Selma Meneses de Faria/Alisson Lopes</v>
      </c>
      <c r="U1738" s="24" t="str">
        <f>VLOOKUP(B1738,SAOM!B$2:N3279,10,0)</f>
        <v>Av.21 de Novembro, 129 - Bairro Vila Rubens</v>
      </c>
      <c r="V1738" s="54" t="str">
        <f>VLOOKUP(B1738,SAOM!B$2:P3279,12,0)</f>
        <v>(35)3692-1814/1707</v>
      </c>
      <c r="W1738" s="175" t="str">
        <f>VLOOKUP(B1738,SAOM!B$2:O3279,11,0)</f>
        <v>37505-174</v>
      </c>
      <c r="X1738" s="31" t="str">
        <f>VLOOKUP(B1738,SAOM!B$2:Q3279,13,0)</f>
        <v>00:20:0E:10:60:2A</v>
      </c>
      <c r="Y1738" s="24">
        <v>41394</v>
      </c>
      <c r="Z1738" s="222" t="s">
        <v>15547</v>
      </c>
      <c r="AA1738" s="56">
        <v>41396</v>
      </c>
      <c r="AB1738" s="56">
        <v>41396</v>
      </c>
      <c r="AC1738" s="288" t="e">
        <f>VLOOKUP(D1738,Faturamento!D$3:F3173,3,0)</f>
        <v>#N/A</v>
      </c>
      <c r="AD1738" s="45"/>
      <c r="AE1738" s="55" t="str">
        <f>VLOOKUP(B1738,SAOM!B$2:T3279,16,0)</f>
        <v>-</v>
      </c>
      <c r="AF1738" s="55">
        <f t="shared" si="101"/>
        <v>41486</v>
      </c>
      <c r="AG1738" s="55"/>
      <c r="AH1738" s="55"/>
      <c r="AI1738" s="181"/>
      <c r="AJ1738" s="115"/>
      <c r="AK1738" s="115"/>
      <c r="AL1738" s="40" t="str">
        <f>VLOOKUP(B1738,SAOM!B$2:U3396,20,0)</f>
        <v>Vai deixar conectado no modem, tem computador.</v>
      </c>
    </row>
    <row r="1739" spans="1:38" s="57" customFormat="1" ht="15.75" customHeight="1">
      <c r="A1739" s="39">
        <v>5700</v>
      </c>
      <c r="B1739" s="31">
        <v>5700</v>
      </c>
      <c r="C1739" s="31">
        <v>5700</v>
      </c>
      <c r="D1739" s="31" t="str">
        <f>VLOOKUP(B1739,SAOM!B$2:H3396,7,0)</f>
        <v>SES-ITBA-5700</v>
      </c>
      <c r="E1739" s="24">
        <v>41380</v>
      </c>
      <c r="F1739" s="24">
        <f t="shared" si="100"/>
        <v>41425</v>
      </c>
      <c r="G1739" s="24">
        <f>VLOOKUP(B1739,SAOM!B$2:D3283,3,0)</f>
        <v>41425</v>
      </c>
      <c r="H1739" s="24">
        <f t="shared" si="99"/>
        <v>41440</v>
      </c>
      <c r="I1739" s="24" t="s">
        <v>458</v>
      </c>
      <c r="J1739" s="48" t="s">
        <v>469</v>
      </c>
      <c r="K1739" s="31" t="str">
        <f>VLOOKUP(B1739,SAOM!B$2:H3280,4,0)</f>
        <v>Aceito</v>
      </c>
      <c r="L1739" s="48" t="s">
        <v>14234</v>
      </c>
      <c r="M1739" s="31" t="str">
        <f>VLOOKUP(B1739,SAOM!B$2:F3566,5,0)</f>
        <v>SH Sat</v>
      </c>
      <c r="N1739" s="40" t="s">
        <v>13969</v>
      </c>
      <c r="O1739" s="40" t="str">
        <f>VLOOKUP(N1739,Coordenadas!B$2:C2586,2,0)</f>
        <v>SUL</v>
      </c>
      <c r="P1739" s="40" t="str">
        <f>VLOOKUP(N1739,Coordenadas!B$2:D2586,3,0)</f>
        <v>22°26'S</v>
      </c>
      <c r="Q1739" s="40" t="str">
        <f>VLOOKUP(N1739,Coordenadas!B$2:E2586,4,0)</f>
        <v>45°28'O</v>
      </c>
      <c r="R1739" s="31">
        <v>4033</v>
      </c>
      <c r="S1739" s="24">
        <v>41383</v>
      </c>
      <c r="T1739" s="54" t="str">
        <f>VLOOKUP(B1739,SAOM!B$2:M3280,9,0)</f>
        <v xml:space="preserve"> 	Danielle Aparecida Nazario do Santos</v>
      </c>
      <c r="U1739" s="24" t="str">
        <f>VLOOKUP(B1739,SAOM!B$2:N3280,10,0)</f>
        <v>R.Henriqueto Cardnali, S/N - Bairro Varginha</v>
      </c>
      <c r="V1739" s="54" t="str">
        <f>VLOOKUP(B1739,SAOM!B$2:P3280,12,0)</f>
        <v>(35)3692-1820/1707</v>
      </c>
      <c r="W1739" s="175" t="str">
        <f>VLOOKUP(B1739,SAOM!B$2:O3280,11,0)</f>
        <v>37501-150</v>
      </c>
      <c r="X1739" s="31" t="str">
        <f>VLOOKUP(B1739,SAOM!B$2:Q3280,13,0)</f>
        <v>00:20:0E:10:5E:CB</v>
      </c>
      <c r="Y1739" s="24">
        <v>41397</v>
      </c>
      <c r="Z1739" s="222" t="s">
        <v>15547</v>
      </c>
      <c r="AA1739" s="56">
        <v>41400</v>
      </c>
      <c r="AB1739" s="56">
        <v>41401</v>
      </c>
      <c r="AC1739" s="288" t="e">
        <f>VLOOKUP(D1739,Faturamento!D$3:F3174,3,0)</f>
        <v>#N/A</v>
      </c>
      <c r="AD1739" s="45"/>
      <c r="AE1739" s="55" t="str">
        <f>VLOOKUP(B1739,SAOM!B$2:T3280,16,0)</f>
        <v>-</v>
      </c>
      <c r="AF1739" s="55">
        <f t="shared" si="101"/>
        <v>41490</v>
      </c>
      <c r="AG1739" s="55"/>
      <c r="AH1739" s="55"/>
      <c r="AI1739" s="181"/>
      <c r="AJ1739" s="115"/>
      <c r="AK1739" s="115"/>
      <c r="AL1739" s="40" t="str">
        <f>VLOOKUP(B1739,SAOM!B$2:U3397,20,0)</f>
        <v>Vai deixar conectado no modem, tem computador.</v>
      </c>
    </row>
    <row r="1740" spans="1:38" s="57" customFormat="1" ht="15.75" customHeight="1">
      <c r="A1740" s="39">
        <v>5701</v>
      </c>
      <c r="B1740" s="31">
        <v>5701</v>
      </c>
      <c r="C1740" s="31">
        <v>5701</v>
      </c>
      <c r="D1740" s="31" t="str">
        <f>VLOOKUP(B1740,SAOM!B$2:H3397,7,0)</f>
        <v>SES-ITBA-5701</v>
      </c>
      <c r="E1740" s="24">
        <v>41380</v>
      </c>
      <c r="F1740" s="24">
        <f t="shared" si="100"/>
        <v>41425</v>
      </c>
      <c r="G1740" s="24">
        <f>VLOOKUP(B1740,SAOM!B$2:D3284,3,0)</f>
        <v>41425</v>
      </c>
      <c r="H1740" s="24">
        <f t="shared" si="99"/>
        <v>41440</v>
      </c>
      <c r="I1740" s="24" t="s">
        <v>458</v>
      </c>
      <c r="J1740" s="48" t="s">
        <v>469</v>
      </c>
      <c r="K1740" s="31" t="str">
        <f>VLOOKUP(B1740,SAOM!B$2:H3281,4,0)</f>
        <v>Aceito</v>
      </c>
      <c r="L1740" s="48" t="s">
        <v>14234</v>
      </c>
      <c r="M1740" s="31" t="str">
        <f>VLOOKUP(B1740,SAOM!B$2:F3567,5,0)</f>
        <v>SH Sat</v>
      </c>
      <c r="N1740" s="40" t="s">
        <v>13969</v>
      </c>
      <c r="O1740" s="40" t="str">
        <f>VLOOKUP(N1740,Coordenadas!B$2:C2587,2,0)</f>
        <v>SUL</v>
      </c>
      <c r="P1740" s="40" t="str">
        <f>VLOOKUP(N1740,Coordenadas!B$2:D2587,3,0)</f>
        <v>22°26'S</v>
      </c>
      <c r="Q1740" s="40" t="str">
        <f>VLOOKUP(N1740,Coordenadas!B$2:E2587,4,0)</f>
        <v>45°28'O</v>
      </c>
      <c r="R1740" s="31">
        <v>4033</v>
      </c>
      <c r="S1740" s="24">
        <v>41383</v>
      </c>
      <c r="T1740" s="54" t="str">
        <f>VLOOKUP(B1740,SAOM!B$2:M3281,9,0)</f>
        <v>Mônica Durvalina Dias de Lima/Alisson Lopes</v>
      </c>
      <c r="U1740" s="24" t="str">
        <f>VLOOKUP(B1740,SAOM!B$2:N3281,10,0)</f>
        <v>AV.São Vicente de Paula, 120 - Bairro São Vicente</v>
      </c>
      <c r="V1740" s="54" t="str">
        <f>VLOOKUP(B1740,SAOM!B$2:P3281,12,0)</f>
        <v>(35)3692-1844/1707</v>
      </c>
      <c r="W1740" s="175" t="str">
        <f>VLOOKUP(B1740,SAOM!B$2:O3281,11,0)</f>
        <v>37502-082</v>
      </c>
      <c r="X1740" s="31" t="str">
        <f>VLOOKUP(B1740,SAOM!B$2:Q3281,13,0)</f>
        <v>00:20:0e:10:61:18</v>
      </c>
      <c r="Y1740" s="24">
        <v>41397</v>
      </c>
      <c r="Z1740" s="222" t="s">
        <v>12883</v>
      </c>
      <c r="AA1740" s="56">
        <v>41397</v>
      </c>
      <c r="AB1740" s="56">
        <v>41401</v>
      </c>
      <c r="AC1740" s="288" t="e">
        <f>VLOOKUP(D1740,Faturamento!D$3:F3175,3,0)</f>
        <v>#N/A</v>
      </c>
      <c r="AD1740" s="45"/>
      <c r="AE1740" s="55" t="str">
        <f>VLOOKUP(B1740,SAOM!B$2:T3281,16,0)</f>
        <v>-</v>
      </c>
      <c r="AF1740" s="55">
        <f t="shared" si="101"/>
        <v>41487</v>
      </c>
      <c r="AG1740" s="55"/>
      <c r="AH1740" s="55"/>
      <c r="AI1740" s="181"/>
      <c r="AJ1740" s="115"/>
      <c r="AK1740" s="115"/>
      <c r="AL1740" s="40" t="str">
        <f>VLOOKUP(B1740,SAOM!B$2:U3398,20,0)</f>
        <v>Modem</v>
      </c>
    </row>
    <row r="1741" spans="1:38" s="15" customFormat="1" ht="15.75" customHeight="1">
      <c r="A1741" s="39">
        <v>5702</v>
      </c>
      <c r="B1741" s="31">
        <v>5702</v>
      </c>
      <c r="C1741" s="31">
        <v>5702</v>
      </c>
      <c r="D1741" s="33" t="str">
        <f>VLOOKUP(B1741,SAOM!B$2:H3398,7,0)</f>
        <v xml:space="preserve">SES-ITBA-5702 </v>
      </c>
      <c r="E1741" s="13">
        <v>41380</v>
      </c>
      <c r="F1741" s="13">
        <f t="shared" si="100"/>
        <v>41425</v>
      </c>
      <c r="G1741" s="13">
        <f>VLOOKUP(B1741,SAOM!B$2:D3285,3,0)</f>
        <v>41425</v>
      </c>
      <c r="H1741" s="13">
        <f t="shared" si="99"/>
        <v>41440</v>
      </c>
      <c r="I1741" s="13" t="s">
        <v>458</v>
      </c>
      <c r="J1741" s="10" t="s">
        <v>469</v>
      </c>
      <c r="K1741" s="33" t="str">
        <f>VLOOKUP(B1741,SAOM!B$2:H3282,4,0)</f>
        <v>Aceito</v>
      </c>
      <c r="L1741" s="10" t="s">
        <v>14234</v>
      </c>
      <c r="M1741" s="33" t="str">
        <f>VLOOKUP(B1741,SAOM!B$2:F3568,5,0)</f>
        <v>SH Sat</v>
      </c>
      <c r="N1741" s="11" t="s">
        <v>13969</v>
      </c>
      <c r="O1741" s="11" t="str">
        <f>VLOOKUP(N1741,Coordenadas!B$2:C2588,2,0)</f>
        <v>SUL</v>
      </c>
      <c r="P1741" s="11" t="str">
        <f>VLOOKUP(N1741,Coordenadas!B$2:D2588,3,0)</f>
        <v>22°26'S</v>
      </c>
      <c r="Q1741" s="11" t="str">
        <f>VLOOKUP(N1741,Coordenadas!B$2:E2588,4,0)</f>
        <v>45°28'O</v>
      </c>
      <c r="R1741" s="33">
        <v>4033</v>
      </c>
      <c r="S1741" s="13">
        <v>41383</v>
      </c>
      <c r="T1741" s="35" t="str">
        <f>VLOOKUP(B1741,SAOM!B$2:M3282,9,0)</f>
        <v>Regina Célia Alves Rodrigues</v>
      </c>
      <c r="U1741" s="13" t="str">
        <f>VLOOKUP(B1741,SAOM!B$2:N3282,10,0)</f>
        <v>Pça.Aureliano Moreira Magalhães, S/N - Bairro  	Santa Rita de Cássia</v>
      </c>
      <c r="V1741" s="35" t="str">
        <f>VLOOKUP(B1741,SAOM!B$2:P3282,12,0)</f>
        <v>(35)3692-1818/1707</v>
      </c>
      <c r="W1741" s="60" t="str">
        <f>VLOOKUP(B1741,SAOM!B$2:O3282,11,0)</f>
        <v>37502-488</v>
      </c>
      <c r="X1741" s="33" t="str">
        <f>VLOOKUP(B1741,SAOM!B$2:Q3282,13,0)</f>
        <v>00:20:0e:10:60:8a</v>
      </c>
      <c r="Y1741" s="13">
        <v>41401</v>
      </c>
      <c r="Z1741" s="50" t="s">
        <v>13262</v>
      </c>
      <c r="AA1741" s="28">
        <v>41401</v>
      </c>
      <c r="AB1741" s="28"/>
      <c r="AC1741" s="287" t="e">
        <f>VLOOKUP(D1741,Faturamento!D$3:F3176,3,0)</f>
        <v>#N/A</v>
      </c>
      <c r="AD1741" s="41"/>
      <c r="AE1741" s="14" t="str">
        <f>VLOOKUP(B1741,SAOM!B$2:T3282,16,0)</f>
        <v>-</v>
      </c>
      <c r="AF1741" s="14">
        <f t="shared" si="101"/>
        <v>41491</v>
      </c>
      <c r="AG1741" s="14"/>
      <c r="AH1741" s="14"/>
      <c r="AI1741" s="47"/>
      <c r="AJ1741" s="114"/>
      <c r="AK1741" s="114"/>
      <c r="AL1741" s="11" t="str">
        <f>VLOOKUP(B1741,SAOM!B$2:U3399,20,0)</f>
        <v>Conectado ao modem</v>
      </c>
    </row>
    <row r="1742" spans="1:38" s="57" customFormat="1" ht="15.75" customHeight="1">
      <c r="A1742" s="39">
        <v>5703</v>
      </c>
      <c r="B1742" s="31">
        <v>5703</v>
      </c>
      <c r="C1742" s="31">
        <v>5703</v>
      </c>
      <c r="D1742" s="31" t="str">
        <f>VLOOKUP(B1742,SAOM!B$2:H3399,7,0)</f>
        <v>SES-ITBA-5703</v>
      </c>
      <c r="E1742" s="24">
        <v>41380</v>
      </c>
      <c r="F1742" s="24">
        <f t="shared" si="100"/>
        <v>41425</v>
      </c>
      <c r="G1742" s="24">
        <f>VLOOKUP(B1742,SAOM!B$2:D3286,3,0)</f>
        <v>41425</v>
      </c>
      <c r="H1742" s="24">
        <f t="shared" si="99"/>
        <v>41440</v>
      </c>
      <c r="I1742" s="24" t="s">
        <v>458</v>
      </c>
      <c r="J1742" s="48" t="s">
        <v>469</v>
      </c>
      <c r="K1742" s="31" t="str">
        <f>VLOOKUP(B1742,SAOM!B$2:H3283,4,0)</f>
        <v>Aceito</v>
      </c>
      <c r="L1742" s="48" t="s">
        <v>14234</v>
      </c>
      <c r="M1742" s="31" t="str">
        <f>VLOOKUP(B1742,SAOM!B$2:F3569,5,0)</f>
        <v>SH Sat</v>
      </c>
      <c r="N1742" s="40" t="s">
        <v>13969</v>
      </c>
      <c r="O1742" s="40" t="str">
        <f>VLOOKUP(N1742,Coordenadas!B$2:C2589,2,0)</f>
        <v>SUL</v>
      </c>
      <c r="P1742" s="40" t="str">
        <f>VLOOKUP(N1742,Coordenadas!B$2:D2589,3,0)</f>
        <v>22°26'S</v>
      </c>
      <c r="Q1742" s="40" t="str">
        <f>VLOOKUP(N1742,Coordenadas!B$2:E2589,4,0)</f>
        <v>45°28'O</v>
      </c>
      <c r="R1742" s="31">
        <v>4033</v>
      </c>
      <c r="S1742" s="24">
        <v>41383</v>
      </c>
      <c r="T1742" s="54" t="str">
        <f>VLOOKUP(B1742,SAOM!B$2:M3283,9,0)</f>
        <v>Rosana dos Passos Ribeiro Vaz/Alisson Lopes</v>
      </c>
      <c r="U1742" s="24" t="str">
        <f>VLOOKUP(B1742,SAOM!B$2:N3283,10,0)</f>
        <v>R. Joaquim Nabuco, 62 - Bairro Nossa Senhora Lourdes</v>
      </c>
      <c r="V1742" s="54" t="str">
        <f>VLOOKUP(B1742,SAOM!B$2:P3283,12,0)</f>
        <v>(35)3692-1718/1707</v>
      </c>
      <c r="W1742" s="175" t="str">
        <f>VLOOKUP(B1742,SAOM!B$2:O3283,11,0)</f>
        <v>37503-006</v>
      </c>
      <c r="X1742" s="31" t="str">
        <f>VLOOKUP(B1742,SAOM!B$2:Q3283,13,0)</f>
        <v>00:20:0e:10:58:84</v>
      </c>
      <c r="Y1742" s="24">
        <v>41393</v>
      </c>
      <c r="Z1742" s="222" t="s">
        <v>12883</v>
      </c>
      <c r="AA1742" s="56">
        <v>41394</v>
      </c>
      <c r="AB1742" s="56">
        <v>41396</v>
      </c>
      <c r="AC1742" s="288">
        <f>VLOOKUP(D1742,Faturamento!D$3:F3177,3,0)</f>
        <v>41425</v>
      </c>
      <c r="AD1742" s="45"/>
      <c r="AE1742" s="55" t="str">
        <f>VLOOKUP(B1742,SAOM!B$2:T3283,16,0)</f>
        <v>-</v>
      </c>
      <c r="AF1742" s="55">
        <f t="shared" si="101"/>
        <v>41484</v>
      </c>
      <c r="AG1742" s="55"/>
      <c r="AH1742" s="55"/>
      <c r="AI1742" s="181"/>
      <c r="AJ1742" s="115"/>
      <c r="AK1742" s="115"/>
      <c r="AL1742" s="40" t="str">
        <f>VLOOKUP(B1742,SAOM!B$2:U3400,20,0)</f>
        <v>Modem. 2m</v>
      </c>
    </row>
    <row r="1743" spans="1:38" s="57" customFormat="1" ht="15.75" customHeight="1">
      <c r="A1743" s="39">
        <v>5704</v>
      </c>
      <c r="B1743" s="31">
        <v>5704</v>
      </c>
      <c r="C1743" s="31">
        <v>5704</v>
      </c>
      <c r="D1743" s="31" t="str">
        <f>VLOOKUP(B1743,SAOM!B$2:H3400,7,0)</f>
        <v>SES-ITBA-5704</v>
      </c>
      <c r="E1743" s="24">
        <v>41380</v>
      </c>
      <c r="F1743" s="24">
        <f t="shared" si="100"/>
        <v>41425</v>
      </c>
      <c r="G1743" s="24">
        <f>VLOOKUP(B1743,SAOM!B$2:D3287,3,0)</f>
        <v>41425</v>
      </c>
      <c r="H1743" s="24">
        <f t="shared" si="99"/>
        <v>41440</v>
      </c>
      <c r="I1743" s="24" t="s">
        <v>458</v>
      </c>
      <c r="J1743" s="48" t="s">
        <v>469</v>
      </c>
      <c r="K1743" s="31" t="str">
        <f>VLOOKUP(B1743,SAOM!B$2:H3284,4,0)</f>
        <v>Aceito</v>
      </c>
      <c r="L1743" s="48" t="s">
        <v>14234</v>
      </c>
      <c r="M1743" s="31" t="str">
        <f>VLOOKUP(B1743,SAOM!B$2:F3570,5,0)</f>
        <v>SH Sat</v>
      </c>
      <c r="N1743" s="40" t="s">
        <v>13969</v>
      </c>
      <c r="O1743" s="40" t="str">
        <f>VLOOKUP(N1743,Coordenadas!B$2:C2590,2,0)</f>
        <v>SUL</v>
      </c>
      <c r="P1743" s="40" t="str">
        <f>VLOOKUP(N1743,Coordenadas!B$2:D2590,3,0)</f>
        <v>22°26'S</v>
      </c>
      <c r="Q1743" s="40" t="str">
        <f>VLOOKUP(N1743,Coordenadas!B$2:E2590,4,0)</f>
        <v>45°28'O</v>
      </c>
      <c r="R1743" s="31">
        <v>4033</v>
      </c>
      <c r="S1743" s="24">
        <v>41383</v>
      </c>
      <c r="T1743" s="54" t="str">
        <f>VLOOKUP(B1743,SAOM!B$2:M3284,9,0)</f>
        <v>Vera Lúcia de Paula/Alisson Lopes</v>
      </c>
      <c r="U1743" s="24" t="str">
        <f>VLOOKUP(B1743,SAOM!B$2:N3284,10,0)</f>
        <v>R. Domingos Lamóglia, S/N - Bairro Santos Drumont</v>
      </c>
      <c r="V1743" s="54" t="str">
        <f>VLOOKUP(B1743,SAOM!B$2:P3284,12,0)</f>
        <v>(35)3692-1815/1707</v>
      </c>
      <c r="W1743" s="175" t="str">
        <f>VLOOKUP(B1743,SAOM!B$2:O3284,11,0)</f>
        <v>37504-106</v>
      </c>
      <c r="X1743" s="31" t="str">
        <f>VLOOKUP(B1743,SAOM!B$2:Q3284,13,0)</f>
        <v>00:20:0E:10:60:11</v>
      </c>
      <c r="Y1743" s="24">
        <v>41396</v>
      </c>
      <c r="Z1743" s="222" t="s">
        <v>15547</v>
      </c>
      <c r="AA1743" s="56">
        <v>41397</v>
      </c>
      <c r="AB1743" s="56">
        <v>41401</v>
      </c>
      <c r="AC1743" s="288" t="e">
        <f>VLOOKUP(D1743,Faturamento!D$3:F3178,3,0)</f>
        <v>#N/A</v>
      </c>
      <c r="AD1743" s="45"/>
      <c r="AE1743" s="55" t="str">
        <f>VLOOKUP(B1743,SAOM!B$2:T3284,16,0)</f>
        <v>-</v>
      </c>
      <c r="AF1743" s="55">
        <f t="shared" si="101"/>
        <v>41487</v>
      </c>
      <c r="AG1743" s="55"/>
      <c r="AH1743" s="55"/>
      <c r="AI1743" s="181"/>
      <c r="AJ1743" s="115"/>
      <c r="AK1743" s="115"/>
      <c r="AL1743" s="40" t="str">
        <f>VLOOKUP(B1743,SAOM!B$2:U3401,20,0)</f>
        <v>Vai deixar conectado no modem, tem computador.</v>
      </c>
    </row>
    <row r="1744" spans="1:38" s="15" customFormat="1" ht="15.75" customHeight="1">
      <c r="A1744" s="39">
        <v>5821</v>
      </c>
      <c r="B1744" s="31">
        <v>5821</v>
      </c>
      <c r="C1744" s="31">
        <v>5821</v>
      </c>
      <c r="D1744" s="33" t="str">
        <f>VLOOKUP(B1744,SAOM!B$2:H3401,7,0)</f>
        <v>-</v>
      </c>
      <c r="E1744" s="13">
        <v>41380</v>
      </c>
      <c r="F1744" s="13">
        <f t="shared" si="100"/>
        <v>41425</v>
      </c>
      <c r="G1744" s="13">
        <f>VLOOKUP(B1744,SAOM!B$2:D3288,3,0)</f>
        <v>41425</v>
      </c>
      <c r="H1744" s="13">
        <f t="shared" si="99"/>
        <v>41440</v>
      </c>
      <c r="I1744" s="13" t="s">
        <v>458</v>
      </c>
      <c r="J1744" s="10" t="s">
        <v>12061</v>
      </c>
      <c r="K1744" s="33" t="str">
        <f>VLOOKUP(B1744,SAOM!B$2:H3285,4,0)</f>
        <v>A agendar</v>
      </c>
      <c r="L1744" s="10" t="s">
        <v>14234</v>
      </c>
      <c r="M1744" s="33" t="str">
        <f>VLOOKUP(B1744,SAOM!B$2:F3571,5,0)</f>
        <v>SH Sat</v>
      </c>
      <c r="N1744" s="11" t="s">
        <v>1895</v>
      </c>
      <c r="O1744" s="11" t="str">
        <f>VLOOKUP(N1744,Coordenadas!B$2:C2591,2,0)</f>
        <v>CENTRO SUL</v>
      </c>
      <c r="P1744" s="11" t="str">
        <f>VLOOKUP(N1744,Coordenadas!B$2:D2591,3,0)</f>
        <v>20°48'S</v>
      </c>
      <c r="Q1744" s="11" t="str">
        <f>VLOOKUP(N1744,Coordenadas!B$2:E2591,4,0)</f>
        <v>43°55'O</v>
      </c>
      <c r="R1744" s="33">
        <v>4033</v>
      </c>
      <c r="S1744" s="24">
        <v>41400</v>
      </c>
      <c r="T1744" s="35" t="str">
        <f>VLOOKUP(B1744,SAOM!B$2:M3285,9,0)</f>
        <v xml:space="preserve"> 	MARIA ALEXSANDRA DA COSTA</v>
      </c>
      <c r="U1744" s="13" t="str">
        <f>VLOOKUP(B1744,SAOM!B$2:N3285,10,0)</f>
        <v>PRAÇA SÃO SEBASTIÃO, S/N - BAIRRO CENTRO</v>
      </c>
      <c r="V1744" s="35" t="str">
        <f>VLOOKUP(B1744,SAOM!B$2:P3285,12,0)</f>
        <v>(31)37231382</v>
      </c>
      <c r="W1744" s="60" t="str">
        <f>VLOOKUP(B1744,SAOM!B$2:O3285,11,0)</f>
        <v>36422-000</v>
      </c>
      <c r="X1744" s="33" t="str">
        <f>VLOOKUP(B1744,SAOM!B$2:Q3285,13,0)</f>
        <v>-</v>
      </c>
      <c r="Y1744" s="13"/>
      <c r="Z1744" s="50"/>
      <c r="AA1744" s="28"/>
      <c r="AB1744" s="28"/>
      <c r="AC1744" s="287" t="e">
        <f>VLOOKUP(D1744,Faturamento!D$3:F3179,3,0)</f>
        <v>#N/A</v>
      </c>
      <c r="AD1744" s="41" t="s">
        <v>21593</v>
      </c>
      <c r="AE1744" s="14" t="str">
        <f>VLOOKUP(B1744,SAOM!B$2:T3285,16,0)</f>
        <v>-</v>
      </c>
      <c r="AF1744" s="14">
        <f t="shared" si="101"/>
        <v>90</v>
      </c>
      <c r="AG1744" s="14"/>
      <c r="AH1744" s="14"/>
      <c r="AI1744" s="47"/>
      <c r="AJ1744" s="114"/>
      <c r="AK1744" s="114"/>
      <c r="AL1744" s="11" t="str">
        <f>VLOOKUP(B1744,SAOM!B$2:U3402,20,0)</f>
        <v>-</v>
      </c>
    </row>
    <row r="1745" spans="1:38" s="57" customFormat="1" ht="15.75" customHeight="1">
      <c r="A1745" s="39">
        <v>5822</v>
      </c>
      <c r="B1745" s="31">
        <v>5822</v>
      </c>
      <c r="C1745" s="31">
        <v>5822</v>
      </c>
      <c r="D1745" s="31" t="str">
        <f>VLOOKUP(B1745,SAOM!B$2:H3402,7,0)</f>
        <v>SES-CADE-5822</v>
      </c>
      <c r="E1745" s="24">
        <v>41380</v>
      </c>
      <c r="F1745" s="24">
        <f t="shared" si="100"/>
        <v>41425</v>
      </c>
      <c r="G1745" s="24">
        <f>VLOOKUP(B1745,SAOM!B$2:D3289,3,0)</f>
        <v>41425</v>
      </c>
      <c r="H1745" s="24">
        <f t="shared" si="99"/>
        <v>41440</v>
      </c>
      <c r="I1745" s="24" t="s">
        <v>458</v>
      </c>
      <c r="J1745" s="48" t="s">
        <v>469</v>
      </c>
      <c r="K1745" s="31" t="str">
        <f>VLOOKUP(B1745,SAOM!B$2:H3286,4,0)</f>
        <v>Aceito</v>
      </c>
      <c r="L1745" s="48" t="s">
        <v>14234</v>
      </c>
      <c r="M1745" s="31" t="str">
        <f>VLOOKUP(B1745,SAOM!B$2:F3572,5,0)</f>
        <v>SH Sat</v>
      </c>
      <c r="N1745" s="40" t="s">
        <v>1895</v>
      </c>
      <c r="O1745" s="40" t="str">
        <f>VLOOKUP(N1745,Coordenadas!B$2:C2592,2,0)</f>
        <v>CENTRO SUL</v>
      </c>
      <c r="P1745" s="40" t="str">
        <f>VLOOKUP(N1745,Coordenadas!B$2:D2592,3,0)</f>
        <v>20°48'S</v>
      </c>
      <c r="Q1745" s="40" t="str">
        <f>VLOOKUP(N1745,Coordenadas!B$2:E2592,4,0)</f>
        <v>43°55'O</v>
      </c>
      <c r="R1745" s="31">
        <v>4033</v>
      </c>
      <c r="S1745" s="24">
        <v>41383</v>
      </c>
      <c r="T1745" s="54" t="str">
        <f>VLOOKUP(B1745,SAOM!B$2:M3286,9,0)</f>
        <v>MARIA ALEXSANDRA DA COSTA / MARIA ELENA VIEIR</v>
      </c>
      <c r="U1745" s="24" t="str">
        <f>VLOOKUP(B1745,SAOM!B$2:N3286,10,0)</f>
        <v>RUA VEREADOR JOSÉ GONZAGA DE MELO FILHO,71 - BAIRRO CENTRO</v>
      </c>
      <c r="V1745" s="54" t="str">
        <f>VLOOKUP(B1745,SAOM!B$2:P3286,12,0)</f>
        <v>(31)37231219</v>
      </c>
      <c r="W1745" s="175" t="str">
        <f>VLOOKUP(B1745,SAOM!B$2:O3286,11,0)</f>
        <v>36422-000</v>
      </c>
      <c r="X1745" s="31" t="str">
        <f>VLOOKUP(B1745,SAOM!B$2:Q3286,13,0)</f>
        <v>00:20:0E:10:60:74</v>
      </c>
      <c r="Y1745" s="24">
        <v>41390</v>
      </c>
      <c r="Z1745" s="222" t="s">
        <v>12961</v>
      </c>
      <c r="AA1745" s="56">
        <v>41390</v>
      </c>
      <c r="AB1745" s="56">
        <v>41393</v>
      </c>
      <c r="AC1745" s="288">
        <f>VLOOKUP(D1745,Faturamento!D$3:F3180,3,0)</f>
        <v>41421</v>
      </c>
      <c r="AD1745" s="45"/>
      <c r="AE1745" s="55" t="str">
        <f>VLOOKUP(B1745,SAOM!B$2:T3286,16,0)</f>
        <v>-</v>
      </c>
      <c r="AF1745" s="55">
        <f t="shared" si="101"/>
        <v>41480</v>
      </c>
      <c r="AG1745" s="55"/>
      <c r="AH1745" s="55"/>
      <c r="AI1745" s="181"/>
      <c r="AJ1745" s="115"/>
      <c r="AK1745" s="115"/>
      <c r="AL1745" s="40" t="str">
        <f>VLOOKUP(B1745,SAOM!B$2:U3403,20,0)</f>
        <v>Vai deixar conectado no modem, porem não tem computador.</v>
      </c>
    </row>
    <row r="1746" spans="1:38" s="57" customFormat="1" ht="15.75" customHeight="1">
      <c r="A1746" s="39">
        <v>5841</v>
      </c>
      <c r="B1746" s="31">
        <v>5841</v>
      </c>
      <c r="C1746" s="31">
        <v>5841</v>
      </c>
      <c r="D1746" s="31" t="str">
        <f>VLOOKUP(B1746,SAOM!B$2:H3403,7,0)</f>
        <v>SES-CAAS-5841</v>
      </c>
      <c r="E1746" s="24">
        <v>41380</v>
      </c>
      <c r="F1746" s="24">
        <f t="shared" si="100"/>
        <v>41425</v>
      </c>
      <c r="G1746" s="24">
        <f>VLOOKUP(B1746,SAOM!B$2:D3290,3,0)</f>
        <v>41425</v>
      </c>
      <c r="H1746" s="24">
        <f t="shared" si="99"/>
        <v>41440</v>
      </c>
      <c r="I1746" s="24" t="s">
        <v>458</v>
      </c>
      <c r="J1746" s="48" t="s">
        <v>688</v>
      </c>
      <c r="K1746" s="31" t="str">
        <f>VLOOKUP(B1746,SAOM!B$2:H3287,4,0)</f>
        <v>Agendado</v>
      </c>
      <c r="L1746" s="48" t="s">
        <v>456</v>
      </c>
      <c r="M1746" s="31" t="str">
        <f>VLOOKUP(B1746,SAOM!B$2:F3573,5,0)</f>
        <v>Lider</v>
      </c>
      <c r="N1746" s="40" t="s">
        <v>13896</v>
      </c>
      <c r="O1746" s="40" t="str">
        <f>VLOOKUP(N1746,Coordenadas!B$2:C2593,2,0)</f>
        <v>NORDESTE</v>
      </c>
      <c r="P1746" s="40" t="str">
        <f>VLOOKUP(N1746,Coordenadas!B$2:D2593,3,0)</f>
        <v>17°42'S</v>
      </c>
      <c r="Q1746" s="40" t="str">
        <f>VLOOKUP(N1746,Coordenadas!B$2:E2593,4,0)</f>
        <v>40°45'O</v>
      </c>
      <c r="R1746" s="31">
        <v>4033</v>
      </c>
      <c r="S1746" s="24">
        <v>41383</v>
      </c>
      <c r="T1746" s="54" t="str">
        <f>VLOOKUP(B1746,SAOM!B$2:M3287,9,0)</f>
        <v>LARISSA CRUZ TANCREDO SILVIA // ELITA CARDOSO</v>
      </c>
      <c r="U1746" s="24" t="str">
        <f>VLOOKUP(B1746,SAOM!B$2:N3287,10,0)</f>
        <v>RUA PEDROLINO DA SILVEIRA , S/N - BAIRRO COLINA</v>
      </c>
      <c r="V1746" s="54" t="str">
        <f>VLOOKUP(B1746,SAOM!B$2:P3287,12,0)</f>
        <v xml:space="preserve">(33)36241370 </v>
      </c>
      <c r="W1746" s="175" t="str">
        <f>VLOOKUP(B1746,SAOM!B$2:O3287,11,0)</f>
        <v>39864-000</v>
      </c>
      <c r="X1746" s="31" t="str">
        <f>VLOOKUP(B1746,SAOM!B$2:Q3287,13,0)</f>
        <v>00:20:0E:10:5C:72</v>
      </c>
      <c r="Y1746" s="24">
        <v>41402</v>
      </c>
      <c r="Z1746" s="222" t="s">
        <v>4973</v>
      </c>
      <c r="AA1746" s="56"/>
      <c r="AB1746" s="56"/>
      <c r="AC1746" s="288" t="e">
        <f>VLOOKUP(D1746,Faturamento!D$3:F3181,3,0)</f>
        <v>#N/A</v>
      </c>
      <c r="AD1746" s="45"/>
      <c r="AE1746" s="55" t="str">
        <f>VLOOKUP(B1746,SAOM!B$2:T3287,16,0)</f>
        <v>-</v>
      </c>
      <c r="AF1746" s="55">
        <f t="shared" si="101"/>
        <v>90</v>
      </c>
      <c r="AG1746" s="55"/>
      <c r="AH1746" s="55"/>
      <c r="AI1746" s="181"/>
      <c r="AJ1746" s="115"/>
      <c r="AK1746" s="115"/>
      <c r="AL1746" s="40" t="str">
        <f>VLOOKUP(B1746,SAOM!B$2:U3404,20,0)</f>
        <v>Vai deixar conectado no modem, tem computador.</v>
      </c>
    </row>
    <row r="1747" spans="1:38" s="15" customFormat="1" ht="15.75" customHeight="1">
      <c r="A1747" s="39">
        <v>5933</v>
      </c>
      <c r="B1747" s="31">
        <v>5933</v>
      </c>
      <c r="C1747" s="31">
        <v>5933</v>
      </c>
      <c r="D1747" s="33" t="str">
        <f>VLOOKUP(B1747,SAOM!B$2:H3404,7,0)</f>
        <v>-</v>
      </c>
      <c r="E1747" s="13">
        <v>41380</v>
      </c>
      <c r="F1747" s="13">
        <f t="shared" si="100"/>
        <v>41425</v>
      </c>
      <c r="G1747" s="13">
        <f>VLOOKUP(B1747,SAOM!B$2:D3291,3,0)</f>
        <v>41425</v>
      </c>
      <c r="H1747" s="13">
        <f t="shared" si="99"/>
        <v>41440</v>
      </c>
      <c r="I1747" s="13" t="s">
        <v>458</v>
      </c>
      <c r="J1747" s="10" t="s">
        <v>451</v>
      </c>
      <c r="K1747" s="33" t="str">
        <f>VLOOKUP(B1747,SAOM!B$2:H3288,4,0)</f>
        <v>A agendar</v>
      </c>
      <c r="L1747" s="10" t="s">
        <v>14234</v>
      </c>
      <c r="M1747" s="33" t="str">
        <f>VLOOKUP(B1747,SAOM!B$2:F3574,5,0)</f>
        <v>SH Sat</v>
      </c>
      <c r="N1747" s="11" t="s">
        <v>13947</v>
      </c>
      <c r="O1747" s="11" t="str">
        <f>VLOOKUP(N1747,Coordenadas!B$2:C2594,2,0)</f>
        <v>OESTE</v>
      </c>
      <c r="P1747" s="11" t="str">
        <f>VLOOKUP(N1747,Coordenadas!B$2:D2594,3,0)</f>
        <v>20°27'S</v>
      </c>
      <c r="Q1747" s="11" t="str">
        <f>VLOOKUP(N1747,Coordenadas!B$2:E2594,4,0)</f>
        <v>45°25'O</v>
      </c>
      <c r="R1747" s="33">
        <v>4033</v>
      </c>
      <c r="S1747" s="13">
        <v>41383</v>
      </c>
      <c r="T1747" s="35" t="str">
        <f>VLOOKUP(B1747,SAOM!B$2:M3288,9,0)</f>
        <v>Dagmar Patricia Palhares dos Santos</v>
      </c>
      <c r="U1747" s="13" t="str">
        <f>VLOOKUP(B1747,SAOM!B$2:N3288,10,0)</f>
        <v>Rua Bambuí, 1409 - Bairro Souza e Silva</v>
      </c>
      <c r="V1747" s="35" t="str">
        <f>VLOOKUP(B1747,SAOM!B$2:P3288,12,0)</f>
        <v>37 3329 1187</v>
      </c>
      <c r="W1747" s="60" t="str">
        <f>VLOOKUP(B1747,SAOM!B$2:O3288,11,0)</f>
        <v>35570-000</v>
      </c>
      <c r="X1747" s="33" t="str">
        <f>VLOOKUP(B1747,SAOM!B$2:Q3288,13,0)</f>
        <v>-</v>
      </c>
      <c r="Y1747" s="13">
        <v>41408</v>
      </c>
      <c r="Z1747" s="50"/>
      <c r="AA1747" s="28"/>
      <c r="AB1747" s="28"/>
      <c r="AC1747" s="287" t="e">
        <f>VLOOKUP(D1747,Faturamento!D$3:F3182,3,0)</f>
        <v>#N/A</v>
      </c>
      <c r="AD1747" s="41"/>
      <c r="AE1747" s="14" t="str">
        <f>VLOOKUP(B1747,SAOM!B$2:T3288,16,0)</f>
        <v>-</v>
      </c>
      <c r="AF1747" s="14">
        <f t="shared" si="101"/>
        <v>90</v>
      </c>
      <c r="AG1747" s="14"/>
      <c r="AH1747" s="14"/>
      <c r="AI1747" s="47"/>
      <c r="AJ1747" s="114"/>
      <c r="AK1747" s="114"/>
      <c r="AL1747" s="11" t="str">
        <f>VLOOKUP(B1747,SAOM!B$2:U3405,20,0)</f>
        <v>-</v>
      </c>
    </row>
    <row r="1748" spans="1:38" s="15" customFormat="1" ht="15.75" customHeight="1">
      <c r="A1748" s="39">
        <v>5934</v>
      </c>
      <c r="B1748" s="31">
        <v>5934</v>
      </c>
      <c r="C1748" s="31">
        <v>5934</v>
      </c>
      <c r="D1748" s="33" t="str">
        <f>VLOOKUP(B1748,SAOM!B$2:H3405,7,0)</f>
        <v>-</v>
      </c>
      <c r="E1748" s="13">
        <v>41380</v>
      </c>
      <c r="F1748" s="13">
        <f t="shared" si="100"/>
        <v>41425</v>
      </c>
      <c r="G1748" s="13">
        <f>VLOOKUP(B1748,SAOM!B$2:D3292,3,0)</f>
        <v>41425</v>
      </c>
      <c r="H1748" s="13">
        <f t="shared" si="99"/>
        <v>41440</v>
      </c>
      <c r="I1748" s="13" t="s">
        <v>458</v>
      </c>
      <c r="J1748" s="10" t="s">
        <v>469</v>
      </c>
      <c r="K1748" s="33" t="str">
        <f>VLOOKUP(B1748,SAOM!B$2:H3289,4,0)</f>
        <v>A agendar</v>
      </c>
      <c r="L1748" s="10" t="s">
        <v>14234</v>
      </c>
      <c r="M1748" s="33" t="str">
        <f>VLOOKUP(B1748,SAOM!B$2:F3575,5,0)</f>
        <v>SH Sat</v>
      </c>
      <c r="N1748" s="11" t="s">
        <v>13947</v>
      </c>
      <c r="O1748" s="11" t="str">
        <f>VLOOKUP(N1748,Coordenadas!B$2:C2595,2,0)</f>
        <v>OESTE</v>
      </c>
      <c r="P1748" s="11" t="str">
        <f>VLOOKUP(N1748,Coordenadas!B$2:D2595,3,0)</f>
        <v>20°27'S</v>
      </c>
      <c r="Q1748" s="11" t="str">
        <f>VLOOKUP(N1748,Coordenadas!B$2:E2595,4,0)</f>
        <v>45°25'O</v>
      </c>
      <c r="R1748" s="33">
        <v>4033</v>
      </c>
      <c r="S1748" s="13">
        <v>41383</v>
      </c>
      <c r="T1748" s="35" t="str">
        <f>VLOOKUP(B1748,SAOM!B$2:M3289,9,0)</f>
        <v xml:space="preserve"> 	Adalgisa Caires</v>
      </c>
      <c r="U1748" s="13" t="str">
        <f>VLOOKUP(B1748,SAOM!B$2:N3289,10,0)</f>
        <v>Rua Nossa Senhaora da Abadia, s/n.º - Bairro Nossa Senhora Aparecida</v>
      </c>
      <c r="V1748" s="35" t="str">
        <f>VLOOKUP(B1748,SAOM!B$2:P3289,12,0)</f>
        <v>37 3329 1178</v>
      </c>
      <c r="W1748" s="60" t="str">
        <f>VLOOKUP(B1748,SAOM!B$2:O3289,11,0)</f>
        <v>35570-000</v>
      </c>
      <c r="X1748" s="33" t="str">
        <f>VLOOKUP(B1748,SAOM!B$2:Q3289,13,0)</f>
        <v>-</v>
      </c>
      <c r="Y1748" s="13">
        <v>41407</v>
      </c>
      <c r="Z1748" s="50" t="s">
        <v>15547</v>
      </c>
      <c r="AA1748" s="28">
        <v>41407</v>
      </c>
      <c r="AB1748" s="28"/>
      <c r="AC1748" s="287" t="e">
        <f>VLOOKUP(D1748,Faturamento!D$3:F3183,3,0)</f>
        <v>#N/A</v>
      </c>
      <c r="AD1748" s="41"/>
      <c r="AE1748" s="14" t="str">
        <f>VLOOKUP(B1748,SAOM!B$2:T3289,16,0)</f>
        <v>-</v>
      </c>
      <c r="AF1748" s="14">
        <f t="shared" si="101"/>
        <v>41497</v>
      </c>
      <c r="AG1748" s="14"/>
      <c r="AH1748" s="14"/>
      <c r="AI1748" s="47"/>
      <c r="AJ1748" s="114"/>
      <c r="AK1748" s="114"/>
      <c r="AL1748" s="11" t="str">
        <f>VLOOKUP(B1748,SAOM!B$2:U3406,20,0)</f>
        <v>-</v>
      </c>
    </row>
    <row r="1749" spans="1:38" s="15" customFormat="1" ht="15.75" customHeight="1">
      <c r="A1749" s="39">
        <v>5935</v>
      </c>
      <c r="B1749" s="31">
        <v>5935</v>
      </c>
      <c r="C1749" s="31">
        <v>5935</v>
      </c>
      <c r="D1749" s="33" t="str">
        <f>VLOOKUP(B1749,SAOM!B$2:H3406,7,0)</f>
        <v>SES-FOGA-5935</v>
      </c>
      <c r="E1749" s="13">
        <v>41380</v>
      </c>
      <c r="F1749" s="13">
        <f t="shared" si="100"/>
        <v>41425</v>
      </c>
      <c r="G1749" s="13">
        <f>VLOOKUP(B1749,SAOM!B$2:D3293,3,0)</f>
        <v>41425</v>
      </c>
      <c r="H1749" s="13">
        <f t="shared" si="99"/>
        <v>41440</v>
      </c>
      <c r="I1749" s="13" t="s">
        <v>458</v>
      </c>
      <c r="J1749" s="10" t="s">
        <v>469</v>
      </c>
      <c r="K1749" s="33" t="str">
        <f>VLOOKUP(B1749,SAOM!B$2:H3290,4,0)</f>
        <v>Agendado</v>
      </c>
      <c r="L1749" s="10" t="s">
        <v>14234</v>
      </c>
      <c r="M1749" s="33" t="str">
        <f>VLOOKUP(B1749,SAOM!B$2:F3576,5,0)</f>
        <v>SH Sat</v>
      </c>
      <c r="N1749" s="11" t="s">
        <v>13947</v>
      </c>
      <c r="O1749" s="11" t="str">
        <f>VLOOKUP(N1749,Coordenadas!B$2:C2596,2,0)</f>
        <v>OESTE</v>
      </c>
      <c r="P1749" s="11" t="str">
        <f>VLOOKUP(N1749,Coordenadas!B$2:D2596,3,0)</f>
        <v>20°27'S</v>
      </c>
      <c r="Q1749" s="11" t="str">
        <f>VLOOKUP(N1749,Coordenadas!B$2:E2596,4,0)</f>
        <v>45°25'O</v>
      </c>
      <c r="R1749" s="33">
        <v>4033</v>
      </c>
      <c r="S1749" s="13">
        <v>41383</v>
      </c>
      <c r="T1749" s="35" t="str">
        <f>VLOOKUP(B1749,SAOM!B$2:M3290,9,0)</f>
        <v>Pryscila de Paula Mota</v>
      </c>
      <c r="U1749" s="13" t="str">
        <f>VLOOKUP(B1749,SAOM!B$2:N3290,10,0)</f>
        <v>Rua Maria José Belo Alvarenga, 527 - Bairro Bela Vista</v>
      </c>
      <c r="V1749" s="35" t="str">
        <f>VLOOKUP(B1749,SAOM!B$2:P3290,12,0)</f>
        <v xml:space="preserve"> 	37 3329 1180</v>
      </c>
      <c r="W1749" s="60" t="str">
        <f>VLOOKUP(B1749,SAOM!B$2:O3290,11,0)</f>
        <v>35570-000</v>
      </c>
      <c r="X1749" s="33" t="str">
        <f>VLOOKUP(B1749,SAOM!B$2:Q3290,13,0)</f>
        <v>-</v>
      </c>
      <c r="Y1749" s="13">
        <v>41407</v>
      </c>
      <c r="Z1749" s="50" t="s">
        <v>14770</v>
      </c>
      <c r="AA1749" s="28">
        <v>41407</v>
      </c>
      <c r="AB1749" s="28"/>
      <c r="AC1749" s="287" t="e">
        <f>VLOOKUP(D1749,Faturamento!D$3:F3184,3,0)</f>
        <v>#N/A</v>
      </c>
      <c r="AD1749" s="41"/>
      <c r="AE1749" s="14" t="str">
        <f>VLOOKUP(B1749,SAOM!B$2:T3290,16,0)</f>
        <v>-</v>
      </c>
      <c r="AF1749" s="14">
        <f t="shared" si="101"/>
        <v>41497</v>
      </c>
      <c r="AG1749" s="14"/>
      <c r="AH1749" s="14"/>
      <c r="AI1749" s="47"/>
      <c r="AJ1749" s="114"/>
      <c r="AK1749" s="114"/>
      <c r="AL1749" s="11" t="str">
        <f>VLOOKUP(B1749,SAOM!B$2:U3407,20,0)</f>
        <v>-</v>
      </c>
    </row>
    <row r="1750" spans="1:38" s="57" customFormat="1" ht="15.75" customHeight="1">
      <c r="A1750" s="39">
        <v>5936</v>
      </c>
      <c r="B1750" s="31">
        <v>5936</v>
      </c>
      <c r="C1750" s="31">
        <v>5936</v>
      </c>
      <c r="D1750" s="31" t="str">
        <f>VLOOKUP(B1750,SAOM!B$2:H3407,7,0)</f>
        <v>SES-FOGA-5936</v>
      </c>
      <c r="E1750" s="24">
        <v>41380</v>
      </c>
      <c r="F1750" s="24">
        <f t="shared" si="100"/>
        <v>41425</v>
      </c>
      <c r="G1750" s="24">
        <f>VLOOKUP(B1750,SAOM!B$2:D3294,3,0)</f>
        <v>41425</v>
      </c>
      <c r="H1750" s="24">
        <f t="shared" si="99"/>
        <v>41440</v>
      </c>
      <c r="I1750" s="24" t="s">
        <v>458</v>
      </c>
      <c r="J1750" s="48" t="s">
        <v>469</v>
      </c>
      <c r="K1750" s="31" t="str">
        <f>VLOOKUP(B1750,SAOM!B$2:H3291,4,0)</f>
        <v>Agendado</v>
      </c>
      <c r="L1750" s="48" t="s">
        <v>14234</v>
      </c>
      <c r="M1750" s="31" t="str">
        <f>VLOOKUP(B1750,SAOM!B$2:F3577,5,0)</f>
        <v>SH Sat</v>
      </c>
      <c r="N1750" s="40" t="s">
        <v>13947</v>
      </c>
      <c r="O1750" s="40" t="str">
        <f>VLOOKUP(N1750,Coordenadas!B$2:C2597,2,0)</f>
        <v>OESTE</v>
      </c>
      <c r="P1750" s="40" t="str">
        <f>VLOOKUP(N1750,Coordenadas!B$2:D2597,3,0)</f>
        <v>20°27'S</v>
      </c>
      <c r="Q1750" s="40" t="str">
        <f>VLOOKUP(N1750,Coordenadas!B$2:E2597,4,0)</f>
        <v>45°25'O</v>
      </c>
      <c r="R1750" s="31">
        <v>4033</v>
      </c>
      <c r="S1750" s="24">
        <v>41383</v>
      </c>
      <c r="T1750" s="54" t="str">
        <f>VLOOKUP(B1750,SAOM!B$2:M3291,9,0)</f>
        <v>Marden Daniel Muniz</v>
      </c>
      <c r="U1750" s="24" t="str">
        <f>VLOOKUP(B1750,SAOM!B$2:N3291,10,0)</f>
        <v>Rua Rio de Janeiro, 197 - Bairro Sagrado C de Jesus</v>
      </c>
      <c r="V1750" s="54" t="str">
        <f>VLOOKUP(B1750,SAOM!B$2:P3291,12,0)</f>
        <v>37 3329 1186</v>
      </c>
      <c r="W1750" s="175" t="str">
        <f>VLOOKUP(B1750,SAOM!B$2:O3291,11,0)</f>
        <v>35570-000</v>
      </c>
      <c r="X1750" s="31" t="str">
        <f>VLOOKUP(B1750,SAOM!B$2:Q3291,13,0)</f>
        <v>-</v>
      </c>
      <c r="Y1750" s="24">
        <v>41407</v>
      </c>
      <c r="Z1750" s="222" t="s">
        <v>12883</v>
      </c>
      <c r="AA1750" s="56">
        <v>41408</v>
      </c>
      <c r="AB1750" s="56"/>
      <c r="AC1750" s="288" t="e">
        <f>VLOOKUP(D1750,Faturamento!D$3:F3185,3,0)</f>
        <v>#N/A</v>
      </c>
      <c r="AD1750" s="45" t="s">
        <v>22157</v>
      </c>
      <c r="AE1750" s="55" t="str">
        <f>VLOOKUP(B1750,SAOM!B$2:T3291,16,0)</f>
        <v>-</v>
      </c>
      <c r="AF1750" s="55">
        <f t="shared" si="101"/>
        <v>41498</v>
      </c>
      <c r="AG1750" s="55"/>
      <c r="AH1750" s="55"/>
      <c r="AI1750" s="181"/>
      <c r="AJ1750" s="115"/>
      <c r="AK1750" s="115"/>
      <c r="AL1750" s="40" t="str">
        <f>VLOOKUP(B1750,SAOM!B$2:U3408,20,0)</f>
        <v>-</v>
      </c>
    </row>
    <row r="1751" spans="1:38" s="15" customFormat="1" ht="15.75" customHeight="1">
      <c r="A1751" s="39">
        <v>5937</v>
      </c>
      <c r="B1751" s="31">
        <v>5937</v>
      </c>
      <c r="C1751" s="31">
        <v>5937</v>
      </c>
      <c r="D1751" s="33" t="str">
        <f>VLOOKUP(B1751,SAOM!B$2:H3408,7,0)</f>
        <v>SES-FOGA-5937</v>
      </c>
      <c r="E1751" s="13">
        <v>41380</v>
      </c>
      <c r="F1751" s="13">
        <f t="shared" si="100"/>
        <v>41425</v>
      </c>
      <c r="G1751" s="13">
        <f>VLOOKUP(B1751,SAOM!B$2:D3295,3,0)</f>
        <v>41425</v>
      </c>
      <c r="H1751" s="13">
        <f t="shared" si="99"/>
        <v>41440</v>
      </c>
      <c r="I1751" s="13" t="s">
        <v>458</v>
      </c>
      <c r="J1751" s="10" t="s">
        <v>688</v>
      </c>
      <c r="K1751" s="33" t="str">
        <f>VLOOKUP(B1751,SAOM!B$2:H3292,4,0)</f>
        <v>Agendado</v>
      </c>
      <c r="L1751" s="10" t="s">
        <v>14234</v>
      </c>
      <c r="M1751" s="33" t="str">
        <f>VLOOKUP(B1751,SAOM!B$2:F3578,5,0)</f>
        <v>SH Sat</v>
      </c>
      <c r="N1751" s="11" t="s">
        <v>13947</v>
      </c>
      <c r="O1751" s="11" t="str">
        <f>VLOOKUP(N1751,Coordenadas!B$2:C2598,2,0)</f>
        <v>OESTE</v>
      </c>
      <c r="P1751" s="11" t="str">
        <f>VLOOKUP(N1751,Coordenadas!B$2:D2598,3,0)</f>
        <v>20°27'S</v>
      </c>
      <c r="Q1751" s="11" t="str">
        <f>VLOOKUP(N1751,Coordenadas!B$2:E2598,4,0)</f>
        <v>45°25'O</v>
      </c>
      <c r="R1751" s="33">
        <v>4033</v>
      </c>
      <c r="S1751" s="13">
        <v>41383</v>
      </c>
      <c r="T1751" s="35" t="str">
        <f>VLOOKUP(B1751,SAOM!B$2:M3292,9,0)</f>
        <v>Fernanda Kelly</v>
      </c>
      <c r="U1751" s="13" t="str">
        <f>VLOOKUP(B1751,SAOM!B$2:N3292,10,0)</f>
        <v>Rua Barão de Piumhi, 475 - Bairro Centro</v>
      </c>
      <c r="V1751" s="35" t="str">
        <f>VLOOKUP(B1751,SAOM!B$2:P3292,12,0)</f>
        <v>37 3329 1181</v>
      </c>
      <c r="W1751" s="60" t="str">
        <f>VLOOKUP(B1751,SAOM!B$2:O3292,11,0)</f>
        <v>35570-000</v>
      </c>
      <c r="X1751" s="33" t="str">
        <f>VLOOKUP(B1751,SAOM!B$2:Q3292,13,0)</f>
        <v>00:20:0e:10:60:86</v>
      </c>
      <c r="Y1751" s="13"/>
      <c r="Z1751" s="50"/>
      <c r="AA1751" s="28"/>
      <c r="AB1751" s="28"/>
      <c r="AC1751" s="287" t="e">
        <f>VLOOKUP(D1751,Faturamento!D$3:F3186,3,0)</f>
        <v>#N/A</v>
      </c>
      <c r="AD1751" s="41"/>
      <c r="AE1751" s="14" t="str">
        <f>VLOOKUP(B1751,SAOM!B$2:T3292,16,0)</f>
        <v>-</v>
      </c>
      <c r="AF1751" s="14">
        <f t="shared" si="101"/>
        <v>90</v>
      </c>
      <c r="AG1751" s="14"/>
      <c r="AH1751" s="14"/>
      <c r="AI1751" s="47"/>
      <c r="AJ1751" s="114"/>
      <c r="AK1751" s="114"/>
      <c r="AL1751" s="11" t="str">
        <f>VLOOKUP(B1751,SAOM!B$2:U3409,20,0)</f>
        <v>Conectado ao modem</v>
      </c>
    </row>
    <row r="1752" spans="1:38" s="57" customFormat="1" ht="15.75" customHeight="1">
      <c r="A1752" s="39">
        <v>5938</v>
      </c>
      <c r="B1752" s="31">
        <v>5938</v>
      </c>
      <c r="C1752" s="31">
        <v>5938</v>
      </c>
      <c r="D1752" s="31" t="str">
        <f>VLOOKUP(B1752,SAOM!B$2:H3409,7,0)</f>
        <v>SES-FOGA-5938</v>
      </c>
      <c r="E1752" s="24">
        <v>41380</v>
      </c>
      <c r="F1752" s="24">
        <f t="shared" si="100"/>
        <v>41425</v>
      </c>
      <c r="G1752" s="24">
        <f>VLOOKUP(B1752,SAOM!B$2:D3296,3,0)</f>
        <v>41425</v>
      </c>
      <c r="H1752" s="24">
        <f t="shared" si="99"/>
        <v>41440</v>
      </c>
      <c r="I1752" s="24" t="s">
        <v>458</v>
      </c>
      <c r="J1752" s="48" t="s">
        <v>469</v>
      </c>
      <c r="K1752" s="31" t="str">
        <f>VLOOKUP(B1752,SAOM!B$2:H3293,4,0)</f>
        <v>Agendado</v>
      </c>
      <c r="L1752" s="48" t="s">
        <v>14234</v>
      </c>
      <c r="M1752" s="31" t="str">
        <f>VLOOKUP(B1752,SAOM!B$2:F3579,5,0)</f>
        <v>SH Sat</v>
      </c>
      <c r="N1752" s="40" t="s">
        <v>13947</v>
      </c>
      <c r="O1752" s="40" t="str">
        <f>VLOOKUP(N1752,Coordenadas!B$2:C2599,2,0)</f>
        <v>OESTE</v>
      </c>
      <c r="P1752" s="40" t="str">
        <f>VLOOKUP(N1752,Coordenadas!B$2:D2599,3,0)</f>
        <v>20°27'S</v>
      </c>
      <c r="Q1752" s="40" t="str">
        <f>VLOOKUP(N1752,Coordenadas!B$2:E2599,4,0)</f>
        <v>45°25'O</v>
      </c>
      <c r="R1752" s="31">
        <v>4033</v>
      </c>
      <c r="S1752" s="24">
        <v>41383</v>
      </c>
      <c r="T1752" s="54" t="str">
        <f>VLOOKUP(B1752,SAOM!B$2:M3293,9,0)</f>
        <v>Ana Carolina Castro Oliveira</v>
      </c>
      <c r="U1752" s="24" t="str">
        <f>VLOOKUP(B1752,SAOM!B$2:N3293,10,0)</f>
        <v xml:space="preserve"> 	Rua José Francino da Silva, 465 - Bairro  	Rosário</v>
      </c>
      <c r="V1752" s="54" t="str">
        <f>VLOOKUP(B1752,SAOM!B$2:P3293,12,0)</f>
        <v xml:space="preserve"> 	37 3329 1185</v>
      </c>
      <c r="W1752" s="175" t="str">
        <f>VLOOKUP(B1752,SAOM!B$2:O3293,11,0)</f>
        <v>35570-000</v>
      </c>
      <c r="X1752" s="31" t="str">
        <f>VLOOKUP(B1752,SAOM!B$2:Q3293,13,0)</f>
        <v>00:20:0e:10:5e:4c</v>
      </c>
      <c r="Y1752" s="24">
        <v>41404</v>
      </c>
      <c r="Z1752" s="222" t="s">
        <v>12883</v>
      </c>
      <c r="AA1752" s="56">
        <v>41407</v>
      </c>
      <c r="AB1752" s="56"/>
      <c r="AC1752" s="288" t="e">
        <f>VLOOKUP(D1752,Faturamento!D$3:F3187,3,0)</f>
        <v>#N/A</v>
      </c>
      <c r="AD1752" s="45"/>
      <c r="AE1752" s="55" t="str">
        <f>VLOOKUP(B1752,SAOM!B$2:T3293,16,0)</f>
        <v>-</v>
      </c>
      <c r="AF1752" s="55">
        <f t="shared" si="101"/>
        <v>41497</v>
      </c>
      <c r="AG1752" s="55"/>
      <c r="AH1752" s="55"/>
      <c r="AI1752" s="181"/>
      <c r="AJ1752" s="115"/>
      <c r="AK1752" s="115"/>
      <c r="AL1752" s="40" t="str">
        <f>VLOOKUP(B1752,SAOM!B$2:U3410,20,0)</f>
        <v>Modem.</v>
      </c>
    </row>
    <row r="1753" spans="1:38" s="15" customFormat="1" ht="15.75" customHeight="1">
      <c r="A1753" s="39">
        <v>5939</v>
      </c>
      <c r="B1753" s="31">
        <v>5939</v>
      </c>
      <c r="C1753" s="31">
        <v>5939</v>
      </c>
      <c r="D1753" s="33" t="str">
        <f>VLOOKUP(B1753,SAOM!B$2:H3410,7,0)</f>
        <v>-</v>
      </c>
      <c r="E1753" s="13">
        <v>41380</v>
      </c>
      <c r="F1753" s="13">
        <f t="shared" si="100"/>
        <v>41425</v>
      </c>
      <c r="G1753" s="13">
        <f>VLOOKUP(B1753,SAOM!B$2:D3297,3,0)</f>
        <v>41425</v>
      </c>
      <c r="H1753" s="13">
        <f t="shared" si="99"/>
        <v>41440</v>
      </c>
      <c r="I1753" s="13" t="s">
        <v>458</v>
      </c>
      <c r="J1753" s="10" t="s">
        <v>469</v>
      </c>
      <c r="K1753" s="33" t="str">
        <f>VLOOKUP(B1753,SAOM!B$2:H3294,4,0)</f>
        <v>A agendar</v>
      </c>
      <c r="L1753" s="10" t="s">
        <v>14234</v>
      </c>
      <c r="M1753" s="33" t="str">
        <f>VLOOKUP(B1753,SAOM!B$2:F3580,5,0)</f>
        <v>SH Sat</v>
      </c>
      <c r="N1753" s="11" t="s">
        <v>13947</v>
      </c>
      <c r="O1753" s="11" t="str">
        <f>VLOOKUP(N1753,Coordenadas!B$2:C2600,2,0)</f>
        <v>OESTE</v>
      </c>
      <c r="P1753" s="11" t="str">
        <f>VLOOKUP(N1753,Coordenadas!B$2:D2600,3,0)</f>
        <v>20°27'S</v>
      </c>
      <c r="Q1753" s="11" t="str">
        <f>VLOOKUP(N1753,Coordenadas!B$2:E2600,4,0)</f>
        <v>45°25'O</v>
      </c>
      <c r="R1753" s="33">
        <v>4033</v>
      </c>
      <c r="S1753" s="13">
        <v>41383</v>
      </c>
      <c r="T1753" s="35" t="str">
        <f>VLOOKUP(B1753,SAOM!B$2:M3294,9,0)</f>
        <v>Anésia Alves</v>
      </c>
      <c r="U1753" s="13" t="str">
        <f>VLOOKUP(B1753,SAOM!B$2:N3294,10,0)</f>
        <v>Rua Expedicionários, 174 - Bairro Quartéis</v>
      </c>
      <c r="V1753" s="35" t="str">
        <f>VLOOKUP(B1753,SAOM!B$2:P3294,12,0)</f>
        <v>37 3329 1177</v>
      </c>
      <c r="W1753" s="60" t="str">
        <f>VLOOKUP(B1753,SAOM!B$2:O3294,11,0)</f>
        <v>35570-000</v>
      </c>
      <c r="X1753" s="33" t="str">
        <f>VLOOKUP(B1753,SAOM!B$2:Q3294,13,0)</f>
        <v>-</v>
      </c>
      <c r="Y1753" s="13">
        <v>41408</v>
      </c>
      <c r="Z1753" s="50" t="s">
        <v>12883</v>
      </c>
      <c r="AA1753" s="28">
        <v>41408</v>
      </c>
      <c r="AB1753" s="28"/>
      <c r="AC1753" s="287" t="e">
        <f>VLOOKUP(D1753,Faturamento!D$3:F3188,3,0)</f>
        <v>#N/A</v>
      </c>
      <c r="AD1753" s="41"/>
      <c r="AE1753" s="14" t="str">
        <f>VLOOKUP(B1753,SAOM!B$2:T3294,16,0)</f>
        <v>-</v>
      </c>
      <c r="AF1753" s="14">
        <f t="shared" si="101"/>
        <v>41498</v>
      </c>
      <c r="AG1753" s="14"/>
      <c r="AH1753" s="14"/>
      <c r="AI1753" s="47"/>
      <c r="AJ1753" s="114"/>
      <c r="AK1753" s="114"/>
      <c r="AL1753" s="11" t="str">
        <f>VLOOKUP(B1753,SAOM!B$2:U3411,20,0)</f>
        <v>-</v>
      </c>
    </row>
    <row r="1754" spans="1:38" s="15" customFormat="1" ht="15.75" customHeight="1">
      <c r="A1754" s="39">
        <v>5940</v>
      </c>
      <c r="B1754" s="31">
        <v>5940</v>
      </c>
      <c r="C1754" s="31">
        <v>5940</v>
      </c>
      <c r="D1754" s="33" t="str">
        <f>VLOOKUP(B1754,SAOM!B$2:H3411,7,0)</f>
        <v>-</v>
      </c>
      <c r="E1754" s="13">
        <v>41380</v>
      </c>
      <c r="F1754" s="13">
        <f t="shared" si="100"/>
        <v>41425</v>
      </c>
      <c r="G1754" s="13">
        <f>VLOOKUP(B1754,SAOM!B$2:D3298,3,0)</f>
        <v>41425</v>
      </c>
      <c r="H1754" s="13">
        <f t="shared" si="99"/>
        <v>41440</v>
      </c>
      <c r="I1754" s="13" t="s">
        <v>458</v>
      </c>
      <c r="J1754" s="10" t="s">
        <v>469</v>
      </c>
      <c r="K1754" s="33" t="str">
        <f>VLOOKUP(B1754,SAOM!B$2:H3295,4,0)</f>
        <v>A agendar</v>
      </c>
      <c r="L1754" s="10" t="s">
        <v>14234</v>
      </c>
      <c r="M1754" s="33" t="str">
        <f>VLOOKUP(B1754,SAOM!B$2:F3581,5,0)</f>
        <v>SH Sat</v>
      </c>
      <c r="N1754" s="11" t="s">
        <v>13947</v>
      </c>
      <c r="O1754" s="11" t="str">
        <f>VLOOKUP(N1754,Coordenadas!B$2:C2601,2,0)</f>
        <v>OESTE</v>
      </c>
      <c r="P1754" s="11" t="str">
        <f>VLOOKUP(N1754,Coordenadas!B$2:D2601,3,0)</f>
        <v>20°27'S</v>
      </c>
      <c r="Q1754" s="11" t="str">
        <f>VLOOKUP(N1754,Coordenadas!B$2:E2601,4,0)</f>
        <v>45°25'O</v>
      </c>
      <c r="R1754" s="33">
        <v>4033</v>
      </c>
      <c r="S1754" s="13">
        <v>41383</v>
      </c>
      <c r="T1754" s="35" t="str">
        <f>VLOOKUP(B1754,SAOM!B$2:M3295,9,0)</f>
        <v>Marinez Rocha</v>
      </c>
      <c r="U1754" s="13" t="str">
        <f>VLOOKUP(B1754,SAOM!B$2:N3295,10,0)</f>
        <v>Rua Inhazinha Pires, 187 - Bairro Nossa Senhora de Lourdes</v>
      </c>
      <c r="V1754" s="35" t="str">
        <f>VLOOKUP(B1754,SAOM!B$2:P3295,12,0)</f>
        <v>37 3329 1183</v>
      </c>
      <c r="W1754" s="60" t="str">
        <f>VLOOKUP(B1754,SAOM!B$2:O3295,11,0)</f>
        <v>35570-000</v>
      </c>
      <c r="X1754" s="33" t="str">
        <f>VLOOKUP(B1754,SAOM!B$2:Q3295,13,0)</f>
        <v>-</v>
      </c>
      <c r="Y1754" s="13">
        <v>41408</v>
      </c>
      <c r="Z1754" s="50" t="s">
        <v>12883</v>
      </c>
      <c r="AA1754" s="28">
        <v>41408</v>
      </c>
      <c r="AB1754" s="28"/>
      <c r="AC1754" s="287" t="e">
        <f>VLOOKUP(D1754,Faturamento!D$3:F3189,3,0)</f>
        <v>#N/A</v>
      </c>
      <c r="AD1754" s="41"/>
      <c r="AE1754" s="14" t="str">
        <f>VLOOKUP(B1754,SAOM!B$2:T3295,16,0)</f>
        <v>-</v>
      </c>
      <c r="AF1754" s="14">
        <f t="shared" si="101"/>
        <v>41498</v>
      </c>
      <c r="AG1754" s="14"/>
      <c r="AH1754" s="14"/>
      <c r="AI1754" s="47"/>
      <c r="AJ1754" s="114"/>
      <c r="AK1754" s="114"/>
      <c r="AL1754" s="11" t="str">
        <f>VLOOKUP(B1754,SAOM!B$2:U3412,20,0)</f>
        <v>-</v>
      </c>
    </row>
    <row r="1755" spans="1:38" s="15" customFormat="1" ht="15.75" customHeight="1">
      <c r="A1755" s="39">
        <v>5941</v>
      </c>
      <c r="B1755" s="31">
        <v>5941</v>
      </c>
      <c r="C1755" s="31">
        <v>5941</v>
      </c>
      <c r="D1755" s="33" t="str">
        <f>VLOOKUP(B1755,SAOM!B$2:H3412,7,0)</f>
        <v>-</v>
      </c>
      <c r="E1755" s="13">
        <v>41380</v>
      </c>
      <c r="F1755" s="13">
        <f t="shared" si="100"/>
        <v>41425</v>
      </c>
      <c r="G1755" s="13">
        <f>VLOOKUP(B1755,SAOM!B$2:D3299,3,0)</f>
        <v>41425</v>
      </c>
      <c r="H1755" s="13">
        <f t="shared" si="99"/>
        <v>41440</v>
      </c>
      <c r="I1755" s="13" t="s">
        <v>458</v>
      </c>
      <c r="J1755" s="10" t="s">
        <v>2171</v>
      </c>
      <c r="K1755" s="33" t="str">
        <f>VLOOKUP(B1755,SAOM!B$2:H3296,4,0)</f>
        <v>A agendar</v>
      </c>
      <c r="L1755" s="10" t="s">
        <v>14234</v>
      </c>
      <c r="M1755" s="33" t="str">
        <f>VLOOKUP(B1755,SAOM!B$2:F3582,5,0)</f>
        <v>SH Sat</v>
      </c>
      <c r="N1755" s="11" t="s">
        <v>13947</v>
      </c>
      <c r="O1755" s="11" t="str">
        <f>VLOOKUP(N1755,Coordenadas!B$2:C2602,2,0)</f>
        <v>OESTE</v>
      </c>
      <c r="P1755" s="11" t="str">
        <f>VLOOKUP(N1755,Coordenadas!B$2:D2602,3,0)</f>
        <v>20°27'S</v>
      </c>
      <c r="Q1755" s="11" t="str">
        <f>VLOOKUP(N1755,Coordenadas!B$2:E2602,4,0)</f>
        <v>45°25'O</v>
      </c>
      <c r="R1755" s="33">
        <v>4033</v>
      </c>
      <c r="S1755" s="13">
        <v>41383</v>
      </c>
      <c r="T1755" s="35" t="str">
        <f>VLOOKUP(B1755,SAOM!B$2:M3296,9,0)</f>
        <v>Luciana Coimbra</v>
      </c>
      <c r="U1755" s="13" t="str">
        <f>VLOOKUP(B1755,SAOM!B$2:N3296,10,0)</f>
        <v>Rua Salgado Filho, 360 - Bairro Alvorada</v>
      </c>
      <c r="V1755" s="35" t="str">
        <f>VLOOKUP(B1755,SAOM!B$2:P3296,12,0)</f>
        <v>37 3329 1179</v>
      </c>
      <c r="W1755" s="60" t="str">
        <f>VLOOKUP(B1755,SAOM!B$2:O3296,11,0)</f>
        <v>35570-000</v>
      </c>
      <c r="X1755" s="33" t="str">
        <f>VLOOKUP(B1755,SAOM!B$2:Q3296,13,0)</f>
        <v>-</v>
      </c>
      <c r="Y1755" s="13">
        <v>41408</v>
      </c>
      <c r="Z1755" s="50" t="s">
        <v>12883</v>
      </c>
      <c r="AA1755" s="28"/>
      <c r="AB1755" s="28"/>
      <c r="AC1755" s="287" t="e">
        <f>VLOOKUP(D1755,Faturamento!D$3:F3190,3,0)</f>
        <v>#N/A</v>
      </c>
      <c r="AD1755" s="41"/>
      <c r="AE1755" s="14" t="str">
        <f>VLOOKUP(B1755,SAOM!B$2:T3296,16,0)</f>
        <v>-</v>
      </c>
      <c r="AF1755" s="14">
        <f t="shared" si="101"/>
        <v>90</v>
      </c>
      <c r="AG1755" s="14"/>
      <c r="AH1755" s="14"/>
      <c r="AI1755" s="47"/>
      <c r="AJ1755" s="114"/>
      <c r="AK1755" s="114"/>
      <c r="AL1755" s="11" t="str">
        <f>VLOOKUP(B1755,SAOM!B$2:U3413,20,0)</f>
        <v>-</v>
      </c>
    </row>
    <row r="1756" spans="1:38" s="15" customFormat="1" ht="15.75" customHeight="1">
      <c r="A1756" s="39">
        <v>5942</v>
      </c>
      <c r="B1756" s="31">
        <v>5942</v>
      </c>
      <c r="C1756" s="31">
        <v>5942</v>
      </c>
      <c r="D1756" s="33" t="str">
        <f>VLOOKUP(B1756,SAOM!B$2:H3413,7,0)</f>
        <v>-</v>
      </c>
      <c r="E1756" s="13">
        <v>41380</v>
      </c>
      <c r="F1756" s="13">
        <f t="shared" si="100"/>
        <v>41425</v>
      </c>
      <c r="G1756" s="13">
        <f>VLOOKUP(B1756,SAOM!B$2:D3300,3,0)</f>
        <v>41425</v>
      </c>
      <c r="H1756" s="13">
        <f t="shared" si="99"/>
        <v>41440</v>
      </c>
      <c r="I1756" s="13" t="s">
        <v>458</v>
      </c>
      <c r="J1756" s="10" t="s">
        <v>2171</v>
      </c>
      <c r="K1756" s="33" t="str">
        <f>VLOOKUP(B1756,SAOM!B$2:H3297,4,0)</f>
        <v>A agendar</v>
      </c>
      <c r="L1756" s="10" t="s">
        <v>14234</v>
      </c>
      <c r="M1756" s="33" t="str">
        <f>VLOOKUP(B1756,SAOM!B$2:F3583,5,0)</f>
        <v>SH Sat</v>
      </c>
      <c r="N1756" s="11" t="s">
        <v>13947</v>
      </c>
      <c r="O1756" s="11" t="str">
        <f>VLOOKUP(N1756,Coordenadas!B$2:C2603,2,0)</f>
        <v>OESTE</v>
      </c>
      <c r="P1756" s="11" t="str">
        <f>VLOOKUP(N1756,Coordenadas!B$2:D2603,3,0)</f>
        <v>20°27'S</v>
      </c>
      <c r="Q1756" s="11" t="str">
        <f>VLOOKUP(N1756,Coordenadas!B$2:E2603,4,0)</f>
        <v>45°25'O</v>
      </c>
      <c r="R1756" s="33">
        <v>4033</v>
      </c>
      <c r="S1756" s="13">
        <v>41383</v>
      </c>
      <c r="T1756" s="35" t="str">
        <f>VLOOKUP(B1756,SAOM!B$2:M3297,9,0)</f>
        <v>Elaine Aparecida Alves</v>
      </c>
      <c r="U1756" s="13" t="str">
        <f>VLOOKUP(B1756,SAOM!B$2:N3297,10,0)</f>
        <v>Rua Geraldo Almeida, 631 - Bairro Vargem Grande</v>
      </c>
      <c r="V1756" s="35" t="str">
        <f>VLOOKUP(B1756,SAOM!B$2:P3297,12,0)</f>
        <v>37 3329 1188</v>
      </c>
      <c r="W1756" s="60" t="str">
        <f>VLOOKUP(B1756,SAOM!B$2:O3297,11,0)</f>
        <v>35570-000</v>
      </c>
      <c r="X1756" s="33" t="str">
        <f>VLOOKUP(B1756,SAOM!B$2:Q3297,13,0)</f>
        <v>-</v>
      </c>
      <c r="Y1756" s="13">
        <v>41408</v>
      </c>
      <c r="Z1756" s="50" t="s">
        <v>12883</v>
      </c>
      <c r="AA1756" s="28"/>
      <c r="AB1756" s="28"/>
      <c r="AC1756" s="287" t="e">
        <f>VLOOKUP(D1756,Faturamento!D$3:F3191,3,0)</f>
        <v>#N/A</v>
      </c>
      <c r="AD1756" s="41"/>
      <c r="AE1756" s="14" t="str">
        <f>VLOOKUP(B1756,SAOM!B$2:T3297,16,0)</f>
        <v>-</v>
      </c>
      <c r="AF1756" s="14">
        <f t="shared" si="101"/>
        <v>90</v>
      </c>
      <c r="AG1756" s="14"/>
      <c r="AH1756" s="14"/>
      <c r="AI1756" s="47"/>
      <c r="AJ1756" s="114"/>
      <c r="AK1756" s="114"/>
      <c r="AL1756" s="11" t="str">
        <f>VLOOKUP(B1756,SAOM!B$2:U3414,20,0)</f>
        <v>-</v>
      </c>
    </row>
    <row r="1757" spans="1:38" s="15" customFormat="1" ht="15.75" customHeight="1">
      <c r="A1757" s="39">
        <v>5943</v>
      </c>
      <c r="B1757" s="31">
        <v>5943</v>
      </c>
      <c r="C1757" s="31">
        <v>5943</v>
      </c>
      <c r="D1757" s="33" t="str">
        <f>VLOOKUP(B1757,SAOM!B$2:H3414,7,0)</f>
        <v>-</v>
      </c>
      <c r="E1757" s="13">
        <v>41380</v>
      </c>
      <c r="F1757" s="13">
        <f t="shared" si="100"/>
        <v>41425</v>
      </c>
      <c r="G1757" s="13">
        <f>VLOOKUP(B1757,SAOM!B$2:D3301,3,0)</f>
        <v>41425</v>
      </c>
      <c r="H1757" s="13">
        <f t="shared" ref="H1757:H1820" si="102">F1757+15</f>
        <v>41440</v>
      </c>
      <c r="I1757" s="13" t="s">
        <v>458</v>
      </c>
      <c r="J1757" s="10" t="s">
        <v>688</v>
      </c>
      <c r="K1757" s="33" t="str">
        <f>VLOOKUP(B1757,SAOM!B$2:H3298,4,0)</f>
        <v>A agendar</v>
      </c>
      <c r="L1757" s="10" t="s">
        <v>14234</v>
      </c>
      <c r="M1757" s="33" t="str">
        <f>VLOOKUP(B1757,SAOM!B$2:F3584,5,0)</f>
        <v>SH Sat</v>
      </c>
      <c r="N1757" s="11" t="s">
        <v>13947</v>
      </c>
      <c r="O1757" s="11" t="str">
        <f>VLOOKUP(N1757,Coordenadas!B$2:C2604,2,0)</f>
        <v>OESTE</v>
      </c>
      <c r="P1757" s="11" t="str">
        <f>VLOOKUP(N1757,Coordenadas!B$2:D2604,3,0)</f>
        <v>20°27'S</v>
      </c>
      <c r="Q1757" s="11" t="str">
        <f>VLOOKUP(N1757,Coordenadas!B$2:E2604,4,0)</f>
        <v>45°25'O</v>
      </c>
      <c r="R1757" s="33">
        <v>4033</v>
      </c>
      <c r="S1757" s="13">
        <v>41383</v>
      </c>
      <c r="T1757" s="35" t="str">
        <f>VLOOKUP(B1757,SAOM!B$2:M3298,9,0)</f>
        <v>Maria Inês Mâcedo</v>
      </c>
      <c r="U1757" s="13" t="str">
        <f>VLOOKUP(B1757,SAOM!B$2:N3298,10,0)</f>
        <v>Rua B3 s/n.º - Bairro Cidade Nova</v>
      </c>
      <c r="V1757" s="35" t="str">
        <f>VLOOKUP(B1757,SAOM!B$2:P3298,12,0)</f>
        <v>37 3329 1184</v>
      </c>
      <c r="W1757" s="60" t="str">
        <f>VLOOKUP(B1757,SAOM!B$2:O3298,11,0)</f>
        <v>35570-000</v>
      </c>
      <c r="X1757" s="33" t="str">
        <f>VLOOKUP(B1757,SAOM!B$2:Q3298,13,0)</f>
        <v>-</v>
      </c>
      <c r="Y1757" s="13"/>
      <c r="Z1757" s="50"/>
      <c r="AA1757" s="28"/>
      <c r="AB1757" s="28"/>
      <c r="AC1757" s="287" t="e">
        <f>VLOOKUP(D1757,Faturamento!D$3:F3192,3,0)</f>
        <v>#N/A</v>
      </c>
      <c r="AD1757" s="41"/>
      <c r="AE1757" s="14" t="str">
        <f>VLOOKUP(B1757,SAOM!B$2:T3298,16,0)</f>
        <v>-</v>
      </c>
      <c r="AF1757" s="14">
        <f t="shared" si="101"/>
        <v>90</v>
      </c>
      <c r="AG1757" s="14"/>
      <c r="AH1757" s="14"/>
      <c r="AI1757" s="47"/>
      <c r="AJ1757" s="114"/>
      <c r="AK1757" s="114"/>
      <c r="AL1757" s="11" t="str">
        <f>VLOOKUP(B1757,SAOM!B$2:U3415,20,0)</f>
        <v>-</v>
      </c>
    </row>
    <row r="1758" spans="1:38" s="57" customFormat="1" ht="15.75" customHeight="1">
      <c r="A1758" s="39">
        <v>5944</v>
      </c>
      <c r="B1758" s="31">
        <v>5944</v>
      </c>
      <c r="C1758" s="31">
        <v>5944</v>
      </c>
      <c r="D1758" s="31" t="str">
        <f>VLOOKUP(B1758,SAOM!B$2:H3415,7,0)</f>
        <v>SES-CAIS-5944</v>
      </c>
      <c r="E1758" s="24">
        <v>41380</v>
      </c>
      <c r="F1758" s="24">
        <f t="shared" si="100"/>
        <v>41425</v>
      </c>
      <c r="G1758" s="24">
        <f>VLOOKUP(B1758,SAOM!B$2:D3302,3,0)</f>
        <v>41426</v>
      </c>
      <c r="H1758" s="24">
        <f t="shared" si="102"/>
        <v>41440</v>
      </c>
      <c r="I1758" s="24">
        <v>41396</v>
      </c>
      <c r="J1758" s="48" t="s">
        <v>469</v>
      </c>
      <c r="K1758" s="31" t="str">
        <f>VLOOKUP(B1758,SAOM!B$2:H3299,4,0)</f>
        <v>Aceito</v>
      </c>
      <c r="L1758" s="48" t="s">
        <v>14234</v>
      </c>
      <c r="M1758" s="31" t="str">
        <f>VLOOKUP(B1758,SAOM!B$2:F3585,5,0)</f>
        <v>SH Sat</v>
      </c>
      <c r="N1758" s="40" t="s">
        <v>13902</v>
      </c>
      <c r="O1758" s="40" t="str">
        <f>VLOOKUP(N1758,Coordenadas!B$2:C2605,2,0)</f>
        <v>SUL</v>
      </c>
      <c r="P1758" s="40" t="str">
        <f>VLOOKUP(N1758,Coordenadas!B$2:D2605,3,0)</f>
        <v>21°46'S</v>
      </c>
      <c r="Q1758" s="40" t="str">
        <f>VLOOKUP(N1758,Coordenadas!B$2:E2605,4,0)</f>
        <v>45°51'O</v>
      </c>
      <c r="R1758" s="31">
        <v>4033</v>
      </c>
      <c r="S1758" s="24">
        <v>41400</v>
      </c>
      <c r="T1758" s="54" t="str">
        <f>VLOOKUP(B1758,SAOM!B$2:M3299,9,0)</f>
        <v>Rogério / Michele</v>
      </c>
      <c r="U1758" s="24" t="str">
        <f>VLOOKUP(B1758,SAOM!B$2:N3299,10,0)</f>
        <v>Rua Coronel Antônio Cândido, 91 Praça Monsenhor Prado - Centro</v>
      </c>
      <c r="V1758" s="54" t="str">
        <f>VLOOKUP(B1758,SAOM!B$2:P3299,12,0)</f>
        <v>35 3282 1253</v>
      </c>
      <c r="W1758" s="175" t="str">
        <f>VLOOKUP(B1758,SAOM!B$2:O3299,11,0)</f>
        <v>37760-000</v>
      </c>
      <c r="X1758" s="31" t="str">
        <f>VLOOKUP(B1758,SAOM!B$2:Q3299,13,0)</f>
        <v>00:20:0e:10:60:28</v>
      </c>
      <c r="Y1758" s="24">
        <v>41403</v>
      </c>
      <c r="Z1758" s="222" t="s">
        <v>13262</v>
      </c>
      <c r="AA1758" s="56">
        <v>41404</v>
      </c>
      <c r="AB1758" s="56"/>
      <c r="AC1758" s="288" t="e">
        <f>VLOOKUP(D1758,Faturamento!D$3:F3193,3,0)</f>
        <v>#N/A</v>
      </c>
      <c r="AD1758" s="45"/>
      <c r="AE1758" s="55" t="str">
        <f>VLOOKUP(B1758,SAOM!B$2:T3299,16,0)</f>
        <v>03/05/2013 13:38:38 	Ivan Santos 	Atualizado.  	Pendência Ativação Resolvida
03/05/2013 09:28:14 	Hernan Martins Alves 	OS 5944 na cidade de Carvalhópolis/MG mudou para o endereço Pça Monsenhor Prado, s/n.   	Pendência Ativação</v>
      </c>
      <c r="AF1758" s="55">
        <f t="shared" si="101"/>
        <v>41494</v>
      </c>
      <c r="AG1758" s="55"/>
      <c r="AH1758" s="55"/>
      <c r="AI1758" s="181"/>
      <c r="AJ1758" s="115"/>
      <c r="AK1758" s="115"/>
      <c r="AL1758" s="40" t="str">
        <f>VLOOKUP(B1758,SAOM!B$2:U3416,20,0)</f>
        <v>Conectado ao modem</v>
      </c>
    </row>
    <row r="1759" spans="1:38" s="57" customFormat="1" ht="15.75" customHeight="1">
      <c r="A1759" s="39">
        <v>6156</v>
      </c>
      <c r="B1759" s="31">
        <v>6156</v>
      </c>
      <c r="C1759" s="31">
        <v>6156</v>
      </c>
      <c r="D1759" s="31" t="str">
        <f>VLOOKUP(B1759,SAOM!B$2:H3416,7,0)</f>
        <v>SES-CENA-6156</v>
      </c>
      <c r="E1759" s="24">
        <v>41380</v>
      </c>
      <c r="F1759" s="24">
        <f t="shared" si="100"/>
        <v>41425</v>
      </c>
      <c r="G1759" s="24">
        <f>VLOOKUP(B1759,SAOM!B$2:D3303,3,0)</f>
        <v>41425</v>
      </c>
      <c r="H1759" s="24">
        <f t="shared" si="102"/>
        <v>41440</v>
      </c>
      <c r="I1759" s="24" t="s">
        <v>458</v>
      </c>
      <c r="J1759" s="48" t="s">
        <v>469</v>
      </c>
      <c r="K1759" s="31" t="str">
        <f>VLOOKUP(B1759,SAOM!B$2:H3300,4,0)</f>
        <v>Aceito</v>
      </c>
      <c r="L1759" s="48" t="s">
        <v>456</v>
      </c>
      <c r="M1759" s="31" t="str">
        <f>VLOOKUP(B1759,SAOM!B$2:F3586,5,0)</f>
        <v>Lider</v>
      </c>
      <c r="N1759" s="40" t="s">
        <v>13906</v>
      </c>
      <c r="O1759" s="40" t="str">
        <f>VLOOKUP(N1759,Coordenadas!B$2:C2606,2,0)</f>
        <v>TRIÂNGULO DO NORTE</v>
      </c>
      <c r="P1759" s="40" t="str">
        <f>VLOOKUP(N1759,Coordenadas!B$2:D2606,3,0)</f>
        <v>18°35'S</v>
      </c>
      <c r="Q1759" s="40" t="str">
        <f>VLOOKUP(N1759,Coordenadas!B$2:E2606,4,0)</f>
        <v>49°11'O</v>
      </c>
      <c r="R1759" s="31">
        <v>4033</v>
      </c>
      <c r="S1759" s="24">
        <v>41383</v>
      </c>
      <c r="T1759" s="54" t="str">
        <f>VLOOKUP(B1759,SAOM!B$2:M3300,9,0)</f>
        <v>GEZILÉIA CARREIRO CARNEIRO</v>
      </c>
      <c r="U1759" s="24" t="str">
        <f>VLOOKUP(B1759,SAOM!B$2:N3300,10,0)</f>
        <v>RUA DOS MACHADOS, 255 - BAIRRO CENTRO</v>
      </c>
      <c r="V1759" s="54" t="str">
        <f>VLOOKUP(B1759,SAOM!B$2:P3300,12,0)</f>
        <v>(34)3267-8016</v>
      </c>
      <c r="W1759" s="175" t="str">
        <f>VLOOKUP(B1759,SAOM!B$2:O3300,11,0)</f>
        <v>38390-000</v>
      </c>
      <c r="X1759" s="31" t="str">
        <f>VLOOKUP(B1759,SAOM!B$2:Q3300,13,0)</f>
        <v>00:20:0e:10:56:94</v>
      </c>
      <c r="Y1759" s="24">
        <v>41396</v>
      </c>
      <c r="Z1759" s="222" t="s">
        <v>4973</v>
      </c>
      <c r="AA1759" s="56">
        <v>41396</v>
      </c>
      <c r="AB1759" s="56"/>
      <c r="AC1759" s="288" t="e">
        <f>VLOOKUP(D1759,Faturamento!D$3:F3194,3,0)</f>
        <v>#N/A</v>
      </c>
      <c r="AD1759" s="45"/>
      <c r="AE1759" s="55" t="str">
        <f>VLOOKUP(B1759,SAOM!B$2:T3300,16,0)</f>
        <v>-</v>
      </c>
      <c r="AF1759" s="55">
        <f t="shared" si="101"/>
        <v>41486</v>
      </c>
      <c r="AG1759" s="55"/>
      <c r="AH1759" s="55"/>
      <c r="AI1759" s="181"/>
      <c r="AJ1759" s="115"/>
      <c r="AK1759" s="115"/>
      <c r="AL1759" s="40" t="str">
        <f>VLOOKUP(B1759,SAOM!B$2:U3417,20,0)</f>
        <v>Modem.</v>
      </c>
    </row>
    <row r="1760" spans="1:38" s="57" customFormat="1" ht="15.75" customHeight="1">
      <c r="A1760" s="39">
        <v>6158</v>
      </c>
      <c r="B1760" s="31">
        <v>6158</v>
      </c>
      <c r="C1760" s="31">
        <v>6158</v>
      </c>
      <c r="D1760" s="31" t="str">
        <f>VLOOKUP(B1760,SAOM!B$2:H3417,7,0)</f>
        <v>SES-COAS-6158</v>
      </c>
      <c r="E1760" s="24">
        <v>41380</v>
      </c>
      <c r="F1760" s="24">
        <f t="shared" si="100"/>
        <v>41425</v>
      </c>
      <c r="G1760" s="24">
        <f>VLOOKUP(B1760,SAOM!B$2:D3304,3,0)</f>
        <v>41425</v>
      </c>
      <c r="H1760" s="24">
        <f t="shared" si="102"/>
        <v>41440</v>
      </c>
      <c r="I1760" s="24" t="s">
        <v>458</v>
      </c>
      <c r="J1760" s="48" t="s">
        <v>469</v>
      </c>
      <c r="K1760" s="31" t="str">
        <f>VLOOKUP(B1760,SAOM!B$2:H3301,4,0)</f>
        <v>Aceito</v>
      </c>
      <c r="L1760" s="48" t="s">
        <v>456</v>
      </c>
      <c r="M1760" s="31" t="str">
        <f>VLOOKUP(B1760,SAOM!B$2:F3587,5,0)</f>
        <v>Lider</v>
      </c>
      <c r="N1760" s="40" t="s">
        <v>13922</v>
      </c>
      <c r="O1760" s="40" t="str">
        <f>VLOOKUP(N1760,Coordenadas!B$2:C2607,2,0)</f>
        <v>JEQUITINHONHA</v>
      </c>
      <c r="P1760" s="40" t="str">
        <f>VLOOKUP(N1760,Coordenadas!B$2:D2607,3,0)</f>
        <v>18°04'S</v>
      </c>
      <c r="Q1760" s="40" t="str">
        <f>VLOOKUP(N1760,Coordenadas!B$2:E2607,4,0)</f>
        <v>43°29'O</v>
      </c>
      <c r="R1760" s="31">
        <v>4033</v>
      </c>
      <c r="S1760" s="24">
        <v>41383</v>
      </c>
      <c r="T1760" s="54" t="str">
        <f>VLOOKUP(B1760,SAOM!B$2:M3301,9,0)</f>
        <v>CLAUDIO LUIZ FERREIRA JUNIOR</v>
      </c>
      <c r="U1760" s="24" t="str">
        <f>VLOOKUP(B1760,SAOM!B$2:N3301,10,0)</f>
        <v>RUA ZOROASTRO MEIRA, S/N - BAIRRO CENTRO</v>
      </c>
      <c r="V1760" s="54" t="str">
        <f>VLOOKUP(B1760,SAOM!B$2:P3301,12,0)</f>
        <v>(38)9995-9856 (Cláud</v>
      </c>
      <c r="W1760" s="175" t="str">
        <f>VLOOKUP(B1760,SAOM!B$2:O3301,11,0)</f>
        <v>39188-000</v>
      </c>
      <c r="X1760" s="31" t="str">
        <f>VLOOKUP(B1760,SAOM!B$2:Q3301,13,0)</f>
        <v>00:20:0E:10:59:21</v>
      </c>
      <c r="Y1760" s="24">
        <v>41396</v>
      </c>
      <c r="Z1760" s="222" t="s">
        <v>7306</v>
      </c>
      <c r="AA1760" s="56">
        <v>41396</v>
      </c>
      <c r="AB1760" s="56"/>
      <c r="AC1760" s="288" t="e">
        <f>VLOOKUP(D1760,Faturamento!D$3:F3195,3,0)</f>
        <v>#N/A</v>
      </c>
      <c r="AD1760" s="45"/>
      <c r="AE1760" s="55" t="str">
        <f>VLOOKUP(B1760,SAOM!B$2:T3301,16,0)</f>
        <v>-</v>
      </c>
      <c r="AF1760" s="55">
        <f t="shared" si="101"/>
        <v>41486</v>
      </c>
      <c r="AG1760" s="55"/>
      <c r="AH1760" s="55"/>
      <c r="AI1760" s="181"/>
      <c r="AJ1760" s="115"/>
      <c r="AK1760" s="115"/>
      <c r="AL1760" s="40" t="str">
        <f>VLOOKUP(B1760,SAOM!B$2:U3418,20,0)</f>
        <v>Não vai deixar devido que o cabo não vai ate o computador.</v>
      </c>
    </row>
    <row r="1761" spans="1:38" s="15" customFormat="1" ht="15.75" customHeight="1">
      <c r="A1761" s="39">
        <v>6159</v>
      </c>
      <c r="B1761" s="31">
        <v>6159</v>
      </c>
      <c r="C1761" s="31">
        <v>6159</v>
      </c>
      <c r="D1761" s="33" t="str">
        <f>VLOOKUP(B1761,SAOM!B$2:H3418,7,0)</f>
        <v>-</v>
      </c>
      <c r="E1761" s="13">
        <v>41380</v>
      </c>
      <c r="F1761" s="13">
        <f t="shared" si="100"/>
        <v>41425</v>
      </c>
      <c r="G1761" s="13">
        <f>VLOOKUP(B1761,SAOM!B$2:D3305,3,0)</f>
        <v>41425</v>
      </c>
      <c r="H1761" s="13">
        <f t="shared" si="102"/>
        <v>41440</v>
      </c>
      <c r="I1761" s="13" t="s">
        <v>458</v>
      </c>
      <c r="J1761" s="10" t="s">
        <v>688</v>
      </c>
      <c r="K1761" s="33" t="str">
        <f>VLOOKUP(B1761,SAOM!B$2:H3302,4,0)</f>
        <v>A agendar</v>
      </c>
      <c r="L1761" s="10" t="s">
        <v>14234</v>
      </c>
      <c r="M1761" s="33" t="str">
        <f>VLOOKUP(B1761,SAOM!B$2:F3588,5,0)</f>
        <v>SH Sat</v>
      </c>
      <c r="N1761" s="11" t="s">
        <v>13937</v>
      </c>
      <c r="O1761" s="11" t="str">
        <f>VLOOKUP(N1761,Coordenadas!B$2:C2608,2,0)</f>
        <v>SUDESTE</v>
      </c>
      <c r="P1761" s="11" t="str">
        <f>VLOOKUP(N1761,Coordenadas!B$2:D2608,3,0)</f>
        <v xml:space="preserve"> 21°19'17.38"S</v>
      </c>
      <c r="Q1761" s="11" t="str">
        <f>VLOOKUP(N1761,Coordenadas!B$2:E2608,4,0)</f>
        <v xml:space="preserve"> 42°48'29.91"O</v>
      </c>
      <c r="R1761" s="33">
        <v>4033</v>
      </c>
      <c r="S1761" s="13">
        <v>41383</v>
      </c>
      <c r="T1761" s="35" t="str">
        <f>VLOOKUP(B1761,SAOM!B$2:M3302,9,0)</f>
        <v>VINÍCIUS DE SOUZA VIEIRA MUNIZ</v>
      </c>
      <c r="U1761" s="13" t="str">
        <f>VLOOKUP(B1761,SAOM!B$2:N3302,10,0)</f>
        <v>RUA NILO LACERDA WERNECK,nº 01 - BAIRRO BELA VISTA</v>
      </c>
      <c r="V1761" s="35" t="str">
        <f>VLOOKUP(B1761,SAOM!B$2:P3302,12,0)</f>
        <v>(32)3453-1336</v>
      </c>
      <c r="W1761" s="60" t="str">
        <f>VLOOKUP(B1761,SAOM!B$2:O3302,11,0)</f>
        <v>36784-000</v>
      </c>
      <c r="X1761" s="33" t="str">
        <f>VLOOKUP(B1761,SAOM!B$2:Q3302,13,0)</f>
        <v>-</v>
      </c>
      <c r="Y1761" s="13"/>
      <c r="Z1761" s="50"/>
      <c r="AA1761" s="28"/>
      <c r="AB1761" s="28"/>
      <c r="AC1761" s="287" t="e">
        <f>VLOOKUP(D1761,Faturamento!D$3:F3196,3,0)</f>
        <v>#N/A</v>
      </c>
      <c r="AD1761" s="41"/>
      <c r="AE1761" s="14" t="str">
        <f>VLOOKUP(B1761,SAOM!B$2:T3302,16,0)</f>
        <v>-</v>
      </c>
      <c r="AF1761" s="14">
        <f t="shared" si="101"/>
        <v>90</v>
      </c>
      <c r="AG1761" s="14"/>
      <c r="AH1761" s="14"/>
      <c r="AI1761" s="47"/>
      <c r="AJ1761" s="114"/>
      <c r="AK1761" s="114"/>
      <c r="AL1761" s="11" t="str">
        <f>VLOOKUP(B1761,SAOM!B$2:U3419,20,0)</f>
        <v>-</v>
      </c>
    </row>
    <row r="1762" spans="1:38" s="15" customFormat="1" ht="15.75" customHeight="1">
      <c r="A1762" s="39">
        <v>6719</v>
      </c>
      <c r="B1762" s="31">
        <v>6719</v>
      </c>
      <c r="C1762" s="31">
        <v>6719</v>
      </c>
      <c r="D1762" s="33" t="str">
        <f>VLOOKUP(B1762,SAOM!B$2:H3419,7,0)</f>
        <v>-</v>
      </c>
      <c r="E1762" s="13">
        <v>41380</v>
      </c>
      <c r="F1762" s="13">
        <f t="shared" si="100"/>
        <v>41425</v>
      </c>
      <c r="G1762" s="13">
        <f>VLOOKUP(B1762,SAOM!B$2:D3306,3,0)</f>
        <v>41425</v>
      </c>
      <c r="H1762" s="13">
        <f t="shared" si="102"/>
        <v>41440</v>
      </c>
      <c r="I1762" s="13" t="s">
        <v>458</v>
      </c>
      <c r="J1762" s="10" t="s">
        <v>688</v>
      </c>
      <c r="K1762" s="33" t="str">
        <f>VLOOKUP(B1762,SAOM!B$2:H3303,4,0)</f>
        <v>Agendado</v>
      </c>
      <c r="L1762" s="10" t="s">
        <v>456</v>
      </c>
      <c r="M1762" s="33" t="str">
        <f>VLOOKUP(B1762,SAOM!B$2:F3589,5,0)</f>
        <v>Lider</v>
      </c>
      <c r="N1762" s="11" t="s">
        <v>168</v>
      </c>
      <c r="O1762" s="11" t="str">
        <f>VLOOKUP(N1762,Coordenadas!B$2:C2609,2,0)</f>
        <v>CENTRO</v>
      </c>
      <c r="P1762" s="11" t="str">
        <f>VLOOKUP(N1762,Coordenadas!B$2:D2609,3,0)</f>
        <v>19º 28’18.8"S</v>
      </c>
      <c r="Q1762" s="11" t="str">
        <f>VLOOKUP(N1762,Coordenadas!B$2:E2609,4,0)</f>
        <v>44º13’31.6"O</v>
      </c>
      <c r="R1762" s="33">
        <v>4033</v>
      </c>
      <c r="S1762" s="13">
        <v>41383</v>
      </c>
      <c r="T1762" s="35" t="str">
        <f>VLOOKUP(B1762,SAOM!B$2:M3303,9,0)</f>
        <v>RILSON MALARD/ NILMA JULIA/</v>
      </c>
      <c r="U1762" s="13" t="str">
        <f>VLOOKUP(B1762,SAOM!B$2:N3303,10,0)</f>
        <v>RUA SANTA JULIANA II, 2876 - BAIRRO SÃO JOÃO</v>
      </c>
      <c r="V1762" s="35" t="str">
        <f>VLOOKUP(B1762,SAOM!B$2:P3303,12,0)</f>
        <v xml:space="preserve"> 	3773-4203</v>
      </c>
      <c r="W1762" s="60" t="str">
        <f>VLOOKUP(B1762,SAOM!B$2:O3303,11,0)</f>
        <v>35701-004</v>
      </c>
      <c r="X1762" s="33" t="str">
        <f>VLOOKUP(B1762,SAOM!B$2:Q3303,13,0)</f>
        <v>-</v>
      </c>
      <c r="Y1762" s="13"/>
      <c r="Z1762" s="50"/>
      <c r="AA1762" s="28"/>
      <c r="AB1762" s="28"/>
      <c r="AC1762" s="287" t="e">
        <f>VLOOKUP(D1762,Faturamento!D$3:F3197,3,0)</f>
        <v>#N/A</v>
      </c>
      <c r="AD1762" s="41"/>
      <c r="AE1762" s="14" t="str">
        <f>VLOOKUP(B1762,SAOM!B$2:T3303,16,0)</f>
        <v>-</v>
      </c>
      <c r="AF1762" s="14">
        <f t="shared" si="101"/>
        <v>90</v>
      </c>
      <c r="AG1762" s="14"/>
      <c r="AH1762" s="14"/>
      <c r="AI1762" s="47"/>
      <c r="AJ1762" s="114"/>
      <c r="AK1762" s="114"/>
      <c r="AL1762" s="11" t="str">
        <f>VLOOKUP(B1762,SAOM!B$2:U3420,20,0)</f>
        <v>-</v>
      </c>
    </row>
    <row r="1763" spans="1:38" s="57" customFormat="1" ht="15.75" customHeight="1">
      <c r="A1763" s="39">
        <v>6718</v>
      </c>
      <c r="B1763" s="31">
        <v>6718</v>
      </c>
      <c r="C1763" s="31">
        <v>6718</v>
      </c>
      <c r="D1763" s="31" t="str">
        <f>VLOOKUP(B1763,SAOM!B$2:H3420,7,0)</f>
        <v>SES-SEAS-6718</v>
      </c>
      <c r="E1763" s="24">
        <v>41380</v>
      </c>
      <c r="F1763" s="24">
        <f t="shared" ref="F1763:F1826" si="103">E1763+45</f>
        <v>41425</v>
      </c>
      <c r="G1763" s="24">
        <f>VLOOKUP(B1763,SAOM!B$2:D3307,3,0)</f>
        <v>41425</v>
      </c>
      <c r="H1763" s="24">
        <f t="shared" si="102"/>
        <v>41440</v>
      </c>
      <c r="I1763" s="24" t="s">
        <v>458</v>
      </c>
      <c r="J1763" s="48" t="s">
        <v>469</v>
      </c>
      <c r="K1763" s="31" t="str">
        <f>VLOOKUP(B1763,SAOM!B$2:H3304,4,0)</f>
        <v>Aceito</v>
      </c>
      <c r="L1763" s="48" t="s">
        <v>456</v>
      </c>
      <c r="M1763" s="33" t="str">
        <f>VLOOKUP(B1763,SAOM!B$2:F3590,5,0)</f>
        <v>Lider</v>
      </c>
      <c r="N1763" s="40" t="s">
        <v>168</v>
      </c>
      <c r="O1763" s="40" t="str">
        <f>VLOOKUP(N1763,Coordenadas!B$2:C2610,2,0)</f>
        <v>CENTRO</v>
      </c>
      <c r="P1763" s="40" t="str">
        <f>VLOOKUP(N1763,Coordenadas!B$2:D2610,3,0)</f>
        <v>19º 28’18.8"S</v>
      </c>
      <c r="Q1763" s="40" t="str">
        <f>VLOOKUP(N1763,Coordenadas!B$2:E2610,4,0)</f>
        <v>44º13’31.6"O</v>
      </c>
      <c r="R1763" s="31">
        <v>4033</v>
      </c>
      <c r="S1763" s="24">
        <v>41383</v>
      </c>
      <c r="T1763" s="54" t="str">
        <f>VLOOKUP(B1763,SAOM!B$2:M3304,9,0)</f>
        <v>RILSON MALARD/ NILMA JULIA</v>
      </c>
      <c r="U1763" s="24" t="str">
        <f>VLOOKUP(B1763,SAOM!B$2:N3304,10,0)</f>
        <v>RUA DR. PEDRO LUIZ, 559 - BAIRRO CENTRO</v>
      </c>
      <c r="V1763" s="54" t="str">
        <f>VLOOKUP(B1763,SAOM!B$2:P3304,12,0)</f>
        <v>3773-4203</v>
      </c>
      <c r="W1763" s="175" t="str">
        <f>VLOOKUP(B1763,SAOM!B$2:O3304,11,0)</f>
        <v>35700-004</v>
      </c>
      <c r="X1763" s="31" t="str">
        <f>VLOOKUP(B1763,SAOM!B$2:Q3304,13,0)</f>
        <v>00:20:0e:10:57:d9</v>
      </c>
      <c r="Y1763" s="24">
        <v>41388</v>
      </c>
      <c r="Z1763" s="222" t="s">
        <v>9262</v>
      </c>
      <c r="AA1763" s="28">
        <v>41388</v>
      </c>
      <c r="AB1763" s="56"/>
      <c r="AC1763" s="288">
        <f>VLOOKUP(D1763,Faturamento!D$3:F3198,3,0)</f>
        <v>41419</v>
      </c>
      <c r="AD1763" s="45"/>
      <c r="AE1763" s="55" t="str">
        <f>VLOOKUP(B1763,SAOM!B$2:T3304,16,0)</f>
        <v>-</v>
      </c>
      <c r="AF1763" s="55">
        <f t="shared" si="101"/>
        <v>41478</v>
      </c>
      <c r="AG1763" s="55"/>
      <c r="AH1763" s="55"/>
      <c r="AI1763" s="181"/>
      <c r="AJ1763" s="115"/>
      <c r="AK1763" s="115"/>
      <c r="AL1763" s="40" t="str">
        <f>VLOOKUP(B1763,SAOM!B$2:U3421,20,0)</f>
        <v>No modem</v>
      </c>
    </row>
    <row r="1764" spans="1:38" s="57" customFormat="1" ht="15.75" customHeight="1">
      <c r="A1764" s="39">
        <v>6716</v>
      </c>
      <c r="B1764" s="31">
        <v>6716</v>
      </c>
      <c r="C1764" s="31">
        <v>6716</v>
      </c>
      <c r="D1764" s="31" t="str">
        <f>VLOOKUP(B1764,SAOM!B$2:H3421,7,0)</f>
        <v>SES-SEAS-6716</v>
      </c>
      <c r="E1764" s="24">
        <v>41380</v>
      </c>
      <c r="F1764" s="24">
        <f t="shared" si="103"/>
        <v>41425</v>
      </c>
      <c r="G1764" s="24">
        <f>VLOOKUP(B1764,SAOM!B$2:D3308,3,0)</f>
        <v>41425</v>
      </c>
      <c r="H1764" s="24">
        <f t="shared" si="102"/>
        <v>41440</v>
      </c>
      <c r="I1764" s="24" t="s">
        <v>458</v>
      </c>
      <c r="J1764" s="48" t="s">
        <v>469</v>
      </c>
      <c r="K1764" s="31" t="str">
        <f>VLOOKUP(B1764,SAOM!B$2:H3305,4,0)</f>
        <v>Aceito</v>
      </c>
      <c r="L1764" s="48" t="s">
        <v>456</v>
      </c>
      <c r="M1764" s="31" t="str">
        <f>VLOOKUP(B1764,SAOM!B$2:F3591,5,0)</f>
        <v>Lider</v>
      </c>
      <c r="N1764" s="40" t="s">
        <v>168</v>
      </c>
      <c r="O1764" s="40" t="str">
        <f>VLOOKUP(N1764,Coordenadas!B$2:C2611,2,0)</f>
        <v>CENTRO</v>
      </c>
      <c r="P1764" s="40" t="str">
        <f>VLOOKUP(N1764,Coordenadas!B$2:D2611,3,0)</f>
        <v>19º 28’18.8"S</v>
      </c>
      <c r="Q1764" s="40" t="str">
        <f>VLOOKUP(N1764,Coordenadas!B$2:E2611,4,0)</f>
        <v>44º13’31.6"O</v>
      </c>
      <c r="R1764" s="31">
        <v>4033</v>
      </c>
      <c r="S1764" s="24">
        <v>41383</v>
      </c>
      <c r="T1764" s="54" t="str">
        <f>VLOOKUP(B1764,SAOM!B$2:M3305,9,0)</f>
        <v>RILSON MALARD/ NILMA JULIA</v>
      </c>
      <c r="U1764" s="24" t="str">
        <f>VLOOKUP(B1764,SAOM!B$2:N3305,10,0)</f>
        <v>AV JOSE SERVULO SOALHEIRO, 2958 - BAIRRO OROZIMBO MACEDO</v>
      </c>
      <c r="V1764" s="54" t="str">
        <f>VLOOKUP(B1764,SAOM!B$2:P3305,12,0)</f>
        <v>3773-9716</v>
      </c>
      <c r="W1764" s="175" t="str">
        <f>VLOOKUP(B1764,SAOM!B$2:O3305,11,0)</f>
        <v>35702-314</v>
      </c>
      <c r="X1764" s="31" t="str">
        <f>VLOOKUP(B1764,SAOM!B$2:Q3305,13,0)</f>
        <v>00:20:0e:10:57:fd</v>
      </c>
      <c r="Y1764" s="24">
        <v>41396</v>
      </c>
      <c r="Z1764" s="222" t="s">
        <v>18007</v>
      </c>
      <c r="AA1764" s="56">
        <v>41397</v>
      </c>
      <c r="AB1764" s="56"/>
      <c r="AC1764" s="288" t="e">
        <f>VLOOKUP(D1764,Faturamento!D$3:F3199,3,0)</f>
        <v>#N/A</v>
      </c>
      <c r="AD1764" s="45"/>
      <c r="AE1764" s="55" t="str">
        <f>VLOOKUP(B1764,SAOM!B$2:T3305,16,0)</f>
        <v>-</v>
      </c>
      <c r="AF1764" s="55">
        <f t="shared" si="101"/>
        <v>41487</v>
      </c>
      <c r="AG1764" s="55"/>
      <c r="AH1764" s="55"/>
      <c r="AI1764" s="181"/>
      <c r="AJ1764" s="115"/>
      <c r="AK1764" s="115"/>
      <c r="AL1764" s="40" t="str">
        <f>VLOOKUP(B1764,SAOM!B$2:U3422,20,0)</f>
        <v>Conectado ao modem</v>
      </c>
    </row>
    <row r="1765" spans="1:38" s="15" customFormat="1" ht="15.75" customHeight="1">
      <c r="A1765" s="39">
        <v>6717</v>
      </c>
      <c r="B1765" s="31">
        <v>6717</v>
      </c>
      <c r="C1765" s="31">
        <v>6717</v>
      </c>
      <c r="D1765" s="33" t="str">
        <f>VLOOKUP(B1765,SAOM!B$2:H3422,7,0)</f>
        <v>-</v>
      </c>
      <c r="E1765" s="13">
        <v>41380</v>
      </c>
      <c r="F1765" s="13">
        <f t="shared" si="103"/>
        <v>41425</v>
      </c>
      <c r="G1765" s="13">
        <f>VLOOKUP(B1765,SAOM!B$2:D3309,3,0)</f>
        <v>41425</v>
      </c>
      <c r="H1765" s="13">
        <f t="shared" si="102"/>
        <v>41440</v>
      </c>
      <c r="I1765" s="13" t="s">
        <v>458</v>
      </c>
      <c r="J1765" s="10" t="s">
        <v>14811</v>
      </c>
      <c r="K1765" s="33" t="str">
        <f>VLOOKUP(B1765,SAOM!B$2:H3306,4,0)</f>
        <v>Paralisado</v>
      </c>
      <c r="L1765" s="10" t="s">
        <v>456</v>
      </c>
      <c r="M1765" s="33" t="str">
        <f>VLOOKUP(B1765,SAOM!B$2:F3592,5,0)</f>
        <v>Lider</v>
      </c>
      <c r="N1765" s="11" t="s">
        <v>168</v>
      </c>
      <c r="O1765" s="11" t="str">
        <f>VLOOKUP(N1765,Coordenadas!B$2:C2612,2,0)</f>
        <v>CENTRO</v>
      </c>
      <c r="P1765" s="11" t="str">
        <f>VLOOKUP(N1765,Coordenadas!B$2:D2612,3,0)</f>
        <v>19º 28’18.8"S</v>
      </c>
      <c r="Q1765" s="11" t="str">
        <f>VLOOKUP(N1765,Coordenadas!B$2:E2612,4,0)</f>
        <v>44º13’31.6"O</v>
      </c>
      <c r="R1765" s="33">
        <v>4033</v>
      </c>
      <c r="S1765" s="13">
        <v>41383</v>
      </c>
      <c r="T1765" s="35" t="str">
        <f>VLOOKUP(B1765,SAOM!B$2:M3306,9,0)</f>
        <v>RILSON MALARD/ NILMA JULIA</v>
      </c>
      <c r="U1765" s="13" t="str">
        <f>VLOOKUP(B1765,SAOM!B$2:N3306,10,0)</f>
        <v>RUA BENEDITO VALADARES, 321 - BAIRRO CENTRO</v>
      </c>
      <c r="V1765" s="35" t="str">
        <f>VLOOKUP(B1765,SAOM!B$2:P3306,12,0)</f>
        <v>3773-4203</v>
      </c>
      <c r="W1765" s="60" t="str">
        <f>VLOOKUP(B1765,SAOM!B$2:O3306,11,0)</f>
        <v>35700-055</v>
      </c>
      <c r="X1765" s="33" t="str">
        <f>VLOOKUP(B1765,SAOM!B$2:Q3306,13,0)</f>
        <v>-</v>
      </c>
      <c r="Y1765" s="13"/>
      <c r="Z1765" s="50"/>
      <c r="AA1765" s="28"/>
      <c r="AB1765" s="28"/>
      <c r="AC1765" s="287" t="e">
        <f>VLOOKUP(D1765,Faturamento!D$3:F3200,3,0)</f>
        <v>#N/A</v>
      </c>
      <c r="AD1765" s="41"/>
      <c r="AE1765" s="14" t="str">
        <f>VLOOKUP(B1765,SAOM!B$2:T3306,16,0)</f>
        <v>09/05/2013 10:43:47 	Hernan Martins Alves 	Em 27.04 visitamos o site, mas não obtivemos autorização de instalação do vizinho de cima do posto para a fixação da antena, e não há outro espaço com viabilidade para o sinal disponível. A cliente est</v>
      </c>
      <c r="AF1765" s="14">
        <f t="shared" si="101"/>
        <v>90</v>
      </c>
      <c r="AG1765" s="14"/>
      <c r="AH1765" s="14"/>
      <c r="AI1765" s="47"/>
      <c r="AJ1765" s="114"/>
      <c r="AK1765" s="114"/>
      <c r="AL1765" s="11" t="str">
        <f>VLOOKUP(B1765,SAOM!B$2:U3423,20,0)</f>
        <v>-</v>
      </c>
    </row>
    <row r="1766" spans="1:38" s="15" customFormat="1" ht="15.75" customHeight="1">
      <c r="A1766" s="39">
        <v>6714</v>
      </c>
      <c r="B1766" s="31">
        <v>6714</v>
      </c>
      <c r="C1766" s="31">
        <v>6714</v>
      </c>
      <c r="D1766" s="33" t="str">
        <f>VLOOKUP(B1766,SAOM!B$2:H3423,7,0)</f>
        <v>-</v>
      </c>
      <c r="E1766" s="13">
        <v>41380</v>
      </c>
      <c r="F1766" s="13">
        <f t="shared" si="103"/>
        <v>41425</v>
      </c>
      <c r="G1766" s="13">
        <f>VLOOKUP(B1766,SAOM!B$2:D3310,3,0)</f>
        <v>41425</v>
      </c>
      <c r="H1766" s="13">
        <f t="shared" si="102"/>
        <v>41440</v>
      </c>
      <c r="I1766" s="13" t="s">
        <v>458</v>
      </c>
      <c r="J1766" s="10" t="s">
        <v>688</v>
      </c>
      <c r="K1766" s="33" t="str">
        <f>VLOOKUP(B1766,SAOM!B$2:H3307,4,0)</f>
        <v>Agendado</v>
      </c>
      <c r="L1766" s="10" t="s">
        <v>456</v>
      </c>
      <c r="M1766" s="33" t="str">
        <f>VLOOKUP(B1766,SAOM!B$2:F3593,5,0)</f>
        <v>Lider</v>
      </c>
      <c r="N1766" s="11" t="s">
        <v>168</v>
      </c>
      <c r="O1766" s="11" t="str">
        <f>VLOOKUP(N1766,Coordenadas!B$2:C2613,2,0)</f>
        <v>CENTRO</v>
      </c>
      <c r="P1766" s="11" t="str">
        <f>VLOOKUP(N1766,Coordenadas!B$2:D2613,3,0)</f>
        <v>19º 28’18.8"S</v>
      </c>
      <c r="Q1766" s="11" t="str">
        <f>VLOOKUP(N1766,Coordenadas!B$2:E2613,4,0)</f>
        <v>44º13’31.6"O</v>
      </c>
      <c r="R1766" s="33">
        <v>4033</v>
      </c>
      <c r="S1766" s="13">
        <v>41383</v>
      </c>
      <c r="T1766" s="35" t="str">
        <f>VLOOKUP(B1766,SAOM!B$2:M3307,9,0)</f>
        <v>RILSON MALARD/ NILMA JULIA</v>
      </c>
      <c r="U1766" s="13" t="str">
        <f>VLOOKUP(B1766,SAOM!B$2:N3307,10,0)</f>
        <v>RUA OSCAR PADILHA, 635 - BAIRRO BELO VALE</v>
      </c>
      <c r="V1766" s="35" t="str">
        <f>VLOOKUP(B1766,SAOM!B$2:P3307,12,0)</f>
        <v>3773-2546</v>
      </c>
      <c r="W1766" s="60" t="str">
        <f>VLOOKUP(B1766,SAOM!B$2:O3307,11,0)</f>
        <v>35702-321</v>
      </c>
      <c r="X1766" s="33" t="str">
        <f>VLOOKUP(B1766,SAOM!B$2:Q3307,13,0)</f>
        <v>-</v>
      </c>
      <c r="Y1766" s="13"/>
      <c r="Z1766" s="50"/>
      <c r="AA1766" s="28"/>
      <c r="AB1766" s="28"/>
      <c r="AC1766" s="287" t="e">
        <f>VLOOKUP(D1766,Faturamento!D$3:F3201,3,0)</f>
        <v>#N/A</v>
      </c>
      <c r="AD1766" s="41"/>
      <c r="AE1766" s="14" t="str">
        <f>VLOOKUP(B1766,SAOM!B$2:T3307,16,0)</f>
        <v>-</v>
      </c>
      <c r="AF1766" s="14">
        <f t="shared" si="101"/>
        <v>90</v>
      </c>
      <c r="AG1766" s="14"/>
      <c r="AH1766" s="14"/>
      <c r="AI1766" s="47"/>
      <c r="AJ1766" s="114"/>
      <c r="AK1766" s="114"/>
      <c r="AL1766" s="11" t="str">
        <f>VLOOKUP(B1766,SAOM!B$2:U3424,20,0)</f>
        <v>-</v>
      </c>
    </row>
    <row r="1767" spans="1:38" s="15" customFormat="1" ht="15.75" customHeight="1">
      <c r="A1767" s="39">
        <v>6713</v>
      </c>
      <c r="B1767" s="31">
        <v>6713</v>
      </c>
      <c r="C1767" s="31">
        <v>6713</v>
      </c>
      <c r="D1767" s="33" t="str">
        <f>VLOOKUP(B1767,SAOM!B$2:H3424,7,0)</f>
        <v>-</v>
      </c>
      <c r="E1767" s="13">
        <v>41380</v>
      </c>
      <c r="F1767" s="13">
        <f t="shared" si="103"/>
        <v>41425</v>
      </c>
      <c r="G1767" s="13">
        <f>VLOOKUP(B1767,SAOM!B$2:D3311,3,0)</f>
        <v>41425</v>
      </c>
      <c r="H1767" s="13">
        <f t="shared" si="102"/>
        <v>41440</v>
      </c>
      <c r="I1767" s="13" t="s">
        <v>458</v>
      </c>
      <c r="J1767" s="10" t="s">
        <v>688</v>
      </c>
      <c r="K1767" s="33" t="str">
        <f>VLOOKUP(B1767,SAOM!B$2:H3308,4,0)</f>
        <v>Agendado</v>
      </c>
      <c r="L1767" s="10" t="s">
        <v>456</v>
      </c>
      <c r="M1767" s="33" t="str">
        <f>VLOOKUP(B1767,SAOM!B$2:F3594,5,0)</f>
        <v>Lider</v>
      </c>
      <c r="N1767" s="11" t="s">
        <v>168</v>
      </c>
      <c r="O1767" s="11" t="str">
        <f>VLOOKUP(N1767,Coordenadas!B$2:C2614,2,0)</f>
        <v>CENTRO</v>
      </c>
      <c r="P1767" s="11" t="str">
        <f>VLOOKUP(N1767,Coordenadas!B$2:D2614,3,0)</f>
        <v>19º 28’18.8"S</v>
      </c>
      <c r="Q1767" s="11" t="str">
        <f>VLOOKUP(N1767,Coordenadas!B$2:E2614,4,0)</f>
        <v>44º13’31.6"O</v>
      </c>
      <c r="R1767" s="33">
        <v>4033</v>
      </c>
      <c r="S1767" s="13">
        <v>41383</v>
      </c>
      <c r="T1767" s="35" t="str">
        <f>VLOOKUP(B1767,SAOM!B$2:M3308,9,0)</f>
        <v>RILSON MALARD/ NILMA JULIA</v>
      </c>
      <c r="U1767" s="13" t="str">
        <f>VLOOKUP(B1767,SAOM!B$2:N3308,10,0)</f>
        <v xml:space="preserve"> 	RUA PREFEITO EURO ANDRADE,41 - BAIRRO CIDADE DE DEUS</v>
      </c>
      <c r="V1767" s="35" t="str">
        <f>VLOOKUP(B1767,SAOM!B$2:P3308,12,0)</f>
        <v xml:space="preserve"> 	3773-4203</v>
      </c>
      <c r="W1767" s="60" t="str">
        <f>VLOOKUP(B1767,SAOM!B$2:O3308,11,0)</f>
        <v>35703-330</v>
      </c>
      <c r="X1767" s="33" t="str">
        <f>VLOOKUP(B1767,SAOM!B$2:Q3308,13,0)</f>
        <v>-</v>
      </c>
      <c r="Y1767" s="13"/>
      <c r="Z1767" s="50"/>
      <c r="AA1767" s="28"/>
      <c r="AB1767" s="28"/>
      <c r="AC1767" s="287" t="e">
        <f>VLOOKUP(D1767,Faturamento!D$3:F3202,3,0)</f>
        <v>#N/A</v>
      </c>
      <c r="AD1767" s="41"/>
      <c r="AE1767" s="14" t="str">
        <f>VLOOKUP(B1767,SAOM!B$2:T3308,16,0)</f>
        <v>-</v>
      </c>
      <c r="AF1767" s="14">
        <f t="shared" si="101"/>
        <v>90</v>
      </c>
      <c r="AG1767" s="14"/>
      <c r="AH1767" s="14"/>
      <c r="AI1767" s="47"/>
      <c r="AJ1767" s="114"/>
      <c r="AK1767" s="114"/>
      <c r="AL1767" s="11" t="str">
        <f>VLOOKUP(B1767,SAOM!B$2:U3425,20,0)</f>
        <v>-</v>
      </c>
    </row>
    <row r="1768" spans="1:38" s="15" customFormat="1" ht="15.75" customHeight="1">
      <c r="A1768" s="39">
        <v>6710</v>
      </c>
      <c r="B1768" s="31">
        <v>6710</v>
      </c>
      <c r="C1768" s="31">
        <v>6710</v>
      </c>
      <c r="D1768" s="33" t="str">
        <f>VLOOKUP(B1768,SAOM!B$2:H3425,7,0)</f>
        <v>-</v>
      </c>
      <c r="E1768" s="13">
        <v>41380</v>
      </c>
      <c r="F1768" s="13">
        <f t="shared" si="103"/>
        <v>41425</v>
      </c>
      <c r="G1768" s="13">
        <f>VLOOKUP(B1768,SAOM!B$2:D3312,3,0)</f>
        <v>41425</v>
      </c>
      <c r="H1768" s="13">
        <f t="shared" si="102"/>
        <v>41440</v>
      </c>
      <c r="I1768" s="13" t="s">
        <v>458</v>
      </c>
      <c r="J1768" s="10" t="s">
        <v>688</v>
      </c>
      <c r="K1768" s="33" t="str">
        <f>VLOOKUP(B1768,SAOM!B$2:H3309,4,0)</f>
        <v>Agendado</v>
      </c>
      <c r="L1768" s="10" t="s">
        <v>456</v>
      </c>
      <c r="M1768" s="33" t="str">
        <f>VLOOKUP(B1768,SAOM!B$2:F3595,5,0)</f>
        <v>Lider</v>
      </c>
      <c r="N1768" s="11" t="s">
        <v>168</v>
      </c>
      <c r="O1768" s="11" t="str">
        <f>VLOOKUP(N1768,Coordenadas!B$2:C2615,2,0)</f>
        <v>CENTRO</v>
      </c>
      <c r="P1768" s="11" t="str">
        <f>VLOOKUP(N1768,Coordenadas!B$2:D2615,3,0)</f>
        <v>19º 28’18.8"S</v>
      </c>
      <c r="Q1768" s="11" t="str">
        <f>VLOOKUP(N1768,Coordenadas!B$2:E2615,4,0)</f>
        <v>44º13’31.6"O</v>
      </c>
      <c r="R1768" s="33">
        <v>4033</v>
      </c>
      <c r="S1768" s="13">
        <v>41383</v>
      </c>
      <c r="T1768" s="35" t="str">
        <f>VLOOKUP(B1768,SAOM!B$2:M3309,9,0)</f>
        <v>RILSON MALARD/ NILMA JULIA</v>
      </c>
      <c r="U1768" s="13" t="str">
        <f>VLOOKUP(B1768,SAOM!B$2:N3309,10,0)</f>
        <v>RUA LEOPOLDINA, 45 - BAIRRO DAS GRAÇAS</v>
      </c>
      <c r="V1768" s="35">
        <f>VLOOKUP(B1768,SAOM!B$2:P3309,12,0)</f>
        <v>37721370</v>
      </c>
      <c r="W1768" s="60" t="str">
        <f>VLOOKUP(B1768,SAOM!B$2:O3309,11,0)</f>
        <v>35700-473</v>
      </c>
      <c r="X1768" s="33" t="str">
        <f>VLOOKUP(B1768,SAOM!B$2:Q3309,13,0)</f>
        <v>-</v>
      </c>
      <c r="Y1768" s="13"/>
      <c r="Z1768" s="50"/>
      <c r="AA1768" s="28"/>
      <c r="AB1768" s="28"/>
      <c r="AC1768" s="287" t="e">
        <f>VLOOKUP(D1768,Faturamento!D$3:F3203,3,0)</f>
        <v>#N/A</v>
      </c>
      <c r="AD1768" s="41"/>
      <c r="AE1768" s="14" t="str">
        <f>VLOOKUP(B1768,SAOM!B$2:T3309,16,0)</f>
        <v>-</v>
      </c>
      <c r="AF1768" s="14">
        <f t="shared" si="101"/>
        <v>90</v>
      </c>
      <c r="AG1768" s="14"/>
      <c r="AH1768" s="14"/>
      <c r="AI1768" s="47"/>
      <c r="AJ1768" s="114"/>
      <c r="AK1768" s="114"/>
      <c r="AL1768" s="11" t="str">
        <f>VLOOKUP(B1768,SAOM!B$2:U3426,20,0)</f>
        <v>-</v>
      </c>
    </row>
    <row r="1769" spans="1:38" s="15" customFormat="1" ht="15.75" customHeight="1">
      <c r="A1769" s="39">
        <v>6701</v>
      </c>
      <c r="B1769" s="31">
        <v>6701</v>
      </c>
      <c r="C1769" s="31">
        <v>6701</v>
      </c>
      <c r="D1769" s="33" t="str">
        <f>VLOOKUP(B1769,SAOM!B$2:H3426,7,0)</f>
        <v>-</v>
      </c>
      <c r="E1769" s="13">
        <v>41380</v>
      </c>
      <c r="F1769" s="13">
        <f t="shared" si="103"/>
        <v>41425</v>
      </c>
      <c r="G1769" s="13">
        <f>VLOOKUP(B1769,SAOM!B$2:D3313,3,0)</f>
        <v>41425</v>
      </c>
      <c r="H1769" s="13">
        <f t="shared" si="102"/>
        <v>41440</v>
      </c>
      <c r="I1769" s="13" t="s">
        <v>458</v>
      </c>
      <c r="J1769" s="10" t="s">
        <v>688</v>
      </c>
      <c r="K1769" s="33" t="str">
        <f>VLOOKUP(B1769,SAOM!B$2:H3310,4,0)</f>
        <v>Agendado</v>
      </c>
      <c r="L1769" s="10" t="s">
        <v>456</v>
      </c>
      <c r="M1769" s="33" t="str">
        <f>VLOOKUP(B1769,SAOM!B$2:F3596,5,0)</f>
        <v>Lider</v>
      </c>
      <c r="N1769" s="11" t="s">
        <v>168</v>
      </c>
      <c r="O1769" s="11" t="str">
        <f>VLOOKUP(N1769,Coordenadas!B$2:C2616,2,0)</f>
        <v>CENTRO</v>
      </c>
      <c r="P1769" s="11" t="str">
        <f>VLOOKUP(N1769,Coordenadas!B$2:D2616,3,0)</f>
        <v>19º 28’18.8"S</v>
      </c>
      <c r="Q1769" s="11" t="str">
        <f>VLOOKUP(N1769,Coordenadas!B$2:E2616,4,0)</f>
        <v>44º13’31.6"O</v>
      </c>
      <c r="R1769" s="33">
        <v>4033</v>
      </c>
      <c r="S1769" s="13">
        <v>41383</v>
      </c>
      <c r="T1769" s="35" t="str">
        <f>VLOOKUP(B1769,SAOM!B$2:M3310,9,0)</f>
        <v>RILSON MALARD/ NILMA JULIA</v>
      </c>
      <c r="U1769" s="13" t="str">
        <f>VLOOKUP(B1769,SAOM!B$2:N3310,10,0)</f>
        <v>RUA VIRGINIA OLIVEIRA MACIEL, 528 - BAIRRO PROGRESSO</v>
      </c>
      <c r="V1769" s="35" t="str">
        <f>VLOOKUP(B1769,SAOM!B$2:P3310,12,0)</f>
        <v>3773-4203</v>
      </c>
      <c r="W1769" s="60" t="str">
        <f>VLOOKUP(B1769,SAOM!B$2:O3310,11,0)</f>
        <v>35701-115</v>
      </c>
      <c r="X1769" s="33" t="str">
        <f>VLOOKUP(B1769,SAOM!B$2:Q3310,13,0)</f>
        <v>-</v>
      </c>
      <c r="Y1769" s="13"/>
      <c r="Z1769" s="50"/>
      <c r="AA1769" s="28"/>
      <c r="AB1769" s="28"/>
      <c r="AC1769" s="287" t="e">
        <f>VLOOKUP(D1769,Faturamento!D$3:F3204,3,0)</f>
        <v>#N/A</v>
      </c>
      <c r="AD1769" s="41"/>
      <c r="AE1769" s="14" t="str">
        <f>VLOOKUP(B1769,SAOM!B$2:T3310,16,0)</f>
        <v>-</v>
      </c>
      <c r="AF1769" s="14">
        <f t="shared" si="101"/>
        <v>90</v>
      </c>
      <c r="AG1769" s="14"/>
      <c r="AH1769" s="14"/>
      <c r="AI1769" s="47"/>
      <c r="AJ1769" s="114"/>
      <c r="AK1769" s="114"/>
      <c r="AL1769" s="11" t="str">
        <f>VLOOKUP(B1769,SAOM!B$2:U3427,20,0)</f>
        <v>-</v>
      </c>
    </row>
    <row r="1770" spans="1:38" s="15" customFormat="1" ht="15.75" customHeight="1">
      <c r="A1770" s="39">
        <v>6702</v>
      </c>
      <c r="B1770" s="31">
        <v>6702</v>
      </c>
      <c r="C1770" s="31">
        <v>6702</v>
      </c>
      <c r="D1770" s="33" t="str">
        <f>VLOOKUP(B1770,SAOM!B$2:H3427,7,0)</f>
        <v>-</v>
      </c>
      <c r="E1770" s="13">
        <v>41380</v>
      </c>
      <c r="F1770" s="13">
        <f t="shared" si="103"/>
        <v>41425</v>
      </c>
      <c r="G1770" s="13">
        <f>VLOOKUP(B1770,SAOM!B$2:D3314,3,0)</f>
        <v>41425</v>
      </c>
      <c r="H1770" s="13">
        <f t="shared" si="102"/>
        <v>41440</v>
      </c>
      <c r="I1770" s="13" t="s">
        <v>458</v>
      </c>
      <c r="J1770" s="10" t="s">
        <v>688</v>
      </c>
      <c r="K1770" s="33" t="str">
        <f>VLOOKUP(B1770,SAOM!B$2:H3311,4,0)</f>
        <v>Agendado</v>
      </c>
      <c r="L1770" s="10" t="s">
        <v>456</v>
      </c>
      <c r="M1770" s="33" t="str">
        <f>VLOOKUP(B1770,SAOM!B$2:F3597,5,0)</f>
        <v>Lider</v>
      </c>
      <c r="N1770" s="11" t="s">
        <v>168</v>
      </c>
      <c r="O1770" s="11" t="str">
        <f>VLOOKUP(N1770,Coordenadas!B$2:C2617,2,0)</f>
        <v>CENTRO</v>
      </c>
      <c r="P1770" s="11" t="str">
        <f>VLOOKUP(N1770,Coordenadas!B$2:D2617,3,0)</f>
        <v>19º 28’18.8"S</v>
      </c>
      <c r="Q1770" s="11" t="str">
        <f>VLOOKUP(N1770,Coordenadas!B$2:E2617,4,0)</f>
        <v>44º13’31.6"O</v>
      </c>
      <c r="R1770" s="33">
        <v>4033</v>
      </c>
      <c r="S1770" s="13">
        <v>41383</v>
      </c>
      <c r="T1770" s="35" t="str">
        <f>VLOOKUP(B1770,SAOM!B$2:M3311,9,0)</f>
        <v>RILSON MALARD/ NILMA JULIA/</v>
      </c>
      <c r="U1770" s="13" t="str">
        <f>VLOOKUP(B1770,SAOM!B$2:N3311,10,0)</f>
        <v>AVENIDA JOSÉ ALENCAR DRUMOND, 59 - BAIRRO SANTA LUZIA</v>
      </c>
      <c r="V1770" s="35" t="str">
        <f>VLOOKUP(B1770,SAOM!B$2:P3311,12,0)</f>
        <v>3771-5979</v>
      </c>
      <c r="W1770" s="60" t="str">
        <f>VLOOKUP(B1770,SAOM!B$2:O3311,11,0)</f>
        <v>35700-398</v>
      </c>
      <c r="X1770" s="33" t="str">
        <f>VLOOKUP(B1770,SAOM!B$2:Q3311,13,0)</f>
        <v>-</v>
      </c>
      <c r="Y1770" s="13"/>
      <c r="Z1770" s="50"/>
      <c r="AA1770" s="28"/>
      <c r="AB1770" s="28"/>
      <c r="AC1770" s="287" t="e">
        <f>VLOOKUP(D1770,Faturamento!D$3:F3205,3,0)</f>
        <v>#N/A</v>
      </c>
      <c r="AD1770" s="41"/>
      <c r="AE1770" s="14" t="str">
        <f>VLOOKUP(B1770,SAOM!B$2:T3311,16,0)</f>
        <v>-</v>
      </c>
      <c r="AF1770" s="14">
        <f t="shared" si="101"/>
        <v>90</v>
      </c>
      <c r="AG1770" s="14"/>
      <c r="AH1770" s="14"/>
      <c r="AI1770" s="47"/>
      <c r="AJ1770" s="114"/>
      <c r="AK1770" s="114"/>
      <c r="AL1770" s="11" t="str">
        <f>VLOOKUP(B1770,SAOM!B$2:U3428,20,0)</f>
        <v>-</v>
      </c>
    </row>
    <row r="1771" spans="1:38" s="57" customFormat="1" ht="15.75" customHeight="1">
      <c r="A1771" s="39">
        <v>6706</v>
      </c>
      <c r="B1771" s="31">
        <v>6706</v>
      </c>
      <c r="C1771" s="31">
        <v>6706</v>
      </c>
      <c r="D1771" s="31" t="str">
        <f>VLOOKUP(B1771,SAOM!B$2:H3428,7,0)</f>
        <v>SES-SEAS-6706</v>
      </c>
      <c r="E1771" s="24">
        <v>41380</v>
      </c>
      <c r="F1771" s="24">
        <f t="shared" si="103"/>
        <v>41425</v>
      </c>
      <c r="G1771" s="24">
        <f>VLOOKUP(B1771,SAOM!B$2:D3315,3,0)</f>
        <v>41425</v>
      </c>
      <c r="H1771" s="24">
        <f t="shared" si="102"/>
        <v>41440</v>
      </c>
      <c r="I1771" s="24" t="s">
        <v>458</v>
      </c>
      <c r="J1771" s="48" t="s">
        <v>469</v>
      </c>
      <c r="K1771" s="31" t="str">
        <f>VLOOKUP(B1771,SAOM!B$2:H3312,4,0)</f>
        <v>Aceito</v>
      </c>
      <c r="L1771" s="48" t="s">
        <v>456</v>
      </c>
      <c r="M1771" s="31" t="str">
        <f>VLOOKUP(B1771,SAOM!B$2:F3598,5,0)</f>
        <v>Lider</v>
      </c>
      <c r="N1771" s="40" t="s">
        <v>168</v>
      </c>
      <c r="O1771" s="40" t="str">
        <f>VLOOKUP(N1771,Coordenadas!B$2:C2618,2,0)</f>
        <v>CENTRO</v>
      </c>
      <c r="P1771" s="40" t="str">
        <f>VLOOKUP(N1771,Coordenadas!B$2:D2618,3,0)</f>
        <v>19º 28’18.8"S</v>
      </c>
      <c r="Q1771" s="40" t="str">
        <f>VLOOKUP(N1771,Coordenadas!B$2:E2618,4,0)</f>
        <v>44º13’31.6"O</v>
      </c>
      <c r="R1771" s="31">
        <v>4033</v>
      </c>
      <c r="S1771" s="24">
        <v>41383</v>
      </c>
      <c r="T1771" s="54" t="str">
        <f>VLOOKUP(B1771,SAOM!B$2:M3312,9,0)</f>
        <v>RILSON MALARD/ NILMA JULIA</v>
      </c>
      <c r="U1771" s="24" t="str">
        <f>VLOOKUP(B1771,SAOM!B$2:N3312,10,0)</f>
        <v>RUA MANOEL CORREA DA CUNHA, 267 - BAIRRO  	VÁRZEA</v>
      </c>
      <c r="V1771" s="54" t="str">
        <f>VLOOKUP(B1771,SAOM!B$2:P3312,12,0)</f>
        <v>3774-6464</v>
      </c>
      <c r="W1771" s="175" t="str">
        <f>VLOOKUP(B1771,SAOM!B$2:O3312,11,0)</f>
        <v>35701-164</v>
      </c>
      <c r="X1771" s="31" t="str">
        <f>VLOOKUP(B1771,SAOM!B$2:Q3312,13,0)</f>
        <v>00:20:0e:10:58:22</v>
      </c>
      <c r="Y1771" s="24">
        <v>41390</v>
      </c>
      <c r="Z1771" s="222" t="s">
        <v>8103</v>
      </c>
      <c r="AA1771" s="56">
        <v>41393</v>
      </c>
      <c r="AB1771" s="56"/>
      <c r="AC1771" s="288">
        <f>VLOOKUP(D1771,Faturamento!D$3:F3206,3,0)</f>
        <v>41424</v>
      </c>
      <c r="AD1771" s="45"/>
      <c r="AE1771" s="55" t="str">
        <f>VLOOKUP(B1771,SAOM!B$2:T3312,16,0)</f>
        <v>-</v>
      </c>
      <c r="AF1771" s="55">
        <f t="shared" si="101"/>
        <v>41483</v>
      </c>
      <c r="AG1771" s="55"/>
      <c r="AH1771" s="55"/>
      <c r="AI1771" s="181"/>
      <c r="AJ1771" s="115"/>
      <c r="AK1771" s="115"/>
      <c r="AL1771" s="40" t="str">
        <f>VLOOKUP(B1771,SAOM!B$2:U3429,20,0)</f>
        <v>Conectado ao modem</v>
      </c>
    </row>
    <row r="1772" spans="1:38" s="57" customFormat="1" ht="15.75" customHeight="1">
      <c r="A1772" s="39">
        <v>6700</v>
      </c>
      <c r="B1772" s="31">
        <v>6700</v>
      </c>
      <c r="C1772" s="31">
        <v>6700</v>
      </c>
      <c r="D1772" s="31" t="str">
        <f>VLOOKUP(B1772,SAOM!B$2:H3429,7,0)</f>
        <v>SES-SEAS-6700</v>
      </c>
      <c r="E1772" s="24">
        <v>41380</v>
      </c>
      <c r="F1772" s="24">
        <f t="shared" si="103"/>
        <v>41425</v>
      </c>
      <c r="G1772" s="24">
        <f>VLOOKUP(B1772,SAOM!B$2:D3316,3,0)</f>
        <v>41425</v>
      </c>
      <c r="H1772" s="24">
        <f t="shared" si="102"/>
        <v>41440</v>
      </c>
      <c r="I1772" s="24" t="s">
        <v>458</v>
      </c>
      <c r="J1772" s="48" t="s">
        <v>469</v>
      </c>
      <c r="K1772" s="31" t="str">
        <f>VLOOKUP(B1772,SAOM!B$2:H3313,4,0)</f>
        <v>Aceito</v>
      </c>
      <c r="L1772" s="48" t="s">
        <v>456</v>
      </c>
      <c r="M1772" s="31" t="str">
        <f>VLOOKUP(B1772,SAOM!B$2:F3599,5,0)</f>
        <v>Lider</v>
      </c>
      <c r="N1772" s="40" t="s">
        <v>168</v>
      </c>
      <c r="O1772" s="40" t="str">
        <f>VLOOKUP(N1772,Coordenadas!B$2:C2619,2,0)</f>
        <v>CENTRO</v>
      </c>
      <c r="P1772" s="40" t="str">
        <f>VLOOKUP(N1772,Coordenadas!B$2:D2619,3,0)</f>
        <v>19º 28’18.8"S</v>
      </c>
      <c r="Q1772" s="40" t="str">
        <f>VLOOKUP(N1772,Coordenadas!B$2:E2619,4,0)</f>
        <v>44º13’31.6"O</v>
      </c>
      <c r="R1772" s="31">
        <v>4033</v>
      </c>
      <c r="S1772" s="24">
        <v>41383</v>
      </c>
      <c r="T1772" s="54" t="str">
        <f>VLOOKUP(B1772,SAOM!B$2:M3313,9,0)</f>
        <v>RILSON MALARD/ NILMA JULIA</v>
      </c>
      <c r="U1772" s="24" t="str">
        <f>VLOOKUP(B1772,SAOM!B$2:N3313,10,0)</f>
        <v>RUA CUBA,524 - BAIRRO OROZIMBO MACEDO</v>
      </c>
      <c r="V1772" s="54" t="str">
        <f>VLOOKUP(B1772,SAOM!B$2:P3313,12,0)</f>
        <v>3773-4107</v>
      </c>
      <c r="W1772" s="175" t="str">
        <f>VLOOKUP(B1772,SAOM!B$2:O3313,11,0)</f>
        <v>35702-295</v>
      </c>
      <c r="X1772" s="31" t="str">
        <f>VLOOKUP(B1772,SAOM!B$2:Q3313,13,0)</f>
        <v>00:20:0e:10:58:36</v>
      </c>
      <c r="Y1772" s="24">
        <v>41389</v>
      </c>
      <c r="Z1772" s="222" t="s">
        <v>16041</v>
      </c>
      <c r="AA1772" s="55">
        <v>41389</v>
      </c>
      <c r="AB1772" s="56"/>
      <c r="AC1772" s="288">
        <f>VLOOKUP(D1772,Faturamento!D$3:F3207,3,0)</f>
        <v>41420</v>
      </c>
      <c r="AD1772" s="45"/>
      <c r="AE1772" s="55" t="str">
        <f>VLOOKUP(B1772,SAOM!B$2:T3313,16,0)</f>
        <v>-</v>
      </c>
      <c r="AF1772" s="55">
        <f t="shared" si="101"/>
        <v>41479</v>
      </c>
      <c r="AG1772" s="55"/>
      <c r="AH1772" s="55"/>
      <c r="AI1772" s="181"/>
      <c r="AJ1772" s="115"/>
      <c r="AK1772" s="115"/>
      <c r="AL1772" s="40" t="str">
        <f>VLOOKUP(B1772,SAOM!B$2:U3430,20,0)</f>
        <v>Modem.</v>
      </c>
    </row>
    <row r="1773" spans="1:38" s="15" customFormat="1" ht="15.75" customHeight="1">
      <c r="A1773" s="39">
        <v>6704</v>
      </c>
      <c r="B1773" s="31">
        <v>6704</v>
      </c>
      <c r="C1773" s="31">
        <v>6704</v>
      </c>
      <c r="D1773" s="33" t="str">
        <f>VLOOKUP(B1773,SAOM!B$2:H3430,7,0)</f>
        <v>-</v>
      </c>
      <c r="E1773" s="13">
        <v>41380</v>
      </c>
      <c r="F1773" s="13">
        <f t="shared" si="103"/>
        <v>41425</v>
      </c>
      <c r="G1773" s="13">
        <f>VLOOKUP(B1773,SAOM!B$2:D3317,3,0)</f>
        <v>41425</v>
      </c>
      <c r="H1773" s="13">
        <f t="shared" si="102"/>
        <v>41440</v>
      </c>
      <c r="I1773" s="13" t="s">
        <v>458</v>
      </c>
      <c r="J1773" s="10" t="s">
        <v>688</v>
      </c>
      <c r="K1773" s="33" t="str">
        <f>VLOOKUP(B1773,SAOM!B$2:H3314,4,0)</f>
        <v>Agendado</v>
      </c>
      <c r="L1773" s="10" t="s">
        <v>456</v>
      </c>
      <c r="M1773" s="33" t="str">
        <f>VLOOKUP(B1773,SAOM!B$2:F3600,5,0)</f>
        <v>Lider</v>
      </c>
      <c r="N1773" s="11" t="s">
        <v>168</v>
      </c>
      <c r="O1773" s="11" t="str">
        <f>VLOOKUP(N1773,Coordenadas!B$2:C2620,2,0)</f>
        <v>CENTRO</v>
      </c>
      <c r="P1773" s="11" t="str">
        <f>VLOOKUP(N1773,Coordenadas!B$2:D2620,3,0)</f>
        <v>19º 28’18.8"S</v>
      </c>
      <c r="Q1773" s="11" t="str">
        <f>VLOOKUP(N1773,Coordenadas!B$2:E2620,4,0)</f>
        <v>44º13’31.6"O</v>
      </c>
      <c r="R1773" s="33">
        <v>4033</v>
      </c>
      <c r="S1773" s="13">
        <v>41383</v>
      </c>
      <c r="T1773" s="35" t="str">
        <f>VLOOKUP(B1773,SAOM!B$2:M3314,9,0)</f>
        <v>RILSON MALARD/ NILMA JULIA</v>
      </c>
      <c r="U1773" s="13" t="str">
        <f>VLOOKUP(B1773,SAOM!B$2:N3314,10,0)</f>
        <v>RUA DR. JOÃO BATISTA, 1327 - BAIRRO  	SANTO ANTÔNIO</v>
      </c>
      <c r="V1773" s="35" t="str">
        <f>VLOOKUP(B1773,SAOM!B$2:P3314,12,0)</f>
        <v>3773-9147</v>
      </c>
      <c r="W1773" s="60" t="str">
        <f>VLOOKUP(B1773,SAOM!B$2:O3314,11,0)</f>
        <v>35701-232</v>
      </c>
      <c r="X1773" s="33" t="str">
        <f>VLOOKUP(B1773,SAOM!B$2:Q3314,13,0)</f>
        <v>-</v>
      </c>
      <c r="Y1773" s="13"/>
      <c r="Z1773" s="50"/>
      <c r="AA1773" s="28"/>
      <c r="AB1773" s="28"/>
      <c r="AC1773" s="287" t="e">
        <f>VLOOKUP(D1773,Faturamento!D$3:F3208,3,0)</f>
        <v>#N/A</v>
      </c>
      <c r="AD1773" s="41"/>
      <c r="AE1773" s="14" t="str">
        <f>VLOOKUP(B1773,SAOM!B$2:T3314,16,0)</f>
        <v>-</v>
      </c>
      <c r="AF1773" s="14">
        <f t="shared" si="101"/>
        <v>90</v>
      </c>
      <c r="AG1773" s="14"/>
      <c r="AH1773" s="14"/>
      <c r="AI1773" s="47"/>
      <c r="AJ1773" s="114"/>
      <c r="AK1773" s="114"/>
      <c r="AL1773" s="11" t="str">
        <f>VLOOKUP(B1773,SAOM!B$2:U3431,20,0)</f>
        <v>-</v>
      </c>
    </row>
    <row r="1774" spans="1:38" s="57" customFormat="1" ht="15.75" customHeight="1">
      <c r="A1774" s="39">
        <v>6703</v>
      </c>
      <c r="B1774" s="31">
        <v>6703</v>
      </c>
      <c r="C1774" s="31">
        <v>6703</v>
      </c>
      <c r="D1774" s="31" t="str">
        <f>VLOOKUP(B1774,SAOM!B$2:H3431,7,0)</f>
        <v>SES-SEAS-6703</v>
      </c>
      <c r="E1774" s="24">
        <v>41380</v>
      </c>
      <c r="F1774" s="24">
        <f t="shared" si="103"/>
        <v>41425</v>
      </c>
      <c r="G1774" s="24">
        <f>VLOOKUP(B1774,SAOM!B$2:D3318,3,0)</f>
        <v>41425</v>
      </c>
      <c r="H1774" s="24">
        <f t="shared" si="102"/>
        <v>41440</v>
      </c>
      <c r="I1774" s="24" t="s">
        <v>458</v>
      </c>
      <c r="J1774" s="48" t="s">
        <v>469</v>
      </c>
      <c r="K1774" s="31" t="str">
        <f>VLOOKUP(B1774,SAOM!B$2:H3315,4,0)</f>
        <v>Aceito</v>
      </c>
      <c r="L1774" s="48" t="s">
        <v>456</v>
      </c>
      <c r="M1774" s="33" t="str">
        <f>VLOOKUP(B1774,SAOM!B$2:F3601,5,0)</f>
        <v>Lider</v>
      </c>
      <c r="N1774" s="40" t="s">
        <v>168</v>
      </c>
      <c r="O1774" s="40" t="str">
        <f>VLOOKUP(N1774,Coordenadas!B$2:C2621,2,0)</f>
        <v>CENTRO</v>
      </c>
      <c r="P1774" s="40" t="str">
        <f>VLOOKUP(N1774,Coordenadas!B$2:D2621,3,0)</f>
        <v>19º 28’18.8"S</v>
      </c>
      <c r="Q1774" s="40" t="str">
        <f>VLOOKUP(N1774,Coordenadas!B$2:E2621,4,0)</f>
        <v>44º13’31.6"O</v>
      </c>
      <c r="R1774" s="31">
        <v>4033</v>
      </c>
      <c r="S1774" s="24">
        <v>41383</v>
      </c>
      <c r="T1774" s="54" t="str">
        <f>VLOOKUP(B1774,SAOM!B$2:M3315,9,0)</f>
        <v>RILSON MALARD/ NILMA JULIA</v>
      </c>
      <c r="U1774" s="24" t="str">
        <f>VLOOKUP(B1774,SAOM!B$2:N3315,10,0)</f>
        <v xml:space="preserve"> 	RUA WENCESLAU BRAZ, 470 - BAIRRO  	SÃO JOÃO</v>
      </c>
      <c r="V1774" s="54" t="str">
        <f>VLOOKUP(B1774,SAOM!B$2:P3315,12,0)</f>
        <v xml:space="preserve"> 	3776-5454</v>
      </c>
      <c r="W1774" s="175" t="str">
        <f>VLOOKUP(B1774,SAOM!B$2:O3315,11,0)</f>
        <v>35700-160</v>
      </c>
      <c r="X1774" s="31" t="str">
        <f>VLOOKUP(B1774,SAOM!B$2:Q3315,13,0)</f>
        <v>00:20:0e:10:58:1f</v>
      </c>
      <c r="Y1774" s="24">
        <v>41387</v>
      </c>
      <c r="Z1774" s="222" t="s">
        <v>8103</v>
      </c>
      <c r="AA1774" s="28">
        <v>41387</v>
      </c>
      <c r="AB1774" s="56"/>
      <c r="AC1774" s="288">
        <f>VLOOKUP(D1774,Faturamento!D$3:F3209,3,0)</f>
        <v>41418</v>
      </c>
      <c r="AD1774" s="45"/>
      <c r="AE1774" s="55" t="str">
        <f>VLOOKUP(B1774,SAOM!B$2:T3315,16,0)</f>
        <v>-</v>
      </c>
      <c r="AF1774" s="55">
        <f t="shared" si="101"/>
        <v>41477</v>
      </c>
      <c r="AG1774" s="55"/>
      <c r="AH1774" s="55"/>
      <c r="AI1774" s="181"/>
      <c r="AJ1774" s="115"/>
      <c r="AK1774" s="115"/>
      <c r="AL1774" s="40" t="str">
        <f>VLOOKUP(B1774,SAOM!B$2:U3432,20,0)</f>
        <v>conectado ao modem</v>
      </c>
    </row>
    <row r="1775" spans="1:38" s="15" customFormat="1" ht="15.75" customHeight="1">
      <c r="A1775" s="39">
        <v>6699</v>
      </c>
      <c r="B1775" s="31">
        <v>6699</v>
      </c>
      <c r="C1775" s="31">
        <v>6699</v>
      </c>
      <c r="D1775" s="33" t="str">
        <f>VLOOKUP(B1775,SAOM!B$2:H3432,7,0)</f>
        <v>-</v>
      </c>
      <c r="E1775" s="13">
        <v>41380</v>
      </c>
      <c r="F1775" s="13">
        <f t="shared" si="103"/>
        <v>41425</v>
      </c>
      <c r="G1775" s="13">
        <f>VLOOKUP(B1775,SAOM!B$2:D3319,3,0)</f>
        <v>41425</v>
      </c>
      <c r="H1775" s="13">
        <f t="shared" si="102"/>
        <v>41440</v>
      </c>
      <c r="I1775" s="13" t="s">
        <v>458</v>
      </c>
      <c r="J1775" s="10" t="s">
        <v>688</v>
      </c>
      <c r="K1775" s="33" t="str">
        <f>VLOOKUP(B1775,SAOM!B$2:H3316,4,0)</f>
        <v>Agendado</v>
      </c>
      <c r="L1775" s="10" t="s">
        <v>456</v>
      </c>
      <c r="M1775" s="33" t="str">
        <f>VLOOKUP(B1775,SAOM!B$2:F3602,5,0)</f>
        <v>Lider</v>
      </c>
      <c r="N1775" s="11" t="s">
        <v>168</v>
      </c>
      <c r="O1775" s="11" t="str">
        <f>VLOOKUP(N1775,Coordenadas!B$2:C2622,2,0)</f>
        <v>CENTRO</v>
      </c>
      <c r="P1775" s="11" t="str">
        <f>VLOOKUP(N1775,Coordenadas!B$2:D2622,3,0)</f>
        <v>19º 28’18.8"S</v>
      </c>
      <c r="Q1775" s="11" t="str">
        <f>VLOOKUP(N1775,Coordenadas!B$2:E2622,4,0)</f>
        <v>44º13’31.6"O</v>
      </c>
      <c r="R1775" s="33">
        <v>4033</v>
      </c>
      <c r="S1775" s="13">
        <v>41383</v>
      </c>
      <c r="T1775" s="35" t="str">
        <f>VLOOKUP(B1775,SAOM!B$2:M3316,9,0)</f>
        <v xml:space="preserve"> 	RILSON MALARD/ NILMA JULIA</v>
      </c>
      <c r="U1775" s="13" t="str">
        <f>VLOOKUP(B1775,SAOM!B$2:N3316,10,0)</f>
        <v>RUA DAS AVENCAS, 521 - BAIRRO  	MONTREAL</v>
      </c>
      <c r="V1775" s="35" t="str">
        <f>VLOOKUP(B1775,SAOM!B$2:P3316,12,0)</f>
        <v xml:space="preserve"> 	3773-4203</v>
      </c>
      <c r="W1775" s="60" t="str">
        <f>VLOOKUP(B1775,SAOM!B$2:O3316,11,0)</f>
        <v>35701-380</v>
      </c>
      <c r="X1775" s="33" t="str">
        <f>VLOOKUP(B1775,SAOM!B$2:Q3316,13,0)</f>
        <v>-</v>
      </c>
      <c r="Y1775" s="13"/>
      <c r="Z1775" s="50"/>
      <c r="AA1775" s="28"/>
      <c r="AB1775" s="28"/>
      <c r="AC1775" s="287" t="e">
        <f>VLOOKUP(D1775,Faturamento!D$3:F3210,3,0)</f>
        <v>#N/A</v>
      </c>
      <c r="AD1775" s="41"/>
      <c r="AE1775" s="14" t="str">
        <f>VLOOKUP(B1775,SAOM!B$2:T3316,16,0)</f>
        <v>-</v>
      </c>
      <c r="AF1775" s="14">
        <f t="shared" si="101"/>
        <v>90</v>
      </c>
      <c r="AG1775" s="14"/>
      <c r="AH1775" s="14"/>
      <c r="AI1775" s="47"/>
      <c r="AJ1775" s="114"/>
      <c r="AK1775" s="114"/>
      <c r="AL1775" s="11" t="str">
        <f>VLOOKUP(B1775,SAOM!B$2:U3433,20,0)</f>
        <v>-</v>
      </c>
    </row>
    <row r="1776" spans="1:38" s="57" customFormat="1" ht="15.75" customHeight="1">
      <c r="A1776" s="39">
        <v>6698</v>
      </c>
      <c r="B1776" s="31">
        <v>6698</v>
      </c>
      <c r="C1776" s="31">
        <v>6698</v>
      </c>
      <c r="D1776" s="31" t="str">
        <f>VLOOKUP(B1776,SAOM!B$2:H3433,7,0)</f>
        <v xml:space="preserve">SES-SEAS-6698 </v>
      </c>
      <c r="E1776" s="24">
        <v>41380</v>
      </c>
      <c r="F1776" s="24">
        <f t="shared" si="103"/>
        <v>41425</v>
      </c>
      <c r="G1776" s="24">
        <f>VLOOKUP(B1776,SAOM!B$2:D3320,3,0)</f>
        <v>41425</v>
      </c>
      <c r="H1776" s="24">
        <f t="shared" si="102"/>
        <v>41440</v>
      </c>
      <c r="I1776" s="24" t="s">
        <v>458</v>
      </c>
      <c r="J1776" s="48" t="s">
        <v>469</v>
      </c>
      <c r="K1776" s="31" t="str">
        <f>VLOOKUP(B1776,SAOM!B$2:H3317,4,0)</f>
        <v>Aceito</v>
      </c>
      <c r="L1776" s="48" t="s">
        <v>456</v>
      </c>
      <c r="M1776" s="31" t="str">
        <f>VLOOKUP(B1776,SAOM!B$2:F3603,5,0)</f>
        <v>Lider</v>
      </c>
      <c r="N1776" s="40" t="s">
        <v>168</v>
      </c>
      <c r="O1776" s="40" t="str">
        <f>VLOOKUP(N1776,Coordenadas!B$2:C2623,2,0)</f>
        <v>CENTRO</v>
      </c>
      <c r="P1776" s="40" t="str">
        <f>VLOOKUP(N1776,Coordenadas!B$2:D2623,3,0)</f>
        <v>19º 28’18.8"S</v>
      </c>
      <c r="Q1776" s="40" t="str">
        <f>VLOOKUP(N1776,Coordenadas!B$2:E2623,4,0)</f>
        <v>44º13’31.6"O</v>
      </c>
      <c r="R1776" s="31">
        <v>4033</v>
      </c>
      <c r="S1776" s="24">
        <v>41383</v>
      </c>
      <c r="T1776" s="54" t="str">
        <f>VLOOKUP(B1776,SAOM!B$2:M3317,9,0)</f>
        <v xml:space="preserve"> 	RILSON MALARD/ NILMA JULIA</v>
      </c>
      <c r="U1776" s="24" t="str">
        <f>VLOOKUP(B1776,SAOM!B$2:N3317,10,0)</f>
        <v>RUA GERÂNIO, 381 - BAIRRO MANOA</v>
      </c>
      <c r="V1776" s="54" t="str">
        <f>VLOOKUP(B1776,SAOM!B$2:P3317,12,0)</f>
        <v xml:space="preserve"> 	3773-2076</v>
      </c>
      <c r="W1776" s="175" t="str">
        <f>VLOOKUP(B1776,SAOM!B$2:O3317,11,0)</f>
        <v>35700-463</v>
      </c>
      <c r="X1776" s="31" t="str">
        <f>VLOOKUP(B1776,SAOM!B$2:Q3317,13,0)</f>
        <v>00:20:0e:10:57:ce</v>
      </c>
      <c r="Y1776" s="24">
        <v>41393</v>
      </c>
      <c r="Z1776" s="222" t="s">
        <v>8103</v>
      </c>
      <c r="AA1776" s="56">
        <v>41394</v>
      </c>
      <c r="AB1776" s="56"/>
      <c r="AC1776" s="288">
        <f>VLOOKUP(D1776,Faturamento!D$3:F3211,3,0)</f>
        <v>41425</v>
      </c>
      <c r="AD1776" s="45"/>
      <c r="AE1776" s="55" t="str">
        <f>VLOOKUP(B1776,SAOM!B$2:T3317,16,0)</f>
        <v>-</v>
      </c>
      <c r="AF1776" s="55">
        <f t="shared" si="101"/>
        <v>41484</v>
      </c>
      <c r="AG1776" s="55"/>
      <c r="AH1776" s="55"/>
      <c r="AI1776" s="181"/>
      <c r="AJ1776" s="115"/>
      <c r="AK1776" s="115"/>
      <c r="AL1776" s="40" t="str">
        <f>VLOOKUP(B1776,SAOM!B$2:U3434,20,0)</f>
        <v>Conectado ao modem</v>
      </c>
    </row>
    <row r="1777" spans="1:38" s="57" customFormat="1" ht="15.75" customHeight="1">
      <c r="A1777" s="39">
        <v>6697</v>
      </c>
      <c r="B1777" s="31">
        <v>6697</v>
      </c>
      <c r="C1777" s="31">
        <v>6697</v>
      </c>
      <c r="D1777" s="31" t="str">
        <f>VLOOKUP(B1777,SAOM!B$2:H3434,7,0)</f>
        <v>SES-SEAS-6697</v>
      </c>
      <c r="E1777" s="24">
        <v>41380</v>
      </c>
      <c r="F1777" s="24">
        <f t="shared" si="103"/>
        <v>41425</v>
      </c>
      <c r="G1777" s="24">
        <f>VLOOKUP(B1777,SAOM!B$2:D3321,3,0)</f>
        <v>41425</v>
      </c>
      <c r="H1777" s="24">
        <f t="shared" si="102"/>
        <v>41440</v>
      </c>
      <c r="I1777" s="24" t="s">
        <v>458</v>
      </c>
      <c r="J1777" s="48" t="s">
        <v>469</v>
      </c>
      <c r="K1777" s="31" t="str">
        <f>VLOOKUP(B1777,SAOM!B$2:H3318,4,0)</f>
        <v>Aceito</v>
      </c>
      <c r="L1777" s="48" t="s">
        <v>456</v>
      </c>
      <c r="M1777" s="31" t="str">
        <f>VLOOKUP(B1777,SAOM!B$2:F3604,5,0)</f>
        <v>Lider</v>
      </c>
      <c r="N1777" s="40" t="s">
        <v>168</v>
      </c>
      <c r="O1777" s="40" t="str">
        <f>VLOOKUP(N1777,Coordenadas!B$2:C2624,2,0)</f>
        <v>CENTRO</v>
      </c>
      <c r="P1777" s="40" t="str">
        <f>VLOOKUP(N1777,Coordenadas!B$2:D2624,3,0)</f>
        <v>19º 28’18.8"S</v>
      </c>
      <c r="Q1777" s="40" t="str">
        <f>VLOOKUP(N1777,Coordenadas!B$2:E2624,4,0)</f>
        <v>44º13’31.6"O</v>
      </c>
      <c r="R1777" s="31">
        <v>4033</v>
      </c>
      <c r="S1777" s="24">
        <v>41383</v>
      </c>
      <c r="T1777" s="54" t="str">
        <f>VLOOKUP(B1777,SAOM!B$2:M3318,9,0)</f>
        <v>RILSON MALARD/ NILMA JULIA</v>
      </c>
      <c r="U1777" s="24" t="str">
        <f>VLOOKUP(B1777,SAOM!B$2:N3318,10,0)</f>
        <v xml:space="preserve"> 	RUA CUBA, 356 - BAIRRO OROZIMBO MACEDO</v>
      </c>
      <c r="V1777" s="54" t="str">
        <f>VLOOKUP(B1777,SAOM!B$2:P3318,12,0)</f>
        <v xml:space="preserve"> 	3773-2546</v>
      </c>
      <c r="W1777" s="175" t="str">
        <f>VLOOKUP(B1777,SAOM!B$2:O3318,11,0)</f>
        <v>35702-295</v>
      </c>
      <c r="X1777" s="31" t="str">
        <f>VLOOKUP(B1777,SAOM!B$2:Q3318,13,0)</f>
        <v>00:20:0e:10:59:13</v>
      </c>
      <c r="Y1777" s="24">
        <v>41390</v>
      </c>
      <c r="Z1777" s="222" t="s">
        <v>17885</v>
      </c>
      <c r="AA1777" s="56">
        <v>41390</v>
      </c>
      <c r="AB1777" s="56"/>
      <c r="AC1777" s="288">
        <f>VLOOKUP(D1777,Faturamento!D$3:F3212,3,0)</f>
        <v>41421</v>
      </c>
      <c r="AD1777" s="45"/>
      <c r="AE1777" s="55" t="str">
        <f>VLOOKUP(B1777,SAOM!B$2:T3318,16,0)</f>
        <v>-</v>
      </c>
      <c r="AF1777" s="55">
        <f t="shared" si="101"/>
        <v>41480</v>
      </c>
      <c r="AG1777" s="55"/>
      <c r="AH1777" s="55"/>
      <c r="AI1777" s="181"/>
      <c r="AJ1777" s="115"/>
      <c r="AK1777" s="115"/>
      <c r="AL1777" s="40" t="str">
        <f>VLOOKUP(B1777,SAOM!B$2:U3435,20,0)</f>
        <v>Modem</v>
      </c>
    </row>
    <row r="1778" spans="1:38" s="15" customFormat="1" ht="15.75" customHeight="1">
      <c r="A1778" s="39">
        <v>6696</v>
      </c>
      <c r="B1778" s="31">
        <v>6696</v>
      </c>
      <c r="C1778" s="31">
        <v>6696</v>
      </c>
      <c r="D1778" s="33" t="str">
        <f>VLOOKUP(B1778,SAOM!B$2:H3435,7,0)</f>
        <v>-</v>
      </c>
      <c r="E1778" s="13">
        <v>41380</v>
      </c>
      <c r="F1778" s="13">
        <f t="shared" si="103"/>
        <v>41425</v>
      </c>
      <c r="G1778" s="13">
        <f>VLOOKUP(B1778,SAOM!B$2:D3322,3,0)</f>
        <v>41425</v>
      </c>
      <c r="H1778" s="13">
        <f t="shared" si="102"/>
        <v>41440</v>
      </c>
      <c r="I1778" s="13" t="s">
        <v>458</v>
      </c>
      <c r="J1778" s="10" t="s">
        <v>688</v>
      </c>
      <c r="K1778" s="33" t="str">
        <f>VLOOKUP(B1778,SAOM!B$2:H3319,4,0)</f>
        <v>Agendado</v>
      </c>
      <c r="L1778" s="10" t="s">
        <v>456</v>
      </c>
      <c r="M1778" s="33" t="str">
        <f>VLOOKUP(B1778,SAOM!B$2:F3605,5,0)</f>
        <v>Lider</v>
      </c>
      <c r="N1778" s="11" t="s">
        <v>168</v>
      </c>
      <c r="O1778" s="11" t="str">
        <f>VLOOKUP(N1778,Coordenadas!B$2:C2625,2,0)</f>
        <v>CENTRO</v>
      </c>
      <c r="P1778" s="11" t="str">
        <f>VLOOKUP(N1778,Coordenadas!B$2:D2625,3,0)</f>
        <v>19º 28’18.8"S</v>
      </c>
      <c r="Q1778" s="11" t="str">
        <f>VLOOKUP(N1778,Coordenadas!B$2:E2625,4,0)</f>
        <v>44º13’31.6"O</v>
      </c>
      <c r="R1778" s="33">
        <v>4033</v>
      </c>
      <c r="S1778" s="13">
        <v>41383</v>
      </c>
      <c r="T1778" s="35" t="str">
        <f>VLOOKUP(B1778,SAOM!B$2:M3319,9,0)</f>
        <v xml:space="preserve"> 	RILSON MALARD/ NILMA JULIA</v>
      </c>
      <c r="U1778" s="13" t="str">
        <f>VLOOKUP(B1778,SAOM!B$2:N3319,10,0)</f>
        <v>AVENIDA ANTÔNIO DE MENDONÇA CHAVES, 493 - BAIRRO VAPABUÇU</v>
      </c>
      <c r="V1778" s="35" t="str">
        <f>VLOOKUP(B1778,SAOM!B$2:P3319,12,0)</f>
        <v xml:space="preserve"> 	3773-4203</v>
      </c>
      <c r="W1778" s="60" t="str">
        <f>VLOOKUP(B1778,SAOM!B$2:O3319,11,0)</f>
        <v>35700-000</v>
      </c>
      <c r="X1778" s="33" t="str">
        <f>VLOOKUP(B1778,SAOM!B$2:Q3319,13,0)</f>
        <v>-</v>
      </c>
      <c r="Y1778" s="13"/>
      <c r="Z1778" s="50"/>
      <c r="AA1778" s="28"/>
      <c r="AB1778" s="28"/>
      <c r="AC1778" s="287" t="e">
        <f>VLOOKUP(D1778,Faturamento!D$3:F3213,3,0)</f>
        <v>#N/A</v>
      </c>
      <c r="AD1778" s="41"/>
      <c r="AE1778" s="14" t="str">
        <f>VLOOKUP(B1778,SAOM!B$2:T3319,16,0)</f>
        <v>-</v>
      </c>
      <c r="AF1778" s="14">
        <f t="shared" si="101"/>
        <v>90</v>
      </c>
      <c r="AG1778" s="14"/>
      <c r="AH1778" s="14"/>
      <c r="AI1778" s="47"/>
      <c r="AJ1778" s="114"/>
      <c r="AK1778" s="114"/>
      <c r="AL1778" s="11" t="str">
        <f>VLOOKUP(B1778,SAOM!B$2:U3436,20,0)</f>
        <v>-</v>
      </c>
    </row>
    <row r="1779" spans="1:38" s="57" customFormat="1" ht="15.75" customHeight="1">
      <c r="A1779" s="39">
        <v>6695</v>
      </c>
      <c r="B1779" s="31">
        <v>6695</v>
      </c>
      <c r="C1779" s="31">
        <v>6695</v>
      </c>
      <c r="D1779" s="31" t="str">
        <f>VLOOKUP(B1779,SAOM!B$2:H3436,7,0)</f>
        <v>SES-SEAS-6695</v>
      </c>
      <c r="E1779" s="24">
        <v>41380</v>
      </c>
      <c r="F1779" s="24">
        <f t="shared" si="103"/>
        <v>41425</v>
      </c>
      <c r="G1779" s="24">
        <f>VLOOKUP(B1779,SAOM!B$2:D3323,3,0)</f>
        <v>41425</v>
      </c>
      <c r="H1779" s="24">
        <f t="shared" si="102"/>
        <v>41440</v>
      </c>
      <c r="I1779" s="24" t="s">
        <v>458</v>
      </c>
      <c r="J1779" s="48" t="s">
        <v>469</v>
      </c>
      <c r="K1779" s="31" t="str">
        <f>VLOOKUP(B1779,SAOM!B$2:H3320,4,0)</f>
        <v>Aceito</v>
      </c>
      <c r="L1779" s="48" t="s">
        <v>456</v>
      </c>
      <c r="M1779" s="33" t="str">
        <f>VLOOKUP(B1779,SAOM!B$2:F3606,5,0)</f>
        <v>Lider</v>
      </c>
      <c r="N1779" s="40" t="s">
        <v>168</v>
      </c>
      <c r="O1779" s="40" t="str">
        <f>VLOOKUP(N1779,Coordenadas!B$2:C2626,2,0)</f>
        <v>CENTRO</v>
      </c>
      <c r="P1779" s="40" t="str">
        <f>VLOOKUP(N1779,Coordenadas!B$2:D2626,3,0)</f>
        <v>19º 28’18.8"S</v>
      </c>
      <c r="Q1779" s="40" t="str">
        <f>VLOOKUP(N1779,Coordenadas!B$2:E2626,4,0)</f>
        <v>44º13’31.6"O</v>
      </c>
      <c r="R1779" s="31">
        <v>4033</v>
      </c>
      <c r="S1779" s="24">
        <v>41383</v>
      </c>
      <c r="T1779" s="54" t="str">
        <f>VLOOKUP(B1779,SAOM!B$2:M3320,9,0)</f>
        <v xml:space="preserve"> 	RILSON MALARD/ NILMA JULIA</v>
      </c>
      <c r="U1779" s="24" t="str">
        <f>VLOOKUP(B1779,SAOM!B$2:N3320,10,0)</f>
        <v>RUA STELLA FIGUEIREDO CHASSIM, 30 - BAIRRO  	SÃO JOÃO</v>
      </c>
      <c r="V1779" s="54" t="str">
        <f>VLOOKUP(B1779,SAOM!B$2:P3320,12,0)</f>
        <v xml:space="preserve"> 	3776-4886</v>
      </c>
      <c r="W1779" s="175" t="str">
        <f>VLOOKUP(B1779,SAOM!B$2:O3320,11,0)</f>
        <v>35701-009</v>
      </c>
      <c r="X1779" s="31" t="str">
        <f>VLOOKUP(B1779,SAOM!B$2:Q3320,13,0)</f>
        <v>00:20:0e:10:59:69</v>
      </c>
      <c r="Y1779" s="24">
        <v>41388</v>
      </c>
      <c r="Z1779" s="222" t="s">
        <v>7933</v>
      </c>
      <c r="AA1779" s="56">
        <v>41388</v>
      </c>
      <c r="AB1779" s="56"/>
      <c r="AC1779" s="288">
        <f>VLOOKUP(D1779,Faturamento!D$3:F3214,3,0)</f>
        <v>41419</v>
      </c>
      <c r="AD1779" s="45"/>
      <c r="AE1779" s="55" t="str">
        <f>VLOOKUP(B1779,SAOM!B$2:T3320,16,0)</f>
        <v>-</v>
      </c>
      <c r="AF1779" s="55">
        <f t="shared" si="101"/>
        <v>41478</v>
      </c>
      <c r="AG1779" s="55"/>
      <c r="AH1779" s="55"/>
      <c r="AI1779" s="181"/>
      <c r="AJ1779" s="115"/>
      <c r="AK1779" s="115"/>
      <c r="AL1779" s="40" t="str">
        <f>VLOOKUP(B1779,SAOM!B$2:U3437,20,0)</f>
        <v>Modem</v>
      </c>
    </row>
    <row r="1780" spans="1:38" s="15" customFormat="1" ht="15.75" customHeight="1">
      <c r="A1780" s="39">
        <v>6694</v>
      </c>
      <c r="B1780" s="31">
        <v>6694</v>
      </c>
      <c r="C1780" s="31">
        <v>6694</v>
      </c>
      <c r="D1780" s="33" t="str">
        <f>VLOOKUP(B1780,SAOM!B$2:H3437,7,0)</f>
        <v>-</v>
      </c>
      <c r="E1780" s="13">
        <v>41380</v>
      </c>
      <c r="F1780" s="13">
        <f t="shared" si="103"/>
        <v>41425</v>
      </c>
      <c r="G1780" s="13">
        <f>VLOOKUP(B1780,SAOM!B$2:D3324,3,0)</f>
        <v>41425</v>
      </c>
      <c r="H1780" s="13">
        <f t="shared" si="102"/>
        <v>41440</v>
      </c>
      <c r="I1780" s="13" t="s">
        <v>458</v>
      </c>
      <c r="J1780" s="10" t="s">
        <v>688</v>
      </c>
      <c r="K1780" s="33" t="str">
        <f>VLOOKUP(B1780,SAOM!B$2:H3321,4,0)</f>
        <v>Agendado</v>
      </c>
      <c r="L1780" s="10" t="s">
        <v>456</v>
      </c>
      <c r="M1780" s="33" t="str">
        <f>VLOOKUP(B1780,SAOM!B$2:F3607,5,0)</f>
        <v>Lider</v>
      </c>
      <c r="N1780" s="11" t="s">
        <v>168</v>
      </c>
      <c r="O1780" s="11" t="str">
        <f>VLOOKUP(N1780,Coordenadas!B$2:C2627,2,0)</f>
        <v>CENTRO</v>
      </c>
      <c r="P1780" s="11" t="str">
        <f>VLOOKUP(N1780,Coordenadas!B$2:D2627,3,0)</f>
        <v>19º 28’18.8"S</v>
      </c>
      <c r="Q1780" s="11" t="str">
        <f>VLOOKUP(N1780,Coordenadas!B$2:E2627,4,0)</f>
        <v>44º13’31.6"O</v>
      </c>
      <c r="R1780" s="33">
        <v>4033</v>
      </c>
      <c r="S1780" s="13">
        <v>41383</v>
      </c>
      <c r="T1780" s="35" t="str">
        <f>VLOOKUP(B1780,SAOM!B$2:M3321,9,0)</f>
        <v xml:space="preserve"> 	RILSON MALARD/ NILMA JULIA</v>
      </c>
      <c r="U1780" s="13" t="str">
        <f>VLOOKUP(B1780,SAOM!B$2:N3321,10,0)</f>
        <v>RUA ANTÔNIO ALVIM, 932 - BAIRRO SÃO FRANCISCO</v>
      </c>
      <c r="V1780" s="35" t="str">
        <f>VLOOKUP(B1780,SAOM!B$2:P3321,12,0)</f>
        <v xml:space="preserve"> 	3774-3573</v>
      </c>
      <c r="W1780" s="60" t="str">
        <f>VLOOKUP(B1780,SAOM!B$2:O3321,11,0)</f>
        <v>35700-502</v>
      </c>
      <c r="X1780" s="33" t="str">
        <f>VLOOKUP(B1780,SAOM!B$2:Q3321,13,0)</f>
        <v>-</v>
      </c>
      <c r="Y1780" s="13"/>
      <c r="Z1780" s="50"/>
      <c r="AA1780" s="28"/>
      <c r="AB1780" s="28"/>
      <c r="AC1780" s="287" t="e">
        <f>VLOOKUP(D1780,Faturamento!D$3:F3215,3,0)</f>
        <v>#N/A</v>
      </c>
      <c r="AD1780" s="41"/>
      <c r="AE1780" s="14" t="str">
        <f>VLOOKUP(B1780,SAOM!B$2:T3321,16,0)</f>
        <v>-</v>
      </c>
      <c r="AF1780" s="14">
        <f t="shared" si="101"/>
        <v>90</v>
      </c>
      <c r="AG1780" s="14"/>
      <c r="AH1780" s="14"/>
      <c r="AI1780" s="47"/>
      <c r="AJ1780" s="114"/>
      <c r="AK1780" s="114"/>
      <c r="AL1780" s="11" t="str">
        <f>VLOOKUP(B1780,SAOM!B$2:U3438,20,0)</f>
        <v>-</v>
      </c>
    </row>
    <row r="1781" spans="1:38" s="15" customFormat="1" ht="15.75" customHeight="1">
      <c r="A1781" s="39">
        <v>6692</v>
      </c>
      <c r="B1781" s="31">
        <v>6692</v>
      </c>
      <c r="C1781" s="31">
        <v>6692</v>
      </c>
      <c r="D1781" s="33" t="str">
        <f>VLOOKUP(B1781,SAOM!B$2:H3438,7,0)</f>
        <v>-</v>
      </c>
      <c r="E1781" s="13">
        <v>41380</v>
      </c>
      <c r="F1781" s="13">
        <f t="shared" si="103"/>
        <v>41425</v>
      </c>
      <c r="G1781" s="13">
        <f>VLOOKUP(B1781,SAOM!B$2:D3325,3,0)</f>
        <v>41425</v>
      </c>
      <c r="H1781" s="13">
        <f t="shared" si="102"/>
        <v>41440</v>
      </c>
      <c r="I1781" s="13" t="s">
        <v>458</v>
      </c>
      <c r="J1781" s="10" t="s">
        <v>688</v>
      </c>
      <c r="K1781" s="33" t="str">
        <f>VLOOKUP(B1781,SAOM!B$2:H3322,4,0)</f>
        <v>Agendado</v>
      </c>
      <c r="L1781" s="10" t="s">
        <v>456</v>
      </c>
      <c r="M1781" s="33" t="str">
        <f>VLOOKUP(B1781,SAOM!B$2:F3608,5,0)</f>
        <v>Lider</v>
      </c>
      <c r="N1781" s="11" t="s">
        <v>168</v>
      </c>
      <c r="O1781" s="11" t="str">
        <f>VLOOKUP(N1781,Coordenadas!B$2:C2628,2,0)</f>
        <v>CENTRO</v>
      </c>
      <c r="P1781" s="11" t="str">
        <f>VLOOKUP(N1781,Coordenadas!B$2:D2628,3,0)</f>
        <v>19º 28’18.8"S</v>
      </c>
      <c r="Q1781" s="11" t="str">
        <f>VLOOKUP(N1781,Coordenadas!B$2:E2628,4,0)</f>
        <v>44º13’31.6"O</v>
      </c>
      <c r="R1781" s="33">
        <v>4033</v>
      </c>
      <c r="S1781" s="13">
        <v>41383</v>
      </c>
      <c r="T1781" s="35" t="str">
        <f>VLOOKUP(B1781,SAOM!B$2:M3322,9,0)</f>
        <v>RILSON MALARD/ NILMA JULIA</v>
      </c>
      <c r="U1781" s="13" t="str">
        <f>VLOOKUP(B1781,SAOM!B$2:N3322,10,0)</f>
        <v xml:space="preserve"> 	RUA JOAQUIM CÂNDIDO, 487 - BAIRRO  SANTA LUZIA</v>
      </c>
      <c r="V1781" s="35" t="str">
        <f>VLOOKUP(B1781,SAOM!B$2:P3322,12,0)</f>
        <v xml:space="preserve"> 	3773-2864</v>
      </c>
      <c r="W1781" s="60" t="str">
        <f>VLOOKUP(B1781,SAOM!B$2:O3322,11,0)</f>
        <v>35700-581</v>
      </c>
      <c r="X1781" s="33" t="str">
        <f>VLOOKUP(B1781,SAOM!B$2:Q3322,13,0)</f>
        <v>-</v>
      </c>
      <c r="Y1781" s="13"/>
      <c r="Z1781" s="50"/>
      <c r="AA1781" s="28"/>
      <c r="AB1781" s="28"/>
      <c r="AC1781" s="287" t="e">
        <f>VLOOKUP(D1781,Faturamento!D$3:F3216,3,0)</f>
        <v>#N/A</v>
      </c>
      <c r="AD1781" s="41"/>
      <c r="AE1781" s="14" t="str">
        <f>VLOOKUP(B1781,SAOM!B$2:T3322,16,0)</f>
        <v>-</v>
      </c>
      <c r="AF1781" s="14">
        <f t="shared" si="101"/>
        <v>90</v>
      </c>
      <c r="AG1781" s="14"/>
      <c r="AH1781" s="14"/>
      <c r="AI1781" s="47"/>
      <c r="AJ1781" s="114"/>
      <c r="AK1781" s="114"/>
      <c r="AL1781" s="11" t="str">
        <f>VLOOKUP(B1781,SAOM!B$2:U3439,20,0)</f>
        <v>-</v>
      </c>
    </row>
    <row r="1782" spans="1:38" s="15" customFormat="1" ht="15.75" customHeight="1">
      <c r="A1782" s="39">
        <v>6693</v>
      </c>
      <c r="B1782" s="31">
        <v>6693</v>
      </c>
      <c r="C1782" s="31">
        <v>6693</v>
      </c>
      <c r="D1782" s="33" t="str">
        <f>VLOOKUP(B1782,SAOM!B$2:H3439,7,0)</f>
        <v>-</v>
      </c>
      <c r="E1782" s="13">
        <v>41380</v>
      </c>
      <c r="F1782" s="13">
        <f t="shared" si="103"/>
        <v>41425</v>
      </c>
      <c r="G1782" s="13">
        <f>VLOOKUP(B1782,SAOM!B$2:D3326,3,0)</f>
        <v>41425</v>
      </c>
      <c r="H1782" s="13">
        <f t="shared" si="102"/>
        <v>41440</v>
      </c>
      <c r="I1782" s="13" t="s">
        <v>458</v>
      </c>
      <c r="J1782" s="10" t="s">
        <v>688</v>
      </c>
      <c r="K1782" s="33" t="str">
        <f>VLOOKUP(B1782,SAOM!B$2:H3323,4,0)</f>
        <v>Agendado</v>
      </c>
      <c r="L1782" s="10" t="s">
        <v>456</v>
      </c>
      <c r="M1782" s="33" t="str">
        <f>VLOOKUP(B1782,SAOM!B$2:F3609,5,0)</f>
        <v>Lider</v>
      </c>
      <c r="N1782" s="11" t="s">
        <v>168</v>
      </c>
      <c r="O1782" s="11" t="str">
        <f>VLOOKUP(N1782,Coordenadas!B$2:C2629,2,0)</f>
        <v>CENTRO</v>
      </c>
      <c r="P1782" s="11" t="str">
        <f>VLOOKUP(N1782,Coordenadas!B$2:D2629,3,0)</f>
        <v>19º 28’18.8"S</v>
      </c>
      <c r="Q1782" s="11" t="str">
        <f>VLOOKUP(N1782,Coordenadas!B$2:E2629,4,0)</f>
        <v>44º13’31.6"O</v>
      </c>
      <c r="R1782" s="33">
        <v>4033</v>
      </c>
      <c r="S1782" s="13">
        <v>41383</v>
      </c>
      <c r="T1782" s="35" t="str">
        <f>VLOOKUP(B1782,SAOM!B$2:M3323,9,0)</f>
        <v>RILSON MALARD/ NILMA JULIA</v>
      </c>
      <c r="U1782" s="13" t="str">
        <f>VLOOKUP(B1782,SAOM!B$2:N3323,10,0)</f>
        <v>RUA GUSTAVO FERREIRA GOMES, 17 - BAIRRO SANTA ROSA</v>
      </c>
      <c r="V1782" s="35" t="str">
        <f>VLOOKUP(B1782,SAOM!B$2:P3323,12,0)</f>
        <v>3776-5226</v>
      </c>
      <c r="W1782" s="60" t="str">
        <f>VLOOKUP(B1782,SAOM!B$2:O3323,11,0)</f>
        <v>35701-263</v>
      </c>
      <c r="X1782" s="33" t="str">
        <f>VLOOKUP(B1782,SAOM!B$2:Q3323,13,0)</f>
        <v>-</v>
      </c>
      <c r="Y1782" s="13"/>
      <c r="Z1782" s="50"/>
      <c r="AA1782" s="28"/>
      <c r="AB1782" s="28"/>
      <c r="AC1782" s="287" t="e">
        <f>VLOOKUP(D1782,Faturamento!D$3:F3217,3,0)</f>
        <v>#N/A</v>
      </c>
      <c r="AD1782" s="41"/>
      <c r="AE1782" s="14" t="str">
        <f>VLOOKUP(B1782,SAOM!B$2:T3323,16,0)</f>
        <v>-</v>
      </c>
      <c r="AF1782" s="14">
        <f t="shared" si="101"/>
        <v>90</v>
      </c>
      <c r="AG1782" s="14"/>
      <c r="AH1782" s="14"/>
      <c r="AI1782" s="47"/>
      <c r="AJ1782" s="114"/>
      <c r="AK1782" s="114"/>
      <c r="AL1782" s="11" t="str">
        <f>VLOOKUP(B1782,SAOM!B$2:U3440,20,0)</f>
        <v>-</v>
      </c>
    </row>
    <row r="1783" spans="1:38" s="15" customFormat="1" ht="15.75" customHeight="1">
      <c r="A1783" s="39">
        <v>6691</v>
      </c>
      <c r="B1783" s="31">
        <v>6691</v>
      </c>
      <c r="C1783" s="31">
        <v>6691</v>
      </c>
      <c r="D1783" s="33" t="str">
        <f>VLOOKUP(B1783,SAOM!B$2:H3440,7,0)</f>
        <v>-</v>
      </c>
      <c r="E1783" s="13">
        <v>41380</v>
      </c>
      <c r="F1783" s="13">
        <f t="shared" si="103"/>
        <v>41425</v>
      </c>
      <c r="G1783" s="13">
        <f>VLOOKUP(B1783,SAOM!B$2:D3327,3,0)</f>
        <v>41425</v>
      </c>
      <c r="H1783" s="13">
        <f t="shared" si="102"/>
        <v>41440</v>
      </c>
      <c r="I1783" s="13" t="s">
        <v>458</v>
      </c>
      <c r="J1783" s="10" t="s">
        <v>688</v>
      </c>
      <c r="K1783" s="33" t="str">
        <f>VLOOKUP(B1783,SAOM!B$2:H3324,4,0)</f>
        <v>Agendado</v>
      </c>
      <c r="L1783" s="10" t="s">
        <v>456</v>
      </c>
      <c r="M1783" s="33" t="str">
        <f>VLOOKUP(B1783,SAOM!B$2:F3610,5,0)</f>
        <v>Lider</v>
      </c>
      <c r="N1783" s="11" t="s">
        <v>168</v>
      </c>
      <c r="O1783" s="11" t="str">
        <f>VLOOKUP(N1783,Coordenadas!B$2:C2630,2,0)</f>
        <v>CENTRO</v>
      </c>
      <c r="P1783" s="11" t="str">
        <f>VLOOKUP(N1783,Coordenadas!B$2:D2630,3,0)</f>
        <v>19º 28’18.8"S</v>
      </c>
      <c r="Q1783" s="11" t="str">
        <f>VLOOKUP(N1783,Coordenadas!B$2:E2630,4,0)</f>
        <v>44º13’31.6"O</v>
      </c>
      <c r="R1783" s="33">
        <v>4033</v>
      </c>
      <c r="S1783" s="13">
        <v>41383</v>
      </c>
      <c r="T1783" s="35" t="str">
        <f>VLOOKUP(B1783,SAOM!B$2:M3324,9,0)</f>
        <v>RILSON MALARD/ NILMA JULIA</v>
      </c>
      <c r="U1783" s="13" t="str">
        <f>VLOOKUP(B1783,SAOM!B$2:N3324,10,0)</f>
        <v>RUA ÂNGELO RIBEIRO MIRANDA, 762 - BAIRRO KWAIT</v>
      </c>
      <c r="V1783" s="35" t="str">
        <f>VLOOKUP(B1783,SAOM!B$2:P3324,12,0)</f>
        <v xml:space="preserve"> 	3773-4203</v>
      </c>
      <c r="W1783" s="60" t="str">
        <f>VLOOKUP(B1783,SAOM!B$2:O3324,11,0)</f>
        <v>35702-351</v>
      </c>
      <c r="X1783" s="33" t="str">
        <f>VLOOKUP(B1783,SAOM!B$2:Q3324,13,0)</f>
        <v>-</v>
      </c>
      <c r="Y1783" s="13"/>
      <c r="Z1783" s="50"/>
      <c r="AA1783" s="28"/>
      <c r="AB1783" s="28"/>
      <c r="AC1783" s="287" t="e">
        <f>VLOOKUP(D1783,Faturamento!D$3:F3218,3,0)</f>
        <v>#N/A</v>
      </c>
      <c r="AD1783" s="41"/>
      <c r="AE1783" s="14" t="str">
        <f>VLOOKUP(B1783,SAOM!B$2:T3324,16,0)</f>
        <v>-</v>
      </c>
      <c r="AF1783" s="14">
        <f t="shared" si="101"/>
        <v>90</v>
      </c>
      <c r="AG1783" s="14"/>
      <c r="AH1783" s="14"/>
      <c r="AI1783" s="47"/>
      <c r="AJ1783" s="114"/>
      <c r="AK1783" s="114"/>
      <c r="AL1783" s="11" t="str">
        <f>VLOOKUP(B1783,SAOM!B$2:U3441,20,0)</f>
        <v>-</v>
      </c>
    </row>
    <row r="1784" spans="1:38" s="57" customFormat="1" ht="15.75" customHeight="1">
      <c r="A1784" s="39">
        <v>6690</v>
      </c>
      <c r="B1784" s="31">
        <v>6690</v>
      </c>
      <c r="C1784" s="31">
        <v>6690</v>
      </c>
      <c r="D1784" s="31" t="str">
        <f>VLOOKUP(B1784,SAOM!B$2:H3441,7,0)</f>
        <v>SES-SEAS-6690</v>
      </c>
      <c r="E1784" s="24">
        <v>41380</v>
      </c>
      <c r="F1784" s="24">
        <f t="shared" si="103"/>
        <v>41425</v>
      </c>
      <c r="G1784" s="24">
        <f>VLOOKUP(B1784,SAOM!B$2:D3328,3,0)</f>
        <v>41425</v>
      </c>
      <c r="H1784" s="24">
        <f t="shared" si="102"/>
        <v>41440</v>
      </c>
      <c r="I1784" s="24" t="s">
        <v>458</v>
      </c>
      <c r="J1784" s="48" t="s">
        <v>469</v>
      </c>
      <c r="K1784" s="31" t="str">
        <f>VLOOKUP(B1784,SAOM!B$2:H3325,4,0)</f>
        <v>Aceito</v>
      </c>
      <c r="L1784" s="48" t="s">
        <v>456</v>
      </c>
      <c r="M1784" s="31" t="str">
        <f>VLOOKUP(B1784,SAOM!B$2:F3611,5,0)</f>
        <v>Lider</v>
      </c>
      <c r="N1784" s="40" t="s">
        <v>168</v>
      </c>
      <c r="O1784" s="40" t="str">
        <f>VLOOKUP(N1784,Coordenadas!B$2:C2631,2,0)</f>
        <v>CENTRO</v>
      </c>
      <c r="P1784" s="40" t="str">
        <f>VLOOKUP(N1784,Coordenadas!B$2:D2631,3,0)</f>
        <v>19º 28’18.8"S</v>
      </c>
      <c r="Q1784" s="40" t="str">
        <f>VLOOKUP(N1784,Coordenadas!B$2:E2631,4,0)</f>
        <v>44º13’31.6"O</v>
      </c>
      <c r="R1784" s="31">
        <v>4033</v>
      </c>
      <c r="S1784" s="24">
        <v>41383</v>
      </c>
      <c r="T1784" s="54" t="str">
        <f>VLOOKUP(B1784,SAOM!B$2:M3325,9,0)</f>
        <v>RILSON MALARD/ NILMA JULIA</v>
      </c>
      <c r="U1784" s="24" t="str">
        <f>VLOOKUP(B1784,SAOM!B$2:N3325,10,0)</f>
        <v xml:space="preserve"> 	RUA TABAJARAS, 38 - BAIRRO CARMO</v>
      </c>
      <c r="V1784" s="54" t="str">
        <f>VLOOKUP(B1784,SAOM!B$2:P3325,12,0)</f>
        <v>3776-5374</v>
      </c>
      <c r="W1784" s="175" t="str">
        <f>VLOOKUP(B1784,SAOM!B$2:O3325,11,0)</f>
        <v>35700-447</v>
      </c>
      <c r="X1784" s="31" t="str">
        <f>VLOOKUP(B1784,SAOM!B$2:Q3325,13,0)</f>
        <v>00:20:0E:10:57:AE</v>
      </c>
      <c r="Y1784" s="24">
        <v>41393</v>
      </c>
      <c r="Z1784" s="222" t="s">
        <v>8103</v>
      </c>
      <c r="AA1784" s="56">
        <v>41394</v>
      </c>
      <c r="AB1784" s="56"/>
      <c r="AC1784" s="288">
        <f>VLOOKUP(D1784,Faturamento!D$3:F3219,3,0)</f>
        <v>41425</v>
      </c>
      <c r="AD1784" s="45"/>
      <c r="AE1784" s="55" t="str">
        <f>VLOOKUP(B1784,SAOM!B$2:T3325,16,0)</f>
        <v>-</v>
      </c>
      <c r="AF1784" s="55">
        <f t="shared" si="101"/>
        <v>41484</v>
      </c>
      <c r="AG1784" s="55"/>
      <c r="AH1784" s="55"/>
      <c r="AI1784" s="181"/>
      <c r="AJ1784" s="115"/>
      <c r="AK1784" s="115"/>
      <c r="AL1784" s="40" t="str">
        <f>VLOOKUP(B1784,SAOM!B$2:U3442,20,0)</f>
        <v>Vai deixar conectado no modem, tem computador.</v>
      </c>
    </row>
    <row r="1785" spans="1:38" s="57" customFormat="1" ht="15.75" customHeight="1">
      <c r="A1785" s="39">
        <v>6689</v>
      </c>
      <c r="B1785" s="31">
        <v>6689</v>
      </c>
      <c r="C1785" s="31">
        <v>6689</v>
      </c>
      <c r="D1785" s="31" t="str">
        <f>VLOOKUP(B1785,SAOM!B$2:H3442,7,0)</f>
        <v xml:space="preserve">SES-SEAS-6689 </v>
      </c>
      <c r="E1785" s="24">
        <v>41380</v>
      </c>
      <c r="F1785" s="24">
        <f t="shared" si="103"/>
        <v>41425</v>
      </c>
      <c r="G1785" s="24">
        <f>VLOOKUP(B1785,SAOM!B$2:D3329,3,0)</f>
        <v>41425</v>
      </c>
      <c r="H1785" s="24">
        <f t="shared" si="102"/>
        <v>41440</v>
      </c>
      <c r="I1785" s="24" t="s">
        <v>458</v>
      </c>
      <c r="J1785" s="48" t="s">
        <v>469</v>
      </c>
      <c r="K1785" s="31" t="str">
        <f>VLOOKUP(B1785,SAOM!B$2:H3326,4,0)</f>
        <v>Aceito</v>
      </c>
      <c r="L1785" s="48" t="s">
        <v>456</v>
      </c>
      <c r="M1785" s="31" t="str">
        <f>VLOOKUP(B1785,SAOM!B$2:F3612,5,0)</f>
        <v>Lider</v>
      </c>
      <c r="N1785" s="40" t="s">
        <v>168</v>
      </c>
      <c r="O1785" s="40" t="str">
        <f>VLOOKUP(N1785,Coordenadas!B$2:C2632,2,0)</f>
        <v>CENTRO</v>
      </c>
      <c r="P1785" s="40" t="str">
        <f>VLOOKUP(N1785,Coordenadas!B$2:D2632,3,0)</f>
        <v>19º 28’18.8"S</v>
      </c>
      <c r="Q1785" s="40" t="str">
        <f>VLOOKUP(N1785,Coordenadas!B$2:E2632,4,0)</f>
        <v>44º13’31.6"O</v>
      </c>
      <c r="R1785" s="31">
        <v>4033</v>
      </c>
      <c r="S1785" s="24">
        <v>41383</v>
      </c>
      <c r="T1785" s="54" t="str">
        <f>VLOOKUP(B1785,SAOM!B$2:M3326,9,0)</f>
        <v>RILSON MALARD/ NILMA JULIA</v>
      </c>
      <c r="U1785" s="24" t="str">
        <f>VLOOKUP(B1785,SAOM!B$2:N3326,10,0)</f>
        <v>RUA MANGANÊS, 215 - BAIRRO PROGRESSO</v>
      </c>
      <c r="V1785" s="54" t="str">
        <f>VLOOKUP(B1785,SAOM!B$2:P3326,12,0)</f>
        <v>3773-4203</v>
      </c>
      <c r="W1785" s="175" t="str">
        <f>VLOOKUP(B1785,SAOM!B$2:O3326,11,0)</f>
        <v>35701-104</v>
      </c>
      <c r="X1785" s="31" t="str">
        <f>VLOOKUP(B1785,SAOM!B$2:Q3326,13,0)</f>
        <v>00:20:0e:10:54:bd</v>
      </c>
      <c r="Y1785" s="24">
        <v>41394</v>
      </c>
      <c r="Z1785" s="222" t="s">
        <v>8103</v>
      </c>
      <c r="AA1785" s="56">
        <v>41394</v>
      </c>
      <c r="AB1785" s="56"/>
      <c r="AC1785" s="288">
        <f>VLOOKUP(D1785,Faturamento!D$3:F3220,3,0)</f>
        <v>41425</v>
      </c>
      <c r="AD1785" s="45"/>
      <c r="AE1785" s="55" t="str">
        <f>VLOOKUP(B1785,SAOM!B$2:T3326,16,0)</f>
        <v>-</v>
      </c>
      <c r="AF1785" s="55">
        <f t="shared" si="101"/>
        <v>41484</v>
      </c>
      <c r="AG1785" s="55"/>
      <c r="AH1785" s="55"/>
      <c r="AI1785" s="181"/>
      <c r="AJ1785" s="115"/>
      <c r="AK1785" s="115"/>
      <c r="AL1785" s="40" t="str">
        <f>VLOOKUP(B1785,SAOM!B$2:U3443,20,0)</f>
        <v>Conectado ao modem</v>
      </c>
    </row>
    <row r="1786" spans="1:38" s="15" customFormat="1" ht="15.75" customHeight="1">
      <c r="A1786" s="39">
        <v>6688</v>
      </c>
      <c r="B1786" s="31">
        <v>6688</v>
      </c>
      <c r="C1786" s="31">
        <v>6688</v>
      </c>
      <c r="D1786" s="33" t="str">
        <f>VLOOKUP(B1786,SAOM!B$2:H3443,7,0)</f>
        <v>-</v>
      </c>
      <c r="E1786" s="13">
        <v>41380</v>
      </c>
      <c r="F1786" s="13">
        <f t="shared" si="103"/>
        <v>41425</v>
      </c>
      <c r="G1786" s="13">
        <f>VLOOKUP(B1786,SAOM!B$2:D3330,3,0)</f>
        <v>41425</v>
      </c>
      <c r="H1786" s="13">
        <f t="shared" si="102"/>
        <v>41440</v>
      </c>
      <c r="I1786" s="13" t="s">
        <v>458</v>
      </c>
      <c r="J1786" s="10" t="s">
        <v>688</v>
      </c>
      <c r="K1786" s="33" t="str">
        <f>VLOOKUP(B1786,SAOM!B$2:H3327,4,0)</f>
        <v>Agendado</v>
      </c>
      <c r="L1786" s="10" t="s">
        <v>456</v>
      </c>
      <c r="M1786" s="33" t="str">
        <f>VLOOKUP(B1786,SAOM!B$2:F3613,5,0)</f>
        <v>Lider</v>
      </c>
      <c r="N1786" s="11" t="s">
        <v>168</v>
      </c>
      <c r="O1786" s="11" t="str">
        <f>VLOOKUP(N1786,Coordenadas!B$2:C2633,2,0)</f>
        <v>CENTRO</v>
      </c>
      <c r="P1786" s="11" t="str">
        <f>VLOOKUP(N1786,Coordenadas!B$2:D2633,3,0)</f>
        <v>19º 28’18.8"S</v>
      </c>
      <c r="Q1786" s="11" t="str">
        <f>VLOOKUP(N1786,Coordenadas!B$2:E2633,4,0)</f>
        <v>44º13’31.6"O</v>
      </c>
      <c r="R1786" s="33">
        <v>4033</v>
      </c>
      <c r="S1786" s="13">
        <v>41383</v>
      </c>
      <c r="T1786" s="35" t="str">
        <f>VLOOKUP(B1786,SAOM!B$2:M3327,9,0)</f>
        <v>RILSON MALARD/ NILMA JULIA</v>
      </c>
      <c r="U1786" s="13" t="str">
        <f>VLOOKUP(B1786,SAOM!B$2:N3327,10,0)</f>
        <v xml:space="preserve"> 	RUA CARMEM KILESSE, 1092 - BAIRRO PADRE TEODORO</v>
      </c>
      <c r="V1786" s="35" t="str">
        <f>VLOOKUP(B1786,SAOM!B$2:P3327,12,0)</f>
        <v xml:space="preserve"> 	3772-2193</v>
      </c>
      <c r="W1786" s="60" t="str">
        <f>VLOOKUP(B1786,SAOM!B$2:O3327,11,0)</f>
        <v>35701-220</v>
      </c>
      <c r="X1786" s="33" t="str">
        <f>VLOOKUP(B1786,SAOM!B$2:Q3327,13,0)</f>
        <v>-</v>
      </c>
      <c r="Y1786" s="13"/>
      <c r="Z1786" s="50"/>
      <c r="AA1786" s="28"/>
      <c r="AB1786" s="28"/>
      <c r="AC1786" s="287" t="e">
        <f>VLOOKUP(D1786,Faturamento!D$3:F3221,3,0)</f>
        <v>#N/A</v>
      </c>
      <c r="AD1786" s="41"/>
      <c r="AE1786" s="14" t="str">
        <f>VLOOKUP(B1786,SAOM!B$2:T3327,16,0)</f>
        <v>-</v>
      </c>
      <c r="AF1786" s="14">
        <f t="shared" si="101"/>
        <v>90</v>
      </c>
      <c r="AG1786" s="14"/>
      <c r="AH1786" s="14"/>
      <c r="AI1786" s="47"/>
      <c r="AJ1786" s="114"/>
      <c r="AK1786" s="114"/>
      <c r="AL1786" s="11" t="str">
        <f>VLOOKUP(B1786,SAOM!B$2:U3444,20,0)</f>
        <v>-</v>
      </c>
    </row>
    <row r="1787" spans="1:38" s="15" customFormat="1" ht="15.75" customHeight="1">
      <c r="A1787" s="39">
        <v>6679</v>
      </c>
      <c r="B1787" s="31">
        <v>6679</v>
      </c>
      <c r="C1787" s="31">
        <v>6679</v>
      </c>
      <c r="D1787" s="33" t="str">
        <f>VLOOKUP(B1787,SAOM!B$2:H3444,7,0)</f>
        <v>-</v>
      </c>
      <c r="E1787" s="13">
        <v>41380</v>
      </c>
      <c r="F1787" s="13">
        <f t="shared" si="103"/>
        <v>41425</v>
      </c>
      <c r="G1787" s="13">
        <f>VLOOKUP(B1787,SAOM!B$2:D3331,3,0)</f>
        <v>41425</v>
      </c>
      <c r="H1787" s="13">
        <f t="shared" si="102"/>
        <v>41440</v>
      </c>
      <c r="I1787" s="13" t="s">
        <v>458</v>
      </c>
      <c r="J1787" s="10" t="s">
        <v>688</v>
      </c>
      <c r="K1787" s="33" t="str">
        <f>VLOOKUP(B1787,SAOM!B$2:H3328,4,0)</f>
        <v>Agendado</v>
      </c>
      <c r="L1787" s="10" t="s">
        <v>456</v>
      </c>
      <c r="M1787" s="33" t="str">
        <f>VLOOKUP(B1787,SAOM!B$2:F3614,5,0)</f>
        <v>Lider</v>
      </c>
      <c r="N1787" s="11" t="s">
        <v>168</v>
      </c>
      <c r="O1787" s="11" t="str">
        <f>VLOOKUP(N1787,Coordenadas!B$2:C2634,2,0)</f>
        <v>CENTRO</v>
      </c>
      <c r="P1787" s="11" t="str">
        <f>VLOOKUP(N1787,Coordenadas!B$2:D2634,3,0)</f>
        <v>19º 28’18.8"S</v>
      </c>
      <c r="Q1787" s="11" t="str">
        <f>VLOOKUP(N1787,Coordenadas!B$2:E2634,4,0)</f>
        <v>44º13’31.6"O</v>
      </c>
      <c r="R1787" s="33">
        <v>4033</v>
      </c>
      <c r="S1787" s="13">
        <v>41383</v>
      </c>
      <c r="T1787" s="35" t="str">
        <f>VLOOKUP(B1787,SAOM!B$2:M3328,9,0)</f>
        <v>RILSON MALARD/ NILMA JULIA</v>
      </c>
      <c r="U1787" s="13" t="str">
        <f>VLOOKUP(B1787,SAOM!B$2:N3328,10,0)</f>
        <v>RUA PREFEITO ALBERTO MOURA, 173 - BAIRRO OROZIMBO MACEDO</v>
      </c>
      <c r="V1787" s="35" t="str">
        <f>VLOOKUP(B1787,SAOM!B$2:P3328,12,0)</f>
        <v>3773-9316</v>
      </c>
      <c r="W1787" s="60" t="str">
        <f>VLOOKUP(B1787,SAOM!B$2:O3328,11,0)</f>
        <v>35701-367</v>
      </c>
      <c r="X1787" s="33" t="str">
        <f>VLOOKUP(B1787,SAOM!B$2:Q3328,13,0)</f>
        <v>-</v>
      </c>
      <c r="Y1787" s="13"/>
      <c r="Z1787" s="50"/>
      <c r="AA1787" s="28"/>
      <c r="AB1787" s="28"/>
      <c r="AC1787" s="287" t="e">
        <f>VLOOKUP(D1787,Faturamento!D$3:F3222,3,0)</f>
        <v>#N/A</v>
      </c>
      <c r="AD1787" s="41"/>
      <c r="AE1787" s="14" t="str">
        <f>VLOOKUP(B1787,SAOM!B$2:T3328,16,0)</f>
        <v>-</v>
      </c>
      <c r="AF1787" s="14">
        <f t="shared" si="101"/>
        <v>90</v>
      </c>
      <c r="AG1787" s="14"/>
      <c r="AH1787" s="14"/>
      <c r="AI1787" s="47"/>
      <c r="AJ1787" s="114"/>
      <c r="AK1787" s="114"/>
      <c r="AL1787" s="11" t="str">
        <f>VLOOKUP(B1787,SAOM!B$2:U3445,20,0)</f>
        <v>-</v>
      </c>
    </row>
    <row r="1788" spans="1:38" s="57" customFormat="1" ht="15.75" customHeight="1">
      <c r="A1788" s="39">
        <v>6678</v>
      </c>
      <c r="B1788" s="31">
        <v>6678</v>
      </c>
      <c r="C1788" s="31">
        <v>6678</v>
      </c>
      <c r="D1788" s="31" t="str">
        <f>VLOOKUP(B1788,SAOM!B$2:H3445,7,0)</f>
        <v>SES-SEAS-6678</v>
      </c>
      <c r="E1788" s="24">
        <v>41380</v>
      </c>
      <c r="F1788" s="24">
        <f t="shared" si="103"/>
        <v>41425</v>
      </c>
      <c r="G1788" s="24">
        <f>VLOOKUP(B1788,SAOM!B$2:D3332,3,0)</f>
        <v>41425</v>
      </c>
      <c r="H1788" s="24">
        <f t="shared" si="102"/>
        <v>41440</v>
      </c>
      <c r="I1788" s="24" t="s">
        <v>458</v>
      </c>
      <c r="J1788" s="48" t="s">
        <v>469</v>
      </c>
      <c r="K1788" s="31" t="str">
        <f>VLOOKUP(B1788,SAOM!B$2:H3329,4,0)</f>
        <v>Aceito</v>
      </c>
      <c r="L1788" s="48" t="s">
        <v>456</v>
      </c>
      <c r="M1788" s="31" t="str">
        <f>VLOOKUP(B1788,SAOM!B$2:F3615,5,0)</f>
        <v>Lider</v>
      </c>
      <c r="N1788" s="40" t="s">
        <v>168</v>
      </c>
      <c r="O1788" s="40" t="str">
        <f>VLOOKUP(N1788,Coordenadas!B$2:C2635,2,0)</f>
        <v>CENTRO</v>
      </c>
      <c r="P1788" s="40" t="str">
        <f>VLOOKUP(N1788,Coordenadas!B$2:D2635,3,0)</f>
        <v>19º 28’18.8"S</v>
      </c>
      <c r="Q1788" s="40" t="str">
        <f>VLOOKUP(N1788,Coordenadas!B$2:E2635,4,0)</f>
        <v>44º13’31.6"O</v>
      </c>
      <c r="R1788" s="31">
        <v>4033</v>
      </c>
      <c r="S1788" s="24">
        <v>41383</v>
      </c>
      <c r="T1788" s="54" t="str">
        <f>VLOOKUP(B1788,SAOM!B$2:M3329,9,0)</f>
        <v>RILSON MALARD/ NILMA JULIA</v>
      </c>
      <c r="U1788" s="24" t="str">
        <f>VLOOKUP(B1788,SAOM!B$2:N3329,10,0)</f>
        <v>RUA HAITI , 24 - BAIRRO NOVA CIDADE</v>
      </c>
      <c r="V1788" s="54" t="str">
        <f>VLOOKUP(B1788,SAOM!B$2:P3329,12,0)</f>
        <v>3775-3587</v>
      </c>
      <c r="W1788" s="175" t="str">
        <f>VLOOKUP(B1788,SAOM!B$2:O3329,11,0)</f>
        <v>35702-271</v>
      </c>
      <c r="X1788" s="31" t="str">
        <f>VLOOKUP(B1788,SAOM!B$2:Q3329,13,0)</f>
        <v>00:20:0E:10:56:87</v>
      </c>
      <c r="Y1788" s="24">
        <v>41396</v>
      </c>
      <c r="Z1788" s="222" t="s">
        <v>18006</v>
      </c>
      <c r="AA1788" s="56">
        <v>41396</v>
      </c>
      <c r="AB1788" s="56"/>
      <c r="AC1788" s="288" t="e">
        <f>VLOOKUP(D1788,Faturamento!D$3:F3223,3,0)</f>
        <v>#N/A</v>
      </c>
      <c r="AD1788" s="45"/>
      <c r="AE1788" s="55" t="str">
        <f>VLOOKUP(B1788,SAOM!B$2:T3329,16,0)</f>
        <v>-</v>
      </c>
      <c r="AF1788" s="55">
        <f t="shared" si="101"/>
        <v>41486</v>
      </c>
      <c r="AG1788" s="55"/>
      <c r="AH1788" s="55"/>
      <c r="AI1788" s="181"/>
      <c r="AJ1788" s="115"/>
      <c r="AK1788" s="115"/>
      <c r="AL1788" s="40" t="str">
        <f>VLOOKUP(B1788,SAOM!B$2:U3446,20,0)</f>
        <v>Vai deixar conectado no modem, tem computador.</v>
      </c>
    </row>
    <row r="1789" spans="1:38" s="15" customFormat="1" ht="15.75" customHeight="1">
      <c r="A1789" s="39">
        <v>6677</v>
      </c>
      <c r="B1789" s="31">
        <v>6677</v>
      </c>
      <c r="C1789" s="31">
        <v>6677</v>
      </c>
      <c r="D1789" s="33" t="str">
        <f>VLOOKUP(B1789,SAOM!B$2:H3446,7,0)</f>
        <v>-</v>
      </c>
      <c r="E1789" s="13">
        <v>41380</v>
      </c>
      <c r="F1789" s="13">
        <f t="shared" si="103"/>
        <v>41425</v>
      </c>
      <c r="G1789" s="13">
        <f>VLOOKUP(B1789,SAOM!B$2:D3333,3,0)</f>
        <v>41425</v>
      </c>
      <c r="H1789" s="13">
        <f t="shared" si="102"/>
        <v>41440</v>
      </c>
      <c r="I1789" s="13" t="s">
        <v>458</v>
      </c>
      <c r="J1789" s="10" t="s">
        <v>688</v>
      </c>
      <c r="K1789" s="33" t="str">
        <f>VLOOKUP(B1789,SAOM!B$2:H3330,4,0)</f>
        <v>Agendado</v>
      </c>
      <c r="L1789" s="10" t="s">
        <v>456</v>
      </c>
      <c r="M1789" s="33" t="str">
        <f>VLOOKUP(B1789,SAOM!B$2:F3616,5,0)</f>
        <v>Lider</v>
      </c>
      <c r="N1789" s="11" t="s">
        <v>168</v>
      </c>
      <c r="O1789" s="11" t="str">
        <f>VLOOKUP(N1789,Coordenadas!B$2:C2636,2,0)</f>
        <v>CENTRO</v>
      </c>
      <c r="P1789" s="11" t="str">
        <f>VLOOKUP(N1789,Coordenadas!B$2:D2636,3,0)</f>
        <v>19º 28’18.8"S</v>
      </c>
      <c r="Q1789" s="11" t="str">
        <f>VLOOKUP(N1789,Coordenadas!B$2:E2636,4,0)</f>
        <v>44º13’31.6"O</v>
      </c>
      <c r="R1789" s="33">
        <v>4033</v>
      </c>
      <c r="S1789" s="13">
        <v>41383</v>
      </c>
      <c r="T1789" s="35" t="str">
        <f>VLOOKUP(B1789,SAOM!B$2:M3330,9,0)</f>
        <v xml:space="preserve"> 	RILSON MALARD/ NILMA JULIA</v>
      </c>
      <c r="U1789" s="13" t="str">
        <f>VLOOKUP(B1789,SAOM!B$2:N3330,10,0)</f>
        <v>RUA MARIA AUGUSTA SANTIAGO, 210 - BAIRRO MONTE CARLO</v>
      </c>
      <c r="V1789" s="35" t="str">
        <f>VLOOKUP(B1789,SAOM!B$2:P3330,12,0)</f>
        <v xml:space="preserve"> 	3773-4203</v>
      </c>
      <c r="W1789" s="60" t="str">
        <f>VLOOKUP(B1789,SAOM!B$2:O3330,11,0)</f>
        <v>35701-410</v>
      </c>
      <c r="X1789" s="33" t="str">
        <f>VLOOKUP(B1789,SAOM!B$2:Q3330,13,0)</f>
        <v>-</v>
      </c>
      <c r="Y1789" s="13"/>
      <c r="Z1789" s="50"/>
      <c r="AA1789" s="28"/>
      <c r="AB1789" s="28"/>
      <c r="AC1789" s="287" t="e">
        <f>VLOOKUP(D1789,Faturamento!D$3:F3224,3,0)</f>
        <v>#N/A</v>
      </c>
      <c r="AD1789" s="41"/>
      <c r="AE1789" s="14" t="str">
        <f>VLOOKUP(B1789,SAOM!B$2:T3330,16,0)</f>
        <v>-</v>
      </c>
      <c r="AF1789" s="14">
        <f t="shared" si="101"/>
        <v>90</v>
      </c>
      <c r="AG1789" s="14"/>
      <c r="AH1789" s="14"/>
      <c r="AI1789" s="47"/>
      <c r="AJ1789" s="114"/>
      <c r="AK1789" s="114"/>
      <c r="AL1789" s="11" t="str">
        <f>VLOOKUP(B1789,SAOM!B$2:U3447,20,0)</f>
        <v>-</v>
      </c>
    </row>
    <row r="1790" spans="1:38" s="15" customFormat="1" ht="15.75" customHeight="1">
      <c r="A1790" s="39">
        <v>6676</v>
      </c>
      <c r="B1790" s="31">
        <v>6676</v>
      </c>
      <c r="C1790" s="31">
        <v>6676</v>
      </c>
      <c r="D1790" s="33" t="str">
        <f>VLOOKUP(B1790,SAOM!B$2:H3447,7,0)</f>
        <v>-</v>
      </c>
      <c r="E1790" s="13">
        <v>41380</v>
      </c>
      <c r="F1790" s="13">
        <f t="shared" si="103"/>
        <v>41425</v>
      </c>
      <c r="G1790" s="13">
        <f>VLOOKUP(B1790,SAOM!B$2:D3334,3,0)</f>
        <v>41425</v>
      </c>
      <c r="H1790" s="13">
        <f t="shared" si="102"/>
        <v>41440</v>
      </c>
      <c r="I1790" s="13" t="s">
        <v>458</v>
      </c>
      <c r="J1790" s="10" t="s">
        <v>688</v>
      </c>
      <c r="K1790" s="33" t="str">
        <f>VLOOKUP(B1790,SAOM!B$2:H3331,4,0)</f>
        <v>Agendado</v>
      </c>
      <c r="L1790" s="10" t="s">
        <v>456</v>
      </c>
      <c r="M1790" s="33" t="str">
        <f>VLOOKUP(B1790,SAOM!B$2:F3617,5,0)</f>
        <v>Lider</v>
      </c>
      <c r="N1790" s="11" t="s">
        <v>168</v>
      </c>
      <c r="O1790" s="11" t="str">
        <f>VLOOKUP(N1790,Coordenadas!B$2:C2637,2,0)</f>
        <v>CENTRO</v>
      </c>
      <c r="P1790" s="11" t="str">
        <f>VLOOKUP(N1790,Coordenadas!B$2:D2637,3,0)</f>
        <v>19º 28’18.8"S</v>
      </c>
      <c r="Q1790" s="11" t="str">
        <f>VLOOKUP(N1790,Coordenadas!B$2:E2637,4,0)</f>
        <v>44º13’31.6"O</v>
      </c>
      <c r="R1790" s="33">
        <v>4033</v>
      </c>
      <c r="S1790" s="13">
        <v>41383</v>
      </c>
      <c r="T1790" s="35" t="str">
        <f>VLOOKUP(B1790,SAOM!B$2:M3331,9,0)</f>
        <v>RILSON MALARD/ NILMA JULIA</v>
      </c>
      <c r="U1790" s="13" t="str">
        <f>VLOOKUP(B1790,SAOM!B$2:N3331,10,0)</f>
        <v>RUA COELHO NETO, 228 - BAIRRO JK</v>
      </c>
      <c r="V1790" s="35">
        <f>VLOOKUP(B1790,SAOM!B$2:P3331,12,0)</f>
        <v>35702195</v>
      </c>
      <c r="W1790" s="60" t="str">
        <f>VLOOKUP(B1790,SAOM!B$2:O3331,11,0)</f>
        <v>35702-195</v>
      </c>
      <c r="X1790" s="33" t="str">
        <f>VLOOKUP(B1790,SAOM!B$2:Q3331,13,0)</f>
        <v>-</v>
      </c>
      <c r="Y1790" s="13"/>
      <c r="Z1790" s="50"/>
      <c r="AA1790" s="28"/>
      <c r="AB1790" s="28"/>
      <c r="AC1790" s="287" t="e">
        <f>VLOOKUP(D1790,Faturamento!D$3:F3225,3,0)</f>
        <v>#N/A</v>
      </c>
      <c r="AD1790" s="41"/>
      <c r="AE1790" s="14" t="str">
        <f>VLOOKUP(B1790,SAOM!B$2:T3331,16,0)</f>
        <v>-</v>
      </c>
      <c r="AF1790" s="14">
        <f t="shared" si="101"/>
        <v>90</v>
      </c>
      <c r="AG1790" s="14"/>
      <c r="AH1790" s="14"/>
      <c r="AI1790" s="47"/>
      <c r="AJ1790" s="114"/>
      <c r="AK1790" s="114"/>
      <c r="AL1790" s="11" t="str">
        <f>VLOOKUP(B1790,SAOM!B$2:U3448,20,0)</f>
        <v>-</v>
      </c>
    </row>
    <row r="1791" spans="1:38" s="15" customFormat="1" ht="15.75" customHeight="1">
      <c r="A1791" s="39">
        <v>6675</v>
      </c>
      <c r="B1791" s="31">
        <v>6675</v>
      </c>
      <c r="C1791" s="31">
        <v>6675</v>
      </c>
      <c r="D1791" s="33" t="str">
        <f>VLOOKUP(B1791,SAOM!B$2:H3448,7,0)</f>
        <v>-</v>
      </c>
      <c r="E1791" s="13">
        <v>41380</v>
      </c>
      <c r="F1791" s="13">
        <f t="shared" si="103"/>
        <v>41425</v>
      </c>
      <c r="G1791" s="13">
        <f>VLOOKUP(B1791,SAOM!B$2:D3335,3,0)</f>
        <v>41425</v>
      </c>
      <c r="H1791" s="13">
        <f t="shared" si="102"/>
        <v>41440</v>
      </c>
      <c r="I1791" s="13" t="s">
        <v>458</v>
      </c>
      <c r="J1791" s="10" t="s">
        <v>688</v>
      </c>
      <c r="K1791" s="33" t="str">
        <f>VLOOKUP(B1791,SAOM!B$2:H3332,4,0)</f>
        <v>Agendado</v>
      </c>
      <c r="L1791" s="10" t="s">
        <v>456</v>
      </c>
      <c r="M1791" s="33" t="str">
        <f>VLOOKUP(B1791,SAOM!B$2:F3618,5,0)</f>
        <v>Lider</v>
      </c>
      <c r="N1791" s="11" t="s">
        <v>168</v>
      </c>
      <c r="O1791" s="11" t="str">
        <f>VLOOKUP(N1791,Coordenadas!B$2:C2638,2,0)</f>
        <v>CENTRO</v>
      </c>
      <c r="P1791" s="11" t="str">
        <f>VLOOKUP(N1791,Coordenadas!B$2:D2638,3,0)</f>
        <v>19º 28’18.8"S</v>
      </c>
      <c r="Q1791" s="11" t="str">
        <f>VLOOKUP(N1791,Coordenadas!B$2:E2638,4,0)</f>
        <v>44º13’31.6"O</v>
      </c>
      <c r="R1791" s="33">
        <v>4033</v>
      </c>
      <c r="S1791" s="13">
        <v>41383</v>
      </c>
      <c r="T1791" s="35" t="str">
        <f>VLOOKUP(B1791,SAOM!B$2:M3332,9,0)</f>
        <v>RILSON MALARD/ NILMA JULIA</v>
      </c>
      <c r="U1791" s="13" t="str">
        <f>VLOOKUP(B1791,SAOM!B$2:N3332,10,0)</f>
        <v>RUA ANTONIETA MOREIRA MIRANDA, 232 - BAIRRO ITAPUÃ</v>
      </c>
      <c r="V1791" s="35" t="str">
        <f>VLOOKUP(B1791,SAOM!B$2:P3332,12,0)</f>
        <v>3776-9991</v>
      </c>
      <c r="W1791" s="60" t="str">
        <f>VLOOKUP(B1791,SAOM!B$2:O3332,11,0)</f>
        <v>35702-019</v>
      </c>
      <c r="X1791" s="33" t="str">
        <f>VLOOKUP(B1791,SAOM!B$2:Q3332,13,0)</f>
        <v>-</v>
      </c>
      <c r="Y1791" s="13"/>
      <c r="Z1791" s="50"/>
      <c r="AA1791" s="28"/>
      <c r="AB1791" s="28"/>
      <c r="AC1791" s="287" t="e">
        <f>VLOOKUP(D1791,Faturamento!D$3:F3226,3,0)</f>
        <v>#N/A</v>
      </c>
      <c r="AD1791" s="41"/>
      <c r="AE1791" s="14" t="str">
        <f>VLOOKUP(B1791,SAOM!B$2:T3332,16,0)</f>
        <v>-</v>
      </c>
      <c r="AF1791" s="14">
        <f t="shared" si="101"/>
        <v>90</v>
      </c>
      <c r="AG1791" s="14"/>
      <c r="AH1791" s="14"/>
      <c r="AI1791" s="47"/>
      <c r="AJ1791" s="114"/>
      <c r="AK1791" s="114"/>
      <c r="AL1791" s="11" t="str">
        <f>VLOOKUP(B1791,SAOM!B$2:U3449,20,0)</f>
        <v>-</v>
      </c>
    </row>
    <row r="1792" spans="1:38" s="15" customFormat="1" ht="15.75" customHeight="1">
      <c r="A1792" s="39">
        <v>6674</v>
      </c>
      <c r="B1792" s="31">
        <v>6674</v>
      </c>
      <c r="C1792" s="31">
        <v>6674</v>
      </c>
      <c r="D1792" s="33" t="str">
        <f>VLOOKUP(B1792,SAOM!B$2:H3449,7,0)</f>
        <v>-</v>
      </c>
      <c r="E1792" s="13">
        <v>41380</v>
      </c>
      <c r="F1792" s="13">
        <f t="shared" si="103"/>
        <v>41425</v>
      </c>
      <c r="G1792" s="13">
        <f>VLOOKUP(B1792,SAOM!B$2:D3336,3,0)</f>
        <v>41425</v>
      </c>
      <c r="H1792" s="13">
        <f t="shared" si="102"/>
        <v>41440</v>
      </c>
      <c r="I1792" s="13" t="s">
        <v>458</v>
      </c>
      <c r="J1792" s="10" t="s">
        <v>688</v>
      </c>
      <c r="K1792" s="33" t="str">
        <f>VLOOKUP(B1792,SAOM!B$2:H3333,4,0)</f>
        <v>Agendado</v>
      </c>
      <c r="L1792" s="10" t="s">
        <v>456</v>
      </c>
      <c r="M1792" s="33" t="str">
        <f>VLOOKUP(B1792,SAOM!B$2:F3619,5,0)</f>
        <v>Lider</v>
      </c>
      <c r="N1792" s="11" t="s">
        <v>168</v>
      </c>
      <c r="O1792" s="11" t="str">
        <f>VLOOKUP(N1792,Coordenadas!B$2:C2639,2,0)</f>
        <v>CENTRO</v>
      </c>
      <c r="P1792" s="11" t="str">
        <f>VLOOKUP(N1792,Coordenadas!B$2:D2639,3,0)</f>
        <v>19º 28’18.8"S</v>
      </c>
      <c r="Q1792" s="11" t="str">
        <f>VLOOKUP(N1792,Coordenadas!B$2:E2639,4,0)</f>
        <v>44º13’31.6"O</v>
      </c>
      <c r="R1792" s="33">
        <v>4033</v>
      </c>
      <c r="S1792" s="13">
        <v>41383</v>
      </c>
      <c r="T1792" s="35" t="str">
        <f>VLOOKUP(B1792,SAOM!B$2:M3333,9,0)</f>
        <v>RILSON MALARD/ NILMA JULIA</v>
      </c>
      <c r="U1792" s="13" t="str">
        <f>VLOOKUP(B1792,SAOM!B$2:N3333,10,0)</f>
        <v>RUA CAETANÓPOLIS, 715 - BAIRRO CDI</v>
      </c>
      <c r="V1792" s="35" t="str">
        <f>VLOOKUP(B1792,SAOM!B$2:P3333,12,0)</f>
        <v>3772-6182</v>
      </c>
      <c r="W1792" s="60" t="str">
        <f>VLOOKUP(B1792,SAOM!B$2:O3333,11,0)</f>
        <v>35702-058</v>
      </c>
      <c r="X1792" s="33" t="str">
        <f>VLOOKUP(B1792,SAOM!B$2:Q3333,13,0)</f>
        <v>-</v>
      </c>
      <c r="Y1792" s="13"/>
      <c r="Z1792" s="50"/>
      <c r="AA1792" s="28"/>
      <c r="AB1792" s="28"/>
      <c r="AC1792" s="287" t="e">
        <f>VLOOKUP(D1792,Faturamento!D$3:F3227,3,0)</f>
        <v>#N/A</v>
      </c>
      <c r="AD1792" s="41"/>
      <c r="AE1792" s="14" t="str">
        <f>VLOOKUP(B1792,SAOM!B$2:T3333,16,0)</f>
        <v>-</v>
      </c>
      <c r="AF1792" s="14">
        <f t="shared" si="101"/>
        <v>90</v>
      </c>
      <c r="AG1792" s="14"/>
      <c r="AH1792" s="14"/>
      <c r="AI1792" s="47"/>
      <c r="AJ1792" s="114"/>
      <c r="AK1792" s="114"/>
      <c r="AL1792" s="11" t="str">
        <f>VLOOKUP(B1792,SAOM!B$2:U3450,20,0)</f>
        <v>-</v>
      </c>
    </row>
    <row r="1793" spans="1:38" s="15" customFormat="1" ht="15.75" customHeight="1">
      <c r="A1793" s="39">
        <v>6669</v>
      </c>
      <c r="B1793" s="31">
        <v>6669</v>
      </c>
      <c r="C1793" s="31">
        <v>6669</v>
      </c>
      <c r="D1793" s="33" t="str">
        <f>VLOOKUP(B1793,SAOM!B$2:H3450,7,0)</f>
        <v>-</v>
      </c>
      <c r="E1793" s="13">
        <v>41380</v>
      </c>
      <c r="F1793" s="13">
        <f t="shared" si="103"/>
        <v>41425</v>
      </c>
      <c r="G1793" s="13">
        <f>VLOOKUP(B1793,SAOM!B$2:D3337,3,0)</f>
        <v>41425</v>
      </c>
      <c r="H1793" s="13">
        <f t="shared" si="102"/>
        <v>41440</v>
      </c>
      <c r="I1793" s="13" t="s">
        <v>458</v>
      </c>
      <c r="J1793" s="10" t="s">
        <v>688</v>
      </c>
      <c r="K1793" s="33" t="str">
        <f>VLOOKUP(B1793,SAOM!B$2:H3334,4,0)</f>
        <v>Agendado</v>
      </c>
      <c r="L1793" s="10" t="s">
        <v>456</v>
      </c>
      <c r="M1793" s="33" t="str">
        <f>VLOOKUP(B1793,SAOM!B$2:F3620,5,0)</f>
        <v>Lider</v>
      </c>
      <c r="N1793" s="11" t="s">
        <v>168</v>
      </c>
      <c r="O1793" s="11" t="str">
        <f>VLOOKUP(N1793,Coordenadas!B$2:C2640,2,0)</f>
        <v>CENTRO</v>
      </c>
      <c r="P1793" s="11" t="str">
        <f>VLOOKUP(N1793,Coordenadas!B$2:D2640,3,0)</f>
        <v>19º 28’18.8"S</v>
      </c>
      <c r="Q1793" s="11" t="str">
        <f>VLOOKUP(N1793,Coordenadas!B$2:E2640,4,0)</f>
        <v>44º13’31.6"O</v>
      </c>
      <c r="R1793" s="33">
        <v>4033</v>
      </c>
      <c r="S1793" s="13">
        <v>41383</v>
      </c>
      <c r="T1793" s="35" t="str">
        <f>VLOOKUP(B1793,SAOM!B$2:M3334,9,0)</f>
        <v>RILSON MALARD/ NILMA JULIA</v>
      </c>
      <c r="U1793" s="13" t="str">
        <f>VLOOKUP(B1793,SAOM!B$2:N3334,10,0)</f>
        <v>RUA JOSÉ FONSECA PIRES, 401 - BAIRRO FAZENDA VELHA</v>
      </c>
      <c r="V1793" s="35" t="str">
        <f>VLOOKUP(B1793,SAOM!B$2:P3334,12,0)</f>
        <v>3773-4114</v>
      </c>
      <c r="W1793" s="60" t="str">
        <f>VLOOKUP(B1793,SAOM!B$2:O3334,11,0)</f>
        <v>35701-730</v>
      </c>
      <c r="X1793" s="33" t="str">
        <f>VLOOKUP(B1793,SAOM!B$2:Q3334,13,0)</f>
        <v>-</v>
      </c>
      <c r="Y1793" s="13"/>
      <c r="Z1793" s="50"/>
      <c r="AA1793" s="28"/>
      <c r="AB1793" s="28"/>
      <c r="AC1793" s="287" t="e">
        <f>VLOOKUP(D1793,Faturamento!D$3:F3228,3,0)</f>
        <v>#N/A</v>
      </c>
      <c r="AD1793" s="41"/>
      <c r="AE1793" s="14" t="str">
        <f>VLOOKUP(B1793,SAOM!B$2:T3334,16,0)</f>
        <v>-</v>
      </c>
      <c r="AF1793" s="14">
        <f t="shared" si="101"/>
        <v>90</v>
      </c>
      <c r="AG1793" s="14"/>
      <c r="AH1793" s="14"/>
      <c r="AI1793" s="47"/>
      <c r="AJ1793" s="114"/>
      <c r="AK1793" s="114"/>
      <c r="AL1793" s="11" t="str">
        <f>VLOOKUP(B1793,SAOM!B$2:U3451,20,0)</f>
        <v>-</v>
      </c>
    </row>
    <row r="1794" spans="1:38" s="15" customFormat="1" ht="15.75" customHeight="1">
      <c r="A1794" s="39">
        <v>6671</v>
      </c>
      <c r="B1794" s="31">
        <v>6671</v>
      </c>
      <c r="C1794" s="31">
        <v>6671</v>
      </c>
      <c r="D1794" s="33" t="str">
        <f>VLOOKUP(B1794,SAOM!B$2:H3451,7,0)</f>
        <v>SES-SEAS-6671</v>
      </c>
      <c r="E1794" s="13">
        <v>41380</v>
      </c>
      <c r="F1794" s="13">
        <f t="shared" si="103"/>
        <v>41425</v>
      </c>
      <c r="G1794" s="13">
        <f>VLOOKUP(B1794,SAOM!B$2:D3338,3,0)</f>
        <v>41425</v>
      </c>
      <c r="H1794" s="13">
        <f t="shared" si="102"/>
        <v>41440</v>
      </c>
      <c r="I1794" s="13" t="s">
        <v>458</v>
      </c>
      <c r="J1794" s="10" t="s">
        <v>469</v>
      </c>
      <c r="K1794" s="33" t="str">
        <f>VLOOKUP(B1794,SAOM!B$2:H3335,4,0)</f>
        <v>Aceito</v>
      </c>
      <c r="L1794" s="10" t="s">
        <v>456</v>
      </c>
      <c r="M1794" s="33" t="str">
        <f>VLOOKUP(B1794,SAOM!B$2:F3621,5,0)</f>
        <v>Lider</v>
      </c>
      <c r="N1794" s="11" t="s">
        <v>168</v>
      </c>
      <c r="O1794" s="11" t="str">
        <f>VLOOKUP(N1794,Coordenadas!B$2:C2641,2,0)</f>
        <v>CENTRO</v>
      </c>
      <c r="P1794" s="11" t="str">
        <f>VLOOKUP(N1794,Coordenadas!B$2:D2641,3,0)</f>
        <v>19º 28’18.8"S</v>
      </c>
      <c r="Q1794" s="11" t="str">
        <f>VLOOKUP(N1794,Coordenadas!B$2:E2641,4,0)</f>
        <v>44º13’31.6"O</v>
      </c>
      <c r="R1794" s="33">
        <v>4033</v>
      </c>
      <c r="S1794" s="13">
        <v>41383</v>
      </c>
      <c r="T1794" s="35" t="str">
        <f>VLOOKUP(B1794,SAOM!B$2:M3335,9,0)</f>
        <v xml:space="preserve"> 	RILSON MALARD/ NILMA JULIA</v>
      </c>
      <c r="U1794" s="13" t="str">
        <f>VLOOKUP(B1794,SAOM!B$2:N3335,10,0)</f>
        <v>RUA ITAMBACURI, 182 - BAIRRO  LUXEMBURGO</v>
      </c>
      <c r="V1794" s="35" t="str">
        <f>VLOOKUP(B1794,SAOM!B$2:P3335,12,0)</f>
        <v>3776-6740</v>
      </c>
      <c r="W1794" s="60" t="str">
        <f>VLOOKUP(B1794,SAOM!B$2:O3335,11,0)</f>
        <v>35702-342</v>
      </c>
      <c r="X1794" s="33" t="str">
        <f>VLOOKUP(B1794,SAOM!B$2:Q3335,13,0)</f>
        <v>00:20:0e:10:58:cc</v>
      </c>
      <c r="Y1794" s="13">
        <v>41397</v>
      </c>
      <c r="Z1794" s="50" t="s">
        <v>17938</v>
      </c>
      <c r="AA1794" s="28">
        <v>41397</v>
      </c>
      <c r="AB1794" s="28"/>
      <c r="AC1794" s="287" t="e">
        <f>VLOOKUP(D1794,Faturamento!D$3:F3229,3,0)</f>
        <v>#N/A</v>
      </c>
      <c r="AD1794" s="41"/>
      <c r="AE1794" s="14" t="str">
        <f>VLOOKUP(B1794,SAOM!B$2:T3335,16,0)</f>
        <v>-</v>
      </c>
      <c r="AF1794" s="14">
        <f t="shared" si="101"/>
        <v>41487</v>
      </c>
      <c r="AG1794" s="14"/>
      <c r="AH1794" s="14"/>
      <c r="AI1794" s="47"/>
      <c r="AJ1794" s="114"/>
      <c r="AK1794" s="114"/>
      <c r="AL1794" s="11" t="str">
        <f>VLOOKUP(B1794,SAOM!B$2:U3452,20,0)</f>
        <v>modem</v>
      </c>
    </row>
    <row r="1795" spans="1:38" s="15" customFormat="1" ht="15.75" customHeight="1">
      <c r="A1795" s="39">
        <v>6673</v>
      </c>
      <c r="B1795" s="31">
        <v>6673</v>
      </c>
      <c r="C1795" s="31">
        <v>6673</v>
      </c>
      <c r="D1795" s="33" t="str">
        <f>VLOOKUP(B1795,SAOM!B$2:H3452,7,0)</f>
        <v>-</v>
      </c>
      <c r="E1795" s="13">
        <v>41380</v>
      </c>
      <c r="F1795" s="13">
        <f t="shared" si="103"/>
        <v>41425</v>
      </c>
      <c r="G1795" s="13">
        <f>VLOOKUP(B1795,SAOM!B$2:D3339,3,0)</f>
        <v>41425</v>
      </c>
      <c r="H1795" s="13">
        <f t="shared" si="102"/>
        <v>41440</v>
      </c>
      <c r="I1795" s="13" t="s">
        <v>458</v>
      </c>
      <c r="J1795" s="10" t="s">
        <v>688</v>
      </c>
      <c r="K1795" s="33" t="str">
        <f>VLOOKUP(B1795,SAOM!B$2:H3336,4,0)</f>
        <v>Agendado</v>
      </c>
      <c r="L1795" s="10" t="s">
        <v>456</v>
      </c>
      <c r="M1795" s="33" t="str">
        <f>VLOOKUP(B1795,SAOM!B$2:F3622,5,0)</f>
        <v>Lider</v>
      </c>
      <c r="N1795" s="11" t="s">
        <v>168</v>
      </c>
      <c r="O1795" s="11" t="str">
        <f>VLOOKUP(N1795,Coordenadas!B$2:C2642,2,0)</f>
        <v>CENTRO</v>
      </c>
      <c r="P1795" s="11" t="str">
        <f>VLOOKUP(N1795,Coordenadas!B$2:D2642,3,0)</f>
        <v>19º 28’18.8"S</v>
      </c>
      <c r="Q1795" s="11" t="str">
        <f>VLOOKUP(N1795,Coordenadas!B$2:E2642,4,0)</f>
        <v>44º13’31.6"O</v>
      </c>
      <c r="R1795" s="33">
        <v>4033</v>
      </c>
      <c r="S1795" s="13">
        <v>41383</v>
      </c>
      <c r="T1795" s="35" t="str">
        <f>VLOOKUP(B1795,SAOM!B$2:M3336,9,0)</f>
        <v>RILSON MALARD/ NILMA JULIA</v>
      </c>
      <c r="U1795" s="13" t="str">
        <f>VLOOKUP(B1795,SAOM!B$2:N3336,10,0)</f>
        <v>RUA CORONEL AMÉRICO, 690 - BAIRRO SÃO GERALDO</v>
      </c>
      <c r="V1795" s="35" t="str">
        <f>VLOOKUP(B1795,SAOM!B$2:P3336,12,0)</f>
        <v>3776-7881</v>
      </c>
      <c r="W1795" s="60" t="str">
        <f>VLOOKUP(B1795,SAOM!B$2:O3336,11,0)</f>
        <v>35700-181</v>
      </c>
      <c r="X1795" s="33" t="str">
        <f>VLOOKUP(B1795,SAOM!B$2:Q3336,13,0)</f>
        <v>-</v>
      </c>
      <c r="Y1795" s="13"/>
      <c r="Z1795" s="50"/>
      <c r="AA1795" s="28"/>
      <c r="AB1795" s="28"/>
      <c r="AC1795" s="287" t="e">
        <f>VLOOKUP(D1795,Faturamento!D$3:F3230,3,0)</f>
        <v>#N/A</v>
      </c>
      <c r="AD1795" s="41"/>
      <c r="AE1795" s="14" t="str">
        <f>VLOOKUP(B1795,SAOM!B$2:T3336,16,0)</f>
        <v>-</v>
      </c>
      <c r="AF1795" s="14">
        <f t="shared" si="101"/>
        <v>90</v>
      </c>
      <c r="AG1795" s="14"/>
      <c r="AH1795" s="14"/>
      <c r="AI1795" s="47"/>
      <c r="AJ1795" s="114"/>
      <c r="AK1795" s="114"/>
      <c r="AL1795" s="11" t="str">
        <f>VLOOKUP(B1795,SAOM!B$2:U3453,20,0)</f>
        <v>-</v>
      </c>
    </row>
    <row r="1796" spans="1:38" s="57" customFormat="1" ht="15.75" customHeight="1">
      <c r="A1796" s="39">
        <v>6668</v>
      </c>
      <c r="B1796" s="31">
        <v>6668</v>
      </c>
      <c r="C1796" s="31">
        <v>6668</v>
      </c>
      <c r="D1796" s="31" t="str">
        <f>VLOOKUP(B1796,SAOM!B$2:H3453,7,0)</f>
        <v>SES-SEAS-6668</v>
      </c>
      <c r="E1796" s="24">
        <v>41381</v>
      </c>
      <c r="F1796" s="24">
        <f t="shared" si="103"/>
        <v>41426</v>
      </c>
      <c r="G1796" s="24">
        <f>VLOOKUP(B1796,SAOM!B$2:D3340,3,0)</f>
        <v>41426</v>
      </c>
      <c r="H1796" s="24">
        <f t="shared" si="102"/>
        <v>41441</v>
      </c>
      <c r="I1796" s="24" t="s">
        <v>458</v>
      </c>
      <c r="J1796" s="48" t="s">
        <v>469</v>
      </c>
      <c r="K1796" s="31" t="str">
        <f>VLOOKUP(B1796,SAOM!B$2:H3337,4,0)</f>
        <v>Aceito</v>
      </c>
      <c r="L1796" s="48" t="s">
        <v>456</v>
      </c>
      <c r="M1796" s="31" t="str">
        <f>VLOOKUP(B1796,SAOM!B$2:F3623,5,0)</f>
        <v>Lider</v>
      </c>
      <c r="N1796" s="40" t="s">
        <v>168</v>
      </c>
      <c r="O1796" s="40" t="str">
        <f>VLOOKUP(N1796,Coordenadas!B$2:C2643,2,0)</f>
        <v>CENTRO</v>
      </c>
      <c r="P1796" s="40" t="str">
        <f>VLOOKUP(N1796,Coordenadas!B$2:D2643,3,0)</f>
        <v>19º 28’18.8"S</v>
      </c>
      <c r="Q1796" s="40" t="str">
        <f>VLOOKUP(N1796,Coordenadas!B$2:E2643,4,0)</f>
        <v>44º13’31.6"O</v>
      </c>
      <c r="R1796" s="31">
        <v>4033</v>
      </c>
      <c r="S1796" s="24">
        <v>41383</v>
      </c>
      <c r="T1796" s="54" t="str">
        <f>VLOOKUP(B1796,SAOM!B$2:M3337,9,0)</f>
        <v>RILSON MALARD/ NILMA JULIA</v>
      </c>
      <c r="U1796" s="24" t="str">
        <f>VLOOKUP(B1796,SAOM!B$2:N3337,10,0)</f>
        <v>RUA JERUSALÉM, 126 - BAIRRO  ESPERANÇA</v>
      </c>
      <c r="V1796" s="54">
        <f>VLOOKUP(B1796,SAOM!B$2:P3337,12,0)</f>
        <v>35702230</v>
      </c>
      <c r="W1796" s="175" t="str">
        <f>VLOOKUP(B1796,SAOM!B$2:O3337,11,0)</f>
        <v>35701-032</v>
      </c>
      <c r="X1796" s="31" t="str">
        <f>VLOOKUP(B1796,SAOM!B$2:Q3337,13,0)</f>
        <v>00:20:0e:10:58:48</v>
      </c>
      <c r="Y1796" s="24">
        <v>41393</v>
      </c>
      <c r="Z1796" s="222" t="s">
        <v>17938</v>
      </c>
      <c r="AA1796" s="56">
        <v>41394</v>
      </c>
      <c r="AB1796" s="56"/>
      <c r="AC1796" s="288">
        <f>VLOOKUP(D1796,Faturamento!D$3:F3231,3,0)</f>
        <v>41425</v>
      </c>
      <c r="AD1796" s="45"/>
      <c r="AE1796" s="55" t="str">
        <f>VLOOKUP(B1796,SAOM!B$2:T3337,16,0)</f>
        <v>-</v>
      </c>
      <c r="AF1796" s="55">
        <f t="shared" si="101"/>
        <v>41484</v>
      </c>
      <c r="AG1796" s="55"/>
      <c r="AH1796" s="55"/>
      <c r="AI1796" s="181"/>
      <c r="AJ1796" s="115"/>
      <c r="AK1796" s="115"/>
      <c r="AL1796" s="40" t="str">
        <f>VLOOKUP(B1796,SAOM!B$2:U3454,20,0)</f>
        <v>Modem</v>
      </c>
    </row>
    <row r="1797" spans="1:38" s="15" customFormat="1" ht="15.75" customHeight="1">
      <c r="A1797" s="39">
        <v>6667</v>
      </c>
      <c r="B1797" s="31">
        <v>6667</v>
      </c>
      <c r="C1797" s="31">
        <v>6667</v>
      </c>
      <c r="D1797" s="33" t="str">
        <f>VLOOKUP(B1797,SAOM!B$2:H3454,7,0)</f>
        <v>-</v>
      </c>
      <c r="E1797" s="13">
        <v>41381</v>
      </c>
      <c r="F1797" s="13">
        <f t="shared" si="103"/>
        <v>41426</v>
      </c>
      <c r="G1797" s="13">
        <f>VLOOKUP(B1797,SAOM!B$2:D3341,3,0)</f>
        <v>41426</v>
      </c>
      <c r="H1797" s="13">
        <f t="shared" si="102"/>
        <v>41441</v>
      </c>
      <c r="I1797" s="13" t="s">
        <v>458</v>
      </c>
      <c r="J1797" s="10" t="s">
        <v>688</v>
      </c>
      <c r="K1797" s="33" t="str">
        <f>VLOOKUP(B1797,SAOM!B$2:H3338,4,0)</f>
        <v>Agendado</v>
      </c>
      <c r="L1797" s="10" t="s">
        <v>456</v>
      </c>
      <c r="M1797" s="33" t="str">
        <f>VLOOKUP(B1797,SAOM!B$2:F3624,5,0)</f>
        <v>Lider</v>
      </c>
      <c r="N1797" s="11" t="s">
        <v>168</v>
      </c>
      <c r="O1797" s="11" t="str">
        <f>VLOOKUP(N1797,Coordenadas!B$2:C2644,2,0)</f>
        <v>CENTRO</v>
      </c>
      <c r="P1797" s="11" t="str">
        <f>VLOOKUP(N1797,Coordenadas!B$2:D2644,3,0)</f>
        <v>19º 28’18.8"S</v>
      </c>
      <c r="Q1797" s="11" t="str">
        <f>VLOOKUP(N1797,Coordenadas!B$2:E2644,4,0)</f>
        <v>44º13’31.6"O</v>
      </c>
      <c r="R1797" s="33">
        <v>4033</v>
      </c>
      <c r="S1797" s="13">
        <v>41383</v>
      </c>
      <c r="T1797" s="35" t="str">
        <f>VLOOKUP(B1797,SAOM!B$2:M3338,9,0)</f>
        <v>RILSON MALARD/ NILMA JULIA</v>
      </c>
      <c r="U1797" s="13" t="str">
        <f>VLOOKUP(B1797,SAOM!B$2:N3338,10,0)</f>
        <v>RUA AFONSO VIANA DE PAULA, SN - BAIRRO ELDORADO</v>
      </c>
      <c r="V1797" s="35" t="str">
        <f>VLOOKUP(B1797,SAOM!B$2:P3338,12,0)</f>
        <v>3773-1395</v>
      </c>
      <c r="W1797" s="60" t="str">
        <f>VLOOKUP(B1797,SAOM!B$2:O3338,11,0)</f>
        <v>35702-165</v>
      </c>
      <c r="X1797" s="33" t="str">
        <f>VLOOKUP(B1797,SAOM!B$2:Q3338,13,0)</f>
        <v>-</v>
      </c>
      <c r="Y1797" s="13"/>
      <c r="Z1797" s="50"/>
      <c r="AA1797" s="28"/>
      <c r="AB1797" s="28"/>
      <c r="AC1797" s="287" t="e">
        <f>VLOOKUP(D1797,Faturamento!D$3:F3232,3,0)</f>
        <v>#N/A</v>
      </c>
      <c r="AD1797" s="41"/>
      <c r="AE1797" s="14" t="str">
        <f>VLOOKUP(B1797,SAOM!B$2:T3338,16,0)</f>
        <v>-</v>
      </c>
      <c r="AF1797" s="14">
        <f t="shared" ref="AF1797:AF1860" si="104">AA1797+90</f>
        <v>90</v>
      </c>
      <c r="AG1797" s="14"/>
      <c r="AH1797" s="14"/>
      <c r="AI1797" s="47"/>
      <c r="AJ1797" s="114"/>
      <c r="AK1797" s="114"/>
      <c r="AL1797" s="11" t="str">
        <f>VLOOKUP(B1797,SAOM!B$2:U3455,20,0)</f>
        <v>-</v>
      </c>
    </row>
    <row r="1798" spans="1:38" s="15" customFormat="1" ht="15.75" customHeight="1">
      <c r="A1798" s="39">
        <v>6666</v>
      </c>
      <c r="B1798" s="31">
        <v>6666</v>
      </c>
      <c r="C1798" s="31">
        <v>6666</v>
      </c>
      <c r="D1798" s="33" t="str">
        <f>VLOOKUP(B1798,SAOM!B$2:H3455,7,0)</f>
        <v>-</v>
      </c>
      <c r="E1798" s="13">
        <v>41381</v>
      </c>
      <c r="F1798" s="13">
        <f t="shared" si="103"/>
        <v>41426</v>
      </c>
      <c r="G1798" s="13">
        <f>VLOOKUP(B1798,SAOM!B$2:D3342,3,0)</f>
        <v>41426</v>
      </c>
      <c r="H1798" s="13">
        <f t="shared" si="102"/>
        <v>41441</v>
      </c>
      <c r="I1798" s="13" t="s">
        <v>458</v>
      </c>
      <c r="J1798" s="10" t="s">
        <v>688</v>
      </c>
      <c r="K1798" s="33" t="str">
        <f>VLOOKUP(B1798,SAOM!B$2:H3339,4,0)</f>
        <v>Agendado</v>
      </c>
      <c r="L1798" s="10" t="s">
        <v>456</v>
      </c>
      <c r="M1798" s="33" t="str">
        <f>VLOOKUP(B1798,SAOM!B$2:F3625,5,0)</f>
        <v>Lider</v>
      </c>
      <c r="N1798" s="11" t="s">
        <v>168</v>
      </c>
      <c r="O1798" s="11" t="str">
        <f>VLOOKUP(N1798,Coordenadas!B$2:C2645,2,0)</f>
        <v>CENTRO</v>
      </c>
      <c r="P1798" s="11" t="str">
        <f>VLOOKUP(N1798,Coordenadas!B$2:D2645,3,0)</f>
        <v>19º 28’18.8"S</v>
      </c>
      <c r="Q1798" s="11" t="str">
        <f>VLOOKUP(N1798,Coordenadas!B$2:E2645,4,0)</f>
        <v>44º13’31.6"O</v>
      </c>
      <c r="R1798" s="33">
        <v>4033</v>
      </c>
      <c r="S1798" s="13">
        <v>41383</v>
      </c>
      <c r="T1798" s="35" t="str">
        <f>VLOOKUP(B1798,SAOM!B$2:M3339,9,0)</f>
        <v>RILSON MALARD/ NILMA JULIA</v>
      </c>
      <c r="U1798" s="13" t="str">
        <f>VLOOKUP(B1798,SAOM!B$2:N3339,10,0)</f>
        <v>RUA EXPEDICIONÁRIO LEOFREDO GASPAR, 534 - BAIRRO CDI</v>
      </c>
      <c r="V1798" s="35" t="str">
        <f>VLOOKUP(B1798,SAOM!B$2:P3339,12,0)</f>
        <v xml:space="preserve"> 	3773-4203</v>
      </c>
      <c r="W1798" s="60" t="str">
        <f>VLOOKUP(B1798,SAOM!B$2:O3339,11,0)</f>
        <v>35702-052</v>
      </c>
      <c r="X1798" s="33" t="str">
        <f>VLOOKUP(B1798,SAOM!B$2:Q3339,13,0)</f>
        <v>-</v>
      </c>
      <c r="Y1798" s="13"/>
      <c r="Z1798" s="50"/>
      <c r="AA1798" s="28"/>
      <c r="AB1798" s="28"/>
      <c r="AC1798" s="287" t="e">
        <f>VLOOKUP(D1798,Faturamento!D$3:F3233,3,0)</f>
        <v>#N/A</v>
      </c>
      <c r="AD1798" s="41"/>
      <c r="AE1798" s="14" t="str">
        <f>VLOOKUP(B1798,SAOM!B$2:T3339,16,0)</f>
        <v>-</v>
      </c>
      <c r="AF1798" s="14">
        <f t="shared" si="104"/>
        <v>90</v>
      </c>
      <c r="AG1798" s="14"/>
      <c r="AH1798" s="14"/>
      <c r="AI1798" s="47"/>
      <c r="AJ1798" s="114"/>
      <c r="AK1798" s="114"/>
      <c r="AL1798" s="11" t="str">
        <f>VLOOKUP(B1798,SAOM!B$2:U3456,20,0)</f>
        <v>-</v>
      </c>
    </row>
    <row r="1799" spans="1:38" s="15" customFormat="1" ht="15.75" customHeight="1">
      <c r="A1799" s="39">
        <v>6665</v>
      </c>
      <c r="B1799" s="31">
        <v>6665</v>
      </c>
      <c r="C1799" s="31">
        <v>6665</v>
      </c>
      <c r="D1799" s="33" t="str">
        <f>VLOOKUP(B1799,SAOM!B$2:H3456,7,0)</f>
        <v>-</v>
      </c>
      <c r="E1799" s="13">
        <v>41381</v>
      </c>
      <c r="F1799" s="13">
        <f t="shared" si="103"/>
        <v>41426</v>
      </c>
      <c r="G1799" s="13">
        <f>VLOOKUP(B1799,SAOM!B$2:D3343,3,0)</f>
        <v>41426</v>
      </c>
      <c r="H1799" s="13">
        <f t="shared" si="102"/>
        <v>41441</v>
      </c>
      <c r="I1799" s="13" t="s">
        <v>458</v>
      </c>
      <c r="J1799" s="10" t="s">
        <v>688</v>
      </c>
      <c r="K1799" s="33" t="str">
        <f>VLOOKUP(B1799,SAOM!B$2:H3340,4,0)</f>
        <v>A agendar</v>
      </c>
      <c r="L1799" s="10" t="s">
        <v>456</v>
      </c>
      <c r="M1799" s="33" t="str">
        <f>VLOOKUP(B1799,SAOM!B$2:F3626,5,0)</f>
        <v>Lider</v>
      </c>
      <c r="N1799" s="11" t="s">
        <v>168</v>
      </c>
      <c r="O1799" s="11" t="str">
        <f>VLOOKUP(N1799,Coordenadas!B$2:C2646,2,0)</f>
        <v>CENTRO</v>
      </c>
      <c r="P1799" s="11" t="str">
        <f>VLOOKUP(N1799,Coordenadas!B$2:D2646,3,0)</f>
        <v>19º 28’18.8"S</v>
      </c>
      <c r="Q1799" s="11" t="str">
        <f>VLOOKUP(N1799,Coordenadas!B$2:E2646,4,0)</f>
        <v>44º13’31.6"O</v>
      </c>
      <c r="R1799" s="33">
        <v>4033</v>
      </c>
      <c r="S1799" s="13">
        <v>41383</v>
      </c>
      <c r="T1799" s="35" t="str">
        <f>VLOOKUP(B1799,SAOM!B$2:M3340,9,0)</f>
        <v>RILSON MALARD/ NILMA JULIA</v>
      </c>
      <c r="U1799" s="13" t="str">
        <f>VLOOKUP(B1799,SAOM!B$2:N3340,10,0)</f>
        <v>RUA PREFEITO EURO ANDRADE, 70 - BAIRRO CIDADE DE DEUS</v>
      </c>
      <c r="V1799" s="35" t="str">
        <f>VLOOKUP(B1799,SAOM!B$2:P3340,12,0)</f>
        <v>3773-4203</v>
      </c>
      <c r="W1799" s="60" t="str">
        <f>VLOOKUP(B1799,SAOM!B$2:O3340,11,0)</f>
        <v>35703-330</v>
      </c>
      <c r="X1799" s="33" t="str">
        <f>VLOOKUP(B1799,SAOM!B$2:Q3340,13,0)</f>
        <v>-</v>
      </c>
      <c r="Y1799" s="13"/>
      <c r="Z1799" s="50"/>
      <c r="AA1799" s="28"/>
      <c r="AB1799" s="28"/>
      <c r="AC1799" s="287" t="e">
        <f>VLOOKUP(D1799,Faturamento!D$3:F3234,3,0)</f>
        <v>#N/A</v>
      </c>
      <c r="AD1799" s="41"/>
      <c r="AE1799" s="14" t="str">
        <f>VLOOKUP(B1799,SAOM!B$2:T3340,16,0)</f>
        <v>-</v>
      </c>
      <c r="AF1799" s="14">
        <f t="shared" si="104"/>
        <v>90</v>
      </c>
      <c r="AG1799" s="14"/>
      <c r="AH1799" s="14"/>
      <c r="AI1799" s="47"/>
      <c r="AJ1799" s="114"/>
      <c r="AK1799" s="114"/>
      <c r="AL1799" s="11" t="str">
        <f>VLOOKUP(B1799,SAOM!B$2:U3457,20,0)</f>
        <v>-</v>
      </c>
    </row>
    <row r="1800" spans="1:38" s="57" customFormat="1" ht="15.75" customHeight="1">
      <c r="A1800" s="39">
        <v>6663</v>
      </c>
      <c r="B1800" s="31">
        <v>6663</v>
      </c>
      <c r="C1800" s="31">
        <v>6663</v>
      </c>
      <c r="D1800" s="31" t="str">
        <f>VLOOKUP(B1800,SAOM!B$2:H3457,7,0)</f>
        <v>SES-SEAS-6663</v>
      </c>
      <c r="E1800" s="24">
        <v>41381</v>
      </c>
      <c r="F1800" s="24">
        <f t="shared" si="103"/>
        <v>41426</v>
      </c>
      <c r="G1800" s="24">
        <f>VLOOKUP(B1800,SAOM!B$2:D3344,3,0)</f>
        <v>41426</v>
      </c>
      <c r="H1800" s="24">
        <f t="shared" si="102"/>
        <v>41441</v>
      </c>
      <c r="I1800" s="24" t="s">
        <v>458</v>
      </c>
      <c r="J1800" s="48" t="s">
        <v>469</v>
      </c>
      <c r="K1800" s="31" t="str">
        <f>VLOOKUP(B1800,SAOM!B$2:H3341,4,0)</f>
        <v>Aceito</v>
      </c>
      <c r="L1800" s="48" t="s">
        <v>456</v>
      </c>
      <c r="M1800" s="31" t="str">
        <f>VLOOKUP(B1800,SAOM!B$2:F3627,5,0)</f>
        <v>Lider</v>
      </c>
      <c r="N1800" s="40" t="s">
        <v>168</v>
      </c>
      <c r="O1800" s="40" t="str">
        <f>VLOOKUP(N1800,Coordenadas!B$2:C2647,2,0)</f>
        <v>CENTRO</v>
      </c>
      <c r="P1800" s="40" t="str">
        <f>VLOOKUP(N1800,Coordenadas!B$2:D2647,3,0)</f>
        <v>19º 28’18.8"S</v>
      </c>
      <c r="Q1800" s="40" t="str">
        <f>VLOOKUP(N1800,Coordenadas!B$2:E2647,4,0)</f>
        <v>44º13’31.6"O</v>
      </c>
      <c r="R1800" s="31">
        <v>4033</v>
      </c>
      <c r="S1800" s="24">
        <v>41383</v>
      </c>
      <c r="T1800" s="54" t="str">
        <f>VLOOKUP(B1800,SAOM!B$2:M3341,9,0)</f>
        <v>RILSON MALARD/ NILMA JULIA</v>
      </c>
      <c r="U1800" s="24" t="str">
        <f>VLOOKUP(B1800,SAOM!B$2:N3341,10,0)</f>
        <v>RUA SANTOS REIS, 238 - BAIRRO CATARINA</v>
      </c>
      <c r="V1800" s="54" t="str">
        <f>VLOOKUP(B1800,SAOM!B$2:P3341,12,0)</f>
        <v xml:space="preserve"> 	3773-4203</v>
      </c>
      <c r="W1800" s="175" t="str">
        <f>VLOOKUP(B1800,SAOM!B$2:O3341,11,0)</f>
        <v>35700-235</v>
      </c>
      <c r="X1800" s="31" t="str">
        <f>VLOOKUP(B1800,SAOM!B$2:Q3341,13,0)</f>
        <v>00:20:0e:10:58:c5</v>
      </c>
      <c r="Y1800" s="24">
        <v>41390</v>
      </c>
      <c r="Z1800" s="222" t="s">
        <v>9262</v>
      </c>
      <c r="AA1800" s="56">
        <v>41390</v>
      </c>
      <c r="AB1800" s="56"/>
      <c r="AC1800" s="288">
        <f>VLOOKUP(D1800,Faturamento!D$3:F3235,3,0)</f>
        <v>41421</v>
      </c>
      <c r="AD1800" s="45"/>
      <c r="AE1800" s="55" t="str">
        <f>VLOOKUP(B1800,SAOM!B$2:T3341,16,0)</f>
        <v>-</v>
      </c>
      <c r="AF1800" s="55">
        <f t="shared" si="104"/>
        <v>41480</v>
      </c>
      <c r="AG1800" s="55"/>
      <c r="AH1800" s="55"/>
      <c r="AI1800" s="181"/>
      <c r="AJ1800" s="115"/>
      <c r="AK1800" s="115"/>
      <c r="AL1800" s="40" t="str">
        <f>VLOOKUP(B1800,SAOM!B$2:U3458,20,0)</f>
        <v>Modem.</v>
      </c>
    </row>
    <row r="1801" spans="1:38" s="57" customFormat="1" ht="15.75" customHeight="1">
      <c r="A1801" s="39">
        <v>6662</v>
      </c>
      <c r="B1801" s="31">
        <v>6662</v>
      </c>
      <c r="C1801" s="31">
        <v>6662</v>
      </c>
      <c r="D1801" s="31" t="str">
        <f>VLOOKUP(B1801,SAOM!B$2:H3458,7,0)</f>
        <v>SES-SEAS-6662</v>
      </c>
      <c r="E1801" s="24">
        <v>41381</v>
      </c>
      <c r="F1801" s="24">
        <f t="shared" si="103"/>
        <v>41426</v>
      </c>
      <c r="G1801" s="24">
        <f>VLOOKUP(B1801,SAOM!B$2:D3345,3,0)</f>
        <v>41426</v>
      </c>
      <c r="H1801" s="24">
        <f t="shared" si="102"/>
        <v>41441</v>
      </c>
      <c r="I1801" s="24" t="s">
        <v>458</v>
      </c>
      <c r="J1801" s="48" t="s">
        <v>469</v>
      </c>
      <c r="K1801" s="31" t="str">
        <f>VLOOKUP(B1801,SAOM!B$2:H3342,4,0)</f>
        <v>Aceito</v>
      </c>
      <c r="L1801" s="48" t="s">
        <v>456</v>
      </c>
      <c r="M1801" s="31" t="str">
        <f>VLOOKUP(B1801,SAOM!B$2:F3628,5,0)</f>
        <v>Lider</v>
      </c>
      <c r="N1801" s="40" t="s">
        <v>168</v>
      </c>
      <c r="O1801" s="40" t="str">
        <f>VLOOKUP(N1801,Coordenadas!B$2:C2648,2,0)</f>
        <v>CENTRO</v>
      </c>
      <c r="P1801" s="40" t="str">
        <f>VLOOKUP(N1801,Coordenadas!B$2:D2648,3,0)</f>
        <v>19º 28’18.8"S</v>
      </c>
      <c r="Q1801" s="40" t="str">
        <f>VLOOKUP(N1801,Coordenadas!B$2:E2648,4,0)</f>
        <v>44º13’31.6"O</v>
      </c>
      <c r="R1801" s="31">
        <v>4033</v>
      </c>
      <c r="S1801" s="24">
        <v>41383</v>
      </c>
      <c r="T1801" s="54" t="str">
        <f>VLOOKUP(B1801,SAOM!B$2:M3342,9,0)</f>
        <v>RILSON MALARD/ NILMA JULIA</v>
      </c>
      <c r="U1801" s="24" t="str">
        <f>VLOOKUP(B1801,SAOM!B$2:N3342,10,0)</f>
        <v xml:space="preserve"> 	RUA EDSON SOARES, 377 - BAIRRO BERNARDO VALADARES</v>
      </c>
      <c r="V1801" s="54" t="str">
        <f>VLOOKUP(B1801,SAOM!B$2:P3342,12,0)</f>
        <v>31/ 3773-4203</v>
      </c>
      <c r="W1801" s="175" t="str">
        <f>VLOOKUP(B1801,SAOM!B$2:O3342,11,0)</f>
        <v>35702-427</v>
      </c>
      <c r="X1801" s="31" t="str">
        <f>VLOOKUP(B1801,SAOM!B$2:Q3342,13,0)</f>
        <v>00:20:0e:10:58:52</v>
      </c>
      <c r="Y1801" s="24">
        <v>41396</v>
      </c>
      <c r="Z1801" s="222" t="s">
        <v>18005</v>
      </c>
      <c r="AA1801" s="56">
        <v>41396</v>
      </c>
      <c r="AB1801" s="56"/>
      <c r="AC1801" s="288" t="e">
        <f>VLOOKUP(D1801,Faturamento!D$3:F3236,3,0)</f>
        <v>#N/A</v>
      </c>
      <c r="AD1801" s="45"/>
      <c r="AE1801" s="55" t="str">
        <f>VLOOKUP(B1801,SAOM!B$2:T3342,16,0)</f>
        <v>-</v>
      </c>
      <c r="AF1801" s="55">
        <f t="shared" si="104"/>
        <v>41486</v>
      </c>
      <c r="AG1801" s="55"/>
      <c r="AH1801" s="55"/>
      <c r="AI1801" s="181"/>
      <c r="AJ1801" s="115"/>
      <c r="AK1801" s="115"/>
      <c r="AL1801" s="40" t="str">
        <f>VLOOKUP(B1801,SAOM!B$2:U3459,20,0)</f>
        <v>conectado ao modem</v>
      </c>
    </row>
    <row r="1802" spans="1:38" s="57" customFormat="1" ht="15.75" customHeight="1">
      <c r="A1802" s="39">
        <v>6661</v>
      </c>
      <c r="B1802" s="31">
        <v>6661</v>
      </c>
      <c r="C1802" s="31">
        <v>6661</v>
      </c>
      <c r="D1802" s="31" t="str">
        <f>VLOOKUP(B1802,SAOM!B$2:H3459,7,0)</f>
        <v>SES-SEAS-6661</v>
      </c>
      <c r="E1802" s="24">
        <v>41381</v>
      </c>
      <c r="F1802" s="24">
        <f t="shared" si="103"/>
        <v>41426</v>
      </c>
      <c r="G1802" s="24">
        <f>VLOOKUP(B1802,SAOM!B$2:D3346,3,0)</f>
        <v>41426</v>
      </c>
      <c r="H1802" s="24">
        <f t="shared" si="102"/>
        <v>41441</v>
      </c>
      <c r="I1802" s="24" t="s">
        <v>458</v>
      </c>
      <c r="J1802" s="48" t="s">
        <v>469</v>
      </c>
      <c r="K1802" s="31" t="str">
        <f>VLOOKUP(B1802,SAOM!B$2:H3343,4,0)</f>
        <v>Aceito</v>
      </c>
      <c r="L1802" s="48" t="s">
        <v>456</v>
      </c>
      <c r="M1802" s="31" t="str">
        <f>VLOOKUP(B1802,SAOM!B$2:F3629,5,0)</f>
        <v>Lider</v>
      </c>
      <c r="N1802" s="40" t="s">
        <v>168</v>
      </c>
      <c r="O1802" s="40" t="str">
        <f>VLOOKUP(N1802,Coordenadas!B$2:C2649,2,0)</f>
        <v>CENTRO</v>
      </c>
      <c r="P1802" s="40" t="str">
        <f>VLOOKUP(N1802,Coordenadas!B$2:D2649,3,0)</f>
        <v>19º 28’18.8"S</v>
      </c>
      <c r="Q1802" s="40" t="str">
        <f>VLOOKUP(N1802,Coordenadas!B$2:E2649,4,0)</f>
        <v>44º13’31.6"O</v>
      </c>
      <c r="R1802" s="31">
        <v>4033</v>
      </c>
      <c r="S1802" s="24">
        <v>41383</v>
      </c>
      <c r="T1802" s="54" t="str">
        <f>VLOOKUP(B1802,SAOM!B$2:M3343,9,0)</f>
        <v>ESF JARDIM DOS PEQUIS</v>
      </c>
      <c r="U1802" s="24" t="str">
        <f>VLOOKUP(B1802,SAOM!B$2:N3343,10,0)</f>
        <v>RUA EDILAMAR PEREIRA DE SOUZA, 53 - BAIRRO BELO VALE</v>
      </c>
      <c r="V1802" s="54" t="str">
        <f>VLOOKUP(B1802,SAOM!B$2:P3343,12,0)</f>
        <v>31/ 3773-4203</v>
      </c>
      <c r="W1802" s="175" t="str">
        <f>VLOOKUP(B1802,SAOM!B$2:O3343,11,0)</f>
        <v>35702-327</v>
      </c>
      <c r="X1802" s="31" t="str">
        <f>VLOOKUP(B1802,SAOM!B$2:Q3343,13,0)</f>
        <v>00:20:0e:10:57:f3</v>
      </c>
      <c r="Y1802" s="24">
        <v>41390</v>
      </c>
      <c r="Z1802" s="222" t="s">
        <v>9088</v>
      </c>
      <c r="AA1802" s="56">
        <v>41393</v>
      </c>
      <c r="AB1802" s="56"/>
      <c r="AC1802" s="288">
        <f>VLOOKUP(D1802,Faturamento!D$3:F3237,3,0)</f>
        <v>41424</v>
      </c>
      <c r="AD1802" s="45"/>
      <c r="AE1802" s="55" t="str">
        <f>VLOOKUP(B1802,SAOM!B$2:T3343,16,0)</f>
        <v>-</v>
      </c>
      <c r="AF1802" s="55">
        <f t="shared" si="104"/>
        <v>41483</v>
      </c>
      <c r="AG1802" s="55"/>
      <c r="AH1802" s="55"/>
      <c r="AI1802" s="181"/>
      <c r="AJ1802" s="115"/>
      <c r="AK1802" s="115"/>
      <c r="AL1802" s="40" t="str">
        <f>VLOOKUP(B1802,SAOM!B$2:U3460,20,0)</f>
        <v>Conectado ao modem</v>
      </c>
    </row>
    <row r="1803" spans="1:38" s="15" customFormat="1" ht="15.75" customHeight="1">
      <c r="A1803" s="39">
        <v>6660</v>
      </c>
      <c r="B1803" s="31">
        <v>6660</v>
      </c>
      <c r="C1803" s="31">
        <v>6660</v>
      </c>
      <c r="D1803" s="33" t="str">
        <f>VLOOKUP(B1803,SAOM!B$2:H3460,7,0)</f>
        <v>-</v>
      </c>
      <c r="E1803" s="13">
        <v>41381</v>
      </c>
      <c r="F1803" s="13">
        <f t="shared" si="103"/>
        <v>41426</v>
      </c>
      <c r="G1803" s="13">
        <f>VLOOKUP(B1803,SAOM!B$2:D3347,3,0)</f>
        <v>41426</v>
      </c>
      <c r="H1803" s="13">
        <f t="shared" si="102"/>
        <v>41441</v>
      </c>
      <c r="I1803" s="13" t="s">
        <v>458</v>
      </c>
      <c r="J1803" s="10" t="s">
        <v>688</v>
      </c>
      <c r="K1803" s="33" t="str">
        <f>VLOOKUP(B1803,SAOM!B$2:H3344,4,0)</f>
        <v>Agendado</v>
      </c>
      <c r="L1803" s="10" t="s">
        <v>456</v>
      </c>
      <c r="M1803" s="33" t="str">
        <f>VLOOKUP(B1803,SAOM!B$2:F3630,5,0)</f>
        <v>Lider</v>
      </c>
      <c r="N1803" s="11" t="s">
        <v>168</v>
      </c>
      <c r="O1803" s="11" t="str">
        <f>VLOOKUP(N1803,Coordenadas!B$2:C2650,2,0)</f>
        <v>CENTRO</v>
      </c>
      <c r="P1803" s="11" t="str">
        <f>VLOOKUP(N1803,Coordenadas!B$2:D2650,3,0)</f>
        <v>19º 28’18.8"S</v>
      </c>
      <c r="Q1803" s="11" t="str">
        <f>VLOOKUP(N1803,Coordenadas!B$2:E2650,4,0)</f>
        <v>44º13’31.6"O</v>
      </c>
      <c r="R1803" s="33">
        <v>4033</v>
      </c>
      <c r="S1803" s="13">
        <v>41383</v>
      </c>
      <c r="T1803" s="35" t="str">
        <f>VLOOKUP(B1803,SAOM!B$2:M3344,9,0)</f>
        <v>RILSON MALARD/ NILMA JULIA</v>
      </c>
      <c r="U1803" s="13" t="str">
        <f>VLOOKUP(B1803,SAOM!B$2:N3344,10,0)</f>
        <v>RUA DAS PALMAS, 638 - BAIRRO BELA VISTA</v>
      </c>
      <c r="V1803" s="35" t="str">
        <f>VLOOKUP(B1803,SAOM!B$2:P3344,12,0)</f>
        <v>31/ 3773-4203</v>
      </c>
      <c r="W1803" s="60" t="str">
        <f>VLOOKUP(B1803,SAOM!B$2:O3344,11,0)</f>
        <v>35701-372</v>
      </c>
      <c r="X1803" s="33" t="str">
        <f>VLOOKUP(B1803,SAOM!B$2:Q3344,13,0)</f>
        <v>-</v>
      </c>
      <c r="Y1803" s="13"/>
      <c r="Z1803" s="50"/>
      <c r="AA1803" s="28"/>
      <c r="AB1803" s="28"/>
      <c r="AC1803" s="287" t="e">
        <f>VLOOKUP(D1803,Faturamento!D$3:F3238,3,0)</f>
        <v>#N/A</v>
      </c>
      <c r="AD1803" s="41"/>
      <c r="AE1803" s="14" t="str">
        <f>VLOOKUP(B1803,SAOM!B$2:T3344,16,0)</f>
        <v>-</v>
      </c>
      <c r="AF1803" s="14">
        <f t="shared" si="104"/>
        <v>90</v>
      </c>
      <c r="AG1803" s="14"/>
      <c r="AH1803" s="14"/>
      <c r="AI1803" s="47"/>
      <c r="AJ1803" s="114"/>
      <c r="AK1803" s="114"/>
      <c r="AL1803" s="11" t="str">
        <f>VLOOKUP(B1803,SAOM!B$2:U3461,20,0)</f>
        <v>-</v>
      </c>
    </row>
    <row r="1804" spans="1:38" s="15" customFormat="1" ht="15.75" customHeight="1">
      <c r="A1804" s="39">
        <v>6659</v>
      </c>
      <c r="B1804" s="31">
        <v>6659</v>
      </c>
      <c r="C1804" s="31">
        <v>6659</v>
      </c>
      <c r="D1804" s="33" t="str">
        <f>VLOOKUP(B1804,SAOM!B$2:H3461,7,0)</f>
        <v>-</v>
      </c>
      <c r="E1804" s="13">
        <v>41381</v>
      </c>
      <c r="F1804" s="13">
        <f t="shared" si="103"/>
        <v>41426</v>
      </c>
      <c r="G1804" s="13">
        <f>VLOOKUP(B1804,SAOM!B$2:D3348,3,0)</f>
        <v>41426</v>
      </c>
      <c r="H1804" s="13">
        <f t="shared" si="102"/>
        <v>41441</v>
      </c>
      <c r="I1804" s="13" t="s">
        <v>458</v>
      </c>
      <c r="J1804" s="10" t="s">
        <v>688</v>
      </c>
      <c r="K1804" s="33" t="str">
        <f>VLOOKUP(B1804,SAOM!B$2:H3345,4,0)</f>
        <v>Agendado</v>
      </c>
      <c r="L1804" s="10" t="s">
        <v>456</v>
      </c>
      <c r="M1804" s="33" t="str">
        <f>VLOOKUP(B1804,SAOM!B$2:F3631,5,0)</f>
        <v>Lider</v>
      </c>
      <c r="N1804" s="11" t="s">
        <v>168</v>
      </c>
      <c r="O1804" s="11" t="str">
        <f>VLOOKUP(N1804,Coordenadas!B$2:C2651,2,0)</f>
        <v>CENTRO</v>
      </c>
      <c r="P1804" s="11" t="str">
        <f>VLOOKUP(N1804,Coordenadas!B$2:D2651,3,0)</f>
        <v>19º 28’18.8"S</v>
      </c>
      <c r="Q1804" s="11" t="str">
        <f>VLOOKUP(N1804,Coordenadas!B$2:E2651,4,0)</f>
        <v>44º13’31.6"O</v>
      </c>
      <c r="R1804" s="33">
        <v>4033</v>
      </c>
      <c r="S1804" s="13">
        <v>41383</v>
      </c>
      <c r="T1804" s="35" t="str">
        <f>VLOOKUP(B1804,SAOM!B$2:M3345,9,0)</f>
        <v>RILSON MALARD/ NILMA JULIA</v>
      </c>
      <c r="U1804" s="13" t="str">
        <f>VLOOKUP(B1804,SAOM!B$2:N3345,10,0)</f>
        <v>RUA MINAS GERAIS, 46 - BAIRRO BARREIRO</v>
      </c>
      <c r="V1804" s="35" t="str">
        <f>VLOOKUP(B1804,SAOM!B$2:P3345,12,0)</f>
        <v>31/3773-2441</v>
      </c>
      <c r="W1804" s="60" t="str">
        <f>VLOOKUP(B1804,SAOM!B$2:O3345,11,0)</f>
        <v>35701-526</v>
      </c>
      <c r="X1804" s="33" t="str">
        <f>VLOOKUP(B1804,SAOM!B$2:Q3345,13,0)</f>
        <v>-</v>
      </c>
      <c r="Y1804" s="13"/>
      <c r="Z1804" s="50"/>
      <c r="AA1804" s="28"/>
      <c r="AB1804" s="28"/>
      <c r="AC1804" s="287" t="e">
        <f>VLOOKUP(D1804,Faturamento!D$3:F3239,3,0)</f>
        <v>#N/A</v>
      </c>
      <c r="AD1804" s="41"/>
      <c r="AE1804" s="14" t="str">
        <f>VLOOKUP(B1804,SAOM!B$2:T3345,16,0)</f>
        <v>-</v>
      </c>
      <c r="AF1804" s="14">
        <f t="shared" si="104"/>
        <v>90</v>
      </c>
      <c r="AG1804" s="14"/>
      <c r="AH1804" s="14"/>
      <c r="AI1804" s="47"/>
      <c r="AJ1804" s="114"/>
      <c r="AK1804" s="114"/>
      <c r="AL1804" s="11" t="str">
        <f>VLOOKUP(B1804,SAOM!B$2:U3462,20,0)</f>
        <v>-</v>
      </c>
    </row>
    <row r="1805" spans="1:38" s="15" customFormat="1" ht="15.75" customHeight="1">
      <c r="A1805" s="39">
        <v>6658</v>
      </c>
      <c r="B1805" s="31">
        <v>6658</v>
      </c>
      <c r="C1805" s="31">
        <v>6658</v>
      </c>
      <c r="D1805" s="33" t="str">
        <f>VLOOKUP(B1805,SAOM!B$2:H3462,7,0)</f>
        <v>-</v>
      </c>
      <c r="E1805" s="13">
        <v>41381</v>
      </c>
      <c r="F1805" s="13">
        <f t="shared" si="103"/>
        <v>41426</v>
      </c>
      <c r="G1805" s="13">
        <f>VLOOKUP(B1805,SAOM!B$2:D3349,3,0)</f>
        <v>41426</v>
      </c>
      <c r="H1805" s="13">
        <f t="shared" si="102"/>
        <v>41441</v>
      </c>
      <c r="I1805" s="13" t="s">
        <v>458</v>
      </c>
      <c r="J1805" s="10" t="s">
        <v>688</v>
      </c>
      <c r="K1805" s="33" t="str">
        <f>VLOOKUP(B1805,SAOM!B$2:H3346,4,0)</f>
        <v>Agendado</v>
      </c>
      <c r="L1805" s="10" t="s">
        <v>456</v>
      </c>
      <c r="M1805" s="33" t="str">
        <f>VLOOKUP(B1805,SAOM!B$2:F3632,5,0)</f>
        <v>Lider</v>
      </c>
      <c r="N1805" s="11" t="s">
        <v>168</v>
      </c>
      <c r="O1805" s="11" t="str">
        <f>VLOOKUP(N1805,Coordenadas!B$2:C2652,2,0)</f>
        <v>CENTRO</v>
      </c>
      <c r="P1805" s="11" t="str">
        <f>VLOOKUP(N1805,Coordenadas!B$2:D2652,3,0)</f>
        <v>19º 28’18.8"S</v>
      </c>
      <c r="Q1805" s="11" t="str">
        <f>VLOOKUP(N1805,Coordenadas!B$2:E2652,4,0)</f>
        <v>44º13’31.6"O</v>
      </c>
      <c r="R1805" s="33">
        <v>4033</v>
      </c>
      <c r="S1805" s="13">
        <v>41383</v>
      </c>
      <c r="T1805" s="35" t="str">
        <f>VLOOKUP(B1805,SAOM!B$2:M3346,9,0)</f>
        <v>RILSON MALARD/ NILMA JULIA</v>
      </c>
      <c r="U1805" s="13" t="str">
        <f>VLOOKUP(B1805,SAOM!B$2:N3346,10,0)</f>
        <v>RUA MARIO REIS, 84 - BAIRRO ALVORADA</v>
      </c>
      <c r="V1805" s="35" t="str">
        <f>VLOOKUP(B1805,SAOM!B$2:P3346,12,0)</f>
        <v>31/ 3773-4203</v>
      </c>
      <c r="W1805" s="60" t="str">
        <f>VLOOKUP(B1805,SAOM!B$2:O3346,11,0)</f>
        <v>35702-230</v>
      </c>
      <c r="X1805" s="33" t="str">
        <f>VLOOKUP(B1805,SAOM!B$2:Q3346,13,0)</f>
        <v>-</v>
      </c>
      <c r="Y1805" s="13"/>
      <c r="Z1805" s="50"/>
      <c r="AA1805" s="28"/>
      <c r="AB1805" s="28"/>
      <c r="AC1805" s="287" t="e">
        <f>VLOOKUP(D1805,Faturamento!D$3:F3240,3,0)</f>
        <v>#N/A</v>
      </c>
      <c r="AD1805" s="41"/>
      <c r="AE1805" s="14" t="str">
        <f>VLOOKUP(B1805,SAOM!B$2:T3346,16,0)</f>
        <v>-</v>
      </c>
      <c r="AF1805" s="14">
        <f t="shared" si="104"/>
        <v>90</v>
      </c>
      <c r="AG1805" s="14"/>
      <c r="AH1805" s="14"/>
      <c r="AI1805" s="47"/>
      <c r="AJ1805" s="114"/>
      <c r="AK1805" s="114"/>
      <c r="AL1805" s="11" t="str">
        <f>VLOOKUP(B1805,SAOM!B$2:U3463,20,0)</f>
        <v>-</v>
      </c>
    </row>
    <row r="1806" spans="1:38" s="57" customFormat="1" ht="15.75" customHeight="1">
      <c r="A1806" s="39">
        <v>6657</v>
      </c>
      <c r="B1806" s="31">
        <v>6657</v>
      </c>
      <c r="C1806" s="31">
        <v>6657</v>
      </c>
      <c r="D1806" s="31" t="str">
        <f>VLOOKUP(B1806,SAOM!B$2:H3463,7,0)</f>
        <v>SES-SEAS-6657</v>
      </c>
      <c r="E1806" s="24">
        <v>41381</v>
      </c>
      <c r="F1806" s="24">
        <f t="shared" si="103"/>
        <v>41426</v>
      </c>
      <c r="G1806" s="24">
        <f>VLOOKUP(B1806,SAOM!B$2:D3350,3,0)</f>
        <v>41426</v>
      </c>
      <c r="H1806" s="24">
        <f t="shared" si="102"/>
        <v>41441</v>
      </c>
      <c r="I1806" s="24" t="s">
        <v>458</v>
      </c>
      <c r="J1806" s="48" t="s">
        <v>469</v>
      </c>
      <c r="K1806" s="31" t="str">
        <f>VLOOKUP(B1806,SAOM!B$2:H3347,4,0)</f>
        <v>Aceito</v>
      </c>
      <c r="L1806" s="48" t="s">
        <v>456</v>
      </c>
      <c r="M1806" s="31" t="str">
        <f>VLOOKUP(B1806,SAOM!B$2:F3633,5,0)</f>
        <v>Lider</v>
      </c>
      <c r="N1806" s="40" t="s">
        <v>168</v>
      </c>
      <c r="O1806" s="40" t="str">
        <f>VLOOKUP(N1806,Coordenadas!B$2:C2653,2,0)</f>
        <v>CENTRO</v>
      </c>
      <c r="P1806" s="40" t="str">
        <f>VLOOKUP(N1806,Coordenadas!B$2:D2653,3,0)</f>
        <v>19º 28’18.8"S</v>
      </c>
      <c r="Q1806" s="40" t="str">
        <f>VLOOKUP(N1806,Coordenadas!B$2:E2653,4,0)</f>
        <v>44º13’31.6"O</v>
      </c>
      <c r="R1806" s="31">
        <v>4033</v>
      </c>
      <c r="S1806" s="24">
        <v>41383</v>
      </c>
      <c r="T1806" s="54" t="str">
        <f>VLOOKUP(B1806,SAOM!B$2:M3347,9,0)</f>
        <v>RILSON MALARD/ NILMA JULIA</v>
      </c>
      <c r="U1806" s="24" t="str">
        <f>VLOOKUP(B1806,SAOM!B$2:N3347,10,0)</f>
        <v>RUA RAIMUNDO DOMINGOS, 231 - BAIRRO  AEROPORTO</v>
      </c>
      <c r="V1806" s="54" t="str">
        <f>VLOOKUP(B1806,SAOM!B$2:P3347,12,0)</f>
        <v xml:space="preserve"> 	31/ 3773-4203</v>
      </c>
      <c r="W1806" s="175" t="str">
        <f>VLOOKUP(B1806,SAOM!B$2:O3347,11,0)</f>
        <v>35701-560</v>
      </c>
      <c r="X1806" s="31" t="str">
        <f>VLOOKUP(B1806,SAOM!B$2:Q3347,13,0)</f>
        <v>00:20:0E:10:56:84</v>
      </c>
      <c r="Y1806" s="24">
        <v>41393</v>
      </c>
      <c r="Z1806" s="222" t="s">
        <v>17889</v>
      </c>
      <c r="AA1806" s="56">
        <v>41394</v>
      </c>
      <c r="AB1806" s="56"/>
      <c r="AC1806" s="288">
        <f>VLOOKUP(D1806,Faturamento!D$3:F3241,3,0)</f>
        <v>41425</v>
      </c>
      <c r="AD1806" s="45"/>
      <c r="AE1806" s="55" t="str">
        <f>VLOOKUP(B1806,SAOM!B$2:T3347,16,0)</f>
        <v>-</v>
      </c>
      <c r="AF1806" s="55">
        <f t="shared" si="104"/>
        <v>41484</v>
      </c>
      <c r="AG1806" s="55"/>
      <c r="AH1806" s="55"/>
      <c r="AI1806" s="181"/>
      <c r="AJ1806" s="115"/>
      <c r="AK1806" s="115"/>
      <c r="AL1806" s="40" t="str">
        <f>VLOOKUP(B1806,SAOM!B$2:U3464,20,0)</f>
        <v>Vai deixar conectado no modem, não tem computador.</v>
      </c>
    </row>
    <row r="1807" spans="1:38" s="15" customFormat="1" ht="15.75" customHeight="1">
      <c r="A1807" s="39">
        <v>6327</v>
      </c>
      <c r="B1807" s="31">
        <v>6327</v>
      </c>
      <c r="C1807" s="31">
        <v>6327</v>
      </c>
      <c r="D1807" s="33" t="str">
        <f>VLOOKUP(B1807,SAOM!B$2:H3464,7,0)</f>
        <v>-</v>
      </c>
      <c r="E1807" s="13">
        <v>41381</v>
      </c>
      <c r="F1807" s="13">
        <f t="shared" si="103"/>
        <v>41426</v>
      </c>
      <c r="G1807" s="13">
        <f>VLOOKUP(B1807,SAOM!B$2:D3351,3,0)</f>
        <v>41426</v>
      </c>
      <c r="H1807" s="13">
        <f t="shared" si="102"/>
        <v>41441</v>
      </c>
      <c r="I1807" s="13" t="s">
        <v>458</v>
      </c>
      <c r="J1807" s="10" t="s">
        <v>688</v>
      </c>
      <c r="K1807" s="33" t="str">
        <f>VLOOKUP(B1807,SAOM!B$2:H3348,4,0)</f>
        <v>Agendado</v>
      </c>
      <c r="L1807" s="10" t="s">
        <v>456</v>
      </c>
      <c r="M1807" s="33" t="str">
        <f>VLOOKUP(B1807,SAOM!B$2:F3634,5,0)</f>
        <v>Lider</v>
      </c>
      <c r="N1807" s="11" t="s">
        <v>171</v>
      </c>
      <c r="O1807" s="11" t="str">
        <f>VLOOKUP(N1807,Coordenadas!B$2:C2654,2,0)</f>
        <v>LESTE DO SUL</v>
      </c>
      <c r="P1807" s="11" t="str">
        <f>VLOOKUP(N1807,Coordenadas!B$2:D2654,3,0)</f>
        <v xml:space="preserve"> 20°15'54.73"S</v>
      </c>
      <c r="Q1807" s="11" t="str">
        <f>VLOOKUP(N1807,Coordenadas!B$2:E2654,4,0)</f>
        <v xml:space="preserve"> 42° 2'6.57"O</v>
      </c>
      <c r="R1807" s="33">
        <v>4033</v>
      </c>
      <c r="S1807" s="13">
        <v>41383</v>
      </c>
      <c r="T1807" s="35" t="str">
        <f>VLOOKUP(B1807,SAOM!B$2:M3348,9,0)</f>
        <v>Viviane Pena Temer Gantus do Amaral</v>
      </c>
      <c r="U1807" s="13" t="str">
        <f>VLOOKUP(B1807,SAOM!B$2:N3348,10,0)</f>
        <v>Rua São Sebastião, s/n.º Em frente á quadra - Zona Rural</v>
      </c>
      <c r="V1807" s="35" t="str">
        <f>VLOOKUP(B1807,SAOM!B$2:P3348,12,0)</f>
        <v>(33) 3378-1047</v>
      </c>
      <c r="W1807" s="60" t="str">
        <f>VLOOKUP(B1807,SAOM!B$2:O3348,11,0)</f>
        <v>36900-000</v>
      </c>
      <c r="X1807" s="33" t="str">
        <f>VLOOKUP(B1807,SAOM!B$2:Q3348,13,0)</f>
        <v>-</v>
      </c>
      <c r="Y1807" s="13"/>
      <c r="Z1807" s="50"/>
      <c r="AA1807" s="28"/>
      <c r="AB1807" s="28"/>
      <c r="AC1807" s="287" t="e">
        <f>VLOOKUP(D1807,Faturamento!D$3:F3242,3,0)</f>
        <v>#N/A</v>
      </c>
      <c r="AD1807" s="41"/>
      <c r="AE1807" s="14" t="str">
        <f>VLOOKUP(B1807,SAOM!B$2:T3348,16,0)</f>
        <v>-</v>
      </c>
      <c r="AF1807" s="14">
        <f t="shared" si="104"/>
        <v>90</v>
      </c>
      <c r="AG1807" s="14"/>
      <c r="AH1807" s="14"/>
      <c r="AI1807" s="47"/>
      <c r="AJ1807" s="114"/>
      <c r="AK1807" s="114"/>
      <c r="AL1807" s="11" t="str">
        <f>VLOOKUP(B1807,SAOM!B$2:U3465,20,0)</f>
        <v>-</v>
      </c>
    </row>
    <row r="1808" spans="1:38" s="57" customFormat="1" ht="15.75" customHeight="1">
      <c r="A1808" s="39">
        <v>6050</v>
      </c>
      <c r="B1808" s="31">
        <v>6050</v>
      </c>
      <c r="C1808" s="31">
        <v>6050</v>
      </c>
      <c r="D1808" s="31" t="str">
        <f>VLOOKUP(B1808,SAOM!B$2:H3465,7,0)</f>
        <v>-</v>
      </c>
      <c r="E1808" s="24">
        <v>41381</v>
      </c>
      <c r="F1808" s="24">
        <f t="shared" si="103"/>
        <v>41426</v>
      </c>
      <c r="G1808" s="24">
        <f>VLOOKUP(B1808,SAOM!B$2:D3352,3,0)</f>
        <v>41426</v>
      </c>
      <c r="H1808" s="24">
        <f t="shared" si="102"/>
        <v>41441</v>
      </c>
      <c r="I1808" s="24" t="s">
        <v>458</v>
      </c>
      <c r="J1808" s="48" t="s">
        <v>2171</v>
      </c>
      <c r="K1808" s="31" t="str">
        <f>VLOOKUP(B1808,SAOM!B$2:H3349,4,0)</f>
        <v>Agendado</v>
      </c>
      <c r="L1808" s="48" t="s">
        <v>456</v>
      </c>
      <c r="M1808" s="31" t="str">
        <f>VLOOKUP(B1808,SAOM!B$2:F3635,5,0)</f>
        <v>Lider</v>
      </c>
      <c r="N1808" s="40" t="s">
        <v>171</v>
      </c>
      <c r="O1808" s="40" t="str">
        <f>VLOOKUP(N1808,Coordenadas!B$2:C2655,2,0)</f>
        <v>LESTE DO SUL</v>
      </c>
      <c r="P1808" s="40" t="str">
        <f>VLOOKUP(N1808,Coordenadas!B$2:D2655,3,0)</f>
        <v xml:space="preserve"> 20°15'54.73"S</v>
      </c>
      <c r="Q1808" s="40" t="str">
        <f>VLOOKUP(N1808,Coordenadas!B$2:E2655,4,0)</f>
        <v xml:space="preserve"> 42° 2'6.57"O</v>
      </c>
      <c r="R1808" s="31">
        <v>4033</v>
      </c>
      <c r="S1808" s="24">
        <v>41383</v>
      </c>
      <c r="T1808" s="54" t="str">
        <f>VLOOKUP(B1808,SAOM!B$2:M3349,9,0)</f>
        <v>Tamires Alves de Cristo</v>
      </c>
      <c r="U1808" s="24" t="str">
        <f>VLOOKUP(B1808,SAOM!B$2:N3349,10,0)</f>
        <v>R. José Bertolace de Barros, 125 - Bairro Santa Terezinha</v>
      </c>
      <c r="V1808" s="54" t="str">
        <f>VLOOKUP(B1808,SAOM!B$2:P3349,12,0)</f>
        <v>(33) 3331 7179</v>
      </c>
      <c r="W1808" s="175" t="str">
        <f>VLOOKUP(B1808,SAOM!B$2:O3349,11,0)</f>
        <v>36900-000</v>
      </c>
      <c r="X1808" s="31" t="str">
        <f>VLOOKUP(B1808,SAOM!B$2:Q3349,13,0)</f>
        <v>-</v>
      </c>
      <c r="Y1808" s="24">
        <v>41408</v>
      </c>
      <c r="Z1808" s="222" t="s">
        <v>17742</v>
      </c>
      <c r="AA1808" s="56"/>
      <c r="AB1808" s="56"/>
      <c r="AC1808" s="288" t="e">
        <f>VLOOKUP(D1808,Faturamento!D$3:F3243,3,0)</f>
        <v>#N/A</v>
      </c>
      <c r="AD1808" s="45"/>
      <c r="AE1808" s="55" t="str">
        <f>VLOOKUP(B1808,SAOM!B$2:T3349,16,0)</f>
        <v>-</v>
      </c>
      <c r="AF1808" s="55">
        <f t="shared" si="104"/>
        <v>90</v>
      </c>
      <c r="AG1808" s="55"/>
      <c r="AH1808" s="55"/>
      <c r="AI1808" s="181"/>
      <c r="AJ1808" s="115"/>
      <c r="AK1808" s="115"/>
      <c r="AL1808" s="40" t="str">
        <f>VLOOKUP(B1808,SAOM!B$2:U3466,20,0)</f>
        <v>-</v>
      </c>
    </row>
    <row r="1809" spans="1:38" s="15" customFormat="1" ht="15.75" customHeight="1">
      <c r="A1809" s="39">
        <v>6056</v>
      </c>
      <c r="B1809" s="31">
        <v>6056</v>
      </c>
      <c r="C1809" s="31">
        <v>6056</v>
      </c>
      <c r="D1809" s="33" t="str">
        <f>VLOOKUP(B1809,SAOM!B$2:H3466,7,0)</f>
        <v>-</v>
      </c>
      <c r="E1809" s="13">
        <v>41381</v>
      </c>
      <c r="F1809" s="13">
        <f t="shared" si="103"/>
        <v>41426</v>
      </c>
      <c r="G1809" s="13">
        <f>VLOOKUP(B1809,SAOM!B$2:D3353,3,0)</f>
        <v>41426</v>
      </c>
      <c r="H1809" s="13">
        <f t="shared" si="102"/>
        <v>41441</v>
      </c>
      <c r="I1809" s="13" t="s">
        <v>458</v>
      </c>
      <c r="J1809" s="10" t="s">
        <v>688</v>
      </c>
      <c r="K1809" s="33" t="str">
        <f>VLOOKUP(B1809,SAOM!B$2:H3350,4,0)</f>
        <v>Agendado</v>
      </c>
      <c r="L1809" s="10" t="s">
        <v>456</v>
      </c>
      <c r="M1809" s="33" t="str">
        <f>VLOOKUP(B1809,SAOM!B$2:F3636,5,0)</f>
        <v>Lider</v>
      </c>
      <c r="N1809" s="11" t="s">
        <v>171</v>
      </c>
      <c r="O1809" s="11" t="str">
        <f>VLOOKUP(N1809,Coordenadas!B$2:C2656,2,0)</f>
        <v>LESTE DO SUL</v>
      </c>
      <c r="P1809" s="11" t="str">
        <f>VLOOKUP(N1809,Coordenadas!B$2:D2656,3,0)</f>
        <v xml:space="preserve"> 20°15'54.73"S</v>
      </c>
      <c r="Q1809" s="11" t="str">
        <f>VLOOKUP(N1809,Coordenadas!B$2:E2656,4,0)</f>
        <v xml:space="preserve"> 42° 2'6.57"O</v>
      </c>
      <c r="R1809" s="33">
        <v>4033</v>
      </c>
      <c r="S1809" s="13">
        <v>41383</v>
      </c>
      <c r="T1809" s="35" t="str">
        <f>VLOOKUP(B1809,SAOM!B$2:M3350,9,0)</f>
        <v xml:space="preserve"> 	Ronaldo Bonette Klepa</v>
      </c>
      <c r="U1809" s="13" t="str">
        <f>VLOOKUP(B1809,SAOM!B$2:N3350,10,0)</f>
        <v>Av. Gesio Carlos da Silva , s/n - Bairro Vila Formosa</v>
      </c>
      <c r="V1809" s="35" t="str">
        <f>VLOOKUP(B1809,SAOM!B$2:P3350,12,0)</f>
        <v>(33) 84088403</v>
      </c>
      <c r="W1809" s="60" t="str">
        <f>VLOOKUP(B1809,SAOM!B$2:O3350,11,0)</f>
        <v>36900-000</v>
      </c>
      <c r="X1809" s="33" t="str">
        <f>VLOOKUP(B1809,SAOM!B$2:Q3350,13,0)</f>
        <v>-</v>
      </c>
      <c r="Y1809" s="13"/>
      <c r="Z1809" s="50"/>
      <c r="AA1809" s="28"/>
      <c r="AB1809" s="28"/>
      <c r="AC1809" s="287" t="e">
        <f>VLOOKUP(D1809,Faturamento!D$3:F3244,3,0)</f>
        <v>#N/A</v>
      </c>
      <c r="AD1809" s="41"/>
      <c r="AE1809" s="14" t="str">
        <f>VLOOKUP(B1809,SAOM!B$2:T3350,16,0)</f>
        <v>-</v>
      </c>
      <c r="AF1809" s="14">
        <f t="shared" si="104"/>
        <v>90</v>
      </c>
      <c r="AG1809" s="14"/>
      <c r="AH1809" s="14"/>
      <c r="AI1809" s="47"/>
      <c r="AJ1809" s="114"/>
      <c r="AK1809" s="114"/>
      <c r="AL1809" s="11" t="str">
        <f>VLOOKUP(B1809,SAOM!B$2:U3467,20,0)</f>
        <v>-</v>
      </c>
    </row>
    <row r="1810" spans="1:38" s="15" customFormat="1" ht="15.75" customHeight="1">
      <c r="A1810" s="39">
        <v>6055</v>
      </c>
      <c r="B1810" s="31">
        <v>6055</v>
      </c>
      <c r="C1810" s="31">
        <v>6055</v>
      </c>
      <c r="D1810" s="33" t="str">
        <f>VLOOKUP(B1810,SAOM!B$2:H3467,7,0)</f>
        <v>-</v>
      </c>
      <c r="E1810" s="13">
        <v>41381</v>
      </c>
      <c r="F1810" s="13">
        <f t="shared" si="103"/>
        <v>41426</v>
      </c>
      <c r="G1810" s="13">
        <f>VLOOKUP(B1810,SAOM!B$2:D3354,3,0)</f>
        <v>41426</v>
      </c>
      <c r="H1810" s="13">
        <f t="shared" si="102"/>
        <v>41441</v>
      </c>
      <c r="I1810" s="13" t="s">
        <v>458</v>
      </c>
      <c r="J1810" s="10" t="s">
        <v>688</v>
      </c>
      <c r="K1810" s="33" t="str">
        <f>VLOOKUP(B1810,SAOM!B$2:H3351,4,0)</f>
        <v>Agendado</v>
      </c>
      <c r="L1810" s="10" t="s">
        <v>456</v>
      </c>
      <c r="M1810" s="33" t="str">
        <f>VLOOKUP(B1810,SAOM!B$2:F3637,5,0)</f>
        <v>Lider</v>
      </c>
      <c r="N1810" s="11" t="s">
        <v>171</v>
      </c>
      <c r="O1810" s="11" t="str">
        <f>VLOOKUP(N1810,Coordenadas!B$2:C2657,2,0)</f>
        <v>LESTE DO SUL</v>
      </c>
      <c r="P1810" s="11" t="str">
        <f>VLOOKUP(N1810,Coordenadas!B$2:D2657,3,0)</f>
        <v xml:space="preserve"> 20°15'54.73"S</v>
      </c>
      <c r="Q1810" s="11" t="str">
        <f>VLOOKUP(N1810,Coordenadas!B$2:E2657,4,0)</f>
        <v xml:space="preserve"> 42° 2'6.57"O</v>
      </c>
      <c r="R1810" s="33">
        <v>4033</v>
      </c>
      <c r="S1810" s="13">
        <v>41383</v>
      </c>
      <c r="T1810" s="35" t="str">
        <f>VLOOKUP(B1810,SAOM!B$2:M3351,9,0)</f>
        <v>Tatiana L. Cosendey</v>
      </c>
      <c r="U1810" s="13" t="str">
        <f>VLOOKUP(B1810,SAOM!B$2:N3351,10,0)</f>
        <v>Córrego dos Pintos - Bairro Manhuaçuzinho</v>
      </c>
      <c r="V1810" s="35" t="str">
        <f>VLOOKUP(B1810,SAOM!B$2:P3351,12,0)</f>
        <v>(33) 8408 8337</v>
      </c>
      <c r="W1810" s="60" t="str">
        <f>VLOOKUP(B1810,SAOM!B$2:O3351,11,0)</f>
        <v>36900-000</v>
      </c>
      <c r="X1810" s="33" t="str">
        <f>VLOOKUP(B1810,SAOM!B$2:Q3351,13,0)</f>
        <v>-</v>
      </c>
      <c r="Y1810" s="13"/>
      <c r="Z1810" s="50"/>
      <c r="AA1810" s="28"/>
      <c r="AB1810" s="28"/>
      <c r="AC1810" s="287" t="e">
        <f>VLOOKUP(D1810,Faturamento!D$3:F3245,3,0)</f>
        <v>#N/A</v>
      </c>
      <c r="AD1810" s="41"/>
      <c r="AE1810" s="14" t="str">
        <f>VLOOKUP(B1810,SAOM!B$2:T3351,16,0)</f>
        <v>-</v>
      </c>
      <c r="AF1810" s="14">
        <f t="shared" si="104"/>
        <v>90</v>
      </c>
      <c r="AG1810" s="14"/>
      <c r="AH1810" s="14"/>
      <c r="AI1810" s="47"/>
      <c r="AJ1810" s="114"/>
      <c r="AK1810" s="114"/>
      <c r="AL1810" s="11" t="str">
        <f>VLOOKUP(B1810,SAOM!B$2:U3468,20,0)</f>
        <v>-</v>
      </c>
    </row>
    <row r="1811" spans="1:38" s="15" customFormat="1" ht="15.75" customHeight="1">
      <c r="A1811" s="39">
        <v>6057</v>
      </c>
      <c r="B1811" s="31">
        <v>6057</v>
      </c>
      <c r="C1811" s="31">
        <v>6057</v>
      </c>
      <c r="D1811" s="33" t="str">
        <f>VLOOKUP(B1811,SAOM!B$2:H3468,7,0)</f>
        <v>-</v>
      </c>
      <c r="E1811" s="13">
        <v>41381</v>
      </c>
      <c r="F1811" s="13">
        <f t="shared" si="103"/>
        <v>41426</v>
      </c>
      <c r="G1811" s="13">
        <f>VLOOKUP(B1811,SAOM!B$2:D3355,3,0)</f>
        <v>41426</v>
      </c>
      <c r="H1811" s="13">
        <f t="shared" si="102"/>
        <v>41441</v>
      </c>
      <c r="I1811" s="13" t="s">
        <v>458</v>
      </c>
      <c r="J1811" s="10" t="s">
        <v>688</v>
      </c>
      <c r="K1811" s="33" t="str">
        <f>VLOOKUP(B1811,SAOM!B$2:H3352,4,0)</f>
        <v>Agendado</v>
      </c>
      <c r="L1811" s="10" t="s">
        <v>456</v>
      </c>
      <c r="M1811" s="33" t="str">
        <f>VLOOKUP(B1811,SAOM!B$2:F3638,5,0)</f>
        <v>Lider</v>
      </c>
      <c r="N1811" s="11" t="s">
        <v>171</v>
      </c>
      <c r="O1811" s="11" t="str">
        <f>VLOOKUP(N1811,Coordenadas!B$2:C2658,2,0)</f>
        <v>LESTE DO SUL</v>
      </c>
      <c r="P1811" s="11" t="str">
        <f>VLOOKUP(N1811,Coordenadas!B$2:D2658,3,0)</f>
        <v xml:space="preserve"> 20°15'54.73"S</v>
      </c>
      <c r="Q1811" s="11" t="str">
        <f>VLOOKUP(N1811,Coordenadas!B$2:E2658,4,0)</f>
        <v xml:space="preserve"> 42° 2'6.57"O</v>
      </c>
      <c r="R1811" s="33">
        <v>4033</v>
      </c>
      <c r="S1811" s="13">
        <v>41383</v>
      </c>
      <c r="T1811" s="35" t="str">
        <f>VLOOKUP(B1811,SAOM!B$2:M3352,9,0)</f>
        <v xml:space="preserve"> 	Naiara Gomes Bertani</v>
      </c>
      <c r="U1811" s="13" t="str">
        <f>VLOOKUP(B1811,SAOM!B$2:N3352,10,0)</f>
        <v>Av Alfredo Garcia, s/n - Bairro Bom Jesus</v>
      </c>
      <c r="V1811" s="35" t="str">
        <f>VLOOKUP(B1811,SAOM!B$2:P3352,12,0)</f>
        <v xml:space="preserve"> 	(33) 8408 8881</v>
      </c>
      <c r="W1811" s="60" t="str">
        <f>VLOOKUP(B1811,SAOM!B$2:O3352,11,0)</f>
        <v>36900-000</v>
      </c>
      <c r="X1811" s="33" t="str">
        <f>VLOOKUP(B1811,SAOM!B$2:Q3352,13,0)</f>
        <v>-</v>
      </c>
      <c r="Y1811" s="13"/>
      <c r="Z1811" s="50"/>
      <c r="AA1811" s="28"/>
      <c r="AB1811" s="28"/>
      <c r="AC1811" s="287" t="e">
        <f>VLOOKUP(D1811,Faturamento!D$3:F3246,3,0)</f>
        <v>#N/A</v>
      </c>
      <c r="AD1811" s="41"/>
      <c r="AE1811" s="14" t="str">
        <f>VLOOKUP(B1811,SAOM!B$2:T3352,16,0)</f>
        <v>-</v>
      </c>
      <c r="AF1811" s="14">
        <f t="shared" si="104"/>
        <v>90</v>
      </c>
      <c r="AG1811" s="14"/>
      <c r="AH1811" s="14"/>
      <c r="AI1811" s="47"/>
      <c r="AJ1811" s="114"/>
      <c r="AK1811" s="114"/>
      <c r="AL1811" s="11" t="str">
        <f>VLOOKUP(B1811,SAOM!B$2:U3469,20,0)</f>
        <v>-</v>
      </c>
    </row>
    <row r="1812" spans="1:38" s="15" customFormat="1" ht="15.75" customHeight="1">
      <c r="A1812" s="39">
        <v>6054</v>
      </c>
      <c r="B1812" s="31">
        <v>6054</v>
      </c>
      <c r="C1812" s="31">
        <v>6054</v>
      </c>
      <c r="D1812" s="33" t="str">
        <f>VLOOKUP(B1812,SAOM!B$2:H3469,7,0)</f>
        <v>-</v>
      </c>
      <c r="E1812" s="13">
        <v>41381</v>
      </c>
      <c r="F1812" s="13">
        <f t="shared" si="103"/>
        <v>41426</v>
      </c>
      <c r="G1812" s="13">
        <f>VLOOKUP(B1812,SAOM!B$2:D3356,3,0)</f>
        <v>41426</v>
      </c>
      <c r="H1812" s="13">
        <f t="shared" si="102"/>
        <v>41441</v>
      </c>
      <c r="I1812" s="13" t="s">
        <v>458</v>
      </c>
      <c r="J1812" s="10" t="s">
        <v>688</v>
      </c>
      <c r="K1812" s="33" t="str">
        <f>VLOOKUP(B1812,SAOM!B$2:H3353,4,0)</f>
        <v>Agendado</v>
      </c>
      <c r="L1812" s="10" t="s">
        <v>456</v>
      </c>
      <c r="M1812" s="33" t="str">
        <f>VLOOKUP(B1812,SAOM!B$2:F3639,5,0)</f>
        <v>Lider</v>
      </c>
      <c r="N1812" s="11" t="s">
        <v>171</v>
      </c>
      <c r="O1812" s="11" t="str">
        <f>VLOOKUP(N1812,Coordenadas!B$2:C2659,2,0)</f>
        <v>LESTE DO SUL</v>
      </c>
      <c r="P1812" s="11" t="str">
        <f>VLOOKUP(N1812,Coordenadas!B$2:D2659,3,0)</f>
        <v xml:space="preserve"> 20°15'54.73"S</v>
      </c>
      <c r="Q1812" s="11" t="str">
        <f>VLOOKUP(N1812,Coordenadas!B$2:E2659,4,0)</f>
        <v xml:space="preserve"> 42° 2'6.57"O</v>
      </c>
      <c r="R1812" s="33">
        <v>4033</v>
      </c>
      <c r="S1812" s="13">
        <v>41383</v>
      </c>
      <c r="T1812" s="35" t="str">
        <f>VLOOKUP(B1812,SAOM!B$2:M3353,9,0)</f>
        <v>Tatiana L. Cosendey</v>
      </c>
      <c r="U1812" s="13" t="str">
        <f>VLOOKUP(B1812,SAOM!B$2:N3353,10,0)</f>
        <v>Rua Tancredo Neves , s/n - Bairro Palmeiras</v>
      </c>
      <c r="V1812" s="35" t="str">
        <f>VLOOKUP(B1812,SAOM!B$2:P3353,12,0)</f>
        <v xml:space="preserve"> 	(33) 3334 1012</v>
      </c>
      <c r="W1812" s="60" t="str">
        <f>VLOOKUP(B1812,SAOM!B$2:O3353,11,0)</f>
        <v>36900-000</v>
      </c>
      <c r="X1812" s="33" t="str">
        <f>VLOOKUP(B1812,SAOM!B$2:Q3353,13,0)</f>
        <v>-</v>
      </c>
      <c r="Y1812" s="13"/>
      <c r="Z1812" s="50"/>
      <c r="AA1812" s="28"/>
      <c r="AB1812" s="28"/>
      <c r="AC1812" s="287" t="e">
        <f>VLOOKUP(D1812,Faturamento!D$3:F3247,3,0)</f>
        <v>#N/A</v>
      </c>
      <c r="AD1812" s="41"/>
      <c r="AE1812" s="14" t="str">
        <f>VLOOKUP(B1812,SAOM!B$2:T3353,16,0)</f>
        <v>-</v>
      </c>
      <c r="AF1812" s="14">
        <f t="shared" si="104"/>
        <v>90</v>
      </c>
      <c r="AG1812" s="14"/>
      <c r="AH1812" s="14"/>
      <c r="AI1812" s="47"/>
      <c r="AJ1812" s="114"/>
      <c r="AK1812" s="114"/>
      <c r="AL1812" s="11" t="str">
        <f>VLOOKUP(B1812,SAOM!B$2:U3470,20,0)</f>
        <v>-</v>
      </c>
    </row>
    <row r="1813" spans="1:38" s="15" customFormat="1" ht="15.75" customHeight="1">
      <c r="A1813" s="39">
        <v>6052</v>
      </c>
      <c r="B1813" s="31">
        <v>6052</v>
      </c>
      <c r="C1813" s="31">
        <v>6052</v>
      </c>
      <c r="D1813" s="33" t="str">
        <f>VLOOKUP(B1813,SAOM!B$2:H3470,7,0)</f>
        <v>-</v>
      </c>
      <c r="E1813" s="13">
        <v>41381</v>
      </c>
      <c r="F1813" s="13">
        <f t="shared" si="103"/>
        <v>41426</v>
      </c>
      <c r="G1813" s="13">
        <f>VLOOKUP(B1813,SAOM!B$2:D3357,3,0)</f>
        <v>41426</v>
      </c>
      <c r="H1813" s="13">
        <f t="shared" si="102"/>
        <v>41441</v>
      </c>
      <c r="I1813" s="13" t="s">
        <v>458</v>
      </c>
      <c r="J1813" s="10" t="s">
        <v>688</v>
      </c>
      <c r="K1813" s="33" t="str">
        <f>VLOOKUP(B1813,SAOM!B$2:H3354,4,0)</f>
        <v>Agendado</v>
      </c>
      <c r="L1813" s="10" t="s">
        <v>456</v>
      </c>
      <c r="M1813" s="33" t="str">
        <f>VLOOKUP(B1813,SAOM!B$2:F3640,5,0)</f>
        <v>Lider</v>
      </c>
      <c r="N1813" s="11" t="s">
        <v>171</v>
      </c>
      <c r="O1813" s="11" t="str">
        <f>VLOOKUP(N1813,Coordenadas!B$2:C2660,2,0)</f>
        <v>LESTE DO SUL</v>
      </c>
      <c r="P1813" s="11" t="str">
        <f>VLOOKUP(N1813,Coordenadas!B$2:D2660,3,0)</f>
        <v xml:space="preserve"> 20°15'54.73"S</v>
      </c>
      <c r="Q1813" s="11" t="str">
        <f>VLOOKUP(N1813,Coordenadas!B$2:E2660,4,0)</f>
        <v xml:space="preserve"> 42° 2'6.57"O</v>
      </c>
      <c r="R1813" s="33">
        <v>4033</v>
      </c>
      <c r="S1813" s="13">
        <v>41383</v>
      </c>
      <c r="T1813" s="35" t="str">
        <f>VLOOKUP(B1813,SAOM!B$2:M3354,9,0)</f>
        <v>Alessandra Knupp</v>
      </c>
      <c r="U1813" s="13" t="str">
        <f>VLOOKUP(B1813,SAOM!B$2:N3354,10,0)</f>
        <v>R. Duarte Peixoto,208 - Bairro Coqueiro</v>
      </c>
      <c r="V1813" s="35" t="str">
        <f>VLOOKUP(B1813,SAOM!B$2:P3354,12,0)</f>
        <v>(33) 3331 5260</v>
      </c>
      <c r="W1813" s="60" t="str">
        <f>VLOOKUP(B1813,SAOM!B$2:O3354,11,0)</f>
        <v>36900-000</v>
      </c>
      <c r="X1813" s="33" t="str">
        <f>VLOOKUP(B1813,SAOM!B$2:Q3354,13,0)</f>
        <v>-</v>
      </c>
      <c r="Y1813" s="13"/>
      <c r="Z1813" s="50"/>
      <c r="AA1813" s="28"/>
      <c r="AB1813" s="28"/>
      <c r="AC1813" s="287" t="e">
        <f>VLOOKUP(D1813,Faturamento!D$3:F3248,3,0)</f>
        <v>#N/A</v>
      </c>
      <c r="AD1813" s="41"/>
      <c r="AE1813" s="14" t="str">
        <f>VLOOKUP(B1813,SAOM!B$2:T3354,16,0)</f>
        <v>-</v>
      </c>
      <c r="AF1813" s="14">
        <f t="shared" si="104"/>
        <v>90</v>
      </c>
      <c r="AG1813" s="14"/>
      <c r="AH1813" s="14"/>
      <c r="AI1813" s="47"/>
      <c r="AJ1813" s="114"/>
      <c r="AK1813" s="114"/>
      <c r="AL1813" s="11" t="str">
        <f>VLOOKUP(B1813,SAOM!B$2:U3471,20,0)</f>
        <v>-</v>
      </c>
    </row>
    <row r="1814" spans="1:38" s="15" customFormat="1" ht="15.75" customHeight="1">
      <c r="A1814" s="39">
        <v>6051</v>
      </c>
      <c r="B1814" s="31">
        <v>6051</v>
      </c>
      <c r="C1814" s="31">
        <v>6051</v>
      </c>
      <c r="D1814" s="33" t="str">
        <f>VLOOKUP(B1814,SAOM!B$2:H3471,7,0)</f>
        <v>-</v>
      </c>
      <c r="E1814" s="13">
        <v>41381</v>
      </c>
      <c r="F1814" s="13">
        <f t="shared" si="103"/>
        <v>41426</v>
      </c>
      <c r="G1814" s="13">
        <f>VLOOKUP(B1814,SAOM!B$2:D3358,3,0)</f>
        <v>41426</v>
      </c>
      <c r="H1814" s="13">
        <f t="shared" si="102"/>
        <v>41441</v>
      </c>
      <c r="I1814" s="13" t="s">
        <v>458</v>
      </c>
      <c r="J1814" s="10" t="s">
        <v>688</v>
      </c>
      <c r="K1814" s="33" t="str">
        <f>VLOOKUP(B1814,SAOM!B$2:H3355,4,0)</f>
        <v>Agendado</v>
      </c>
      <c r="L1814" s="10" t="s">
        <v>456</v>
      </c>
      <c r="M1814" s="33" t="str">
        <f>VLOOKUP(B1814,SAOM!B$2:F3641,5,0)</f>
        <v>Lider</v>
      </c>
      <c r="N1814" s="11" t="s">
        <v>171</v>
      </c>
      <c r="O1814" s="11" t="str">
        <f>VLOOKUP(N1814,Coordenadas!B$2:C2661,2,0)</f>
        <v>LESTE DO SUL</v>
      </c>
      <c r="P1814" s="11" t="str">
        <f>VLOOKUP(N1814,Coordenadas!B$2:D2661,3,0)</f>
        <v xml:space="preserve"> 20°15'54.73"S</v>
      </c>
      <c r="Q1814" s="11" t="str">
        <f>VLOOKUP(N1814,Coordenadas!B$2:E2661,4,0)</f>
        <v xml:space="preserve"> 42° 2'6.57"O</v>
      </c>
      <c r="R1814" s="33">
        <v>4033</v>
      </c>
      <c r="S1814" s="13">
        <v>41383</v>
      </c>
      <c r="T1814" s="35" t="str">
        <f>VLOOKUP(B1814,SAOM!B$2:M3355,9,0)</f>
        <v>Luciene Alves de Oliveira</v>
      </c>
      <c r="U1814" s="13" t="str">
        <f>VLOOKUP(B1814,SAOM!B$2:N3355,10,0)</f>
        <v>R. Antônio Welerson, 634 - Bairro Santo Antônio</v>
      </c>
      <c r="V1814" s="35" t="str">
        <f>VLOOKUP(B1814,SAOM!B$2:P3355,12,0)</f>
        <v>(33) 3331 3159</v>
      </c>
      <c r="W1814" s="60" t="str">
        <f>VLOOKUP(B1814,SAOM!B$2:O3355,11,0)</f>
        <v>36900-000</v>
      </c>
      <c r="X1814" s="33" t="str">
        <f>VLOOKUP(B1814,SAOM!B$2:Q3355,13,0)</f>
        <v>-</v>
      </c>
      <c r="Y1814" s="13"/>
      <c r="Z1814" s="50"/>
      <c r="AA1814" s="28"/>
      <c r="AB1814" s="28"/>
      <c r="AC1814" s="287" t="e">
        <f>VLOOKUP(D1814,Faturamento!D$3:F3249,3,0)</f>
        <v>#N/A</v>
      </c>
      <c r="AD1814" s="41"/>
      <c r="AE1814" s="14" t="str">
        <f>VLOOKUP(B1814,SAOM!B$2:T3355,16,0)</f>
        <v>-</v>
      </c>
      <c r="AF1814" s="14">
        <f t="shared" si="104"/>
        <v>90</v>
      </c>
      <c r="AG1814" s="14"/>
      <c r="AH1814" s="14"/>
      <c r="AI1814" s="47"/>
      <c r="AJ1814" s="114"/>
      <c r="AK1814" s="114"/>
      <c r="AL1814" s="11" t="str">
        <f>VLOOKUP(B1814,SAOM!B$2:U3472,20,0)</f>
        <v>-</v>
      </c>
    </row>
    <row r="1815" spans="1:38" s="15" customFormat="1" ht="15.75" customHeight="1">
      <c r="A1815" s="39">
        <v>6326</v>
      </c>
      <c r="B1815" s="31">
        <v>6326</v>
      </c>
      <c r="C1815" s="31">
        <v>6326</v>
      </c>
      <c r="D1815" s="33" t="str">
        <f>VLOOKUP(B1815,SAOM!B$2:H3472,7,0)</f>
        <v>-</v>
      </c>
      <c r="E1815" s="13">
        <v>41380</v>
      </c>
      <c r="F1815" s="13">
        <f t="shared" si="103"/>
        <v>41425</v>
      </c>
      <c r="G1815" s="13">
        <f>VLOOKUP(B1815,SAOM!B$2:D3359,3,0)</f>
        <v>41425</v>
      </c>
      <c r="H1815" s="13">
        <f t="shared" si="102"/>
        <v>41440</v>
      </c>
      <c r="I1815" s="13" t="s">
        <v>458</v>
      </c>
      <c r="J1815" s="10" t="s">
        <v>17830</v>
      </c>
      <c r="K1815" s="33" t="str">
        <f>VLOOKUP(B1815,SAOM!B$2:H3356,4,0)</f>
        <v>A agendar</v>
      </c>
      <c r="L1815" s="10" t="s">
        <v>623</v>
      </c>
      <c r="M1815" s="33" t="str">
        <f>VLOOKUP(B1815,SAOM!B$2:F3642,5,0)</f>
        <v>Vodanet</v>
      </c>
      <c r="N1815" s="11" t="s">
        <v>171</v>
      </c>
      <c r="O1815" s="11" t="str">
        <f>VLOOKUP(N1815,Coordenadas!B$2:C2662,2,0)</f>
        <v>LESTE DO SUL</v>
      </c>
      <c r="P1815" s="11" t="str">
        <f>VLOOKUP(N1815,Coordenadas!B$2:D2662,3,0)</f>
        <v xml:space="preserve"> 20°15'54.73"S</v>
      </c>
      <c r="Q1815" s="11" t="str">
        <f>VLOOKUP(N1815,Coordenadas!B$2:E2662,4,0)</f>
        <v xml:space="preserve"> 42° 2'6.57"O</v>
      </c>
      <c r="R1815" s="33">
        <v>4033</v>
      </c>
      <c r="S1815" s="13" t="s">
        <v>458</v>
      </c>
      <c r="T1815" s="35" t="str">
        <f>VLOOKUP(B1815,SAOM!B$2:M3356,9,0)</f>
        <v xml:space="preserve">Viviane Pena Temer Gantus do Amaral </v>
      </c>
      <c r="U1815" s="13" t="str">
        <f>VLOOKUP(B1815,SAOM!B$2:N3356,10,0)</f>
        <v>Rua Padre Francisco Carvalho, 75 - Distrito de Sacramento</v>
      </c>
      <c r="V1815" s="35" t="str">
        <f>VLOOKUP(B1815,SAOM!B$2:P3356,12,0)</f>
        <v xml:space="preserve"> 	(33) 3378-1047</v>
      </c>
      <c r="W1815" s="60" t="str">
        <f>VLOOKUP(B1815,SAOM!B$2:O3356,11,0)</f>
        <v>36900-000</v>
      </c>
      <c r="X1815" s="33" t="str">
        <f>VLOOKUP(B1815,SAOM!B$2:Q3356,13,0)</f>
        <v>-</v>
      </c>
      <c r="Y1815" s="13"/>
      <c r="Z1815" s="50"/>
      <c r="AA1815" s="28"/>
      <c r="AB1815" s="28"/>
      <c r="AC1815" s="287" t="e">
        <f>VLOOKUP(D1815,Faturamento!D$3:F3250,3,0)</f>
        <v>#N/A</v>
      </c>
      <c r="AD1815" s="41" t="s">
        <v>17831</v>
      </c>
      <c r="AE1815" s="14" t="str">
        <f>VLOOKUP(B1815,SAOM!B$2:T3356,16,0)</f>
        <v>-</v>
      </c>
      <c r="AF1815" s="14">
        <f t="shared" si="104"/>
        <v>90</v>
      </c>
      <c r="AG1815" s="14"/>
      <c r="AH1815" s="14"/>
      <c r="AI1815" s="47"/>
      <c r="AJ1815" s="114"/>
      <c r="AK1815" s="114"/>
      <c r="AL1815" s="11" t="str">
        <f>VLOOKUP(B1815,SAOM!B$2:U3473,20,0)</f>
        <v>-</v>
      </c>
    </row>
    <row r="1816" spans="1:38" s="15" customFormat="1" ht="15.75" customHeight="1">
      <c r="A1816" s="39">
        <v>6611</v>
      </c>
      <c r="B1816" s="31">
        <v>6611</v>
      </c>
      <c r="C1816" s="31">
        <v>6611</v>
      </c>
      <c r="D1816" s="33" t="str">
        <f>VLOOKUP(B1816,SAOM!B$2:H3473,7,0)</f>
        <v>-</v>
      </c>
      <c r="E1816" s="13">
        <v>41380</v>
      </c>
      <c r="F1816" s="13">
        <f t="shared" si="103"/>
        <v>41425</v>
      </c>
      <c r="G1816" s="13">
        <f>VLOOKUP(B1816,SAOM!B$2:D3360,3,0)</f>
        <v>41425</v>
      </c>
      <c r="H1816" s="13">
        <f t="shared" si="102"/>
        <v>41440</v>
      </c>
      <c r="I1816" s="13" t="s">
        <v>458</v>
      </c>
      <c r="J1816" s="10" t="s">
        <v>17830</v>
      </c>
      <c r="K1816" s="33" t="str">
        <f>VLOOKUP(B1816,SAOM!B$2:H3357,4,0)</f>
        <v>A agendar</v>
      </c>
      <c r="L1816" s="10" t="s">
        <v>623</v>
      </c>
      <c r="M1816" s="33" t="str">
        <f>VLOOKUP(B1816,SAOM!B$2:F3643,5,0)</f>
        <v>Vodanet</v>
      </c>
      <c r="N1816" s="11" t="s">
        <v>5507</v>
      </c>
      <c r="O1816" s="11" t="str">
        <f>VLOOKUP(N1816,Coordenadas!B$2:C2663,2,0)</f>
        <v>CENTRO</v>
      </c>
      <c r="P1816" s="11" t="str">
        <f>VLOOKUP(N1816,Coordenadas!B$2:D2663,3,0)</f>
        <v xml:space="preserve"> 20°23'7.59"S</v>
      </c>
      <c r="Q1816" s="11" t="str">
        <f>VLOOKUP(N1816,Coordenadas!B$2:E2663,4,0)</f>
        <v xml:space="preserve"> 43°30'12.33"O</v>
      </c>
      <c r="R1816" s="33">
        <v>4033</v>
      </c>
      <c r="S1816" s="13" t="s">
        <v>458</v>
      </c>
      <c r="T1816" s="35" t="str">
        <f>VLOOKUP(B1816,SAOM!B$2:M3357,9,0)</f>
        <v>Alessandra Gomes Machado</v>
      </c>
      <c r="U1816" s="13" t="str">
        <f>VLOOKUP(B1816,SAOM!B$2:N3357,10,0)</f>
        <v>Rua Mecânco José Português ,S/Nº - Bairro São Cristovão</v>
      </c>
      <c r="V1816" s="35" t="str">
        <f>VLOOKUP(B1816,SAOM!B$2:P3357,12,0)</f>
        <v>(31)3559-3131</v>
      </c>
      <c r="W1816" s="60" t="str">
        <f>VLOOKUP(B1816,SAOM!B$2:O3357,11,0)</f>
        <v>35400-000</v>
      </c>
      <c r="X1816" s="33" t="str">
        <f>VLOOKUP(B1816,SAOM!B$2:Q3357,13,0)</f>
        <v>-</v>
      </c>
      <c r="Y1816" s="13"/>
      <c r="Z1816" s="50"/>
      <c r="AA1816" s="28"/>
      <c r="AB1816" s="28"/>
      <c r="AC1816" s="287" t="e">
        <f>VLOOKUP(D1816,Faturamento!D$3:F3251,3,0)</f>
        <v>#N/A</v>
      </c>
      <c r="AD1816" s="41" t="s">
        <v>17831</v>
      </c>
      <c r="AE1816" s="14" t="str">
        <f>VLOOKUP(B1816,SAOM!B$2:T3357,16,0)</f>
        <v>-</v>
      </c>
      <c r="AF1816" s="14">
        <f t="shared" si="104"/>
        <v>90</v>
      </c>
      <c r="AG1816" s="14"/>
      <c r="AH1816" s="14"/>
      <c r="AI1816" s="47"/>
      <c r="AJ1816" s="114"/>
      <c r="AK1816" s="114"/>
      <c r="AL1816" s="11" t="str">
        <f>VLOOKUP(B1816,SAOM!B$2:U3474,20,0)</f>
        <v>-</v>
      </c>
    </row>
    <row r="1817" spans="1:38" s="57" customFormat="1" ht="15.75" customHeight="1">
      <c r="A1817" s="39">
        <v>6468</v>
      </c>
      <c r="B1817" s="31">
        <v>6468</v>
      </c>
      <c r="C1817" s="31">
        <v>6468</v>
      </c>
      <c r="D1817" s="31" t="str">
        <f>VLOOKUP(B1817,SAOM!B$2:H3474,7,0)</f>
        <v>-</v>
      </c>
      <c r="E1817" s="24">
        <v>41397</v>
      </c>
      <c r="F1817" s="24">
        <f t="shared" si="103"/>
        <v>41442</v>
      </c>
      <c r="G1817" s="24">
        <f>VLOOKUP(B1817,SAOM!B$2:D3361,3,0)</f>
        <v>41442</v>
      </c>
      <c r="H1817" s="24">
        <f t="shared" si="102"/>
        <v>41457</v>
      </c>
      <c r="I1817" s="24" t="s">
        <v>458</v>
      </c>
      <c r="J1817" s="48" t="s">
        <v>469</v>
      </c>
      <c r="K1817" s="31" t="str">
        <f>VLOOKUP(B1817,SAOM!B$2:H3358,4,0)</f>
        <v>A agendar</v>
      </c>
      <c r="L1817" s="48" t="s">
        <v>456</v>
      </c>
      <c r="M1817" s="31" t="str">
        <f>VLOOKUP(B1817,SAOM!B$2:F3644,5,0)</f>
        <v>Lider</v>
      </c>
      <c r="N1817" s="40" t="s">
        <v>2489</v>
      </c>
      <c r="O1817" s="40" t="str">
        <f>VLOOKUP(N1817,Coordenadas!B$2:C2664,2,0)</f>
        <v>OESTE</v>
      </c>
      <c r="P1817" s="40" t="str">
        <f>VLOOKUP(N1817,Coordenadas!B$2:D2664,3,0)</f>
        <v xml:space="preserve"> 20°24'10.56"S</v>
      </c>
      <c r="Q1817" s="40" t="str">
        <f>VLOOKUP(N1817,Coordenadas!B$2:E2664,4,0)</f>
        <v xml:space="preserve"> 44°30'54.94"O</v>
      </c>
      <c r="R1817" s="31">
        <v>4033</v>
      </c>
      <c r="S1817" s="24">
        <v>41400</v>
      </c>
      <c r="T1817" s="54" t="str">
        <f>VLOOKUP(B1817,SAOM!B$2:M3358,9,0)</f>
        <v>MARIA APARECIDA GONZAGA TEIXEIRA</v>
      </c>
      <c r="U1817" s="24" t="str">
        <f>VLOOKUP(B1817,SAOM!B$2:N3358,10,0)</f>
        <v>RUA ITAÚNA, 27 - BAIRRO CENTRO</v>
      </c>
      <c r="V1817" s="54" t="str">
        <f>VLOOKUP(B1817,SAOM!B$2:P3358,12,0)</f>
        <v>(37)3384-1771</v>
      </c>
      <c r="W1817" s="175" t="str">
        <f>VLOOKUP(B1817,SAOM!B$2:O3358,11,0)</f>
        <v>35514-000</v>
      </c>
      <c r="X1817" s="31" t="str">
        <f>VLOOKUP(B1817,SAOM!B$2:Q3358,13,0)</f>
        <v>-</v>
      </c>
      <c r="Y1817" s="24">
        <v>41407</v>
      </c>
      <c r="Z1817" s="222" t="s">
        <v>4670</v>
      </c>
      <c r="AA1817" s="56">
        <v>41408</v>
      </c>
      <c r="AB1817" s="56"/>
      <c r="AC1817" s="288" t="e">
        <f>VLOOKUP(D1817,Faturamento!D$3:F3252,3,0)</f>
        <v>#N/A</v>
      </c>
      <c r="AD1817" s="45"/>
      <c r="AE1817" s="55" t="str">
        <f>VLOOKUP(B1817,SAOM!B$2:T3358,16,0)</f>
        <v>-</v>
      </c>
      <c r="AF1817" s="55">
        <f t="shared" si="104"/>
        <v>41498</v>
      </c>
      <c r="AG1817" s="55"/>
      <c r="AH1817" s="55"/>
      <c r="AI1817" s="181"/>
      <c r="AJ1817" s="115"/>
      <c r="AK1817" s="115"/>
      <c r="AL1817" s="40" t="str">
        <f>VLOOKUP(B1817,SAOM!B$2:U3475,20,0)</f>
        <v>-</v>
      </c>
    </row>
    <row r="1818" spans="1:38" s="15" customFormat="1" ht="15.75" customHeight="1">
      <c r="A1818" s="39">
        <v>6068</v>
      </c>
      <c r="B1818" s="31">
        <v>6068</v>
      </c>
      <c r="C1818" s="31">
        <v>6068</v>
      </c>
      <c r="D1818" s="33" t="str">
        <f>VLOOKUP(B1818,SAOM!B$2:H3475,7,0)</f>
        <v>-</v>
      </c>
      <c r="E1818" s="13">
        <v>41397</v>
      </c>
      <c r="F1818" s="13">
        <f t="shared" si="103"/>
        <v>41442</v>
      </c>
      <c r="G1818" s="13">
        <f>VLOOKUP(B1818,SAOM!B$2:D3362,3,0)</f>
        <v>41442</v>
      </c>
      <c r="H1818" s="13">
        <f t="shared" si="102"/>
        <v>41457</v>
      </c>
      <c r="I1818" s="13" t="s">
        <v>458</v>
      </c>
      <c r="J1818" s="10" t="s">
        <v>688</v>
      </c>
      <c r="K1818" s="33" t="str">
        <f>VLOOKUP(B1818,SAOM!B$2:H3359,4,0)</f>
        <v>A agendar</v>
      </c>
      <c r="L1818" s="10" t="s">
        <v>14234</v>
      </c>
      <c r="M1818" s="33" t="str">
        <f>VLOOKUP(B1818,SAOM!B$2:F3645,5,0)</f>
        <v>SH Sat</v>
      </c>
      <c r="N1818" s="11" t="s">
        <v>8470</v>
      </c>
      <c r="O1818" s="11" t="str">
        <f>VLOOKUP(N1818,Coordenadas!B$2:C2665,2,0)</f>
        <v>SUL</v>
      </c>
      <c r="P1818" s="11" t="str">
        <f>VLOOKUP(N1818,Coordenadas!B$2:D2665,3,0)</f>
        <v xml:space="preserve"> 21°15'11.11"S</v>
      </c>
      <c r="Q1818" s="11" t="str">
        <f>VLOOKUP(N1818,Coordenadas!B$2:E2665,4,0)</f>
        <v xml:space="preserve"> 46°34'35.72"O</v>
      </c>
      <c r="R1818" s="33">
        <v>4033</v>
      </c>
      <c r="S1818" s="13">
        <v>41400</v>
      </c>
      <c r="T1818" s="35" t="str">
        <f>VLOOKUP(B1818,SAOM!B$2:M3359,9,0)</f>
        <v>Neylliane de Oliveira Meira Alex Correia Robe</v>
      </c>
      <c r="U1818" s="13" t="str">
        <f>VLOOKUP(B1818,SAOM!B$2:N3359,10,0)</f>
        <v xml:space="preserve"> 	Bairro Grama - Grama</v>
      </c>
      <c r="V1818" s="35" t="str">
        <f>VLOOKUP(B1818,SAOM!B$2:P3359,12,0)</f>
        <v>3553-1408 / 1681</v>
      </c>
      <c r="W1818" s="60" t="str">
        <f>VLOOKUP(B1818,SAOM!B$2:O3359,11,0)</f>
        <v>37805-000</v>
      </c>
      <c r="X1818" s="33" t="str">
        <f>VLOOKUP(B1818,SAOM!B$2:Q3359,13,0)</f>
        <v>-</v>
      </c>
      <c r="Y1818" s="13"/>
      <c r="Z1818" s="50"/>
      <c r="AA1818" s="28"/>
      <c r="AB1818" s="28"/>
      <c r="AC1818" s="287" t="e">
        <f>VLOOKUP(D1818,Faturamento!D$3:F3253,3,0)</f>
        <v>#N/A</v>
      </c>
      <c r="AD1818" s="41"/>
      <c r="AE1818" s="14" t="str">
        <f>VLOOKUP(B1818,SAOM!B$2:T3359,16,0)</f>
        <v>-</v>
      </c>
      <c r="AF1818" s="14">
        <f t="shared" si="104"/>
        <v>90</v>
      </c>
      <c r="AG1818" s="14"/>
      <c r="AH1818" s="14"/>
      <c r="AI1818" s="47"/>
      <c r="AJ1818" s="114"/>
      <c r="AK1818" s="114"/>
      <c r="AL1818" s="11" t="str">
        <f>VLOOKUP(B1818,SAOM!B$2:U3476,20,0)</f>
        <v>-</v>
      </c>
    </row>
    <row r="1819" spans="1:38" s="15" customFormat="1" ht="15.75" customHeight="1">
      <c r="A1819" s="39">
        <v>6069</v>
      </c>
      <c r="B1819" s="31">
        <v>6069</v>
      </c>
      <c r="C1819" s="31">
        <v>6069</v>
      </c>
      <c r="D1819" s="33" t="str">
        <f>VLOOKUP(B1819,SAOM!B$2:H3476,7,0)</f>
        <v>-</v>
      </c>
      <c r="E1819" s="13">
        <v>41397</v>
      </c>
      <c r="F1819" s="13">
        <f t="shared" si="103"/>
        <v>41442</v>
      </c>
      <c r="G1819" s="13">
        <f>VLOOKUP(B1819,SAOM!B$2:D3363,3,0)</f>
        <v>41442</v>
      </c>
      <c r="H1819" s="13">
        <f t="shared" si="102"/>
        <v>41457</v>
      </c>
      <c r="I1819" s="13" t="s">
        <v>458</v>
      </c>
      <c r="J1819" s="10" t="s">
        <v>688</v>
      </c>
      <c r="K1819" s="33" t="str">
        <f>VLOOKUP(B1819,SAOM!B$2:H3360,4,0)</f>
        <v>A agendar</v>
      </c>
      <c r="L1819" s="10" t="s">
        <v>14234</v>
      </c>
      <c r="M1819" s="33" t="str">
        <f>VLOOKUP(B1819,SAOM!B$2:F3646,5,0)</f>
        <v>SH Sat</v>
      </c>
      <c r="N1819" s="11" t="s">
        <v>8470</v>
      </c>
      <c r="O1819" s="11" t="str">
        <f>VLOOKUP(N1819,Coordenadas!B$2:C2666,2,0)</f>
        <v>SUL</v>
      </c>
      <c r="P1819" s="11" t="str">
        <f>VLOOKUP(N1819,Coordenadas!B$2:D2666,3,0)</f>
        <v xml:space="preserve"> 21°15'11.11"S</v>
      </c>
      <c r="Q1819" s="11" t="str">
        <f>VLOOKUP(N1819,Coordenadas!B$2:E2666,4,0)</f>
        <v xml:space="preserve"> 46°34'35.72"O</v>
      </c>
      <c r="R1819" s="33">
        <v>4033</v>
      </c>
      <c r="S1819" s="13">
        <v>41400</v>
      </c>
      <c r="T1819" s="35" t="str">
        <f>VLOOKUP(B1819,SAOM!B$2:M3360,9,0)</f>
        <v xml:space="preserve"> 	Simone Rezende Alex / Correia Roberto de Ol</v>
      </c>
      <c r="U1819" s="13" t="str">
        <f>VLOOKUP(B1819,SAOM!B$2:N3360,10,0)</f>
        <v>Rua Tiradentes, Nº 302 - Bairro Centro</v>
      </c>
      <c r="V1819" s="35" t="str">
        <f>VLOOKUP(B1819,SAOM!B$2:P3360,12,0)</f>
        <v>35 3553-1408</v>
      </c>
      <c r="W1819" s="60" t="str">
        <f>VLOOKUP(B1819,SAOM!B$2:O3360,11,0)</f>
        <v>37805-000</v>
      </c>
      <c r="X1819" s="33" t="str">
        <f>VLOOKUP(B1819,SAOM!B$2:Q3360,13,0)</f>
        <v>-</v>
      </c>
      <c r="Y1819" s="13"/>
      <c r="Z1819" s="50"/>
      <c r="AA1819" s="28"/>
      <c r="AB1819" s="28"/>
      <c r="AC1819" s="287" t="e">
        <f>VLOOKUP(D1819,Faturamento!D$3:F3254,3,0)</f>
        <v>#N/A</v>
      </c>
      <c r="AD1819" s="41"/>
      <c r="AE1819" s="14" t="str">
        <f>VLOOKUP(B1819,SAOM!B$2:T3360,16,0)</f>
        <v>-</v>
      </c>
      <c r="AF1819" s="14">
        <f t="shared" si="104"/>
        <v>90</v>
      </c>
      <c r="AG1819" s="14"/>
      <c r="AH1819" s="14"/>
      <c r="AI1819" s="47"/>
      <c r="AJ1819" s="114"/>
      <c r="AK1819" s="114"/>
      <c r="AL1819" s="11" t="str">
        <f>VLOOKUP(B1819,SAOM!B$2:U3477,20,0)</f>
        <v>-</v>
      </c>
    </row>
    <row r="1820" spans="1:38" s="15" customFormat="1" ht="15.75" customHeight="1">
      <c r="A1820" s="39">
        <v>6070</v>
      </c>
      <c r="B1820" s="31">
        <v>6070</v>
      </c>
      <c r="C1820" s="31">
        <v>6070</v>
      </c>
      <c r="D1820" s="33" t="str">
        <f>VLOOKUP(B1820,SAOM!B$2:H3477,7,0)</f>
        <v>-</v>
      </c>
      <c r="E1820" s="13">
        <v>41397</v>
      </c>
      <c r="F1820" s="13">
        <f t="shared" si="103"/>
        <v>41442</v>
      </c>
      <c r="G1820" s="13">
        <f>VLOOKUP(B1820,SAOM!B$2:D3364,3,0)</f>
        <v>41442</v>
      </c>
      <c r="H1820" s="13">
        <f t="shared" si="102"/>
        <v>41457</v>
      </c>
      <c r="I1820" s="13" t="s">
        <v>458</v>
      </c>
      <c r="J1820" s="10" t="s">
        <v>688</v>
      </c>
      <c r="K1820" s="33" t="str">
        <f>VLOOKUP(B1820,SAOM!B$2:H3361,4,0)</f>
        <v>A agendar</v>
      </c>
      <c r="L1820" s="10" t="s">
        <v>14234</v>
      </c>
      <c r="M1820" s="33" t="str">
        <f>VLOOKUP(B1820,SAOM!B$2:F3647,5,0)</f>
        <v>SH Sat</v>
      </c>
      <c r="N1820" s="11" t="s">
        <v>8470</v>
      </c>
      <c r="O1820" s="11" t="str">
        <f>VLOOKUP(N1820,Coordenadas!B$2:C2667,2,0)</f>
        <v>SUL</v>
      </c>
      <c r="P1820" s="11" t="str">
        <f>VLOOKUP(N1820,Coordenadas!B$2:D2667,3,0)</f>
        <v xml:space="preserve"> 21°15'11.11"S</v>
      </c>
      <c r="Q1820" s="11" t="str">
        <f>VLOOKUP(N1820,Coordenadas!B$2:E2667,4,0)</f>
        <v xml:space="preserve"> 46°34'35.72"O</v>
      </c>
      <c r="R1820" s="33">
        <v>4033</v>
      </c>
      <c r="S1820" s="13">
        <v>41400</v>
      </c>
      <c r="T1820" s="35" t="str">
        <f>VLOOKUP(B1820,SAOM!B$2:M3361,9,0)</f>
        <v>Paticia Del Valle / Alex Correia Roberto de O</v>
      </c>
      <c r="U1820" s="13" t="str">
        <f>VLOOKUP(B1820,SAOM!B$2:N3361,10,0)</f>
        <v>Rua Antônio Guilherme Cabral, S/N - Bairro Mirante II</v>
      </c>
      <c r="V1820" s="35" t="str">
        <f>VLOOKUP(B1820,SAOM!B$2:P3361,12,0)</f>
        <v>35 3553-1408</v>
      </c>
      <c r="W1820" s="60" t="str">
        <f>VLOOKUP(B1820,SAOM!B$2:O3361,11,0)</f>
        <v>37805-000</v>
      </c>
      <c r="X1820" s="33" t="str">
        <f>VLOOKUP(B1820,SAOM!B$2:Q3361,13,0)</f>
        <v>-</v>
      </c>
      <c r="Y1820" s="13"/>
      <c r="Z1820" s="50"/>
      <c r="AA1820" s="28"/>
      <c r="AB1820" s="28"/>
      <c r="AC1820" s="287" t="e">
        <f>VLOOKUP(D1820,Faturamento!D$3:F3255,3,0)</f>
        <v>#N/A</v>
      </c>
      <c r="AD1820" s="41"/>
      <c r="AE1820" s="14" t="str">
        <f>VLOOKUP(B1820,SAOM!B$2:T3361,16,0)</f>
        <v>-</v>
      </c>
      <c r="AF1820" s="14">
        <f t="shared" si="104"/>
        <v>90</v>
      </c>
      <c r="AG1820" s="14"/>
      <c r="AH1820" s="14"/>
      <c r="AI1820" s="47"/>
      <c r="AJ1820" s="114"/>
      <c r="AK1820" s="114"/>
      <c r="AL1820" s="11" t="str">
        <f>VLOOKUP(B1820,SAOM!B$2:U3478,20,0)</f>
        <v>-</v>
      </c>
    </row>
    <row r="1821" spans="1:38" s="15" customFormat="1" ht="15.75" customHeight="1">
      <c r="A1821" s="39">
        <v>6071</v>
      </c>
      <c r="B1821" s="31">
        <v>6071</v>
      </c>
      <c r="C1821" s="31">
        <v>6071</v>
      </c>
      <c r="D1821" s="33" t="str">
        <f>VLOOKUP(B1821,SAOM!B$2:H3478,7,0)</f>
        <v>-</v>
      </c>
      <c r="E1821" s="13">
        <v>41397</v>
      </c>
      <c r="F1821" s="13">
        <f t="shared" si="103"/>
        <v>41442</v>
      </c>
      <c r="G1821" s="13">
        <f>VLOOKUP(B1821,SAOM!B$2:D3365,3,0)</f>
        <v>41442</v>
      </c>
      <c r="H1821" s="13">
        <f t="shared" ref="H1821:H1884" si="105">F1821+15</f>
        <v>41457</v>
      </c>
      <c r="I1821" s="13" t="s">
        <v>458</v>
      </c>
      <c r="J1821" s="10" t="s">
        <v>688</v>
      </c>
      <c r="K1821" s="33" t="str">
        <f>VLOOKUP(B1821,SAOM!B$2:H3362,4,0)</f>
        <v>A agendar</v>
      </c>
      <c r="L1821" s="10" t="s">
        <v>15727</v>
      </c>
      <c r="M1821" s="33" t="str">
        <f>VLOOKUP(B1821,SAOM!B$2:F3648,5,0)</f>
        <v>Vodanet</v>
      </c>
      <c r="N1821" s="11" t="s">
        <v>9199</v>
      </c>
      <c r="O1821" s="11" t="str">
        <f>VLOOKUP(N1821,Coordenadas!B$2:C2668,2,0)</f>
        <v>CENTRO</v>
      </c>
      <c r="P1821" s="11" t="str">
        <f>VLOOKUP(N1821,Coordenadas!B$2:D2668,3,0)</f>
        <v xml:space="preserve"> 19°37'44.67"S</v>
      </c>
      <c r="Q1821" s="11" t="str">
        <f>VLOOKUP(N1821,Coordenadas!B$2:E2668,4,0)</f>
        <v xml:space="preserve"> 43°53'23.09"O</v>
      </c>
      <c r="R1821" s="33">
        <v>4033</v>
      </c>
      <c r="S1821" s="13">
        <v>41400</v>
      </c>
      <c r="T1821" s="35" t="str">
        <f>VLOOKUP(B1821,SAOM!B$2:M3362,9,0)</f>
        <v>CHRISTIANE AZEVEDO</v>
      </c>
      <c r="U1821" s="13" t="str">
        <f>VLOOKUP(B1821,SAOM!B$2:N3362,10,0)</f>
        <v>Rua Armando Trompowisk, 26 - Bairro Aeronautas</v>
      </c>
      <c r="V1821" s="35" t="str">
        <f>VLOOKUP(B1821,SAOM!B$2:P3362,12,0)</f>
        <v xml:space="preserve"> 	36881431</v>
      </c>
      <c r="W1821" s="60" t="str">
        <f>VLOOKUP(B1821,SAOM!B$2:O3362,11,0)</f>
        <v>33400-000</v>
      </c>
      <c r="X1821" s="33" t="str">
        <f>VLOOKUP(B1821,SAOM!B$2:Q3362,13,0)</f>
        <v>-</v>
      </c>
      <c r="Y1821" s="13"/>
      <c r="Z1821" s="50"/>
      <c r="AA1821" s="28"/>
      <c r="AB1821" s="28"/>
      <c r="AC1821" s="287" t="e">
        <f>VLOOKUP(D1821,Faturamento!D$3:F3256,3,0)</f>
        <v>#N/A</v>
      </c>
      <c r="AD1821" s="41"/>
      <c r="AE1821" s="14" t="str">
        <f>VLOOKUP(B1821,SAOM!B$2:T3362,16,0)</f>
        <v>-</v>
      </c>
      <c r="AF1821" s="14">
        <f t="shared" si="104"/>
        <v>90</v>
      </c>
      <c r="AG1821" s="14"/>
      <c r="AH1821" s="14"/>
      <c r="AI1821" s="47"/>
      <c r="AJ1821" s="114"/>
      <c r="AK1821" s="114"/>
      <c r="AL1821" s="11" t="str">
        <f>VLOOKUP(B1821,SAOM!B$2:U3479,20,0)</f>
        <v>-</v>
      </c>
    </row>
    <row r="1822" spans="1:38" s="15" customFormat="1" ht="15.75" customHeight="1">
      <c r="A1822" s="39">
        <v>6072</v>
      </c>
      <c r="B1822" s="31">
        <v>6072</v>
      </c>
      <c r="C1822" s="31">
        <v>6072</v>
      </c>
      <c r="D1822" s="33" t="str">
        <f>VLOOKUP(B1822,SAOM!B$2:H3479,7,0)</f>
        <v>-</v>
      </c>
      <c r="E1822" s="13">
        <v>41397</v>
      </c>
      <c r="F1822" s="13">
        <f t="shared" si="103"/>
        <v>41442</v>
      </c>
      <c r="G1822" s="13">
        <f>VLOOKUP(B1822,SAOM!B$2:D3366,3,0)</f>
        <v>41442</v>
      </c>
      <c r="H1822" s="13">
        <f t="shared" si="105"/>
        <v>41457</v>
      </c>
      <c r="I1822" s="13" t="s">
        <v>458</v>
      </c>
      <c r="J1822" s="10" t="s">
        <v>688</v>
      </c>
      <c r="K1822" s="33" t="str">
        <f>VLOOKUP(B1822,SAOM!B$2:H3363,4,0)</f>
        <v>A agendar</v>
      </c>
      <c r="L1822" s="10" t="s">
        <v>15727</v>
      </c>
      <c r="M1822" s="33" t="str">
        <f>VLOOKUP(B1822,SAOM!B$2:F3649,5,0)</f>
        <v>Vodanet</v>
      </c>
      <c r="N1822" s="11" t="s">
        <v>9199</v>
      </c>
      <c r="O1822" s="11" t="str">
        <f>VLOOKUP(N1822,Coordenadas!B$2:C2669,2,0)</f>
        <v>CENTRO</v>
      </c>
      <c r="P1822" s="11" t="str">
        <f>VLOOKUP(N1822,Coordenadas!B$2:D2669,3,0)</f>
        <v xml:space="preserve"> 19°37'44.67"S</v>
      </c>
      <c r="Q1822" s="11" t="str">
        <f>VLOOKUP(N1822,Coordenadas!B$2:E2669,4,0)</f>
        <v xml:space="preserve"> 43°53'23.09"O</v>
      </c>
      <c r="R1822" s="33">
        <v>4033</v>
      </c>
      <c r="S1822" s="13">
        <v>41400</v>
      </c>
      <c r="T1822" s="35" t="str">
        <f>VLOOKUP(B1822,SAOM!B$2:M3363,9,0)</f>
        <v>GILMARA</v>
      </c>
      <c r="U1822" s="13" t="str">
        <f>VLOOKUP(B1822,SAOM!B$2:N3363,10,0)</f>
        <v>Avenida Dois, 450 - Bairro  	Visão</v>
      </c>
      <c r="V1822" s="35" t="str">
        <f>VLOOKUP(B1822,SAOM!B$2:P3363,12,0)</f>
        <v xml:space="preserve"> 	36881445</v>
      </c>
      <c r="W1822" s="60" t="str">
        <f>VLOOKUP(B1822,SAOM!B$2:O3363,11,0)</f>
        <v>33400-000</v>
      </c>
      <c r="X1822" s="33" t="str">
        <f>VLOOKUP(B1822,SAOM!B$2:Q3363,13,0)</f>
        <v>-</v>
      </c>
      <c r="Y1822" s="13"/>
      <c r="Z1822" s="50"/>
      <c r="AA1822" s="28"/>
      <c r="AB1822" s="28"/>
      <c r="AC1822" s="287" t="e">
        <f>VLOOKUP(D1822,Faturamento!D$3:F3257,3,0)</f>
        <v>#N/A</v>
      </c>
      <c r="AD1822" s="41"/>
      <c r="AE1822" s="14" t="str">
        <f>VLOOKUP(B1822,SAOM!B$2:T3363,16,0)</f>
        <v>-</v>
      </c>
      <c r="AF1822" s="14">
        <f t="shared" si="104"/>
        <v>90</v>
      </c>
      <c r="AG1822" s="14"/>
      <c r="AH1822" s="14"/>
      <c r="AI1822" s="47"/>
      <c r="AJ1822" s="114"/>
      <c r="AK1822" s="114"/>
      <c r="AL1822" s="11" t="str">
        <f>VLOOKUP(B1822,SAOM!B$2:U3480,20,0)</f>
        <v>-</v>
      </c>
    </row>
    <row r="1823" spans="1:38" s="15" customFormat="1" ht="15.75" customHeight="1">
      <c r="A1823" s="39">
        <v>6073</v>
      </c>
      <c r="B1823" s="31">
        <v>6073</v>
      </c>
      <c r="C1823" s="31">
        <v>6073</v>
      </c>
      <c r="D1823" s="33" t="str">
        <f>VLOOKUP(B1823,SAOM!B$2:H3480,7,0)</f>
        <v>-</v>
      </c>
      <c r="E1823" s="13">
        <v>41397</v>
      </c>
      <c r="F1823" s="13">
        <f t="shared" si="103"/>
        <v>41442</v>
      </c>
      <c r="G1823" s="13">
        <f>VLOOKUP(B1823,SAOM!B$2:D3367,3,0)</f>
        <v>41442</v>
      </c>
      <c r="H1823" s="13">
        <f t="shared" si="105"/>
        <v>41457</v>
      </c>
      <c r="I1823" s="13" t="s">
        <v>458</v>
      </c>
      <c r="J1823" s="10" t="s">
        <v>688</v>
      </c>
      <c r="K1823" s="33" t="str">
        <f>VLOOKUP(B1823,SAOM!B$2:H3364,4,0)</f>
        <v>A agendar</v>
      </c>
      <c r="L1823" s="10" t="s">
        <v>15727</v>
      </c>
      <c r="M1823" s="33" t="str">
        <f>VLOOKUP(B1823,SAOM!B$2:F3650,5,0)</f>
        <v>Vodanet</v>
      </c>
      <c r="N1823" s="11" t="s">
        <v>9199</v>
      </c>
      <c r="O1823" s="11" t="str">
        <f>VLOOKUP(N1823,Coordenadas!B$2:C2670,2,0)</f>
        <v>CENTRO</v>
      </c>
      <c r="P1823" s="11" t="str">
        <f>VLOOKUP(N1823,Coordenadas!B$2:D2670,3,0)</f>
        <v xml:space="preserve"> 19°37'44.67"S</v>
      </c>
      <c r="Q1823" s="11" t="str">
        <f>VLOOKUP(N1823,Coordenadas!B$2:E2670,4,0)</f>
        <v xml:space="preserve"> 43°53'23.09"O</v>
      </c>
      <c r="R1823" s="33">
        <v>4033</v>
      </c>
      <c r="S1823" s="13">
        <v>41400</v>
      </c>
      <c r="T1823" s="35" t="str">
        <f>VLOOKUP(B1823,SAOM!B$2:M3364,9,0)</f>
        <v>CRISTIANE</v>
      </c>
      <c r="U1823" s="13" t="str">
        <f>VLOOKUP(B1823,SAOM!B$2:N3364,10,0)</f>
        <v>Avenida São Sebastião, 1430 - Bairro Campinho</v>
      </c>
      <c r="V1823" s="35">
        <f>VLOOKUP(B1823,SAOM!B$2:P3364,12,0)</f>
        <v>36881432</v>
      </c>
      <c r="W1823" s="60" t="str">
        <f>VLOOKUP(B1823,SAOM!B$2:O3364,11,0)</f>
        <v>33400-000</v>
      </c>
      <c r="X1823" s="33" t="str">
        <f>VLOOKUP(B1823,SAOM!B$2:Q3364,13,0)</f>
        <v>-</v>
      </c>
      <c r="Y1823" s="13"/>
      <c r="Z1823" s="50"/>
      <c r="AA1823" s="28"/>
      <c r="AB1823" s="28"/>
      <c r="AC1823" s="287" t="e">
        <f>VLOOKUP(D1823,Faturamento!D$3:F3258,3,0)</f>
        <v>#N/A</v>
      </c>
      <c r="AD1823" s="41"/>
      <c r="AE1823" s="14" t="str">
        <f>VLOOKUP(B1823,SAOM!B$2:T3364,16,0)</f>
        <v>-</v>
      </c>
      <c r="AF1823" s="14">
        <f t="shared" si="104"/>
        <v>90</v>
      </c>
      <c r="AG1823" s="14"/>
      <c r="AH1823" s="14"/>
      <c r="AI1823" s="47"/>
      <c r="AJ1823" s="114"/>
      <c r="AK1823" s="114"/>
      <c r="AL1823" s="11" t="str">
        <f>VLOOKUP(B1823,SAOM!B$2:U3481,20,0)</f>
        <v>-</v>
      </c>
    </row>
    <row r="1824" spans="1:38" s="57" customFormat="1" ht="15.75" customHeight="1">
      <c r="A1824" s="39">
        <v>6074</v>
      </c>
      <c r="B1824" s="31">
        <v>6074</v>
      </c>
      <c r="C1824" s="31">
        <v>6074</v>
      </c>
      <c r="D1824" s="31" t="str">
        <f>VLOOKUP(B1824,SAOM!B$2:H3481,7,0)</f>
        <v>SES-LATA-6074</v>
      </c>
      <c r="E1824" s="24">
        <v>41397</v>
      </c>
      <c r="F1824" s="24">
        <f t="shared" si="103"/>
        <v>41442</v>
      </c>
      <c r="G1824" s="24">
        <f>VLOOKUP(B1824,SAOM!B$2:D3368,3,0)</f>
        <v>41442</v>
      </c>
      <c r="H1824" s="24">
        <f t="shared" si="105"/>
        <v>41457</v>
      </c>
      <c r="I1824" s="24" t="s">
        <v>458</v>
      </c>
      <c r="J1824" s="48" t="s">
        <v>469</v>
      </c>
      <c r="K1824" s="31" t="str">
        <f>VLOOKUP(B1824,SAOM!B$2:H3365,4,0)</f>
        <v>Aceito</v>
      </c>
      <c r="L1824" s="48" t="s">
        <v>456</v>
      </c>
      <c r="M1824" s="31" t="str">
        <f>VLOOKUP(B1824,SAOM!B$2:F3651,5,0)</f>
        <v>Lider</v>
      </c>
      <c r="N1824" s="40" t="s">
        <v>9199</v>
      </c>
      <c r="O1824" s="40" t="str">
        <f>VLOOKUP(N1824,Coordenadas!B$2:C2671,2,0)</f>
        <v>CENTRO</v>
      </c>
      <c r="P1824" s="40" t="str">
        <f>VLOOKUP(N1824,Coordenadas!B$2:D2671,3,0)</f>
        <v xml:space="preserve"> 19°37'44.67"S</v>
      </c>
      <c r="Q1824" s="40" t="str">
        <f>VLOOKUP(N1824,Coordenadas!B$2:E2671,4,0)</f>
        <v xml:space="preserve"> 43°53'23.09"O</v>
      </c>
      <c r="R1824" s="31">
        <v>4033</v>
      </c>
      <c r="S1824" s="24">
        <v>41400</v>
      </c>
      <c r="T1824" s="54" t="str">
        <f>VLOOKUP(B1824,SAOM!B$2:M3365,9,0)</f>
        <v xml:space="preserve"> 	JANINE</v>
      </c>
      <c r="U1824" s="24" t="str">
        <f>VLOOKUP(B1824,SAOM!B$2:N3365,10,0)</f>
        <v>Rua Guilhermina, s/n - Bairro Lapinha</v>
      </c>
      <c r="V1824" s="54">
        <f>VLOOKUP(B1824,SAOM!B$2:P3365,12,0)</f>
        <v>36898425</v>
      </c>
      <c r="W1824" s="175" t="str">
        <f>VLOOKUP(B1824,SAOM!B$2:O3365,11,0)</f>
        <v>33400-000</v>
      </c>
      <c r="X1824" s="31" t="str">
        <f>VLOOKUP(B1824,SAOM!B$2:Q3365,13,0)</f>
        <v>00:20:0e:10:58:dc</v>
      </c>
      <c r="Y1824" s="24">
        <v>41402</v>
      </c>
      <c r="Z1824" s="222" t="s">
        <v>4670</v>
      </c>
      <c r="AA1824" s="56">
        <v>41402</v>
      </c>
      <c r="AB1824" s="56"/>
      <c r="AC1824" s="288" t="e">
        <f>VLOOKUP(D1824,Faturamento!D$3:F3259,3,0)</f>
        <v>#N/A</v>
      </c>
      <c r="AD1824" s="45"/>
      <c r="AE1824" s="55" t="str">
        <f>VLOOKUP(B1824,SAOM!B$2:T3365,16,0)</f>
        <v>-</v>
      </c>
      <c r="AF1824" s="55">
        <f t="shared" si="104"/>
        <v>41492</v>
      </c>
      <c r="AG1824" s="55"/>
      <c r="AH1824" s="55"/>
      <c r="AI1824" s="181"/>
      <c r="AJ1824" s="115"/>
      <c r="AK1824" s="115"/>
      <c r="AL1824" s="40" t="str">
        <f>VLOOKUP(B1824,SAOM!B$2:U3482,20,0)</f>
        <v>Modem.</v>
      </c>
    </row>
    <row r="1825" spans="1:38" s="57" customFormat="1" ht="15.75" customHeight="1">
      <c r="A1825" s="39">
        <v>6075</v>
      </c>
      <c r="B1825" s="31">
        <v>6075</v>
      </c>
      <c r="C1825" s="31">
        <v>6075</v>
      </c>
      <c r="D1825" s="31" t="str">
        <f>VLOOKUP(B1825,SAOM!B$2:H3482,7,0)</f>
        <v>SES-LATA-6075</v>
      </c>
      <c r="E1825" s="24">
        <v>41397</v>
      </c>
      <c r="F1825" s="24">
        <f t="shared" si="103"/>
        <v>41442</v>
      </c>
      <c r="G1825" s="24">
        <f>VLOOKUP(B1825,SAOM!B$2:D3369,3,0)</f>
        <v>41442</v>
      </c>
      <c r="H1825" s="24">
        <f t="shared" si="105"/>
        <v>41457</v>
      </c>
      <c r="I1825" s="24" t="s">
        <v>458</v>
      </c>
      <c r="J1825" s="48" t="s">
        <v>469</v>
      </c>
      <c r="K1825" s="31" t="str">
        <f>VLOOKUP(B1825,SAOM!B$2:H3366,4,0)</f>
        <v>Aceito</v>
      </c>
      <c r="L1825" s="48" t="s">
        <v>456</v>
      </c>
      <c r="M1825" s="31" t="str">
        <f>VLOOKUP(B1825,SAOM!B$2:F3652,5,0)</f>
        <v>Lider</v>
      </c>
      <c r="N1825" s="40" t="s">
        <v>9199</v>
      </c>
      <c r="O1825" s="40" t="str">
        <f>VLOOKUP(N1825,Coordenadas!B$2:C2672,2,0)</f>
        <v>CENTRO</v>
      </c>
      <c r="P1825" s="40" t="str">
        <f>VLOOKUP(N1825,Coordenadas!B$2:D2672,3,0)</f>
        <v xml:space="preserve"> 19°37'44.67"S</v>
      </c>
      <c r="Q1825" s="40" t="str">
        <f>VLOOKUP(N1825,Coordenadas!B$2:E2672,4,0)</f>
        <v xml:space="preserve"> 43°53'23.09"O</v>
      </c>
      <c r="R1825" s="31">
        <v>4033</v>
      </c>
      <c r="S1825" s="24">
        <v>41400</v>
      </c>
      <c r="T1825" s="54" t="str">
        <f>VLOOKUP(B1825,SAOM!B$2:M3366,9,0)</f>
        <v xml:space="preserve"> 	PÂMELA</v>
      </c>
      <c r="U1825" s="24" t="str">
        <f>VLOOKUP(B1825,SAOM!B$2:N3366,10,0)</f>
        <v>Avenida Pinto Alves, 3755 - Bairro Palmital</v>
      </c>
      <c r="V1825" s="54">
        <f>VLOOKUP(B1825,SAOM!B$2:P3366,12,0)</f>
        <v>36881440</v>
      </c>
      <c r="W1825" s="175" t="str">
        <f>VLOOKUP(B1825,SAOM!B$2:O3366,11,0)</f>
        <v>33400-000</v>
      </c>
      <c r="X1825" s="31" t="str">
        <f>VLOOKUP(B1825,SAOM!B$2:Q3366,13,0)</f>
        <v>00:20:0e:10:56:12</v>
      </c>
      <c r="Y1825" s="24">
        <v>41403</v>
      </c>
      <c r="Z1825" s="222" t="s">
        <v>4670</v>
      </c>
      <c r="AA1825" s="56">
        <v>41404</v>
      </c>
      <c r="AB1825" s="56"/>
      <c r="AC1825" s="288" t="e">
        <f>VLOOKUP(D1825,Faturamento!D$3:F3260,3,0)</f>
        <v>#N/A</v>
      </c>
      <c r="AD1825" s="45"/>
      <c r="AE1825" s="55" t="str">
        <f>VLOOKUP(B1825,SAOM!B$2:T3366,16,0)</f>
        <v>-</v>
      </c>
      <c r="AF1825" s="55">
        <f t="shared" si="104"/>
        <v>41494</v>
      </c>
      <c r="AG1825" s="55"/>
      <c r="AH1825" s="55"/>
      <c r="AI1825" s="181"/>
      <c r="AJ1825" s="115"/>
      <c r="AK1825" s="115"/>
      <c r="AL1825" s="40" t="str">
        <f>VLOOKUP(B1825,SAOM!B$2:U3483,20,0)</f>
        <v>Modem</v>
      </c>
    </row>
    <row r="1826" spans="1:38" s="57" customFormat="1" ht="15.75" customHeight="1">
      <c r="A1826" s="39">
        <v>6078</v>
      </c>
      <c r="B1826" s="31">
        <v>6078</v>
      </c>
      <c r="C1826" s="31">
        <v>6078</v>
      </c>
      <c r="D1826" s="31" t="str">
        <f>VLOOKUP(B1826,SAOM!B$2:H3483,7,0)</f>
        <v>-</v>
      </c>
      <c r="E1826" s="24">
        <v>41397</v>
      </c>
      <c r="F1826" s="24">
        <f t="shared" si="103"/>
        <v>41442</v>
      </c>
      <c r="G1826" s="24">
        <f>VLOOKUP(B1826,SAOM!B$2:D3370,3,0)</f>
        <v>41442</v>
      </c>
      <c r="H1826" s="24">
        <f t="shared" si="105"/>
        <v>41457</v>
      </c>
      <c r="I1826" s="24" t="s">
        <v>458</v>
      </c>
      <c r="J1826" s="48" t="s">
        <v>469</v>
      </c>
      <c r="K1826" s="31" t="str">
        <f>VLOOKUP(B1826,SAOM!B$2:H3367,4,0)</f>
        <v>Agendado</v>
      </c>
      <c r="L1826" s="48" t="s">
        <v>456</v>
      </c>
      <c r="M1826" s="31" t="str">
        <f>VLOOKUP(B1826,SAOM!B$2:F3653,5,0)</f>
        <v>Lider</v>
      </c>
      <c r="N1826" s="40" t="s">
        <v>9199</v>
      </c>
      <c r="O1826" s="40" t="str">
        <f>VLOOKUP(N1826,Coordenadas!B$2:C2673,2,0)</f>
        <v>CENTRO</v>
      </c>
      <c r="P1826" s="40" t="str">
        <f>VLOOKUP(N1826,Coordenadas!B$2:D2673,3,0)</f>
        <v xml:space="preserve"> 19°37'44.67"S</v>
      </c>
      <c r="Q1826" s="40" t="str">
        <f>VLOOKUP(N1826,Coordenadas!B$2:E2673,4,0)</f>
        <v xml:space="preserve"> 43°53'23.09"O</v>
      </c>
      <c r="R1826" s="31">
        <v>4033</v>
      </c>
      <c r="S1826" s="24">
        <v>41400</v>
      </c>
      <c r="T1826" s="54" t="str">
        <f>VLOOKUP(B1826,SAOM!B$2:M3367,9,0)</f>
        <v>ALESSANDRA</v>
      </c>
      <c r="U1826" s="24" t="str">
        <f>VLOOKUP(B1826,SAOM!B$2:N3367,10,0)</f>
        <v xml:space="preserve">Rua Nelson Guimarâes, 65 - Bairro Vila Maria </v>
      </c>
      <c r="V1826" s="54" t="str">
        <f>VLOOKUP(B1826,SAOM!B$2:P3367,12,0)</f>
        <v xml:space="preserve"> 	36881444</v>
      </c>
      <c r="W1826" s="175" t="str">
        <f>VLOOKUP(B1826,SAOM!B$2:O3367,11,0)</f>
        <v>33400-000</v>
      </c>
      <c r="X1826" s="31" t="str">
        <f>VLOOKUP(B1826,SAOM!B$2:Q3367,13,0)</f>
        <v>-</v>
      </c>
      <c r="Y1826" s="24">
        <v>41408</v>
      </c>
      <c r="Z1826" s="222" t="s">
        <v>9090</v>
      </c>
      <c r="AA1826" s="56">
        <v>41408</v>
      </c>
      <c r="AB1826" s="56"/>
      <c r="AC1826" s="288" t="e">
        <f>VLOOKUP(D1826,Faturamento!D$3:F3261,3,0)</f>
        <v>#N/A</v>
      </c>
      <c r="AD1826" s="45"/>
      <c r="AE1826" s="55" t="str">
        <f>VLOOKUP(B1826,SAOM!B$2:T3367,16,0)</f>
        <v>-</v>
      </c>
      <c r="AF1826" s="55">
        <f t="shared" si="104"/>
        <v>41498</v>
      </c>
      <c r="AG1826" s="55"/>
      <c r="AH1826" s="55"/>
      <c r="AI1826" s="181"/>
      <c r="AJ1826" s="115"/>
      <c r="AK1826" s="115"/>
      <c r="AL1826" s="40" t="str">
        <f>VLOOKUP(B1826,SAOM!B$2:U3484,20,0)</f>
        <v>-</v>
      </c>
    </row>
    <row r="1827" spans="1:38" s="15" customFormat="1" ht="15.75" customHeight="1">
      <c r="A1827" s="39">
        <v>6079</v>
      </c>
      <c r="B1827" s="31">
        <v>6079</v>
      </c>
      <c r="C1827" s="31">
        <v>6079</v>
      </c>
      <c r="D1827" s="33" t="str">
        <f>VLOOKUP(B1827,SAOM!B$2:H3484,7,0)</f>
        <v>SES-LATA-6079</v>
      </c>
      <c r="E1827" s="13">
        <v>41397</v>
      </c>
      <c r="F1827" s="13">
        <f t="shared" ref="F1827:F1890" si="106">E1827+45</f>
        <v>41442</v>
      </c>
      <c r="G1827" s="13">
        <f>VLOOKUP(B1827,SAOM!B$2:D3371,3,0)</f>
        <v>41442</v>
      </c>
      <c r="H1827" s="13">
        <f t="shared" si="105"/>
        <v>41457</v>
      </c>
      <c r="I1827" s="13" t="s">
        <v>458</v>
      </c>
      <c r="J1827" s="10" t="s">
        <v>688</v>
      </c>
      <c r="K1827" s="33" t="str">
        <f>VLOOKUP(B1827,SAOM!B$2:H3368,4,0)</f>
        <v>Agendado</v>
      </c>
      <c r="L1827" s="10" t="s">
        <v>456</v>
      </c>
      <c r="M1827" s="33" t="str">
        <f>VLOOKUP(B1827,SAOM!B$2:F3654,5,0)</f>
        <v>Lider</v>
      </c>
      <c r="N1827" s="11" t="s">
        <v>9199</v>
      </c>
      <c r="O1827" s="11" t="str">
        <f>VLOOKUP(N1827,Coordenadas!B$2:C2674,2,0)</f>
        <v>CENTRO</v>
      </c>
      <c r="P1827" s="11" t="str">
        <f>VLOOKUP(N1827,Coordenadas!B$2:D2674,3,0)</f>
        <v xml:space="preserve"> 19°37'44.67"S</v>
      </c>
      <c r="Q1827" s="11" t="str">
        <f>VLOOKUP(N1827,Coordenadas!B$2:E2674,4,0)</f>
        <v xml:space="preserve"> 43°53'23.09"O</v>
      </c>
      <c r="R1827" s="33">
        <v>4033</v>
      </c>
      <c r="S1827" s="13">
        <v>41400</v>
      </c>
      <c r="T1827" s="35" t="str">
        <f>VLOOKUP(B1827,SAOM!B$2:M3368,9,0)</f>
        <v>FLÁVIA OLIVEIRA</v>
      </c>
      <c r="U1827" s="13" t="str">
        <f>VLOOKUP(B1827,SAOM!B$2:N3368,10,0)</f>
        <v>Rua Ouro Preto, 895 - Bairro Francisco Pereira</v>
      </c>
      <c r="V1827" s="35" t="str">
        <f>VLOOKUP(B1827,SAOM!B$2:P3368,12,0)</f>
        <v xml:space="preserve"> 	36881434</v>
      </c>
      <c r="W1827" s="60" t="str">
        <f>VLOOKUP(B1827,SAOM!B$2:O3368,11,0)</f>
        <v>33400-000</v>
      </c>
      <c r="X1827" s="33" t="str">
        <f>VLOOKUP(B1827,SAOM!B$2:Q3368,13,0)</f>
        <v>-</v>
      </c>
      <c r="Y1827" s="13"/>
      <c r="Z1827" s="50"/>
      <c r="AA1827" s="28"/>
      <c r="AB1827" s="28"/>
      <c r="AC1827" s="287" t="e">
        <f>VLOOKUP(D1827,Faturamento!D$3:F3262,3,0)</f>
        <v>#N/A</v>
      </c>
      <c r="AD1827" s="41"/>
      <c r="AE1827" s="14" t="str">
        <f>VLOOKUP(B1827,SAOM!B$2:T3368,16,0)</f>
        <v>-</v>
      </c>
      <c r="AF1827" s="14">
        <f t="shared" si="104"/>
        <v>90</v>
      </c>
      <c r="AG1827" s="14"/>
      <c r="AH1827" s="14"/>
      <c r="AI1827" s="47"/>
      <c r="AJ1827" s="114"/>
      <c r="AK1827" s="114"/>
      <c r="AL1827" s="11" t="str">
        <f>VLOOKUP(B1827,SAOM!B$2:U3485,20,0)</f>
        <v>-</v>
      </c>
    </row>
    <row r="1828" spans="1:38" s="15" customFormat="1" ht="15.75" customHeight="1">
      <c r="A1828" s="39">
        <v>6080</v>
      </c>
      <c r="B1828" s="31">
        <v>6080</v>
      </c>
      <c r="C1828" s="31">
        <v>6080</v>
      </c>
      <c r="D1828" s="33" t="str">
        <f>VLOOKUP(B1828,SAOM!B$2:H3485,7,0)</f>
        <v>-</v>
      </c>
      <c r="E1828" s="13">
        <v>41397</v>
      </c>
      <c r="F1828" s="13">
        <f t="shared" si="106"/>
        <v>41442</v>
      </c>
      <c r="G1828" s="13">
        <f>VLOOKUP(B1828,SAOM!B$2:D3372,3,0)</f>
        <v>41442</v>
      </c>
      <c r="H1828" s="13">
        <f t="shared" si="105"/>
        <v>41457</v>
      </c>
      <c r="I1828" s="13" t="s">
        <v>458</v>
      </c>
      <c r="J1828" s="10" t="s">
        <v>688</v>
      </c>
      <c r="K1828" s="33" t="str">
        <f>VLOOKUP(B1828,SAOM!B$2:H3369,4,0)</f>
        <v>A agendar</v>
      </c>
      <c r="L1828" s="10" t="s">
        <v>456</v>
      </c>
      <c r="M1828" s="33" t="str">
        <f>VLOOKUP(B1828,SAOM!B$2:F3655,5,0)</f>
        <v>Lider</v>
      </c>
      <c r="N1828" s="11" t="s">
        <v>9199</v>
      </c>
      <c r="O1828" s="11" t="str">
        <f>VLOOKUP(N1828,Coordenadas!B$2:C2675,2,0)</f>
        <v>CENTRO</v>
      </c>
      <c r="P1828" s="11" t="str">
        <f>VLOOKUP(N1828,Coordenadas!B$2:D2675,3,0)</f>
        <v xml:space="preserve"> 19°37'44.67"S</v>
      </c>
      <c r="Q1828" s="11" t="str">
        <f>VLOOKUP(N1828,Coordenadas!B$2:E2675,4,0)</f>
        <v xml:space="preserve"> 43°53'23.09"O</v>
      </c>
      <c r="R1828" s="33">
        <v>4033</v>
      </c>
      <c r="S1828" s="13">
        <v>41400</v>
      </c>
      <c r="T1828" s="35" t="str">
        <f>VLOOKUP(B1828,SAOM!B$2:M3369,9,0)</f>
        <v xml:space="preserve"> 	RENATA</v>
      </c>
      <c r="U1828" s="13" t="str">
        <f>VLOOKUP(B1828,SAOM!B$2:N3369,10,0)</f>
        <v>Praça das Estrelas, 45 - Bairro Solarium</v>
      </c>
      <c r="V1828" s="35" t="str">
        <f>VLOOKUP(B1828,SAOM!B$2:P3369,12,0)</f>
        <v xml:space="preserve"> 	36881443</v>
      </c>
      <c r="W1828" s="60" t="str">
        <f>VLOOKUP(B1828,SAOM!B$2:O3369,11,0)</f>
        <v>33400-000</v>
      </c>
      <c r="X1828" s="33" t="str">
        <f>VLOOKUP(B1828,SAOM!B$2:Q3369,13,0)</f>
        <v>-</v>
      </c>
      <c r="Y1828" s="13"/>
      <c r="Z1828" s="50"/>
      <c r="AA1828" s="28"/>
      <c r="AB1828" s="28"/>
      <c r="AC1828" s="287" t="e">
        <f>VLOOKUP(D1828,Faturamento!D$3:F3263,3,0)</f>
        <v>#N/A</v>
      </c>
      <c r="AD1828" s="41"/>
      <c r="AE1828" s="14" t="str">
        <f>VLOOKUP(B1828,SAOM!B$2:T3369,16,0)</f>
        <v>-</v>
      </c>
      <c r="AF1828" s="14">
        <f t="shared" si="104"/>
        <v>90</v>
      </c>
      <c r="AG1828" s="14"/>
      <c r="AH1828" s="14"/>
      <c r="AI1828" s="47"/>
      <c r="AJ1828" s="114"/>
      <c r="AK1828" s="114"/>
      <c r="AL1828" s="11" t="str">
        <f>VLOOKUP(B1828,SAOM!B$2:U3486,20,0)</f>
        <v>-</v>
      </c>
    </row>
    <row r="1829" spans="1:38" s="57" customFormat="1" ht="15.75" customHeight="1">
      <c r="A1829" s="39">
        <v>6081</v>
      </c>
      <c r="B1829" s="31">
        <v>6081</v>
      </c>
      <c r="C1829" s="31">
        <v>6081</v>
      </c>
      <c r="D1829" s="31" t="str">
        <f>VLOOKUP(B1829,SAOM!B$2:H3486,7,0)</f>
        <v>SES-LATA-6081</v>
      </c>
      <c r="E1829" s="24">
        <v>41397</v>
      </c>
      <c r="F1829" s="24">
        <f t="shared" si="106"/>
        <v>41442</v>
      </c>
      <c r="G1829" s="24">
        <f>VLOOKUP(B1829,SAOM!B$2:D3373,3,0)</f>
        <v>41442</v>
      </c>
      <c r="H1829" s="24">
        <f t="shared" si="105"/>
        <v>41457</v>
      </c>
      <c r="I1829" s="24" t="s">
        <v>458</v>
      </c>
      <c r="J1829" s="48" t="s">
        <v>469</v>
      </c>
      <c r="K1829" s="31" t="str">
        <f>VLOOKUP(B1829,SAOM!B$2:H3370,4,0)</f>
        <v>Aceito</v>
      </c>
      <c r="L1829" s="48" t="s">
        <v>456</v>
      </c>
      <c r="M1829" s="31" t="str">
        <f>VLOOKUP(B1829,SAOM!B$2:F3656,5,0)</f>
        <v>Lider</v>
      </c>
      <c r="N1829" s="40" t="s">
        <v>9199</v>
      </c>
      <c r="O1829" s="40" t="str">
        <f>VLOOKUP(N1829,Coordenadas!B$2:C2676,2,0)</f>
        <v>CENTRO</v>
      </c>
      <c r="P1829" s="40" t="str">
        <f>VLOOKUP(N1829,Coordenadas!B$2:D2676,3,0)</f>
        <v xml:space="preserve"> 19°37'44.67"S</v>
      </c>
      <c r="Q1829" s="40" t="str">
        <f>VLOOKUP(N1829,Coordenadas!B$2:E2676,4,0)</f>
        <v xml:space="preserve"> 43°53'23.09"O</v>
      </c>
      <c r="R1829" s="31">
        <v>4033</v>
      </c>
      <c r="S1829" s="24">
        <v>41400</v>
      </c>
      <c r="T1829" s="54" t="str">
        <f>VLOOKUP(B1829,SAOM!B$2:M3370,9,0)</f>
        <v xml:space="preserve"> 	ANA CLÁUDIA</v>
      </c>
      <c r="U1829" s="24" t="str">
        <f>VLOOKUP(B1829,SAOM!B$2:N3370,10,0)</f>
        <v>Rua Raimunda Mariano, 604 - Bairro Novo Santos Dumont</v>
      </c>
      <c r="V1829" s="54">
        <f>VLOOKUP(B1829,SAOM!B$2:P3370,12,0)</f>
        <v>36881439</v>
      </c>
      <c r="W1829" s="175" t="str">
        <f>VLOOKUP(B1829,SAOM!B$2:O3370,11,0)</f>
        <v>33400-000</v>
      </c>
      <c r="X1829" s="31" t="str">
        <f>VLOOKUP(B1829,SAOM!B$2:Q3370,13,0)</f>
        <v>00:20:0e:10:59:3d</v>
      </c>
      <c r="Y1829" s="24">
        <v>41403</v>
      </c>
      <c r="Z1829" s="222" t="s">
        <v>9090</v>
      </c>
      <c r="AA1829" s="56">
        <v>41404</v>
      </c>
      <c r="AB1829" s="56"/>
      <c r="AC1829" s="288" t="e">
        <f>VLOOKUP(D1829,Faturamento!D$3:F3264,3,0)</f>
        <v>#N/A</v>
      </c>
      <c r="AD1829" s="45"/>
      <c r="AE1829" s="55" t="str">
        <f>VLOOKUP(B1829,SAOM!B$2:T3370,16,0)</f>
        <v>-</v>
      </c>
      <c r="AF1829" s="55">
        <f t="shared" si="104"/>
        <v>41494</v>
      </c>
      <c r="AG1829" s="55"/>
      <c r="AH1829" s="55"/>
      <c r="AI1829" s="181"/>
      <c r="AJ1829" s="115"/>
      <c r="AK1829" s="115"/>
      <c r="AL1829" s="40" t="str">
        <f>VLOOKUP(B1829,SAOM!B$2:U3487,20,0)</f>
        <v>Conectado ao modem</v>
      </c>
    </row>
    <row r="1830" spans="1:38" s="57" customFormat="1" ht="15.75" customHeight="1">
      <c r="A1830" s="39">
        <v>6082</v>
      </c>
      <c r="B1830" s="31">
        <v>6082</v>
      </c>
      <c r="C1830" s="31">
        <v>6082</v>
      </c>
      <c r="D1830" s="31" t="str">
        <f>VLOOKUP(B1830,SAOM!B$2:H3487,7,0)</f>
        <v>SES-LATA-6082</v>
      </c>
      <c r="E1830" s="24">
        <v>41397</v>
      </c>
      <c r="F1830" s="24">
        <f t="shared" si="106"/>
        <v>41442</v>
      </c>
      <c r="G1830" s="24">
        <f>VLOOKUP(B1830,SAOM!B$2:D3374,3,0)</f>
        <v>41442</v>
      </c>
      <c r="H1830" s="24">
        <f t="shared" si="105"/>
        <v>41457</v>
      </c>
      <c r="I1830" s="24" t="s">
        <v>458</v>
      </c>
      <c r="J1830" s="48" t="s">
        <v>469</v>
      </c>
      <c r="K1830" s="31" t="str">
        <f>VLOOKUP(B1830,SAOM!B$2:H3371,4,0)</f>
        <v>Aceito</v>
      </c>
      <c r="L1830" s="48" t="s">
        <v>456</v>
      </c>
      <c r="M1830" s="31" t="str">
        <f>VLOOKUP(B1830,SAOM!B$2:F3657,5,0)</f>
        <v>Lider</v>
      </c>
      <c r="N1830" s="40" t="s">
        <v>9199</v>
      </c>
      <c r="O1830" s="40" t="str">
        <f>VLOOKUP(N1830,Coordenadas!B$2:C2677,2,0)</f>
        <v>CENTRO</v>
      </c>
      <c r="P1830" s="40" t="str">
        <f>VLOOKUP(N1830,Coordenadas!B$2:D2677,3,0)</f>
        <v xml:space="preserve"> 19°37'44.67"S</v>
      </c>
      <c r="Q1830" s="40" t="str">
        <f>VLOOKUP(N1830,Coordenadas!B$2:E2677,4,0)</f>
        <v xml:space="preserve"> 43°53'23.09"O</v>
      </c>
      <c r="R1830" s="31">
        <v>4033</v>
      </c>
      <c r="S1830" s="24">
        <v>41400</v>
      </c>
      <c r="T1830" s="54" t="str">
        <f>VLOOKUP(B1830,SAOM!B$2:M3371,9,0)</f>
        <v xml:space="preserve"> 	ANA CLÁUDIA</v>
      </c>
      <c r="U1830" s="24" t="str">
        <f>VLOOKUP(B1830,SAOM!B$2:N3371,10,0)</f>
        <v>Praça Santo Antônio, 20 - Bairro Lagoinha de Fora</v>
      </c>
      <c r="V1830" s="54" t="str">
        <f>VLOOKUP(B1830,SAOM!B$2:P3371,12,0)</f>
        <v xml:space="preserve"> 	36881439</v>
      </c>
      <c r="W1830" s="175" t="str">
        <f>VLOOKUP(B1830,SAOM!B$2:O3371,11,0)</f>
        <v>33400-000</v>
      </c>
      <c r="X1830" s="31" t="str">
        <f>VLOOKUP(B1830,SAOM!B$2:Q3371,13,0)</f>
        <v>00:20:0E:10:5B:E5</v>
      </c>
      <c r="Y1830" s="24">
        <v>41404</v>
      </c>
      <c r="Z1830" s="222" t="s">
        <v>6228</v>
      </c>
      <c r="AA1830" s="56">
        <v>41404</v>
      </c>
      <c r="AB1830" s="56"/>
      <c r="AC1830" s="288" t="e">
        <f>VLOOKUP(D1830,Faturamento!D$3:F3265,3,0)</f>
        <v>#N/A</v>
      </c>
      <c r="AD1830" s="45"/>
      <c r="AE1830" s="55" t="str">
        <f>VLOOKUP(B1830,SAOM!B$2:T3371,16,0)</f>
        <v>-</v>
      </c>
      <c r="AF1830" s="55">
        <f t="shared" si="104"/>
        <v>41494</v>
      </c>
      <c r="AG1830" s="55"/>
      <c r="AH1830" s="55"/>
      <c r="AI1830" s="181"/>
      <c r="AJ1830" s="115"/>
      <c r="AK1830" s="115"/>
      <c r="AL1830" s="40" t="str">
        <f>VLOOKUP(B1830,SAOM!B$2:U3488,20,0)</f>
        <v>Vai deixar conectado no modem, porem não tem computador.</v>
      </c>
    </row>
    <row r="1831" spans="1:38" s="57" customFormat="1" ht="15.75" customHeight="1">
      <c r="A1831" s="39">
        <v>6083</v>
      </c>
      <c r="B1831" s="31">
        <v>6083</v>
      </c>
      <c r="C1831" s="31">
        <v>6083</v>
      </c>
      <c r="D1831" s="31" t="str">
        <f>VLOOKUP(B1831,SAOM!B$2:H3488,7,0)</f>
        <v>SES-LATA-6083</v>
      </c>
      <c r="E1831" s="24">
        <v>41397</v>
      </c>
      <c r="F1831" s="24">
        <f t="shared" si="106"/>
        <v>41442</v>
      </c>
      <c r="G1831" s="24">
        <f>VLOOKUP(B1831,SAOM!B$2:D3375,3,0)</f>
        <v>41442</v>
      </c>
      <c r="H1831" s="24">
        <f t="shared" si="105"/>
        <v>41457</v>
      </c>
      <c r="I1831" s="24" t="s">
        <v>458</v>
      </c>
      <c r="J1831" s="48" t="s">
        <v>469</v>
      </c>
      <c r="K1831" s="31" t="str">
        <f>VLOOKUP(B1831,SAOM!B$2:H3372,4,0)</f>
        <v>Aceito</v>
      </c>
      <c r="L1831" s="48" t="s">
        <v>456</v>
      </c>
      <c r="M1831" s="31" t="str">
        <f>VLOOKUP(B1831,SAOM!B$2:F3658,5,0)</f>
        <v>Lider</v>
      </c>
      <c r="N1831" s="40" t="s">
        <v>9199</v>
      </c>
      <c r="O1831" s="40" t="str">
        <f>VLOOKUP(N1831,Coordenadas!B$2:C2678,2,0)</f>
        <v>CENTRO</v>
      </c>
      <c r="P1831" s="40" t="str">
        <f>VLOOKUP(N1831,Coordenadas!B$2:D2678,3,0)</f>
        <v xml:space="preserve"> 19°37'44.67"S</v>
      </c>
      <c r="Q1831" s="40" t="str">
        <f>VLOOKUP(N1831,Coordenadas!B$2:E2678,4,0)</f>
        <v xml:space="preserve"> 43°53'23.09"O</v>
      </c>
      <c r="R1831" s="31">
        <v>4033</v>
      </c>
      <c r="S1831" s="24">
        <v>41400</v>
      </c>
      <c r="T1831" s="54" t="str">
        <f>VLOOKUP(B1831,SAOM!B$2:M3372,9,0)</f>
        <v>FLÁVIA CALONGE</v>
      </c>
      <c r="U1831" s="24" t="str">
        <f>VLOOKUP(B1831,SAOM!B$2:N3372,10,0)</f>
        <v xml:space="preserve"> 	Rua Marechal Deodoro da Fonseca, 410 - Bairro Centro</v>
      </c>
      <c r="V1831" s="54">
        <f>VLOOKUP(B1831,SAOM!B$2:P3372,12,0)</f>
        <v>36881433</v>
      </c>
      <c r="W1831" s="175" t="str">
        <f>VLOOKUP(B1831,SAOM!B$2:O3372,11,0)</f>
        <v>33400-000</v>
      </c>
      <c r="X1831" s="31" t="str">
        <f>VLOOKUP(B1831,SAOM!B$2:Q3372,13,0)</f>
        <v>00:20:0E:10:5B:F2</v>
      </c>
      <c r="Y1831" s="24">
        <v>41404</v>
      </c>
      <c r="Z1831" s="222" t="s">
        <v>9387</v>
      </c>
      <c r="AA1831" s="56">
        <v>41404</v>
      </c>
      <c r="AB1831" s="56"/>
      <c r="AC1831" s="288" t="e">
        <f>VLOOKUP(D1831,Faturamento!D$3:F3266,3,0)</f>
        <v>#N/A</v>
      </c>
      <c r="AD1831" s="45"/>
      <c r="AE1831" s="55" t="str">
        <f>VLOOKUP(B1831,SAOM!B$2:T3372,16,0)</f>
        <v>-</v>
      </c>
      <c r="AF1831" s="55">
        <f t="shared" si="104"/>
        <v>41494</v>
      </c>
      <c r="AG1831" s="55"/>
      <c r="AH1831" s="55"/>
      <c r="AI1831" s="181"/>
      <c r="AJ1831" s="115"/>
      <c r="AK1831" s="115"/>
      <c r="AL1831" s="40" t="str">
        <f>VLOOKUP(B1831,SAOM!B$2:U3489,20,0)</f>
        <v>Vai dexiar conectado no modem, tem computador porem esta longe do modem.</v>
      </c>
    </row>
    <row r="1832" spans="1:38" s="15" customFormat="1" ht="15.75" customHeight="1">
      <c r="A1832" s="39">
        <v>6084</v>
      </c>
      <c r="B1832" s="31">
        <v>6084</v>
      </c>
      <c r="C1832" s="31">
        <v>6084</v>
      </c>
      <c r="D1832" s="33" t="str">
        <f>VLOOKUP(B1832,SAOM!B$2:H3489,7,0)</f>
        <v>-</v>
      </c>
      <c r="E1832" s="13">
        <v>41397</v>
      </c>
      <c r="F1832" s="13">
        <f t="shared" si="106"/>
        <v>41442</v>
      </c>
      <c r="G1832" s="13">
        <f>VLOOKUP(B1832,SAOM!B$2:D3376,3,0)</f>
        <v>41442</v>
      </c>
      <c r="H1832" s="13">
        <f t="shared" si="105"/>
        <v>41457</v>
      </c>
      <c r="I1832" s="13" t="s">
        <v>458</v>
      </c>
      <c r="J1832" s="10" t="s">
        <v>469</v>
      </c>
      <c r="K1832" s="33" t="str">
        <f>VLOOKUP(B1832,SAOM!B$2:H3373,4,0)</f>
        <v>Agendado</v>
      </c>
      <c r="L1832" s="10" t="s">
        <v>456</v>
      </c>
      <c r="M1832" s="33" t="str">
        <f>VLOOKUP(B1832,SAOM!B$2:F3659,5,0)</f>
        <v>Lider</v>
      </c>
      <c r="N1832" s="11" t="s">
        <v>9199</v>
      </c>
      <c r="O1832" s="11" t="str">
        <f>VLOOKUP(N1832,Coordenadas!B$2:C2679,2,0)</f>
        <v>CENTRO</v>
      </c>
      <c r="P1832" s="11" t="str">
        <f>VLOOKUP(N1832,Coordenadas!B$2:D2679,3,0)</f>
        <v xml:space="preserve"> 19°37'44.67"S</v>
      </c>
      <c r="Q1832" s="11" t="str">
        <f>VLOOKUP(N1832,Coordenadas!B$2:E2679,4,0)</f>
        <v xml:space="preserve"> 43°53'23.09"O</v>
      </c>
      <c r="R1832" s="33">
        <v>4033</v>
      </c>
      <c r="S1832" s="13">
        <v>41407</v>
      </c>
      <c r="T1832" s="35" t="str">
        <f>VLOOKUP(B1832,SAOM!B$2:M3373,9,0)</f>
        <v xml:space="preserve"> 	ALINE</v>
      </c>
      <c r="U1832" s="13" t="str">
        <f>VLOOKUP(B1832,SAOM!B$2:N3373,10,0)</f>
        <v>Rua dos Operários, 87 - Bairro Joana D'Arc</v>
      </c>
      <c r="V1832" s="35" t="str">
        <f>VLOOKUP(B1832,SAOM!B$2:P3373,12,0)</f>
        <v xml:space="preserve"> 	36881435</v>
      </c>
      <c r="W1832" s="60" t="str">
        <f>VLOOKUP(B1832,SAOM!B$2:O3373,11,0)</f>
        <v>33400-000</v>
      </c>
      <c r="X1832" s="33" t="str">
        <f>VLOOKUP(B1832,SAOM!B$2:Q3373,13,0)</f>
        <v>-</v>
      </c>
      <c r="Y1832" s="13">
        <v>41408</v>
      </c>
      <c r="Z1832" s="50" t="s">
        <v>9436</v>
      </c>
      <c r="AA1832" s="28">
        <v>41408</v>
      </c>
      <c r="AB1832" s="28"/>
      <c r="AC1832" s="287" t="e">
        <f>VLOOKUP(D1832,Faturamento!D$3:F3267,3,0)</f>
        <v>#N/A</v>
      </c>
      <c r="AD1832" s="41"/>
      <c r="AE1832" s="14" t="str">
        <f>VLOOKUP(B1832,SAOM!B$2:T3373,16,0)</f>
        <v>-</v>
      </c>
      <c r="AF1832" s="14">
        <f t="shared" si="104"/>
        <v>41498</v>
      </c>
      <c r="AG1832" s="14"/>
      <c r="AH1832" s="14"/>
      <c r="AI1832" s="47"/>
      <c r="AJ1832" s="114"/>
      <c r="AK1832" s="114"/>
      <c r="AL1832" s="11" t="str">
        <f>VLOOKUP(B1832,SAOM!B$2:U3490,20,0)</f>
        <v>-</v>
      </c>
    </row>
    <row r="1833" spans="1:38" s="57" customFormat="1" ht="15.75" customHeight="1">
      <c r="A1833" s="39">
        <v>6085</v>
      </c>
      <c r="B1833" s="31">
        <v>6085</v>
      </c>
      <c r="C1833" s="31">
        <v>6085</v>
      </c>
      <c r="D1833" s="31" t="str">
        <f>VLOOKUP(B1833,SAOM!B$2:H3490,7,0)</f>
        <v>SES-LATA-6085</v>
      </c>
      <c r="E1833" s="24">
        <v>41397</v>
      </c>
      <c r="F1833" s="24">
        <f t="shared" si="106"/>
        <v>41442</v>
      </c>
      <c r="G1833" s="24">
        <f>VLOOKUP(B1833,SAOM!B$2:D3377,3,0)</f>
        <v>41442</v>
      </c>
      <c r="H1833" s="24">
        <f t="shared" si="105"/>
        <v>41457</v>
      </c>
      <c r="I1833" s="24" t="s">
        <v>458</v>
      </c>
      <c r="J1833" s="48" t="s">
        <v>469</v>
      </c>
      <c r="K1833" s="31" t="str">
        <f>VLOOKUP(B1833,SAOM!B$2:H3374,4,0)</f>
        <v>Aceito</v>
      </c>
      <c r="L1833" s="48" t="s">
        <v>456</v>
      </c>
      <c r="M1833" s="31" t="str">
        <f>VLOOKUP(B1833,SAOM!B$2:F3660,5,0)</f>
        <v>Lider</v>
      </c>
      <c r="N1833" s="40" t="s">
        <v>9199</v>
      </c>
      <c r="O1833" s="40" t="str">
        <f>VLOOKUP(N1833,Coordenadas!B$2:C2680,2,0)</f>
        <v>CENTRO</v>
      </c>
      <c r="P1833" s="40" t="str">
        <f>VLOOKUP(N1833,Coordenadas!B$2:D2680,3,0)</f>
        <v xml:space="preserve"> 19°37'44.67"S</v>
      </c>
      <c r="Q1833" s="40" t="str">
        <f>VLOOKUP(N1833,Coordenadas!B$2:E2680,4,0)</f>
        <v xml:space="preserve"> 43°53'23.09"O</v>
      </c>
      <c r="R1833" s="31">
        <v>4033</v>
      </c>
      <c r="S1833" s="24">
        <v>41400</v>
      </c>
      <c r="T1833" s="54" t="str">
        <f>VLOOKUP(B1833,SAOM!B$2:M3374,9,0)</f>
        <v xml:space="preserve"> 	ANA RAQUEL</v>
      </c>
      <c r="U1833" s="24" t="str">
        <f>VLOOKUP(B1833,SAOM!B$2:N3374,10,0)</f>
        <v xml:space="preserve"> 	Avenida Portugal, 237 - Bairro Lundcéia</v>
      </c>
      <c r="V1833" s="54" t="str">
        <f>VLOOKUP(B1833,SAOM!B$2:P3374,12,0)</f>
        <v xml:space="preserve"> 	36881437</v>
      </c>
      <c r="W1833" s="175" t="str">
        <f>VLOOKUP(B1833,SAOM!B$2:O3374,11,0)</f>
        <v>33400-000</v>
      </c>
      <c r="X1833" s="31" t="str">
        <f>VLOOKUP(B1833,SAOM!B$2:Q3374,13,0)</f>
        <v>00:20:0e:10:5d:8b</v>
      </c>
      <c r="Y1833" s="24">
        <v>41403</v>
      </c>
      <c r="Z1833" s="222" t="s">
        <v>22034</v>
      </c>
      <c r="AA1833" s="56">
        <v>41404</v>
      </c>
      <c r="AB1833" s="56"/>
      <c r="AC1833" s="288" t="e">
        <f>VLOOKUP(D1833,Faturamento!D$3:F3268,3,0)</f>
        <v>#N/A</v>
      </c>
      <c r="AD1833" s="45"/>
      <c r="AE1833" s="55" t="str">
        <f>VLOOKUP(B1833,SAOM!B$2:T3374,16,0)</f>
        <v>-</v>
      </c>
      <c r="AF1833" s="55">
        <f t="shared" si="104"/>
        <v>41494</v>
      </c>
      <c r="AG1833" s="55"/>
      <c r="AH1833" s="55"/>
      <c r="AI1833" s="181"/>
      <c r="AJ1833" s="115"/>
      <c r="AK1833" s="115"/>
      <c r="AL1833" s="40" t="str">
        <f>VLOOKUP(B1833,SAOM!B$2:U3491,20,0)</f>
        <v>no modem</v>
      </c>
    </row>
    <row r="1834" spans="1:38" s="57" customFormat="1" ht="15.75" customHeight="1">
      <c r="A1834" s="39">
        <v>6086</v>
      </c>
      <c r="B1834" s="31">
        <v>6086</v>
      </c>
      <c r="C1834" s="31">
        <v>6086</v>
      </c>
      <c r="D1834" s="31" t="str">
        <f>VLOOKUP(B1834,SAOM!B$2:H3491,7,0)</f>
        <v>SES-LATA-6086</v>
      </c>
      <c r="E1834" s="24">
        <v>41397</v>
      </c>
      <c r="F1834" s="24">
        <f t="shared" si="106"/>
        <v>41442</v>
      </c>
      <c r="G1834" s="24">
        <f>VLOOKUP(B1834,SAOM!B$2:D3378,3,0)</f>
        <v>41442</v>
      </c>
      <c r="H1834" s="24">
        <f t="shared" si="105"/>
        <v>41457</v>
      </c>
      <c r="I1834" s="24" t="s">
        <v>458</v>
      </c>
      <c r="J1834" s="48" t="s">
        <v>469</v>
      </c>
      <c r="K1834" s="31" t="str">
        <f>VLOOKUP(B1834,SAOM!B$2:H3375,4,0)</f>
        <v>Aceito</v>
      </c>
      <c r="L1834" s="48" t="s">
        <v>456</v>
      </c>
      <c r="M1834" s="31" t="str">
        <f>VLOOKUP(B1834,SAOM!B$2:F3661,5,0)</f>
        <v>Lider</v>
      </c>
      <c r="N1834" s="40" t="s">
        <v>9199</v>
      </c>
      <c r="O1834" s="40" t="str">
        <f>VLOOKUP(N1834,Coordenadas!B$2:C2681,2,0)</f>
        <v>CENTRO</v>
      </c>
      <c r="P1834" s="40" t="str">
        <f>VLOOKUP(N1834,Coordenadas!B$2:D2681,3,0)</f>
        <v xml:space="preserve"> 19°37'44.67"S</v>
      </c>
      <c r="Q1834" s="40" t="str">
        <f>VLOOKUP(N1834,Coordenadas!B$2:E2681,4,0)</f>
        <v xml:space="preserve"> 43°53'23.09"O</v>
      </c>
      <c r="R1834" s="31">
        <v>4033</v>
      </c>
      <c r="S1834" s="24">
        <v>41400</v>
      </c>
      <c r="T1834" s="54" t="str">
        <f>VLOOKUP(B1834,SAOM!B$2:M3375,9,0)</f>
        <v xml:space="preserve"> 	GILMARA</v>
      </c>
      <c r="U1834" s="24" t="str">
        <f>VLOOKUP(B1834,SAOM!B$2:N3375,10,0)</f>
        <v xml:space="preserve">Rua José Magalhães Pinto, 270 - Bairro Ovídeo Guerra </v>
      </c>
      <c r="V1834" s="54" t="str">
        <f>VLOOKUP(B1834,SAOM!B$2:P3375,12,0)</f>
        <v xml:space="preserve"> 	36881438</v>
      </c>
      <c r="W1834" s="175" t="str">
        <f>VLOOKUP(B1834,SAOM!B$2:O3375,11,0)</f>
        <v>33400-000</v>
      </c>
      <c r="X1834" s="31" t="str">
        <f>VLOOKUP(B1834,SAOM!B$2:Q3375,13,0)</f>
        <v>00:20:0e:10:5b:65</v>
      </c>
      <c r="Y1834" s="24">
        <v>41402</v>
      </c>
      <c r="Z1834" s="222" t="s">
        <v>21870</v>
      </c>
      <c r="AA1834" s="56">
        <v>41402</v>
      </c>
      <c r="AB1834" s="56"/>
      <c r="AC1834" s="288" t="e">
        <f>VLOOKUP(D1834,Faturamento!D$3:F3269,3,0)</f>
        <v>#N/A</v>
      </c>
      <c r="AD1834" s="45"/>
      <c r="AE1834" s="55" t="str">
        <f>VLOOKUP(B1834,SAOM!B$2:T3375,16,0)</f>
        <v>-</v>
      </c>
      <c r="AF1834" s="55">
        <f t="shared" si="104"/>
        <v>41492</v>
      </c>
      <c r="AG1834" s="55"/>
      <c r="AH1834" s="55"/>
      <c r="AI1834" s="181"/>
      <c r="AJ1834" s="115"/>
      <c r="AK1834" s="115"/>
      <c r="AL1834" s="40" t="str">
        <f>VLOOKUP(B1834,SAOM!B$2:U3492,20,0)</f>
        <v>no modem</v>
      </c>
    </row>
    <row r="1835" spans="1:38" s="57" customFormat="1" ht="15.75" customHeight="1">
      <c r="A1835" s="39">
        <v>6087</v>
      </c>
      <c r="B1835" s="31">
        <v>6087</v>
      </c>
      <c r="C1835" s="31">
        <v>6087</v>
      </c>
      <c r="D1835" s="31" t="str">
        <f>VLOOKUP(B1835,SAOM!B$2:H3492,7,0)</f>
        <v>-</v>
      </c>
      <c r="E1835" s="24">
        <v>41397</v>
      </c>
      <c r="F1835" s="24">
        <f t="shared" si="106"/>
        <v>41442</v>
      </c>
      <c r="G1835" s="24">
        <f>VLOOKUP(B1835,SAOM!B$2:D3379,3,0)</f>
        <v>41442</v>
      </c>
      <c r="H1835" s="24">
        <f t="shared" si="105"/>
        <v>41457</v>
      </c>
      <c r="I1835" s="24" t="s">
        <v>458</v>
      </c>
      <c r="J1835" s="48" t="s">
        <v>469</v>
      </c>
      <c r="K1835" s="31" t="str">
        <f>VLOOKUP(B1835,SAOM!B$2:H3376,4,0)</f>
        <v>Agendado</v>
      </c>
      <c r="L1835" s="48" t="s">
        <v>456</v>
      </c>
      <c r="M1835" s="31" t="str">
        <f>VLOOKUP(B1835,SAOM!B$2:F3662,5,0)</f>
        <v>Lider</v>
      </c>
      <c r="N1835" s="40" t="s">
        <v>9199</v>
      </c>
      <c r="O1835" s="40" t="str">
        <f>VLOOKUP(N1835,Coordenadas!B$2:C2682,2,0)</f>
        <v>CENTRO</v>
      </c>
      <c r="P1835" s="40" t="str">
        <f>VLOOKUP(N1835,Coordenadas!B$2:D2682,3,0)</f>
        <v xml:space="preserve"> 19°37'44.67"S</v>
      </c>
      <c r="Q1835" s="40" t="str">
        <f>VLOOKUP(N1835,Coordenadas!B$2:E2682,4,0)</f>
        <v xml:space="preserve"> 43°53'23.09"O</v>
      </c>
      <c r="R1835" s="31">
        <v>4033</v>
      </c>
      <c r="S1835" s="24">
        <v>41400</v>
      </c>
      <c r="T1835" s="54" t="str">
        <f>VLOOKUP(B1835,SAOM!B$2:M3376,9,0)</f>
        <v xml:space="preserve"> 	LILIAN</v>
      </c>
      <c r="U1835" s="24" t="str">
        <f>VLOOKUP(B1835,SAOM!B$2:N3376,10,0)</f>
        <v xml:space="preserve"> 	Rua Modestino Gonçalves, 36 - Bairro Bela Vista</v>
      </c>
      <c r="V1835" s="54" t="str">
        <f>VLOOKUP(B1835,SAOM!B$2:P3376,12,0)</f>
        <v xml:space="preserve"> 	36881438</v>
      </c>
      <c r="W1835" s="175" t="str">
        <f>VLOOKUP(B1835,SAOM!B$2:O3376,11,0)</f>
        <v>33400-000</v>
      </c>
      <c r="X1835" s="31" t="str">
        <f>VLOOKUP(B1835,SAOM!B$2:Q3376,13,0)</f>
        <v>-</v>
      </c>
      <c r="Y1835" s="24">
        <v>41404</v>
      </c>
      <c r="Z1835" s="222" t="s">
        <v>9387</v>
      </c>
      <c r="AA1835" s="56">
        <v>41408</v>
      </c>
      <c r="AB1835" s="56"/>
      <c r="AC1835" s="288" t="e">
        <f>VLOOKUP(D1835,Faturamento!D$3:F3270,3,0)</f>
        <v>#N/A</v>
      </c>
      <c r="AD1835" s="45"/>
      <c r="AE1835" s="55" t="str">
        <f>VLOOKUP(B1835,SAOM!B$2:T3376,16,0)</f>
        <v>-</v>
      </c>
      <c r="AF1835" s="55">
        <f t="shared" si="104"/>
        <v>41498</v>
      </c>
      <c r="AG1835" s="55"/>
      <c r="AH1835" s="55"/>
      <c r="AI1835" s="181"/>
      <c r="AJ1835" s="115"/>
      <c r="AK1835" s="115"/>
      <c r="AL1835" s="40" t="str">
        <f>VLOOKUP(B1835,SAOM!B$2:U3493,20,0)</f>
        <v>-</v>
      </c>
    </row>
    <row r="1836" spans="1:38" s="57" customFormat="1" ht="15.75" customHeight="1">
      <c r="A1836" s="39">
        <v>6088</v>
      </c>
      <c r="B1836" s="31">
        <v>6088</v>
      </c>
      <c r="C1836" s="31">
        <v>6088</v>
      </c>
      <c r="D1836" s="31" t="str">
        <f>VLOOKUP(B1836,SAOM!B$2:H3493,7,0)</f>
        <v>SES-LATA-6088</v>
      </c>
      <c r="E1836" s="24">
        <v>41397</v>
      </c>
      <c r="F1836" s="24">
        <f t="shared" si="106"/>
        <v>41442</v>
      </c>
      <c r="G1836" s="24">
        <f>VLOOKUP(B1836,SAOM!B$2:D3380,3,0)</f>
        <v>41442</v>
      </c>
      <c r="H1836" s="24">
        <f t="shared" si="105"/>
        <v>41457</v>
      </c>
      <c r="I1836" s="24" t="s">
        <v>458</v>
      </c>
      <c r="J1836" s="48" t="s">
        <v>469</v>
      </c>
      <c r="K1836" s="31" t="str">
        <f>VLOOKUP(B1836,SAOM!B$2:H3377,4,0)</f>
        <v>Agendado</v>
      </c>
      <c r="L1836" s="48" t="s">
        <v>456</v>
      </c>
      <c r="M1836" s="31" t="str">
        <f>VLOOKUP(B1836,SAOM!B$2:F3663,5,0)</f>
        <v>Lider</v>
      </c>
      <c r="N1836" s="40" t="s">
        <v>9199</v>
      </c>
      <c r="O1836" s="40" t="str">
        <f>VLOOKUP(N1836,Coordenadas!B$2:C2683,2,0)</f>
        <v>CENTRO</v>
      </c>
      <c r="P1836" s="40" t="str">
        <f>VLOOKUP(N1836,Coordenadas!B$2:D2683,3,0)</f>
        <v xml:space="preserve"> 19°37'44.67"S</v>
      </c>
      <c r="Q1836" s="40" t="str">
        <f>VLOOKUP(N1836,Coordenadas!B$2:E2683,4,0)</f>
        <v xml:space="preserve"> 43°53'23.09"O</v>
      </c>
      <c r="R1836" s="31">
        <v>4033</v>
      </c>
      <c r="S1836" s="24">
        <v>41400</v>
      </c>
      <c r="T1836" s="54" t="str">
        <f>VLOOKUP(B1836,SAOM!B$2:M3377,9,0)</f>
        <v xml:space="preserve"> 	ENDY</v>
      </c>
      <c r="U1836" s="24" t="str">
        <f>VLOOKUP(B1836,SAOM!B$2:N3377,10,0)</f>
        <v>Rua João Pinheiro, 505 - Bairro Promissão</v>
      </c>
      <c r="V1836" s="54" t="str">
        <f>VLOOKUP(B1836,SAOM!B$2:P3377,12,0)</f>
        <v xml:space="preserve"> 	36881442</v>
      </c>
      <c r="W1836" s="175" t="str">
        <f>VLOOKUP(B1836,SAOM!B$2:O3377,11,0)</f>
        <v>33400-000</v>
      </c>
      <c r="X1836" s="31" t="str">
        <f>VLOOKUP(B1836,SAOM!B$2:Q3377,13,0)</f>
        <v>00:20:0e:10:59:19</v>
      </c>
      <c r="Y1836" s="24">
        <v>41404</v>
      </c>
      <c r="Z1836" s="222" t="s">
        <v>4670</v>
      </c>
      <c r="AA1836" s="56">
        <v>41408</v>
      </c>
      <c r="AB1836" s="56"/>
      <c r="AC1836" s="288" t="e">
        <f>VLOOKUP(D1836,Faturamento!D$3:F3271,3,0)</f>
        <v>#N/A</v>
      </c>
      <c r="AD1836" s="45"/>
      <c r="AE1836" s="55" t="str">
        <f>VLOOKUP(B1836,SAOM!B$2:T3377,16,0)</f>
        <v>-</v>
      </c>
      <c r="AF1836" s="55">
        <f t="shared" si="104"/>
        <v>41498</v>
      </c>
      <c r="AG1836" s="55"/>
      <c r="AH1836" s="55"/>
      <c r="AI1836" s="181"/>
      <c r="AJ1836" s="115"/>
      <c r="AK1836" s="115"/>
      <c r="AL1836" s="40" t="str">
        <f>VLOOKUP(B1836,SAOM!B$2:U3494,20,0)</f>
        <v>Não há computador próximo.</v>
      </c>
    </row>
    <row r="1837" spans="1:38" s="15" customFormat="1" ht="15.75" customHeight="1">
      <c r="A1837" s="39">
        <v>6107</v>
      </c>
      <c r="B1837" s="31">
        <v>6107</v>
      </c>
      <c r="C1837" s="31">
        <v>6107</v>
      </c>
      <c r="D1837" s="33" t="str">
        <f>VLOOKUP(B1837,SAOM!B$2:H3494,7,0)</f>
        <v>-</v>
      </c>
      <c r="E1837" s="13">
        <v>41397</v>
      </c>
      <c r="F1837" s="13">
        <f t="shared" si="106"/>
        <v>41442</v>
      </c>
      <c r="G1837" s="13">
        <f>VLOOKUP(B1837,SAOM!B$2:D3381,3,0)</f>
        <v>41442</v>
      </c>
      <c r="H1837" s="13">
        <f t="shared" si="105"/>
        <v>41457</v>
      </c>
      <c r="I1837" s="13" t="s">
        <v>458</v>
      </c>
      <c r="J1837" s="10" t="s">
        <v>688</v>
      </c>
      <c r="K1837" s="33" t="str">
        <f>VLOOKUP(B1837,SAOM!B$2:H3378,4,0)</f>
        <v>Agendado</v>
      </c>
      <c r="L1837" s="10" t="s">
        <v>456</v>
      </c>
      <c r="M1837" s="33" t="str">
        <f>VLOOKUP(B1837,SAOM!B$2:F3664,5,0)</f>
        <v>Lider</v>
      </c>
      <c r="N1837" s="11" t="s">
        <v>8423</v>
      </c>
      <c r="O1837" s="11" t="str">
        <f>VLOOKUP(N1837,Coordenadas!B$2:C2684,2,0)</f>
        <v>NORTE DE MINAS</v>
      </c>
      <c r="P1837" s="11" t="str">
        <f>VLOOKUP(N1837,Coordenadas!B$2:D2684,3,0)</f>
        <v xml:space="preserve"> 15°19'8.89"S</v>
      </c>
      <c r="Q1837" s="11" t="str">
        <f>VLOOKUP(N1837,Coordenadas!B$2:E2684,4,0)</f>
        <v xml:space="preserve"> 41°45'12.23"O</v>
      </c>
      <c r="R1837" s="33">
        <v>4033</v>
      </c>
      <c r="S1837" s="13">
        <v>41400</v>
      </c>
      <c r="T1837" s="35" t="str">
        <f>VLOOKUP(B1837,SAOM!B$2:M3378,9,0)</f>
        <v xml:space="preserve"> 	ILDEIA MARILANE MATOS</v>
      </c>
      <c r="U1837" s="13" t="str">
        <f>VLOOKUP(B1837,SAOM!B$2:N3378,10,0)</f>
        <v>FAZENDA MANGUEIRO - ZONA RURAL</v>
      </c>
      <c r="V1837" s="35" t="str">
        <f>VLOOKUP(B1837,SAOM!B$2:P3378,12,0)</f>
        <v xml:space="preserve"> 	(38)3832 8337</v>
      </c>
      <c r="W1837" s="60" t="str">
        <f>VLOOKUP(B1837,SAOM!B$2:O3378,11,0)</f>
        <v>39553-000</v>
      </c>
      <c r="X1837" s="33" t="str">
        <f>VLOOKUP(B1837,SAOM!B$2:Q3378,13,0)</f>
        <v>-</v>
      </c>
      <c r="Y1837" s="13"/>
      <c r="Z1837" s="50"/>
      <c r="AA1837" s="28"/>
      <c r="AB1837" s="28"/>
      <c r="AC1837" s="287" t="e">
        <f>VLOOKUP(D1837,Faturamento!D$3:F3272,3,0)</f>
        <v>#N/A</v>
      </c>
      <c r="AD1837" s="41"/>
      <c r="AE1837" s="14" t="str">
        <f>VLOOKUP(B1837,SAOM!B$2:T3378,16,0)</f>
        <v>-</v>
      </c>
      <c r="AF1837" s="14">
        <f t="shared" si="104"/>
        <v>90</v>
      </c>
      <c r="AG1837" s="14"/>
      <c r="AH1837" s="14"/>
      <c r="AI1837" s="47"/>
      <c r="AJ1837" s="114"/>
      <c r="AK1837" s="114"/>
      <c r="AL1837" s="11" t="str">
        <f>VLOOKUP(B1837,SAOM!B$2:U3495,20,0)</f>
        <v>-</v>
      </c>
    </row>
    <row r="1838" spans="1:38" s="15" customFormat="1" ht="15.75" customHeight="1">
      <c r="A1838" s="39">
        <v>6109</v>
      </c>
      <c r="B1838" s="31">
        <v>6109</v>
      </c>
      <c r="C1838" s="31">
        <v>6109</v>
      </c>
      <c r="D1838" s="33" t="str">
        <f>VLOOKUP(B1838,SAOM!B$2:H3495,7,0)</f>
        <v>-</v>
      </c>
      <c r="E1838" s="13">
        <v>41397</v>
      </c>
      <c r="F1838" s="13">
        <f t="shared" si="106"/>
        <v>41442</v>
      </c>
      <c r="G1838" s="13">
        <f>VLOOKUP(B1838,SAOM!B$2:D3382,3,0)</f>
        <v>41442</v>
      </c>
      <c r="H1838" s="13">
        <f t="shared" si="105"/>
        <v>41457</v>
      </c>
      <c r="I1838" s="13" t="s">
        <v>458</v>
      </c>
      <c r="J1838" s="10" t="s">
        <v>688</v>
      </c>
      <c r="K1838" s="33" t="str">
        <f>VLOOKUP(B1838,SAOM!B$2:H3379,4,0)</f>
        <v>Agendado</v>
      </c>
      <c r="L1838" s="10" t="s">
        <v>456</v>
      </c>
      <c r="M1838" s="33" t="str">
        <f>VLOOKUP(B1838,SAOM!B$2:F3665,5,0)</f>
        <v>Lider</v>
      </c>
      <c r="N1838" s="11" t="s">
        <v>8423</v>
      </c>
      <c r="O1838" s="11" t="str">
        <f>VLOOKUP(N1838,Coordenadas!B$2:C2685,2,0)</f>
        <v>NORTE DE MINAS</v>
      </c>
      <c r="P1838" s="11" t="str">
        <f>VLOOKUP(N1838,Coordenadas!B$2:D2685,3,0)</f>
        <v xml:space="preserve"> 15°19'8.89"S</v>
      </c>
      <c r="Q1838" s="11" t="str">
        <f>VLOOKUP(N1838,Coordenadas!B$2:E2685,4,0)</f>
        <v xml:space="preserve"> 41°45'12.23"O</v>
      </c>
      <c r="R1838" s="33">
        <v>4033</v>
      </c>
      <c r="S1838" s="13">
        <v>41400</v>
      </c>
      <c r="T1838" s="35" t="str">
        <f>VLOOKUP(B1838,SAOM!B$2:M3379,9,0)</f>
        <v xml:space="preserve"> 	ELQUIONE SOARES BRANDÃO</v>
      </c>
      <c r="U1838" s="13" t="str">
        <f>VLOOKUP(B1838,SAOM!B$2:N3379,10,0)</f>
        <v xml:space="preserve"> 	AVENIDA DOMINGOS JOSÉ DE MATOS - BAIRRO CENTRO</v>
      </c>
      <c r="V1838" s="35" t="str">
        <f>VLOOKUP(B1838,SAOM!B$2:P3379,12,0)</f>
        <v xml:space="preserve"> 	(38)3832 8337</v>
      </c>
      <c r="W1838" s="60" t="str">
        <f>VLOOKUP(B1838,SAOM!B$2:O3379,11,0)</f>
        <v>39553-000</v>
      </c>
      <c r="X1838" s="33" t="str">
        <f>VLOOKUP(B1838,SAOM!B$2:Q3379,13,0)</f>
        <v>-</v>
      </c>
      <c r="Y1838" s="13"/>
      <c r="Z1838" s="50"/>
      <c r="AA1838" s="28"/>
      <c r="AB1838" s="28"/>
      <c r="AC1838" s="287" t="e">
        <f>VLOOKUP(D1838,Faturamento!D$3:F3273,3,0)</f>
        <v>#N/A</v>
      </c>
      <c r="AD1838" s="41"/>
      <c r="AE1838" s="14" t="str">
        <f>VLOOKUP(B1838,SAOM!B$2:T3379,16,0)</f>
        <v>-</v>
      </c>
      <c r="AF1838" s="14">
        <f t="shared" si="104"/>
        <v>90</v>
      </c>
      <c r="AG1838" s="14"/>
      <c r="AH1838" s="14"/>
      <c r="AI1838" s="47"/>
      <c r="AJ1838" s="114"/>
      <c r="AK1838" s="114"/>
      <c r="AL1838" s="11" t="str">
        <f>VLOOKUP(B1838,SAOM!B$2:U3496,20,0)</f>
        <v>-</v>
      </c>
    </row>
    <row r="1839" spans="1:38" s="15" customFormat="1" ht="15.75" customHeight="1">
      <c r="A1839" s="39">
        <v>6110</v>
      </c>
      <c r="B1839" s="31">
        <v>6110</v>
      </c>
      <c r="C1839" s="31">
        <v>6110</v>
      </c>
      <c r="D1839" s="33" t="str">
        <f>VLOOKUP(B1839,SAOM!B$2:H3496,7,0)</f>
        <v>-</v>
      </c>
      <c r="E1839" s="13">
        <v>41397</v>
      </c>
      <c r="F1839" s="13">
        <f t="shared" si="106"/>
        <v>41442</v>
      </c>
      <c r="G1839" s="13">
        <f>VLOOKUP(B1839,SAOM!B$2:D3383,3,0)</f>
        <v>41442</v>
      </c>
      <c r="H1839" s="13">
        <f t="shared" si="105"/>
        <v>41457</v>
      </c>
      <c r="I1839" s="13" t="s">
        <v>458</v>
      </c>
      <c r="J1839" s="10" t="s">
        <v>688</v>
      </c>
      <c r="K1839" s="33" t="str">
        <f>VLOOKUP(B1839,SAOM!B$2:H3380,4,0)</f>
        <v>Agendado</v>
      </c>
      <c r="L1839" s="10" t="s">
        <v>456</v>
      </c>
      <c r="M1839" s="33" t="str">
        <f>VLOOKUP(B1839,SAOM!B$2:F3666,5,0)</f>
        <v>Lider</v>
      </c>
      <c r="N1839" s="11" t="s">
        <v>8423</v>
      </c>
      <c r="O1839" s="11" t="str">
        <f>VLOOKUP(N1839,Coordenadas!B$2:C2686,2,0)</f>
        <v>NORTE DE MINAS</v>
      </c>
      <c r="P1839" s="11" t="str">
        <f>VLOOKUP(N1839,Coordenadas!B$2:D2686,3,0)</f>
        <v xml:space="preserve"> 15°19'8.89"S</v>
      </c>
      <c r="Q1839" s="11" t="str">
        <f>VLOOKUP(N1839,Coordenadas!B$2:E2686,4,0)</f>
        <v xml:space="preserve"> 41°45'12.23"O</v>
      </c>
      <c r="R1839" s="33">
        <v>4033</v>
      </c>
      <c r="S1839" s="13">
        <v>41400</v>
      </c>
      <c r="T1839" s="35" t="str">
        <f>VLOOKUP(B1839,SAOM!B$2:M3380,9,0)</f>
        <v xml:space="preserve"> 	SIMONE MATOS SILVA</v>
      </c>
      <c r="U1839" s="13" t="str">
        <f>VLOOKUP(B1839,SAOM!B$2:N3380,10,0)</f>
        <v xml:space="preserve"> 	RUA JOSÉ ROCHA MATOS - BAIRRO LAGOA NOVA </v>
      </c>
      <c r="V1839" s="35" t="str">
        <f>VLOOKUP(B1839,SAOM!B$2:P3380,12,0)</f>
        <v>(38)99429299</v>
      </c>
      <c r="W1839" s="60" t="str">
        <f>VLOOKUP(B1839,SAOM!B$2:O3380,11,0)</f>
        <v>39553-000</v>
      </c>
      <c r="X1839" s="33" t="str">
        <f>VLOOKUP(B1839,SAOM!B$2:Q3380,13,0)</f>
        <v>-</v>
      </c>
      <c r="Y1839" s="13"/>
      <c r="Z1839" s="50"/>
      <c r="AA1839" s="28"/>
      <c r="AB1839" s="28"/>
      <c r="AC1839" s="287" t="e">
        <f>VLOOKUP(D1839,Faturamento!D$3:F3274,3,0)</f>
        <v>#N/A</v>
      </c>
      <c r="AD1839" s="41"/>
      <c r="AE1839" s="14" t="str">
        <f>VLOOKUP(B1839,SAOM!B$2:T3380,16,0)</f>
        <v>-</v>
      </c>
      <c r="AF1839" s="14">
        <f t="shared" si="104"/>
        <v>90</v>
      </c>
      <c r="AG1839" s="14"/>
      <c r="AH1839" s="14"/>
      <c r="AI1839" s="47"/>
      <c r="AJ1839" s="114"/>
      <c r="AK1839" s="114"/>
      <c r="AL1839" s="11" t="str">
        <f>VLOOKUP(B1839,SAOM!B$2:U3497,20,0)</f>
        <v>-</v>
      </c>
    </row>
    <row r="1840" spans="1:38" s="15" customFormat="1" ht="15.75" customHeight="1">
      <c r="A1840" s="39">
        <v>6111</v>
      </c>
      <c r="B1840" s="31">
        <v>6111</v>
      </c>
      <c r="C1840" s="31">
        <v>6111</v>
      </c>
      <c r="D1840" s="33" t="str">
        <f>VLOOKUP(B1840,SAOM!B$2:H3497,7,0)</f>
        <v>-</v>
      </c>
      <c r="E1840" s="13">
        <v>41397</v>
      </c>
      <c r="F1840" s="13">
        <f t="shared" si="106"/>
        <v>41442</v>
      </c>
      <c r="G1840" s="13">
        <f>VLOOKUP(B1840,SAOM!B$2:D3384,3,0)</f>
        <v>41442</v>
      </c>
      <c r="H1840" s="13">
        <f t="shared" si="105"/>
        <v>41457</v>
      </c>
      <c r="I1840" s="13" t="s">
        <v>458</v>
      </c>
      <c r="J1840" s="10" t="s">
        <v>688</v>
      </c>
      <c r="K1840" s="33" t="str">
        <f>VLOOKUP(B1840,SAOM!B$2:H3381,4,0)</f>
        <v>Agendado</v>
      </c>
      <c r="L1840" s="10" t="s">
        <v>456</v>
      </c>
      <c r="M1840" s="33" t="str">
        <f>VLOOKUP(B1840,SAOM!B$2:F3667,5,0)</f>
        <v>Lider</v>
      </c>
      <c r="N1840" s="11" t="s">
        <v>8423</v>
      </c>
      <c r="O1840" s="11" t="str">
        <f>VLOOKUP(N1840,Coordenadas!B$2:C2687,2,0)</f>
        <v>NORTE DE MINAS</v>
      </c>
      <c r="P1840" s="11" t="str">
        <f>VLOOKUP(N1840,Coordenadas!B$2:D2687,3,0)</f>
        <v xml:space="preserve"> 15°19'8.89"S</v>
      </c>
      <c r="Q1840" s="11" t="str">
        <f>VLOOKUP(N1840,Coordenadas!B$2:E2687,4,0)</f>
        <v xml:space="preserve"> 41°45'12.23"O</v>
      </c>
      <c r="R1840" s="33">
        <v>4033</v>
      </c>
      <c r="S1840" s="13">
        <v>41400</v>
      </c>
      <c r="T1840" s="35" t="str">
        <f>VLOOKUP(B1840,SAOM!B$2:M3381,9,0)</f>
        <v>SIMONE MATOS SILVA</v>
      </c>
      <c r="U1840" s="13" t="str">
        <f>VLOOKUP(B1840,SAOM!B$2:N3381,10,0)</f>
        <v>FAZENDA BANANEIRA - ZONA RURAL</v>
      </c>
      <c r="V1840" s="35" t="str">
        <f>VLOOKUP(B1840,SAOM!B$2:P3381,12,0)</f>
        <v xml:space="preserve"> 	(38)9942 9299</v>
      </c>
      <c r="W1840" s="60" t="str">
        <f>VLOOKUP(B1840,SAOM!B$2:O3381,11,0)</f>
        <v>39553-000</v>
      </c>
      <c r="X1840" s="33" t="str">
        <f>VLOOKUP(B1840,SAOM!B$2:Q3381,13,0)</f>
        <v>-</v>
      </c>
      <c r="Y1840" s="13"/>
      <c r="Z1840" s="50"/>
      <c r="AA1840" s="28"/>
      <c r="AB1840" s="28"/>
      <c r="AC1840" s="287" t="e">
        <f>VLOOKUP(D1840,Faturamento!D$3:F3275,3,0)</f>
        <v>#N/A</v>
      </c>
      <c r="AD1840" s="41"/>
      <c r="AE1840" s="14" t="str">
        <f>VLOOKUP(B1840,SAOM!B$2:T3381,16,0)</f>
        <v>-</v>
      </c>
      <c r="AF1840" s="14">
        <f t="shared" si="104"/>
        <v>90</v>
      </c>
      <c r="AG1840" s="14"/>
      <c r="AH1840" s="14"/>
      <c r="AI1840" s="47"/>
      <c r="AJ1840" s="114"/>
      <c r="AK1840" s="114"/>
      <c r="AL1840" s="11" t="str">
        <f>VLOOKUP(B1840,SAOM!B$2:U3498,20,0)</f>
        <v>-</v>
      </c>
    </row>
    <row r="1841" spans="1:38" s="15" customFormat="1" ht="15.75" customHeight="1">
      <c r="A1841" s="39">
        <v>6114</v>
      </c>
      <c r="B1841" s="31">
        <v>6114</v>
      </c>
      <c r="C1841" s="31">
        <v>6114</v>
      </c>
      <c r="D1841" s="33" t="str">
        <f>VLOOKUP(B1841,SAOM!B$2:H3498,7,0)</f>
        <v>-</v>
      </c>
      <c r="E1841" s="13">
        <v>41397</v>
      </c>
      <c r="F1841" s="13">
        <f t="shared" si="106"/>
        <v>41442</v>
      </c>
      <c r="G1841" s="13">
        <f>VLOOKUP(B1841,SAOM!B$2:D3385,3,0)</f>
        <v>41442</v>
      </c>
      <c r="H1841" s="13">
        <f t="shared" si="105"/>
        <v>41457</v>
      </c>
      <c r="I1841" s="13" t="s">
        <v>458</v>
      </c>
      <c r="J1841" s="10" t="s">
        <v>688</v>
      </c>
      <c r="K1841" s="33" t="str">
        <f>VLOOKUP(B1841,SAOM!B$2:H3382,4,0)</f>
        <v>Agendado</v>
      </c>
      <c r="L1841" s="10" t="s">
        <v>456</v>
      </c>
      <c r="M1841" s="33" t="str">
        <f>VLOOKUP(B1841,SAOM!B$2:F3668,5,0)</f>
        <v>Lider</v>
      </c>
      <c r="N1841" s="11" t="s">
        <v>14010</v>
      </c>
      <c r="O1841" s="11" t="str">
        <f>VLOOKUP(N1841,Coordenadas!B$2:C2688,2,0)</f>
        <v>TRIÂNGULO DO NORTE</v>
      </c>
      <c r="P1841" s="11" t="str">
        <f>VLOOKUP(N1841,Coordenadas!B$2:D2688,3,0)</f>
        <v>18°43'S</v>
      </c>
      <c r="Q1841" s="11" t="str">
        <f>VLOOKUP(N1841,Coordenadas!B$2:E2688,4,0)</f>
        <v>47°30'O</v>
      </c>
      <c r="R1841" s="33">
        <v>4033</v>
      </c>
      <c r="S1841" s="13">
        <v>41400</v>
      </c>
      <c r="T1841" s="35" t="str">
        <f>VLOOKUP(B1841,SAOM!B$2:M3382,9,0)</f>
        <v>Enfermeira Jaqueline Santos Rua</v>
      </c>
      <c r="U1841" s="13" t="str">
        <f>VLOOKUP(B1841,SAOM!B$2:N3382,10,0)</f>
        <v>AVENIDA SANTA RITA, 511 - BAIRRO SANTA RITA</v>
      </c>
      <c r="V1841" s="35" t="str">
        <f>VLOOKUP(B1841,SAOM!B$2:P3382,12,0)</f>
        <v xml:space="preserve"> 	34 3849-1203</v>
      </c>
      <c r="W1841" s="60" t="str">
        <f>VLOOKUP(B1841,SAOM!B$2:O3382,11,0)</f>
        <v>38500-000</v>
      </c>
      <c r="X1841" s="33" t="str">
        <f>VLOOKUP(B1841,SAOM!B$2:Q3382,13,0)</f>
        <v>-</v>
      </c>
      <c r="Y1841" s="13"/>
      <c r="Z1841" s="50"/>
      <c r="AA1841" s="28"/>
      <c r="AB1841" s="28"/>
      <c r="AC1841" s="287" t="e">
        <f>VLOOKUP(D1841,Faturamento!D$3:F3276,3,0)</f>
        <v>#N/A</v>
      </c>
      <c r="AD1841" s="41"/>
      <c r="AE1841" s="14" t="str">
        <f>VLOOKUP(B1841,SAOM!B$2:T3382,16,0)</f>
        <v>-</v>
      </c>
      <c r="AF1841" s="14">
        <f t="shared" si="104"/>
        <v>90</v>
      </c>
      <c r="AG1841" s="14"/>
      <c r="AH1841" s="14"/>
      <c r="AI1841" s="47"/>
      <c r="AJ1841" s="114"/>
      <c r="AK1841" s="114"/>
      <c r="AL1841" s="11" t="str">
        <f>VLOOKUP(B1841,SAOM!B$2:U3499,20,0)</f>
        <v>-</v>
      </c>
    </row>
    <row r="1842" spans="1:38" s="15" customFormat="1" ht="15.75" customHeight="1">
      <c r="A1842" s="39">
        <v>6115</v>
      </c>
      <c r="B1842" s="31">
        <v>6115</v>
      </c>
      <c r="C1842" s="31">
        <v>6115</v>
      </c>
      <c r="D1842" s="33" t="str">
        <f>VLOOKUP(B1842,SAOM!B$2:H3499,7,0)</f>
        <v>-</v>
      </c>
      <c r="E1842" s="13">
        <v>41397</v>
      </c>
      <c r="F1842" s="13">
        <f t="shared" si="106"/>
        <v>41442</v>
      </c>
      <c r="G1842" s="13">
        <f>VLOOKUP(B1842,SAOM!B$2:D3386,3,0)</f>
        <v>41442</v>
      </c>
      <c r="H1842" s="13">
        <f t="shared" si="105"/>
        <v>41457</v>
      </c>
      <c r="I1842" s="13" t="s">
        <v>458</v>
      </c>
      <c r="J1842" s="10" t="s">
        <v>688</v>
      </c>
      <c r="K1842" s="33" t="str">
        <f>VLOOKUP(B1842,SAOM!B$2:H3383,4,0)</f>
        <v>Agendado</v>
      </c>
      <c r="L1842" s="10" t="s">
        <v>456</v>
      </c>
      <c r="M1842" s="33" t="str">
        <f>VLOOKUP(B1842,SAOM!B$2:F3669,5,0)</f>
        <v>Lider</v>
      </c>
      <c r="N1842" s="11" t="s">
        <v>14010</v>
      </c>
      <c r="O1842" s="11" t="str">
        <f>VLOOKUP(N1842,Coordenadas!B$2:C2689,2,0)</f>
        <v>TRIÂNGULO DO NORTE</v>
      </c>
      <c r="P1842" s="11" t="str">
        <f>VLOOKUP(N1842,Coordenadas!B$2:D2689,3,0)</f>
        <v>18°43'S</v>
      </c>
      <c r="Q1842" s="11" t="str">
        <f>VLOOKUP(N1842,Coordenadas!B$2:E2689,4,0)</f>
        <v>47°30'O</v>
      </c>
      <c r="R1842" s="33">
        <v>4033</v>
      </c>
      <c r="S1842" s="13">
        <v>41400</v>
      </c>
      <c r="T1842" s="35" t="str">
        <f>VLOOKUP(B1842,SAOM!B$2:M3383,9,0)</f>
        <v>Enfermeira Vaner Mota</v>
      </c>
      <c r="U1842" s="13" t="str">
        <f>VLOOKUP(B1842,SAOM!B$2:N3383,10,0)</f>
        <v>AVENIDA 3, 240 - BAIRRO CARMO</v>
      </c>
      <c r="V1842" s="35" t="str">
        <f>VLOOKUP(B1842,SAOM!B$2:P3383,12,0)</f>
        <v>34 3842-6484</v>
      </c>
      <c r="W1842" s="60" t="str">
        <f>VLOOKUP(B1842,SAOM!B$2:O3383,11,0)</f>
        <v>38500-000</v>
      </c>
      <c r="X1842" s="33" t="str">
        <f>VLOOKUP(B1842,SAOM!B$2:Q3383,13,0)</f>
        <v>-</v>
      </c>
      <c r="Y1842" s="13"/>
      <c r="Z1842" s="50"/>
      <c r="AA1842" s="28"/>
      <c r="AB1842" s="28"/>
      <c r="AC1842" s="287" t="e">
        <f>VLOOKUP(D1842,Faturamento!D$3:F3277,3,0)</f>
        <v>#N/A</v>
      </c>
      <c r="AD1842" s="41"/>
      <c r="AE1842" s="14" t="str">
        <f>VLOOKUP(B1842,SAOM!B$2:T3383,16,0)</f>
        <v>-</v>
      </c>
      <c r="AF1842" s="14">
        <f t="shared" si="104"/>
        <v>90</v>
      </c>
      <c r="AG1842" s="14"/>
      <c r="AH1842" s="14"/>
      <c r="AI1842" s="47"/>
      <c r="AJ1842" s="114"/>
      <c r="AK1842" s="114"/>
      <c r="AL1842" s="11" t="str">
        <f>VLOOKUP(B1842,SAOM!B$2:U3500,20,0)</f>
        <v>-</v>
      </c>
    </row>
    <row r="1843" spans="1:38" s="15" customFormat="1" ht="15.75" customHeight="1">
      <c r="A1843" s="39">
        <v>6116</v>
      </c>
      <c r="B1843" s="31">
        <v>6116</v>
      </c>
      <c r="C1843" s="31">
        <v>6116</v>
      </c>
      <c r="D1843" s="33" t="str">
        <f>VLOOKUP(B1843,SAOM!B$2:H3500,7,0)</f>
        <v>-</v>
      </c>
      <c r="E1843" s="13">
        <v>41397</v>
      </c>
      <c r="F1843" s="13">
        <f t="shared" si="106"/>
        <v>41442</v>
      </c>
      <c r="G1843" s="13">
        <f>VLOOKUP(B1843,SAOM!B$2:D3387,3,0)</f>
        <v>41442</v>
      </c>
      <c r="H1843" s="13">
        <f t="shared" si="105"/>
        <v>41457</v>
      </c>
      <c r="I1843" s="13" t="s">
        <v>458</v>
      </c>
      <c r="J1843" s="10" t="s">
        <v>14811</v>
      </c>
      <c r="K1843" s="33" t="str">
        <f>VLOOKUP(B1843,SAOM!B$2:H3384,4,0)</f>
        <v>A agendar</v>
      </c>
      <c r="L1843" s="10" t="s">
        <v>456</v>
      </c>
      <c r="M1843" s="33" t="str">
        <f>VLOOKUP(B1843,SAOM!B$2:F3670,5,0)</f>
        <v>Lider</v>
      </c>
      <c r="N1843" s="11" t="s">
        <v>14010</v>
      </c>
      <c r="O1843" s="11" t="str">
        <f>VLOOKUP(N1843,Coordenadas!B$2:C2690,2,0)</f>
        <v>TRIÂNGULO DO NORTE</v>
      </c>
      <c r="P1843" s="11" t="str">
        <f>VLOOKUP(N1843,Coordenadas!B$2:D2690,3,0)</f>
        <v>18°43'S</v>
      </c>
      <c r="Q1843" s="11" t="str">
        <f>VLOOKUP(N1843,Coordenadas!B$2:E2690,4,0)</f>
        <v>47°30'O</v>
      </c>
      <c r="R1843" s="33">
        <v>4033</v>
      </c>
      <c r="S1843" s="13">
        <v>41400</v>
      </c>
      <c r="T1843" s="35" t="str">
        <f>VLOOKUP(B1843,SAOM!B$2:M3384,9,0)</f>
        <v xml:space="preserve"> 	Juliana Leite Batista</v>
      </c>
      <c r="U1843" s="13" t="str">
        <f>VLOOKUP(B1843,SAOM!B$2:N3384,10,0)</f>
        <v xml:space="preserve"> 	RUA SÃO CARLOS, 145 - BAIRRO CELSO BUENO </v>
      </c>
      <c r="V1843" s="35" t="str">
        <f>VLOOKUP(B1843,SAOM!B$2:P3384,12,0)</f>
        <v>34 3849-3104</v>
      </c>
      <c r="W1843" s="60" t="str">
        <f>VLOOKUP(B1843,SAOM!B$2:O3384,11,0)</f>
        <v>38500-000</v>
      </c>
      <c r="X1843" s="33" t="str">
        <f>VLOOKUP(B1843,SAOM!B$2:Q3384,13,0)</f>
        <v>-</v>
      </c>
      <c r="Y1843" s="13"/>
      <c r="Z1843" s="50"/>
      <c r="AA1843" s="28"/>
      <c r="AB1843" s="28"/>
      <c r="AC1843" s="287" t="e">
        <f>VLOOKUP(D1843,Faturamento!D$3:F3278,3,0)</f>
        <v>#N/A</v>
      </c>
      <c r="AD1843" s="41"/>
      <c r="AE1843" s="14" t="str">
        <f>VLOOKUP(B1843,SAOM!B$2:T3384,16,0)</f>
        <v>-</v>
      </c>
      <c r="AF1843" s="14">
        <f t="shared" si="104"/>
        <v>90</v>
      </c>
      <c r="AG1843" s="14"/>
      <c r="AH1843" s="14"/>
      <c r="AI1843" s="47"/>
      <c r="AJ1843" s="114"/>
      <c r="AK1843" s="114"/>
      <c r="AL1843" s="11" t="str">
        <f>VLOOKUP(B1843,SAOM!B$2:U3501,20,0)</f>
        <v>-</v>
      </c>
    </row>
    <row r="1844" spans="1:38" s="15" customFormat="1" ht="15.75" customHeight="1">
      <c r="A1844" s="39">
        <v>6117</v>
      </c>
      <c r="B1844" s="31">
        <v>6117</v>
      </c>
      <c r="C1844" s="31">
        <v>6117</v>
      </c>
      <c r="D1844" s="33" t="str">
        <f>VLOOKUP(B1844,SAOM!B$2:H3501,7,0)</f>
        <v>-</v>
      </c>
      <c r="E1844" s="13">
        <v>41397</v>
      </c>
      <c r="F1844" s="13">
        <f t="shared" si="106"/>
        <v>41442</v>
      </c>
      <c r="G1844" s="13">
        <f>VLOOKUP(B1844,SAOM!B$2:D3388,3,0)</f>
        <v>41442</v>
      </c>
      <c r="H1844" s="13">
        <f t="shared" si="105"/>
        <v>41457</v>
      </c>
      <c r="I1844" s="13" t="s">
        <v>458</v>
      </c>
      <c r="J1844" s="10" t="s">
        <v>688</v>
      </c>
      <c r="K1844" s="33" t="str">
        <f>VLOOKUP(B1844,SAOM!B$2:H3385,4,0)</f>
        <v>Agendado</v>
      </c>
      <c r="L1844" s="10" t="s">
        <v>456</v>
      </c>
      <c r="M1844" s="33" t="str">
        <f>VLOOKUP(B1844,SAOM!B$2:F3671,5,0)</f>
        <v>Lider</v>
      </c>
      <c r="N1844" s="11" t="s">
        <v>14010</v>
      </c>
      <c r="O1844" s="11" t="str">
        <f>VLOOKUP(N1844,Coordenadas!B$2:C2691,2,0)</f>
        <v>TRIÂNGULO DO NORTE</v>
      </c>
      <c r="P1844" s="11" t="str">
        <f>VLOOKUP(N1844,Coordenadas!B$2:D2691,3,0)</f>
        <v>18°43'S</v>
      </c>
      <c r="Q1844" s="11" t="str">
        <f>VLOOKUP(N1844,Coordenadas!B$2:E2691,4,0)</f>
        <v>47°30'O</v>
      </c>
      <c r="R1844" s="33">
        <v>4033</v>
      </c>
      <c r="S1844" s="13">
        <v>41400</v>
      </c>
      <c r="T1844" s="35" t="str">
        <f>VLOOKUP(B1844,SAOM!B$2:M3385,9,0)</f>
        <v xml:space="preserve"> 	Maraísa Cândida</v>
      </c>
      <c r="U1844" s="13" t="str">
        <f>VLOOKUP(B1844,SAOM!B$2:N3385,10,0)</f>
        <v>RUA ALEMANHA, 681 - BAIRRO MONTREAL</v>
      </c>
      <c r="V1844" s="35" t="str">
        <f>VLOOKUP(B1844,SAOM!B$2:P3385,12,0)</f>
        <v>34 3842-3132</v>
      </c>
      <c r="W1844" s="60" t="str">
        <f>VLOOKUP(B1844,SAOM!B$2:O3385,11,0)</f>
        <v>38500-000</v>
      </c>
      <c r="X1844" s="33" t="str">
        <f>VLOOKUP(B1844,SAOM!B$2:Q3385,13,0)</f>
        <v>-</v>
      </c>
      <c r="Y1844" s="13"/>
      <c r="Z1844" s="50"/>
      <c r="AA1844" s="28"/>
      <c r="AB1844" s="28"/>
      <c r="AC1844" s="287" t="e">
        <f>VLOOKUP(D1844,Faturamento!D$3:F3279,3,0)</f>
        <v>#N/A</v>
      </c>
      <c r="AD1844" s="41"/>
      <c r="AE1844" s="14" t="str">
        <f>VLOOKUP(B1844,SAOM!B$2:T3385,16,0)</f>
        <v>-</v>
      </c>
      <c r="AF1844" s="14">
        <f t="shared" si="104"/>
        <v>90</v>
      </c>
      <c r="AG1844" s="14"/>
      <c r="AH1844" s="14"/>
      <c r="AI1844" s="47"/>
      <c r="AJ1844" s="114"/>
      <c r="AK1844" s="114"/>
      <c r="AL1844" s="11" t="str">
        <f>VLOOKUP(B1844,SAOM!B$2:U3502,20,0)</f>
        <v>-</v>
      </c>
    </row>
    <row r="1845" spans="1:38" s="15" customFormat="1" ht="15.75" customHeight="1">
      <c r="A1845" s="39">
        <v>6118</v>
      </c>
      <c r="B1845" s="31">
        <v>6118</v>
      </c>
      <c r="C1845" s="31">
        <v>6118</v>
      </c>
      <c r="D1845" s="33" t="str">
        <f>VLOOKUP(B1845,SAOM!B$2:H3502,7,0)</f>
        <v>-</v>
      </c>
      <c r="E1845" s="13">
        <v>41397</v>
      </c>
      <c r="F1845" s="13">
        <f t="shared" si="106"/>
        <v>41442</v>
      </c>
      <c r="G1845" s="13">
        <f>VLOOKUP(B1845,SAOM!B$2:D3389,3,0)</f>
        <v>41442</v>
      </c>
      <c r="H1845" s="13">
        <f t="shared" si="105"/>
        <v>41457</v>
      </c>
      <c r="I1845" s="13" t="s">
        <v>458</v>
      </c>
      <c r="J1845" s="10" t="s">
        <v>688</v>
      </c>
      <c r="K1845" s="33" t="str">
        <f>VLOOKUP(B1845,SAOM!B$2:H3386,4,0)</f>
        <v>Agendado</v>
      </c>
      <c r="L1845" s="10" t="s">
        <v>456</v>
      </c>
      <c r="M1845" s="33" t="str">
        <f>VLOOKUP(B1845,SAOM!B$2:F3672,5,0)</f>
        <v>Lider</v>
      </c>
      <c r="N1845" s="11" t="s">
        <v>14010</v>
      </c>
      <c r="O1845" s="11" t="str">
        <f>VLOOKUP(N1845,Coordenadas!B$2:C2692,2,0)</f>
        <v>TRIÂNGULO DO NORTE</v>
      </c>
      <c r="P1845" s="11" t="str">
        <f>VLOOKUP(N1845,Coordenadas!B$2:D2692,3,0)</f>
        <v>18°43'S</v>
      </c>
      <c r="Q1845" s="11" t="str">
        <f>VLOOKUP(N1845,Coordenadas!B$2:E2692,4,0)</f>
        <v>47°30'O</v>
      </c>
      <c r="R1845" s="33">
        <v>4033</v>
      </c>
      <c r="S1845" s="13">
        <v>41400</v>
      </c>
      <c r="T1845" s="35" t="str">
        <f>VLOOKUP(B1845,SAOM!B$2:M3386,9,0)</f>
        <v>Aline mesquita</v>
      </c>
      <c r="U1845" s="13" t="str">
        <f>VLOOKUP(B1845,SAOM!B$2:N3386,10,0)</f>
        <v xml:space="preserve"> 	AVENIDA BRASIL, 200 - BAIRRO VILA NOVA</v>
      </c>
      <c r="V1845" s="35" t="str">
        <f>VLOOKUP(B1845,SAOM!B$2:P3386,12,0)</f>
        <v>34 3842-6835</v>
      </c>
      <c r="W1845" s="60" t="str">
        <f>VLOOKUP(B1845,SAOM!B$2:O3386,11,0)</f>
        <v>38500-000</v>
      </c>
      <c r="X1845" s="33" t="str">
        <f>VLOOKUP(B1845,SAOM!B$2:Q3386,13,0)</f>
        <v>-</v>
      </c>
      <c r="Y1845" s="13"/>
      <c r="Z1845" s="50"/>
      <c r="AA1845" s="28"/>
      <c r="AB1845" s="28"/>
      <c r="AC1845" s="287" t="e">
        <f>VLOOKUP(D1845,Faturamento!D$3:F3280,3,0)</f>
        <v>#N/A</v>
      </c>
      <c r="AD1845" s="41"/>
      <c r="AE1845" s="14" t="str">
        <f>VLOOKUP(B1845,SAOM!B$2:T3386,16,0)</f>
        <v>-</v>
      </c>
      <c r="AF1845" s="14">
        <f t="shared" si="104"/>
        <v>90</v>
      </c>
      <c r="AG1845" s="14"/>
      <c r="AH1845" s="14"/>
      <c r="AI1845" s="47"/>
      <c r="AJ1845" s="114"/>
      <c r="AK1845" s="114"/>
      <c r="AL1845" s="11" t="str">
        <f>VLOOKUP(B1845,SAOM!B$2:U3503,20,0)</f>
        <v>-</v>
      </c>
    </row>
    <row r="1846" spans="1:38" s="15" customFormat="1" ht="15.75" customHeight="1">
      <c r="A1846" s="39">
        <v>6119</v>
      </c>
      <c r="B1846" s="31">
        <v>6119</v>
      </c>
      <c r="C1846" s="31">
        <v>6119</v>
      </c>
      <c r="D1846" s="33" t="str">
        <f>VLOOKUP(B1846,SAOM!B$2:H3503,7,0)</f>
        <v>-</v>
      </c>
      <c r="E1846" s="13">
        <v>41397</v>
      </c>
      <c r="F1846" s="13">
        <f t="shared" si="106"/>
        <v>41442</v>
      </c>
      <c r="G1846" s="13">
        <f>VLOOKUP(B1846,SAOM!B$2:D3390,3,0)</f>
        <v>41442</v>
      </c>
      <c r="H1846" s="13">
        <f t="shared" si="105"/>
        <v>41457</v>
      </c>
      <c r="I1846" s="13" t="s">
        <v>458</v>
      </c>
      <c r="J1846" s="10" t="s">
        <v>688</v>
      </c>
      <c r="K1846" s="33" t="str">
        <f>VLOOKUP(B1846,SAOM!B$2:H3387,4,0)</f>
        <v>Agendado</v>
      </c>
      <c r="L1846" s="10" t="s">
        <v>456</v>
      </c>
      <c r="M1846" s="33" t="str">
        <f>VLOOKUP(B1846,SAOM!B$2:F3673,5,0)</f>
        <v>Lider</v>
      </c>
      <c r="N1846" s="11" t="s">
        <v>14010</v>
      </c>
      <c r="O1846" s="11" t="str">
        <f>VLOOKUP(N1846,Coordenadas!B$2:C2693,2,0)</f>
        <v>TRIÂNGULO DO NORTE</v>
      </c>
      <c r="P1846" s="11" t="str">
        <f>VLOOKUP(N1846,Coordenadas!B$2:D2693,3,0)</f>
        <v>18°43'S</v>
      </c>
      <c r="Q1846" s="11" t="str">
        <f>VLOOKUP(N1846,Coordenadas!B$2:E2693,4,0)</f>
        <v>47°30'O</v>
      </c>
      <c r="R1846" s="33">
        <v>4033</v>
      </c>
      <c r="S1846" s="13">
        <v>41400</v>
      </c>
      <c r="T1846" s="35" t="str">
        <f>VLOOKUP(B1846,SAOM!B$2:M3387,9,0)</f>
        <v xml:space="preserve"> 	Franciele Guimarães de Brita</v>
      </c>
      <c r="U1846" s="13" t="str">
        <f>VLOOKUP(B1846,SAOM!B$2:N3387,10,0)</f>
        <v>RUA RIO DOCE, 5 - BAIRRO VILA DOURADA</v>
      </c>
      <c r="V1846" s="35" t="str">
        <f>VLOOKUP(B1846,SAOM!B$2:P3387,12,0)</f>
        <v xml:space="preserve"> 	34 3842-7008</v>
      </c>
      <c r="W1846" s="60" t="str">
        <f>VLOOKUP(B1846,SAOM!B$2:O3387,11,0)</f>
        <v>38500-000</v>
      </c>
      <c r="X1846" s="33" t="str">
        <f>VLOOKUP(B1846,SAOM!B$2:Q3387,13,0)</f>
        <v>-</v>
      </c>
      <c r="Y1846" s="13"/>
      <c r="Z1846" s="50"/>
      <c r="AA1846" s="28"/>
      <c r="AB1846" s="28"/>
      <c r="AC1846" s="287" t="e">
        <f>VLOOKUP(D1846,Faturamento!D$3:F3281,3,0)</f>
        <v>#N/A</v>
      </c>
      <c r="AD1846" s="41"/>
      <c r="AE1846" s="14" t="str">
        <f>VLOOKUP(B1846,SAOM!B$2:T3387,16,0)</f>
        <v>-</v>
      </c>
      <c r="AF1846" s="14">
        <f t="shared" si="104"/>
        <v>90</v>
      </c>
      <c r="AG1846" s="14"/>
      <c r="AH1846" s="14"/>
      <c r="AI1846" s="47"/>
      <c r="AJ1846" s="114"/>
      <c r="AK1846" s="114"/>
      <c r="AL1846" s="11" t="str">
        <f>VLOOKUP(B1846,SAOM!B$2:U3504,20,0)</f>
        <v>-</v>
      </c>
    </row>
    <row r="1847" spans="1:38" s="15" customFormat="1" ht="15.75" customHeight="1">
      <c r="A1847" s="39">
        <v>6120</v>
      </c>
      <c r="B1847" s="31">
        <v>6120</v>
      </c>
      <c r="C1847" s="31">
        <v>6120</v>
      </c>
      <c r="D1847" s="33" t="str">
        <f>VLOOKUP(B1847,SAOM!B$2:H3504,7,0)</f>
        <v>-</v>
      </c>
      <c r="E1847" s="13">
        <v>41397</v>
      </c>
      <c r="F1847" s="13">
        <f t="shared" si="106"/>
        <v>41442</v>
      </c>
      <c r="G1847" s="13">
        <f>VLOOKUP(B1847,SAOM!B$2:D3391,3,0)</f>
        <v>41442</v>
      </c>
      <c r="H1847" s="13">
        <f t="shared" si="105"/>
        <v>41457</v>
      </c>
      <c r="I1847" s="13" t="s">
        <v>458</v>
      </c>
      <c r="J1847" s="10" t="s">
        <v>688</v>
      </c>
      <c r="K1847" s="33" t="str">
        <f>VLOOKUP(B1847,SAOM!B$2:H3388,4,0)</f>
        <v>Agendado</v>
      </c>
      <c r="L1847" s="10" t="s">
        <v>456</v>
      </c>
      <c r="M1847" s="33" t="str">
        <f>VLOOKUP(B1847,SAOM!B$2:F3674,5,0)</f>
        <v>Lider</v>
      </c>
      <c r="N1847" s="11" t="s">
        <v>14010</v>
      </c>
      <c r="O1847" s="11" t="str">
        <f>VLOOKUP(N1847,Coordenadas!B$2:C2694,2,0)</f>
        <v>TRIÂNGULO DO NORTE</v>
      </c>
      <c r="P1847" s="11" t="str">
        <f>VLOOKUP(N1847,Coordenadas!B$2:D2694,3,0)</f>
        <v>18°43'S</v>
      </c>
      <c r="Q1847" s="11" t="str">
        <f>VLOOKUP(N1847,Coordenadas!B$2:E2694,4,0)</f>
        <v>47°30'O</v>
      </c>
      <c r="R1847" s="33">
        <v>4033</v>
      </c>
      <c r="S1847" s="13">
        <v>41400</v>
      </c>
      <c r="T1847" s="35" t="str">
        <f>VLOOKUP(B1847,SAOM!B$2:M3388,9,0)</f>
        <v xml:space="preserve"> 	Sthephanie Drummond</v>
      </c>
      <c r="U1847" s="13" t="str">
        <f>VLOOKUP(B1847,SAOM!B$2:N3388,10,0)</f>
        <v xml:space="preserve"> 	RUA RIO GRANDE DO NORTE, 405 - BAIRRO ALTO DA VILA NOVA</v>
      </c>
      <c r="V1847" s="35" t="str">
        <f>VLOOKUP(B1847,SAOM!B$2:P3388,12,0)</f>
        <v xml:space="preserve"> 	34 3849-1213</v>
      </c>
      <c r="W1847" s="60" t="str">
        <f>VLOOKUP(B1847,SAOM!B$2:O3388,11,0)</f>
        <v>38500-000</v>
      </c>
      <c r="X1847" s="33" t="str">
        <f>VLOOKUP(B1847,SAOM!B$2:Q3388,13,0)</f>
        <v>-</v>
      </c>
      <c r="Y1847" s="13"/>
      <c r="Z1847" s="50"/>
      <c r="AA1847" s="28"/>
      <c r="AB1847" s="28"/>
      <c r="AC1847" s="287" t="e">
        <f>VLOOKUP(D1847,Faturamento!D$3:F3282,3,0)</f>
        <v>#N/A</v>
      </c>
      <c r="AD1847" s="41"/>
      <c r="AE1847" s="14" t="str">
        <f>VLOOKUP(B1847,SAOM!B$2:T3388,16,0)</f>
        <v>-</v>
      </c>
      <c r="AF1847" s="14">
        <f t="shared" si="104"/>
        <v>90</v>
      </c>
      <c r="AG1847" s="14"/>
      <c r="AH1847" s="14"/>
      <c r="AI1847" s="47"/>
      <c r="AJ1847" s="114"/>
      <c r="AK1847" s="114"/>
      <c r="AL1847" s="11" t="str">
        <f>VLOOKUP(B1847,SAOM!B$2:U3505,20,0)</f>
        <v>-</v>
      </c>
    </row>
    <row r="1848" spans="1:38" s="15" customFormat="1" ht="15.75" customHeight="1">
      <c r="A1848" s="39">
        <v>6121</v>
      </c>
      <c r="B1848" s="31">
        <v>6121</v>
      </c>
      <c r="C1848" s="31">
        <v>6121</v>
      </c>
      <c r="D1848" s="33" t="str">
        <f>VLOOKUP(B1848,SAOM!B$2:H3505,7,0)</f>
        <v>-</v>
      </c>
      <c r="E1848" s="13">
        <v>41397</v>
      </c>
      <c r="F1848" s="13">
        <f t="shared" si="106"/>
        <v>41442</v>
      </c>
      <c r="G1848" s="13">
        <f>VLOOKUP(B1848,SAOM!B$2:D3392,3,0)</f>
        <v>41442</v>
      </c>
      <c r="H1848" s="13">
        <f t="shared" si="105"/>
        <v>41457</v>
      </c>
      <c r="I1848" s="13" t="s">
        <v>458</v>
      </c>
      <c r="J1848" s="10" t="s">
        <v>688</v>
      </c>
      <c r="K1848" s="33" t="str">
        <f>VLOOKUP(B1848,SAOM!B$2:H3389,4,0)</f>
        <v>Agendado</v>
      </c>
      <c r="L1848" s="10" t="s">
        <v>456</v>
      </c>
      <c r="M1848" s="33" t="str">
        <f>VLOOKUP(B1848,SAOM!B$2:F3675,5,0)</f>
        <v>Lider</v>
      </c>
      <c r="N1848" s="11" t="s">
        <v>14010</v>
      </c>
      <c r="O1848" s="11" t="str">
        <f>VLOOKUP(N1848,Coordenadas!B$2:C2695,2,0)</f>
        <v>TRIÂNGULO DO NORTE</v>
      </c>
      <c r="P1848" s="11" t="str">
        <f>VLOOKUP(N1848,Coordenadas!B$2:D2695,3,0)</f>
        <v>18°43'S</v>
      </c>
      <c r="Q1848" s="11" t="str">
        <f>VLOOKUP(N1848,Coordenadas!B$2:E2695,4,0)</f>
        <v>47°30'O</v>
      </c>
      <c r="R1848" s="33">
        <v>4033</v>
      </c>
      <c r="S1848" s="13">
        <v>41400</v>
      </c>
      <c r="T1848" s="35" t="str">
        <f>VLOOKUP(B1848,SAOM!B$2:M3389,9,0)</f>
        <v>Euciene Mota</v>
      </c>
      <c r="U1848" s="13" t="str">
        <f>VLOOKUP(B1848,SAOM!B$2:N3389,10,0)</f>
        <v>RUA J S/N - BAIRRO CATULINA 1</v>
      </c>
      <c r="V1848" s="35" t="str">
        <f>VLOOKUP(B1848,SAOM!B$2:P3389,12,0)</f>
        <v>34 3849-1210</v>
      </c>
      <c r="W1848" s="60" t="str">
        <f>VLOOKUP(B1848,SAOM!B$2:O3389,11,0)</f>
        <v>38500-000</v>
      </c>
      <c r="X1848" s="33" t="str">
        <f>VLOOKUP(B1848,SAOM!B$2:Q3389,13,0)</f>
        <v>-</v>
      </c>
      <c r="Y1848" s="13"/>
      <c r="Z1848" s="50"/>
      <c r="AA1848" s="28"/>
      <c r="AB1848" s="28"/>
      <c r="AC1848" s="287" t="e">
        <f>VLOOKUP(D1848,Faturamento!D$3:F3283,3,0)</f>
        <v>#N/A</v>
      </c>
      <c r="AD1848" s="41"/>
      <c r="AE1848" s="14" t="str">
        <f>VLOOKUP(B1848,SAOM!B$2:T3389,16,0)</f>
        <v>-</v>
      </c>
      <c r="AF1848" s="14">
        <f t="shared" si="104"/>
        <v>90</v>
      </c>
      <c r="AG1848" s="14"/>
      <c r="AH1848" s="14"/>
      <c r="AI1848" s="47"/>
      <c r="AJ1848" s="114"/>
      <c r="AK1848" s="114"/>
      <c r="AL1848" s="11" t="str">
        <f>VLOOKUP(B1848,SAOM!B$2:U3506,20,0)</f>
        <v>-</v>
      </c>
    </row>
    <row r="1849" spans="1:38" s="15" customFormat="1" ht="15.75" customHeight="1">
      <c r="A1849" s="39">
        <v>6122</v>
      </c>
      <c r="B1849" s="31">
        <v>6122</v>
      </c>
      <c r="C1849" s="31">
        <v>6122</v>
      </c>
      <c r="D1849" s="33" t="str">
        <f>VLOOKUP(B1849,SAOM!B$2:H3506,7,0)</f>
        <v>-</v>
      </c>
      <c r="E1849" s="13">
        <v>41397</v>
      </c>
      <c r="F1849" s="13">
        <f t="shared" si="106"/>
        <v>41442</v>
      </c>
      <c r="G1849" s="13">
        <f>VLOOKUP(B1849,SAOM!B$2:D3393,3,0)</f>
        <v>41442</v>
      </c>
      <c r="H1849" s="13">
        <f t="shared" si="105"/>
        <v>41457</v>
      </c>
      <c r="I1849" s="13" t="s">
        <v>458</v>
      </c>
      <c r="J1849" s="10" t="s">
        <v>688</v>
      </c>
      <c r="K1849" s="33" t="str">
        <f>VLOOKUP(B1849,SAOM!B$2:H3390,4,0)</f>
        <v>Agendado</v>
      </c>
      <c r="L1849" s="10" t="s">
        <v>456</v>
      </c>
      <c r="M1849" s="33" t="str">
        <f>VLOOKUP(B1849,SAOM!B$2:F3676,5,0)</f>
        <v>Lider</v>
      </c>
      <c r="N1849" s="11" t="s">
        <v>14010</v>
      </c>
      <c r="O1849" s="11" t="str">
        <f>VLOOKUP(N1849,Coordenadas!B$2:C2696,2,0)</f>
        <v>TRIÂNGULO DO NORTE</v>
      </c>
      <c r="P1849" s="11" t="str">
        <f>VLOOKUP(N1849,Coordenadas!B$2:D2696,3,0)</f>
        <v>18°43'S</v>
      </c>
      <c r="Q1849" s="11" t="str">
        <f>VLOOKUP(N1849,Coordenadas!B$2:E2696,4,0)</f>
        <v>47°30'O</v>
      </c>
      <c r="R1849" s="33">
        <v>4033</v>
      </c>
      <c r="S1849" s="13">
        <v>41400</v>
      </c>
      <c r="T1849" s="35" t="str">
        <f>VLOOKUP(B1849,SAOM!B$2:M3390,9,0)</f>
        <v xml:space="preserve"> 	Sandra e Almerinda</v>
      </c>
      <c r="U1849" s="13" t="str">
        <f>VLOOKUP(B1849,SAOM!B$2:N3390,10,0)</f>
        <v>RUA CEL. JOSÉ CARDOSO 900 - BAIRRO LAMBARI</v>
      </c>
      <c r="V1849" s="35" t="str">
        <f>VLOOKUP(B1849,SAOM!B$2:P3390,12,0)</f>
        <v xml:space="preserve"> 	34 3842-1979</v>
      </c>
      <c r="W1849" s="60" t="str">
        <f>VLOOKUP(B1849,SAOM!B$2:O3390,11,0)</f>
        <v>38500-000</v>
      </c>
      <c r="X1849" s="33" t="str">
        <f>VLOOKUP(B1849,SAOM!B$2:Q3390,13,0)</f>
        <v>-</v>
      </c>
      <c r="Y1849" s="13"/>
      <c r="Z1849" s="50"/>
      <c r="AA1849" s="28"/>
      <c r="AB1849" s="28"/>
      <c r="AC1849" s="287" t="e">
        <f>VLOOKUP(D1849,Faturamento!D$3:F3284,3,0)</f>
        <v>#N/A</v>
      </c>
      <c r="AD1849" s="41"/>
      <c r="AE1849" s="14" t="str">
        <f>VLOOKUP(B1849,SAOM!B$2:T3390,16,0)</f>
        <v>-</v>
      </c>
      <c r="AF1849" s="14">
        <f t="shared" si="104"/>
        <v>90</v>
      </c>
      <c r="AG1849" s="14"/>
      <c r="AH1849" s="14"/>
      <c r="AI1849" s="47"/>
      <c r="AJ1849" s="114"/>
      <c r="AK1849" s="114"/>
      <c r="AL1849" s="11" t="str">
        <f>VLOOKUP(B1849,SAOM!B$2:U3507,20,0)</f>
        <v>-</v>
      </c>
    </row>
    <row r="1850" spans="1:38" s="15" customFormat="1" ht="15.75" customHeight="1">
      <c r="A1850" s="39">
        <v>6138</v>
      </c>
      <c r="B1850" s="31">
        <v>6138</v>
      </c>
      <c r="C1850" s="31">
        <v>6138</v>
      </c>
      <c r="D1850" s="33" t="str">
        <f>VLOOKUP(B1850,SAOM!B$2:H3507,7,0)</f>
        <v>-</v>
      </c>
      <c r="E1850" s="13">
        <v>41397</v>
      </c>
      <c r="F1850" s="13">
        <f t="shared" si="106"/>
        <v>41442</v>
      </c>
      <c r="G1850" s="13">
        <f>VLOOKUP(B1850,SAOM!B$2:D3394,3,0)</f>
        <v>41442</v>
      </c>
      <c r="H1850" s="13">
        <f t="shared" si="105"/>
        <v>41457</v>
      </c>
      <c r="I1850" s="13" t="s">
        <v>458</v>
      </c>
      <c r="J1850" s="10" t="s">
        <v>688</v>
      </c>
      <c r="K1850" s="33" t="str">
        <f>VLOOKUP(B1850,SAOM!B$2:H3391,4,0)</f>
        <v>Agendado</v>
      </c>
      <c r="L1850" s="10" t="s">
        <v>456</v>
      </c>
      <c r="M1850" s="33" t="str">
        <f>VLOOKUP(B1850,SAOM!B$2:F3677,5,0)</f>
        <v>Lider</v>
      </c>
      <c r="N1850" s="11" t="s">
        <v>14000</v>
      </c>
      <c r="O1850" s="11" t="str">
        <f>VLOOKUP(N1850,Coordenadas!B$2:C2697,2,0)</f>
        <v>CENTRO</v>
      </c>
      <c r="P1850" s="11" t="str">
        <f>VLOOKUP(N1850,Coordenadas!B$2:D2697,3,0)</f>
        <v>19°33'S</v>
      </c>
      <c r="Q1850" s="11" t="str">
        <f>VLOOKUP(N1850,Coordenadas!B$2:E2697,4,0)</f>
        <v>44°05'O</v>
      </c>
      <c r="R1850" s="33">
        <v>4033</v>
      </c>
      <c r="S1850" s="13">
        <v>41400</v>
      </c>
      <c r="T1850" s="35" t="str">
        <f>VLOOKUP(B1850,SAOM!B$2:M3391,9,0)</f>
        <v xml:space="preserve"> 	Jane de Paula</v>
      </c>
      <c r="U1850" s="13" t="str">
        <f>VLOOKUP(B1850,SAOM!B$2:N3391,10,0)</f>
        <v>Rua Carlos Miligrama, s/n.º - Bairro Industrial /Bom Jesus 2</v>
      </c>
      <c r="V1850" s="35" t="str">
        <f>VLOOKUP(B1850,SAOM!B$2:P3391,12,0)</f>
        <v xml:space="preserve"> 	3712 7471</v>
      </c>
      <c r="W1850" s="60" t="str">
        <f>VLOOKUP(B1850,SAOM!B$2:O3391,11,0)</f>
        <v>35720-000</v>
      </c>
      <c r="X1850" s="33" t="str">
        <f>VLOOKUP(B1850,SAOM!B$2:Q3391,13,0)</f>
        <v>-</v>
      </c>
      <c r="Y1850" s="13">
        <v>41408</v>
      </c>
      <c r="Z1850" s="50" t="s">
        <v>4973</v>
      </c>
      <c r="AA1850" s="28"/>
      <c r="AB1850" s="28"/>
      <c r="AC1850" s="287" t="e">
        <f>VLOOKUP(D1850,Faturamento!D$3:F3285,3,0)</f>
        <v>#N/A</v>
      </c>
      <c r="AD1850" s="41"/>
      <c r="AE1850" s="14" t="str">
        <f>VLOOKUP(B1850,SAOM!B$2:T3391,16,0)</f>
        <v>-</v>
      </c>
      <c r="AF1850" s="14">
        <f t="shared" si="104"/>
        <v>90</v>
      </c>
      <c r="AG1850" s="14"/>
      <c r="AH1850" s="14"/>
      <c r="AI1850" s="47"/>
      <c r="AJ1850" s="114"/>
      <c r="AK1850" s="114"/>
      <c r="AL1850" s="11" t="str">
        <f>VLOOKUP(B1850,SAOM!B$2:U3508,20,0)</f>
        <v>-</v>
      </c>
    </row>
    <row r="1851" spans="1:38" s="15" customFormat="1" ht="15.75" customHeight="1">
      <c r="A1851" s="39">
        <v>6139</v>
      </c>
      <c r="B1851" s="31">
        <v>6139</v>
      </c>
      <c r="C1851" s="31">
        <v>6139</v>
      </c>
      <c r="D1851" s="33" t="str">
        <f>VLOOKUP(B1851,SAOM!B$2:H3508,7,0)</f>
        <v>-</v>
      </c>
      <c r="E1851" s="13">
        <v>41397</v>
      </c>
      <c r="F1851" s="13">
        <f t="shared" si="106"/>
        <v>41442</v>
      </c>
      <c r="G1851" s="13">
        <f>VLOOKUP(B1851,SAOM!B$2:D3395,3,0)</f>
        <v>41442</v>
      </c>
      <c r="H1851" s="13">
        <f t="shared" si="105"/>
        <v>41457</v>
      </c>
      <c r="I1851" s="13" t="s">
        <v>458</v>
      </c>
      <c r="J1851" s="10" t="s">
        <v>688</v>
      </c>
      <c r="K1851" s="33" t="str">
        <f>VLOOKUP(B1851,SAOM!B$2:H3392,4,0)</f>
        <v>A agendar</v>
      </c>
      <c r="L1851" s="10" t="s">
        <v>456</v>
      </c>
      <c r="M1851" s="33" t="str">
        <f>VLOOKUP(B1851,SAOM!B$2:F3678,5,0)</f>
        <v>Lider</v>
      </c>
      <c r="N1851" s="11" t="s">
        <v>14000</v>
      </c>
      <c r="O1851" s="11" t="str">
        <f>VLOOKUP(N1851,Coordenadas!B$2:C2698,2,0)</f>
        <v>CENTRO</v>
      </c>
      <c r="P1851" s="11" t="str">
        <f>VLOOKUP(N1851,Coordenadas!B$2:D2698,3,0)</f>
        <v>19°33'S</v>
      </c>
      <c r="Q1851" s="11" t="str">
        <f>VLOOKUP(N1851,Coordenadas!B$2:E2698,4,0)</f>
        <v>44°05'O</v>
      </c>
      <c r="R1851" s="33">
        <v>4033</v>
      </c>
      <c r="S1851" s="13">
        <v>41400</v>
      </c>
      <c r="T1851" s="35" t="str">
        <f>VLOOKUP(B1851,SAOM!B$2:M3392,9,0)</f>
        <v xml:space="preserve"> 	Celmira Rocha</v>
      </c>
      <c r="U1851" s="13" t="str">
        <f>VLOOKUP(B1851,SAOM!B$2:N3392,10,0)</f>
        <v>Rua Tranquilino José Pereira, 110 - Bairro Estação</v>
      </c>
      <c r="V1851" s="35" t="str">
        <f>VLOOKUP(B1851,SAOM!B$2:P3392,12,0)</f>
        <v xml:space="preserve"> 	3712 4299</v>
      </c>
      <c r="W1851" s="60" t="str">
        <f>VLOOKUP(B1851,SAOM!B$2:O3392,11,0)</f>
        <v>35720-000</v>
      </c>
      <c r="X1851" s="33" t="str">
        <f>VLOOKUP(B1851,SAOM!B$2:Q3392,13,0)</f>
        <v>-</v>
      </c>
      <c r="Y1851" s="13"/>
      <c r="Z1851" s="50"/>
      <c r="AA1851" s="28"/>
      <c r="AB1851" s="28"/>
      <c r="AC1851" s="287" t="e">
        <f>VLOOKUP(D1851,Faturamento!D$3:F3286,3,0)</f>
        <v>#N/A</v>
      </c>
      <c r="AD1851" s="41"/>
      <c r="AE1851" s="14" t="str">
        <f>VLOOKUP(B1851,SAOM!B$2:T3392,16,0)</f>
        <v>-</v>
      </c>
      <c r="AF1851" s="14">
        <f t="shared" si="104"/>
        <v>90</v>
      </c>
      <c r="AG1851" s="14"/>
      <c r="AH1851" s="14"/>
      <c r="AI1851" s="47"/>
      <c r="AJ1851" s="114"/>
      <c r="AK1851" s="114"/>
      <c r="AL1851" s="11" t="str">
        <f>VLOOKUP(B1851,SAOM!B$2:U3509,20,0)</f>
        <v>-</v>
      </c>
    </row>
    <row r="1852" spans="1:38" s="15" customFormat="1" ht="15.75" customHeight="1">
      <c r="A1852" s="39">
        <v>5317</v>
      </c>
      <c r="B1852" s="31">
        <v>5317</v>
      </c>
      <c r="C1852" s="31">
        <v>5317</v>
      </c>
      <c r="D1852" s="33" t="str">
        <f>VLOOKUP(B1852,SAOM!B$2:H3509,7,0)</f>
        <v>-</v>
      </c>
      <c r="E1852" s="13">
        <v>41397</v>
      </c>
      <c r="F1852" s="13">
        <f t="shared" si="106"/>
        <v>41442</v>
      </c>
      <c r="G1852" s="13">
        <f>VLOOKUP(B1852,SAOM!B$2:D3396,3,0)</f>
        <v>41442</v>
      </c>
      <c r="H1852" s="13">
        <f t="shared" si="105"/>
        <v>41457</v>
      </c>
      <c r="I1852" s="13" t="s">
        <v>458</v>
      </c>
      <c r="J1852" s="10" t="s">
        <v>688</v>
      </c>
      <c r="K1852" s="33" t="str">
        <f>VLOOKUP(B1852,SAOM!B$2:H3393,4,0)</f>
        <v>A agendar</v>
      </c>
      <c r="L1852" s="10" t="s">
        <v>14234</v>
      </c>
      <c r="M1852" s="33" t="str">
        <f>VLOOKUP(B1852,SAOM!B$2:F3679,5,0)</f>
        <v>SH Sat</v>
      </c>
      <c r="N1852" s="11" t="s">
        <v>3240</v>
      </c>
      <c r="O1852" s="11" t="str">
        <f>VLOOKUP(N1852,Coordenadas!B$2:C2699,2,0)</f>
        <v>SUDESTE</v>
      </c>
      <c r="P1852" s="11" t="str">
        <f>VLOOKUP(N1852,Coordenadas!B$2:D2699,3,0)</f>
        <v>22°12'S</v>
      </c>
      <c r="Q1852" s="11" t="str">
        <f>VLOOKUP(N1852,Coordenadas!B$2:E2699,4,0)</f>
        <v>44°15'O</v>
      </c>
      <c r="R1852" s="33">
        <v>4033</v>
      </c>
      <c r="S1852" s="13">
        <v>41400</v>
      </c>
      <c r="T1852" s="35" t="str">
        <f>VLOOKUP(B1852,SAOM!B$2:M3393,9,0)</f>
        <v xml:space="preserve"> 	Sandra Neves</v>
      </c>
      <c r="U1852" s="13" t="str">
        <f>VLOOKUP(B1852,SAOM!B$2:N3393,10,0)</f>
        <v>Rua Arantina, 241 - Bairro Centro</v>
      </c>
      <c r="V1852" s="35" t="str">
        <f>VLOOKUP(B1852,SAOM!B$2:P3393,12,0)</f>
        <v xml:space="preserve"> 	32 3295 1118</v>
      </c>
      <c r="W1852" s="60" t="str">
        <f>VLOOKUP(B1852,SAOM!B$2:O3393,11,0)</f>
        <v>37330-000</v>
      </c>
      <c r="X1852" s="33" t="str">
        <f>VLOOKUP(B1852,SAOM!B$2:Q3393,13,0)</f>
        <v>-</v>
      </c>
      <c r="Y1852" s="13"/>
      <c r="Z1852" s="50"/>
      <c r="AA1852" s="28"/>
      <c r="AB1852" s="28"/>
      <c r="AC1852" s="287" t="e">
        <f>VLOOKUP(D1852,Faturamento!D$3:F3287,3,0)</f>
        <v>#N/A</v>
      </c>
      <c r="AD1852" s="41"/>
      <c r="AE1852" s="14" t="str">
        <f>VLOOKUP(B1852,SAOM!B$2:T3393,16,0)</f>
        <v>-</v>
      </c>
      <c r="AF1852" s="14">
        <f t="shared" si="104"/>
        <v>90</v>
      </c>
      <c r="AG1852" s="14"/>
      <c r="AH1852" s="14"/>
      <c r="AI1852" s="47"/>
      <c r="AJ1852" s="114"/>
      <c r="AK1852" s="114"/>
      <c r="AL1852" s="11" t="str">
        <f>VLOOKUP(B1852,SAOM!B$2:U3510,20,0)</f>
        <v>-</v>
      </c>
    </row>
    <row r="1853" spans="1:38" s="15" customFormat="1" ht="15.75" customHeight="1">
      <c r="A1853" s="39">
        <v>5360</v>
      </c>
      <c r="B1853" s="31">
        <v>5360</v>
      </c>
      <c r="C1853" s="31">
        <v>5360</v>
      </c>
      <c r="D1853" s="33" t="str">
        <f>VLOOKUP(B1853,SAOM!B$2:H3510,7,0)</f>
        <v>-</v>
      </c>
      <c r="E1853" s="13">
        <v>41397</v>
      </c>
      <c r="F1853" s="13">
        <f t="shared" si="106"/>
        <v>41442</v>
      </c>
      <c r="G1853" s="13">
        <f>VLOOKUP(B1853,SAOM!B$2:D3397,3,0)</f>
        <v>41442</v>
      </c>
      <c r="H1853" s="13">
        <f t="shared" si="105"/>
        <v>41457</v>
      </c>
      <c r="I1853" s="13" t="s">
        <v>458</v>
      </c>
      <c r="J1853" s="10" t="s">
        <v>12061</v>
      </c>
      <c r="K1853" s="33" t="str">
        <f>VLOOKUP(B1853,SAOM!B$2:H3394,4,0)</f>
        <v>A agendar</v>
      </c>
      <c r="L1853" s="10" t="s">
        <v>456</v>
      </c>
      <c r="M1853" s="33" t="str">
        <f>VLOOKUP(B1853,SAOM!B$2:F3680,5,0)</f>
        <v>Lider</v>
      </c>
      <c r="N1853" s="11" t="s">
        <v>13960</v>
      </c>
      <c r="O1853" s="11" t="str">
        <f>VLOOKUP(N1853,Coordenadas!B$2:C2700,2,0)</f>
        <v>LESTE</v>
      </c>
      <c r="P1853" s="11" t="str">
        <f>VLOOKUP(N1853,Coordenadas!B$2:D2700,3,0)</f>
        <v>19°33'S</v>
      </c>
      <c r="Q1853" s="11" t="str">
        <f>VLOOKUP(N1853,Coordenadas!B$2:E2700,4,0)</f>
        <v>42°08'O</v>
      </c>
      <c r="R1853" s="33">
        <v>4033</v>
      </c>
      <c r="S1853" s="13">
        <v>41403</v>
      </c>
      <c r="T1853" s="35" t="str">
        <f>VLOOKUP(B1853,SAOM!B$2:M3394,9,0)</f>
        <v>Luciana Negri Tamanaka</v>
      </c>
      <c r="U1853" s="13" t="str">
        <f>VLOOKUP(B1853,SAOM!B$2:N3394,10,0)</f>
        <v>Rua Teófilo José Moreira, 88 - Bairro Centro</v>
      </c>
      <c r="V1853" s="35">
        <f>VLOOKUP(B1853,SAOM!B$2:P3394,12,0)</f>
        <v>3315.4885245901642</v>
      </c>
      <c r="W1853" s="60" t="str">
        <f>VLOOKUP(B1853,SAOM!B$2:O3394,11,0)</f>
        <v>35330-000</v>
      </c>
      <c r="X1853" s="33" t="str">
        <f>VLOOKUP(B1853,SAOM!B$2:Q3394,13,0)</f>
        <v>-</v>
      </c>
      <c r="Y1853" s="13"/>
      <c r="Z1853" s="50"/>
      <c r="AA1853" s="28"/>
      <c r="AB1853" s="28"/>
      <c r="AC1853" s="287" t="e">
        <f>VLOOKUP(D1853,Faturamento!D$3:F3288,3,0)</f>
        <v>#N/A</v>
      </c>
      <c r="AD1853" s="41"/>
      <c r="AE1853" s="14" t="str">
        <f>VLOOKUP(B1853,SAOM!B$2:T3394,16,0)</f>
        <v>09/05/2013 15:30:04 	Hernan Martins Alves 	Liberar para adicionar o celular 8422 1214 Luciano Batista Furtado  	Pendência Ativação</v>
      </c>
      <c r="AF1853" s="14">
        <f t="shared" si="104"/>
        <v>90</v>
      </c>
      <c r="AG1853" s="14"/>
      <c r="AH1853" s="14"/>
      <c r="AI1853" s="47"/>
      <c r="AJ1853" s="114"/>
      <c r="AK1853" s="114"/>
      <c r="AL1853" s="11" t="str">
        <f>VLOOKUP(B1853,SAOM!B$2:U3511,20,0)</f>
        <v>-</v>
      </c>
    </row>
    <row r="1854" spans="1:38" s="15" customFormat="1" ht="15.75" customHeight="1">
      <c r="A1854" s="39">
        <v>5361</v>
      </c>
      <c r="B1854" s="31">
        <v>5361</v>
      </c>
      <c r="C1854" s="31">
        <v>5361</v>
      </c>
      <c r="D1854" s="33" t="str">
        <f>VLOOKUP(B1854,SAOM!B$2:H3511,7,0)</f>
        <v>-</v>
      </c>
      <c r="E1854" s="13">
        <v>41397</v>
      </c>
      <c r="F1854" s="13">
        <f t="shared" si="106"/>
        <v>41442</v>
      </c>
      <c r="G1854" s="13">
        <f>VLOOKUP(B1854,SAOM!B$2:D3398,3,0)</f>
        <v>41442</v>
      </c>
      <c r="H1854" s="13">
        <f t="shared" si="105"/>
        <v>41457</v>
      </c>
      <c r="I1854" s="13" t="s">
        <v>458</v>
      </c>
      <c r="J1854" s="10" t="s">
        <v>688</v>
      </c>
      <c r="K1854" s="33" t="str">
        <f>VLOOKUP(B1854,SAOM!B$2:H3395,4,0)</f>
        <v>A agendar</v>
      </c>
      <c r="L1854" s="10" t="s">
        <v>456</v>
      </c>
      <c r="M1854" s="33" t="str">
        <f>VLOOKUP(B1854,SAOM!B$2:F3681,5,0)</f>
        <v>Lider</v>
      </c>
      <c r="N1854" s="11" t="s">
        <v>13960</v>
      </c>
      <c r="O1854" s="11" t="str">
        <f>VLOOKUP(N1854,Coordenadas!B$2:C2701,2,0)</f>
        <v>LESTE</v>
      </c>
      <c r="P1854" s="11" t="str">
        <f>VLOOKUP(N1854,Coordenadas!B$2:D2701,3,0)</f>
        <v>19°33'S</v>
      </c>
      <c r="Q1854" s="11" t="str">
        <f>VLOOKUP(N1854,Coordenadas!B$2:E2701,4,0)</f>
        <v>42°08'O</v>
      </c>
      <c r="R1854" s="33">
        <v>4033</v>
      </c>
      <c r="S1854" s="13">
        <v>41400</v>
      </c>
      <c r="T1854" s="35" t="str">
        <f>VLOOKUP(B1854,SAOM!B$2:M3395,9,0)</f>
        <v xml:space="preserve"> 	Vera Lúcia Moreira</v>
      </c>
      <c r="U1854" s="13" t="str">
        <f>VLOOKUP(B1854,SAOM!B$2:N3395,10,0)</f>
        <v>Rua Osvaldo Silva Araújo,516 - Bairro Centro</v>
      </c>
      <c r="V1854" s="35" t="str">
        <f>VLOOKUP(B1854,SAOM!B$2:P3395,12,0)</f>
        <v xml:space="preserve"> 	3315 1043/3181/213</v>
      </c>
      <c r="W1854" s="60" t="str">
        <f>VLOOKUP(B1854,SAOM!B$2:O3395,11,0)</f>
        <v>35330-000</v>
      </c>
      <c r="X1854" s="33" t="str">
        <f>VLOOKUP(B1854,SAOM!B$2:Q3395,13,0)</f>
        <v>-</v>
      </c>
      <c r="Y1854" s="13"/>
      <c r="Z1854" s="50"/>
      <c r="AA1854" s="28"/>
      <c r="AB1854" s="28"/>
      <c r="AC1854" s="287" t="e">
        <f>VLOOKUP(D1854,Faturamento!D$3:F3289,3,0)</f>
        <v>#N/A</v>
      </c>
      <c r="AD1854" s="41"/>
      <c r="AE1854" s="14" t="str">
        <f>VLOOKUP(B1854,SAOM!B$2:T3395,16,0)</f>
        <v>-</v>
      </c>
      <c r="AF1854" s="14">
        <f t="shared" si="104"/>
        <v>90</v>
      </c>
      <c r="AG1854" s="14"/>
      <c r="AH1854" s="14"/>
      <c r="AI1854" s="47"/>
      <c r="AJ1854" s="114"/>
      <c r="AK1854" s="114"/>
      <c r="AL1854" s="11" t="str">
        <f>VLOOKUP(B1854,SAOM!B$2:U3512,20,0)</f>
        <v>-</v>
      </c>
    </row>
    <row r="1855" spans="1:38" s="15" customFormat="1" ht="15.75" customHeight="1">
      <c r="A1855" s="39">
        <v>5438</v>
      </c>
      <c r="B1855" s="31">
        <v>5438</v>
      </c>
      <c r="C1855" s="31">
        <v>5438</v>
      </c>
      <c r="D1855" s="33" t="str">
        <f>VLOOKUP(B1855,SAOM!B$2:H3512,7,0)</f>
        <v>-</v>
      </c>
      <c r="E1855" s="13">
        <v>41397</v>
      </c>
      <c r="F1855" s="13">
        <f t="shared" si="106"/>
        <v>41442</v>
      </c>
      <c r="G1855" s="13">
        <f>VLOOKUP(B1855,SAOM!B$2:D3399,3,0)</f>
        <v>41442</v>
      </c>
      <c r="H1855" s="13">
        <f t="shared" si="105"/>
        <v>41457</v>
      </c>
      <c r="I1855" s="13" t="s">
        <v>458</v>
      </c>
      <c r="J1855" s="10" t="s">
        <v>688</v>
      </c>
      <c r="K1855" s="33" t="str">
        <f>VLOOKUP(B1855,SAOM!B$2:H3396,4,0)</f>
        <v>A agendar</v>
      </c>
      <c r="L1855" s="10" t="s">
        <v>456</v>
      </c>
      <c r="M1855" s="33" t="str">
        <f>VLOOKUP(B1855,SAOM!B$2:F3682,5,0)</f>
        <v>Lider</v>
      </c>
      <c r="N1855" s="11" t="s">
        <v>926</v>
      </c>
      <c r="O1855" s="11" t="str">
        <f>VLOOKUP(N1855,Coordenadas!B$2:C2702,2,0)</f>
        <v>SUL</v>
      </c>
      <c r="P1855" s="11" t="str">
        <f>VLOOKUP(N1855,Coordenadas!B$2:D2702,3,0)</f>
        <v xml:space="preserve"> 20°36'16.79"S</v>
      </c>
      <c r="Q1855" s="11" t="str">
        <f>VLOOKUP(N1855,Coordenadas!B$2:E2702,4,0)</f>
        <v xml:space="preserve"> 46° 4'18.75"O</v>
      </c>
      <c r="R1855" s="33">
        <v>4033</v>
      </c>
      <c r="S1855" s="13">
        <v>41400</v>
      </c>
      <c r="T1855" s="35" t="str">
        <f>VLOOKUP(B1855,SAOM!B$2:M3396,9,0)</f>
        <v xml:space="preserve"> 	Jiliana Magalhães Lobo</v>
      </c>
      <c r="U1855" s="13" t="str">
        <f>VLOOKUP(B1855,SAOM!B$2:N3396,10,0)</f>
        <v>José Soares de Oliveira, 240 - Bairro Jardim Europa</v>
      </c>
      <c r="V1855" s="35" t="str">
        <f>VLOOKUP(B1855,SAOM!B$2:P3396,12,0)</f>
        <v>37 3373 1981</v>
      </c>
      <c r="W1855" s="60" t="str">
        <f>VLOOKUP(B1855,SAOM!B$2:O3396,11,0)</f>
        <v>37930-000</v>
      </c>
      <c r="X1855" s="33" t="str">
        <f>VLOOKUP(B1855,SAOM!B$2:Q3396,13,0)</f>
        <v>-</v>
      </c>
      <c r="Y1855" s="13"/>
      <c r="Z1855" s="50"/>
      <c r="AA1855" s="28"/>
      <c r="AB1855" s="28"/>
      <c r="AC1855" s="287" t="e">
        <f>VLOOKUP(D1855,Faturamento!D$3:F3290,3,0)</f>
        <v>#N/A</v>
      </c>
      <c r="AD1855" s="41"/>
      <c r="AE1855" s="14" t="str">
        <f>VLOOKUP(B1855,SAOM!B$2:T3396,16,0)</f>
        <v>-</v>
      </c>
      <c r="AF1855" s="14">
        <f t="shared" si="104"/>
        <v>90</v>
      </c>
      <c r="AG1855" s="14"/>
      <c r="AH1855" s="14"/>
      <c r="AI1855" s="47"/>
      <c r="AJ1855" s="114"/>
      <c r="AK1855" s="114"/>
      <c r="AL1855" s="11" t="str">
        <f>VLOOKUP(B1855,SAOM!B$2:U3513,20,0)</f>
        <v>-</v>
      </c>
    </row>
    <row r="1856" spans="1:38" s="15" customFormat="1" ht="15.75" customHeight="1">
      <c r="A1856" s="39">
        <v>5607</v>
      </c>
      <c r="B1856" s="31">
        <v>5607</v>
      </c>
      <c r="C1856" s="31">
        <v>5607</v>
      </c>
      <c r="D1856" s="33" t="str">
        <f>VLOOKUP(B1856,SAOM!B$2:H3513,7,0)</f>
        <v>-</v>
      </c>
      <c r="E1856" s="13">
        <v>41397</v>
      </c>
      <c r="F1856" s="13">
        <f t="shared" si="106"/>
        <v>41442</v>
      </c>
      <c r="G1856" s="13">
        <f>VLOOKUP(B1856,SAOM!B$2:D3400,3,0)</f>
        <v>41442</v>
      </c>
      <c r="H1856" s="13">
        <f t="shared" si="105"/>
        <v>41457</v>
      </c>
      <c r="I1856" s="13" t="s">
        <v>458</v>
      </c>
      <c r="J1856" s="10" t="s">
        <v>688</v>
      </c>
      <c r="K1856" s="33" t="str">
        <f>VLOOKUP(B1856,SAOM!B$2:H3397,4,0)</f>
        <v>A agendar</v>
      </c>
      <c r="L1856" s="10" t="s">
        <v>14234</v>
      </c>
      <c r="M1856" s="33" t="str">
        <f>VLOOKUP(B1856,SAOM!B$2:F3683,5,0)</f>
        <v>Lider</v>
      </c>
      <c r="N1856" s="11" t="s">
        <v>14108</v>
      </c>
      <c r="O1856" s="11" t="str">
        <f>VLOOKUP(N1856,Coordenadas!B$2:C2703,2,0)</f>
        <v>SUDESTE</v>
      </c>
      <c r="P1856" s="11" t="str">
        <f>VLOOKUP(N1856,Coordenadas!B$2:D2703,3,0)</f>
        <v>21°22'S</v>
      </c>
      <c r="Q1856" s="11" t="str">
        <f>VLOOKUP(N1856,Coordenadas!B$2:E2703,4,0)</f>
        <v>43°15'O</v>
      </c>
      <c r="R1856" s="33">
        <v>4033</v>
      </c>
      <c r="S1856" s="13">
        <v>41400</v>
      </c>
      <c r="T1856" s="35" t="str">
        <f>VLOOKUP(B1856,SAOM!B$2:M3397,9,0)</f>
        <v xml:space="preserve"> 	RICARDO MATOSO DE FARIA</v>
      </c>
      <c r="U1856" s="13" t="str">
        <f>VLOOKUP(B1856,SAOM!B$2:N3397,10,0)</f>
        <v>RUA SINVAL BORGES S/N - BAIRRO CENTRO</v>
      </c>
      <c r="V1856" s="35" t="str">
        <f>VLOOKUP(B1856,SAOM!B$2:P3397,12,0)</f>
        <v>(32)3253-1192</v>
      </c>
      <c r="W1856" s="60" t="str">
        <f>VLOOKUP(B1856,SAOM!B$2:O3397,11,0)</f>
        <v>36165-000</v>
      </c>
      <c r="X1856" s="33" t="str">
        <f>VLOOKUP(B1856,SAOM!B$2:Q3397,13,0)</f>
        <v>-</v>
      </c>
      <c r="Y1856" s="13"/>
      <c r="Z1856" s="50"/>
      <c r="AA1856" s="28"/>
      <c r="AB1856" s="28"/>
      <c r="AC1856" s="287" t="e">
        <f>VLOOKUP(D1856,Faturamento!D$3:F3291,3,0)</f>
        <v>#N/A</v>
      </c>
      <c r="AD1856" s="41"/>
      <c r="AE1856" s="14" t="str">
        <f>VLOOKUP(B1856,SAOM!B$2:T3397,16,0)</f>
        <v>-</v>
      </c>
      <c r="AF1856" s="14">
        <f t="shared" si="104"/>
        <v>90</v>
      </c>
      <c r="AG1856" s="14"/>
      <c r="AH1856" s="14"/>
      <c r="AI1856" s="47"/>
      <c r="AJ1856" s="114"/>
      <c r="AK1856" s="114"/>
      <c r="AL1856" s="11" t="str">
        <f>VLOOKUP(B1856,SAOM!B$2:U3514,20,0)</f>
        <v>-</v>
      </c>
    </row>
    <row r="1857" spans="1:38" s="15" customFormat="1" ht="15.75" customHeight="1">
      <c r="A1857" s="39">
        <v>5641</v>
      </c>
      <c r="B1857" s="31">
        <v>5641</v>
      </c>
      <c r="C1857" s="31">
        <v>5641</v>
      </c>
      <c r="D1857" s="33" t="str">
        <f>VLOOKUP(B1857,SAOM!B$2:H3514,7,0)</f>
        <v>-</v>
      </c>
      <c r="E1857" s="13">
        <v>41397</v>
      </c>
      <c r="F1857" s="13">
        <f t="shared" si="106"/>
        <v>41442</v>
      </c>
      <c r="G1857" s="13">
        <f>VLOOKUP(B1857,SAOM!B$2:D3401,3,0)</f>
        <v>41442</v>
      </c>
      <c r="H1857" s="13">
        <f t="shared" si="105"/>
        <v>41457</v>
      </c>
      <c r="I1857" s="13" t="s">
        <v>458</v>
      </c>
      <c r="J1857" s="10" t="s">
        <v>688</v>
      </c>
      <c r="K1857" s="33" t="str">
        <f>VLOOKUP(B1857,SAOM!B$2:H3398,4,0)</f>
        <v>A agendar</v>
      </c>
      <c r="L1857" s="10" t="s">
        <v>456</v>
      </c>
      <c r="M1857" s="33" t="str">
        <f>VLOOKUP(B1857,SAOM!B$2:F3684,5,0)</f>
        <v>Lider</v>
      </c>
      <c r="N1857" s="11" t="s">
        <v>13966</v>
      </c>
      <c r="O1857" s="11" t="str">
        <f>VLOOKUP(N1857,Coordenadas!B$2:C2704,2,0)</f>
        <v>LESTE</v>
      </c>
      <c r="P1857" s="11" t="str">
        <f>VLOOKUP(N1857,Coordenadas!B$2:D2704,3,0)</f>
        <v>18°33'S</v>
      </c>
      <c r="Q1857" s="11" t="str">
        <f>VLOOKUP(N1857,Coordenadas!B$2:E2704,4,0)</f>
        <v>41°14'O</v>
      </c>
      <c r="R1857" s="33">
        <v>4033</v>
      </c>
      <c r="S1857" s="13">
        <v>41400</v>
      </c>
      <c r="T1857" s="35" t="str">
        <f>VLOOKUP(B1857,SAOM!B$2:M3398,9,0)</f>
        <v xml:space="preserve"> 	Daianne de Freitas/ Edilma Benfica/ Rodrigo</v>
      </c>
      <c r="U1857" s="13" t="str">
        <f>VLOOKUP(B1857,SAOM!B$2:N3398,10,0)</f>
        <v>Praça Dona Manuela,S/N - Bairro Centro</v>
      </c>
      <c r="V1857" s="35" t="str">
        <f>VLOOKUP(B1857,SAOM!B$2:P3398,12,0)</f>
        <v xml:space="preserve"> 	(33)3247-1054</v>
      </c>
      <c r="W1857" s="60" t="str">
        <f>VLOOKUP(B1857,SAOM!B$2:O3398,11,0)</f>
        <v>35280-000</v>
      </c>
      <c r="X1857" s="33" t="str">
        <f>VLOOKUP(B1857,SAOM!B$2:Q3398,13,0)</f>
        <v>-</v>
      </c>
      <c r="Y1857" s="13"/>
      <c r="Z1857" s="50"/>
      <c r="AA1857" s="28"/>
      <c r="AB1857" s="28"/>
      <c r="AC1857" s="287" t="e">
        <f>VLOOKUP(D1857,Faturamento!D$3:F3292,3,0)</f>
        <v>#N/A</v>
      </c>
      <c r="AD1857" s="41"/>
      <c r="AE1857" s="14" t="str">
        <f>VLOOKUP(B1857,SAOM!B$2:T3398,16,0)</f>
        <v>-</v>
      </c>
      <c r="AF1857" s="14">
        <f t="shared" si="104"/>
        <v>90</v>
      </c>
      <c r="AG1857" s="14"/>
      <c r="AH1857" s="14"/>
      <c r="AI1857" s="47"/>
      <c r="AJ1857" s="114"/>
      <c r="AK1857" s="114"/>
      <c r="AL1857" s="11" t="str">
        <f>VLOOKUP(B1857,SAOM!B$2:U3515,20,0)</f>
        <v>-</v>
      </c>
    </row>
    <row r="1858" spans="1:38" s="15" customFormat="1" ht="15.75" customHeight="1">
      <c r="A1858" s="39">
        <v>5642</v>
      </c>
      <c r="B1858" s="31">
        <v>5642</v>
      </c>
      <c r="C1858" s="31">
        <v>5642</v>
      </c>
      <c r="D1858" s="33" t="str">
        <f>VLOOKUP(B1858,SAOM!B$2:H3515,7,0)</f>
        <v>-</v>
      </c>
      <c r="E1858" s="13">
        <v>41397</v>
      </c>
      <c r="F1858" s="13">
        <f t="shared" si="106"/>
        <v>41442</v>
      </c>
      <c r="G1858" s="13">
        <f>VLOOKUP(B1858,SAOM!B$2:D3402,3,0)</f>
        <v>41442</v>
      </c>
      <c r="H1858" s="13">
        <f t="shared" si="105"/>
        <v>41457</v>
      </c>
      <c r="I1858" s="13" t="s">
        <v>458</v>
      </c>
      <c r="J1858" s="10" t="s">
        <v>688</v>
      </c>
      <c r="K1858" s="33" t="str">
        <f>VLOOKUP(B1858,SAOM!B$2:H3399,4,0)</f>
        <v>A agendar</v>
      </c>
      <c r="L1858" s="10" t="s">
        <v>456</v>
      </c>
      <c r="M1858" s="33" t="str">
        <f>VLOOKUP(B1858,SAOM!B$2:F3685,5,0)</f>
        <v>Lider</v>
      </c>
      <c r="N1858" s="11" t="s">
        <v>13966</v>
      </c>
      <c r="O1858" s="11" t="str">
        <f>VLOOKUP(N1858,Coordenadas!B$2:C2705,2,0)</f>
        <v>LESTE</v>
      </c>
      <c r="P1858" s="11" t="str">
        <f>VLOOKUP(N1858,Coordenadas!B$2:D2705,3,0)</f>
        <v>18°33'S</v>
      </c>
      <c r="Q1858" s="11" t="str">
        <f>VLOOKUP(N1858,Coordenadas!B$2:E2705,4,0)</f>
        <v>41°14'O</v>
      </c>
      <c r="R1858" s="33">
        <v>4033</v>
      </c>
      <c r="S1858" s="13">
        <v>41400</v>
      </c>
      <c r="T1858" s="35" t="str">
        <f>VLOOKUP(B1858,SAOM!B$2:M3399,9,0)</f>
        <v xml:space="preserve"> 	Mileyde de Freitas/Rodrigo Dionisio</v>
      </c>
      <c r="U1858" s="13" t="str">
        <f>VLOOKUP(B1858,SAOM!B$2:N3399,10,0)</f>
        <v xml:space="preserve"> 	Avenida Prefeito joel Heringer ,S/N - Bairro Vila Nova</v>
      </c>
      <c r="V1858" s="35" t="str">
        <f>VLOOKUP(B1858,SAOM!B$2:P3399,12,0)</f>
        <v>(33)3247-1054</v>
      </c>
      <c r="W1858" s="60" t="str">
        <f>VLOOKUP(B1858,SAOM!B$2:O3399,11,0)</f>
        <v>35280-000</v>
      </c>
      <c r="X1858" s="33" t="str">
        <f>VLOOKUP(B1858,SAOM!B$2:Q3399,13,0)</f>
        <v>-</v>
      </c>
      <c r="Y1858" s="13"/>
      <c r="Z1858" s="50"/>
      <c r="AA1858" s="28"/>
      <c r="AB1858" s="28"/>
      <c r="AC1858" s="287" t="e">
        <f>VLOOKUP(D1858,Faturamento!D$3:F3293,3,0)</f>
        <v>#N/A</v>
      </c>
      <c r="AD1858" s="41"/>
      <c r="AE1858" s="14" t="str">
        <f>VLOOKUP(B1858,SAOM!B$2:T3399,16,0)</f>
        <v>-</v>
      </c>
      <c r="AF1858" s="14">
        <f t="shared" si="104"/>
        <v>90</v>
      </c>
      <c r="AG1858" s="14"/>
      <c r="AH1858" s="14"/>
      <c r="AI1858" s="47"/>
      <c r="AJ1858" s="114"/>
      <c r="AK1858" s="114"/>
      <c r="AL1858" s="11" t="str">
        <f>VLOOKUP(B1858,SAOM!B$2:U3516,20,0)</f>
        <v>-</v>
      </c>
    </row>
    <row r="1859" spans="1:38" s="15" customFormat="1" ht="15.75" customHeight="1">
      <c r="A1859" s="39">
        <v>5643</v>
      </c>
      <c r="B1859" s="31">
        <v>5643</v>
      </c>
      <c r="C1859" s="31">
        <v>5643</v>
      </c>
      <c r="D1859" s="33" t="str">
        <f>VLOOKUP(B1859,SAOM!B$2:H3516,7,0)</f>
        <v>-</v>
      </c>
      <c r="E1859" s="13">
        <v>41397</v>
      </c>
      <c r="F1859" s="13">
        <f t="shared" si="106"/>
        <v>41442</v>
      </c>
      <c r="G1859" s="13">
        <f>VLOOKUP(B1859,SAOM!B$2:D3403,3,0)</f>
        <v>41442</v>
      </c>
      <c r="H1859" s="13">
        <f t="shared" si="105"/>
        <v>41457</v>
      </c>
      <c r="I1859" s="13" t="s">
        <v>458</v>
      </c>
      <c r="J1859" s="10" t="s">
        <v>688</v>
      </c>
      <c r="K1859" s="33" t="str">
        <f>VLOOKUP(B1859,SAOM!B$2:H3400,4,0)</f>
        <v>A agendar</v>
      </c>
      <c r="L1859" s="10" t="s">
        <v>456</v>
      </c>
      <c r="M1859" s="33" t="str">
        <f>VLOOKUP(B1859,SAOM!B$2:F3686,5,0)</f>
        <v>Lider</v>
      </c>
      <c r="N1859" s="11" t="s">
        <v>13966</v>
      </c>
      <c r="O1859" s="11" t="str">
        <f>VLOOKUP(N1859,Coordenadas!B$2:C2706,2,0)</f>
        <v>LESTE</v>
      </c>
      <c r="P1859" s="11" t="str">
        <f>VLOOKUP(N1859,Coordenadas!B$2:D2706,3,0)</f>
        <v>18°33'S</v>
      </c>
      <c r="Q1859" s="11" t="str">
        <f>VLOOKUP(N1859,Coordenadas!B$2:E2706,4,0)</f>
        <v>41°14'O</v>
      </c>
      <c r="R1859" s="33">
        <v>4033</v>
      </c>
      <c r="S1859" s="13">
        <v>41400</v>
      </c>
      <c r="T1859" s="35" t="str">
        <f>VLOOKUP(B1859,SAOM!B$2:M3400,9,0)</f>
        <v>Laila Moreira/Rodrigo Dionisio</v>
      </c>
      <c r="U1859" s="13" t="str">
        <f>VLOOKUP(B1859,SAOM!B$2:N3400,10,0)</f>
        <v>Rua Principal, 261 - Bairro Centro</v>
      </c>
      <c r="V1859" s="35" t="str">
        <f>VLOOKUP(B1859,SAOM!B$2:P3400,12,0)</f>
        <v>(33)3247-1054</v>
      </c>
      <c r="W1859" s="60" t="str">
        <f>VLOOKUP(B1859,SAOM!B$2:O3400,11,0)</f>
        <v>35280-000</v>
      </c>
      <c r="X1859" s="33" t="str">
        <f>VLOOKUP(B1859,SAOM!B$2:Q3400,13,0)</f>
        <v>-</v>
      </c>
      <c r="Y1859" s="13"/>
      <c r="Z1859" s="50"/>
      <c r="AA1859" s="28"/>
      <c r="AB1859" s="28"/>
      <c r="AC1859" s="287" t="e">
        <f>VLOOKUP(D1859,Faturamento!D$3:F3294,3,0)</f>
        <v>#N/A</v>
      </c>
      <c r="AD1859" s="41"/>
      <c r="AE1859" s="14" t="str">
        <f>VLOOKUP(B1859,SAOM!B$2:T3400,16,0)</f>
        <v>-</v>
      </c>
      <c r="AF1859" s="14">
        <f t="shared" si="104"/>
        <v>90</v>
      </c>
      <c r="AG1859" s="14"/>
      <c r="AH1859" s="14"/>
      <c r="AI1859" s="47"/>
      <c r="AJ1859" s="114"/>
      <c r="AK1859" s="114"/>
      <c r="AL1859" s="11" t="str">
        <f>VLOOKUP(B1859,SAOM!B$2:U3517,20,0)</f>
        <v>-</v>
      </c>
    </row>
    <row r="1860" spans="1:38" s="15" customFormat="1" ht="15.75" customHeight="1">
      <c r="A1860" s="39">
        <v>5644</v>
      </c>
      <c r="B1860" s="31">
        <v>5644</v>
      </c>
      <c r="C1860" s="31">
        <v>5644</v>
      </c>
      <c r="D1860" s="33" t="str">
        <f>VLOOKUP(B1860,SAOM!B$2:H3517,7,0)</f>
        <v>-</v>
      </c>
      <c r="E1860" s="13">
        <v>41397</v>
      </c>
      <c r="F1860" s="13">
        <f t="shared" si="106"/>
        <v>41442</v>
      </c>
      <c r="G1860" s="13">
        <f>VLOOKUP(B1860,SAOM!B$2:D3404,3,0)</f>
        <v>41442</v>
      </c>
      <c r="H1860" s="13">
        <f t="shared" si="105"/>
        <v>41457</v>
      </c>
      <c r="I1860" s="13" t="s">
        <v>458</v>
      </c>
      <c r="J1860" s="10" t="s">
        <v>688</v>
      </c>
      <c r="K1860" s="33" t="str">
        <f>VLOOKUP(B1860,SAOM!B$2:H3401,4,0)</f>
        <v>A agendar</v>
      </c>
      <c r="L1860" s="10" t="s">
        <v>456</v>
      </c>
      <c r="M1860" s="33" t="str">
        <f>VLOOKUP(B1860,SAOM!B$2:F3687,5,0)</f>
        <v>Lider</v>
      </c>
      <c r="N1860" s="11" t="s">
        <v>13966</v>
      </c>
      <c r="O1860" s="11" t="str">
        <f>VLOOKUP(N1860,Coordenadas!B$2:C2707,2,0)</f>
        <v>LESTE</v>
      </c>
      <c r="P1860" s="11" t="str">
        <f>VLOOKUP(N1860,Coordenadas!B$2:D2707,3,0)</f>
        <v>18°33'S</v>
      </c>
      <c r="Q1860" s="11" t="str">
        <f>VLOOKUP(N1860,Coordenadas!B$2:E2707,4,0)</f>
        <v>41°14'O</v>
      </c>
      <c r="R1860" s="33">
        <v>4033</v>
      </c>
      <c r="S1860" s="13">
        <v>41400</v>
      </c>
      <c r="T1860" s="35" t="str">
        <f>VLOOKUP(B1860,SAOM!B$2:M3401,9,0)</f>
        <v>Marta Grippe/Rodrigo Dionisio</v>
      </c>
      <c r="U1860" s="13" t="str">
        <f>VLOOKUP(B1860,SAOM!B$2:N3401,10,0)</f>
        <v>Rua do Coqueiro, S/N - Bairro Centro</v>
      </c>
      <c r="V1860" s="35" t="str">
        <f>VLOOKUP(B1860,SAOM!B$2:P3401,12,0)</f>
        <v xml:space="preserve"> 	(33)3247-1054</v>
      </c>
      <c r="W1860" s="60" t="str">
        <f>VLOOKUP(B1860,SAOM!B$2:O3401,11,0)</f>
        <v>35280-000</v>
      </c>
      <c r="X1860" s="33" t="str">
        <f>VLOOKUP(B1860,SAOM!B$2:Q3401,13,0)</f>
        <v>-</v>
      </c>
      <c r="Y1860" s="13"/>
      <c r="Z1860" s="50"/>
      <c r="AA1860" s="28"/>
      <c r="AB1860" s="28"/>
      <c r="AC1860" s="287" t="e">
        <f>VLOOKUP(D1860,Faturamento!D$3:F3295,3,0)</f>
        <v>#N/A</v>
      </c>
      <c r="AD1860" s="41"/>
      <c r="AE1860" s="14" t="str">
        <f>VLOOKUP(B1860,SAOM!B$2:T3401,16,0)</f>
        <v>-</v>
      </c>
      <c r="AF1860" s="14">
        <f t="shared" si="104"/>
        <v>90</v>
      </c>
      <c r="AG1860" s="14"/>
      <c r="AH1860" s="14"/>
      <c r="AI1860" s="47"/>
      <c r="AJ1860" s="114"/>
      <c r="AK1860" s="114"/>
      <c r="AL1860" s="11" t="str">
        <f>VLOOKUP(B1860,SAOM!B$2:U3518,20,0)</f>
        <v>-</v>
      </c>
    </row>
    <row r="1861" spans="1:38" s="57" customFormat="1" ht="15.75" customHeight="1">
      <c r="A1861" s="39">
        <v>5711</v>
      </c>
      <c r="B1861" s="31">
        <v>5711</v>
      </c>
      <c r="C1861" s="31">
        <v>5711</v>
      </c>
      <c r="D1861" s="31" t="str">
        <f>VLOOKUP(B1861,SAOM!B$2:H3518,7,0)</f>
        <v>SES-ITDU-5711</v>
      </c>
      <c r="E1861" s="24">
        <v>41398</v>
      </c>
      <c r="F1861" s="24">
        <f t="shared" si="106"/>
        <v>41443</v>
      </c>
      <c r="G1861" s="24">
        <f>VLOOKUP(B1861,SAOM!B$2:D3405,3,0)</f>
        <v>41445</v>
      </c>
      <c r="H1861" s="24">
        <f t="shared" si="105"/>
        <v>41458</v>
      </c>
      <c r="I1861" s="24" t="s">
        <v>458</v>
      </c>
      <c r="J1861" s="48" t="s">
        <v>469</v>
      </c>
      <c r="K1861" s="31" t="str">
        <f>VLOOKUP(B1861,SAOM!B$2:H3402,4,0)</f>
        <v>Aceito</v>
      </c>
      <c r="L1861" s="48" t="s">
        <v>14234</v>
      </c>
      <c r="M1861" s="31" t="str">
        <f>VLOOKUP(B1861,SAOM!B$2:F3688,5,0)</f>
        <v>SH Sat</v>
      </c>
      <c r="N1861" s="40" t="s">
        <v>8487</v>
      </c>
      <c r="O1861" s="40" t="str">
        <f>VLOOKUP(N1861,Coordenadas!B$2:C2708,2,0)</f>
        <v>SUL</v>
      </c>
      <c r="P1861" s="40" t="str">
        <f>VLOOKUP(N1861,Coordenadas!B$2:D2708,3,0)</f>
        <v xml:space="preserve"> 22°17'51.94"S</v>
      </c>
      <c r="Q1861" s="40" t="str">
        <f>VLOOKUP(N1861,Coordenadas!B$2:E2708,4,0)</f>
        <v xml:space="preserve"> 44°55'36.20"O</v>
      </c>
      <c r="R1861" s="31">
        <v>4033</v>
      </c>
      <c r="S1861" s="24">
        <v>41400</v>
      </c>
      <c r="T1861" s="54" t="str">
        <f>VLOOKUP(B1861,SAOM!B$2:M3402,9,0)</f>
        <v>Juliana Mota da Silva</v>
      </c>
      <c r="U1861" s="24" t="str">
        <f>VLOOKUP(B1861,SAOM!B$2:N3402,10,0)</f>
        <v>Estrada do Condado - Bairro Condado</v>
      </c>
      <c r="V1861" s="54" t="str">
        <f>VLOOKUP(B1861,SAOM!B$2:P3402,12,0)</f>
        <v>(35)3361-2942/2000</v>
      </c>
      <c r="W1861" s="175" t="str">
        <f>VLOOKUP(B1861,SAOM!B$2:O3402,11,0)</f>
        <v>37464-000</v>
      </c>
      <c r="X1861" s="31" t="str">
        <f>VLOOKUP(B1861,SAOM!B$2:Q3402,13,0)</f>
        <v>00:20:0e:10:60:af</v>
      </c>
      <c r="Y1861" s="24">
        <v>41404</v>
      </c>
      <c r="Z1861" s="222" t="s">
        <v>12806</v>
      </c>
      <c r="AA1861" s="56">
        <v>41404</v>
      </c>
      <c r="AB1861" s="56"/>
      <c r="AC1861" s="288" t="e">
        <f>VLOOKUP(D1861,Faturamento!D$3:F3296,3,0)</f>
        <v>#N/A</v>
      </c>
      <c r="AD1861" s="45"/>
      <c r="AE1861" s="55" t="str">
        <f>VLOOKUP(B1861,SAOM!B$2:T3402,16,0)</f>
        <v>-</v>
      </c>
      <c r="AF1861" s="55">
        <f t="shared" ref="AF1861:AF1907" si="107">AA1861+90</f>
        <v>41494</v>
      </c>
      <c r="AG1861" s="55"/>
      <c r="AH1861" s="55"/>
      <c r="AI1861" s="181"/>
      <c r="AJ1861" s="115"/>
      <c r="AK1861" s="115"/>
      <c r="AL1861" s="40" t="str">
        <f>VLOOKUP(B1861,SAOM!B$2:U3519,20,0)</f>
        <v>Conectado ao modem</v>
      </c>
    </row>
    <row r="1862" spans="1:38" s="15" customFormat="1" ht="15.75" customHeight="1">
      <c r="A1862" s="39">
        <v>5714</v>
      </c>
      <c r="B1862" s="31">
        <v>5714</v>
      </c>
      <c r="C1862" s="31">
        <v>5714</v>
      </c>
      <c r="D1862" s="33" t="str">
        <f>VLOOKUP(B1862,SAOM!B$2:H3519,7,0)</f>
        <v>SES-ITDU-5714</v>
      </c>
      <c r="E1862" s="13">
        <v>41399</v>
      </c>
      <c r="F1862" s="13">
        <f t="shared" si="106"/>
        <v>41444</v>
      </c>
      <c r="G1862" s="13">
        <f>VLOOKUP(B1862,SAOM!B$2:D3406,3,0)</f>
        <v>41445</v>
      </c>
      <c r="H1862" s="13">
        <f t="shared" si="105"/>
        <v>41459</v>
      </c>
      <c r="I1862" s="13" t="s">
        <v>458</v>
      </c>
      <c r="J1862" s="10" t="s">
        <v>469</v>
      </c>
      <c r="K1862" s="33" t="str">
        <f>VLOOKUP(B1862,SAOM!B$2:H3403,4,0)</f>
        <v>Aceito</v>
      </c>
      <c r="L1862" s="10" t="s">
        <v>14234</v>
      </c>
      <c r="M1862" s="33" t="str">
        <f>VLOOKUP(B1862,SAOM!B$2:F3689,5,0)</f>
        <v>SH Sat</v>
      </c>
      <c r="N1862" s="11" t="s">
        <v>8487</v>
      </c>
      <c r="O1862" s="11" t="str">
        <f>VLOOKUP(N1862,Coordenadas!B$2:C2709,2,0)</f>
        <v>SUL</v>
      </c>
      <c r="P1862" s="11" t="str">
        <f>VLOOKUP(N1862,Coordenadas!B$2:D2709,3,0)</f>
        <v xml:space="preserve"> 22°17'51.94"S</v>
      </c>
      <c r="Q1862" s="11" t="str">
        <f>VLOOKUP(N1862,Coordenadas!B$2:E2709,4,0)</f>
        <v xml:space="preserve"> 44°55'36.20"O</v>
      </c>
      <c r="R1862" s="33">
        <v>4033</v>
      </c>
      <c r="S1862" s="13">
        <v>41400</v>
      </c>
      <c r="T1862" s="35" t="str">
        <f>VLOOKUP(B1862,SAOM!B$2:M3403,9,0)</f>
        <v>Juliana Mota da Silva</v>
      </c>
      <c r="U1862" s="13" t="str">
        <f>VLOOKUP(B1862,SAOM!B$2:N3403,10,0)</f>
        <v xml:space="preserve"> Av.Ary Carneiro ,S/N - Bairro Vila Maria</v>
      </c>
      <c r="V1862" s="35" t="str">
        <f>VLOOKUP(B1862,SAOM!B$2:P3403,12,0)</f>
        <v>(35)3361-2942</v>
      </c>
      <c r="W1862" s="60" t="str">
        <f>VLOOKUP(B1862,SAOM!B$2:O3403,11,0)</f>
        <v>37464-000</v>
      </c>
      <c r="X1862" s="33" t="str">
        <f>VLOOKUP(B1862,SAOM!B$2:Q3403,13,0)</f>
        <v>00:20:0e:10:61:4d</v>
      </c>
      <c r="Y1862" s="13">
        <v>41404</v>
      </c>
      <c r="Z1862" s="50" t="s">
        <v>12806</v>
      </c>
      <c r="AA1862" s="56">
        <v>41404</v>
      </c>
      <c r="AB1862" s="28"/>
      <c r="AC1862" s="287" t="e">
        <f>VLOOKUP(D1862,Faturamento!D$3:F3297,3,0)</f>
        <v>#N/A</v>
      </c>
      <c r="AD1862" s="41"/>
      <c r="AE1862" s="14" t="str">
        <f>VLOOKUP(B1862,SAOM!B$2:T3403,16,0)</f>
        <v>-</v>
      </c>
      <c r="AF1862" s="14">
        <f t="shared" si="107"/>
        <v>41494</v>
      </c>
      <c r="AG1862" s="14"/>
      <c r="AH1862" s="14"/>
      <c r="AI1862" s="47"/>
      <c r="AJ1862" s="114"/>
      <c r="AK1862" s="114"/>
      <c r="AL1862" s="11" t="str">
        <f>VLOOKUP(B1862,SAOM!B$2:U3520,20,0)</f>
        <v>Conectado ao modem</v>
      </c>
    </row>
    <row r="1863" spans="1:38" s="15" customFormat="1" ht="15.75" customHeight="1">
      <c r="A1863" s="39">
        <v>5732</v>
      </c>
      <c r="B1863" s="31">
        <v>5732</v>
      </c>
      <c r="C1863" s="31">
        <v>5732</v>
      </c>
      <c r="D1863" s="33" t="str">
        <f>VLOOKUP(B1863,SAOM!B$2:H3520,7,0)</f>
        <v>SES-ITDU-5732</v>
      </c>
      <c r="E1863" s="13">
        <v>41400</v>
      </c>
      <c r="F1863" s="13">
        <f t="shared" si="106"/>
        <v>41445</v>
      </c>
      <c r="G1863" s="13">
        <f>VLOOKUP(B1863,SAOM!B$2:D3407,3,0)</f>
        <v>41445</v>
      </c>
      <c r="H1863" s="13">
        <f t="shared" si="105"/>
        <v>41460</v>
      </c>
      <c r="I1863" s="13" t="s">
        <v>458</v>
      </c>
      <c r="J1863" s="10" t="s">
        <v>469</v>
      </c>
      <c r="K1863" s="33" t="str">
        <f>VLOOKUP(B1863,SAOM!B$2:H3404,4,0)</f>
        <v>Agendado</v>
      </c>
      <c r="L1863" s="10" t="s">
        <v>14234</v>
      </c>
      <c r="M1863" s="33" t="str">
        <f>VLOOKUP(B1863,SAOM!B$2:F3690,5,0)</f>
        <v>SH Sat</v>
      </c>
      <c r="N1863" s="11" t="s">
        <v>8487</v>
      </c>
      <c r="O1863" s="11" t="str">
        <f>VLOOKUP(N1863,Coordenadas!B$2:C2710,2,0)</f>
        <v>SUL</v>
      </c>
      <c r="P1863" s="11" t="str">
        <f>VLOOKUP(N1863,Coordenadas!B$2:D2710,3,0)</f>
        <v xml:space="preserve"> 22°17'51.94"S</v>
      </c>
      <c r="Q1863" s="11" t="str">
        <f>VLOOKUP(N1863,Coordenadas!B$2:E2710,4,0)</f>
        <v xml:space="preserve"> 44°55'36.20"O</v>
      </c>
      <c r="R1863" s="33">
        <v>4033</v>
      </c>
      <c r="S1863" s="13">
        <v>41400</v>
      </c>
      <c r="T1863" s="35" t="str">
        <f>VLOOKUP(B1863,SAOM!B$2:M3404,9,0)</f>
        <v xml:space="preserve">Alda Aparecida da Silva, </v>
      </c>
      <c r="U1863" s="13" t="str">
        <f>VLOOKUP(B1863,SAOM!B$2:N3404,10,0)</f>
        <v>Antônio Pereira Leite, 256 - Bairro Renne Charlier</v>
      </c>
      <c r="V1863" s="35" t="str">
        <f>VLOOKUP(B1863,SAOM!B$2:P3404,12,0)</f>
        <v>(35)3361-2054</v>
      </c>
      <c r="W1863" s="60" t="str">
        <f>VLOOKUP(B1863,SAOM!B$2:O3404,11,0)</f>
        <v>37464-000</v>
      </c>
      <c r="X1863" s="33" t="str">
        <f>VLOOKUP(B1863,SAOM!B$2:Q3404,13,0)</f>
        <v>00:20:0e:10:60:f6</v>
      </c>
      <c r="Y1863" s="13">
        <v>41405</v>
      </c>
      <c r="Z1863" s="50" t="s">
        <v>12806</v>
      </c>
      <c r="AA1863" s="28">
        <v>41407</v>
      </c>
      <c r="AB1863" s="28"/>
      <c r="AC1863" s="287" t="e">
        <f>VLOOKUP(D1863,Faturamento!D$3:F3298,3,0)</f>
        <v>#N/A</v>
      </c>
      <c r="AD1863" s="41"/>
      <c r="AE1863" s="14" t="str">
        <f>VLOOKUP(B1863,SAOM!B$2:T3404,16,0)</f>
        <v>-</v>
      </c>
      <c r="AF1863" s="14">
        <f t="shared" si="107"/>
        <v>41497</v>
      </c>
      <c r="AG1863" s="14"/>
      <c r="AH1863" s="14"/>
      <c r="AI1863" s="47"/>
      <c r="AJ1863" s="114"/>
      <c r="AK1863" s="114"/>
      <c r="AL1863" s="11" t="str">
        <f>VLOOKUP(B1863,SAOM!B$2:U3521,20,0)</f>
        <v>Conectado ao modem</v>
      </c>
    </row>
    <row r="1864" spans="1:38" s="15" customFormat="1" ht="15.75" customHeight="1">
      <c r="A1864" s="39">
        <v>5733</v>
      </c>
      <c r="B1864" s="31">
        <v>5733</v>
      </c>
      <c r="C1864" s="31">
        <v>5733</v>
      </c>
      <c r="D1864" s="33" t="str">
        <f>VLOOKUP(B1864,SAOM!B$2:H3521,7,0)</f>
        <v>SES-ITDU-5733</v>
      </c>
      <c r="E1864" s="13">
        <v>41401</v>
      </c>
      <c r="F1864" s="13">
        <f t="shared" si="106"/>
        <v>41446</v>
      </c>
      <c r="G1864" s="13">
        <f>VLOOKUP(B1864,SAOM!B$2:D3408,3,0)</f>
        <v>41445</v>
      </c>
      <c r="H1864" s="13">
        <f t="shared" si="105"/>
        <v>41461</v>
      </c>
      <c r="I1864" s="13" t="s">
        <v>458</v>
      </c>
      <c r="J1864" s="10" t="s">
        <v>469</v>
      </c>
      <c r="K1864" s="33" t="str">
        <f>VLOOKUP(B1864,SAOM!B$2:H3405,4,0)</f>
        <v>Aceito</v>
      </c>
      <c r="L1864" s="10" t="s">
        <v>14234</v>
      </c>
      <c r="M1864" s="33" t="str">
        <f>VLOOKUP(B1864,SAOM!B$2:F3691,5,0)</f>
        <v>SH Sat</v>
      </c>
      <c r="N1864" s="11" t="s">
        <v>8487</v>
      </c>
      <c r="O1864" s="11" t="str">
        <f>VLOOKUP(N1864,Coordenadas!B$2:C2711,2,0)</f>
        <v>SUL</v>
      </c>
      <c r="P1864" s="11" t="str">
        <f>VLOOKUP(N1864,Coordenadas!B$2:D2711,3,0)</f>
        <v xml:space="preserve"> 22°17'51.94"S</v>
      </c>
      <c r="Q1864" s="11" t="str">
        <f>VLOOKUP(N1864,Coordenadas!B$2:E2711,4,0)</f>
        <v xml:space="preserve"> 44°55'36.20"O</v>
      </c>
      <c r="R1864" s="33">
        <v>4033</v>
      </c>
      <c r="S1864" s="13">
        <v>41400</v>
      </c>
      <c r="T1864" s="35" t="str">
        <f>VLOOKUP(B1864,SAOM!B$2:M3405,9,0)</f>
        <v>Ricielli Rodrigues Trotta</v>
      </c>
      <c r="U1864" s="13" t="str">
        <f>VLOOKUP(B1864,SAOM!B$2:N3405,10,0)</f>
        <v xml:space="preserve"> Dr. Paiva, 125 - Bairro Nossa Senhora de Fátima</v>
      </c>
      <c r="V1864" s="35" t="str">
        <f>VLOOKUP(B1864,SAOM!B$2:P3405,12,0)</f>
        <v>(35)3361-1190</v>
      </c>
      <c r="W1864" s="60" t="str">
        <f>VLOOKUP(B1864,SAOM!B$2:O3405,11,0)</f>
        <v>37464-000</v>
      </c>
      <c r="X1864" s="33" t="str">
        <f>VLOOKUP(B1864,SAOM!B$2:Q3405,13,0)</f>
        <v>00:20:0e:10:5f:2f</v>
      </c>
      <c r="Y1864" s="13">
        <v>41404</v>
      </c>
      <c r="Z1864" s="50" t="s">
        <v>12806</v>
      </c>
      <c r="AA1864" s="28">
        <v>41404</v>
      </c>
      <c r="AB1864" s="28"/>
      <c r="AC1864" s="287" t="e">
        <f>VLOOKUP(D1864,Faturamento!D$3:F3299,3,0)</f>
        <v>#N/A</v>
      </c>
      <c r="AD1864" s="41"/>
      <c r="AE1864" s="14" t="str">
        <f>VLOOKUP(B1864,SAOM!B$2:T3405,16,0)</f>
        <v>-</v>
      </c>
      <c r="AF1864" s="14">
        <f t="shared" si="107"/>
        <v>41494</v>
      </c>
      <c r="AG1864" s="14"/>
      <c r="AH1864" s="14"/>
      <c r="AI1864" s="47"/>
      <c r="AJ1864" s="114"/>
      <c r="AK1864" s="114"/>
      <c r="AL1864" s="11" t="str">
        <f>VLOOKUP(B1864,SAOM!B$2:U3522,20,0)</f>
        <v>Conectado ao modem</v>
      </c>
    </row>
    <row r="1865" spans="1:38" s="57" customFormat="1" ht="15.75" customHeight="1">
      <c r="A1865" s="39">
        <v>5734</v>
      </c>
      <c r="B1865" s="31">
        <v>5734</v>
      </c>
      <c r="C1865" s="31">
        <v>5734</v>
      </c>
      <c r="D1865" s="31" t="str">
        <f>VLOOKUP(B1865,SAOM!B$2:H3522,7,0)</f>
        <v>SES-ITDU-5734</v>
      </c>
      <c r="E1865" s="24">
        <v>41402</v>
      </c>
      <c r="F1865" s="24">
        <f t="shared" si="106"/>
        <v>41447</v>
      </c>
      <c r="G1865" s="24">
        <f>VLOOKUP(B1865,SAOM!B$2:D3409,3,0)</f>
        <v>41445</v>
      </c>
      <c r="H1865" s="24">
        <f t="shared" si="105"/>
        <v>41462</v>
      </c>
      <c r="I1865" s="24" t="s">
        <v>458</v>
      </c>
      <c r="J1865" s="48" t="s">
        <v>469</v>
      </c>
      <c r="K1865" s="31" t="str">
        <f>VLOOKUP(B1865,SAOM!B$2:H3406,4,0)</f>
        <v>Agendado</v>
      </c>
      <c r="L1865" s="48" t="s">
        <v>14234</v>
      </c>
      <c r="M1865" s="31" t="str">
        <f>VLOOKUP(B1865,SAOM!B$2:F3692,5,0)</f>
        <v>SH Sat</v>
      </c>
      <c r="N1865" s="40" t="s">
        <v>8487</v>
      </c>
      <c r="O1865" s="40" t="str">
        <f>VLOOKUP(N1865,Coordenadas!B$2:C2712,2,0)</f>
        <v>SUL</v>
      </c>
      <c r="P1865" s="40" t="str">
        <f>VLOOKUP(N1865,Coordenadas!B$2:D2712,3,0)</f>
        <v xml:space="preserve"> 22°17'51.94"S</v>
      </c>
      <c r="Q1865" s="40" t="str">
        <f>VLOOKUP(N1865,Coordenadas!B$2:E2712,4,0)</f>
        <v xml:space="preserve"> 44°55'36.20"O</v>
      </c>
      <c r="R1865" s="31">
        <v>4033</v>
      </c>
      <c r="S1865" s="24">
        <v>41400</v>
      </c>
      <c r="T1865" s="54" t="str">
        <f>VLOOKUP(B1865,SAOM!B$2:M3406,9,0)</f>
        <v>Nara Caetano de Oliveira</v>
      </c>
      <c r="U1865" s="24" t="str">
        <f>VLOOKUP(B1865,SAOM!B$2:N3406,10,0)</f>
        <v xml:space="preserve"> Neusa Fonseca Monteiro, 06 - Bairro Portal</v>
      </c>
      <c r="V1865" s="54" t="str">
        <f>VLOOKUP(B1865,SAOM!B$2:P3406,12,0)</f>
        <v>(35)3361-1190</v>
      </c>
      <c r="W1865" s="175" t="str">
        <f>VLOOKUP(B1865,SAOM!B$2:O3406,11,0)</f>
        <v>37464-000</v>
      </c>
      <c r="X1865" s="31" t="str">
        <f>VLOOKUP(B1865,SAOM!B$2:Q3406,13,0)</f>
        <v>00:20:0e:10:60:b8</v>
      </c>
      <c r="Y1865" s="24">
        <v>41405</v>
      </c>
      <c r="Z1865" s="222" t="s">
        <v>12806</v>
      </c>
      <c r="AA1865" s="56">
        <v>41408</v>
      </c>
      <c r="AB1865" s="56"/>
      <c r="AC1865" s="288" t="e">
        <f>VLOOKUP(D1865,Faturamento!D$3:F3300,3,0)</f>
        <v>#N/A</v>
      </c>
      <c r="AD1865" s="45" t="s">
        <v>22158</v>
      </c>
      <c r="AE1865" s="55" t="str">
        <f>VLOOKUP(B1865,SAOM!B$2:T3406,16,0)</f>
        <v>-</v>
      </c>
      <c r="AF1865" s="55">
        <f t="shared" si="107"/>
        <v>41498</v>
      </c>
      <c r="AG1865" s="55"/>
      <c r="AH1865" s="55"/>
      <c r="AI1865" s="181"/>
      <c r="AJ1865" s="115"/>
      <c r="AK1865" s="115"/>
      <c r="AL1865" s="40" t="str">
        <f>VLOOKUP(B1865,SAOM!B$2:U3523,20,0)</f>
        <v>Conectado ao modem</v>
      </c>
    </row>
    <row r="1866" spans="1:38" s="57" customFormat="1" ht="15.75" customHeight="1">
      <c r="A1866" s="39">
        <v>5735</v>
      </c>
      <c r="B1866" s="31">
        <v>5735</v>
      </c>
      <c r="C1866" s="31">
        <v>5735</v>
      </c>
      <c r="D1866" s="31" t="str">
        <f>VLOOKUP(B1866,SAOM!B$2:H3523,7,0)</f>
        <v>SES-ITDU-5735</v>
      </c>
      <c r="E1866" s="24">
        <v>41403</v>
      </c>
      <c r="F1866" s="24">
        <f t="shared" si="106"/>
        <v>41448</v>
      </c>
      <c r="G1866" s="24">
        <f>VLOOKUP(B1866,SAOM!B$2:D3410,3,0)</f>
        <v>41445</v>
      </c>
      <c r="H1866" s="24">
        <f t="shared" si="105"/>
        <v>41463</v>
      </c>
      <c r="I1866" s="24" t="s">
        <v>458</v>
      </c>
      <c r="J1866" s="48" t="s">
        <v>469</v>
      </c>
      <c r="K1866" s="31" t="str">
        <f>VLOOKUP(B1866,SAOM!B$2:H3407,4,0)</f>
        <v>Agendado</v>
      </c>
      <c r="L1866" s="48" t="s">
        <v>14234</v>
      </c>
      <c r="M1866" s="31" t="str">
        <f>VLOOKUP(B1866,SAOM!B$2:F3693,5,0)</f>
        <v>SH Sat</v>
      </c>
      <c r="N1866" s="40" t="s">
        <v>8487</v>
      </c>
      <c r="O1866" s="40" t="str">
        <f>VLOOKUP(N1866,Coordenadas!B$2:C2713,2,0)</f>
        <v>SUL</v>
      </c>
      <c r="P1866" s="40" t="str">
        <f>VLOOKUP(N1866,Coordenadas!B$2:D2713,3,0)</f>
        <v xml:space="preserve"> 22°17'51.94"S</v>
      </c>
      <c r="Q1866" s="40" t="str">
        <f>VLOOKUP(N1866,Coordenadas!B$2:E2713,4,0)</f>
        <v xml:space="preserve"> 44°55'36.20"O</v>
      </c>
      <c r="R1866" s="31">
        <v>4033</v>
      </c>
      <c r="S1866" s="24">
        <v>41400</v>
      </c>
      <c r="T1866" s="54" t="str">
        <f>VLOOKUP(B1866,SAOM!B$2:M3407,9,0)</f>
        <v>Aline do Nascimento e Silva</v>
      </c>
      <c r="U1866" s="24" t="str">
        <f>VLOOKUP(B1866,SAOM!B$2:N3407,10,0)</f>
        <v xml:space="preserve"> Praça Irmã Carvalho, 20 - Bairro Centro</v>
      </c>
      <c r="V1866" s="54" t="str">
        <f>VLOOKUP(B1866,SAOM!B$2:P3407,12,0)</f>
        <v>(35)3361-2403</v>
      </c>
      <c r="W1866" s="175" t="str">
        <f>VLOOKUP(B1866,SAOM!B$2:O3407,11,0)</f>
        <v>37464-000</v>
      </c>
      <c r="X1866" s="31" t="str">
        <f>VLOOKUP(B1866,SAOM!B$2:Q3407,13,0)</f>
        <v>00:20:0E:10:5F:24</v>
      </c>
      <c r="Y1866" s="24">
        <v>41403</v>
      </c>
      <c r="Z1866" s="222" t="s">
        <v>12806</v>
      </c>
      <c r="AA1866" s="56">
        <v>41404</v>
      </c>
      <c r="AB1866" s="56"/>
      <c r="AC1866" s="288" t="e">
        <f>VLOOKUP(D1866,Faturamento!D$3:F3301,3,0)</f>
        <v>#N/A</v>
      </c>
      <c r="AD1866" s="45"/>
      <c r="AE1866" s="55" t="str">
        <f>VLOOKUP(B1866,SAOM!B$2:T3407,16,0)</f>
        <v>-</v>
      </c>
      <c r="AF1866" s="55">
        <f t="shared" si="107"/>
        <v>41494</v>
      </c>
      <c r="AG1866" s="55"/>
      <c r="AH1866" s="55"/>
      <c r="AI1866" s="181"/>
      <c r="AJ1866" s="115"/>
      <c r="AK1866" s="115"/>
      <c r="AL1866" s="40" t="str">
        <f>VLOOKUP(B1866,SAOM!B$2:U3524,20,0)</f>
        <v>Vai deixar conectado no modem, tem computador.</v>
      </c>
    </row>
    <row r="1867" spans="1:38" s="15" customFormat="1" ht="15.75" customHeight="1">
      <c r="A1867" s="39">
        <v>5736</v>
      </c>
      <c r="B1867" s="31">
        <v>5736</v>
      </c>
      <c r="C1867" s="31">
        <v>5736</v>
      </c>
      <c r="D1867" s="33" t="str">
        <f>VLOOKUP(B1867,SAOM!B$2:H3524,7,0)</f>
        <v>-</v>
      </c>
      <c r="E1867" s="13">
        <v>41404</v>
      </c>
      <c r="F1867" s="13">
        <f t="shared" si="106"/>
        <v>41449</v>
      </c>
      <c r="G1867" s="13">
        <f>VLOOKUP(B1867,SAOM!B$2:D3411,3,0)</f>
        <v>41445</v>
      </c>
      <c r="H1867" s="13">
        <f t="shared" si="105"/>
        <v>41464</v>
      </c>
      <c r="I1867" s="13" t="s">
        <v>458</v>
      </c>
      <c r="J1867" s="10" t="s">
        <v>688</v>
      </c>
      <c r="K1867" s="33" t="str">
        <f>VLOOKUP(B1867,SAOM!B$2:H3408,4,0)</f>
        <v>A agendar</v>
      </c>
      <c r="L1867" s="10" t="s">
        <v>456</v>
      </c>
      <c r="M1867" s="33" t="str">
        <f>VLOOKUP(B1867,SAOM!B$2:F3694,5,0)</f>
        <v>Lider</v>
      </c>
      <c r="N1867" s="11" t="s">
        <v>13973</v>
      </c>
      <c r="O1867" s="11" t="str">
        <f>VLOOKUP(N1867,Coordenadas!B$2:C2714,2,0)</f>
        <v>TRIÂNGULO DO SUL</v>
      </c>
      <c r="P1867" s="11" t="str">
        <f>VLOOKUP(N1867,Coordenadas!B$2:D2714,3,0)</f>
        <v>19°54'S</v>
      </c>
      <c r="Q1867" s="11" t="str">
        <f>VLOOKUP(N1867,Coordenadas!B$2:E2714,4,0)</f>
        <v>49°22'O</v>
      </c>
      <c r="R1867" s="33">
        <v>4033</v>
      </c>
      <c r="S1867" s="13">
        <v>41400</v>
      </c>
      <c r="T1867" s="35" t="str">
        <f>VLOOKUP(B1867,SAOM!B$2:M3408,9,0)</f>
        <v>Rosangela Maria Angreli</v>
      </c>
      <c r="U1867" s="13" t="str">
        <f>VLOOKUP(B1867,SAOM!B$2:N3408,10,0)</f>
        <v xml:space="preserve"> Avenida17, 400 - Bairro Centro</v>
      </c>
      <c r="V1867" s="35" t="str">
        <f>VLOOKUP(B1867,SAOM!B$2:P3408,12,0)</f>
        <v>(34)3424-2117</v>
      </c>
      <c r="W1867" s="60" t="str">
        <f>VLOOKUP(B1867,SAOM!B$2:O3408,11,0)</f>
        <v>38240-000</v>
      </c>
      <c r="X1867" s="33" t="str">
        <f>VLOOKUP(B1867,SAOM!B$2:Q3408,13,0)</f>
        <v>-</v>
      </c>
      <c r="Y1867" s="13"/>
      <c r="Z1867" s="50"/>
      <c r="AA1867" s="28"/>
      <c r="AB1867" s="28"/>
      <c r="AC1867" s="287" t="e">
        <f>VLOOKUP(D1867,Faturamento!D$3:F3302,3,0)</f>
        <v>#N/A</v>
      </c>
      <c r="AD1867" s="41"/>
      <c r="AE1867" s="14" t="str">
        <f>VLOOKUP(B1867,SAOM!B$2:T3408,16,0)</f>
        <v>-</v>
      </c>
      <c r="AF1867" s="14">
        <f t="shared" si="107"/>
        <v>90</v>
      </c>
      <c r="AG1867" s="14"/>
      <c r="AH1867" s="14"/>
      <c r="AI1867" s="47"/>
      <c r="AJ1867" s="114"/>
      <c r="AK1867" s="114"/>
      <c r="AL1867" s="11" t="str">
        <f>VLOOKUP(B1867,SAOM!B$2:U3525,20,0)</f>
        <v>-</v>
      </c>
    </row>
    <row r="1868" spans="1:38" s="15" customFormat="1" ht="15.75" customHeight="1">
      <c r="A1868" s="39">
        <v>5737</v>
      </c>
      <c r="B1868" s="31">
        <v>5737</v>
      </c>
      <c r="C1868" s="31">
        <v>5737</v>
      </c>
      <c r="D1868" s="33" t="str">
        <f>VLOOKUP(B1868,SAOM!B$2:H3525,7,0)</f>
        <v>-</v>
      </c>
      <c r="E1868" s="13">
        <v>41405</v>
      </c>
      <c r="F1868" s="13">
        <f t="shared" si="106"/>
        <v>41450</v>
      </c>
      <c r="G1868" s="13">
        <f>VLOOKUP(B1868,SAOM!B$2:D3412,3,0)</f>
        <v>41445</v>
      </c>
      <c r="H1868" s="13">
        <f t="shared" si="105"/>
        <v>41465</v>
      </c>
      <c r="I1868" s="13" t="s">
        <v>458</v>
      </c>
      <c r="J1868" s="10" t="s">
        <v>688</v>
      </c>
      <c r="K1868" s="33" t="str">
        <f>VLOOKUP(B1868,SAOM!B$2:H3409,4,0)</f>
        <v>A agendar</v>
      </c>
      <c r="L1868" s="10" t="s">
        <v>456</v>
      </c>
      <c r="M1868" s="33" t="str">
        <f>VLOOKUP(B1868,SAOM!B$2:F3695,5,0)</f>
        <v>Lider</v>
      </c>
      <c r="N1868" s="11" t="s">
        <v>13973</v>
      </c>
      <c r="O1868" s="11" t="str">
        <f>VLOOKUP(N1868,Coordenadas!B$2:C2715,2,0)</f>
        <v>TRIÂNGULO DO SUL</v>
      </c>
      <c r="P1868" s="11" t="str">
        <f>VLOOKUP(N1868,Coordenadas!B$2:D2715,3,0)</f>
        <v>19°54'S</v>
      </c>
      <c r="Q1868" s="11" t="str">
        <f>VLOOKUP(N1868,Coordenadas!B$2:E2715,4,0)</f>
        <v>49°22'O</v>
      </c>
      <c r="R1868" s="33">
        <v>4033</v>
      </c>
      <c r="S1868" s="13">
        <v>41400</v>
      </c>
      <c r="T1868" s="35" t="str">
        <f>VLOOKUP(B1868,SAOM!B$2:M3409,9,0)</f>
        <v>Mariza Queiroz da Costa Oliveira</v>
      </c>
      <c r="U1868" s="13" t="str">
        <f>VLOOKUP(B1868,SAOM!B$2:N3409,10,0)</f>
        <v xml:space="preserve"> Rua 8 - Bairro Centro</v>
      </c>
      <c r="V1868" s="35" t="str">
        <f>VLOOKUP(B1868,SAOM!B$2:P3409,12,0)</f>
        <v>(34)3424-1786</v>
      </c>
      <c r="W1868" s="60" t="str">
        <f>VLOOKUP(B1868,SAOM!B$2:O3409,11,0)</f>
        <v>38240-000</v>
      </c>
      <c r="X1868" s="33" t="str">
        <f>VLOOKUP(B1868,SAOM!B$2:Q3409,13,0)</f>
        <v>-</v>
      </c>
      <c r="Y1868" s="13"/>
      <c r="Z1868" s="50"/>
      <c r="AA1868" s="28"/>
      <c r="AB1868" s="28"/>
      <c r="AC1868" s="287" t="e">
        <f>VLOOKUP(D1868,Faturamento!D$3:F3303,3,0)</f>
        <v>#N/A</v>
      </c>
      <c r="AD1868" s="41"/>
      <c r="AE1868" s="14" t="str">
        <f>VLOOKUP(B1868,SAOM!B$2:T3409,16,0)</f>
        <v>-</v>
      </c>
      <c r="AF1868" s="14">
        <f t="shared" si="107"/>
        <v>90</v>
      </c>
      <c r="AG1868" s="14"/>
      <c r="AH1868" s="14"/>
      <c r="AI1868" s="47"/>
      <c r="AJ1868" s="114"/>
      <c r="AK1868" s="114"/>
      <c r="AL1868" s="11" t="str">
        <f>VLOOKUP(B1868,SAOM!B$2:U3526,20,0)</f>
        <v>-</v>
      </c>
    </row>
    <row r="1869" spans="1:38" s="15" customFormat="1" ht="15.75" customHeight="1">
      <c r="A1869" s="39">
        <v>5738</v>
      </c>
      <c r="B1869" s="31">
        <v>5738</v>
      </c>
      <c r="C1869" s="31">
        <v>5738</v>
      </c>
      <c r="D1869" s="33" t="str">
        <f>VLOOKUP(B1869,SAOM!B$2:H3526,7,0)</f>
        <v>-</v>
      </c>
      <c r="E1869" s="13">
        <v>41406</v>
      </c>
      <c r="F1869" s="13">
        <f t="shared" si="106"/>
        <v>41451</v>
      </c>
      <c r="G1869" s="13">
        <f>VLOOKUP(B1869,SAOM!B$2:D3413,3,0)</f>
        <v>41445</v>
      </c>
      <c r="H1869" s="13">
        <f t="shared" si="105"/>
        <v>41466</v>
      </c>
      <c r="I1869" s="13" t="s">
        <v>458</v>
      </c>
      <c r="J1869" s="10" t="s">
        <v>688</v>
      </c>
      <c r="K1869" s="33" t="str">
        <f>VLOOKUP(B1869,SAOM!B$2:H3410,4,0)</f>
        <v>A agendar</v>
      </c>
      <c r="L1869" s="10" t="s">
        <v>456</v>
      </c>
      <c r="M1869" s="33" t="str">
        <f>VLOOKUP(B1869,SAOM!B$2:F3696,5,0)</f>
        <v>Lider</v>
      </c>
      <c r="N1869" s="11" t="s">
        <v>13973</v>
      </c>
      <c r="O1869" s="11" t="str">
        <f>VLOOKUP(N1869,Coordenadas!B$2:C2716,2,0)</f>
        <v>TRIÂNGULO DO SUL</v>
      </c>
      <c r="P1869" s="11" t="str">
        <f>VLOOKUP(N1869,Coordenadas!B$2:D2716,3,0)</f>
        <v>19°54'S</v>
      </c>
      <c r="Q1869" s="11" t="str">
        <f>VLOOKUP(N1869,Coordenadas!B$2:E2716,4,0)</f>
        <v>49°22'O</v>
      </c>
      <c r="R1869" s="33">
        <v>4033</v>
      </c>
      <c r="S1869" s="13">
        <v>41400</v>
      </c>
      <c r="T1869" s="35" t="str">
        <f>VLOOKUP(B1869,SAOM!B$2:M3410,9,0)</f>
        <v>Gislaine Borges Barbosa</v>
      </c>
      <c r="U1869" s="13" t="str">
        <f>VLOOKUP(B1869,SAOM!B$2:N3410,10,0)</f>
        <v xml:space="preserve"> Rua 6 - Bairro Centro </v>
      </c>
      <c r="V1869" s="35" t="str">
        <f>VLOOKUP(B1869,SAOM!B$2:P3410,12,0)</f>
        <v>(34)3424-2307</v>
      </c>
      <c r="W1869" s="60" t="str">
        <f>VLOOKUP(B1869,SAOM!B$2:O3410,11,0)</f>
        <v>38240-000</v>
      </c>
      <c r="X1869" s="33" t="str">
        <f>VLOOKUP(B1869,SAOM!B$2:Q3410,13,0)</f>
        <v>-</v>
      </c>
      <c r="Y1869" s="13"/>
      <c r="Z1869" s="50"/>
      <c r="AA1869" s="28"/>
      <c r="AB1869" s="28"/>
      <c r="AC1869" s="287" t="e">
        <f>VLOOKUP(D1869,Faturamento!D$3:F3304,3,0)</f>
        <v>#N/A</v>
      </c>
      <c r="AD1869" s="41"/>
      <c r="AE1869" s="14" t="str">
        <f>VLOOKUP(B1869,SAOM!B$2:T3410,16,0)</f>
        <v>-</v>
      </c>
      <c r="AF1869" s="14">
        <f t="shared" si="107"/>
        <v>90</v>
      </c>
      <c r="AG1869" s="14"/>
      <c r="AH1869" s="14"/>
      <c r="AI1869" s="47"/>
      <c r="AJ1869" s="114"/>
      <c r="AK1869" s="114"/>
      <c r="AL1869" s="11" t="str">
        <f>VLOOKUP(B1869,SAOM!B$2:U3527,20,0)</f>
        <v>-</v>
      </c>
    </row>
    <row r="1870" spans="1:38" s="15" customFormat="1" ht="15.75" customHeight="1">
      <c r="A1870" s="39">
        <v>5739</v>
      </c>
      <c r="B1870" s="31">
        <v>5739</v>
      </c>
      <c r="C1870" s="31">
        <v>5739</v>
      </c>
      <c r="D1870" s="33" t="str">
        <f>VLOOKUP(B1870,SAOM!B$2:H3527,7,0)</f>
        <v>-</v>
      </c>
      <c r="E1870" s="13">
        <v>41407</v>
      </c>
      <c r="F1870" s="13">
        <f t="shared" si="106"/>
        <v>41452</v>
      </c>
      <c r="G1870" s="13">
        <f>VLOOKUP(B1870,SAOM!B$2:D3414,3,0)</f>
        <v>41445</v>
      </c>
      <c r="H1870" s="13">
        <f t="shared" si="105"/>
        <v>41467</v>
      </c>
      <c r="I1870" s="13" t="s">
        <v>458</v>
      </c>
      <c r="J1870" s="10" t="s">
        <v>688</v>
      </c>
      <c r="K1870" s="33" t="str">
        <f>VLOOKUP(B1870,SAOM!B$2:H3411,4,0)</f>
        <v>A agendar</v>
      </c>
      <c r="L1870" s="10" t="s">
        <v>456</v>
      </c>
      <c r="M1870" s="33" t="str">
        <f>VLOOKUP(B1870,SAOM!B$2:F3697,5,0)</f>
        <v>Lider</v>
      </c>
      <c r="N1870" s="11" t="s">
        <v>13973</v>
      </c>
      <c r="O1870" s="11" t="str">
        <f>VLOOKUP(N1870,Coordenadas!B$2:C2717,2,0)</f>
        <v>TRIÂNGULO DO SUL</v>
      </c>
      <c r="P1870" s="11" t="str">
        <f>VLOOKUP(N1870,Coordenadas!B$2:D2717,3,0)</f>
        <v>19°54'S</v>
      </c>
      <c r="Q1870" s="11" t="str">
        <f>VLOOKUP(N1870,Coordenadas!B$2:E2717,4,0)</f>
        <v>49°22'O</v>
      </c>
      <c r="R1870" s="33">
        <v>4033</v>
      </c>
      <c r="S1870" s="13">
        <v>41400</v>
      </c>
      <c r="T1870" s="35" t="str">
        <f>VLOOKUP(B1870,SAOM!B$2:M3411,9,0)</f>
        <v>Maria Eduarda Rodrigues Cordeiro</v>
      </c>
      <c r="U1870" s="13" t="str">
        <f>VLOOKUP(B1870,SAOM!B$2:N3411,10,0)</f>
        <v xml:space="preserve"> Rua 16 - Bairro Centro</v>
      </c>
      <c r="V1870" s="35" t="str">
        <f>VLOOKUP(B1870,SAOM!B$2:P3411,12,0)</f>
        <v>(34)3424-2113</v>
      </c>
      <c r="W1870" s="60" t="str">
        <f>VLOOKUP(B1870,SAOM!B$2:O3411,11,0)</f>
        <v>38240-000</v>
      </c>
      <c r="X1870" s="33" t="str">
        <f>VLOOKUP(B1870,SAOM!B$2:Q3411,13,0)</f>
        <v>-</v>
      </c>
      <c r="Y1870" s="13"/>
      <c r="Z1870" s="50"/>
      <c r="AA1870" s="28"/>
      <c r="AB1870" s="28"/>
      <c r="AC1870" s="287" t="e">
        <f>VLOOKUP(D1870,Faturamento!D$3:F3305,3,0)</f>
        <v>#N/A</v>
      </c>
      <c r="AD1870" s="41"/>
      <c r="AE1870" s="14" t="str">
        <f>VLOOKUP(B1870,SAOM!B$2:T3411,16,0)</f>
        <v>-</v>
      </c>
      <c r="AF1870" s="14">
        <f t="shared" si="107"/>
        <v>90</v>
      </c>
      <c r="AG1870" s="14"/>
      <c r="AH1870" s="14"/>
      <c r="AI1870" s="47"/>
      <c r="AJ1870" s="114"/>
      <c r="AK1870" s="114"/>
      <c r="AL1870" s="11" t="str">
        <f>VLOOKUP(B1870,SAOM!B$2:U3528,20,0)</f>
        <v>-</v>
      </c>
    </row>
    <row r="1871" spans="1:38" s="15" customFormat="1" ht="15.75" customHeight="1">
      <c r="A1871" s="39">
        <v>5746</v>
      </c>
      <c r="B1871" s="31">
        <v>5746</v>
      </c>
      <c r="C1871" s="31">
        <v>5746</v>
      </c>
      <c r="D1871" s="33" t="str">
        <f>VLOOKUP(B1871,SAOM!B$2:H3528,7,0)</f>
        <v>SES-ITTE-5746</v>
      </c>
      <c r="E1871" s="13">
        <v>41408</v>
      </c>
      <c r="F1871" s="13">
        <f t="shared" si="106"/>
        <v>41453</v>
      </c>
      <c r="G1871" s="13">
        <f>VLOOKUP(B1871,SAOM!B$2:D3415,3,0)</f>
        <v>41445</v>
      </c>
      <c r="H1871" s="13">
        <f t="shared" si="105"/>
        <v>41468</v>
      </c>
      <c r="I1871" s="13" t="s">
        <v>458</v>
      </c>
      <c r="J1871" s="10" t="s">
        <v>688</v>
      </c>
      <c r="K1871" s="33" t="str">
        <f>VLOOKUP(B1871,SAOM!B$2:H3412,4,0)</f>
        <v>Agendado</v>
      </c>
      <c r="L1871" s="10" t="s">
        <v>14234</v>
      </c>
      <c r="M1871" s="33" t="str">
        <f>VLOOKUP(B1871,SAOM!B$2:F3698,5,0)</f>
        <v>SH Sat</v>
      </c>
      <c r="N1871" s="11" t="s">
        <v>13971</v>
      </c>
      <c r="O1871" s="11" t="str">
        <f>VLOOKUP(N1871,Coordenadas!B$2:C2718,2,0)</f>
        <v>SUL</v>
      </c>
      <c r="P1871" s="11" t="str">
        <f>VLOOKUP(N1871,Coordenadas!B$2:D2718,3,0)</f>
        <v>22°18'S</v>
      </c>
      <c r="Q1871" s="11" t="str">
        <f>VLOOKUP(N1871,Coordenadas!B$2:E2718,4,0)</f>
        <v>44°52'O</v>
      </c>
      <c r="R1871" s="33">
        <v>4033</v>
      </c>
      <c r="S1871" s="13">
        <v>41400</v>
      </c>
      <c r="T1871" s="35" t="str">
        <f>VLOOKUP(B1871,SAOM!B$2:M3412,9,0)</f>
        <v>Claudia / Zaldiléia</v>
      </c>
      <c r="U1871" s="13" t="str">
        <f>VLOOKUP(B1871,SAOM!B$2:N3412,10,0)</f>
        <v xml:space="preserve"> Campo Redondo Zona Rural - Bairro Campo Redondo</v>
      </c>
      <c r="V1871" s="35" t="str">
        <f>VLOOKUP(B1871,SAOM!B$2:P3412,12,0)</f>
        <v>(35)3363-1744</v>
      </c>
      <c r="W1871" s="60" t="str">
        <f>VLOOKUP(B1871,SAOM!B$2:O3412,11,0)</f>
        <v>37466-000</v>
      </c>
      <c r="X1871" s="33" t="str">
        <f>VLOOKUP(B1871,SAOM!B$2:Q3412,13,0)</f>
        <v>-</v>
      </c>
      <c r="Y1871" s="13"/>
      <c r="Z1871" s="50"/>
      <c r="AA1871" s="28"/>
      <c r="AB1871" s="28"/>
      <c r="AC1871" s="287" t="e">
        <f>VLOOKUP(D1871,Faturamento!D$3:F3306,3,0)</f>
        <v>#N/A</v>
      </c>
      <c r="AD1871" s="41"/>
      <c r="AE1871" s="14" t="str">
        <f>VLOOKUP(B1871,SAOM!B$2:T3412,16,0)</f>
        <v>-</v>
      </c>
      <c r="AF1871" s="14">
        <f t="shared" si="107"/>
        <v>90</v>
      </c>
      <c r="AG1871" s="14"/>
      <c r="AH1871" s="14"/>
      <c r="AI1871" s="47"/>
      <c r="AJ1871" s="114"/>
      <c r="AK1871" s="114"/>
      <c r="AL1871" s="11" t="str">
        <f>VLOOKUP(B1871,SAOM!B$2:U3529,20,0)</f>
        <v>-</v>
      </c>
    </row>
    <row r="1872" spans="1:38" s="57" customFormat="1" ht="15.75" customHeight="1">
      <c r="A1872" s="39">
        <v>5747</v>
      </c>
      <c r="B1872" s="31">
        <v>5747</v>
      </c>
      <c r="C1872" s="31">
        <v>5747</v>
      </c>
      <c r="D1872" s="31" t="str">
        <f>VLOOKUP(B1872,SAOM!B$2:H3529,7,0)</f>
        <v>SES-ITTE-5747</v>
      </c>
      <c r="E1872" s="24">
        <v>41409</v>
      </c>
      <c r="F1872" s="24">
        <f t="shared" si="106"/>
        <v>41454</v>
      </c>
      <c r="G1872" s="24">
        <f>VLOOKUP(B1872,SAOM!B$2:D3416,3,0)</f>
        <v>41445</v>
      </c>
      <c r="H1872" s="24">
        <f t="shared" si="105"/>
        <v>41469</v>
      </c>
      <c r="I1872" s="24" t="s">
        <v>458</v>
      </c>
      <c r="J1872" s="48" t="s">
        <v>469</v>
      </c>
      <c r="K1872" s="31" t="str">
        <f>VLOOKUP(B1872,SAOM!B$2:H3413,4,0)</f>
        <v>Agendado</v>
      </c>
      <c r="L1872" s="48" t="s">
        <v>14234</v>
      </c>
      <c r="M1872" s="31" t="str">
        <f>VLOOKUP(B1872,SAOM!B$2:F3699,5,0)</f>
        <v>SH Sat</v>
      </c>
      <c r="N1872" s="40" t="s">
        <v>13971</v>
      </c>
      <c r="O1872" s="40" t="str">
        <f>VLOOKUP(N1872,Coordenadas!B$2:C2719,2,0)</f>
        <v>SUL</v>
      </c>
      <c r="P1872" s="40" t="str">
        <f>VLOOKUP(N1872,Coordenadas!B$2:D2719,3,0)</f>
        <v>22°18'S</v>
      </c>
      <c r="Q1872" s="40" t="str">
        <f>VLOOKUP(N1872,Coordenadas!B$2:E2719,4,0)</f>
        <v>44°52'O</v>
      </c>
      <c r="R1872" s="31">
        <v>4033</v>
      </c>
      <c r="S1872" s="24">
        <v>41400</v>
      </c>
      <c r="T1872" s="54" t="str">
        <f>VLOOKUP(B1872,SAOM!B$2:M3413,9,0)</f>
        <v>Zozimara /Zaldiléia</v>
      </c>
      <c r="U1872" s="24" t="str">
        <f>VLOOKUP(B1872,SAOM!B$2:N3413,10,0)</f>
        <v xml:space="preserve"> Cachoeirinha Zona Rural - Bairro Cachoeirinha</v>
      </c>
      <c r="V1872" s="54" t="str">
        <f>VLOOKUP(B1872,SAOM!B$2:P3413,12,0)</f>
        <v>(35)3363-1744</v>
      </c>
      <c r="W1872" s="175" t="str">
        <f>VLOOKUP(B1872,SAOM!B$2:O3413,11,0)</f>
        <v>37466-000</v>
      </c>
      <c r="X1872" s="31" t="str">
        <f>VLOOKUP(B1872,SAOM!B$2:Q3413,13,0)</f>
        <v>00:20:0e:10:5b:ed</v>
      </c>
      <c r="Y1872" s="24">
        <v>41407</v>
      </c>
      <c r="Z1872" s="222" t="s">
        <v>12806</v>
      </c>
      <c r="AA1872" s="56">
        <v>41407</v>
      </c>
      <c r="AB1872" s="56"/>
      <c r="AC1872" s="288" t="e">
        <f>VLOOKUP(D1872,Faturamento!D$3:F3307,3,0)</f>
        <v>#N/A</v>
      </c>
      <c r="AD1872" s="45"/>
      <c r="AE1872" s="55" t="str">
        <f>VLOOKUP(B1872,SAOM!B$2:T3413,16,0)</f>
        <v>-</v>
      </c>
      <c r="AF1872" s="55">
        <f t="shared" si="107"/>
        <v>41497</v>
      </c>
      <c r="AG1872" s="55"/>
      <c r="AH1872" s="55"/>
      <c r="AI1872" s="181"/>
      <c r="AJ1872" s="115"/>
      <c r="AK1872" s="115"/>
      <c r="AL1872" s="40" t="str">
        <f>VLOOKUP(B1872,SAOM!B$2:U3530,20,0)</f>
        <v>Conectado ao modem</v>
      </c>
    </row>
    <row r="1873" spans="1:38" s="15" customFormat="1" ht="15.75" customHeight="1">
      <c r="A1873" s="39">
        <v>5748</v>
      </c>
      <c r="B1873" s="31">
        <v>5748</v>
      </c>
      <c r="C1873" s="31">
        <v>5748</v>
      </c>
      <c r="D1873" s="33" t="str">
        <f>VLOOKUP(B1873,SAOM!B$2:H3530,7,0)</f>
        <v>-</v>
      </c>
      <c r="E1873" s="13">
        <v>41410</v>
      </c>
      <c r="F1873" s="13">
        <f t="shared" si="106"/>
        <v>41455</v>
      </c>
      <c r="G1873" s="13">
        <f>VLOOKUP(B1873,SAOM!B$2:D3417,3,0)</f>
        <v>41445</v>
      </c>
      <c r="H1873" s="13">
        <f t="shared" si="105"/>
        <v>41470</v>
      </c>
      <c r="I1873" s="13" t="s">
        <v>458</v>
      </c>
      <c r="J1873" s="10" t="s">
        <v>469</v>
      </c>
      <c r="K1873" s="33" t="str">
        <f>VLOOKUP(B1873,SAOM!B$2:H3414,4,0)</f>
        <v>A agendar</v>
      </c>
      <c r="L1873" s="10" t="s">
        <v>14234</v>
      </c>
      <c r="M1873" s="33" t="str">
        <f>VLOOKUP(B1873,SAOM!B$2:F3700,5,0)</f>
        <v>SH Sat</v>
      </c>
      <c r="N1873" s="11" t="s">
        <v>13971</v>
      </c>
      <c r="O1873" s="11" t="str">
        <f>VLOOKUP(N1873,Coordenadas!B$2:C2720,2,0)</f>
        <v>SUL</v>
      </c>
      <c r="P1873" s="11" t="str">
        <f>VLOOKUP(N1873,Coordenadas!B$2:D2720,3,0)</f>
        <v>22°18'S</v>
      </c>
      <c r="Q1873" s="11" t="str">
        <f>VLOOKUP(N1873,Coordenadas!B$2:E2720,4,0)</f>
        <v>44°52'O</v>
      </c>
      <c r="R1873" s="33">
        <v>4033</v>
      </c>
      <c r="S1873" s="13">
        <v>41400</v>
      </c>
      <c r="T1873" s="35" t="str">
        <f>VLOOKUP(B1873,SAOM!B$2:M3414,9,0)</f>
        <v>Andressa Perroni/Zaldiléia</v>
      </c>
      <c r="U1873" s="13" t="str">
        <f>VLOOKUP(B1873,SAOM!B$2:N3414,10,0)</f>
        <v xml:space="preserve"> Avenida 20 de Junho - Bairro Moradas do Bosque</v>
      </c>
      <c r="V1873" s="35" t="str">
        <f>VLOOKUP(B1873,SAOM!B$2:P3414,12,0)</f>
        <v>(35)3363-1744</v>
      </c>
      <c r="W1873" s="60" t="str">
        <f>VLOOKUP(B1873,SAOM!B$2:O3414,11,0)</f>
        <v>37466-000</v>
      </c>
      <c r="X1873" s="33" t="str">
        <f>VLOOKUP(B1873,SAOM!B$2:Q3414,13,0)</f>
        <v>-</v>
      </c>
      <c r="Y1873" s="13">
        <v>41408</v>
      </c>
      <c r="Z1873" s="222" t="s">
        <v>12806</v>
      </c>
      <c r="AA1873" s="28">
        <v>41408</v>
      </c>
      <c r="AB1873" s="28"/>
      <c r="AC1873" s="287" t="e">
        <f>VLOOKUP(D1873,Faturamento!D$3:F3308,3,0)</f>
        <v>#N/A</v>
      </c>
      <c r="AD1873" s="41"/>
      <c r="AE1873" s="14" t="str">
        <f>VLOOKUP(B1873,SAOM!B$2:T3414,16,0)</f>
        <v>-</v>
      </c>
      <c r="AF1873" s="14">
        <f t="shared" si="107"/>
        <v>41498</v>
      </c>
      <c r="AG1873" s="14"/>
      <c r="AH1873" s="14"/>
      <c r="AI1873" s="47"/>
      <c r="AJ1873" s="114"/>
      <c r="AK1873" s="114"/>
      <c r="AL1873" s="11" t="str">
        <f>VLOOKUP(B1873,SAOM!B$2:U3531,20,0)</f>
        <v>-</v>
      </c>
    </row>
    <row r="1874" spans="1:38" s="15" customFormat="1" ht="15.75" customHeight="1">
      <c r="A1874" s="39">
        <v>5749</v>
      </c>
      <c r="B1874" s="31">
        <v>5749</v>
      </c>
      <c r="C1874" s="31">
        <v>5749</v>
      </c>
      <c r="D1874" s="33" t="str">
        <f>VLOOKUP(B1874,SAOM!B$2:H3531,7,0)</f>
        <v>-</v>
      </c>
      <c r="E1874" s="13">
        <v>41411</v>
      </c>
      <c r="F1874" s="13">
        <f t="shared" si="106"/>
        <v>41456</v>
      </c>
      <c r="G1874" s="13">
        <f>VLOOKUP(B1874,SAOM!B$2:D3418,3,0)</f>
        <v>41445</v>
      </c>
      <c r="H1874" s="13">
        <f t="shared" si="105"/>
        <v>41471</v>
      </c>
      <c r="I1874" s="13" t="s">
        <v>458</v>
      </c>
      <c r="J1874" s="10" t="s">
        <v>469</v>
      </c>
      <c r="K1874" s="33" t="str">
        <f>VLOOKUP(B1874,SAOM!B$2:H3415,4,0)</f>
        <v>A agendar</v>
      </c>
      <c r="L1874" s="10" t="s">
        <v>14234</v>
      </c>
      <c r="M1874" s="33" t="str">
        <f>VLOOKUP(B1874,SAOM!B$2:F3701,5,0)</f>
        <v>SH Sat</v>
      </c>
      <c r="N1874" s="11" t="s">
        <v>13971</v>
      </c>
      <c r="O1874" s="11" t="str">
        <f>VLOOKUP(N1874,Coordenadas!B$2:C2721,2,0)</f>
        <v>SUL</v>
      </c>
      <c r="P1874" s="11" t="str">
        <f>VLOOKUP(N1874,Coordenadas!B$2:D2721,3,0)</f>
        <v>22°18'S</v>
      </c>
      <c r="Q1874" s="11" t="str">
        <f>VLOOKUP(N1874,Coordenadas!B$2:E2721,4,0)</f>
        <v>44°52'O</v>
      </c>
      <c r="R1874" s="33">
        <v>4033</v>
      </c>
      <c r="S1874" s="13">
        <v>41400</v>
      </c>
      <c r="T1874" s="35" t="str">
        <f>VLOOKUP(B1874,SAOM!B$2:M3415,9,0)</f>
        <v>Rogéria Fonseca Vilela/Zaldiléia</v>
      </c>
      <c r="U1874" s="13" t="str">
        <f>VLOOKUP(B1874,SAOM!B$2:N3415,10,0)</f>
        <v xml:space="preserve"> Rua Professora Helena Costa ,55 - Bairro Boa Vista</v>
      </c>
      <c r="V1874" s="35" t="str">
        <f>VLOOKUP(B1874,SAOM!B$2:P3415,12,0)</f>
        <v>(35)3363-1744</v>
      </c>
      <c r="W1874" s="60" t="str">
        <f>VLOOKUP(B1874,SAOM!B$2:O3415,11,0)</f>
        <v>37466-000</v>
      </c>
      <c r="X1874" s="33" t="str">
        <f>VLOOKUP(B1874,SAOM!B$2:Q3415,13,0)</f>
        <v>-</v>
      </c>
      <c r="Y1874" s="13">
        <v>41408</v>
      </c>
      <c r="Z1874" s="222" t="s">
        <v>12806</v>
      </c>
      <c r="AA1874" s="56">
        <v>41408</v>
      </c>
      <c r="AB1874" s="28"/>
      <c r="AC1874" s="287" t="e">
        <f>VLOOKUP(D1874,Faturamento!D$3:F3309,3,0)</f>
        <v>#N/A</v>
      </c>
      <c r="AD1874" s="41"/>
      <c r="AE1874" s="14" t="str">
        <f>VLOOKUP(B1874,SAOM!B$2:T3415,16,0)</f>
        <v>-</v>
      </c>
      <c r="AF1874" s="14">
        <f t="shared" si="107"/>
        <v>41498</v>
      </c>
      <c r="AG1874" s="14"/>
      <c r="AH1874" s="14"/>
      <c r="AI1874" s="47"/>
      <c r="AJ1874" s="114"/>
      <c r="AK1874" s="114"/>
      <c r="AL1874" s="11" t="str">
        <f>VLOOKUP(B1874,SAOM!B$2:U3532,20,0)</f>
        <v>-</v>
      </c>
    </row>
    <row r="1875" spans="1:38" s="15" customFormat="1" ht="15.75" customHeight="1">
      <c r="A1875" s="39">
        <v>5750</v>
      </c>
      <c r="B1875" s="31">
        <v>5750</v>
      </c>
      <c r="C1875" s="31">
        <v>5750</v>
      </c>
      <c r="D1875" s="33" t="str">
        <f>VLOOKUP(B1875,SAOM!B$2:H3532,7,0)</f>
        <v>-</v>
      </c>
      <c r="E1875" s="13">
        <v>41412</v>
      </c>
      <c r="F1875" s="13">
        <f t="shared" si="106"/>
        <v>41457</v>
      </c>
      <c r="G1875" s="13">
        <f>VLOOKUP(B1875,SAOM!B$2:D3419,3,0)</f>
        <v>41445</v>
      </c>
      <c r="H1875" s="13">
        <f t="shared" si="105"/>
        <v>41472</v>
      </c>
      <c r="I1875" s="13" t="s">
        <v>458</v>
      </c>
      <c r="J1875" s="10" t="s">
        <v>469</v>
      </c>
      <c r="K1875" s="33" t="str">
        <f>VLOOKUP(B1875,SAOM!B$2:H3416,4,0)</f>
        <v>A agendar</v>
      </c>
      <c r="L1875" s="10" t="s">
        <v>14234</v>
      </c>
      <c r="M1875" s="33" t="str">
        <f>VLOOKUP(B1875,SAOM!B$2:F3702,5,0)</f>
        <v>SH Sat</v>
      </c>
      <c r="N1875" s="11" t="s">
        <v>13971</v>
      </c>
      <c r="O1875" s="11" t="str">
        <f>VLOOKUP(N1875,Coordenadas!B$2:C2722,2,0)</f>
        <v>SUL</v>
      </c>
      <c r="P1875" s="11" t="str">
        <f>VLOOKUP(N1875,Coordenadas!B$2:D2722,3,0)</f>
        <v>22°18'S</v>
      </c>
      <c r="Q1875" s="11" t="str">
        <f>VLOOKUP(N1875,Coordenadas!B$2:E2722,4,0)</f>
        <v>44°52'O</v>
      </c>
      <c r="R1875" s="33">
        <v>4033</v>
      </c>
      <c r="S1875" s="13">
        <v>41400</v>
      </c>
      <c r="T1875" s="35" t="str">
        <f>VLOOKUP(B1875,SAOM!B$2:M3416,9,0)</f>
        <v>Antônio Carlis Pereira Braga/Zaldiléia</v>
      </c>
      <c r="U1875" s="13" t="str">
        <f>VLOOKUP(B1875,SAOM!B$2:N3416,10,0)</f>
        <v xml:space="preserve"> Rua Custório Francisco da Rocha, 57 - Bairro Berta</v>
      </c>
      <c r="V1875" s="35" t="str">
        <f>VLOOKUP(B1875,SAOM!B$2:P3416,12,0)</f>
        <v>(35)3363-1744</v>
      </c>
      <c r="W1875" s="60" t="str">
        <f>VLOOKUP(B1875,SAOM!B$2:O3416,11,0)</f>
        <v>37466-000</v>
      </c>
      <c r="X1875" s="33" t="str">
        <f>VLOOKUP(B1875,SAOM!B$2:Q3416,13,0)</f>
        <v>-</v>
      </c>
      <c r="Y1875" s="13">
        <v>41408</v>
      </c>
      <c r="Z1875" s="50" t="s">
        <v>12806</v>
      </c>
      <c r="AA1875" s="28">
        <v>41408</v>
      </c>
      <c r="AB1875" s="28"/>
      <c r="AC1875" s="287" t="e">
        <f>VLOOKUP(D1875,Faturamento!D$3:F3310,3,0)</f>
        <v>#N/A</v>
      </c>
      <c r="AD1875" s="41"/>
      <c r="AE1875" s="14" t="str">
        <f>VLOOKUP(B1875,SAOM!B$2:T3416,16,0)</f>
        <v>-</v>
      </c>
      <c r="AF1875" s="14">
        <f t="shared" si="107"/>
        <v>41498</v>
      </c>
      <c r="AG1875" s="14"/>
      <c r="AH1875" s="14"/>
      <c r="AI1875" s="47"/>
      <c r="AJ1875" s="114"/>
      <c r="AK1875" s="114"/>
      <c r="AL1875" s="11" t="str">
        <f>VLOOKUP(B1875,SAOM!B$2:U3533,20,0)</f>
        <v>-</v>
      </c>
    </row>
    <row r="1876" spans="1:38" s="15" customFormat="1" ht="15.75" customHeight="1">
      <c r="A1876" s="39">
        <v>5794</v>
      </c>
      <c r="B1876" s="31">
        <v>5794</v>
      </c>
      <c r="C1876" s="31">
        <v>5794</v>
      </c>
      <c r="D1876" s="33" t="str">
        <f>VLOOKUP(B1876,SAOM!B$2:H3533,7,0)</f>
        <v>-</v>
      </c>
      <c r="E1876" s="13">
        <v>41413</v>
      </c>
      <c r="F1876" s="13">
        <f t="shared" si="106"/>
        <v>41458</v>
      </c>
      <c r="G1876" s="13">
        <f>VLOOKUP(B1876,SAOM!B$2:D3420,3,0)</f>
        <v>41445</v>
      </c>
      <c r="H1876" s="13">
        <f t="shared" si="105"/>
        <v>41473</v>
      </c>
      <c r="I1876" s="13" t="s">
        <v>458</v>
      </c>
      <c r="J1876" s="10" t="s">
        <v>688</v>
      </c>
      <c r="K1876" s="33" t="str">
        <f>VLOOKUP(B1876,SAOM!B$2:H3417,4,0)</f>
        <v>A agendar</v>
      </c>
      <c r="L1876" s="10" t="s">
        <v>14234</v>
      </c>
      <c r="M1876" s="33" t="str">
        <f>VLOOKUP(B1876,SAOM!B$2:F3703,5,0)</f>
        <v>SH Sat</v>
      </c>
      <c r="N1876" s="11" t="s">
        <v>3176</v>
      </c>
      <c r="O1876" s="11" t="str">
        <f>VLOOKUP(N1876,Coordenadas!B$2:C2723,2,0)</f>
        <v>LESTE DO SUL</v>
      </c>
      <c r="P1876" s="11" t="str">
        <f>VLOOKUP(N1876,Coordenadas!B$2:D2723,3,0)</f>
        <v xml:space="preserve"> 20°52'29.15"S</v>
      </c>
      <c r="Q1876" s="11" t="str">
        <f>VLOOKUP(N1876,Coordenadas!B$2:E2723,4,0)</f>
        <v xml:space="preserve"> 42°58'13.17"O</v>
      </c>
      <c r="R1876" s="33">
        <v>4033</v>
      </c>
      <c r="S1876" s="13">
        <v>41400</v>
      </c>
      <c r="T1876" s="35" t="str">
        <f>VLOOKUP(B1876,SAOM!B$2:M3417,9,0)</f>
        <v>Luciana das Graças Henrique Barbosa</v>
      </c>
      <c r="U1876" s="13" t="str">
        <f>VLOOKUP(B1876,SAOM!B$2:N3417,10,0)</f>
        <v xml:space="preserve"> Travessa Teotônio T. Oliveira, S/N - Bairro Treze de Maio </v>
      </c>
      <c r="V1876" s="35" t="str">
        <f>VLOOKUP(B1876,SAOM!B$2:P3417,12,0)</f>
        <v>(32) 3537-1248</v>
      </c>
      <c r="W1876" s="60" t="str">
        <f>VLOOKUP(B1876,SAOM!B$2:O3417,11,0)</f>
        <v>36544-000</v>
      </c>
      <c r="X1876" s="33" t="str">
        <f>VLOOKUP(B1876,SAOM!B$2:Q3417,13,0)</f>
        <v>-</v>
      </c>
      <c r="Y1876" s="13"/>
      <c r="Z1876" s="50"/>
      <c r="AA1876" s="28"/>
      <c r="AB1876" s="28"/>
      <c r="AC1876" s="287" t="e">
        <f>VLOOKUP(D1876,Faturamento!D$3:F3311,3,0)</f>
        <v>#N/A</v>
      </c>
      <c r="AD1876" s="41"/>
      <c r="AE1876" s="14" t="str">
        <f>VLOOKUP(B1876,SAOM!B$2:T3417,16,0)</f>
        <v>-</v>
      </c>
      <c r="AF1876" s="14">
        <f t="shared" si="107"/>
        <v>90</v>
      </c>
      <c r="AG1876" s="14"/>
      <c r="AH1876" s="14"/>
      <c r="AI1876" s="47"/>
      <c r="AJ1876" s="114"/>
      <c r="AK1876" s="114"/>
      <c r="AL1876" s="11" t="str">
        <f>VLOOKUP(B1876,SAOM!B$2:U3534,20,0)</f>
        <v>-</v>
      </c>
    </row>
    <row r="1877" spans="1:38" s="15" customFormat="1" ht="15.75" customHeight="1">
      <c r="A1877" s="39">
        <v>5795</v>
      </c>
      <c r="B1877" s="31">
        <v>5795</v>
      </c>
      <c r="C1877" s="31">
        <v>5795</v>
      </c>
      <c r="D1877" s="33" t="str">
        <f>VLOOKUP(B1877,SAOM!B$2:H3534,7,0)</f>
        <v>-</v>
      </c>
      <c r="E1877" s="13">
        <v>41414</v>
      </c>
      <c r="F1877" s="13">
        <f t="shared" si="106"/>
        <v>41459</v>
      </c>
      <c r="G1877" s="13">
        <f>VLOOKUP(B1877,SAOM!B$2:D3421,3,0)</f>
        <v>41445</v>
      </c>
      <c r="H1877" s="13">
        <f t="shared" si="105"/>
        <v>41474</v>
      </c>
      <c r="I1877" s="13" t="s">
        <v>458</v>
      </c>
      <c r="J1877" s="10" t="s">
        <v>688</v>
      </c>
      <c r="K1877" s="33" t="str">
        <f>VLOOKUP(B1877,SAOM!B$2:H3418,4,0)</f>
        <v>A agendar</v>
      </c>
      <c r="L1877" s="10" t="s">
        <v>14234</v>
      </c>
      <c r="M1877" s="33" t="str">
        <f>VLOOKUP(B1877,SAOM!B$2:F3704,5,0)</f>
        <v>SH Sat</v>
      </c>
      <c r="N1877" s="11" t="s">
        <v>3176</v>
      </c>
      <c r="O1877" s="11" t="str">
        <f>VLOOKUP(N1877,Coordenadas!B$2:C2724,2,0)</f>
        <v>LESTE DO SUL</v>
      </c>
      <c r="P1877" s="11" t="str">
        <f>VLOOKUP(N1877,Coordenadas!B$2:D2724,3,0)</f>
        <v xml:space="preserve"> 20°52'29.15"S</v>
      </c>
      <c r="Q1877" s="11" t="str">
        <f>VLOOKUP(N1877,Coordenadas!B$2:E2724,4,0)</f>
        <v xml:space="preserve"> 42°58'13.17"O</v>
      </c>
      <c r="R1877" s="33">
        <v>4033</v>
      </c>
      <c r="S1877" s="13">
        <v>41400</v>
      </c>
      <c r="T1877" s="35" t="str">
        <f>VLOOKUP(B1877,SAOM!B$2:M3418,9,0)</f>
        <v>Luciana das Graças Henrique Barbosa</v>
      </c>
      <c r="U1877" s="13" t="str">
        <f>VLOOKUP(B1877,SAOM!B$2:N3418,10,0)</f>
        <v xml:space="preserve"> Praça Nossa Senhora das Dores - Bairro Airões  </v>
      </c>
      <c r="V1877" s="35" t="str">
        <f>VLOOKUP(B1877,SAOM!B$2:P3418,12,0)</f>
        <v>(32) 3537-1248</v>
      </c>
      <c r="W1877" s="60" t="str">
        <f>VLOOKUP(B1877,SAOM!B$2:O3418,11,0)</f>
        <v>36544-000</v>
      </c>
      <c r="X1877" s="33" t="str">
        <f>VLOOKUP(B1877,SAOM!B$2:Q3418,13,0)</f>
        <v>-</v>
      </c>
      <c r="Y1877" s="13"/>
      <c r="Z1877" s="50"/>
      <c r="AA1877" s="28"/>
      <c r="AB1877" s="28"/>
      <c r="AC1877" s="287" t="e">
        <f>VLOOKUP(D1877,Faturamento!D$3:F3312,3,0)</f>
        <v>#N/A</v>
      </c>
      <c r="AD1877" s="41"/>
      <c r="AE1877" s="14" t="str">
        <f>VLOOKUP(B1877,SAOM!B$2:T3418,16,0)</f>
        <v>-</v>
      </c>
      <c r="AF1877" s="14">
        <f t="shared" si="107"/>
        <v>90</v>
      </c>
      <c r="AG1877" s="14"/>
      <c r="AH1877" s="14"/>
      <c r="AI1877" s="47"/>
      <c r="AJ1877" s="114"/>
      <c r="AK1877" s="114"/>
      <c r="AL1877" s="11" t="str">
        <f>VLOOKUP(B1877,SAOM!B$2:U3535,20,0)</f>
        <v>-</v>
      </c>
    </row>
    <row r="1878" spans="1:38" s="15" customFormat="1" ht="15.75" customHeight="1">
      <c r="A1878" s="39">
        <v>5866</v>
      </c>
      <c r="B1878" s="31">
        <v>5866</v>
      </c>
      <c r="C1878" s="31">
        <v>5866</v>
      </c>
      <c r="D1878" s="33" t="str">
        <f>VLOOKUP(B1878,SAOM!B$2:H3535,7,0)</f>
        <v>-</v>
      </c>
      <c r="E1878" s="13">
        <v>41415</v>
      </c>
      <c r="F1878" s="13">
        <f t="shared" si="106"/>
        <v>41460</v>
      </c>
      <c r="G1878" s="13">
        <f>VLOOKUP(B1878,SAOM!B$2:D3422,3,0)</f>
        <v>41445</v>
      </c>
      <c r="H1878" s="13">
        <f t="shared" si="105"/>
        <v>41475</v>
      </c>
      <c r="I1878" s="13" t="s">
        <v>458</v>
      </c>
      <c r="J1878" s="10" t="s">
        <v>688</v>
      </c>
      <c r="K1878" s="33" t="str">
        <f>VLOOKUP(B1878,SAOM!B$2:H3419,4,0)</f>
        <v>A agendar</v>
      </c>
      <c r="L1878" s="10" t="s">
        <v>456</v>
      </c>
      <c r="M1878" s="33" t="str">
        <f>VLOOKUP(B1878,SAOM!B$2:F3705,5,0)</f>
        <v>Lider</v>
      </c>
      <c r="N1878" s="11" t="s">
        <v>925</v>
      </c>
      <c r="O1878" s="11" t="str">
        <f>VLOOKUP(N1878,Coordenadas!B$2:C2725,2,0)</f>
        <v>CENTRO</v>
      </c>
      <c r="P1878" s="11" t="str">
        <f>VLOOKUP(N1878,Coordenadas!B$2:D2725,3,0)</f>
        <v xml:space="preserve"> 18°45'58.15"S</v>
      </c>
      <c r="Q1878" s="11" t="str">
        <f>VLOOKUP(N1878,Coordenadas!B$2:E2725,4,0)</f>
        <v xml:space="preserve"> 45°30'40.37"O</v>
      </c>
      <c r="R1878" s="33">
        <v>4033</v>
      </c>
      <c r="S1878" s="13">
        <v>41400</v>
      </c>
      <c r="T1878" s="35" t="str">
        <f>VLOOKUP(B1878,SAOM!B$2:M3419,9,0)</f>
        <v>PATRICIA RENATA NEVES MEDEIROS/CIRLEY GERALDA</v>
      </c>
      <c r="U1878" s="13" t="str">
        <f>VLOOKUP(B1878,SAOM!B$2:N3419,10,0)</f>
        <v xml:space="preserve"> RUA GUSTAVO CAPANEMA, 402 - BAIRRO CENTRO</v>
      </c>
      <c r="V1878" s="35" t="str">
        <f>VLOOKUP(B1878,SAOM!B$2:P3419,12,0)</f>
        <v>37 3546 1112</v>
      </c>
      <c r="W1878" s="60" t="str">
        <f>VLOOKUP(B1878,SAOM!B$2:O3419,11,0)</f>
        <v>35621-000</v>
      </c>
      <c r="X1878" s="33" t="str">
        <f>VLOOKUP(B1878,SAOM!B$2:Q3419,13,0)</f>
        <v>-</v>
      </c>
      <c r="Y1878" s="13"/>
      <c r="Z1878" s="50"/>
      <c r="AA1878" s="28"/>
      <c r="AB1878" s="28"/>
      <c r="AC1878" s="287" t="e">
        <f>VLOOKUP(D1878,Faturamento!D$3:F3313,3,0)</f>
        <v>#N/A</v>
      </c>
      <c r="AD1878" s="41"/>
      <c r="AE1878" s="14" t="str">
        <f>VLOOKUP(B1878,SAOM!B$2:T3419,16,0)</f>
        <v>-</v>
      </c>
      <c r="AF1878" s="14">
        <f t="shared" si="107"/>
        <v>90</v>
      </c>
      <c r="AG1878" s="14"/>
      <c r="AH1878" s="14"/>
      <c r="AI1878" s="47"/>
      <c r="AJ1878" s="114"/>
      <c r="AK1878" s="114"/>
      <c r="AL1878" s="11" t="str">
        <f>VLOOKUP(B1878,SAOM!B$2:U3536,20,0)</f>
        <v>-</v>
      </c>
    </row>
    <row r="1879" spans="1:38" s="15" customFormat="1" ht="15.75" customHeight="1">
      <c r="A1879" s="39">
        <v>5867</v>
      </c>
      <c r="B1879" s="31">
        <v>5867</v>
      </c>
      <c r="C1879" s="31">
        <v>5867</v>
      </c>
      <c r="D1879" s="33" t="str">
        <f>VLOOKUP(B1879,SAOM!B$2:H3536,7,0)</f>
        <v>-</v>
      </c>
      <c r="E1879" s="13">
        <v>41416</v>
      </c>
      <c r="F1879" s="13">
        <f t="shared" si="106"/>
        <v>41461</v>
      </c>
      <c r="G1879" s="13">
        <f>VLOOKUP(B1879,SAOM!B$2:D3423,3,0)</f>
        <v>41445</v>
      </c>
      <c r="H1879" s="13">
        <f t="shared" si="105"/>
        <v>41476</v>
      </c>
      <c r="I1879" s="13" t="s">
        <v>458</v>
      </c>
      <c r="J1879" s="10" t="s">
        <v>688</v>
      </c>
      <c r="K1879" s="33" t="str">
        <f>VLOOKUP(B1879,SAOM!B$2:H3420,4,0)</f>
        <v>A agendar</v>
      </c>
      <c r="L1879" s="10" t="s">
        <v>456</v>
      </c>
      <c r="M1879" s="33" t="str">
        <f>VLOOKUP(B1879,SAOM!B$2:F3706,5,0)</f>
        <v>Lider</v>
      </c>
      <c r="N1879" s="11" t="s">
        <v>925</v>
      </c>
      <c r="O1879" s="11" t="str">
        <f>VLOOKUP(N1879,Coordenadas!B$2:C2726,2,0)</f>
        <v>CENTRO</v>
      </c>
      <c r="P1879" s="11" t="str">
        <f>VLOOKUP(N1879,Coordenadas!B$2:D2726,3,0)</f>
        <v xml:space="preserve"> 18°45'58.15"S</v>
      </c>
      <c r="Q1879" s="11" t="str">
        <f>VLOOKUP(N1879,Coordenadas!B$2:E2726,4,0)</f>
        <v xml:space="preserve"> 45°30'40.37"O</v>
      </c>
      <c r="R1879" s="33">
        <v>4033</v>
      </c>
      <c r="S1879" s="13">
        <v>41400</v>
      </c>
      <c r="T1879" s="35" t="str">
        <f>VLOOKUP(B1879,SAOM!B$2:M3420,9,0)</f>
        <v xml:space="preserve">ALEX MIRANDA ALVES DE SOUZA /MARIANA POLYANA </v>
      </c>
      <c r="U1879" s="13" t="str">
        <f>VLOOKUP(B1879,SAOM!B$2:N3420,10,0)</f>
        <v xml:space="preserve"> RUA MINAS GERAIS, 28 - BAIRRO CENTRO</v>
      </c>
      <c r="V1879" s="35" t="str">
        <f>VLOOKUP(B1879,SAOM!B$2:P3420,12,0)</f>
        <v>37 3546 1188</v>
      </c>
      <c r="W1879" s="60" t="str">
        <f>VLOOKUP(B1879,SAOM!B$2:O3420,11,0)</f>
        <v>35621-000</v>
      </c>
      <c r="X1879" s="33" t="str">
        <f>VLOOKUP(B1879,SAOM!B$2:Q3420,13,0)</f>
        <v>-</v>
      </c>
      <c r="Y1879" s="13"/>
      <c r="Z1879" s="50"/>
      <c r="AA1879" s="28"/>
      <c r="AB1879" s="28"/>
      <c r="AC1879" s="287" t="e">
        <f>VLOOKUP(D1879,Faturamento!D$3:F3314,3,0)</f>
        <v>#N/A</v>
      </c>
      <c r="AD1879" s="41"/>
      <c r="AE1879" s="14" t="str">
        <f>VLOOKUP(B1879,SAOM!B$2:T3420,16,0)</f>
        <v>-</v>
      </c>
      <c r="AF1879" s="14">
        <f t="shared" si="107"/>
        <v>90</v>
      </c>
      <c r="AG1879" s="14"/>
      <c r="AH1879" s="14"/>
      <c r="AI1879" s="47"/>
      <c r="AJ1879" s="114"/>
      <c r="AK1879" s="114"/>
      <c r="AL1879" s="11" t="str">
        <f>VLOOKUP(B1879,SAOM!B$2:U3537,20,0)</f>
        <v>-</v>
      </c>
    </row>
    <row r="1880" spans="1:38" s="15" customFormat="1" ht="15.75" customHeight="1">
      <c r="A1880" s="39">
        <v>5952</v>
      </c>
      <c r="B1880" s="31">
        <v>5952</v>
      </c>
      <c r="C1880" s="31">
        <v>5952</v>
      </c>
      <c r="D1880" s="33" t="str">
        <f>VLOOKUP(B1880,SAOM!B$2:H3537,7,0)</f>
        <v>-</v>
      </c>
      <c r="E1880" s="13">
        <v>41417</v>
      </c>
      <c r="F1880" s="13">
        <f t="shared" si="106"/>
        <v>41462</v>
      </c>
      <c r="G1880" s="13">
        <f>VLOOKUP(B1880,SAOM!B$2:D3424,3,0)</f>
        <v>41445</v>
      </c>
      <c r="H1880" s="13">
        <f t="shared" si="105"/>
        <v>41477</v>
      </c>
      <c r="I1880" s="13" t="s">
        <v>458</v>
      </c>
      <c r="J1880" s="10" t="s">
        <v>688</v>
      </c>
      <c r="K1880" s="33" t="str">
        <f>VLOOKUP(B1880,SAOM!B$2:H3421,4,0)</f>
        <v>A agendar</v>
      </c>
      <c r="L1880" s="10" t="s">
        <v>456</v>
      </c>
      <c r="M1880" s="33" t="str">
        <f>VLOOKUP(B1880,SAOM!B$2:F3707,5,0)</f>
        <v>Lider</v>
      </c>
      <c r="N1880" s="11" t="s">
        <v>13940</v>
      </c>
      <c r="O1880" s="11" t="str">
        <f>VLOOKUP(N1880,Coordenadas!B$2:C2727,2,0)</f>
        <v>NORTE DE MINAS</v>
      </c>
      <c r="P1880" s="11" t="str">
        <f>VLOOKUP(N1880,Coordenadas!B$2:D2727,3,0)</f>
        <v>14°55'S</v>
      </c>
      <c r="Q1880" s="11" t="str">
        <f>VLOOKUP(N1880,Coordenadas!B$2:E2727,4,0)</f>
        <v>42°50'O</v>
      </c>
      <c r="R1880" s="33">
        <v>4033</v>
      </c>
      <c r="S1880" s="13">
        <v>41400</v>
      </c>
      <c r="T1880" s="35" t="str">
        <f>VLOOKUP(B1880,SAOM!B$2:M3421,9,0)</f>
        <v>JAQUELINE TATIANE</v>
      </c>
      <c r="U1880" s="13" t="str">
        <f>VLOOKUP(B1880,SAOM!B$2:N3421,10,0)</f>
        <v xml:space="preserve"> AVENIDA SÃO VICENTE DE PAULO,S/N - ZONA RURAL</v>
      </c>
      <c r="V1880" s="35" t="str">
        <f>VLOOKUP(B1880,SAOM!B$2:P3421,12,0)</f>
        <v>(38)3812-3245</v>
      </c>
      <c r="W1880" s="60" t="str">
        <f>VLOOKUP(B1880,SAOM!B$2:O3421,11,0)</f>
        <v>39510-000</v>
      </c>
      <c r="X1880" s="33" t="str">
        <f>VLOOKUP(B1880,SAOM!B$2:Q3421,13,0)</f>
        <v>-</v>
      </c>
      <c r="Y1880" s="13"/>
      <c r="Z1880" s="50"/>
      <c r="AA1880" s="28"/>
      <c r="AB1880" s="28"/>
      <c r="AC1880" s="287" t="e">
        <f>VLOOKUP(D1880,Faturamento!D$3:F3315,3,0)</f>
        <v>#N/A</v>
      </c>
      <c r="AD1880" s="41"/>
      <c r="AE1880" s="14" t="str">
        <f>VLOOKUP(B1880,SAOM!B$2:T3421,16,0)</f>
        <v>-</v>
      </c>
      <c r="AF1880" s="14">
        <f t="shared" si="107"/>
        <v>90</v>
      </c>
      <c r="AG1880" s="14"/>
      <c r="AH1880" s="14"/>
      <c r="AI1880" s="47"/>
      <c r="AJ1880" s="114"/>
      <c r="AK1880" s="114"/>
      <c r="AL1880" s="11" t="str">
        <f>VLOOKUP(B1880,SAOM!B$2:U3538,20,0)</f>
        <v>-</v>
      </c>
    </row>
    <row r="1881" spans="1:38" s="15" customFormat="1" ht="15.75" customHeight="1">
      <c r="A1881" s="39">
        <v>5953</v>
      </c>
      <c r="B1881" s="31">
        <v>5953</v>
      </c>
      <c r="C1881" s="31">
        <v>5953</v>
      </c>
      <c r="D1881" s="33" t="str">
        <f>VLOOKUP(B1881,SAOM!B$2:H3538,7,0)</f>
        <v>-</v>
      </c>
      <c r="E1881" s="13">
        <v>41418</v>
      </c>
      <c r="F1881" s="13">
        <f t="shared" si="106"/>
        <v>41463</v>
      </c>
      <c r="G1881" s="13">
        <f>VLOOKUP(B1881,SAOM!B$2:D3425,3,0)</f>
        <v>41445</v>
      </c>
      <c r="H1881" s="13">
        <f t="shared" si="105"/>
        <v>41478</v>
      </c>
      <c r="I1881" s="13" t="s">
        <v>458</v>
      </c>
      <c r="J1881" s="10" t="s">
        <v>688</v>
      </c>
      <c r="K1881" s="33" t="str">
        <f>VLOOKUP(B1881,SAOM!B$2:H3422,4,0)</f>
        <v>A agendar</v>
      </c>
      <c r="L1881" s="10" t="s">
        <v>456</v>
      </c>
      <c r="M1881" s="33" t="str">
        <f>VLOOKUP(B1881,SAOM!B$2:F3708,5,0)</f>
        <v>Lider</v>
      </c>
      <c r="N1881" s="11" t="s">
        <v>13940</v>
      </c>
      <c r="O1881" s="11" t="str">
        <f>VLOOKUP(N1881,Coordenadas!B$2:C2728,2,0)</f>
        <v>NORTE DE MINAS</v>
      </c>
      <c r="P1881" s="11" t="str">
        <f>VLOOKUP(N1881,Coordenadas!B$2:D2728,3,0)</f>
        <v>14°55'S</v>
      </c>
      <c r="Q1881" s="11" t="str">
        <f>VLOOKUP(N1881,Coordenadas!B$2:E2728,4,0)</f>
        <v>42°50'O</v>
      </c>
      <c r="R1881" s="33">
        <v>4033</v>
      </c>
      <c r="S1881" s="13">
        <v>41400</v>
      </c>
      <c r="T1881" s="35" t="str">
        <f>VLOOKUP(B1881,SAOM!B$2:M3422,9,0)</f>
        <v>JAQUELINE TATIANE</v>
      </c>
      <c r="U1881" s="13" t="str">
        <f>VLOOKUP(B1881,SAOM!B$2:N3422,10,0)</f>
        <v xml:space="preserve"> DISTRITO DE ITAMIRIM,S/N - ZONA RURAL</v>
      </c>
      <c r="V1881" s="35" t="str">
        <f>VLOOKUP(B1881,SAOM!B$2:P3422,12,0)</f>
        <v>(38)3812-3246</v>
      </c>
      <c r="W1881" s="60" t="str">
        <f>VLOOKUP(B1881,SAOM!B$2:O3422,11,0)</f>
        <v>39510-000</v>
      </c>
      <c r="X1881" s="33" t="str">
        <f>VLOOKUP(B1881,SAOM!B$2:Q3422,13,0)</f>
        <v>-</v>
      </c>
      <c r="Y1881" s="13"/>
      <c r="Z1881" s="50"/>
      <c r="AA1881" s="28"/>
      <c r="AB1881" s="28"/>
      <c r="AC1881" s="287" t="e">
        <f>VLOOKUP(D1881,Faturamento!D$3:F3316,3,0)</f>
        <v>#N/A</v>
      </c>
      <c r="AD1881" s="41"/>
      <c r="AE1881" s="14" t="str">
        <f>VLOOKUP(B1881,SAOM!B$2:T3422,16,0)</f>
        <v>-</v>
      </c>
      <c r="AF1881" s="14">
        <f t="shared" si="107"/>
        <v>90</v>
      </c>
      <c r="AG1881" s="14"/>
      <c r="AH1881" s="14"/>
      <c r="AI1881" s="47"/>
      <c r="AJ1881" s="114"/>
      <c r="AK1881" s="114"/>
      <c r="AL1881" s="11" t="str">
        <f>VLOOKUP(B1881,SAOM!B$2:U3539,20,0)</f>
        <v>-</v>
      </c>
    </row>
    <row r="1882" spans="1:38" s="15" customFormat="1" ht="15.75" customHeight="1">
      <c r="A1882" s="39">
        <v>5956</v>
      </c>
      <c r="B1882" s="31">
        <v>5956</v>
      </c>
      <c r="C1882" s="31">
        <v>5956</v>
      </c>
      <c r="D1882" s="33" t="str">
        <f>VLOOKUP(B1882,SAOM!B$2:H3539,7,0)</f>
        <v>-</v>
      </c>
      <c r="E1882" s="13">
        <v>41419</v>
      </c>
      <c r="F1882" s="13">
        <f t="shared" si="106"/>
        <v>41464</v>
      </c>
      <c r="G1882" s="13">
        <f>VLOOKUP(B1882,SAOM!B$2:D3426,3,0)</f>
        <v>41445</v>
      </c>
      <c r="H1882" s="13">
        <f t="shared" si="105"/>
        <v>41479</v>
      </c>
      <c r="I1882" s="13" t="s">
        <v>458</v>
      </c>
      <c r="J1882" s="10" t="s">
        <v>688</v>
      </c>
      <c r="K1882" s="33" t="str">
        <f>VLOOKUP(B1882,SAOM!B$2:H3423,4,0)</f>
        <v>A agendar</v>
      </c>
      <c r="L1882" s="10" t="s">
        <v>456</v>
      </c>
      <c r="M1882" s="33" t="str">
        <f>VLOOKUP(B1882,SAOM!B$2:F3709,5,0)</f>
        <v>Lider</v>
      </c>
      <c r="N1882" s="11" t="s">
        <v>13940</v>
      </c>
      <c r="O1882" s="11" t="str">
        <f>VLOOKUP(N1882,Coordenadas!B$2:C2729,2,0)</f>
        <v>NORTE DE MINAS</v>
      </c>
      <c r="P1882" s="11" t="str">
        <f>VLOOKUP(N1882,Coordenadas!B$2:D2729,3,0)</f>
        <v>14°55'S</v>
      </c>
      <c r="Q1882" s="11" t="str">
        <f>VLOOKUP(N1882,Coordenadas!B$2:E2729,4,0)</f>
        <v>42°50'O</v>
      </c>
      <c r="R1882" s="33">
        <v>4033</v>
      </c>
      <c r="S1882" s="13">
        <v>41400</v>
      </c>
      <c r="T1882" s="35" t="str">
        <f>VLOOKUP(B1882,SAOM!B$2:M3423,9,0)</f>
        <v>JAQUELINE TATIANE</v>
      </c>
      <c r="U1882" s="13" t="str">
        <f>VLOOKUP(B1882,SAOM!B$2:N3423,10,0)</f>
        <v xml:space="preserve"> RUA ANTONINA NENA SAVIOLA - BAIRRO CENTRO</v>
      </c>
      <c r="V1882" s="35" t="str">
        <f>VLOOKUP(B1882,SAOM!B$2:P3423,12,0)</f>
        <v>(38)3812-3249</v>
      </c>
      <c r="W1882" s="60" t="str">
        <f>VLOOKUP(B1882,SAOM!B$2:O3423,11,0)</f>
        <v>39510-000</v>
      </c>
      <c r="X1882" s="33" t="str">
        <f>VLOOKUP(B1882,SAOM!B$2:Q3423,13,0)</f>
        <v>-</v>
      </c>
      <c r="Y1882" s="13"/>
      <c r="Z1882" s="50"/>
      <c r="AA1882" s="28"/>
      <c r="AB1882" s="28"/>
      <c r="AC1882" s="287" t="e">
        <f>VLOOKUP(D1882,Faturamento!D$3:F3317,3,0)</f>
        <v>#N/A</v>
      </c>
      <c r="AD1882" s="41"/>
      <c r="AE1882" s="14" t="str">
        <f>VLOOKUP(B1882,SAOM!B$2:T3423,16,0)</f>
        <v>-</v>
      </c>
      <c r="AF1882" s="14">
        <f t="shared" si="107"/>
        <v>90</v>
      </c>
      <c r="AG1882" s="14"/>
      <c r="AH1882" s="14"/>
      <c r="AI1882" s="47"/>
      <c r="AJ1882" s="114"/>
      <c r="AK1882" s="114"/>
      <c r="AL1882" s="11" t="str">
        <f>VLOOKUP(B1882,SAOM!B$2:U3540,20,0)</f>
        <v>-</v>
      </c>
    </row>
    <row r="1883" spans="1:38" s="15" customFormat="1" ht="15.75" customHeight="1">
      <c r="A1883" s="39">
        <v>5994</v>
      </c>
      <c r="B1883" s="31">
        <v>5994</v>
      </c>
      <c r="C1883" s="31">
        <v>5994</v>
      </c>
      <c r="D1883" s="33" t="str">
        <f>VLOOKUP(B1883,SAOM!B$2:H3540,7,0)</f>
        <v>-</v>
      </c>
      <c r="E1883" s="13">
        <v>41420</v>
      </c>
      <c r="F1883" s="13">
        <f t="shared" si="106"/>
        <v>41465</v>
      </c>
      <c r="G1883" s="13">
        <f>VLOOKUP(B1883,SAOM!B$2:D3427,3,0)</f>
        <v>41445</v>
      </c>
      <c r="H1883" s="13">
        <f t="shared" si="105"/>
        <v>41480</v>
      </c>
      <c r="I1883" s="13" t="s">
        <v>458</v>
      </c>
      <c r="J1883" s="10" t="s">
        <v>688</v>
      </c>
      <c r="K1883" s="33" t="str">
        <f>VLOOKUP(B1883,SAOM!B$2:H3424,4,0)</f>
        <v>Agendado</v>
      </c>
      <c r="L1883" s="10" t="s">
        <v>456</v>
      </c>
      <c r="M1883" s="33" t="str">
        <f>VLOOKUP(B1883,SAOM!B$2:F3710,5,0)</f>
        <v>Lider</v>
      </c>
      <c r="N1883" s="11" t="s">
        <v>13970</v>
      </c>
      <c r="O1883" s="11" t="str">
        <f>VLOOKUP(N1883,Coordenadas!B$2:C2730,2,0)</f>
        <v>JEQUITINHONHA</v>
      </c>
      <c r="P1883" s="11" t="str">
        <f>VLOOKUP(N1883,Coordenadas!B$2:D2730,3,0)</f>
        <v>17°52'S</v>
      </c>
      <c r="Q1883" s="11" t="str">
        <f>VLOOKUP(N1883,Coordenadas!B$2:E2730,4,0)</f>
        <v>42°52'O</v>
      </c>
      <c r="R1883" s="33">
        <v>4033</v>
      </c>
      <c r="S1883" s="13">
        <v>41400</v>
      </c>
      <c r="T1883" s="35" t="str">
        <f>VLOOKUP(B1883,SAOM!B$2:M3424,9,0)</f>
        <v>Thays Karenn Fernandes (enfermeira)</v>
      </c>
      <c r="U1883" s="13" t="str">
        <f>VLOOKUP(B1883,SAOM!B$2:N3424,10,0)</f>
        <v xml:space="preserve"> Rua Santa Luzia, 102 - Bairro Centro</v>
      </c>
      <c r="V1883" s="35" t="str">
        <f>VLOOKUP(B1883,SAOM!B$2:P3424,12,0)</f>
        <v>(38)3521-1604</v>
      </c>
      <c r="W1883" s="60" t="str">
        <f>VLOOKUP(B1883,SAOM!B$2:O3424,11,0)</f>
        <v>39670-000</v>
      </c>
      <c r="X1883" s="33" t="str">
        <f>VLOOKUP(B1883,SAOM!B$2:Q3424,13,0)</f>
        <v>-</v>
      </c>
      <c r="Y1883" s="13"/>
      <c r="Z1883" s="50"/>
      <c r="AA1883" s="28"/>
      <c r="AB1883" s="28"/>
      <c r="AC1883" s="287" t="e">
        <f>VLOOKUP(D1883,Faturamento!D$3:F3318,3,0)</f>
        <v>#N/A</v>
      </c>
      <c r="AD1883" s="41"/>
      <c r="AE1883" s="14" t="str">
        <f>VLOOKUP(B1883,SAOM!B$2:T3424,16,0)</f>
        <v>-</v>
      </c>
      <c r="AF1883" s="14">
        <f t="shared" si="107"/>
        <v>90</v>
      </c>
      <c r="AG1883" s="14"/>
      <c r="AH1883" s="14"/>
      <c r="AI1883" s="47"/>
      <c r="AJ1883" s="114"/>
      <c r="AK1883" s="114"/>
      <c r="AL1883" s="11" t="str">
        <f>VLOOKUP(B1883,SAOM!B$2:U3541,20,0)</f>
        <v>-</v>
      </c>
    </row>
    <row r="1884" spans="1:38" s="15" customFormat="1" ht="15.75" customHeight="1">
      <c r="A1884" s="39">
        <v>5995</v>
      </c>
      <c r="B1884" s="31">
        <v>5995</v>
      </c>
      <c r="C1884" s="31">
        <v>5995</v>
      </c>
      <c r="D1884" s="33" t="str">
        <f>VLOOKUP(B1884,SAOM!B$2:H3541,7,0)</f>
        <v>-</v>
      </c>
      <c r="E1884" s="13">
        <v>41421</v>
      </c>
      <c r="F1884" s="13">
        <f t="shared" si="106"/>
        <v>41466</v>
      </c>
      <c r="G1884" s="13">
        <f>VLOOKUP(B1884,SAOM!B$2:D3428,3,0)</f>
        <v>41445</v>
      </c>
      <c r="H1884" s="13">
        <f t="shared" si="105"/>
        <v>41481</v>
      </c>
      <c r="I1884" s="13" t="s">
        <v>458</v>
      </c>
      <c r="J1884" s="10" t="s">
        <v>688</v>
      </c>
      <c r="K1884" s="33" t="str">
        <f>VLOOKUP(B1884,SAOM!B$2:H3425,4,0)</f>
        <v>Agendado</v>
      </c>
      <c r="L1884" s="10" t="s">
        <v>456</v>
      </c>
      <c r="M1884" s="33" t="str">
        <f>VLOOKUP(B1884,SAOM!B$2:F3711,5,0)</f>
        <v>Lider</v>
      </c>
      <c r="N1884" s="11" t="s">
        <v>13970</v>
      </c>
      <c r="O1884" s="11" t="str">
        <f>VLOOKUP(N1884,Coordenadas!B$2:C2731,2,0)</f>
        <v>JEQUITINHONHA</v>
      </c>
      <c r="P1884" s="11" t="str">
        <f>VLOOKUP(N1884,Coordenadas!B$2:D2731,3,0)</f>
        <v>17°52'S</v>
      </c>
      <c r="Q1884" s="11" t="str">
        <f>VLOOKUP(N1884,Coordenadas!B$2:E2731,4,0)</f>
        <v>42°52'O</v>
      </c>
      <c r="R1884" s="33">
        <v>4033</v>
      </c>
      <c r="S1884" s="13">
        <v>41400</v>
      </c>
      <c r="T1884" s="35" t="str">
        <f>VLOOKUP(B1884,SAOM!B$2:M3425,9,0)</f>
        <v>Jussara Conceição Melo Silva (enfermeira)</v>
      </c>
      <c r="U1884" s="13" t="str">
        <f>VLOOKUP(B1884,SAOM!B$2:N3425,10,0)</f>
        <v xml:space="preserve"> Avenida do Rodeio, 626 - Bairro São João Batista </v>
      </c>
      <c r="V1884" s="35" t="str">
        <f>VLOOKUP(B1884,SAOM!B$2:P3425,12,0)</f>
        <v>(38) 3521-2758</v>
      </c>
      <c r="W1884" s="60" t="str">
        <f>VLOOKUP(B1884,SAOM!B$2:O3425,11,0)</f>
        <v>39670-000</v>
      </c>
      <c r="X1884" s="33" t="str">
        <f>VLOOKUP(B1884,SAOM!B$2:Q3425,13,0)</f>
        <v>-</v>
      </c>
      <c r="Y1884" s="13"/>
      <c r="Z1884" s="50"/>
      <c r="AA1884" s="28"/>
      <c r="AB1884" s="28"/>
      <c r="AC1884" s="287" t="e">
        <f>VLOOKUP(D1884,Faturamento!D$3:F3319,3,0)</f>
        <v>#N/A</v>
      </c>
      <c r="AD1884" s="41"/>
      <c r="AE1884" s="14" t="str">
        <f>VLOOKUP(B1884,SAOM!B$2:T3425,16,0)</f>
        <v>-</v>
      </c>
      <c r="AF1884" s="14">
        <f t="shared" si="107"/>
        <v>90</v>
      </c>
      <c r="AG1884" s="14"/>
      <c r="AH1884" s="14"/>
      <c r="AI1884" s="47"/>
      <c r="AJ1884" s="114"/>
      <c r="AK1884" s="114"/>
      <c r="AL1884" s="11" t="str">
        <f>VLOOKUP(B1884,SAOM!B$2:U3542,20,0)</f>
        <v>-</v>
      </c>
    </row>
    <row r="1885" spans="1:38" s="15" customFormat="1" ht="15.75" customHeight="1">
      <c r="A1885" s="39">
        <v>5996</v>
      </c>
      <c r="B1885" s="31">
        <v>5996</v>
      </c>
      <c r="C1885" s="31">
        <v>5996</v>
      </c>
      <c r="D1885" s="33" t="str">
        <f>VLOOKUP(B1885,SAOM!B$2:H3542,7,0)</f>
        <v>-</v>
      </c>
      <c r="E1885" s="13">
        <v>41422</v>
      </c>
      <c r="F1885" s="13">
        <f t="shared" si="106"/>
        <v>41467</v>
      </c>
      <c r="G1885" s="13">
        <f>VLOOKUP(B1885,SAOM!B$2:D3429,3,0)</f>
        <v>41445</v>
      </c>
      <c r="H1885" s="13">
        <f t="shared" ref="H1885:H1907" si="108">F1885+15</f>
        <v>41482</v>
      </c>
      <c r="I1885" s="13" t="s">
        <v>458</v>
      </c>
      <c r="J1885" s="10" t="s">
        <v>688</v>
      </c>
      <c r="K1885" s="33" t="str">
        <f>VLOOKUP(B1885,SAOM!B$2:H3426,4,0)</f>
        <v>A agendar</v>
      </c>
      <c r="L1885" s="10" t="s">
        <v>456</v>
      </c>
      <c r="M1885" s="33" t="str">
        <f>VLOOKUP(B1885,SAOM!B$2:F3712,5,0)</f>
        <v>Lider</v>
      </c>
      <c r="N1885" s="11" t="s">
        <v>13970</v>
      </c>
      <c r="O1885" s="11" t="str">
        <f>VLOOKUP(N1885,Coordenadas!B$2:C2732,2,0)</f>
        <v>JEQUITINHONHA</v>
      </c>
      <c r="P1885" s="11" t="str">
        <f>VLOOKUP(N1885,Coordenadas!B$2:D2732,3,0)</f>
        <v>17°52'S</v>
      </c>
      <c r="Q1885" s="11" t="str">
        <f>VLOOKUP(N1885,Coordenadas!B$2:E2732,4,0)</f>
        <v>42°52'O</v>
      </c>
      <c r="R1885" s="33">
        <v>4033</v>
      </c>
      <c r="S1885" s="13">
        <v>41400</v>
      </c>
      <c r="T1885" s="35" t="str">
        <f>VLOOKUP(B1885,SAOM!B$2:M3426,9,0)</f>
        <v>Erica de Jesus Gomes Oliveira e Vera Lúcia Vi</v>
      </c>
      <c r="U1885" s="13" t="str">
        <f>VLOOKUP(B1885,SAOM!B$2:N3426,10,0)</f>
        <v xml:space="preserve"> Rua Cianita, 192 - Bairro Fazendinha</v>
      </c>
      <c r="V1885" s="35" t="str">
        <f>VLOOKUP(B1885,SAOM!B$2:P3426,12,0)</f>
        <v>(38) 3521-2016</v>
      </c>
      <c r="W1885" s="60" t="str">
        <f>VLOOKUP(B1885,SAOM!B$2:O3426,11,0)</f>
        <v>39670-000</v>
      </c>
      <c r="X1885" s="33" t="str">
        <f>VLOOKUP(B1885,SAOM!B$2:Q3426,13,0)</f>
        <v>-</v>
      </c>
      <c r="Y1885" s="13"/>
      <c r="Z1885" s="50"/>
      <c r="AA1885" s="28"/>
      <c r="AB1885" s="28"/>
      <c r="AC1885" s="287" t="e">
        <f>VLOOKUP(D1885,Faturamento!D$3:F3320,3,0)</f>
        <v>#N/A</v>
      </c>
      <c r="AD1885" s="41"/>
      <c r="AE1885" s="14" t="str">
        <f>VLOOKUP(B1885,SAOM!B$2:T3426,16,0)</f>
        <v>-</v>
      </c>
      <c r="AF1885" s="14">
        <f t="shared" si="107"/>
        <v>90</v>
      </c>
      <c r="AG1885" s="14"/>
      <c r="AH1885" s="14"/>
      <c r="AI1885" s="47"/>
      <c r="AJ1885" s="114"/>
      <c r="AK1885" s="114"/>
      <c r="AL1885" s="11" t="str">
        <f>VLOOKUP(B1885,SAOM!B$2:U3543,20,0)</f>
        <v>-</v>
      </c>
    </row>
    <row r="1886" spans="1:38" s="15" customFormat="1" ht="15.75" customHeight="1">
      <c r="A1886" s="39">
        <v>5997</v>
      </c>
      <c r="B1886" s="31">
        <v>5997</v>
      </c>
      <c r="C1886" s="31">
        <v>5997</v>
      </c>
      <c r="D1886" s="33" t="str">
        <f>VLOOKUP(B1886,SAOM!B$2:H3543,7,0)</f>
        <v>-</v>
      </c>
      <c r="E1886" s="13">
        <v>41423</v>
      </c>
      <c r="F1886" s="13">
        <f t="shared" si="106"/>
        <v>41468</v>
      </c>
      <c r="G1886" s="13">
        <f>VLOOKUP(B1886,SAOM!B$2:D3430,3,0)</f>
        <v>41445</v>
      </c>
      <c r="H1886" s="13">
        <f t="shared" si="108"/>
        <v>41483</v>
      </c>
      <c r="I1886" s="13" t="s">
        <v>458</v>
      </c>
      <c r="J1886" s="10" t="s">
        <v>688</v>
      </c>
      <c r="K1886" s="33" t="str">
        <f>VLOOKUP(B1886,SAOM!B$2:H3427,4,0)</f>
        <v>Agendado</v>
      </c>
      <c r="L1886" s="10" t="s">
        <v>456</v>
      </c>
      <c r="M1886" s="33" t="str">
        <f>VLOOKUP(B1886,SAOM!B$2:F3713,5,0)</f>
        <v>Lider</v>
      </c>
      <c r="N1886" s="11" t="s">
        <v>13970</v>
      </c>
      <c r="O1886" s="11" t="str">
        <f>VLOOKUP(N1886,Coordenadas!B$2:C2733,2,0)</f>
        <v>JEQUITINHONHA</v>
      </c>
      <c r="P1886" s="11" t="str">
        <f>VLOOKUP(N1886,Coordenadas!B$2:D2733,3,0)</f>
        <v>17°52'S</v>
      </c>
      <c r="Q1886" s="11" t="str">
        <f>VLOOKUP(N1886,Coordenadas!B$2:E2733,4,0)</f>
        <v>42°52'O</v>
      </c>
      <c r="R1886" s="33">
        <v>4033</v>
      </c>
      <c r="S1886" s="13">
        <v>41400</v>
      </c>
      <c r="T1886" s="35" t="str">
        <f>VLOOKUP(B1886,SAOM!B$2:M3427,9,0)</f>
        <v>Luciana Piovezan Fernandes Figueiredo (enferm</v>
      </c>
      <c r="U1886" s="13" t="str">
        <f>VLOOKUP(B1886,SAOM!B$2:N3427,10,0)</f>
        <v xml:space="preserve"> Praça da Criança, s/n - Bairro Primeiro de Maio</v>
      </c>
      <c r="V1886" s="35" t="str">
        <f>VLOOKUP(B1886,SAOM!B$2:P3427,12,0)</f>
        <v>(38) 3521-3241</v>
      </c>
      <c r="W1886" s="60" t="str">
        <f>VLOOKUP(B1886,SAOM!B$2:O3427,11,0)</f>
        <v>39670-000</v>
      </c>
      <c r="X1886" s="33" t="str">
        <f>VLOOKUP(B1886,SAOM!B$2:Q3427,13,0)</f>
        <v>-</v>
      </c>
      <c r="Y1886" s="13"/>
      <c r="Z1886" s="50"/>
      <c r="AA1886" s="28"/>
      <c r="AB1886" s="28"/>
      <c r="AC1886" s="287" t="e">
        <f>VLOOKUP(D1886,Faturamento!D$3:F3321,3,0)</f>
        <v>#N/A</v>
      </c>
      <c r="AD1886" s="41"/>
      <c r="AE1886" s="14" t="str">
        <f>VLOOKUP(B1886,SAOM!B$2:T3427,16,0)</f>
        <v>-</v>
      </c>
      <c r="AF1886" s="14">
        <f t="shared" si="107"/>
        <v>90</v>
      </c>
      <c r="AG1886" s="14"/>
      <c r="AH1886" s="14"/>
      <c r="AI1886" s="47"/>
      <c r="AJ1886" s="114"/>
      <c r="AK1886" s="114"/>
      <c r="AL1886" s="11" t="str">
        <f>VLOOKUP(B1886,SAOM!B$2:U3544,20,0)</f>
        <v>-</v>
      </c>
    </row>
    <row r="1887" spans="1:38" s="15" customFormat="1" ht="15.75" customHeight="1">
      <c r="A1887" s="39">
        <v>5998</v>
      </c>
      <c r="B1887" s="31">
        <v>5998</v>
      </c>
      <c r="C1887" s="31">
        <v>5998</v>
      </c>
      <c r="D1887" s="33" t="str">
        <f>VLOOKUP(B1887,SAOM!B$2:H3544,7,0)</f>
        <v>-</v>
      </c>
      <c r="E1887" s="13">
        <v>41424</v>
      </c>
      <c r="F1887" s="13">
        <f t="shared" si="106"/>
        <v>41469</v>
      </c>
      <c r="G1887" s="13">
        <f>VLOOKUP(B1887,SAOM!B$2:D3431,3,0)</f>
        <v>41445</v>
      </c>
      <c r="H1887" s="13">
        <f t="shared" si="108"/>
        <v>41484</v>
      </c>
      <c r="I1887" s="13" t="s">
        <v>458</v>
      </c>
      <c r="J1887" s="10" t="s">
        <v>688</v>
      </c>
      <c r="K1887" s="33" t="str">
        <f>VLOOKUP(B1887,SAOM!B$2:H3428,4,0)</f>
        <v>Agendado</v>
      </c>
      <c r="L1887" s="10" t="s">
        <v>456</v>
      </c>
      <c r="M1887" s="33" t="str">
        <f>VLOOKUP(B1887,SAOM!B$2:F3714,5,0)</f>
        <v>Lider</v>
      </c>
      <c r="N1887" s="11" t="s">
        <v>13970</v>
      </c>
      <c r="O1887" s="11" t="str">
        <f>VLOOKUP(N1887,Coordenadas!B$2:C2734,2,0)</f>
        <v>JEQUITINHONHA</v>
      </c>
      <c r="P1887" s="11" t="str">
        <f>VLOOKUP(N1887,Coordenadas!B$2:D2734,3,0)</f>
        <v>17°52'S</v>
      </c>
      <c r="Q1887" s="11" t="str">
        <f>VLOOKUP(N1887,Coordenadas!B$2:E2734,4,0)</f>
        <v>42°52'O</v>
      </c>
      <c r="R1887" s="33">
        <v>4033</v>
      </c>
      <c r="S1887" s="13">
        <v>41400</v>
      </c>
      <c r="T1887" s="35" t="str">
        <f>VLOOKUP(B1887,SAOM!B$2:M3428,9,0)</f>
        <v>Ariane-Marie Freire Pavie (enfermeira)</v>
      </c>
      <c r="U1887" s="13" t="str">
        <f>VLOOKUP(B1887,SAOM!B$2:N3428,10,0)</f>
        <v xml:space="preserve"> Rua Florianópolis, 206 - Bairro São Gerlado</v>
      </c>
      <c r="V1887" s="35" t="str">
        <f>VLOOKUP(B1887,SAOM!B$2:P3428,12,0)</f>
        <v>(38) 3521-1004</v>
      </c>
      <c r="W1887" s="60" t="str">
        <f>VLOOKUP(B1887,SAOM!B$2:O3428,11,0)</f>
        <v>39670-000</v>
      </c>
      <c r="X1887" s="33" t="str">
        <f>VLOOKUP(B1887,SAOM!B$2:Q3428,13,0)</f>
        <v>-</v>
      </c>
      <c r="Y1887" s="13"/>
      <c r="Z1887" s="50"/>
      <c r="AA1887" s="28"/>
      <c r="AB1887" s="28"/>
      <c r="AC1887" s="287" t="e">
        <f>VLOOKUP(D1887,Faturamento!D$3:F3322,3,0)</f>
        <v>#N/A</v>
      </c>
      <c r="AD1887" s="41"/>
      <c r="AE1887" s="14" t="str">
        <f>VLOOKUP(B1887,SAOM!B$2:T3428,16,0)</f>
        <v>-</v>
      </c>
      <c r="AF1887" s="14">
        <f t="shared" si="107"/>
        <v>90</v>
      </c>
      <c r="AG1887" s="14"/>
      <c r="AH1887" s="14"/>
      <c r="AI1887" s="47"/>
      <c r="AJ1887" s="114"/>
      <c r="AK1887" s="114"/>
      <c r="AL1887" s="11" t="str">
        <f>VLOOKUP(B1887,SAOM!B$2:U3545,20,0)</f>
        <v>-</v>
      </c>
    </row>
    <row r="1888" spans="1:38" s="15" customFormat="1" ht="15.75" customHeight="1">
      <c r="A1888" s="39">
        <v>5999</v>
      </c>
      <c r="B1888" s="31">
        <v>5999</v>
      </c>
      <c r="C1888" s="31">
        <v>5999</v>
      </c>
      <c r="D1888" s="33" t="str">
        <f>VLOOKUP(B1888,SAOM!B$2:H3545,7,0)</f>
        <v>-</v>
      </c>
      <c r="E1888" s="13">
        <v>41425</v>
      </c>
      <c r="F1888" s="13">
        <f t="shared" si="106"/>
        <v>41470</v>
      </c>
      <c r="G1888" s="13">
        <f>VLOOKUP(B1888,SAOM!B$2:D3432,3,0)</f>
        <v>41445</v>
      </c>
      <c r="H1888" s="13">
        <f t="shared" si="108"/>
        <v>41485</v>
      </c>
      <c r="I1888" s="13" t="s">
        <v>458</v>
      </c>
      <c r="J1888" s="10" t="s">
        <v>688</v>
      </c>
      <c r="K1888" s="33" t="str">
        <f>VLOOKUP(B1888,SAOM!B$2:H3429,4,0)</f>
        <v>A agendar</v>
      </c>
      <c r="L1888" s="10" t="s">
        <v>456</v>
      </c>
      <c r="M1888" s="33" t="str">
        <f>VLOOKUP(B1888,SAOM!B$2:F3715,5,0)</f>
        <v>Lider</v>
      </c>
      <c r="N1888" s="11" t="s">
        <v>13970</v>
      </c>
      <c r="O1888" s="11" t="str">
        <f>VLOOKUP(N1888,Coordenadas!B$2:C2735,2,0)</f>
        <v>JEQUITINHONHA</v>
      </c>
      <c r="P1888" s="11" t="str">
        <f>VLOOKUP(N1888,Coordenadas!B$2:D2735,3,0)</f>
        <v>17°52'S</v>
      </c>
      <c r="Q1888" s="11" t="str">
        <f>VLOOKUP(N1888,Coordenadas!B$2:E2735,4,0)</f>
        <v>42°52'O</v>
      </c>
      <c r="R1888" s="33">
        <v>4033</v>
      </c>
      <c r="S1888" s="13">
        <v>41400</v>
      </c>
      <c r="T1888" s="35" t="str">
        <f>VLOOKUP(B1888,SAOM!B$2:M3429,9,0)</f>
        <v>Eliane Aparecida Santos de Paula (enfermeira)</v>
      </c>
      <c r="U1888" s="13" t="str">
        <f>VLOOKUP(B1888,SAOM!B$2:N3429,10,0)</f>
        <v xml:space="preserve"> Rua Tinô Gomes, s/n - Zona Rural</v>
      </c>
      <c r="V1888" s="35" t="str">
        <f>VLOOKUP(B1888,SAOM!B$2:P3429,12,0)</f>
        <v>(38) 3521-4078</v>
      </c>
      <c r="W1888" s="60" t="str">
        <f>VLOOKUP(B1888,SAOM!B$2:O3429,11,0)</f>
        <v>39670-000</v>
      </c>
      <c r="X1888" s="33" t="str">
        <f>VLOOKUP(B1888,SAOM!B$2:Q3429,13,0)</f>
        <v>-</v>
      </c>
      <c r="Y1888" s="13"/>
      <c r="Z1888" s="50"/>
      <c r="AA1888" s="28"/>
      <c r="AB1888" s="28"/>
      <c r="AC1888" s="287" t="e">
        <f>VLOOKUP(D1888,Faturamento!D$3:F3323,3,0)</f>
        <v>#N/A</v>
      </c>
      <c r="AD1888" s="41"/>
      <c r="AE1888" s="14" t="str">
        <f>VLOOKUP(B1888,SAOM!B$2:T3429,16,0)</f>
        <v>-</v>
      </c>
      <c r="AF1888" s="14">
        <f t="shared" si="107"/>
        <v>90</v>
      </c>
      <c r="AG1888" s="14"/>
      <c r="AH1888" s="14"/>
      <c r="AI1888" s="47"/>
      <c r="AJ1888" s="114"/>
      <c r="AK1888" s="114"/>
      <c r="AL1888" s="11" t="str">
        <f>VLOOKUP(B1888,SAOM!B$2:U3546,20,0)</f>
        <v>-</v>
      </c>
    </row>
    <row r="1889" spans="1:38" s="15" customFormat="1" ht="15.75" customHeight="1">
      <c r="A1889" s="39">
        <v>6000</v>
      </c>
      <c r="B1889" s="31">
        <v>6000</v>
      </c>
      <c r="C1889" s="31">
        <v>6000</v>
      </c>
      <c r="D1889" s="33" t="str">
        <f>VLOOKUP(B1889,SAOM!B$2:H3546,7,0)</f>
        <v>-</v>
      </c>
      <c r="E1889" s="13">
        <v>41426</v>
      </c>
      <c r="F1889" s="13">
        <f t="shared" si="106"/>
        <v>41471</v>
      </c>
      <c r="G1889" s="13">
        <f>VLOOKUP(B1889,SAOM!B$2:D3433,3,0)</f>
        <v>41445</v>
      </c>
      <c r="H1889" s="13">
        <f t="shared" si="108"/>
        <v>41486</v>
      </c>
      <c r="I1889" s="13" t="s">
        <v>458</v>
      </c>
      <c r="J1889" s="10" t="s">
        <v>688</v>
      </c>
      <c r="K1889" s="33" t="str">
        <f>VLOOKUP(B1889,SAOM!B$2:H3430,4,0)</f>
        <v>Agendado</v>
      </c>
      <c r="L1889" s="10" t="s">
        <v>456</v>
      </c>
      <c r="M1889" s="33" t="str">
        <f>VLOOKUP(B1889,SAOM!B$2:F3716,5,0)</f>
        <v>Lider</v>
      </c>
      <c r="N1889" s="11" t="s">
        <v>13970</v>
      </c>
      <c r="O1889" s="11" t="str">
        <f>VLOOKUP(N1889,Coordenadas!B$2:C2736,2,0)</f>
        <v>JEQUITINHONHA</v>
      </c>
      <c r="P1889" s="11" t="str">
        <f>VLOOKUP(N1889,Coordenadas!B$2:D2736,3,0)</f>
        <v>17°52'S</v>
      </c>
      <c r="Q1889" s="11" t="str">
        <f>VLOOKUP(N1889,Coordenadas!B$2:E2736,4,0)</f>
        <v>42°52'O</v>
      </c>
      <c r="R1889" s="33">
        <v>4033</v>
      </c>
      <c r="S1889" s="13">
        <v>41400</v>
      </c>
      <c r="T1889" s="35" t="str">
        <f>VLOOKUP(B1889,SAOM!B$2:M3430,9,0)</f>
        <v>Paulo (enfermeiro)</v>
      </c>
      <c r="U1889" s="13" t="str">
        <f>VLOOKUP(B1889,SAOM!B$2:N3430,10,0)</f>
        <v xml:space="preserve"> Avenida Itamarandiba, s/n - Zona Rural</v>
      </c>
      <c r="V1889" s="35" t="str">
        <f>VLOOKUP(B1889,SAOM!B$2:P3430,12,0)</f>
        <v>(38)3521-5011</v>
      </c>
      <c r="W1889" s="60" t="str">
        <f>VLOOKUP(B1889,SAOM!B$2:O3430,11,0)</f>
        <v>39670-000</v>
      </c>
      <c r="X1889" s="33" t="str">
        <f>VLOOKUP(B1889,SAOM!B$2:Q3430,13,0)</f>
        <v>-</v>
      </c>
      <c r="Y1889" s="13"/>
      <c r="Z1889" s="50"/>
      <c r="AA1889" s="28"/>
      <c r="AB1889" s="28"/>
      <c r="AC1889" s="287" t="e">
        <f>VLOOKUP(D1889,Faturamento!D$3:F3324,3,0)</f>
        <v>#N/A</v>
      </c>
      <c r="AD1889" s="41"/>
      <c r="AE1889" s="14" t="str">
        <f>VLOOKUP(B1889,SAOM!B$2:T3430,16,0)</f>
        <v>-</v>
      </c>
      <c r="AF1889" s="14">
        <f t="shared" si="107"/>
        <v>90</v>
      </c>
      <c r="AG1889" s="14"/>
      <c r="AH1889" s="14"/>
      <c r="AI1889" s="47"/>
      <c r="AJ1889" s="114"/>
      <c r="AK1889" s="114"/>
      <c r="AL1889" s="11" t="str">
        <f>VLOOKUP(B1889,SAOM!B$2:U3547,20,0)</f>
        <v>-</v>
      </c>
    </row>
    <row r="1890" spans="1:38" s="15" customFormat="1" ht="15.75" customHeight="1">
      <c r="A1890" s="39">
        <v>6001</v>
      </c>
      <c r="B1890" s="31">
        <v>6001</v>
      </c>
      <c r="C1890" s="31">
        <v>6001</v>
      </c>
      <c r="D1890" s="33" t="str">
        <f>VLOOKUP(B1890,SAOM!B$2:H3547,7,0)</f>
        <v>-</v>
      </c>
      <c r="E1890" s="13">
        <v>41427</v>
      </c>
      <c r="F1890" s="13">
        <f t="shared" si="106"/>
        <v>41472</v>
      </c>
      <c r="G1890" s="13">
        <f>VLOOKUP(B1890,SAOM!B$2:D3434,3,0)</f>
        <v>41445</v>
      </c>
      <c r="H1890" s="13">
        <f t="shared" si="108"/>
        <v>41487</v>
      </c>
      <c r="I1890" s="13" t="s">
        <v>458</v>
      </c>
      <c r="J1890" s="10" t="s">
        <v>688</v>
      </c>
      <c r="K1890" s="33" t="str">
        <f>VLOOKUP(B1890,SAOM!B$2:H3431,4,0)</f>
        <v>Agendado</v>
      </c>
      <c r="L1890" s="10" t="s">
        <v>456</v>
      </c>
      <c r="M1890" s="33" t="str">
        <f>VLOOKUP(B1890,SAOM!B$2:F3717,5,0)</f>
        <v>Lider</v>
      </c>
      <c r="N1890" s="11" t="s">
        <v>13967</v>
      </c>
      <c r="O1890" s="11" t="str">
        <f>VLOOKUP(N1890,Coordenadas!B$2:C2737,2,0)</f>
        <v>NORTE DE MINAS</v>
      </c>
      <c r="P1890" s="11" t="str">
        <f>VLOOKUP(N1890,Coordenadas!B$2:D2737,3,0)</f>
        <v>15°06'S</v>
      </c>
      <c r="Q1890" s="11" t="str">
        <f>VLOOKUP(N1890,Coordenadas!B$2:E2737,4,0)</f>
        <v>44°06'O</v>
      </c>
      <c r="R1890" s="33">
        <v>4033</v>
      </c>
      <c r="S1890" s="13">
        <v>41400</v>
      </c>
      <c r="T1890" s="35" t="str">
        <f>VLOOKUP(B1890,SAOM!B$2:M3431,9,0)</f>
        <v>MARISA FERNANDES DIAS / SILVINO ALVES OLIVEIR</v>
      </c>
      <c r="U1890" s="13" t="str">
        <f>VLOOKUP(B1890,SAOM!B$2:N3431,10,0)</f>
        <v xml:space="preserve"> RUA OLIVIA RODRIGUES, SNº - BAIRRO CENTRO</v>
      </c>
      <c r="V1890" s="35" t="str">
        <f>VLOOKUP(B1890,SAOM!B$2:P3431,12,0)</f>
        <v>(38)3613-1148</v>
      </c>
      <c r="W1890" s="60" t="str">
        <f>VLOOKUP(B1890,SAOM!B$2:O3431,11,0)</f>
        <v>39470-000</v>
      </c>
      <c r="X1890" s="33" t="str">
        <f>VLOOKUP(B1890,SAOM!B$2:Q3431,13,0)</f>
        <v>-</v>
      </c>
      <c r="Y1890" s="13"/>
      <c r="Z1890" s="50"/>
      <c r="AA1890" s="28"/>
      <c r="AB1890" s="28"/>
      <c r="AC1890" s="287" t="e">
        <f>VLOOKUP(D1890,Faturamento!D$3:F3325,3,0)</f>
        <v>#N/A</v>
      </c>
      <c r="AD1890" s="41"/>
      <c r="AE1890" s="14" t="str">
        <f>VLOOKUP(B1890,SAOM!B$2:T3431,16,0)</f>
        <v>-</v>
      </c>
      <c r="AF1890" s="14">
        <f t="shared" si="107"/>
        <v>90</v>
      </c>
      <c r="AG1890" s="14"/>
      <c r="AH1890" s="14"/>
      <c r="AI1890" s="47"/>
      <c r="AJ1890" s="114"/>
      <c r="AK1890" s="114"/>
      <c r="AL1890" s="11" t="str">
        <f>VLOOKUP(B1890,SAOM!B$2:U3548,20,0)</f>
        <v>-</v>
      </c>
    </row>
    <row r="1891" spans="1:38" s="15" customFormat="1" ht="15.75" customHeight="1">
      <c r="A1891" s="39">
        <v>6002</v>
      </c>
      <c r="B1891" s="31">
        <v>6002</v>
      </c>
      <c r="C1891" s="31">
        <v>6002</v>
      </c>
      <c r="D1891" s="33" t="str">
        <f>VLOOKUP(B1891,SAOM!B$2:H3548,7,0)</f>
        <v>-</v>
      </c>
      <c r="E1891" s="13">
        <v>41428</v>
      </c>
      <c r="F1891" s="13">
        <f t="shared" ref="F1891:F1907" si="109">E1891+45</f>
        <v>41473</v>
      </c>
      <c r="G1891" s="13">
        <f>VLOOKUP(B1891,SAOM!B$2:D3435,3,0)</f>
        <v>41445</v>
      </c>
      <c r="H1891" s="13">
        <f t="shared" si="108"/>
        <v>41488</v>
      </c>
      <c r="I1891" s="13" t="s">
        <v>458</v>
      </c>
      <c r="J1891" s="10" t="s">
        <v>688</v>
      </c>
      <c r="K1891" s="33" t="str">
        <f>VLOOKUP(B1891,SAOM!B$2:H3432,4,0)</f>
        <v>A agendar</v>
      </c>
      <c r="L1891" s="10" t="s">
        <v>456</v>
      </c>
      <c r="M1891" s="33" t="str">
        <f>VLOOKUP(B1891,SAOM!B$2:F3718,5,0)</f>
        <v>Lider</v>
      </c>
      <c r="N1891" s="11" t="s">
        <v>8243</v>
      </c>
      <c r="O1891" s="11" t="str">
        <f>VLOOKUP(N1891,Coordenadas!B$2:C2738,2,0)</f>
        <v>NORTE DE MINAS</v>
      </c>
      <c r="P1891" s="11" t="str">
        <f>VLOOKUP(N1891,Coordenadas!B$2:D2738,3,0)</f>
        <v xml:space="preserve"> 17° 3'50.51"S</v>
      </c>
      <c r="Q1891" s="11" t="str">
        <f>VLOOKUP(N1891,Coordenadas!B$2:E2738,4,0)</f>
        <v xml:space="preserve"> 43°18'41.62"O</v>
      </c>
      <c r="R1891" s="33">
        <v>4033</v>
      </c>
      <c r="S1891" s="13">
        <v>41400</v>
      </c>
      <c r="T1891" s="35" t="str">
        <f>VLOOKUP(B1891,SAOM!B$2:M3432,9,0)</f>
        <v>MARISA FERNANDES DIAS / SILVINO ALVES OLIVEIR</v>
      </c>
      <c r="U1891" s="13" t="str">
        <f>VLOOKUP(B1891,SAOM!B$2:N3432,10,0)</f>
        <v xml:space="preserve"> RUA DON DANIEL, Nº 487 - BAIRRON. SRA. FÁTIMA</v>
      </c>
      <c r="V1891" s="35" t="str">
        <f>VLOOKUP(B1891,SAOM!B$2:P3432,12,0)</f>
        <v>(38)3613-1148</v>
      </c>
      <c r="W1891" s="60" t="str">
        <f>VLOOKUP(B1891,SAOM!B$2:O3432,11,0)</f>
        <v>39470-000</v>
      </c>
      <c r="X1891" s="33" t="str">
        <f>VLOOKUP(B1891,SAOM!B$2:Q3432,13,0)</f>
        <v>-</v>
      </c>
      <c r="Y1891" s="13"/>
      <c r="Z1891" s="50"/>
      <c r="AA1891" s="28"/>
      <c r="AB1891" s="28"/>
      <c r="AC1891" s="287" t="e">
        <f>VLOOKUP(D1891,Faturamento!D$3:F3326,3,0)</f>
        <v>#N/A</v>
      </c>
      <c r="AD1891" s="41"/>
      <c r="AE1891" s="14" t="str">
        <f>VLOOKUP(B1891,SAOM!B$2:T3432,16,0)</f>
        <v>-</v>
      </c>
      <c r="AF1891" s="14">
        <f t="shared" si="107"/>
        <v>90</v>
      </c>
      <c r="AG1891" s="14"/>
      <c r="AH1891" s="14"/>
      <c r="AI1891" s="47"/>
      <c r="AJ1891" s="114"/>
      <c r="AK1891" s="114"/>
      <c r="AL1891" s="11" t="str">
        <f>VLOOKUP(B1891,SAOM!B$2:U3549,20,0)</f>
        <v>-</v>
      </c>
    </row>
    <row r="1892" spans="1:38" s="15" customFormat="1" ht="15.75" customHeight="1">
      <c r="A1892" s="39">
        <v>6003</v>
      </c>
      <c r="B1892" s="31">
        <v>6003</v>
      </c>
      <c r="C1892" s="31">
        <v>6003</v>
      </c>
      <c r="D1892" s="33" t="str">
        <f>VLOOKUP(B1892,SAOM!B$2:H3549,7,0)</f>
        <v>-</v>
      </c>
      <c r="E1892" s="13">
        <v>41429</v>
      </c>
      <c r="F1892" s="13">
        <f t="shared" si="109"/>
        <v>41474</v>
      </c>
      <c r="G1892" s="13">
        <f>VLOOKUP(B1892,SAOM!B$2:D3436,3,0)</f>
        <v>41445</v>
      </c>
      <c r="H1892" s="13">
        <f t="shared" si="108"/>
        <v>41489</v>
      </c>
      <c r="I1892" s="13" t="s">
        <v>458</v>
      </c>
      <c r="J1892" s="10" t="s">
        <v>688</v>
      </c>
      <c r="K1892" s="33" t="str">
        <f>VLOOKUP(B1892,SAOM!B$2:H3433,4,0)</f>
        <v>A agendar</v>
      </c>
      <c r="L1892" s="10" t="s">
        <v>456</v>
      </c>
      <c r="M1892" s="33" t="str">
        <f>VLOOKUP(B1892,SAOM!B$2:F3719,5,0)</f>
        <v>Lider</v>
      </c>
      <c r="N1892" s="11" t="s">
        <v>8243</v>
      </c>
      <c r="O1892" s="11" t="str">
        <f>VLOOKUP(N1892,Coordenadas!B$2:C2739,2,0)</f>
        <v>NORTE DE MINAS</v>
      </c>
      <c r="P1892" s="11" t="str">
        <f>VLOOKUP(N1892,Coordenadas!B$2:D2739,3,0)</f>
        <v xml:space="preserve"> 17° 3'50.51"S</v>
      </c>
      <c r="Q1892" s="11" t="str">
        <f>VLOOKUP(N1892,Coordenadas!B$2:E2739,4,0)</f>
        <v xml:space="preserve"> 43°18'41.62"O</v>
      </c>
      <c r="R1892" s="33">
        <v>4033</v>
      </c>
      <c r="S1892" s="13">
        <v>41400</v>
      </c>
      <c r="T1892" s="35" t="str">
        <f>VLOOKUP(B1892,SAOM!B$2:M3433,9,0)</f>
        <v>MARISA FERNANDES DIAS / SILVINO ALVES OLIVEIR</v>
      </c>
      <c r="U1892" s="13" t="str">
        <f>VLOOKUP(B1892,SAOM!B$2:N3433,10,0)</f>
        <v xml:space="preserve"> PRAÇA JOÃO PAULO II, S/Nº - BAIRRO SÃO FRANCISCO</v>
      </c>
      <c r="V1892" s="35" t="str">
        <f>VLOOKUP(B1892,SAOM!B$2:P3433,12,0)</f>
        <v>(38)3613-1148</v>
      </c>
      <c r="W1892" s="60" t="str">
        <f>VLOOKUP(B1892,SAOM!B$2:O3433,11,0)</f>
        <v>39470-000</v>
      </c>
      <c r="X1892" s="33" t="str">
        <f>VLOOKUP(B1892,SAOM!B$2:Q3433,13,0)</f>
        <v>-</v>
      </c>
      <c r="Y1892" s="13"/>
      <c r="Z1892" s="50"/>
      <c r="AA1892" s="28"/>
      <c r="AB1892" s="28"/>
      <c r="AC1892" s="287" t="e">
        <f>VLOOKUP(D1892,Faturamento!D$3:F3327,3,0)</f>
        <v>#N/A</v>
      </c>
      <c r="AD1892" s="41"/>
      <c r="AE1892" s="14" t="str">
        <f>VLOOKUP(B1892,SAOM!B$2:T3433,16,0)</f>
        <v>-</v>
      </c>
      <c r="AF1892" s="14">
        <f t="shared" si="107"/>
        <v>90</v>
      </c>
      <c r="AG1892" s="14"/>
      <c r="AH1892" s="14"/>
      <c r="AI1892" s="47"/>
      <c r="AJ1892" s="114"/>
      <c r="AK1892" s="114"/>
      <c r="AL1892" s="11" t="str">
        <f>VLOOKUP(B1892,SAOM!B$2:U3550,20,0)</f>
        <v>-</v>
      </c>
    </row>
    <row r="1893" spans="1:38" s="15" customFormat="1" ht="15.75" customHeight="1">
      <c r="A1893" s="39">
        <v>6010</v>
      </c>
      <c r="B1893" s="31">
        <v>6010</v>
      </c>
      <c r="C1893" s="31">
        <v>6010</v>
      </c>
      <c r="D1893" s="33" t="str">
        <f>VLOOKUP(B1893,SAOM!B$2:H3550,7,0)</f>
        <v>-</v>
      </c>
      <c r="E1893" s="13">
        <v>41430</v>
      </c>
      <c r="F1893" s="13">
        <f t="shared" si="109"/>
        <v>41475</v>
      </c>
      <c r="G1893" s="13">
        <f>VLOOKUP(B1893,SAOM!B$2:D3437,3,0)</f>
        <v>41445</v>
      </c>
      <c r="H1893" s="13">
        <f t="shared" si="108"/>
        <v>41490</v>
      </c>
      <c r="I1893" s="13" t="s">
        <v>458</v>
      </c>
      <c r="J1893" s="10" t="s">
        <v>688</v>
      </c>
      <c r="K1893" s="33" t="str">
        <f>VLOOKUP(B1893,SAOM!B$2:H3434,4,0)</f>
        <v>Agendado</v>
      </c>
      <c r="L1893" s="10" t="s">
        <v>456</v>
      </c>
      <c r="M1893" s="33" t="str">
        <f>VLOOKUP(B1893,SAOM!B$2:F3720,5,0)</f>
        <v>Lider</v>
      </c>
      <c r="N1893" s="11" t="s">
        <v>8247</v>
      </c>
      <c r="O1893" s="11" t="str">
        <f>VLOOKUP(N1893,Coordenadas!B$2:C2740,2,0)</f>
        <v>NORTE DE MINAS</v>
      </c>
      <c r="P1893" s="11" t="str">
        <f>VLOOKUP(N1893,Coordenadas!B$2:D2740,3,0)</f>
        <v xml:space="preserve"> 16°59'51.04"S</v>
      </c>
      <c r="Q1893" s="11" t="str">
        <f>VLOOKUP(N1893,Coordenadas!B$2:E2740,4,0)</f>
        <v xml:space="preserve"> 43°41'0.21"O</v>
      </c>
      <c r="R1893" s="33">
        <v>4033</v>
      </c>
      <c r="S1893" s="13">
        <v>41400</v>
      </c>
      <c r="T1893" s="35" t="str">
        <f>VLOOKUP(B1893,SAOM!B$2:M3434,9,0)</f>
        <v>SABRINA GRAZIELLE LEAL PRAES</v>
      </c>
      <c r="U1893" s="13" t="str">
        <f>VLOOKUP(B1893,SAOM!B$2:N3434,10,0)</f>
        <v xml:space="preserve"> PRAÇA LINO JOSÉ DE FIGUEIREDO,S/N - BAIRRO CENTRO</v>
      </c>
      <c r="V1893" s="35" t="str">
        <f>VLOOKUP(B1893,SAOM!B$2:P3434,12,0)</f>
        <v>(38)3251-8272</v>
      </c>
      <c r="W1893" s="60" t="str">
        <f>VLOOKUP(B1893,SAOM!B$2:O3434,11,0)</f>
        <v>39397-000</v>
      </c>
      <c r="X1893" s="33" t="str">
        <f>VLOOKUP(B1893,SAOM!B$2:Q3434,13,0)</f>
        <v>-</v>
      </c>
      <c r="Y1893" s="13"/>
      <c r="Z1893" s="50"/>
      <c r="AA1893" s="28"/>
      <c r="AB1893" s="28"/>
      <c r="AC1893" s="287" t="e">
        <f>VLOOKUP(D1893,Faturamento!D$3:F3328,3,0)</f>
        <v>#N/A</v>
      </c>
      <c r="AD1893" s="41"/>
      <c r="AE1893" s="14" t="str">
        <f>VLOOKUP(B1893,SAOM!B$2:T3434,16,0)</f>
        <v>-</v>
      </c>
      <c r="AF1893" s="14">
        <f t="shared" si="107"/>
        <v>90</v>
      </c>
      <c r="AG1893" s="14"/>
      <c r="AH1893" s="14"/>
      <c r="AI1893" s="47"/>
      <c r="AJ1893" s="114"/>
      <c r="AK1893" s="114"/>
      <c r="AL1893" s="11" t="str">
        <f>VLOOKUP(B1893,SAOM!B$2:U3551,20,0)</f>
        <v>-</v>
      </c>
    </row>
    <row r="1894" spans="1:38" s="15" customFormat="1" ht="15.75" customHeight="1">
      <c r="A1894" s="39">
        <v>6066</v>
      </c>
      <c r="B1894" s="31">
        <v>6066</v>
      </c>
      <c r="C1894" s="31">
        <v>6066</v>
      </c>
      <c r="D1894" s="33" t="str">
        <f>VLOOKUP(B1894,SAOM!B$2:H3551,7,0)</f>
        <v>-</v>
      </c>
      <c r="E1894" s="13">
        <v>41431</v>
      </c>
      <c r="F1894" s="13">
        <f t="shared" si="109"/>
        <v>41476</v>
      </c>
      <c r="G1894" s="13">
        <f>VLOOKUP(B1894,SAOM!B$2:D3438,3,0)</f>
        <v>41445</v>
      </c>
      <c r="H1894" s="13">
        <f t="shared" si="108"/>
        <v>41491</v>
      </c>
      <c r="I1894" s="13" t="s">
        <v>458</v>
      </c>
      <c r="J1894" s="10" t="s">
        <v>688</v>
      </c>
      <c r="K1894" s="33" t="str">
        <f>VLOOKUP(B1894,SAOM!B$2:H3435,4,0)</f>
        <v>A agendar</v>
      </c>
      <c r="L1894" s="10" t="s">
        <v>14234</v>
      </c>
      <c r="M1894" s="33" t="str">
        <f>VLOOKUP(B1894,SAOM!B$2:F3721,5,0)</f>
        <v>SH Sat</v>
      </c>
      <c r="N1894" s="11" t="s">
        <v>8470</v>
      </c>
      <c r="O1894" s="11" t="str">
        <f>VLOOKUP(N1894,Coordenadas!B$2:C2741,2,0)</f>
        <v>SUL</v>
      </c>
      <c r="P1894" s="11" t="str">
        <f>VLOOKUP(N1894,Coordenadas!B$2:D2741,3,0)</f>
        <v xml:space="preserve"> 21°15'11.11"S</v>
      </c>
      <c r="Q1894" s="11" t="str">
        <f>VLOOKUP(N1894,Coordenadas!B$2:E2741,4,0)</f>
        <v xml:space="preserve"> 46°34'35.72"O</v>
      </c>
      <c r="R1894" s="33">
        <v>4033</v>
      </c>
      <c r="S1894" s="13">
        <v>41400</v>
      </c>
      <c r="T1894" s="35" t="str">
        <f>VLOOKUP(B1894,SAOM!B$2:M3435,9,0)</f>
        <v>Luana Salomão / Alex Correia Roberto de Olive</v>
      </c>
      <c r="U1894" s="13" t="str">
        <f>VLOOKUP(B1894,SAOM!B$2:N3435,10,0)</f>
        <v xml:space="preserve"> Rua Alderico Pinto de Aguiar, Nº 305 - Bairro Jardim Santo Antônio II</v>
      </c>
      <c r="V1894" s="35" t="str">
        <f>VLOOKUP(B1894,SAOM!B$2:P3435,12,0)</f>
        <v xml:space="preserve">35 3553-1873 / 1408 </v>
      </c>
      <c r="W1894" s="60" t="str">
        <f>VLOOKUP(B1894,SAOM!B$2:O3435,11,0)</f>
        <v>37805-000</v>
      </c>
      <c r="X1894" s="33" t="str">
        <f>VLOOKUP(B1894,SAOM!B$2:Q3435,13,0)</f>
        <v>-</v>
      </c>
      <c r="Y1894" s="13"/>
      <c r="Z1894" s="50"/>
      <c r="AA1894" s="28"/>
      <c r="AB1894" s="28"/>
      <c r="AC1894" s="287" t="e">
        <f>VLOOKUP(D1894,Faturamento!D$3:F3329,3,0)</f>
        <v>#N/A</v>
      </c>
      <c r="AD1894" s="41"/>
      <c r="AE1894" s="14" t="str">
        <f>VLOOKUP(B1894,SAOM!B$2:T3435,16,0)</f>
        <v>-</v>
      </c>
      <c r="AF1894" s="14">
        <f t="shared" si="107"/>
        <v>90</v>
      </c>
      <c r="AG1894" s="14"/>
      <c r="AH1894" s="14"/>
      <c r="AI1894" s="47"/>
      <c r="AJ1894" s="114"/>
      <c r="AK1894" s="114"/>
      <c r="AL1894" s="11" t="str">
        <f>VLOOKUP(B1894,SAOM!B$2:U3552,20,0)</f>
        <v>-</v>
      </c>
    </row>
    <row r="1895" spans="1:38" s="15" customFormat="1" ht="15.75" customHeight="1">
      <c r="A1895" s="39">
        <v>6067</v>
      </c>
      <c r="B1895" s="31">
        <v>6067</v>
      </c>
      <c r="C1895" s="31">
        <v>6067</v>
      </c>
      <c r="D1895" s="33" t="str">
        <f>VLOOKUP(B1895,SAOM!B$2:H3552,7,0)</f>
        <v>-</v>
      </c>
      <c r="E1895" s="13">
        <v>41432</v>
      </c>
      <c r="F1895" s="13">
        <f t="shared" si="109"/>
        <v>41477</v>
      </c>
      <c r="G1895" s="13">
        <f>VLOOKUP(B1895,SAOM!B$2:D3439,3,0)</f>
        <v>41445</v>
      </c>
      <c r="H1895" s="13">
        <f t="shared" si="108"/>
        <v>41492</v>
      </c>
      <c r="I1895" s="13" t="s">
        <v>458</v>
      </c>
      <c r="J1895" s="10" t="s">
        <v>688</v>
      </c>
      <c r="K1895" s="33" t="str">
        <f>VLOOKUP(B1895,SAOM!B$2:H3436,4,0)</f>
        <v>A agendar</v>
      </c>
      <c r="L1895" s="10" t="s">
        <v>14234</v>
      </c>
      <c r="M1895" s="33" t="str">
        <f>VLOOKUP(B1895,SAOM!B$2:F3722,5,0)</f>
        <v>SH Sat</v>
      </c>
      <c r="N1895" s="11" t="s">
        <v>8470</v>
      </c>
      <c r="O1895" s="11" t="str">
        <f>VLOOKUP(N1895,Coordenadas!B$2:C2742,2,0)</f>
        <v>SUL</v>
      </c>
      <c r="P1895" s="11" t="str">
        <f>VLOOKUP(N1895,Coordenadas!B$2:D2742,3,0)</f>
        <v xml:space="preserve"> 21°15'11.11"S</v>
      </c>
      <c r="Q1895" s="11" t="str">
        <f>VLOOKUP(N1895,Coordenadas!B$2:E2742,4,0)</f>
        <v xml:space="preserve"> 46°34'35.72"O</v>
      </c>
      <c r="R1895" s="33">
        <v>4033</v>
      </c>
      <c r="S1895" s="13">
        <v>41400</v>
      </c>
      <c r="T1895" s="35" t="str">
        <f>VLOOKUP(B1895,SAOM!B$2:M3436,9,0)</f>
        <v>Nathalie de Padua Brazão Costa / Alex Correia</v>
      </c>
      <c r="U1895" s="13" t="str">
        <f>VLOOKUP(B1895,SAOM!B$2:N3436,10,0)</f>
        <v xml:space="preserve"> Praça Rodrigues Antônio Magalhães, Nº 205 - Bairro Mata do Sino</v>
      </c>
      <c r="V1895" s="35" t="str">
        <f>VLOOKUP(B1895,SAOM!B$2:P3436,12,0)</f>
        <v xml:space="preserve">35 3553-2069 / 1408 </v>
      </c>
      <c r="W1895" s="60" t="str">
        <f>VLOOKUP(B1895,SAOM!B$2:O3436,11,0)</f>
        <v>37805-000</v>
      </c>
      <c r="X1895" s="33" t="str">
        <f>VLOOKUP(B1895,SAOM!B$2:Q3436,13,0)</f>
        <v>-</v>
      </c>
      <c r="Y1895" s="13"/>
      <c r="Z1895" s="50"/>
      <c r="AA1895" s="28"/>
      <c r="AB1895" s="28"/>
      <c r="AC1895" s="287" t="e">
        <f>VLOOKUP(D1895,Faturamento!D$3:F3330,3,0)</f>
        <v>#N/A</v>
      </c>
      <c r="AD1895" s="41"/>
      <c r="AE1895" s="14" t="str">
        <f>VLOOKUP(B1895,SAOM!B$2:T3436,16,0)</f>
        <v>-</v>
      </c>
      <c r="AF1895" s="14">
        <f t="shared" si="107"/>
        <v>90</v>
      </c>
      <c r="AG1895" s="14"/>
      <c r="AH1895" s="14"/>
      <c r="AI1895" s="47"/>
      <c r="AJ1895" s="114"/>
      <c r="AK1895" s="114"/>
      <c r="AL1895" s="11" t="str">
        <f>VLOOKUP(B1895,SAOM!B$2:U3553,20,0)</f>
        <v>-</v>
      </c>
    </row>
    <row r="1896" spans="1:38" s="15" customFormat="1" ht="15.75" customHeight="1">
      <c r="A1896" s="39">
        <v>6140</v>
      </c>
      <c r="B1896" s="31">
        <v>6140</v>
      </c>
      <c r="C1896" s="31">
        <v>6140</v>
      </c>
      <c r="D1896" s="33" t="str">
        <f>VLOOKUP(B1896,SAOM!B$2:H3553,7,0)</f>
        <v>-</v>
      </c>
      <c r="E1896" s="13">
        <v>41433</v>
      </c>
      <c r="F1896" s="13">
        <f t="shared" si="109"/>
        <v>41478</v>
      </c>
      <c r="G1896" s="13">
        <f>VLOOKUP(B1896,SAOM!B$2:D3440,3,0)</f>
        <v>41445</v>
      </c>
      <c r="H1896" s="13">
        <f t="shared" si="108"/>
        <v>41493</v>
      </c>
      <c r="I1896" s="13" t="s">
        <v>458</v>
      </c>
      <c r="J1896" s="10" t="s">
        <v>688</v>
      </c>
      <c r="K1896" s="33" t="str">
        <f>VLOOKUP(B1896,SAOM!B$2:H3437,4,0)</f>
        <v>Agendado</v>
      </c>
      <c r="L1896" s="10" t="s">
        <v>456</v>
      </c>
      <c r="M1896" s="33" t="str">
        <f>VLOOKUP(B1896,SAOM!B$2:F3723,5,0)</f>
        <v>Lider</v>
      </c>
      <c r="N1896" s="11" t="s">
        <v>14000</v>
      </c>
      <c r="O1896" s="11" t="str">
        <f>VLOOKUP(N1896,Coordenadas!B$2:C2743,2,0)</f>
        <v>CENTRO</v>
      </c>
      <c r="P1896" s="11" t="str">
        <f>VLOOKUP(N1896,Coordenadas!B$2:D2743,3,0)</f>
        <v>19°33'S</v>
      </c>
      <c r="Q1896" s="11" t="str">
        <f>VLOOKUP(N1896,Coordenadas!B$2:E2743,4,0)</f>
        <v>44°05'O</v>
      </c>
      <c r="R1896" s="33">
        <v>4033</v>
      </c>
      <c r="S1896" s="13">
        <v>41400</v>
      </c>
      <c r="T1896" s="35" t="str">
        <f>VLOOKUP(B1896,SAOM!B$2:M3437,9,0)</f>
        <v>Carla Raid</v>
      </c>
      <c r="U1896" s="13" t="str">
        <f>VLOOKUP(B1896,SAOM!B$2:N3437,10,0)</f>
        <v xml:space="preserve"> Rua Sergipe, 522 - Bairro Cruzeiro</v>
      </c>
      <c r="V1896" s="35" t="str">
        <f>VLOOKUP(B1896,SAOM!B$2:P3437,12,0)</f>
        <v>3712 7584</v>
      </c>
      <c r="W1896" s="60" t="str">
        <f>VLOOKUP(B1896,SAOM!B$2:O3437,11,0)</f>
        <v>35720-000</v>
      </c>
      <c r="X1896" s="33" t="str">
        <f>VLOOKUP(B1896,SAOM!B$2:Q3437,13,0)</f>
        <v>-</v>
      </c>
      <c r="Y1896" s="13"/>
      <c r="Z1896" s="50"/>
      <c r="AA1896" s="28"/>
      <c r="AB1896" s="28"/>
      <c r="AC1896" s="287" t="e">
        <f>VLOOKUP(D1896,Faturamento!D$3:F3331,3,0)</f>
        <v>#N/A</v>
      </c>
      <c r="AD1896" s="41"/>
      <c r="AE1896" s="14" t="str">
        <f>VLOOKUP(B1896,SAOM!B$2:T3437,16,0)</f>
        <v>-</v>
      </c>
      <c r="AF1896" s="14">
        <f t="shared" si="107"/>
        <v>90</v>
      </c>
      <c r="AG1896" s="14"/>
      <c r="AH1896" s="14"/>
      <c r="AI1896" s="47"/>
      <c r="AJ1896" s="114"/>
      <c r="AK1896" s="114"/>
      <c r="AL1896" s="11" t="str">
        <f>VLOOKUP(B1896,SAOM!B$2:U3554,20,0)</f>
        <v>-</v>
      </c>
    </row>
    <row r="1897" spans="1:38" s="15" customFormat="1" ht="15.75" customHeight="1">
      <c r="A1897" s="39">
        <v>6141</v>
      </c>
      <c r="B1897" s="31">
        <v>6141</v>
      </c>
      <c r="C1897" s="31">
        <v>6141</v>
      </c>
      <c r="D1897" s="33" t="str">
        <f>VLOOKUP(B1897,SAOM!B$2:H3554,7,0)</f>
        <v>-</v>
      </c>
      <c r="E1897" s="13">
        <v>41434</v>
      </c>
      <c r="F1897" s="13">
        <f t="shared" si="109"/>
        <v>41479</v>
      </c>
      <c r="G1897" s="13">
        <f>VLOOKUP(B1897,SAOM!B$2:D3441,3,0)</f>
        <v>41445</v>
      </c>
      <c r="H1897" s="13">
        <f t="shared" si="108"/>
        <v>41494</v>
      </c>
      <c r="I1897" s="13" t="s">
        <v>458</v>
      </c>
      <c r="J1897" s="10" t="s">
        <v>688</v>
      </c>
      <c r="K1897" s="33" t="str">
        <f>VLOOKUP(B1897,SAOM!B$2:H3438,4,0)</f>
        <v>A agendar</v>
      </c>
      <c r="L1897" s="10" t="s">
        <v>456</v>
      </c>
      <c r="M1897" s="33" t="str">
        <f>VLOOKUP(B1897,SAOM!B$2:F3724,5,0)</f>
        <v>Lider</v>
      </c>
      <c r="N1897" s="11" t="s">
        <v>14000</v>
      </c>
      <c r="O1897" s="11" t="str">
        <f>VLOOKUP(N1897,Coordenadas!B$2:C2744,2,0)</f>
        <v>CENTRO</v>
      </c>
      <c r="P1897" s="11" t="str">
        <f>VLOOKUP(N1897,Coordenadas!B$2:D2744,3,0)</f>
        <v>19°33'S</v>
      </c>
      <c r="Q1897" s="11" t="str">
        <f>VLOOKUP(N1897,Coordenadas!B$2:E2744,4,0)</f>
        <v>44°05'O</v>
      </c>
      <c r="R1897" s="33">
        <v>4033</v>
      </c>
      <c r="S1897" s="13">
        <v>41400</v>
      </c>
      <c r="T1897" s="35" t="str">
        <f>VLOOKUP(B1897,SAOM!B$2:M3438,9,0)</f>
        <v>Marcela Pezzini</v>
      </c>
      <c r="U1897" s="13" t="str">
        <f>VLOOKUP(B1897,SAOM!B$2:N3438,10,0)</f>
        <v xml:space="preserve"> Rua Geralda Drummond Alves, 185 - Bairro Florestal</v>
      </c>
      <c r="V1897" s="35" t="str">
        <f>VLOOKUP(B1897,SAOM!B$2:P3438,12,0)</f>
        <v>3712 7137</v>
      </c>
      <c r="W1897" s="60" t="str">
        <f>VLOOKUP(B1897,SAOM!B$2:O3438,11,0)</f>
        <v>35720-000</v>
      </c>
      <c r="X1897" s="33" t="str">
        <f>VLOOKUP(B1897,SAOM!B$2:Q3438,13,0)</f>
        <v>-</v>
      </c>
      <c r="Y1897" s="13"/>
      <c r="Z1897" s="50"/>
      <c r="AA1897" s="28"/>
      <c r="AB1897" s="28"/>
      <c r="AC1897" s="287" t="e">
        <f>VLOOKUP(D1897,Faturamento!D$3:F3332,3,0)</f>
        <v>#N/A</v>
      </c>
      <c r="AD1897" s="41"/>
      <c r="AE1897" s="14" t="str">
        <f>VLOOKUP(B1897,SAOM!B$2:T3438,16,0)</f>
        <v>-</v>
      </c>
      <c r="AF1897" s="14">
        <f t="shared" si="107"/>
        <v>90</v>
      </c>
      <c r="AG1897" s="14"/>
      <c r="AH1897" s="14"/>
      <c r="AI1897" s="47"/>
      <c r="AJ1897" s="114"/>
      <c r="AK1897" s="114"/>
      <c r="AL1897" s="11" t="str">
        <f>VLOOKUP(B1897,SAOM!B$2:U3555,20,0)</f>
        <v>-</v>
      </c>
    </row>
    <row r="1898" spans="1:38" s="15" customFormat="1" ht="15.75" customHeight="1">
      <c r="A1898" s="39">
        <v>6142</v>
      </c>
      <c r="B1898" s="31">
        <v>6142</v>
      </c>
      <c r="C1898" s="31">
        <v>6142</v>
      </c>
      <c r="D1898" s="33" t="str">
        <f>VLOOKUP(B1898,SAOM!B$2:H3555,7,0)</f>
        <v>-</v>
      </c>
      <c r="E1898" s="13">
        <v>41435</v>
      </c>
      <c r="F1898" s="13">
        <f t="shared" si="109"/>
        <v>41480</v>
      </c>
      <c r="G1898" s="13">
        <f>VLOOKUP(B1898,SAOM!B$2:D3442,3,0)</f>
        <v>41445</v>
      </c>
      <c r="H1898" s="13">
        <f t="shared" si="108"/>
        <v>41495</v>
      </c>
      <c r="I1898" s="13" t="s">
        <v>458</v>
      </c>
      <c r="J1898" s="10" t="s">
        <v>688</v>
      </c>
      <c r="K1898" s="33" t="str">
        <f>VLOOKUP(B1898,SAOM!B$2:H3439,4,0)</f>
        <v>Agendado</v>
      </c>
      <c r="L1898" s="10" t="s">
        <v>456</v>
      </c>
      <c r="M1898" s="33" t="str">
        <f>VLOOKUP(B1898,SAOM!B$2:F3725,5,0)</f>
        <v>Lider</v>
      </c>
      <c r="N1898" s="11" t="s">
        <v>14000</v>
      </c>
      <c r="O1898" s="11" t="str">
        <f>VLOOKUP(N1898,Coordenadas!B$2:C2745,2,0)</f>
        <v>CENTRO</v>
      </c>
      <c r="P1898" s="11" t="str">
        <f>VLOOKUP(N1898,Coordenadas!B$2:D2745,3,0)</f>
        <v>19°33'S</v>
      </c>
      <c r="Q1898" s="11" t="str">
        <f>VLOOKUP(N1898,Coordenadas!B$2:E2745,4,0)</f>
        <v>44°05'O</v>
      </c>
      <c r="R1898" s="33">
        <v>4033</v>
      </c>
      <c r="S1898" s="13">
        <v>41400</v>
      </c>
      <c r="T1898" s="35" t="str">
        <f>VLOOKUP(B1898,SAOM!B$2:M3439,9,0)</f>
        <v>Alex Veloso Mendes</v>
      </c>
      <c r="U1898" s="13" t="str">
        <f>VLOOKUP(B1898,SAOM!B$2:N3439,10,0)</f>
        <v xml:space="preserve"> Rua Angelim, 35 - Bairro Vista Alegre</v>
      </c>
      <c r="V1898" s="35" t="str">
        <f>VLOOKUP(B1898,SAOM!B$2:P3439,12,0)</f>
        <v>3712 7180</v>
      </c>
      <c r="W1898" s="60" t="str">
        <f>VLOOKUP(B1898,SAOM!B$2:O3439,11,0)</f>
        <v>35720-000</v>
      </c>
      <c r="X1898" s="33" t="str">
        <f>VLOOKUP(B1898,SAOM!B$2:Q3439,13,0)</f>
        <v>-</v>
      </c>
      <c r="Y1898" s="13"/>
      <c r="Z1898" s="50"/>
      <c r="AA1898" s="28"/>
      <c r="AB1898" s="28"/>
      <c r="AC1898" s="287" t="e">
        <f>VLOOKUP(D1898,Faturamento!D$3:F3333,3,0)</f>
        <v>#N/A</v>
      </c>
      <c r="AD1898" s="41"/>
      <c r="AE1898" s="14" t="str">
        <f>VLOOKUP(B1898,SAOM!B$2:T3439,16,0)</f>
        <v>-</v>
      </c>
      <c r="AF1898" s="14">
        <f t="shared" si="107"/>
        <v>90</v>
      </c>
      <c r="AG1898" s="14"/>
      <c r="AH1898" s="14"/>
      <c r="AI1898" s="47"/>
      <c r="AJ1898" s="114"/>
      <c r="AK1898" s="114"/>
      <c r="AL1898" s="11" t="str">
        <f>VLOOKUP(B1898,SAOM!B$2:U3556,20,0)</f>
        <v>-</v>
      </c>
    </row>
    <row r="1899" spans="1:38" s="15" customFormat="1" ht="15.75" customHeight="1">
      <c r="A1899" s="39">
        <v>6143</v>
      </c>
      <c r="B1899" s="31">
        <v>6143</v>
      </c>
      <c r="C1899" s="31">
        <v>6143</v>
      </c>
      <c r="D1899" s="33" t="str">
        <f>VLOOKUP(B1899,SAOM!B$2:H3556,7,0)</f>
        <v>-</v>
      </c>
      <c r="E1899" s="13">
        <v>41436</v>
      </c>
      <c r="F1899" s="13">
        <f t="shared" si="109"/>
        <v>41481</v>
      </c>
      <c r="G1899" s="13">
        <f>VLOOKUP(B1899,SAOM!B$2:D3443,3,0)</f>
        <v>41445</v>
      </c>
      <c r="H1899" s="13">
        <f t="shared" si="108"/>
        <v>41496</v>
      </c>
      <c r="I1899" s="13" t="s">
        <v>458</v>
      </c>
      <c r="J1899" s="10" t="s">
        <v>688</v>
      </c>
      <c r="K1899" s="33" t="str">
        <f>VLOOKUP(B1899,SAOM!B$2:H3440,4,0)</f>
        <v>Agendado</v>
      </c>
      <c r="L1899" s="10" t="s">
        <v>456</v>
      </c>
      <c r="M1899" s="33" t="str">
        <f>VLOOKUP(B1899,SAOM!B$2:F3726,5,0)</f>
        <v>Lider</v>
      </c>
      <c r="N1899" s="11" t="s">
        <v>14000</v>
      </c>
      <c r="O1899" s="11" t="str">
        <f>VLOOKUP(N1899,Coordenadas!B$2:C2746,2,0)</f>
        <v>CENTRO</v>
      </c>
      <c r="P1899" s="11" t="str">
        <f>VLOOKUP(N1899,Coordenadas!B$2:D2746,3,0)</f>
        <v>19°33'S</v>
      </c>
      <c r="Q1899" s="11" t="str">
        <f>VLOOKUP(N1899,Coordenadas!B$2:E2746,4,0)</f>
        <v>44°05'O</v>
      </c>
      <c r="R1899" s="33">
        <v>4033</v>
      </c>
      <c r="S1899" s="13">
        <v>41400</v>
      </c>
      <c r="T1899" s="35" t="str">
        <f>VLOOKUP(B1899,SAOM!B$2:M3440,9,0)</f>
        <v>Elaine Aparecida Ferreira</v>
      </c>
      <c r="U1899" s="13" t="str">
        <f>VLOOKUP(B1899,SAOM!B$2:N3440,10,0)</f>
        <v xml:space="preserve"> Rua Brasilia, 86 - Bairro Mocambeiro</v>
      </c>
      <c r="V1899" s="35" t="str">
        <f>VLOOKUP(B1899,SAOM!B$2:P3440,12,0)</f>
        <v>3712 8456</v>
      </c>
      <c r="W1899" s="60" t="str">
        <f>VLOOKUP(B1899,SAOM!B$2:O3440,11,0)</f>
        <v>35725-000</v>
      </c>
      <c r="X1899" s="33" t="str">
        <f>VLOOKUP(B1899,SAOM!B$2:Q3440,13,0)</f>
        <v>-</v>
      </c>
      <c r="Y1899" s="13"/>
      <c r="Z1899" s="50"/>
      <c r="AA1899" s="28"/>
      <c r="AB1899" s="28"/>
      <c r="AC1899" s="287" t="e">
        <f>VLOOKUP(D1899,Faturamento!D$3:F3334,3,0)</f>
        <v>#N/A</v>
      </c>
      <c r="AD1899" s="41"/>
      <c r="AE1899" s="14" t="str">
        <f>VLOOKUP(B1899,SAOM!B$2:T3440,16,0)</f>
        <v>-</v>
      </c>
      <c r="AF1899" s="14">
        <f t="shared" si="107"/>
        <v>90</v>
      </c>
      <c r="AG1899" s="14"/>
      <c r="AH1899" s="14"/>
      <c r="AI1899" s="47"/>
      <c r="AJ1899" s="114"/>
      <c r="AK1899" s="114"/>
      <c r="AL1899" s="11" t="str">
        <f>VLOOKUP(B1899,SAOM!B$2:U3557,20,0)</f>
        <v>-</v>
      </c>
    </row>
    <row r="1900" spans="1:38" s="15" customFormat="1" ht="15.75" customHeight="1">
      <c r="A1900" s="39">
        <v>6144</v>
      </c>
      <c r="B1900" s="31">
        <v>6144</v>
      </c>
      <c r="C1900" s="31">
        <v>6144</v>
      </c>
      <c r="D1900" s="33" t="str">
        <f>VLOOKUP(B1900,SAOM!B$2:H3557,7,0)</f>
        <v>-</v>
      </c>
      <c r="E1900" s="13">
        <v>41437</v>
      </c>
      <c r="F1900" s="13">
        <f t="shared" si="109"/>
        <v>41482</v>
      </c>
      <c r="G1900" s="13">
        <f>VLOOKUP(B1900,SAOM!B$2:D3444,3,0)</f>
        <v>41445</v>
      </c>
      <c r="H1900" s="13">
        <f t="shared" si="108"/>
        <v>41497</v>
      </c>
      <c r="I1900" s="13" t="s">
        <v>458</v>
      </c>
      <c r="J1900" s="10" t="s">
        <v>14811</v>
      </c>
      <c r="K1900" s="33" t="str">
        <f>VLOOKUP(B1900,SAOM!B$2:H3441,4,0)</f>
        <v>Agendado</v>
      </c>
      <c r="L1900" s="10" t="s">
        <v>456</v>
      </c>
      <c r="M1900" s="33" t="str">
        <f>VLOOKUP(B1900,SAOM!B$2:F3727,5,0)</f>
        <v>Lider</v>
      </c>
      <c r="N1900" s="11" t="s">
        <v>14000</v>
      </c>
      <c r="O1900" s="11" t="str">
        <f>VLOOKUP(N1900,Coordenadas!B$2:C2747,2,0)</f>
        <v>CENTRO</v>
      </c>
      <c r="P1900" s="11" t="str">
        <f>VLOOKUP(N1900,Coordenadas!B$2:D2747,3,0)</f>
        <v>19°33'S</v>
      </c>
      <c r="Q1900" s="11" t="str">
        <f>VLOOKUP(N1900,Coordenadas!B$2:E2747,4,0)</f>
        <v>44°05'O</v>
      </c>
      <c r="R1900" s="33">
        <v>4033</v>
      </c>
      <c r="S1900" s="13">
        <v>41400</v>
      </c>
      <c r="T1900" s="35" t="str">
        <f>VLOOKUP(B1900,SAOM!B$2:M3441,9,0)</f>
        <v>Juliene Lima da Silva</v>
      </c>
      <c r="U1900" s="13" t="str">
        <f>VLOOKUP(B1900,SAOM!B$2:N3441,10,0)</f>
        <v xml:space="preserve"> Rua Bolívia, 650 - Bairro Bom Jesus</v>
      </c>
      <c r="V1900" s="35" t="str">
        <f>VLOOKUP(B1900,SAOM!B$2:P3441,12,0)</f>
        <v>3712 7135</v>
      </c>
      <c r="W1900" s="60" t="str">
        <f>VLOOKUP(B1900,SAOM!B$2:O3441,11,0)</f>
        <v>35720-000</v>
      </c>
      <c r="X1900" s="33" t="str">
        <f>VLOOKUP(B1900,SAOM!B$2:Q3441,13,0)</f>
        <v>-</v>
      </c>
      <c r="Y1900" s="13"/>
      <c r="Z1900" s="50"/>
      <c r="AA1900" s="28"/>
      <c r="AB1900" s="28"/>
      <c r="AC1900" s="287" t="e">
        <f>VLOOKUP(D1900,Faturamento!D$3:F3335,3,0)</f>
        <v>#N/A</v>
      </c>
      <c r="AD1900" s="41"/>
      <c r="AE1900" s="14" t="str">
        <f>VLOOKUP(B1900,SAOM!B$2:T3441,16,0)</f>
        <v>-</v>
      </c>
      <c r="AF1900" s="14">
        <f t="shared" si="107"/>
        <v>90</v>
      </c>
      <c r="AG1900" s="14"/>
      <c r="AH1900" s="14"/>
      <c r="AI1900" s="47"/>
      <c r="AJ1900" s="114"/>
      <c r="AK1900" s="114"/>
      <c r="AL1900" s="11" t="str">
        <f>VLOOKUP(B1900,SAOM!B$2:U3558,20,0)</f>
        <v>-</v>
      </c>
    </row>
    <row r="1901" spans="1:38" s="15" customFormat="1" ht="15.75" customHeight="1">
      <c r="A1901" s="39">
        <v>6145</v>
      </c>
      <c r="B1901" s="31">
        <v>6145</v>
      </c>
      <c r="C1901" s="31">
        <v>6145</v>
      </c>
      <c r="D1901" s="33" t="str">
        <f>VLOOKUP(B1901,SAOM!B$2:H3558,7,0)</f>
        <v>-</v>
      </c>
      <c r="E1901" s="13">
        <v>41438</v>
      </c>
      <c r="F1901" s="13">
        <f t="shared" si="109"/>
        <v>41483</v>
      </c>
      <c r="G1901" s="13">
        <f>VLOOKUP(B1901,SAOM!B$2:D3445,3,0)</f>
        <v>41445</v>
      </c>
      <c r="H1901" s="13">
        <f t="shared" si="108"/>
        <v>41498</v>
      </c>
      <c r="I1901" s="13" t="s">
        <v>458</v>
      </c>
      <c r="J1901" s="10" t="s">
        <v>688</v>
      </c>
      <c r="K1901" s="33" t="str">
        <f>VLOOKUP(B1901,SAOM!B$2:H3442,4,0)</f>
        <v>Agendado</v>
      </c>
      <c r="L1901" s="10" t="s">
        <v>456</v>
      </c>
      <c r="M1901" s="33" t="str">
        <f>VLOOKUP(B1901,SAOM!B$2:F3728,5,0)</f>
        <v>Lider</v>
      </c>
      <c r="N1901" s="11" t="s">
        <v>14000</v>
      </c>
      <c r="O1901" s="11" t="str">
        <f>VLOOKUP(N1901,Coordenadas!B$2:C2748,2,0)</f>
        <v>CENTRO</v>
      </c>
      <c r="P1901" s="11" t="str">
        <f>VLOOKUP(N1901,Coordenadas!B$2:D2748,3,0)</f>
        <v>19°33'S</v>
      </c>
      <c r="Q1901" s="11" t="str">
        <f>VLOOKUP(N1901,Coordenadas!B$2:E2748,4,0)</f>
        <v>44°05'O</v>
      </c>
      <c r="R1901" s="33">
        <v>4033</v>
      </c>
      <c r="S1901" s="13">
        <v>41400</v>
      </c>
      <c r="T1901" s="35" t="str">
        <f>VLOOKUP(B1901,SAOM!B$2:M3442,9,0)</f>
        <v>Rosemira Ribeiro</v>
      </c>
      <c r="U1901" s="13" t="str">
        <f>VLOOKUP(B1901,SAOM!B$2:N3442,10,0)</f>
        <v xml:space="preserve"> Rua Dona Balá, 100 - Bairro Floresta</v>
      </c>
      <c r="V1901" s="35" t="str">
        <f>VLOOKUP(B1901,SAOM!B$2:P3442,12,0)</f>
        <v>3712 7538</v>
      </c>
      <c r="W1901" s="60" t="str">
        <f>VLOOKUP(B1901,SAOM!B$2:O3442,11,0)</f>
        <v>35720-000</v>
      </c>
      <c r="X1901" s="33" t="str">
        <f>VLOOKUP(B1901,SAOM!B$2:Q3442,13,0)</f>
        <v>-</v>
      </c>
      <c r="Y1901" s="13"/>
      <c r="Z1901" s="50"/>
      <c r="AA1901" s="28"/>
      <c r="AB1901" s="28"/>
      <c r="AC1901" s="287" t="e">
        <f>VLOOKUP(D1901,Faturamento!D$3:F3336,3,0)</f>
        <v>#N/A</v>
      </c>
      <c r="AD1901" s="41"/>
      <c r="AE1901" s="14" t="str">
        <f>VLOOKUP(B1901,SAOM!B$2:T3442,16,0)</f>
        <v>-</v>
      </c>
      <c r="AF1901" s="14">
        <f t="shared" si="107"/>
        <v>90</v>
      </c>
      <c r="AG1901" s="14"/>
      <c r="AH1901" s="14"/>
      <c r="AI1901" s="47"/>
      <c r="AJ1901" s="114"/>
      <c r="AK1901" s="114"/>
      <c r="AL1901" s="11" t="str">
        <f>VLOOKUP(B1901,SAOM!B$2:U3559,20,0)</f>
        <v>-</v>
      </c>
    </row>
    <row r="1902" spans="1:38" s="15" customFormat="1" ht="15.75" customHeight="1">
      <c r="A1902" s="39">
        <v>6146</v>
      </c>
      <c r="B1902" s="31">
        <v>6146</v>
      </c>
      <c r="C1902" s="31">
        <v>6146</v>
      </c>
      <c r="D1902" s="33" t="str">
        <f>VLOOKUP(B1902,SAOM!B$2:H3559,7,0)</f>
        <v>-</v>
      </c>
      <c r="E1902" s="13">
        <v>41439</v>
      </c>
      <c r="F1902" s="13">
        <f t="shared" si="109"/>
        <v>41484</v>
      </c>
      <c r="G1902" s="13">
        <f>VLOOKUP(B1902,SAOM!B$2:D3446,3,0)</f>
        <v>41445</v>
      </c>
      <c r="H1902" s="13">
        <f t="shared" si="108"/>
        <v>41499</v>
      </c>
      <c r="I1902" s="13" t="s">
        <v>458</v>
      </c>
      <c r="J1902" s="10" t="s">
        <v>688</v>
      </c>
      <c r="K1902" s="33" t="str">
        <f>VLOOKUP(B1902,SAOM!B$2:H3443,4,0)</f>
        <v>Agendado</v>
      </c>
      <c r="L1902" s="10" t="s">
        <v>456</v>
      </c>
      <c r="M1902" s="33" t="str">
        <f>VLOOKUP(B1902,SAOM!B$2:F3729,5,0)</f>
        <v>Lider</v>
      </c>
      <c r="N1902" s="11" t="s">
        <v>14000</v>
      </c>
      <c r="O1902" s="11" t="str">
        <f>VLOOKUP(N1902,Coordenadas!B$2:C2749,2,0)</f>
        <v>CENTRO</v>
      </c>
      <c r="P1902" s="11" t="str">
        <f>VLOOKUP(N1902,Coordenadas!B$2:D2749,3,0)</f>
        <v>19°33'S</v>
      </c>
      <c r="Q1902" s="11" t="str">
        <f>VLOOKUP(N1902,Coordenadas!B$2:E2749,4,0)</f>
        <v>44°05'O</v>
      </c>
      <c r="R1902" s="33">
        <v>4033</v>
      </c>
      <c r="S1902" s="13">
        <v>41400</v>
      </c>
      <c r="T1902" s="35" t="str">
        <f>VLOOKUP(B1902,SAOM!B$2:M3443,9,0)</f>
        <v>Stefânia Gomes da Costa</v>
      </c>
      <c r="U1902" s="13" t="str">
        <f>VLOOKUP(B1902,SAOM!B$2:N3443,10,0)</f>
        <v xml:space="preserve"> Rua São Vicente nº05 de esquina comRua Fernando Pezzini, 1003 - Bairro Nossa Senhora de Fátima</v>
      </c>
      <c r="V1902" s="35" t="str">
        <f>VLOOKUP(B1902,SAOM!B$2:P3443,12,0)</f>
        <v>3712 7242</v>
      </c>
      <c r="W1902" s="60" t="str">
        <f>VLOOKUP(B1902,SAOM!B$2:O3443,11,0)</f>
        <v>35720-000</v>
      </c>
      <c r="X1902" s="33" t="str">
        <f>VLOOKUP(B1902,SAOM!B$2:Q3443,13,0)</f>
        <v>-</v>
      </c>
      <c r="Y1902" s="13"/>
      <c r="Z1902" s="50"/>
      <c r="AA1902" s="28"/>
      <c r="AB1902" s="28"/>
      <c r="AC1902" s="287" t="e">
        <f>VLOOKUP(D1902,Faturamento!D$3:F3337,3,0)</f>
        <v>#N/A</v>
      </c>
      <c r="AD1902" s="41"/>
      <c r="AE1902" s="14" t="str">
        <f>VLOOKUP(B1902,SAOM!B$2:T3443,16,0)</f>
        <v>-</v>
      </c>
      <c r="AF1902" s="14">
        <f t="shared" si="107"/>
        <v>90</v>
      </c>
      <c r="AG1902" s="14"/>
      <c r="AH1902" s="14"/>
      <c r="AI1902" s="47"/>
      <c r="AJ1902" s="114"/>
      <c r="AK1902" s="114"/>
      <c r="AL1902" s="11" t="str">
        <f>VLOOKUP(B1902,SAOM!B$2:U3560,20,0)</f>
        <v>-</v>
      </c>
    </row>
    <row r="1903" spans="1:38" s="15" customFormat="1" ht="15.75" customHeight="1">
      <c r="A1903" s="39">
        <v>6147</v>
      </c>
      <c r="B1903" s="31">
        <v>6147</v>
      </c>
      <c r="C1903" s="31">
        <v>6147</v>
      </c>
      <c r="D1903" s="33" t="str">
        <f>VLOOKUP(B1903,SAOM!B$2:H3560,7,0)</f>
        <v>-</v>
      </c>
      <c r="E1903" s="13">
        <v>41440</v>
      </c>
      <c r="F1903" s="13">
        <f t="shared" si="109"/>
        <v>41485</v>
      </c>
      <c r="G1903" s="13">
        <f>VLOOKUP(B1903,SAOM!B$2:D3447,3,0)</f>
        <v>41445</v>
      </c>
      <c r="H1903" s="13">
        <f t="shared" si="108"/>
        <v>41500</v>
      </c>
      <c r="I1903" s="13" t="s">
        <v>458</v>
      </c>
      <c r="J1903" s="10" t="s">
        <v>688</v>
      </c>
      <c r="K1903" s="33" t="str">
        <f>VLOOKUP(B1903,SAOM!B$2:H3444,4,0)</f>
        <v>A agendar</v>
      </c>
      <c r="L1903" s="10" t="s">
        <v>456</v>
      </c>
      <c r="M1903" s="33" t="str">
        <f>VLOOKUP(B1903,SAOM!B$2:F3730,5,0)</f>
        <v>Lider</v>
      </c>
      <c r="N1903" s="11" t="s">
        <v>14000</v>
      </c>
      <c r="O1903" s="11" t="str">
        <f>VLOOKUP(N1903,Coordenadas!B$2:C2750,2,0)</f>
        <v>CENTRO</v>
      </c>
      <c r="P1903" s="11" t="str">
        <f>VLOOKUP(N1903,Coordenadas!B$2:D2750,3,0)</f>
        <v>19°33'S</v>
      </c>
      <c r="Q1903" s="11" t="str">
        <f>VLOOKUP(N1903,Coordenadas!B$2:E2750,4,0)</f>
        <v>44°05'O</v>
      </c>
      <c r="R1903" s="33">
        <v>4033</v>
      </c>
      <c r="S1903" s="13">
        <v>41400</v>
      </c>
      <c r="T1903" s="35" t="str">
        <f>VLOOKUP(B1903,SAOM!B$2:M3444,9,0)</f>
        <v>Karina Pezzini</v>
      </c>
      <c r="U1903" s="13" t="str">
        <f>VLOOKUP(B1903,SAOM!B$2:N3444,10,0)</f>
        <v xml:space="preserve"> Rua Padre Alípio, 95 - Bairro Progresso</v>
      </c>
      <c r="V1903" s="35" t="str">
        <f>VLOOKUP(B1903,SAOM!B$2:P3444,12,0)</f>
        <v>3712 5081</v>
      </c>
      <c r="W1903" s="60" t="str">
        <f>VLOOKUP(B1903,SAOM!B$2:O3444,11,0)</f>
        <v>35720-000</v>
      </c>
      <c r="X1903" s="33" t="str">
        <f>VLOOKUP(B1903,SAOM!B$2:Q3444,13,0)</f>
        <v>-</v>
      </c>
      <c r="Y1903" s="13"/>
      <c r="Z1903" s="50"/>
      <c r="AA1903" s="28"/>
      <c r="AB1903" s="28"/>
      <c r="AC1903" s="287" t="e">
        <f>VLOOKUP(D1903,Faturamento!D$3:F3338,3,0)</f>
        <v>#N/A</v>
      </c>
      <c r="AD1903" s="41"/>
      <c r="AE1903" s="14" t="str">
        <f>VLOOKUP(B1903,SAOM!B$2:T3444,16,0)</f>
        <v>-</v>
      </c>
      <c r="AF1903" s="14">
        <f t="shared" si="107"/>
        <v>90</v>
      </c>
      <c r="AG1903" s="14"/>
      <c r="AH1903" s="14"/>
      <c r="AI1903" s="47"/>
      <c r="AJ1903" s="114"/>
      <c r="AK1903" s="114"/>
      <c r="AL1903" s="11" t="str">
        <f>VLOOKUP(B1903,SAOM!B$2:U3561,20,0)</f>
        <v>-</v>
      </c>
    </row>
    <row r="1904" spans="1:38" s="15" customFormat="1" ht="15.75" customHeight="1">
      <c r="A1904" s="39">
        <v>6162</v>
      </c>
      <c r="B1904" s="31">
        <v>6162</v>
      </c>
      <c r="C1904" s="31">
        <v>6162</v>
      </c>
      <c r="D1904" s="33" t="str">
        <f>VLOOKUP(B1904,SAOM!B$2:H3561,7,0)</f>
        <v>-</v>
      </c>
      <c r="E1904" s="13">
        <v>41441</v>
      </c>
      <c r="F1904" s="13">
        <f t="shared" si="109"/>
        <v>41486</v>
      </c>
      <c r="G1904" s="13">
        <f>VLOOKUP(B1904,SAOM!B$2:D3448,3,0)</f>
        <v>41445</v>
      </c>
      <c r="H1904" s="13">
        <f t="shared" si="108"/>
        <v>41501</v>
      </c>
      <c r="I1904" s="13" t="s">
        <v>458</v>
      </c>
      <c r="J1904" s="10" t="s">
        <v>688</v>
      </c>
      <c r="K1904" s="33" t="str">
        <f>VLOOKUP(B1904,SAOM!B$2:H3445,4,0)</f>
        <v>Agendado</v>
      </c>
      <c r="L1904" s="10" t="s">
        <v>456</v>
      </c>
      <c r="M1904" s="33" t="str">
        <f>VLOOKUP(B1904,SAOM!B$2:F3731,5,0)</f>
        <v>Lider</v>
      </c>
      <c r="N1904" s="11" t="s">
        <v>13964</v>
      </c>
      <c r="O1904" s="11" t="str">
        <f>VLOOKUP(N1904,Coordenadas!B$2:C2751,2,0)</f>
        <v>TRIÂNGULO DO NORTE</v>
      </c>
      <c r="P1904" s="11" t="str">
        <f>VLOOKUP(N1904,Coordenadas!B$2:D2751,3,0)</f>
        <v>18°41'S</v>
      </c>
      <c r="Q1904" s="11" t="str">
        <f>VLOOKUP(N1904,Coordenadas!B$2:E2751,4,0)</f>
        <v>49°56'O</v>
      </c>
      <c r="R1904" s="33">
        <v>4033</v>
      </c>
      <c r="S1904" s="13">
        <v>41400</v>
      </c>
      <c r="T1904" s="35" t="str">
        <f>VLOOKUP(B1904,SAOM!B$2:M3445,9,0)</f>
        <v>MARA ELYSA SILVA RAMALHO</v>
      </c>
      <c r="U1904" s="13" t="str">
        <f>VLOOKUP(B1904,SAOM!B$2:N3445,10,0)</f>
        <v xml:space="preserve"> AV. ABÍLIO MARTINS, 483 - BAIRRO CENTRO</v>
      </c>
      <c r="V1904" s="35" t="str">
        <f>VLOOKUP(B1904,SAOM!B$2:P3445,12,0)</f>
        <v>(34)3252-0121</v>
      </c>
      <c r="W1904" s="60" t="str">
        <f>VLOOKUP(B1904,SAOM!B$2:O3445,11,0)</f>
        <v>38350-000</v>
      </c>
      <c r="X1904" s="33" t="str">
        <f>VLOOKUP(B1904,SAOM!B$2:Q3445,13,0)</f>
        <v>-</v>
      </c>
      <c r="Y1904" s="13"/>
      <c r="Z1904" s="50"/>
      <c r="AA1904" s="28"/>
      <c r="AB1904" s="28"/>
      <c r="AC1904" s="287" t="e">
        <f>VLOOKUP(D1904,Faturamento!D$3:F3339,3,0)</f>
        <v>#N/A</v>
      </c>
      <c r="AD1904" s="41"/>
      <c r="AE1904" s="14" t="str">
        <f>VLOOKUP(B1904,SAOM!B$2:T3445,16,0)</f>
        <v>-</v>
      </c>
      <c r="AF1904" s="14">
        <f t="shared" si="107"/>
        <v>90</v>
      </c>
      <c r="AG1904" s="14"/>
      <c r="AH1904" s="14"/>
      <c r="AI1904" s="47"/>
      <c r="AJ1904" s="114"/>
      <c r="AK1904" s="114"/>
      <c r="AL1904" s="11" t="str">
        <f>VLOOKUP(B1904,SAOM!B$2:U3562,20,0)</f>
        <v>-</v>
      </c>
    </row>
    <row r="1905" spans="1:38" s="15" customFormat="1" ht="15.75" customHeight="1">
      <c r="A1905" s="39">
        <v>6163</v>
      </c>
      <c r="B1905" s="31">
        <v>6163</v>
      </c>
      <c r="C1905" s="31">
        <v>6163</v>
      </c>
      <c r="D1905" s="33" t="str">
        <f>VLOOKUP(B1905,SAOM!B$2:H3562,7,0)</f>
        <v>-</v>
      </c>
      <c r="E1905" s="13">
        <v>41442</v>
      </c>
      <c r="F1905" s="13">
        <f t="shared" si="109"/>
        <v>41487</v>
      </c>
      <c r="G1905" s="13">
        <f>VLOOKUP(B1905,SAOM!B$2:D3449,3,0)</f>
        <v>41445</v>
      </c>
      <c r="H1905" s="13">
        <f t="shared" si="108"/>
        <v>41502</v>
      </c>
      <c r="I1905" s="13" t="s">
        <v>458</v>
      </c>
      <c r="J1905" s="10" t="s">
        <v>688</v>
      </c>
      <c r="K1905" s="33" t="str">
        <f>VLOOKUP(B1905,SAOM!B$2:H3446,4,0)</f>
        <v>A agendar</v>
      </c>
      <c r="L1905" s="10" t="s">
        <v>456</v>
      </c>
      <c r="M1905" s="33" t="str">
        <f>VLOOKUP(B1905,SAOM!B$2:F3732,5,0)</f>
        <v>Lider</v>
      </c>
      <c r="N1905" s="11" t="s">
        <v>13972</v>
      </c>
      <c r="O1905" s="11" t="str">
        <f>VLOOKUP(N1905,Coordenadas!B$2:C2752,2,0)</f>
        <v>LESTE</v>
      </c>
      <c r="P1905" s="11" t="str">
        <f>VLOOKUP(N1905,Coordenadas!B$2:D2752,3,0)</f>
        <v>19°11'S</v>
      </c>
      <c r="Q1905" s="11" t="str">
        <f>VLOOKUP(N1905,Coordenadas!B$2:E2752,4,0)</f>
        <v>41°52'O</v>
      </c>
      <c r="R1905" s="33">
        <v>4033</v>
      </c>
      <c r="S1905" s="13">
        <v>41400</v>
      </c>
      <c r="T1905" s="35" t="str">
        <f>VLOOKUP(B1905,SAOM!B$2:M3446,9,0)</f>
        <v>RONALDO BRANDÃO AMARANTE</v>
      </c>
      <c r="U1905" s="13" t="str">
        <f>VLOOKUP(B1905,SAOM!B$2:N3446,10,0)</f>
        <v xml:space="preserve"> RUA CAPITÃO ANDRADE, 20 - BAIRRO CENTRO</v>
      </c>
      <c r="V1905" s="35" t="str">
        <f>VLOOKUP(B1905,SAOM!B$2:P3446,12,0)</f>
        <v>(33)3231-1177</v>
      </c>
      <c r="W1905" s="60" t="str">
        <f>VLOOKUP(B1905,SAOM!B$2:O3446,11,0)</f>
        <v>35120-000</v>
      </c>
      <c r="X1905" s="33" t="str">
        <f>VLOOKUP(B1905,SAOM!B$2:Q3446,13,0)</f>
        <v>-</v>
      </c>
      <c r="Y1905" s="13"/>
      <c r="Z1905" s="50"/>
      <c r="AA1905" s="28"/>
      <c r="AB1905" s="28"/>
      <c r="AC1905" s="287" t="e">
        <f>VLOOKUP(D1905,Faturamento!D$3:F3340,3,0)</f>
        <v>#N/A</v>
      </c>
      <c r="AD1905" s="41"/>
      <c r="AE1905" s="14" t="str">
        <f>VLOOKUP(B1905,SAOM!B$2:T3446,16,0)</f>
        <v>-</v>
      </c>
      <c r="AF1905" s="14">
        <f t="shared" si="107"/>
        <v>90</v>
      </c>
      <c r="AG1905" s="14"/>
      <c r="AH1905" s="14"/>
      <c r="AI1905" s="47"/>
      <c r="AJ1905" s="114"/>
      <c r="AK1905" s="114"/>
      <c r="AL1905" s="11" t="str">
        <f>VLOOKUP(B1905,SAOM!B$2:U3563,20,0)</f>
        <v>-</v>
      </c>
    </row>
    <row r="1906" spans="1:38" s="15" customFormat="1" ht="15.75" customHeight="1">
      <c r="A1906" s="39">
        <v>6166</v>
      </c>
      <c r="B1906" s="31">
        <v>6166</v>
      </c>
      <c r="C1906" s="31">
        <v>6166</v>
      </c>
      <c r="D1906" s="33" t="str">
        <f>VLOOKUP(B1906,SAOM!B$2:H3563,7,0)</f>
        <v>-</v>
      </c>
      <c r="E1906" s="13">
        <v>41443</v>
      </c>
      <c r="F1906" s="13">
        <f t="shared" si="109"/>
        <v>41488</v>
      </c>
      <c r="G1906" s="13">
        <f>VLOOKUP(B1906,SAOM!B$2:D3450,3,0)</f>
        <v>41445</v>
      </c>
      <c r="H1906" s="13">
        <f t="shared" si="108"/>
        <v>41503</v>
      </c>
      <c r="I1906" s="13" t="s">
        <v>458</v>
      </c>
      <c r="J1906" s="10" t="s">
        <v>688</v>
      </c>
      <c r="K1906" s="33" t="str">
        <f>VLOOKUP(B1906,SAOM!B$2:H3447,4,0)</f>
        <v>Agendado</v>
      </c>
      <c r="L1906" s="10" t="s">
        <v>456</v>
      </c>
      <c r="M1906" s="33" t="str">
        <f>VLOOKUP(B1906,SAOM!B$2:F3733,5,0)</f>
        <v>Lider</v>
      </c>
      <c r="N1906" s="11" t="s">
        <v>13983</v>
      </c>
      <c r="O1906" s="11" t="str">
        <f>VLOOKUP(N1906,Coordenadas!B$2:C2753,2,0)</f>
        <v>NORTE DE MINAS</v>
      </c>
      <c r="P1906" s="11" t="str">
        <f>VLOOKUP(N1906,Coordenadas!B$2:D2753,3,0)</f>
        <v>17°45'S</v>
      </c>
      <c r="Q1906" s="11" t="str">
        <f>VLOOKUP(N1906,Coordenadas!B$2:E2753,4,0)</f>
        <v>44°10'O</v>
      </c>
      <c r="R1906" s="33">
        <v>4033</v>
      </c>
      <c r="S1906" s="13">
        <v>41400</v>
      </c>
      <c r="T1906" s="35" t="str">
        <f>VLOOKUP(B1906,SAOM!B$2:M3447,9,0)</f>
        <v>JULIANA</v>
      </c>
      <c r="U1906" s="13" t="str">
        <f>VLOOKUP(B1906,SAOM!B$2:N3447,10,0)</f>
        <v xml:space="preserve"> RUA ANTÔNIO CHAVES, S/N - BAIRRO SÃO JORGE</v>
      </c>
      <c r="V1906" s="35" t="str">
        <f>VLOOKUP(B1906,SAOM!B$2:P3447,12,0)</f>
        <v>(38)3757-1410</v>
      </c>
      <c r="W1906" s="60" t="str">
        <f>VLOOKUP(B1906,SAOM!B$2:O3447,11,0)</f>
        <v>39240-000</v>
      </c>
      <c r="X1906" s="33" t="str">
        <f>VLOOKUP(B1906,SAOM!B$2:Q3447,13,0)</f>
        <v>-</v>
      </c>
      <c r="Y1906" s="13"/>
      <c r="Z1906" s="50"/>
      <c r="AA1906" s="28"/>
      <c r="AB1906" s="28"/>
      <c r="AC1906" s="287" t="e">
        <f>VLOOKUP(D1906,Faturamento!D$3:F3341,3,0)</f>
        <v>#N/A</v>
      </c>
      <c r="AD1906" s="41"/>
      <c r="AE1906" s="14" t="str">
        <f>VLOOKUP(B1906,SAOM!B$2:T3447,16,0)</f>
        <v>-</v>
      </c>
      <c r="AF1906" s="14">
        <f t="shared" si="107"/>
        <v>90</v>
      </c>
      <c r="AG1906" s="14"/>
      <c r="AH1906" s="14"/>
      <c r="AI1906" s="47"/>
      <c r="AJ1906" s="114"/>
      <c r="AK1906" s="114"/>
      <c r="AL1906" s="11" t="str">
        <f>VLOOKUP(B1906,SAOM!B$2:U3564,20,0)</f>
        <v>-</v>
      </c>
    </row>
    <row r="1907" spans="1:38" s="15" customFormat="1" ht="15.75" customHeight="1">
      <c r="A1907" s="39">
        <v>6175</v>
      </c>
      <c r="B1907" s="31">
        <v>6175</v>
      </c>
      <c r="C1907" s="31">
        <v>6175</v>
      </c>
      <c r="D1907" s="33" t="str">
        <f>VLOOKUP(B1907,SAOM!B$2:H3564,7,0)</f>
        <v>-</v>
      </c>
      <c r="E1907" s="13">
        <v>41444</v>
      </c>
      <c r="F1907" s="13">
        <f t="shared" si="109"/>
        <v>41489</v>
      </c>
      <c r="G1907" s="13">
        <f>VLOOKUP(B1907,SAOM!B$2:D3451,3,0)</f>
        <v>41445</v>
      </c>
      <c r="H1907" s="13">
        <f t="shared" si="108"/>
        <v>41504</v>
      </c>
      <c r="I1907" s="13" t="s">
        <v>458</v>
      </c>
      <c r="J1907" s="10" t="s">
        <v>688</v>
      </c>
      <c r="K1907" s="33" t="str">
        <f>VLOOKUP(B1907,SAOM!B$2:H3448,4,0)</f>
        <v>A agendar</v>
      </c>
      <c r="L1907" s="10" t="s">
        <v>14234</v>
      </c>
      <c r="M1907" s="33" t="str">
        <f>VLOOKUP(B1907,SAOM!B$2:F3734,5,0)</f>
        <v>SH Sat</v>
      </c>
      <c r="N1907" s="11" t="s">
        <v>14063</v>
      </c>
      <c r="O1907" s="11" t="str">
        <f>VLOOKUP(N1907,Coordenadas!B$2:C2754,2,0)</f>
        <v>CENTRO SUL</v>
      </c>
      <c r="P1907" s="11" t="str">
        <f>VLOOKUP(N1907,Coordenadas!B$2:D2754,3,0)</f>
        <v>21°15'S</v>
      </c>
      <c r="Q1907" s="11" t="str">
        <f>VLOOKUP(N1907,Coordenadas!B$2:E2754,4,0)</f>
        <v>43°33'O</v>
      </c>
      <c r="R1907" s="33">
        <v>4033</v>
      </c>
      <c r="S1907" s="13">
        <v>41400</v>
      </c>
      <c r="T1907" s="35" t="str">
        <f>VLOOKUP(B1907,SAOM!B$2:M3448,9,0)</f>
        <v>NAZIRA</v>
      </c>
      <c r="U1907" s="13" t="str">
        <f>VLOOKUP(B1907,SAOM!B$2:N3448,10,0)</f>
        <v xml:space="preserve"> RUA: SÃO VICENTE DE PAULO, nº 521 - BAIRRO CENTRO</v>
      </c>
      <c r="V1907" s="35" t="str">
        <f>VLOOKUP(B1907,SAOM!B$2:P3448,12,0)</f>
        <v>(32)3365-1477</v>
      </c>
      <c r="W1907" s="60" t="str">
        <f>VLOOKUP(B1907,SAOM!B$2:O3448,11,0)</f>
        <v>36215-000</v>
      </c>
      <c r="X1907" s="33" t="str">
        <f>VLOOKUP(B1907,SAOM!B$2:Q3448,13,0)</f>
        <v>-</v>
      </c>
      <c r="Y1907" s="13"/>
      <c r="Z1907" s="50"/>
      <c r="AA1907" s="28"/>
      <c r="AB1907" s="28"/>
      <c r="AC1907" s="287" t="e">
        <f>VLOOKUP(D1907,Faturamento!D$3:F3342,3,0)</f>
        <v>#N/A</v>
      </c>
      <c r="AD1907" s="41"/>
      <c r="AE1907" s="14" t="str">
        <f>VLOOKUP(B1907,SAOM!B$2:T3448,16,0)</f>
        <v>-</v>
      </c>
      <c r="AF1907" s="14">
        <f t="shared" si="107"/>
        <v>90</v>
      </c>
      <c r="AG1907" s="14"/>
      <c r="AH1907" s="14"/>
      <c r="AI1907" s="47"/>
      <c r="AJ1907" s="114"/>
      <c r="AK1907" s="114"/>
      <c r="AL1907" s="11" t="str">
        <f>VLOOKUP(B1907,SAOM!B$2:U3565,20,0)</f>
        <v>-</v>
      </c>
    </row>
    <row r="1908" spans="1:38" s="15" customFormat="1" ht="15.75" customHeight="1">
      <c r="A1908" s="39">
        <v>6176</v>
      </c>
      <c r="B1908" s="31">
        <v>6176</v>
      </c>
      <c r="C1908" s="31">
        <v>6176</v>
      </c>
      <c r="D1908" s="33" t="str">
        <f>VLOOKUP(B1908,SAOM!B$2:H3566,7,0)</f>
        <v>-</v>
      </c>
      <c r="E1908" s="13">
        <v>41400</v>
      </c>
      <c r="F1908" s="13">
        <f t="shared" ref="F1908:F1945" si="110">E1908+45</f>
        <v>41445</v>
      </c>
      <c r="G1908" s="13">
        <f>VLOOKUP(B1908,SAOM!B$2:D3453,3,0)</f>
        <v>41445</v>
      </c>
      <c r="H1908" s="13">
        <f t="shared" ref="H1908:H1945" si="111">F1908+15</f>
        <v>41460</v>
      </c>
      <c r="I1908" s="13" t="s">
        <v>458</v>
      </c>
      <c r="J1908" s="10" t="s">
        <v>688</v>
      </c>
      <c r="K1908" s="33" t="str">
        <f>VLOOKUP(B1908,SAOM!B$2:H3450,4,0)</f>
        <v>A agendar</v>
      </c>
      <c r="L1908" s="10" t="s">
        <v>14234</v>
      </c>
      <c r="M1908" s="33"/>
      <c r="N1908" s="11" t="s">
        <v>14074</v>
      </c>
      <c r="O1908" s="11" t="str">
        <f>VLOOKUP(N1908,Coordenadas!B$2:C2756,2,0)</f>
        <v>SUDESTE</v>
      </c>
      <c r="P1908" s="11" t="str">
        <f>VLOOKUP(N1908,Coordenadas!B$2:D2756,3,0)</f>
        <v>21°45'S</v>
      </c>
      <c r="Q1908" s="11" t="str">
        <f>VLOOKUP(N1908,Coordenadas!B$2:E2756,4,0)</f>
        <v>42°48'O</v>
      </c>
      <c r="R1908" s="33">
        <v>4033</v>
      </c>
      <c r="S1908" s="13">
        <v>41404</v>
      </c>
      <c r="T1908" s="35" t="str">
        <f>VLOOKUP(B1908,SAOM!B$2:M3450,9,0)</f>
        <v>CLAUDIA APAREECIDA PEREIRA DE REZENDE</v>
      </c>
      <c r="U1908" s="13" t="str">
        <f>VLOOKUP(B1908,SAOM!B$2:N3450,10,0)</f>
        <v xml:space="preserve"> RUA PARQUE DE EXPOSIÇAO S/N - BAIRRO CENTRO</v>
      </c>
      <c r="V1908" s="35" t="str">
        <f>VLOOKUP(B1908,SAOM!B$2:P3450,12,0)</f>
        <v>(32)3286-1247</v>
      </c>
      <c r="W1908" s="60" t="str">
        <f>VLOOKUP(B1908,SAOM!B$2:O3450,11,0)</f>
        <v>36670-000</v>
      </c>
      <c r="X1908" s="33" t="str">
        <f>VLOOKUP(B1908,SAOM!B$2:Q3450,13,0)</f>
        <v>-</v>
      </c>
      <c r="Y1908" s="13"/>
      <c r="Z1908" s="50"/>
      <c r="AA1908" s="28"/>
      <c r="AB1908" s="28"/>
      <c r="AC1908" s="287" t="e">
        <f>VLOOKUP(D1908,Faturamento!D$3:F3344,3,0)</f>
        <v>#N/A</v>
      </c>
      <c r="AD1908" s="41"/>
      <c r="AE1908" s="14"/>
      <c r="AF1908" s="14">
        <f t="shared" ref="AF1908:AF1945" si="112">AA1908+90</f>
        <v>90</v>
      </c>
      <c r="AG1908" s="14"/>
      <c r="AH1908" s="14"/>
      <c r="AI1908" s="47"/>
      <c r="AJ1908" s="114"/>
      <c r="AK1908" s="114"/>
      <c r="AL1908" s="11" t="str">
        <f>VLOOKUP(B1908,SAOM!B$2:U3567,20,0)</f>
        <v>-</v>
      </c>
    </row>
    <row r="1909" spans="1:38" s="15" customFormat="1" ht="15.75" customHeight="1">
      <c r="A1909" s="39">
        <v>6177</v>
      </c>
      <c r="B1909" s="31">
        <v>6177</v>
      </c>
      <c r="C1909" s="31">
        <v>6177</v>
      </c>
      <c r="D1909" s="33" t="str">
        <f>VLOOKUP(B1909,SAOM!B$2:H3567,7,0)</f>
        <v>-</v>
      </c>
      <c r="E1909" s="13">
        <v>41400</v>
      </c>
      <c r="F1909" s="13">
        <f t="shared" si="110"/>
        <v>41445</v>
      </c>
      <c r="G1909" s="13">
        <f>VLOOKUP(B1909,SAOM!B$2:D3454,3,0)</f>
        <v>41445</v>
      </c>
      <c r="H1909" s="13">
        <f t="shared" si="111"/>
        <v>41460</v>
      </c>
      <c r="I1909" s="13" t="s">
        <v>458</v>
      </c>
      <c r="J1909" s="10" t="s">
        <v>688</v>
      </c>
      <c r="K1909" s="33" t="str">
        <f>VLOOKUP(B1909,SAOM!B$2:H3451,4,0)</f>
        <v>A agendar</v>
      </c>
      <c r="L1909" s="10" t="s">
        <v>14234</v>
      </c>
      <c r="M1909" s="33"/>
      <c r="N1909" s="11" t="s">
        <v>14074</v>
      </c>
      <c r="O1909" s="11" t="str">
        <f>VLOOKUP(N1909,Coordenadas!B$2:C2757,2,0)</f>
        <v>SUDESTE</v>
      </c>
      <c r="P1909" s="11" t="str">
        <f>VLOOKUP(N1909,Coordenadas!B$2:D2757,3,0)</f>
        <v>21°45'S</v>
      </c>
      <c r="Q1909" s="11" t="str">
        <f>VLOOKUP(N1909,Coordenadas!B$2:E2757,4,0)</f>
        <v>42°48'O</v>
      </c>
      <c r="R1909" s="33">
        <v>4033</v>
      </c>
      <c r="S1909" s="13">
        <v>41404</v>
      </c>
      <c r="T1909" s="35" t="str">
        <f>VLOOKUP(B1909,SAOM!B$2:M3451,9,0)</f>
        <v>JULIANA DUARTE LEITE</v>
      </c>
      <c r="U1909" s="13" t="str">
        <f>VLOOKUP(B1909,SAOM!B$2:N3451,10,0)</f>
        <v xml:space="preserve"> RUA MAJOR QUINTÃO, 104 - BAIRRO CENTRO</v>
      </c>
      <c r="V1909" s="35" t="str">
        <f>VLOOKUP(B1909,SAOM!B$2:P3451,12,0)</f>
        <v>(31)8471-3424</v>
      </c>
      <c r="W1909" s="60" t="str">
        <f>VLOOKUP(B1909,SAOM!B$2:O3451,11,0)</f>
        <v>35880-000</v>
      </c>
      <c r="X1909" s="33" t="str">
        <f>VLOOKUP(B1909,SAOM!B$2:Q3451,13,0)</f>
        <v>-</v>
      </c>
      <c r="Y1909" s="13"/>
      <c r="Z1909" s="50"/>
      <c r="AA1909" s="28"/>
      <c r="AB1909" s="28"/>
      <c r="AC1909" s="287" t="e">
        <f>VLOOKUP(D1909,Faturamento!D$3:F3345,3,0)</f>
        <v>#N/A</v>
      </c>
      <c r="AD1909" s="41"/>
      <c r="AE1909" s="14"/>
      <c r="AF1909" s="14">
        <f t="shared" si="112"/>
        <v>90</v>
      </c>
      <c r="AG1909" s="14"/>
      <c r="AH1909" s="14"/>
      <c r="AI1909" s="47"/>
      <c r="AJ1909" s="114"/>
      <c r="AK1909" s="114"/>
      <c r="AL1909" s="11" t="str">
        <f>VLOOKUP(B1909,SAOM!B$2:U3568,20,0)</f>
        <v>-</v>
      </c>
    </row>
    <row r="1910" spans="1:38" s="15" customFormat="1" ht="15.75" customHeight="1">
      <c r="A1910" s="39">
        <v>6179</v>
      </c>
      <c r="B1910" s="31">
        <v>6179</v>
      </c>
      <c r="C1910" s="31">
        <v>6179</v>
      </c>
      <c r="D1910" s="33" t="str">
        <f>VLOOKUP(B1910,SAOM!B$2:H3568,7,0)</f>
        <v>-</v>
      </c>
      <c r="E1910" s="13">
        <v>41400</v>
      </c>
      <c r="F1910" s="13">
        <f t="shared" si="110"/>
        <v>41445</v>
      </c>
      <c r="G1910" s="13">
        <f>VLOOKUP(B1910,SAOM!B$2:D3455,3,0)</f>
        <v>41445</v>
      </c>
      <c r="H1910" s="13">
        <f t="shared" si="111"/>
        <v>41460</v>
      </c>
      <c r="I1910" s="13" t="s">
        <v>458</v>
      </c>
      <c r="J1910" s="10" t="s">
        <v>688</v>
      </c>
      <c r="K1910" s="33" t="str">
        <f>VLOOKUP(B1910,SAOM!B$2:H3452,4,0)</f>
        <v>A agendar</v>
      </c>
      <c r="L1910" s="10" t="s">
        <v>14234</v>
      </c>
      <c r="M1910" s="33"/>
      <c r="N1910" s="11" t="s">
        <v>14105</v>
      </c>
      <c r="O1910" s="11" t="str">
        <f>VLOOKUP(N1910,Coordenadas!B$2:C2758,2,0)</f>
        <v>SUDESTE</v>
      </c>
      <c r="P1910" s="11" t="str">
        <f>VLOOKUP(N1910,Coordenadas!B$2:D2758,3,0)</f>
        <v>21°09'S</v>
      </c>
      <c r="Q1910" s="11" t="str">
        <f>VLOOKUP(N1910,Coordenadas!B$2:E2758,4,0)</f>
        <v>43°13'O</v>
      </c>
      <c r="R1910" s="33">
        <v>4033</v>
      </c>
      <c r="S1910" s="13">
        <v>41404</v>
      </c>
      <c r="T1910" s="35" t="str">
        <f>VLOOKUP(B1910,SAOM!B$2:M3452,9,0)</f>
        <v>MAISA FARIA LIMA DA COSTA</v>
      </c>
      <c r="U1910" s="13" t="str">
        <f>VLOOKUP(B1910,SAOM!B$2:N3452,10,0)</f>
        <v xml:space="preserve"> RUA ARAÚJO FERREIRA, S/N, EM FRENTE A LOTÉRICA SONHO AZUL - BAIRRO CENTRO</v>
      </c>
      <c r="V1910" s="35" t="str">
        <f>VLOOKUP(B1910,SAOM!B$2:P3452,12,0)</f>
        <v>(32)8482-1003</v>
      </c>
      <c r="W1910" s="60" t="str">
        <f>VLOOKUP(B1910,SAOM!B$2:O3452,11,0)</f>
        <v>36185-000</v>
      </c>
      <c r="X1910" s="33" t="str">
        <f>VLOOKUP(B1910,SAOM!B$2:Q3452,13,0)</f>
        <v>-</v>
      </c>
      <c r="Y1910" s="13"/>
      <c r="Z1910" s="50"/>
      <c r="AA1910" s="28"/>
      <c r="AB1910" s="28"/>
      <c r="AC1910" s="287" t="e">
        <f>VLOOKUP(D1910,Faturamento!D$3:F3346,3,0)</f>
        <v>#N/A</v>
      </c>
      <c r="AD1910" s="41"/>
      <c r="AE1910" s="14"/>
      <c r="AF1910" s="14">
        <f t="shared" si="112"/>
        <v>90</v>
      </c>
      <c r="AG1910" s="14"/>
      <c r="AH1910" s="14"/>
      <c r="AI1910" s="47"/>
      <c r="AJ1910" s="114"/>
      <c r="AK1910" s="114"/>
      <c r="AL1910" s="11" t="str">
        <f>VLOOKUP(B1910,SAOM!B$2:U3569,20,0)</f>
        <v>-</v>
      </c>
    </row>
    <row r="1911" spans="1:38" s="15" customFormat="1" ht="15.75" customHeight="1">
      <c r="A1911" s="39">
        <v>6191</v>
      </c>
      <c r="B1911" s="31">
        <v>6191</v>
      </c>
      <c r="C1911" s="31">
        <v>6191</v>
      </c>
      <c r="D1911" s="33" t="str">
        <f>VLOOKUP(B1911,SAOM!B$2:H3569,7,0)</f>
        <v>-</v>
      </c>
      <c r="E1911" s="13">
        <v>41400</v>
      </c>
      <c r="F1911" s="13">
        <f t="shared" si="110"/>
        <v>41445</v>
      </c>
      <c r="G1911" s="13">
        <f>VLOOKUP(B1911,SAOM!B$2:D3456,3,0)</f>
        <v>41445</v>
      </c>
      <c r="H1911" s="13">
        <f t="shared" si="111"/>
        <v>41460</v>
      </c>
      <c r="I1911" s="13" t="s">
        <v>458</v>
      </c>
      <c r="J1911" s="10" t="s">
        <v>688</v>
      </c>
      <c r="K1911" s="33" t="str">
        <f>VLOOKUP(B1911,SAOM!B$2:H3453,4,0)</f>
        <v>A agendar</v>
      </c>
      <c r="L1911" s="10" t="s">
        <v>456</v>
      </c>
      <c r="M1911" s="33"/>
      <c r="N1911" s="11" t="s">
        <v>14036</v>
      </c>
      <c r="O1911" s="11" t="str">
        <f>VLOOKUP(N1911,Coordenadas!B$2:C2759,2,0)</f>
        <v>OESTE</v>
      </c>
      <c r="P1911" s="11" t="str">
        <f>VLOOKUP(N1911,Coordenadas!B$2:D2759,3,0)</f>
        <v>19°37'S</v>
      </c>
      <c r="Q1911" s="11" t="str">
        <f>VLOOKUP(N1911,Coordenadas!B$2:E2759,4,0)</f>
        <v>44°39'O</v>
      </c>
      <c r="R1911" s="33">
        <v>4033</v>
      </c>
      <c r="S1911" s="13">
        <v>41404</v>
      </c>
      <c r="T1911" s="35" t="str">
        <f>VLOOKUP(B1911,SAOM!B$2:M3453,9,0)</f>
        <v>Maria das Graças Barbosa / Jaqueline Aparecid</v>
      </c>
      <c r="U1911" s="13" t="str">
        <f>VLOOKUP(B1911,SAOM!B$2:N3453,10,0)</f>
        <v xml:space="preserve"> Rua João de Souzas Barbosa, 330 - Bairro Centro</v>
      </c>
      <c r="V1911" s="35" t="str">
        <f>VLOOKUP(B1911,SAOM!B$2:P3453,12,0)</f>
        <v>(37) 3278 1299</v>
      </c>
      <c r="W1911" s="60" t="str">
        <f>VLOOKUP(B1911,SAOM!B$2:O3453,11,0)</f>
        <v>35667-000</v>
      </c>
      <c r="X1911" s="33" t="str">
        <f>VLOOKUP(B1911,SAOM!B$2:Q3453,13,0)</f>
        <v>-</v>
      </c>
      <c r="Y1911" s="13"/>
      <c r="Z1911" s="50"/>
      <c r="AA1911" s="28"/>
      <c r="AB1911" s="28"/>
      <c r="AC1911" s="287" t="e">
        <f>VLOOKUP(D1911,Faturamento!D$3:F3347,3,0)</f>
        <v>#N/A</v>
      </c>
      <c r="AD1911" s="41"/>
      <c r="AE1911" s="14"/>
      <c r="AF1911" s="14">
        <f t="shared" si="112"/>
        <v>90</v>
      </c>
      <c r="AG1911" s="14"/>
      <c r="AH1911" s="14"/>
      <c r="AI1911" s="47"/>
      <c r="AJ1911" s="114"/>
      <c r="AK1911" s="114"/>
      <c r="AL1911" s="11" t="str">
        <f>VLOOKUP(B1911,SAOM!B$2:U3570,20,0)</f>
        <v>-</v>
      </c>
    </row>
    <row r="1912" spans="1:38" s="15" customFormat="1" ht="15.75" customHeight="1">
      <c r="A1912" s="39">
        <v>6192</v>
      </c>
      <c r="B1912" s="31">
        <v>6192</v>
      </c>
      <c r="C1912" s="31">
        <v>6192</v>
      </c>
      <c r="D1912" s="33" t="str">
        <f>VLOOKUP(B1912,SAOM!B$2:H3570,7,0)</f>
        <v>-</v>
      </c>
      <c r="E1912" s="13">
        <v>41400</v>
      </c>
      <c r="F1912" s="13">
        <f t="shared" si="110"/>
        <v>41445</v>
      </c>
      <c r="G1912" s="13">
        <f>VLOOKUP(B1912,SAOM!B$2:D3457,3,0)</f>
        <v>41445</v>
      </c>
      <c r="H1912" s="13">
        <f t="shared" si="111"/>
        <v>41460</v>
      </c>
      <c r="I1912" s="13" t="s">
        <v>458</v>
      </c>
      <c r="J1912" s="10" t="s">
        <v>688</v>
      </c>
      <c r="K1912" s="33" t="str">
        <f>VLOOKUP(B1912,SAOM!B$2:H3454,4,0)</f>
        <v>A agendar</v>
      </c>
      <c r="L1912" s="10" t="s">
        <v>456</v>
      </c>
      <c r="M1912" s="33"/>
      <c r="N1912" s="11" t="s">
        <v>14036</v>
      </c>
      <c r="O1912" s="11" t="str">
        <f>VLOOKUP(N1912,Coordenadas!B$2:C2760,2,0)</f>
        <v>OESTE</v>
      </c>
      <c r="P1912" s="11" t="str">
        <f>VLOOKUP(N1912,Coordenadas!B$2:D2760,3,0)</f>
        <v>19°37'S</v>
      </c>
      <c r="Q1912" s="11" t="str">
        <f>VLOOKUP(N1912,Coordenadas!B$2:E2760,4,0)</f>
        <v>44°39'O</v>
      </c>
      <c r="R1912" s="33">
        <v>4033</v>
      </c>
      <c r="S1912" s="13">
        <v>41404</v>
      </c>
      <c r="T1912" s="35" t="str">
        <f>VLOOKUP(B1912,SAOM!B$2:M3454,9,0)</f>
        <v>Juliana dos Santos Machado / Juliana dos Sant</v>
      </c>
      <c r="U1912" s="13" t="str">
        <f>VLOOKUP(B1912,SAOM!B$2:N3454,10,0)</f>
        <v xml:space="preserve"> Praça São Vicente, - Bairro Várzea</v>
      </c>
      <c r="V1912" s="35" t="str">
        <f>VLOOKUP(B1912,SAOM!B$2:P3454,12,0)</f>
        <v>(37) 3278 1121</v>
      </c>
      <c r="W1912" s="60" t="str">
        <f>VLOOKUP(B1912,SAOM!B$2:O3454,11,0)</f>
        <v>35667-000</v>
      </c>
      <c r="X1912" s="33" t="str">
        <f>VLOOKUP(B1912,SAOM!B$2:Q3454,13,0)</f>
        <v>-</v>
      </c>
      <c r="Y1912" s="13"/>
      <c r="Z1912" s="50"/>
      <c r="AA1912" s="28"/>
      <c r="AB1912" s="28"/>
      <c r="AC1912" s="287" t="e">
        <f>VLOOKUP(D1912,Faturamento!D$3:F3348,3,0)</f>
        <v>#N/A</v>
      </c>
      <c r="AD1912" s="41"/>
      <c r="AE1912" s="14"/>
      <c r="AF1912" s="14">
        <f t="shared" si="112"/>
        <v>90</v>
      </c>
      <c r="AG1912" s="14"/>
      <c r="AH1912" s="14"/>
      <c r="AI1912" s="47"/>
      <c r="AJ1912" s="114"/>
      <c r="AK1912" s="114"/>
      <c r="AL1912" s="11" t="str">
        <f>VLOOKUP(B1912,SAOM!B$2:U3571,20,0)</f>
        <v>-</v>
      </c>
    </row>
    <row r="1913" spans="1:38" s="15" customFormat="1" ht="15.75" customHeight="1">
      <c r="A1913" s="39">
        <v>6193</v>
      </c>
      <c r="B1913" s="31">
        <v>6193</v>
      </c>
      <c r="C1913" s="31">
        <v>6193</v>
      </c>
      <c r="D1913" s="33" t="str">
        <f>VLOOKUP(B1913,SAOM!B$2:H3571,7,0)</f>
        <v>-</v>
      </c>
      <c r="E1913" s="13">
        <v>41400</v>
      </c>
      <c r="F1913" s="13">
        <f t="shared" si="110"/>
        <v>41445</v>
      </c>
      <c r="G1913" s="13">
        <f>VLOOKUP(B1913,SAOM!B$2:D3458,3,0)</f>
        <v>41445</v>
      </c>
      <c r="H1913" s="13">
        <f t="shared" si="111"/>
        <v>41460</v>
      </c>
      <c r="I1913" s="13" t="s">
        <v>458</v>
      </c>
      <c r="J1913" s="10" t="s">
        <v>688</v>
      </c>
      <c r="K1913" s="33" t="str">
        <f>VLOOKUP(B1913,SAOM!B$2:H3455,4,0)</f>
        <v>A agendar</v>
      </c>
      <c r="L1913" s="10" t="s">
        <v>456</v>
      </c>
      <c r="M1913" s="33"/>
      <c r="N1913" s="11" t="s">
        <v>14036</v>
      </c>
      <c r="O1913" s="11" t="str">
        <f>VLOOKUP(N1913,Coordenadas!B$2:C2761,2,0)</f>
        <v>OESTE</v>
      </c>
      <c r="P1913" s="11" t="str">
        <f>VLOOKUP(N1913,Coordenadas!B$2:D2761,3,0)</f>
        <v>19°37'S</v>
      </c>
      <c r="Q1913" s="11" t="str">
        <f>VLOOKUP(N1913,Coordenadas!B$2:E2761,4,0)</f>
        <v>44°39'O</v>
      </c>
      <c r="R1913" s="33">
        <v>4033</v>
      </c>
      <c r="S1913" s="13">
        <v>41404</v>
      </c>
      <c r="T1913" s="35" t="str">
        <f>VLOOKUP(B1913,SAOM!B$2:M3455,9,0)</f>
        <v>Jaqueline Aparecida da Silva Rodrigues</v>
      </c>
      <c r="U1913" s="13" t="str">
        <f>VLOOKUP(B1913,SAOM!B$2:N3455,10,0)</f>
        <v xml:space="preserve"> Rua Nair Barbosa, S/N - Bairro Cidade Nova</v>
      </c>
      <c r="V1913" s="35" t="str">
        <f>VLOOKUP(B1913,SAOM!B$2:P3455,12,0)</f>
        <v>(37) 3278 1223</v>
      </c>
      <c r="W1913" s="60" t="str">
        <f>VLOOKUP(B1913,SAOM!B$2:O3455,11,0)</f>
        <v>35667-000</v>
      </c>
      <c r="X1913" s="33" t="str">
        <f>VLOOKUP(B1913,SAOM!B$2:Q3455,13,0)</f>
        <v>-</v>
      </c>
      <c r="Y1913" s="13"/>
      <c r="Z1913" s="50"/>
      <c r="AA1913" s="28"/>
      <c r="AB1913" s="28"/>
      <c r="AC1913" s="287" t="e">
        <f>VLOOKUP(D1913,Faturamento!D$3:F3349,3,0)</f>
        <v>#N/A</v>
      </c>
      <c r="AD1913" s="41"/>
      <c r="AE1913" s="14"/>
      <c r="AF1913" s="14">
        <f t="shared" si="112"/>
        <v>90</v>
      </c>
      <c r="AG1913" s="14"/>
      <c r="AH1913" s="14"/>
      <c r="AI1913" s="47"/>
      <c r="AJ1913" s="114"/>
      <c r="AK1913" s="114"/>
      <c r="AL1913" s="11" t="str">
        <f>VLOOKUP(B1913,SAOM!B$2:U3572,20,0)</f>
        <v>-</v>
      </c>
    </row>
    <row r="1914" spans="1:38" s="15" customFormat="1" ht="15.75" customHeight="1">
      <c r="A1914" s="39">
        <v>6202</v>
      </c>
      <c r="B1914" s="31">
        <v>6202</v>
      </c>
      <c r="C1914" s="31">
        <v>6202</v>
      </c>
      <c r="D1914" s="33" t="str">
        <f>VLOOKUP(B1914,SAOM!B$2:H3572,7,0)</f>
        <v>-</v>
      </c>
      <c r="E1914" s="13">
        <v>41400</v>
      </c>
      <c r="F1914" s="13">
        <f t="shared" si="110"/>
        <v>41445</v>
      </c>
      <c r="G1914" s="13">
        <f>VLOOKUP(B1914,SAOM!B$2:D3459,3,0)</f>
        <v>41445</v>
      </c>
      <c r="H1914" s="13">
        <f t="shared" si="111"/>
        <v>41460</v>
      </c>
      <c r="I1914" s="13" t="s">
        <v>458</v>
      </c>
      <c r="J1914" s="10" t="s">
        <v>688</v>
      </c>
      <c r="K1914" s="33" t="str">
        <f>VLOOKUP(B1914,SAOM!B$2:H3456,4,0)</f>
        <v>A agendar</v>
      </c>
      <c r="L1914" s="10" t="s">
        <v>14234</v>
      </c>
      <c r="M1914" s="33"/>
      <c r="N1914" s="11" t="s">
        <v>14046</v>
      </c>
      <c r="O1914" s="11" t="str">
        <f>VLOOKUP(N1914,Coordenadas!B$2:C2762,2,0)</f>
        <v>LESTE DO SUL</v>
      </c>
      <c r="P1914" s="11" t="str">
        <f>VLOOKUP(N1914,Coordenadas!B$2:D2762,3,0)</f>
        <v>20°24'S</v>
      </c>
      <c r="Q1914" s="11" t="str">
        <f>VLOOKUP(N1914,Coordenadas!B$2:E2762,4,0)</f>
        <v>42°54'O</v>
      </c>
      <c r="R1914" s="33">
        <v>4033</v>
      </c>
      <c r="S1914" s="13">
        <v>41404</v>
      </c>
      <c r="T1914" s="35" t="str">
        <f>VLOOKUP(B1914,SAOM!B$2:M3456,9,0)</f>
        <v>Ana Flávia de Paiva Mendes</v>
      </c>
      <c r="U1914" s="13" t="str">
        <f>VLOOKUP(B1914,SAOM!B$2:N3456,10,0)</f>
        <v xml:space="preserve"> Rua Antônio Moraes, 255 - Bairro Triângulo</v>
      </c>
      <c r="V1914" s="35" t="str">
        <f>VLOOKUP(B1914,SAOM!B$2:P3456,12,0)</f>
        <v>3817 6850</v>
      </c>
      <c r="W1914" s="60" t="str">
        <f>VLOOKUP(B1914,SAOM!B$2:O3456,11,0)</f>
        <v>35430-153</v>
      </c>
      <c r="X1914" s="33" t="str">
        <f>VLOOKUP(B1914,SAOM!B$2:Q3456,13,0)</f>
        <v>-</v>
      </c>
      <c r="Y1914" s="13"/>
      <c r="Z1914" s="50"/>
      <c r="AA1914" s="28"/>
      <c r="AB1914" s="28"/>
      <c r="AC1914" s="287" t="e">
        <f>VLOOKUP(D1914,Faturamento!D$3:F3350,3,0)</f>
        <v>#N/A</v>
      </c>
      <c r="AD1914" s="41"/>
      <c r="AE1914" s="14"/>
      <c r="AF1914" s="14">
        <f t="shared" si="112"/>
        <v>90</v>
      </c>
      <c r="AG1914" s="14"/>
      <c r="AH1914" s="14"/>
      <c r="AI1914" s="47"/>
      <c r="AJ1914" s="114"/>
      <c r="AK1914" s="114"/>
      <c r="AL1914" s="11" t="str">
        <f>VLOOKUP(B1914,SAOM!B$2:U3573,20,0)</f>
        <v>-</v>
      </c>
    </row>
    <row r="1915" spans="1:38" s="15" customFormat="1" ht="15.75" customHeight="1">
      <c r="A1915" s="39">
        <v>6200</v>
      </c>
      <c r="B1915" s="31">
        <v>6200</v>
      </c>
      <c r="C1915" s="31">
        <v>6200</v>
      </c>
      <c r="D1915" s="33" t="str">
        <f>VLOOKUP(B1915,SAOM!B$2:H3573,7,0)</f>
        <v>-</v>
      </c>
      <c r="E1915" s="13">
        <v>41400</v>
      </c>
      <c r="F1915" s="13">
        <f t="shared" si="110"/>
        <v>41445</v>
      </c>
      <c r="G1915" s="13">
        <f>VLOOKUP(B1915,SAOM!B$2:D3460,3,0)</f>
        <v>41445</v>
      </c>
      <c r="H1915" s="13">
        <f t="shared" si="111"/>
        <v>41460</v>
      </c>
      <c r="I1915" s="13" t="s">
        <v>458</v>
      </c>
      <c r="J1915" s="10" t="s">
        <v>688</v>
      </c>
      <c r="K1915" s="33" t="str">
        <f>VLOOKUP(B1915,SAOM!B$2:H3457,4,0)</f>
        <v>A agendar</v>
      </c>
      <c r="L1915" s="10" t="s">
        <v>14234</v>
      </c>
      <c r="M1915" s="33"/>
      <c r="N1915" s="11" t="s">
        <v>14046</v>
      </c>
      <c r="O1915" s="11" t="str">
        <f>VLOOKUP(N1915,Coordenadas!B$2:C2763,2,0)</f>
        <v>LESTE DO SUL</v>
      </c>
      <c r="P1915" s="11" t="str">
        <f>VLOOKUP(N1915,Coordenadas!B$2:D2763,3,0)</f>
        <v>20°24'S</v>
      </c>
      <c r="Q1915" s="11" t="str">
        <f>VLOOKUP(N1915,Coordenadas!B$2:E2763,4,0)</f>
        <v>42°54'O</v>
      </c>
      <c r="R1915" s="33">
        <v>4033</v>
      </c>
      <c r="S1915" s="13">
        <v>41404</v>
      </c>
      <c r="T1915" s="35" t="str">
        <f>VLOOKUP(B1915,SAOM!B$2:M3457,9,0)</f>
        <v>Arilson Felisberto</v>
      </c>
      <c r="U1915" s="13" t="str">
        <f>VLOOKUP(B1915,SAOM!B$2:N3457,10,0)</f>
        <v xml:space="preserve"> Rua Luiz Martins Soares Sobrinho, 423 - Bairro Fátima</v>
      </c>
      <c r="V1915" s="35" t="str">
        <f>VLOOKUP(B1915,SAOM!B$2:P3457,12,0)</f>
        <v>3881 2956</v>
      </c>
      <c r="W1915" s="60" t="str">
        <f>VLOOKUP(B1915,SAOM!B$2:O3457,11,0)</f>
        <v>35420-279</v>
      </c>
      <c r="X1915" s="33" t="str">
        <f>VLOOKUP(B1915,SAOM!B$2:Q3457,13,0)</f>
        <v>-</v>
      </c>
      <c r="Y1915" s="13"/>
      <c r="Z1915" s="50"/>
      <c r="AA1915" s="28"/>
      <c r="AB1915" s="28"/>
      <c r="AC1915" s="287" t="e">
        <f>VLOOKUP(D1915,Faturamento!D$3:F3351,3,0)</f>
        <v>#N/A</v>
      </c>
      <c r="AD1915" s="41"/>
      <c r="AE1915" s="14"/>
      <c r="AF1915" s="14">
        <f t="shared" si="112"/>
        <v>90</v>
      </c>
      <c r="AG1915" s="14"/>
      <c r="AH1915" s="14"/>
      <c r="AI1915" s="47"/>
      <c r="AJ1915" s="114"/>
      <c r="AK1915" s="114"/>
      <c r="AL1915" s="11" t="str">
        <f>VLOOKUP(B1915,SAOM!B$2:U3574,20,0)</f>
        <v>-</v>
      </c>
    </row>
    <row r="1916" spans="1:38" s="15" customFormat="1" ht="15.75" customHeight="1">
      <c r="A1916" s="39">
        <v>6199</v>
      </c>
      <c r="B1916" s="31">
        <v>6199</v>
      </c>
      <c r="C1916" s="31">
        <v>6199</v>
      </c>
      <c r="D1916" s="33" t="str">
        <f>VLOOKUP(B1916,SAOM!B$2:H3574,7,0)</f>
        <v>-</v>
      </c>
      <c r="E1916" s="13">
        <v>41400</v>
      </c>
      <c r="F1916" s="13">
        <f t="shared" si="110"/>
        <v>41445</v>
      </c>
      <c r="G1916" s="13">
        <f>VLOOKUP(B1916,SAOM!B$2:D3461,3,0)</f>
        <v>41445</v>
      </c>
      <c r="H1916" s="13">
        <f t="shared" si="111"/>
        <v>41460</v>
      </c>
      <c r="I1916" s="13" t="s">
        <v>458</v>
      </c>
      <c r="J1916" s="10" t="s">
        <v>688</v>
      </c>
      <c r="K1916" s="33" t="str">
        <f>VLOOKUP(B1916,SAOM!B$2:H3458,4,0)</f>
        <v>A agendar</v>
      </c>
      <c r="L1916" s="10" t="s">
        <v>14234</v>
      </c>
      <c r="M1916" s="33"/>
      <c r="N1916" s="11" t="s">
        <v>14046</v>
      </c>
      <c r="O1916" s="11" t="str">
        <f>VLOOKUP(N1916,Coordenadas!B$2:C2764,2,0)</f>
        <v>LESTE DO SUL</v>
      </c>
      <c r="P1916" s="11" t="str">
        <f>VLOOKUP(N1916,Coordenadas!B$2:D2764,3,0)</f>
        <v>20°24'S</v>
      </c>
      <c r="Q1916" s="11" t="str">
        <f>VLOOKUP(N1916,Coordenadas!B$2:E2764,4,0)</f>
        <v>42°54'O</v>
      </c>
      <c r="R1916" s="33">
        <v>4033</v>
      </c>
      <c r="S1916" s="13">
        <v>41404</v>
      </c>
      <c r="T1916" s="35" t="str">
        <f>VLOOKUP(B1916,SAOM!B$2:M3458,9,0)</f>
        <v>Alessandro Hajime / Livia Mucci Daniel</v>
      </c>
      <c r="U1916" s="13" t="str">
        <f>VLOOKUP(B1916,SAOM!B$2:N3458,10,0)</f>
        <v xml:space="preserve"> Rua Tocantins, 2 - Bairro São Pedro</v>
      </c>
      <c r="V1916" s="35" t="str">
        <f>VLOOKUP(B1916,SAOM!B$2:P3458,12,0)</f>
        <v>3817 5030</v>
      </c>
      <c r="W1916" s="60" t="str">
        <f>VLOOKUP(B1916,SAOM!B$2:O3458,11,0)</f>
        <v>35420-279</v>
      </c>
      <c r="X1916" s="33" t="str">
        <f>VLOOKUP(B1916,SAOM!B$2:Q3458,13,0)</f>
        <v>-</v>
      </c>
      <c r="Y1916" s="13"/>
      <c r="Z1916" s="50"/>
      <c r="AA1916" s="28"/>
      <c r="AB1916" s="28"/>
      <c r="AC1916" s="287" t="e">
        <f>VLOOKUP(D1916,Faturamento!D$3:F3352,3,0)</f>
        <v>#N/A</v>
      </c>
      <c r="AD1916" s="41"/>
      <c r="AE1916" s="14"/>
      <c r="AF1916" s="14">
        <f t="shared" si="112"/>
        <v>90</v>
      </c>
      <c r="AG1916" s="14"/>
      <c r="AH1916" s="14"/>
      <c r="AI1916" s="47"/>
      <c r="AJ1916" s="114"/>
      <c r="AK1916" s="114"/>
      <c r="AL1916" s="11" t="str">
        <f>VLOOKUP(B1916,SAOM!B$2:U3575,20,0)</f>
        <v>-</v>
      </c>
    </row>
    <row r="1917" spans="1:38" s="15" customFormat="1" ht="15.75" customHeight="1">
      <c r="A1917" s="39">
        <v>6207</v>
      </c>
      <c r="B1917" s="31">
        <v>6207</v>
      </c>
      <c r="C1917" s="31">
        <v>6207</v>
      </c>
      <c r="D1917" s="33" t="str">
        <f>VLOOKUP(B1917,SAOM!B$2:H3575,7,0)</f>
        <v>-</v>
      </c>
      <c r="E1917" s="13">
        <v>41400</v>
      </c>
      <c r="F1917" s="13">
        <f t="shared" si="110"/>
        <v>41445</v>
      </c>
      <c r="G1917" s="13">
        <f>VLOOKUP(B1917,SAOM!B$2:D3462,3,0)</f>
        <v>41445</v>
      </c>
      <c r="H1917" s="13">
        <f t="shared" si="111"/>
        <v>41460</v>
      </c>
      <c r="I1917" s="13" t="s">
        <v>458</v>
      </c>
      <c r="J1917" s="10" t="s">
        <v>688</v>
      </c>
      <c r="K1917" s="33" t="str">
        <f>VLOOKUP(B1917,SAOM!B$2:H3459,4,0)</f>
        <v>A agendar</v>
      </c>
      <c r="L1917" s="10" t="s">
        <v>14234</v>
      </c>
      <c r="M1917" s="33"/>
      <c r="N1917" s="11" t="s">
        <v>14046</v>
      </c>
      <c r="O1917" s="11" t="str">
        <f>VLOOKUP(N1917,Coordenadas!B$2:C2765,2,0)</f>
        <v>LESTE DO SUL</v>
      </c>
      <c r="P1917" s="11" t="str">
        <f>VLOOKUP(N1917,Coordenadas!B$2:D2765,3,0)</f>
        <v>20°24'S</v>
      </c>
      <c r="Q1917" s="11" t="str">
        <f>VLOOKUP(N1917,Coordenadas!B$2:E2765,4,0)</f>
        <v>42°54'O</v>
      </c>
      <c r="R1917" s="33">
        <v>4033</v>
      </c>
      <c r="S1917" s="13">
        <v>41404</v>
      </c>
      <c r="T1917" s="35" t="str">
        <f>VLOOKUP(B1917,SAOM!B$2:M3459,9,0)</f>
        <v>Elizabet Maia</v>
      </c>
      <c r="U1917" s="13" t="str">
        <f>VLOOKUP(B1917,SAOM!B$2:N3459,10,0)</f>
        <v xml:space="preserve"> Rua Santo Antonio, 382 - Bairro Santo Antônio</v>
      </c>
      <c r="V1917" s="35" t="str">
        <f>VLOOKUP(B1917,SAOM!B$2:P3459,12,0)</f>
        <v>3817 5802</v>
      </c>
      <c r="W1917" s="60" t="str">
        <f>VLOOKUP(B1917,SAOM!B$2:O3459,11,0)</f>
        <v>35430-191</v>
      </c>
      <c r="X1917" s="33" t="str">
        <f>VLOOKUP(B1917,SAOM!B$2:Q3459,13,0)</f>
        <v>-</v>
      </c>
      <c r="Y1917" s="13"/>
      <c r="Z1917" s="50"/>
      <c r="AA1917" s="28"/>
      <c r="AB1917" s="28"/>
      <c r="AC1917" s="287" t="e">
        <f>VLOOKUP(D1917,Faturamento!D$3:F3353,3,0)</f>
        <v>#N/A</v>
      </c>
      <c r="AD1917" s="41"/>
      <c r="AE1917" s="14"/>
      <c r="AF1917" s="14">
        <f t="shared" si="112"/>
        <v>90</v>
      </c>
      <c r="AG1917" s="14"/>
      <c r="AH1917" s="14"/>
      <c r="AI1917" s="47"/>
      <c r="AJ1917" s="114"/>
      <c r="AK1917" s="114"/>
      <c r="AL1917" s="11" t="str">
        <f>VLOOKUP(B1917,SAOM!B$2:U3576,20,0)</f>
        <v>-</v>
      </c>
    </row>
    <row r="1918" spans="1:38" s="15" customFormat="1" ht="15.75" customHeight="1">
      <c r="A1918" s="39">
        <v>6208</v>
      </c>
      <c r="B1918" s="31">
        <v>6208</v>
      </c>
      <c r="C1918" s="31">
        <v>6208</v>
      </c>
      <c r="D1918" s="33" t="str">
        <f>VLOOKUP(B1918,SAOM!B$2:H3576,7,0)</f>
        <v>-</v>
      </c>
      <c r="E1918" s="13">
        <v>41400</v>
      </c>
      <c r="F1918" s="13">
        <f t="shared" si="110"/>
        <v>41445</v>
      </c>
      <c r="G1918" s="13">
        <f>VLOOKUP(B1918,SAOM!B$2:D3463,3,0)</f>
        <v>41445</v>
      </c>
      <c r="H1918" s="13">
        <f t="shared" si="111"/>
        <v>41460</v>
      </c>
      <c r="I1918" s="13" t="s">
        <v>458</v>
      </c>
      <c r="J1918" s="10" t="s">
        <v>688</v>
      </c>
      <c r="K1918" s="33" t="str">
        <f>VLOOKUP(B1918,SAOM!B$2:H3460,4,0)</f>
        <v>A agendar</v>
      </c>
      <c r="L1918" s="10" t="s">
        <v>14234</v>
      </c>
      <c r="M1918" s="33"/>
      <c r="N1918" s="11" t="s">
        <v>14046</v>
      </c>
      <c r="O1918" s="11" t="str">
        <f>VLOOKUP(N1918,Coordenadas!B$2:C2766,2,0)</f>
        <v>LESTE DO SUL</v>
      </c>
      <c r="P1918" s="11" t="str">
        <f>VLOOKUP(N1918,Coordenadas!B$2:D2766,3,0)</f>
        <v>20°24'S</v>
      </c>
      <c r="Q1918" s="11" t="str">
        <f>VLOOKUP(N1918,Coordenadas!B$2:E2766,4,0)</f>
        <v>42°54'O</v>
      </c>
      <c r="R1918" s="33">
        <v>4033</v>
      </c>
      <c r="S1918" s="13">
        <v>41404</v>
      </c>
      <c r="T1918" s="35" t="str">
        <f>VLOOKUP(B1918,SAOM!B$2:M3460,9,0)</f>
        <v>Odete Alves</v>
      </c>
      <c r="U1918" s="13" t="str">
        <f>VLOOKUP(B1918,SAOM!B$2:N3460,10,0)</f>
        <v xml:space="preserve"> Rua Antônio Carlos, 499 - Bairro Centro</v>
      </c>
      <c r="V1918" s="35" t="str">
        <f>VLOOKUP(B1918,SAOM!B$2:P3460,12,0)</f>
        <v>3817 4011</v>
      </c>
      <c r="W1918" s="60" t="str">
        <f>VLOOKUP(B1918,SAOM!B$2:O3460,11,0)</f>
        <v>35430-003</v>
      </c>
      <c r="X1918" s="33" t="str">
        <f>VLOOKUP(B1918,SAOM!B$2:Q3460,13,0)</f>
        <v>-</v>
      </c>
      <c r="Y1918" s="13"/>
      <c r="Z1918" s="50"/>
      <c r="AA1918" s="28"/>
      <c r="AB1918" s="28"/>
      <c r="AC1918" s="287" t="e">
        <f>VLOOKUP(D1918,Faturamento!D$3:F3354,3,0)</f>
        <v>#N/A</v>
      </c>
      <c r="AD1918" s="41"/>
      <c r="AE1918" s="14"/>
      <c r="AF1918" s="14">
        <f t="shared" si="112"/>
        <v>90</v>
      </c>
      <c r="AG1918" s="14"/>
      <c r="AH1918" s="14"/>
      <c r="AI1918" s="47"/>
      <c r="AJ1918" s="114"/>
      <c r="AK1918" s="114"/>
      <c r="AL1918" s="11" t="str">
        <f>VLOOKUP(B1918,SAOM!B$2:U3577,20,0)</f>
        <v>-</v>
      </c>
    </row>
    <row r="1919" spans="1:38" s="15" customFormat="1" ht="15.75" customHeight="1">
      <c r="A1919" s="39">
        <v>6241</v>
      </c>
      <c r="B1919" s="31">
        <v>6241</v>
      </c>
      <c r="C1919" s="31">
        <v>6241</v>
      </c>
      <c r="D1919" s="33" t="str">
        <f>VLOOKUP(B1919,SAOM!B$2:H3577,7,0)</f>
        <v>-</v>
      </c>
      <c r="E1919" s="13">
        <v>41400</v>
      </c>
      <c r="F1919" s="13">
        <f t="shared" si="110"/>
        <v>41445</v>
      </c>
      <c r="G1919" s="13">
        <f>VLOOKUP(B1919,SAOM!B$2:D3464,3,0)</f>
        <v>41445</v>
      </c>
      <c r="H1919" s="13">
        <f t="shared" si="111"/>
        <v>41460</v>
      </c>
      <c r="I1919" s="13" t="s">
        <v>458</v>
      </c>
      <c r="J1919" s="10" t="s">
        <v>688</v>
      </c>
      <c r="K1919" s="33" t="str">
        <f>VLOOKUP(B1919,SAOM!B$2:H3461,4,0)</f>
        <v>A agendar</v>
      </c>
      <c r="L1919" s="10" t="s">
        <v>456</v>
      </c>
      <c r="M1919" s="33"/>
      <c r="N1919" s="11" t="s">
        <v>2439</v>
      </c>
      <c r="O1919" s="11" t="str">
        <f>VLOOKUP(N1919,Coordenadas!B$2:C2767,2,0)</f>
        <v>LESTE</v>
      </c>
      <c r="P1919" s="11" t="str">
        <f>VLOOKUP(N1919,Coordenadas!B$2:D2767,3,0)</f>
        <v xml:space="preserve"> 19°26'1.50"S</v>
      </c>
      <c r="Q1919" s="11" t="str">
        <f>VLOOKUP(N1919,Coordenadas!B$2:E2767,4,0)</f>
        <v xml:space="preserve"> 42°13'3.67"O</v>
      </c>
      <c r="R1919" s="33">
        <v>4033</v>
      </c>
      <c r="S1919" s="13">
        <v>41404</v>
      </c>
      <c r="T1919" s="35" t="str">
        <f>VLOOKUP(B1919,SAOM!B$2:M3461,9,0)</f>
        <v>Indianara G. Bahia Viana/Jose Paulo Custodio</v>
      </c>
      <c r="U1919" s="13" t="str">
        <f>VLOOKUP(B1919,SAOM!B$2:N3461,10,0)</f>
        <v xml:space="preserve"> Rua Alves Pinto, 151 - Bairro Jerusalem</v>
      </c>
      <c r="V1919" s="35" t="str">
        <f>VLOOKUP(B1919,SAOM!B$2:P3461,12,0)</f>
        <v>(33)3355-1817</v>
      </c>
      <c r="W1919" s="60" t="str">
        <f>VLOOKUP(B1919,SAOM!B$2:O3461,11,0)</f>
        <v>35190-000</v>
      </c>
      <c r="X1919" s="33" t="str">
        <f>VLOOKUP(B1919,SAOM!B$2:Q3461,13,0)</f>
        <v>-</v>
      </c>
      <c r="Y1919" s="13"/>
      <c r="Z1919" s="50"/>
      <c r="AA1919" s="28"/>
      <c r="AB1919" s="28"/>
      <c r="AC1919" s="287" t="e">
        <f>VLOOKUP(D1919,Faturamento!D$3:F3355,3,0)</f>
        <v>#N/A</v>
      </c>
      <c r="AD1919" s="41"/>
      <c r="AE1919" s="14"/>
      <c r="AF1919" s="14">
        <f t="shared" si="112"/>
        <v>90</v>
      </c>
      <c r="AG1919" s="14"/>
      <c r="AH1919" s="14"/>
      <c r="AI1919" s="47"/>
      <c r="AJ1919" s="114"/>
      <c r="AK1919" s="114"/>
      <c r="AL1919" s="11" t="str">
        <f>VLOOKUP(B1919,SAOM!B$2:U3578,20,0)</f>
        <v>-</v>
      </c>
    </row>
    <row r="1920" spans="1:38" s="15" customFormat="1" ht="15.75" customHeight="1">
      <c r="A1920" s="39">
        <v>6242</v>
      </c>
      <c r="B1920" s="31">
        <v>6242</v>
      </c>
      <c r="C1920" s="31">
        <v>6242</v>
      </c>
      <c r="D1920" s="33" t="str">
        <f>VLOOKUP(B1920,SAOM!B$2:H3578,7,0)</f>
        <v>-</v>
      </c>
      <c r="E1920" s="13">
        <v>41400</v>
      </c>
      <c r="F1920" s="13">
        <f t="shared" si="110"/>
        <v>41445</v>
      </c>
      <c r="G1920" s="13">
        <f>VLOOKUP(B1920,SAOM!B$2:D3465,3,0)</f>
        <v>41445</v>
      </c>
      <c r="H1920" s="13">
        <f t="shared" si="111"/>
        <v>41460</v>
      </c>
      <c r="I1920" s="13" t="s">
        <v>458</v>
      </c>
      <c r="J1920" s="10" t="s">
        <v>688</v>
      </c>
      <c r="K1920" s="33" t="str">
        <f>VLOOKUP(B1920,SAOM!B$2:H3462,4,0)</f>
        <v>A agendar</v>
      </c>
      <c r="L1920" s="10" t="s">
        <v>456</v>
      </c>
      <c r="M1920" s="33"/>
      <c r="N1920" s="11" t="s">
        <v>2439</v>
      </c>
      <c r="O1920" s="11" t="str">
        <f>VLOOKUP(N1920,Coordenadas!B$2:C2768,2,0)</f>
        <v>LESTE</v>
      </c>
      <c r="P1920" s="11" t="str">
        <f>VLOOKUP(N1920,Coordenadas!B$2:D2768,3,0)</f>
        <v xml:space="preserve"> 19°26'1.50"S</v>
      </c>
      <c r="Q1920" s="11" t="str">
        <f>VLOOKUP(N1920,Coordenadas!B$2:E2768,4,0)</f>
        <v xml:space="preserve"> 42°13'3.67"O</v>
      </c>
      <c r="R1920" s="33">
        <v>4033</v>
      </c>
      <c r="S1920" s="13">
        <v>41404</v>
      </c>
      <c r="T1920" s="35" t="str">
        <f>VLOOKUP(B1920,SAOM!B$2:M3462,9,0)</f>
        <v>Herck Campos Ferreira/ Indianara G. Bahia Via</v>
      </c>
      <c r="U1920" s="13" t="str">
        <f>VLOOKUP(B1920,SAOM!B$2:N3462,10,0)</f>
        <v xml:space="preserve"> Corrego dos Gomes - Zona Rural</v>
      </c>
      <c r="V1920" s="35" t="str">
        <f>VLOOKUP(B1920,SAOM!B$2:P3462,12,0)</f>
        <v>(33)3355-1817</v>
      </c>
      <c r="W1920" s="60" t="str">
        <f>VLOOKUP(B1920,SAOM!B$2:O3462,11,0)</f>
        <v>35190-000</v>
      </c>
      <c r="X1920" s="33" t="str">
        <f>VLOOKUP(B1920,SAOM!B$2:Q3462,13,0)</f>
        <v>-</v>
      </c>
      <c r="Y1920" s="13"/>
      <c r="Z1920" s="50"/>
      <c r="AA1920" s="28"/>
      <c r="AB1920" s="28"/>
      <c r="AC1920" s="287" t="e">
        <f>VLOOKUP(D1920,Faturamento!D$3:F3356,3,0)</f>
        <v>#N/A</v>
      </c>
      <c r="AD1920" s="41"/>
      <c r="AE1920" s="14"/>
      <c r="AF1920" s="14">
        <f t="shared" si="112"/>
        <v>90</v>
      </c>
      <c r="AG1920" s="14"/>
      <c r="AH1920" s="14"/>
      <c r="AI1920" s="47"/>
      <c r="AJ1920" s="114"/>
      <c r="AK1920" s="114"/>
      <c r="AL1920" s="11" t="str">
        <f>VLOOKUP(B1920,SAOM!B$2:U3579,20,0)</f>
        <v>-</v>
      </c>
    </row>
    <row r="1921" spans="1:38" s="15" customFormat="1" ht="15.75" customHeight="1">
      <c r="A1921" s="39">
        <v>6248</v>
      </c>
      <c r="B1921" s="31">
        <v>6248</v>
      </c>
      <c r="C1921" s="31">
        <v>6248</v>
      </c>
      <c r="D1921" s="33" t="str">
        <f>VLOOKUP(B1921,SAOM!B$2:H3579,7,0)</f>
        <v>-</v>
      </c>
      <c r="E1921" s="13">
        <v>41400</v>
      </c>
      <c r="F1921" s="13">
        <f t="shared" si="110"/>
        <v>41445</v>
      </c>
      <c r="G1921" s="13">
        <f>VLOOKUP(B1921,SAOM!B$2:D3466,3,0)</f>
        <v>41445</v>
      </c>
      <c r="H1921" s="13">
        <f t="shared" si="111"/>
        <v>41460</v>
      </c>
      <c r="I1921" s="13" t="s">
        <v>458</v>
      </c>
      <c r="J1921" s="10" t="s">
        <v>688</v>
      </c>
      <c r="K1921" s="33" t="str">
        <f>VLOOKUP(B1921,SAOM!B$2:H3463,4,0)</f>
        <v>A agendar</v>
      </c>
      <c r="L1921" s="10" t="s">
        <v>456</v>
      </c>
      <c r="M1921" s="33"/>
      <c r="N1921" s="11" t="s">
        <v>1683</v>
      </c>
      <c r="O1921" s="11" t="str">
        <f>VLOOKUP(N1921,Coordenadas!B$2:C2769,2,0)</f>
        <v>NORTE DE MINAS</v>
      </c>
      <c r="P1921" s="11" t="str">
        <f>VLOOKUP(N1921,Coordenadas!B$2:D2769,3,0)</f>
        <v xml:space="preserve"> 15°48'14.11"S</v>
      </c>
      <c r="Q1921" s="11" t="str">
        <f>VLOOKUP(N1921,Coordenadas!B$2:E2769,4,0)</f>
        <v xml:space="preserve"> 43°19'2.50"O</v>
      </c>
      <c r="R1921" s="33">
        <v>4033</v>
      </c>
      <c r="S1921" s="13">
        <v>41404</v>
      </c>
      <c r="T1921" s="35" t="str">
        <f>VLOOKUP(B1921,SAOM!B$2:M3463,9,0)</f>
        <v>KLENER SOARES/ DAYANE CRUZ</v>
      </c>
      <c r="U1921" s="13" t="str">
        <f>VLOOKUP(B1921,SAOM!B$2:N3463,10,0)</f>
        <v xml:space="preserve"> RUA JARAGUA, 396 - BAIRRO NOVA ESPERANCA</v>
      </c>
      <c r="V1921" s="35" t="str">
        <f>VLOOKUP(B1921,SAOM!B$2:P3463,12,0)</f>
        <v xml:space="preserve"> (38)38215495</v>
      </c>
      <c r="W1921" s="60" t="str">
        <f>VLOOKUP(B1921,SAOM!B$2:O3463,11,0)</f>
        <v>39440-000</v>
      </c>
      <c r="X1921" s="33" t="str">
        <f>VLOOKUP(B1921,SAOM!B$2:Q3463,13,0)</f>
        <v>-</v>
      </c>
      <c r="Y1921" s="13"/>
      <c r="Z1921" s="50"/>
      <c r="AA1921" s="28"/>
      <c r="AB1921" s="28"/>
      <c r="AC1921" s="287" t="e">
        <f>VLOOKUP(D1921,Faturamento!D$3:F3357,3,0)</f>
        <v>#N/A</v>
      </c>
      <c r="AD1921" s="41"/>
      <c r="AE1921" s="14"/>
      <c r="AF1921" s="14">
        <f t="shared" si="112"/>
        <v>90</v>
      </c>
      <c r="AG1921" s="14"/>
      <c r="AH1921" s="14"/>
      <c r="AI1921" s="47"/>
      <c r="AJ1921" s="114"/>
      <c r="AK1921" s="114"/>
      <c r="AL1921" s="11" t="str">
        <f>VLOOKUP(B1921,SAOM!B$2:U3580,20,0)</f>
        <v>-</v>
      </c>
    </row>
    <row r="1922" spans="1:38" s="15" customFormat="1" ht="15.75" customHeight="1">
      <c r="A1922" s="39">
        <v>6250</v>
      </c>
      <c r="B1922" s="31">
        <v>6250</v>
      </c>
      <c r="C1922" s="31">
        <v>6250</v>
      </c>
      <c r="D1922" s="33" t="str">
        <f>VLOOKUP(B1922,SAOM!B$2:H3580,7,0)</f>
        <v>-</v>
      </c>
      <c r="E1922" s="13">
        <v>41400</v>
      </c>
      <c r="F1922" s="13">
        <f t="shared" si="110"/>
        <v>41445</v>
      </c>
      <c r="G1922" s="13">
        <f>VLOOKUP(B1922,SAOM!B$2:D3467,3,0)</f>
        <v>41445</v>
      </c>
      <c r="H1922" s="13">
        <f t="shared" si="111"/>
        <v>41460</v>
      </c>
      <c r="I1922" s="13" t="s">
        <v>458</v>
      </c>
      <c r="J1922" s="10" t="s">
        <v>688</v>
      </c>
      <c r="K1922" s="33" t="str">
        <f>VLOOKUP(B1922,SAOM!B$2:H3464,4,0)</f>
        <v>A agendar</v>
      </c>
      <c r="L1922" s="10" t="s">
        <v>456</v>
      </c>
      <c r="M1922" s="33"/>
      <c r="N1922" s="11" t="s">
        <v>1683</v>
      </c>
      <c r="O1922" s="11" t="str">
        <f>VLOOKUP(N1922,Coordenadas!B$2:C2770,2,0)</f>
        <v>NORTE DE MINAS</v>
      </c>
      <c r="P1922" s="11" t="str">
        <f>VLOOKUP(N1922,Coordenadas!B$2:D2770,3,0)</f>
        <v xml:space="preserve"> 15°48'14.11"S</v>
      </c>
      <c r="Q1922" s="11" t="str">
        <f>VLOOKUP(N1922,Coordenadas!B$2:E2770,4,0)</f>
        <v xml:space="preserve"> 43°19'2.50"O</v>
      </c>
      <c r="R1922" s="33">
        <v>4033</v>
      </c>
      <c r="S1922" s="13">
        <v>41404</v>
      </c>
      <c r="T1922" s="35" t="str">
        <f>VLOOKUP(B1922,SAOM!B$2:M3464,9,0)</f>
        <v>KLENER SOARES/AMANDA FREITAS</v>
      </c>
      <c r="U1922" s="13" t="str">
        <f>VLOOKUP(B1922,SAOM!B$2:N3464,10,0)</f>
        <v xml:space="preserve"> AVENIDA MANOEL ATHAYDE, 2035 - BAIRRO SANTA CRUZ</v>
      </c>
      <c r="V1922" s="35" t="str">
        <f>VLOOKUP(B1922,SAOM!B$2:P3464,12,0)</f>
        <v>: (38)38215495</v>
      </c>
      <c r="W1922" s="60" t="str">
        <f>VLOOKUP(B1922,SAOM!B$2:O3464,11,0)</f>
        <v>39440-000</v>
      </c>
      <c r="X1922" s="33" t="str">
        <f>VLOOKUP(B1922,SAOM!B$2:Q3464,13,0)</f>
        <v>-</v>
      </c>
      <c r="Y1922" s="13"/>
      <c r="Z1922" s="50"/>
      <c r="AA1922" s="28"/>
      <c r="AB1922" s="28"/>
      <c r="AC1922" s="287" t="e">
        <f>VLOOKUP(D1922,Faturamento!D$3:F3358,3,0)</f>
        <v>#N/A</v>
      </c>
      <c r="AD1922" s="41"/>
      <c r="AE1922" s="14"/>
      <c r="AF1922" s="14">
        <f t="shared" si="112"/>
        <v>90</v>
      </c>
      <c r="AG1922" s="14"/>
      <c r="AH1922" s="14"/>
      <c r="AI1922" s="47"/>
      <c r="AJ1922" s="114"/>
      <c r="AK1922" s="114"/>
      <c r="AL1922" s="11" t="str">
        <f>VLOOKUP(B1922,SAOM!B$2:U3581,20,0)</f>
        <v>-</v>
      </c>
    </row>
    <row r="1923" spans="1:38" s="15" customFormat="1" ht="15.75" customHeight="1">
      <c r="A1923" s="39">
        <v>6252</v>
      </c>
      <c r="B1923" s="31">
        <v>6252</v>
      </c>
      <c r="C1923" s="31">
        <v>6252</v>
      </c>
      <c r="D1923" s="33" t="str">
        <f>VLOOKUP(B1923,SAOM!B$2:H3581,7,0)</f>
        <v>-</v>
      </c>
      <c r="E1923" s="13">
        <v>41400</v>
      </c>
      <c r="F1923" s="13">
        <f t="shared" si="110"/>
        <v>41445</v>
      </c>
      <c r="G1923" s="13">
        <f>VLOOKUP(B1923,SAOM!B$2:D3468,3,0)</f>
        <v>41445</v>
      </c>
      <c r="H1923" s="13">
        <f t="shared" si="111"/>
        <v>41460</v>
      </c>
      <c r="I1923" s="13" t="s">
        <v>458</v>
      </c>
      <c r="J1923" s="10" t="s">
        <v>688</v>
      </c>
      <c r="K1923" s="33" t="str">
        <f>VLOOKUP(B1923,SAOM!B$2:H3465,4,0)</f>
        <v>A agendar</v>
      </c>
      <c r="L1923" s="10" t="s">
        <v>456</v>
      </c>
      <c r="M1923" s="33"/>
      <c r="N1923" s="11" t="s">
        <v>1683</v>
      </c>
      <c r="O1923" s="11" t="str">
        <f>VLOOKUP(N1923,Coordenadas!B$2:C2771,2,0)</f>
        <v>NORTE DE MINAS</v>
      </c>
      <c r="P1923" s="11" t="str">
        <f>VLOOKUP(N1923,Coordenadas!B$2:D2771,3,0)</f>
        <v xml:space="preserve"> 15°48'14.11"S</v>
      </c>
      <c r="Q1923" s="11" t="str">
        <f>VLOOKUP(N1923,Coordenadas!B$2:E2771,4,0)</f>
        <v xml:space="preserve"> 43°19'2.50"O</v>
      </c>
      <c r="R1923" s="33">
        <v>4033</v>
      </c>
      <c r="S1923" s="13">
        <v>41404</v>
      </c>
      <c r="T1923" s="35" t="str">
        <f>VLOOKUP(B1923,SAOM!B$2:M3465,9,0)</f>
        <v>KLENER SOARES /CECÍLIA FREITAS</v>
      </c>
      <c r="U1923" s="13" t="str">
        <f>VLOOKUP(B1923,SAOM!B$2:N3465,10,0)</f>
        <v xml:space="preserve"> AVENIDA REDE ELÉTRICA, 2840 - BAIRRO DENTE GRANDE</v>
      </c>
      <c r="V1923" s="35" t="str">
        <f>VLOOKUP(B1923,SAOM!B$2:P3465,12,0)</f>
        <v xml:space="preserve"> (38)3821-5495</v>
      </c>
      <c r="W1923" s="60" t="str">
        <f>VLOOKUP(B1923,SAOM!B$2:O3465,11,0)</f>
        <v>39440-000</v>
      </c>
      <c r="X1923" s="33" t="str">
        <f>VLOOKUP(B1923,SAOM!B$2:Q3465,13,0)</f>
        <v>-</v>
      </c>
      <c r="Y1923" s="13"/>
      <c r="Z1923" s="50"/>
      <c r="AA1923" s="28"/>
      <c r="AB1923" s="28"/>
      <c r="AC1923" s="287" t="e">
        <f>VLOOKUP(D1923,Faturamento!D$3:F3359,3,0)</f>
        <v>#N/A</v>
      </c>
      <c r="AD1923" s="41"/>
      <c r="AE1923" s="14"/>
      <c r="AF1923" s="14">
        <f t="shared" si="112"/>
        <v>90</v>
      </c>
      <c r="AG1923" s="14"/>
      <c r="AH1923" s="14"/>
      <c r="AI1923" s="47"/>
      <c r="AJ1923" s="114"/>
      <c r="AK1923" s="114"/>
      <c r="AL1923" s="11" t="str">
        <f>VLOOKUP(B1923,SAOM!B$2:U3582,20,0)</f>
        <v>-</v>
      </c>
    </row>
    <row r="1924" spans="1:38" s="15" customFormat="1" ht="15.75" customHeight="1">
      <c r="A1924" s="39">
        <v>6253</v>
      </c>
      <c r="B1924" s="31">
        <v>6253</v>
      </c>
      <c r="C1924" s="31">
        <v>6253</v>
      </c>
      <c r="D1924" s="33" t="str">
        <f>VLOOKUP(B1924,SAOM!B$2:H3582,7,0)</f>
        <v>-</v>
      </c>
      <c r="E1924" s="13">
        <v>41400</v>
      </c>
      <c r="F1924" s="13">
        <f t="shared" si="110"/>
        <v>41445</v>
      </c>
      <c r="G1924" s="13">
        <f>VLOOKUP(B1924,SAOM!B$2:D3469,3,0)</f>
        <v>41445</v>
      </c>
      <c r="H1924" s="13">
        <f t="shared" si="111"/>
        <v>41460</v>
      </c>
      <c r="I1924" s="13" t="s">
        <v>458</v>
      </c>
      <c r="J1924" s="10" t="s">
        <v>688</v>
      </c>
      <c r="K1924" s="33" t="str">
        <f>VLOOKUP(B1924,SAOM!B$2:H3466,4,0)</f>
        <v>A agendar</v>
      </c>
      <c r="L1924" s="10" t="s">
        <v>456</v>
      </c>
      <c r="M1924" s="33"/>
      <c r="N1924" s="11" t="s">
        <v>1683</v>
      </c>
      <c r="O1924" s="11" t="str">
        <f>VLOOKUP(N1924,Coordenadas!B$2:C2772,2,0)</f>
        <v>NORTE DE MINAS</v>
      </c>
      <c r="P1924" s="11" t="str">
        <f>VLOOKUP(N1924,Coordenadas!B$2:D2772,3,0)</f>
        <v xml:space="preserve"> 15°48'14.11"S</v>
      </c>
      <c r="Q1924" s="11" t="str">
        <f>VLOOKUP(N1924,Coordenadas!B$2:E2772,4,0)</f>
        <v xml:space="preserve"> 43°19'2.50"O</v>
      </c>
      <c r="R1924" s="33">
        <v>4033</v>
      </c>
      <c r="S1924" s="13">
        <v>41404</v>
      </c>
      <c r="T1924" s="35" t="str">
        <f>VLOOKUP(B1924,SAOM!B$2:M3466,9,0)</f>
        <v>KLENER SOARES/ KATHERYNE TOLETINO</v>
      </c>
      <c r="U1924" s="13" t="str">
        <f>VLOOKUP(B1924,SAOM!B$2:N3466,10,0)</f>
        <v xml:space="preserve"> PRAÇA JUSTINO DE BRITO, 19 - BAIRRO PADRE EUSTÁQUIO </v>
      </c>
      <c r="V1924" s="35" t="str">
        <f>VLOOKUP(B1924,SAOM!B$2:P3466,12,0)</f>
        <v xml:space="preserve"> (38)38215495</v>
      </c>
      <c r="W1924" s="60" t="str">
        <f>VLOOKUP(B1924,SAOM!B$2:O3466,11,0)</f>
        <v>39440-000</v>
      </c>
      <c r="X1924" s="33" t="str">
        <f>VLOOKUP(B1924,SAOM!B$2:Q3466,13,0)</f>
        <v>-</v>
      </c>
      <c r="Y1924" s="13"/>
      <c r="Z1924" s="50"/>
      <c r="AA1924" s="28"/>
      <c r="AB1924" s="28"/>
      <c r="AC1924" s="287" t="e">
        <f>VLOOKUP(D1924,Faturamento!D$3:F3360,3,0)</f>
        <v>#N/A</v>
      </c>
      <c r="AD1924" s="41"/>
      <c r="AE1924" s="14"/>
      <c r="AF1924" s="14">
        <f t="shared" si="112"/>
        <v>90</v>
      </c>
      <c r="AG1924" s="14"/>
      <c r="AH1924" s="14"/>
      <c r="AI1924" s="47"/>
      <c r="AJ1924" s="114"/>
      <c r="AK1924" s="114"/>
      <c r="AL1924" s="11" t="str">
        <f>VLOOKUP(B1924,SAOM!B$2:U3583,20,0)</f>
        <v>-</v>
      </c>
    </row>
    <row r="1925" spans="1:38" s="15" customFormat="1" ht="15.75" customHeight="1">
      <c r="A1925" s="39">
        <v>6255</v>
      </c>
      <c r="B1925" s="31">
        <v>6255</v>
      </c>
      <c r="C1925" s="31">
        <v>6255</v>
      </c>
      <c r="D1925" s="33" t="str">
        <f>VLOOKUP(B1925,SAOM!B$2:H3583,7,0)</f>
        <v>-</v>
      </c>
      <c r="E1925" s="13">
        <v>41400</v>
      </c>
      <c r="F1925" s="13">
        <f t="shared" si="110"/>
        <v>41445</v>
      </c>
      <c r="G1925" s="13">
        <f>VLOOKUP(B1925,SAOM!B$2:D3470,3,0)</f>
        <v>41445</v>
      </c>
      <c r="H1925" s="13">
        <f t="shared" si="111"/>
        <v>41460</v>
      </c>
      <c r="I1925" s="13" t="s">
        <v>458</v>
      </c>
      <c r="J1925" s="10" t="s">
        <v>688</v>
      </c>
      <c r="K1925" s="33" t="str">
        <f>VLOOKUP(B1925,SAOM!B$2:H3467,4,0)</f>
        <v>A agendar</v>
      </c>
      <c r="L1925" s="10" t="s">
        <v>456</v>
      </c>
      <c r="M1925" s="33"/>
      <c r="N1925" s="11" t="s">
        <v>1683</v>
      </c>
      <c r="O1925" s="11" t="str">
        <f>VLOOKUP(N1925,Coordenadas!B$2:C2773,2,0)</f>
        <v>NORTE DE MINAS</v>
      </c>
      <c r="P1925" s="11" t="str">
        <f>VLOOKUP(N1925,Coordenadas!B$2:D2773,3,0)</f>
        <v xml:space="preserve"> 15°48'14.11"S</v>
      </c>
      <c r="Q1925" s="11" t="str">
        <f>VLOOKUP(N1925,Coordenadas!B$2:E2773,4,0)</f>
        <v xml:space="preserve"> 43°19'2.50"O</v>
      </c>
      <c r="R1925" s="33">
        <v>4033</v>
      </c>
      <c r="S1925" s="13">
        <v>41404</v>
      </c>
      <c r="T1925" s="35" t="str">
        <f>VLOOKUP(B1925,SAOM!B$2:M3467,9,0)</f>
        <v>KLENER SOARES /SCHEILA PAIVA</v>
      </c>
      <c r="U1925" s="13" t="str">
        <f>VLOOKUP(B1925,SAOM!B$2:N3467,10,0)</f>
        <v xml:space="preserve"> AVENIDA MESTRE ALFREDO BARBOSA, 364 - BAIRRO RIO NOVO</v>
      </c>
      <c r="V1925" s="35" t="str">
        <f>VLOOKUP(B1925,SAOM!B$2:P3467,12,0)</f>
        <v>: (38)38215495</v>
      </c>
      <c r="W1925" s="60" t="str">
        <f>VLOOKUP(B1925,SAOM!B$2:O3467,11,0)</f>
        <v>39440-000</v>
      </c>
      <c r="X1925" s="33" t="str">
        <f>VLOOKUP(B1925,SAOM!B$2:Q3467,13,0)</f>
        <v>-</v>
      </c>
      <c r="Y1925" s="13"/>
      <c r="Z1925" s="50"/>
      <c r="AA1925" s="28"/>
      <c r="AB1925" s="28"/>
      <c r="AC1925" s="287" t="e">
        <f>VLOOKUP(D1925,Faturamento!D$3:F3361,3,0)</f>
        <v>#N/A</v>
      </c>
      <c r="AD1925" s="41"/>
      <c r="AE1925" s="14"/>
      <c r="AF1925" s="14">
        <f t="shared" si="112"/>
        <v>90</v>
      </c>
      <c r="AG1925" s="14"/>
      <c r="AH1925" s="14"/>
      <c r="AI1925" s="47"/>
      <c r="AJ1925" s="114"/>
      <c r="AK1925" s="114"/>
      <c r="AL1925" s="11" t="str">
        <f>VLOOKUP(B1925,SAOM!B$2:U3584,20,0)</f>
        <v>-</v>
      </c>
    </row>
    <row r="1926" spans="1:38" s="15" customFormat="1" ht="15.75" customHeight="1">
      <c r="A1926" s="39">
        <v>6257</v>
      </c>
      <c r="B1926" s="31">
        <v>6257</v>
      </c>
      <c r="C1926" s="31">
        <v>6257</v>
      </c>
      <c r="D1926" s="33" t="str">
        <f>VLOOKUP(B1926,SAOM!B$2:H3584,7,0)</f>
        <v>-</v>
      </c>
      <c r="E1926" s="13">
        <v>41400</v>
      </c>
      <c r="F1926" s="13">
        <f t="shared" si="110"/>
        <v>41445</v>
      </c>
      <c r="G1926" s="13">
        <f>VLOOKUP(B1926,SAOM!B$2:D3471,3,0)</f>
        <v>41445</v>
      </c>
      <c r="H1926" s="13">
        <f t="shared" si="111"/>
        <v>41460</v>
      </c>
      <c r="I1926" s="13" t="s">
        <v>458</v>
      </c>
      <c r="J1926" s="10" t="s">
        <v>688</v>
      </c>
      <c r="K1926" s="33" t="str">
        <f>VLOOKUP(B1926,SAOM!B$2:H3468,4,0)</f>
        <v>A agendar</v>
      </c>
      <c r="L1926" s="10" t="s">
        <v>456</v>
      </c>
      <c r="M1926" s="33"/>
      <c r="N1926" s="11" t="s">
        <v>1683</v>
      </c>
      <c r="O1926" s="11" t="str">
        <f>VLOOKUP(N1926,Coordenadas!B$2:C2774,2,0)</f>
        <v>NORTE DE MINAS</v>
      </c>
      <c r="P1926" s="11" t="str">
        <f>VLOOKUP(N1926,Coordenadas!B$2:D2774,3,0)</f>
        <v xml:space="preserve"> 15°48'14.11"S</v>
      </c>
      <c r="Q1926" s="11" t="str">
        <f>VLOOKUP(N1926,Coordenadas!B$2:E2774,4,0)</f>
        <v xml:space="preserve"> 43°19'2.50"O</v>
      </c>
      <c r="R1926" s="33">
        <v>4033</v>
      </c>
      <c r="S1926" s="13">
        <v>41404</v>
      </c>
      <c r="T1926" s="35" t="str">
        <f>VLOOKUP(B1926,SAOM!B$2:M3468,9,0)</f>
        <v>KLENER SOARES /MARCELO ALVES</v>
      </c>
      <c r="U1926" s="13" t="str">
        <f>VLOOKUP(B1926,SAOM!B$2:N3468,10,0)</f>
        <v xml:space="preserve"> RUA SANTA RITA DE CÁSSIA, 50 - BAIRRO BARBOSA</v>
      </c>
      <c r="V1926" s="35" t="str">
        <f>VLOOKUP(B1926,SAOM!B$2:P3468,12,0)</f>
        <v>: (38)38215495</v>
      </c>
      <c r="W1926" s="60" t="str">
        <f>VLOOKUP(B1926,SAOM!B$2:O3468,11,0)</f>
        <v>39440-000</v>
      </c>
      <c r="X1926" s="33" t="str">
        <f>VLOOKUP(B1926,SAOM!B$2:Q3468,13,0)</f>
        <v>-</v>
      </c>
      <c r="Y1926" s="13"/>
      <c r="Z1926" s="50"/>
      <c r="AA1926" s="28"/>
      <c r="AB1926" s="28"/>
      <c r="AC1926" s="287" t="e">
        <f>VLOOKUP(D1926,Faturamento!D$3:F3362,3,0)</f>
        <v>#N/A</v>
      </c>
      <c r="AD1926" s="41"/>
      <c r="AE1926" s="14"/>
      <c r="AF1926" s="14">
        <f t="shared" si="112"/>
        <v>90</v>
      </c>
      <c r="AG1926" s="14"/>
      <c r="AH1926" s="14"/>
      <c r="AI1926" s="47"/>
      <c r="AJ1926" s="114"/>
      <c r="AK1926" s="114"/>
      <c r="AL1926" s="11" t="str">
        <f>VLOOKUP(B1926,SAOM!B$2:U3585,20,0)</f>
        <v>-</v>
      </c>
    </row>
    <row r="1927" spans="1:38" s="15" customFormat="1" ht="15.75" customHeight="1">
      <c r="A1927" s="39">
        <v>6258</v>
      </c>
      <c r="B1927" s="31">
        <v>6258</v>
      </c>
      <c r="C1927" s="31">
        <v>6258</v>
      </c>
      <c r="D1927" s="33" t="str">
        <f>VLOOKUP(B1927,SAOM!B$2:H3585,7,0)</f>
        <v>-</v>
      </c>
      <c r="E1927" s="13">
        <v>41400</v>
      </c>
      <c r="F1927" s="13">
        <f t="shared" si="110"/>
        <v>41445</v>
      </c>
      <c r="G1927" s="13">
        <f>VLOOKUP(B1927,SAOM!B$2:D3472,3,0)</f>
        <v>41445</v>
      </c>
      <c r="H1927" s="13">
        <f t="shared" si="111"/>
        <v>41460</v>
      </c>
      <c r="I1927" s="13" t="s">
        <v>458</v>
      </c>
      <c r="J1927" s="10" t="s">
        <v>688</v>
      </c>
      <c r="K1927" s="33" t="str">
        <f>VLOOKUP(B1927,SAOM!B$2:H3469,4,0)</f>
        <v>A agendar</v>
      </c>
      <c r="L1927" s="10" t="s">
        <v>456</v>
      </c>
      <c r="M1927" s="33"/>
      <c r="N1927" s="11" t="s">
        <v>1683</v>
      </c>
      <c r="O1927" s="11" t="str">
        <f>VLOOKUP(N1927,Coordenadas!B$2:C2775,2,0)</f>
        <v>NORTE DE MINAS</v>
      </c>
      <c r="P1927" s="11" t="str">
        <f>VLOOKUP(N1927,Coordenadas!B$2:D2775,3,0)</f>
        <v xml:space="preserve"> 15°48'14.11"S</v>
      </c>
      <c r="Q1927" s="11" t="str">
        <f>VLOOKUP(N1927,Coordenadas!B$2:E2775,4,0)</f>
        <v xml:space="preserve"> 43°19'2.50"O</v>
      </c>
      <c r="R1927" s="33">
        <v>4033</v>
      </c>
      <c r="S1927" s="13">
        <v>41404</v>
      </c>
      <c r="T1927" s="35" t="str">
        <f>VLOOKUP(B1927,SAOM!B$2:M3469,9,0)</f>
        <v>KLENER SOARES /WEVERTON DA SILVA</v>
      </c>
      <c r="U1927" s="13" t="str">
        <f>VLOOKUP(B1927,SAOM!B$2:N3469,10,0)</f>
        <v xml:space="preserve"> RUA SÃO FRANCISCO, 42 - BAIRRO NOVO PARAÍSO</v>
      </c>
      <c r="V1927" s="35" t="str">
        <f>VLOOKUP(B1927,SAOM!B$2:P3469,12,0)</f>
        <v>: (38)3821-5495</v>
      </c>
      <c r="W1927" s="60" t="str">
        <f>VLOOKUP(B1927,SAOM!B$2:O3469,11,0)</f>
        <v>39440-000</v>
      </c>
      <c r="X1927" s="33" t="str">
        <f>VLOOKUP(B1927,SAOM!B$2:Q3469,13,0)</f>
        <v>-</v>
      </c>
      <c r="Y1927" s="13"/>
      <c r="Z1927" s="50"/>
      <c r="AA1927" s="28"/>
      <c r="AB1927" s="28"/>
      <c r="AC1927" s="287" t="e">
        <f>VLOOKUP(D1927,Faturamento!D$3:F3363,3,0)</f>
        <v>#N/A</v>
      </c>
      <c r="AD1927" s="41"/>
      <c r="AE1927" s="14"/>
      <c r="AF1927" s="14">
        <f t="shared" si="112"/>
        <v>90</v>
      </c>
      <c r="AG1927" s="14"/>
      <c r="AH1927" s="14"/>
      <c r="AI1927" s="47"/>
      <c r="AJ1927" s="114"/>
      <c r="AK1927" s="114"/>
      <c r="AL1927" s="11" t="str">
        <f>VLOOKUP(B1927,SAOM!B$2:U3586,20,0)</f>
        <v>-</v>
      </c>
    </row>
    <row r="1928" spans="1:38" s="15" customFormat="1" ht="15.75" customHeight="1">
      <c r="A1928" s="39">
        <v>6259</v>
      </c>
      <c r="B1928" s="31">
        <v>6259</v>
      </c>
      <c r="C1928" s="31">
        <v>6259</v>
      </c>
      <c r="D1928" s="33" t="str">
        <f>VLOOKUP(B1928,SAOM!B$2:H3586,7,0)</f>
        <v>-</v>
      </c>
      <c r="E1928" s="13">
        <v>41400</v>
      </c>
      <c r="F1928" s="13">
        <f t="shared" si="110"/>
        <v>41445</v>
      </c>
      <c r="G1928" s="13">
        <f>VLOOKUP(B1928,SAOM!B$2:D3473,3,0)</f>
        <v>41445</v>
      </c>
      <c r="H1928" s="13">
        <f t="shared" si="111"/>
        <v>41460</v>
      </c>
      <c r="I1928" s="13" t="s">
        <v>458</v>
      </c>
      <c r="J1928" s="10" t="s">
        <v>688</v>
      </c>
      <c r="K1928" s="33" t="str">
        <f>VLOOKUP(B1928,SAOM!B$2:H3470,4,0)</f>
        <v>A agendar</v>
      </c>
      <c r="L1928" s="10" t="s">
        <v>456</v>
      </c>
      <c r="M1928" s="33"/>
      <c r="N1928" s="11" t="s">
        <v>1683</v>
      </c>
      <c r="O1928" s="11" t="str">
        <f>VLOOKUP(N1928,Coordenadas!B$2:C2776,2,0)</f>
        <v>NORTE DE MINAS</v>
      </c>
      <c r="P1928" s="11" t="str">
        <f>VLOOKUP(N1928,Coordenadas!B$2:D2776,3,0)</f>
        <v xml:space="preserve"> 15°48'14.11"S</v>
      </c>
      <c r="Q1928" s="11" t="str">
        <f>VLOOKUP(N1928,Coordenadas!B$2:E2776,4,0)</f>
        <v xml:space="preserve"> 43°19'2.50"O</v>
      </c>
      <c r="R1928" s="33">
        <v>4033</v>
      </c>
      <c r="S1928" s="13">
        <v>41404</v>
      </c>
      <c r="T1928" s="35" t="str">
        <f>VLOOKUP(B1928,SAOM!B$2:M3470,9,0)</f>
        <v>LEONARDO FERNANDES/KLENER SOARES</v>
      </c>
      <c r="U1928" s="13" t="str">
        <f>VLOOKUP(B1928,SAOM!B$2:N3470,10,0)</f>
        <v xml:space="preserve"> AVENIDA TEÓFILO PIRES, S/N - DISTRITO QUEM-QUEM</v>
      </c>
      <c r="V1928" s="35" t="str">
        <f>VLOOKUP(B1928,SAOM!B$2:P3470,12,0)</f>
        <v xml:space="preserve"> (38)38215495</v>
      </c>
      <c r="W1928" s="60" t="str">
        <f>VLOOKUP(B1928,SAOM!B$2:O3470,11,0)</f>
        <v>39440-000</v>
      </c>
      <c r="X1928" s="33" t="str">
        <f>VLOOKUP(B1928,SAOM!B$2:Q3470,13,0)</f>
        <v>-</v>
      </c>
      <c r="Y1928" s="13"/>
      <c r="Z1928" s="50"/>
      <c r="AA1928" s="28"/>
      <c r="AB1928" s="28"/>
      <c r="AC1928" s="287" t="e">
        <f>VLOOKUP(D1928,Faturamento!D$3:F3364,3,0)</f>
        <v>#N/A</v>
      </c>
      <c r="AD1928" s="41"/>
      <c r="AE1928" s="14"/>
      <c r="AF1928" s="14">
        <f t="shared" si="112"/>
        <v>90</v>
      </c>
      <c r="AG1928" s="14"/>
      <c r="AH1928" s="14"/>
      <c r="AI1928" s="47"/>
      <c r="AJ1928" s="114"/>
      <c r="AK1928" s="114"/>
      <c r="AL1928" s="11" t="str">
        <f>VLOOKUP(B1928,SAOM!B$2:U3587,20,0)</f>
        <v>-</v>
      </c>
    </row>
    <row r="1929" spans="1:38" s="15" customFormat="1" ht="15.75" customHeight="1">
      <c r="A1929" s="39">
        <v>6261</v>
      </c>
      <c r="B1929" s="31">
        <v>6261</v>
      </c>
      <c r="C1929" s="31">
        <v>6261</v>
      </c>
      <c r="D1929" s="33" t="str">
        <f>VLOOKUP(B1929,SAOM!B$2:H3587,7,0)</f>
        <v>-</v>
      </c>
      <c r="E1929" s="13">
        <v>41400</v>
      </c>
      <c r="F1929" s="13">
        <f t="shared" si="110"/>
        <v>41445</v>
      </c>
      <c r="G1929" s="13">
        <f>VLOOKUP(B1929,SAOM!B$2:D3474,3,0)</f>
        <v>41445</v>
      </c>
      <c r="H1929" s="13">
        <f t="shared" si="111"/>
        <v>41460</v>
      </c>
      <c r="I1929" s="13" t="s">
        <v>458</v>
      </c>
      <c r="J1929" s="10" t="s">
        <v>688</v>
      </c>
      <c r="K1929" s="33" t="str">
        <f>VLOOKUP(B1929,SAOM!B$2:H3471,4,0)</f>
        <v>A agendar</v>
      </c>
      <c r="L1929" s="10" t="s">
        <v>456</v>
      </c>
      <c r="M1929" s="33"/>
      <c r="N1929" s="11" t="s">
        <v>1683</v>
      </c>
      <c r="O1929" s="11" t="str">
        <f>VLOOKUP(N1929,Coordenadas!B$2:C2777,2,0)</f>
        <v>NORTE DE MINAS</v>
      </c>
      <c r="P1929" s="11" t="str">
        <f>VLOOKUP(N1929,Coordenadas!B$2:D2777,3,0)</f>
        <v xml:space="preserve"> 15°48'14.11"S</v>
      </c>
      <c r="Q1929" s="11" t="str">
        <f>VLOOKUP(N1929,Coordenadas!B$2:E2777,4,0)</f>
        <v xml:space="preserve"> 43°19'2.50"O</v>
      </c>
      <c r="R1929" s="33">
        <v>4033</v>
      </c>
      <c r="S1929" s="13">
        <v>41404</v>
      </c>
      <c r="T1929" s="35" t="str">
        <f>VLOOKUP(B1929,SAOM!B$2:M3471,9,0)</f>
        <v>KLENER SOARES /JULIANA AMÉLIA MENDES</v>
      </c>
      <c r="U1929" s="13" t="str">
        <f>VLOOKUP(B1929,SAOM!B$2:N3471,10,0)</f>
        <v xml:space="preserve"> AVENIDA NOSSA SENHORA APARECIDA, 110 - DISTRITO BARREIRO DA RAIZ</v>
      </c>
      <c r="V1929" s="35" t="str">
        <f>VLOOKUP(B1929,SAOM!B$2:P3471,12,0)</f>
        <v>: (38)3821-5495</v>
      </c>
      <c r="W1929" s="60" t="str">
        <f>VLOOKUP(B1929,SAOM!B$2:O3471,11,0)</f>
        <v>39440-000</v>
      </c>
      <c r="X1929" s="33" t="str">
        <f>VLOOKUP(B1929,SAOM!B$2:Q3471,13,0)</f>
        <v>-</v>
      </c>
      <c r="Y1929" s="13"/>
      <c r="Z1929" s="50"/>
      <c r="AA1929" s="28"/>
      <c r="AB1929" s="28"/>
      <c r="AC1929" s="287" t="e">
        <f>VLOOKUP(D1929,Faturamento!D$3:F3365,3,0)</f>
        <v>#N/A</v>
      </c>
      <c r="AD1929" s="41"/>
      <c r="AE1929" s="14"/>
      <c r="AF1929" s="14">
        <f t="shared" si="112"/>
        <v>90</v>
      </c>
      <c r="AG1929" s="14"/>
      <c r="AH1929" s="14"/>
      <c r="AI1929" s="47"/>
      <c r="AJ1929" s="114"/>
      <c r="AK1929" s="114"/>
      <c r="AL1929" s="11" t="str">
        <f>VLOOKUP(B1929,SAOM!B$2:U3588,20,0)</f>
        <v>-</v>
      </c>
    </row>
    <row r="1930" spans="1:38" s="15" customFormat="1" ht="15.75" customHeight="1">
      <c r="A1930" s="39">
        <v>6262</v>
      </c>
      <c r="B1930" s="31">
        <v>6262</v>
      </c>
      <c r="C1930" s="31">
        <v>6262</v>
      </c>
      <c r="D1930" s="33" t="str">
        <f>VLOOKUP(B1930,SAOM!B$2:H3588,7,0)</f>
        <v>-</v>
      </c>
      <c r="E1930" s="13">
        <v>41400</v>
      </c>
      <c r="F1930" s="13">
        <f t="shared" si="110"/>
        <v>41445</v>
      </c>
      <c r="G1930" s="13">
        <f>VLOOKUP(B1930,SAOM!B$2:D3475,3,0)</f>
        <v>41445</v>
      </c>
      <c r="H1930" s="13">
        <f t="shared" si="111"/>
        <v>41460</v>
      </c>
      <c r="I1930" s="13" t="s">
        <v>458</v>
      </c>
      <c r="J1930" s="10" t="s">
        <v>688</v>
      </c>
      <c r="K1930" s="33" t="str">
        <f>VLOOKUP(B1930,SAOM!B$2:H3472,4,0)</f>
        <v>A agendar</v>
      </c>
      <c r="L1930" s="10" t="s">
        <v>456</v>
      </c>
      <c r="M1930" s="33"/>
      <c r="N1930" s="11" t="s">
        <v>1683</v>
      </c>
      <c r="O1930" s="11" t="str">
        <f>VLOOKUP(N1930,Coordenadas!B$2:C2778,2,0)</f>
        <v>NORTE DE MINAS</v>
      </c>
      <c r="P1930" s="11" t="str">
        <f>VLOOKUP(N1930,Coordenadas!B$2:D2778,3,0)</f>
        <v xml:space="preserve"> 15°48'14.11"S</v>
      </c>
      <c r="Q1930" s="11" t="str">
        <f>VLOOKUP(N1930,Coordenadas!B$2:E2778,4,0)</f>
        <v xml:space="preserve"> 43°19'2.50"O</v>
      </c>
      <c r="R1930" s="33">
        <v>4033</v>
      </c>
      <c r="S1930" s="13">
        <v>41404</v>
      </c>
      <c r="T1930" s="35" t="str">
        <f>VLOOKUP(B1930,SAOM!B$2:M3472,9,0)</f>
        <v>KLENER SOARES /MARILHA LUIZE</v>
      </c>
      <c r="U1930" s="13" t="str">
        <f>VLOOKUP(B1930,SAOM!B$2:N3472,10,0)</f>
        <v xml:space="preserve"> RUA JOÃO MARTINS, S/N - DISTITO VILA NOVA DOS POÇÕES</v>
      </c>
      <c r="V1930" s="35" t="str">
        <f>VLOOKUP(B1930,SAOM!B$2:P3472,12,0)</f>
        <v xml:space="preserve"> (38)3821-5495</v>
      </c>
      <c r="W1930" s="60" t="str">
        <f>VLOOKUP(B1930,SAOM!B$2:O3472,11,0)</f>
        <v>39440-000</v>
      </c>
      <c r="X1930" s="33" t="str">
        <f>VLOOKUP(B1930,SAOM!B$2:Q3472,13,0)</f>
        <v>-</v>
      </c>
      <c r="Y1930" s="13"/>
      <c r="Z1930" s="50"/>
      <c r="AA1930" s="28"/>
      <c r="AB1930" s="28"/>
      <c r="AC1930" s="287" t="e">
        <f>VLOOKUP(D1930,Faturamento!D$3:F3366,3,0)</f>
        <v>#N/A</v>
      </c>
      <c r="AD1930" s="41"/>
      <c r="AE1930" s="14"/>
      <c r="AF1930" s="14">
        <f t="shared" si="112"/>
        <v>90</v>
      </c>
      <c r="AG1930" s="14"/>
      <c r="AH1930" s="14"/>
      <c r="AI1930" s="47"/>
      <c r="AJ1930" s="114"/>
      <c r="AK1930" s="114"/>
      <c r="AL1930" s="11" t="str">
        <f>VLOOKUP(B1930,SAOM!B$2:U3589,20,0)</f>
        <v>-</v>
      </c>
    </row>
    <row r="1931" spans="1:38" s="15" customFormat="1" ht="15.75" customHeight="1">
      <c r="A1931" s="39">
        <v>6263</v>
      </c>
      <c r="B1931" s="31">
        <v>6263</v>
      </c>
      <c r="C1931" s="31">
        <v>6263</v>
      </c>
      <c r="D1931" s="33" t="str">
        <f>VLOOKUP(B1931,SAOM!B$2:H3589,7,0)</f>
        <v>-</v>
      </c>
      <c r="E1931" s="13">
        <v>41400</v>
      </c>
      <c r="F1931" s="13">
        <f t="shared" si="110"/>
        <v>41445</v>
      </c>
      <c r="G1931" s="13">
        <f>VLOOKUP(B1931,SAOM!B$2:D3476,3,0)</f>
        <v>41445</v>
      </c>
      <c r="H1931" s="13">
        <f t="shared" si="111"/>
        <v>41460</v>
      </c>
      <c r="I1931" s="13" t="s">
        <v>458</v>
      </c>
      <c r="J1931" s="10" t="s">
        <v>688</v>
      </c>
      <c r="K1931" s="33" t="str">
        <f>VLOOKUP(B1931,SAOM!B$2:H3473,4,0)</f>
        <v>A agendar</v>
      </c>
      <c r="L1931" s="10" t="s">
        <v>456</v>
      </c>
      <c r="M1931" s="33"/>
      <c r="N1931" s="11" t="s">
        <v>1683</v>
      </c>
      <c r="O1931" s="11" t="str">
        <f>VLOOKUP(N1931,Coordenadas!B$2:C2779,2,0)</f>
        <v>NORTE DE MINAS</v>
      </c>
      <c r="P1931" s="11" t="str">
        <f>VLOOKUP(N1931,Coordenadas!B$2:D2779,3,0)</f>
        <v xml:space="preserve"> 15°48'14.11"S</v>
      </c>
      <c r="Q1931" s="11" t="str">
        <f>VLOOKUP(N1931,Coordenadas!B$2:E2779,4,0)</f>
        <v xml:space="preserve"> 43°19'2.50"O</v>
      </c>
      <c r="R1931" s="33">
        <v>4033</v>
      </c>
      <c r="S1931" s="13">
        <v>41404</v>
      </c>
      <c r="T1931" s="35" t="str">
        <f>VLOOKUP(B1931,SAOM!B$2:M3473,9,0)</f>
        <v>KLENER SOARES /JULIANA NAJARA</v>
      </c>
      <c r="U1931" s="13" t="str">
        <f>VLOOKUP(B1931,SAOM!B$2:N3473,10,0)</f>
        <v xml:space="preserve"> RUA JOÃO PESSOA, 284 - BAIRRO SAUDADE</v>
      </c>
      <c r="V1931" s="35" t="str">
        <f>VLOOKUP(B1931,SAOM!B$2:P3473,12,0)</f>
        <v>: (38)38215495</v>
      </c>
      <c r="W1931" s="60" t="str">
        <f>VLOOKUP(B1931,SAOM!B$2:O3473,11,0)</f>
        <v>39440-000</v>
      </c>
      <c r="X1931" s="33" t="str">
        <f>VLOOKUP(B1931,SAOM!B$2:Q3473,13,0)</f>
        <v>-</v>
      </c>
      <c r="Y1931" s="13"/>
      <c r="Z1931" s="50"/>
      <c r="AA1931" s="28"/>
      <c r="AB1931" s="28"/>
      <c r="AC1931" s="287" t="e">
        <f>VLOOKUP(D1931,Faturamento!D$3:F3367,3,0)</f>
        <v>#N/A</v>
      </c>
      <c r="AD1931" s="41"/>
      <c r="AE1931" s="14"/>
      <c r="AF1931" s="14">
        <f t="shared" si="112"/>
        <v>90</v>
      </c>
      <c r="AG1931" s="14"/>
      <c r="AH1931" s="14"/>
      <c r="AI1931" s="47"/>
      <c r="AJ1931" s="114"/>
      <c r="AK1931" s="114"/>
      <c r="AL1931" s="11" t="str">
        <f>VLOOKUP(B1931,SAOM!B$2:U3590,20,0)</f>
        <v>-</v>
      </c>
    </row>
    <row r="1932" spans="1:38" s="15" customFormat="1" ht="15.75" customHeight="1">
      <c r="A1932" s="39">
        <v>6264</v>
      </c>
      <c r="B1932" s="31">
        <v>6264</v>
      </c>
      <c r="C1932" s="31">
        <v>6264</v>
      </c>
      <c r="D1932" s="33" t="str">
        <f>VLOOKUP(B1932,SAOM!B$2:H3590,7,0)</f>
        <v>-</v>
      </c>
      <c r="E1932" s="13">
        <v>41400</v>
      </c>
      <c r="F1932" s="13">
        <f t="shared" si="110"/>
        <v>41445</v>
      </c>
      <c r="G1932" s="13">
        <f>VLOOKUP(B1932,SAOM!B$2:D3477,3,0)</f>
        <v>41445</v>
      </c>
      <c r="H1932" s="13">
        <f t="shared" si="111"/>
        <v>41460</v>
      </c>
      <c r="I1932" s="13" t="s">
        <v>458</v>
      </c>
      <c r="J1932" s="10" t="s">
        <v>688</v>
      </c>
      <c r="K1932" s="33" t="str">
        <f>VLOOKUP(B1932,SAOM!B$2:H3474,4,0)</f>
        <v>A agendar</v>
      </c>
      <c r="L1932" s="10" t="s">
        <v>456</v>
      </c>
      <c r="M1932" s="33"/>
      <c r="N1932" s="11" t="s">
        <v>1683</v>
      </c>
      <c r="O1932" s="11" t="str">
        <f>VLOOKUP(N1932,Coordenadas!B$2:C2780,2,0)</f>
        <v>NORTE DE MINAS</v>
      </c>
      <c r="P1932" s="11" t="str">
        <f>VLOOKUP(N1932,Coordenadas!B$2:D2780,3,0)</f>
        <v xml:space="preserve"> 15°48'14.11"S</v>
      </c>
      <c r="Q1932" s="11" t="str">
        <f>VLOOKUP(N1932,Coordenadas!B$2:E2780,4,0)</f>
        <v xml:space="preserve"> 43°19'2.50"O</v>
      </c>
      <c r="R1932" s="33">
        <v>4033</v>
      </c>
      <c r="S1932" s="13">
        <v>41404</v>
      </c>
      <c r="T1932" s="35" t="str">
        <f>VLOOKUP(B1932,SAOM!B$2:M3474,9,0)</f>
        <v>KLENER SOARES /LILLIAN JULIANA</v>
      </c>
      <c r="U1932" s="13" t="str">
        <f>VLOOKUP(B1932,SAOM!B$2:N3474,10,0)</f>
        <v xml:space="preserve"> RUA SÃO JUDAS TADEU, 400 - BAIRRO SÃO LUCAS</v>
      </c>
      <c r="V1932" s="35" t="str">
        <f>VLOOKUP(B1932,SAOM!B$2:P3474,12,0)</f>
        <v>(38)38213943</v>
      </c>
      <c r="W1932" s="60" t="str">
        <f>VLOOKUP(B1932,SAOM!B$2:O3474,11,0)</f>
        <v>39440-000</v>
      </c>
      <c r="X1932" s="33" t="str">
        <f>VLOOKUP(B1932,SAOM!B$2:Q3474,13,0)</f>
        <v>-</v>
      </c>
      <c r="Y1932" s="13"/>
      <c r="Z1932" s="50"/>
      <c r="AA1932" s="28"/>
      <c r="AB1932" s="28"/>
      <c r="AC1932" s="287" t="e">
        <f>VLOOKUP(D1932,Faturamento!D$3:F3368,3,0)</f>
        <v>#N/A</v>
      </c>
      <c r="AD1932" s="41"/>
      <c r="AE1932" s="14"/>
      <c r="AF1932" s="14">
        <f t="shared" si="112"/>
        <v>90</v>
      </c>
      <c r="AG1932" s="14"/>
      <c r="AH1932" s="14"/>
      <c r="AI1932" s="47"/>
      <c r="AJ1932" s="114"/>
      <c r="AK1932" s="114"/>
      <c r="AL1932" s="11" t="str">
        <f>VLOOKUP(B1932,SAOM!B$2:U3591,20,0)</f>
        <v>-</v>
      </c>
    </row>
    <row r="1933" spans="1:38" s="15" customFormat="1" ht="15.75" customHeight="1">
      <c r="A1933" s="39">
        <v>6277</v>
      </c>
      <c r="B1933" s="31">
        <v>6277</v>
      </c>
      <c r="C1933" s="31">
        <v>6277</v>
      </c>
      <c r="D1933" s="33" t="str">
        <f>VLOOKUP(B1933,SAOM!B$2:H3591,7,0)</f>
        <v>-</v>
      </c>
      <c r="E1933" s="13">
        <v>41400</v>
      </c>
      <c r="F1933" s="13">
        <f t="shared" si="110"/>
        <v>41445</v>
      </c>
      <c r="G1933" s="13">
        <f>VLOOKUP(B1933,SAOM!B$2:D3478,3,0)</f>
        <v>41445</v>
      </c>
      <c r="H1933" s="13">
        <f t="shared" si="111"/>
        <v>41460</v>
      </c>
      <c r="I1933" s="13" t="s">
        <v>458</v>
      </c>
      <c r="J1933" s="10" t="s">
        <v>688</v>
      </c>
      <c r="K1933" s="33" t="str">
        <f>VLOOKUP(B1933,SAOM!B$2:H3475,4,0)</f>
        <v>A agendar</v>
      </c>
      <c r="L1933" s="10" t="s">
        <v>14234</v>
      </c>
      <c r="M1933" s="33"/>
      <c r="N1933" s="11" t="s">
        <v>8909</v>
      </c>
      <c r="O1933" s="11" t="str">
        <f>VLOOKUP(N1933,Coordenadas!B$2:C2781,2,0)</f>
        <v>SUL</v>
      </c>
      <c r="P1933" s="11" t="str">
        <f>VLOOKUP(N1933,Coordenadas!B$2:D2781,3,0)</f>
        <v xml:space="preserve"> 21°53'25.40"S</v>
      </c>
      <c r="Q1933" s="11" t="str">
        <f>VLOOKUP(N1933,Coordenadas!B$2:E2781,4,0)</f>
        <v xml:space="preserve"> 44°30'33.89"O</v>
      </c>
      <c r="R1933" s="33">
        <v>4033</v>
      </c>
      <c r="S1933" s="13">
        <v>41404</v>
      </c>
      <c r="T1933" s="35" t="str">
        <f>VLOOKUP(B1933,SAOM!B$2:M3475,9,0)</f>
        <v>Raquel Lurdes da Silva</v>
      </c>
      <c r="U1933" s="13" t="str">
        <f>VLOOKUP(B1933,SAOM!B$2:N3475,10,0)</f>
        <v xml:space="preserve"> Rua Alvarenga Peixoto, 237 - Bairro Centro</v>
      </c>
      <c r="V1933" s="35" t="str">
        <f>VLOOKUP(B1933,SAOM!B$2:P3475,12,0)</f>
        <v>(35) 3322-1270</v>
      </c>
      <c r="W1933" s="60" t="str">
        <f>VLOOKUP(B1933,SAOM!B$2:O3475,11,0)</f>
        <v>37452-000</v>
      </c>
      <c r="X1933" s="33" t="str">
        <f>VLOOKUP(B1933,SAOM!B$2:Q3475,13,0)</f>
        <v>-</v>
      </c>
      <c r="Y1933" s="13"/>
      <c r="Z1933" s="50"/>
      <c r="AA1933" s="28"/>
      <c r="AB1933" s="28"/>
      <c r="AC1933" s="287" t="e">
        <f>VLOOKUP(D1933,Faturamento!D$3:F3369,3,0)</f>
        <v>#N/A</v>
      </c>
      <c r="AD1933" s="41"/>
      <c r="AE1933" s="14"/>
      <c r="AF1933" s="14">
        <f t="shared" si="112"/>
        <v>90</v>
      </c>
      <c r="AG1933" s="14"/>
      <c r="AH1933" s="14"/>
      <c r="AI1933" s="47"/>
      <c r="AJ1933" s="114"/>
      <c r="AK1933" s="114"/>
      <c r="AL1933" s="11" t="str">
        <f>VLOOKUP(B1933,SAOM!B$2:U3592,20,0)</f>
        <v>-</v>
      </c>
    </row>
    <row r="1934" spans="1:38" s="15" customFormat="1" ht="15.75" customHeight="1">
      <c r="A1934" s="39">
        <v>6291</v>
      </c>
      <c r="B1934" s="31">
        <v>6291</v>
      </c>
      <c r="C1934" s="31">
        <v>6291</v>
      </c>
      <c r="D1934" s="33" t="str">
        <f>VLOOKUP(B1934,SAOM!B$2:H3592,7,0)</f>
        <v>-</v>
      </c>
      <c r="E1934" s="13">
        <v>41400</v>
      </c>
      <c r="F1934" s="13">
        <f t="shared" si="110"/>
        <v>41445</v>
      </c>
      <c r="G1934" s="13">
        <f>VLOOKUP(B1934,SAOM!B$2:D3479,3,0)</f>
        <v>41445</v>
      </c>
      <c r="H1934" s="13">
        <f t="shared" si="111"/>
        <v>41460</v>
      </c>
      <c r="I1934" s="13" t="s">
        <v>458</v>
      </c>
      <c r="J1934" s="10" t="s">
        <v>688</v>
      </c>
      <c r="K1934" s="33" t="str">
        <f>VLOOKUP(B1934,SAOM!B$2:H3476,4,0)</f>
        <v>A agendar</v>
      </c>
      <c r="L1934" s="10" t="s">
        <v>14234</v>
      </c>
      <c r="M1934" s="33"/>
      <c r="N1934" s="11" t="s">
        <v>3338</v>
      </c>
      <c r="O1934" s="11" t="str">
        <f>VLOOKUP(N1934,Coordenadas!B$2:C2782,2,0)</f>
        <v>SUL</v>
      </c>
      <c r="P1934" s="11" t="str">
        <f>VLOOKUP(N1934,Coordenadas!B$2:D2782,3,0)</f>
        <v>21º51'13''S</v>
      </c>
      <c r="Q1934" s="11" t="str">
        <f>VLOOKUP(N1934,Coordenadas!B$2:E2782,4,0)</f>
        <v>45º46'50''O</v>
      </c>
      <c r="R1934" s="33">
        <v>4033</v>
      </c>
      <c r="S1934" s="13">
        <v>41404</v>
      </c>
      <c r="T1934" s="35" t="str">
        <f>VLOOKUP(B1934,SAOM!B$2:M3476,9,0)</f>
        <v>Flávia Maely Martins</v>
      </c>
      <c r="U1934" s="13" t="str">
        <f>VLOOKUP(B1934,SAOM!B$2:N3476,10,0)</f>
        <v xml:space="preserve"> Praça Possidônio Gonçalves, 108 - Bairro Campo do Rosário </v>
      </c>
      <c r="V1934" s="35" t="str">
        <f>VLOOKUP(B1934,SAOM!B$2:P3476,12,0)</f>
        <v>(35)3242-1390</v>
      </c>
      <c r="W1934" s="60" t="str">
        <f>VLOOKUP(B1934,SAOM!B$2:O3476,11,0)</f>
        <v>37496-000</v>
      </c>
      <c r="X1934" s="33" t="str">
        <f>VLOOKUP(B1934,SAOM!B$2:Q3476,13,0)</f>
        <v>-</v>
      </c>
      <c r="Y1934" s="13"/>
      <c r="Z1934" s="50"/>
      <c r="AA1934" s="28"/>
      <c r="AB1934" s="28"/>
      <c r="AC1934" s="287" t="e">
        <f>VLOOKUP(D1934,Faturamento!D$3:F3370,3,0)</f>
        <v>#N/A</v>
      </c>
      <c r="AD1934" s="41"/>
      <c r="AE1934" s="14"/>
      <c r="AF1934" s="14">
        <f t="shared" si="112"/>
        <v>90</v>
      </c>
      <c r="AG1934" s="14"/>
      <c r="AH1934" s="14"/>
      <c r="AI1934" s="47"/>
      <c r="AJ1934" s="114"/>
      <c r="AK1934" s="114"/>
      <c r="AL1934" s="11" t="str">
        <f>VLOOKUP(B1934,SAOM!B$2:U3593,20,0)</f>
        <v>-</v>
      </c>
    </row>
    <row r="1935" spans="1:38" s="15" customFormat="1" ht="15.75" customHeight="1">
      <c r="A1935" s="39">
        <v>6298</v>
      </c>
      <c r="B1935" s="31">
        <v>6298</v>
      </c>
      <c r="C1935" s="31">
        <v>6298</v>
      </c>
      <c r="D1935" s="33" t="str">
        <f>VLOOKUP(B1935,SAOM!B$2:H3593,7,0)</f>
        <v>-</v>
      </c>
      <c r="E1935" s="13">
        <v>41400</v>
      </c>
      <c r="F1935" s="13">
        <f t="shared" si="110"/>
        <v>41445</v>
      </c>
      <c r="G1935" s="13">
        <f>VLOOKUP(B1935,SAOM!B$2:D3480,3,0)</f>
        <v>41445</v>
      </c>
      <c r="H1935" s="13">
        <f t="shared" si="111"/>
        <v>41460</v>
      </c>
      <c r="I1935" s="13" t="s">
        <v>458</v>
      </c>
      <c r="J1935" s="10" t="s">
        <v>688</v>
      </c>
      <c r="K1935" s="33" t="str">
        <f>VLOOKUP(B1935,SAOM!B$2:H3477,4,0)</f>
        <v>A agendar</v>
      </c>
      <c r="L1935" s="10" t="s">
        <v>14234</v>
      </c>
      <c r="M1935" s="33"/>
      <c r="N1935" s="11" t="s">
        <v>14100</v>
      </c>
      <c r="O1935" s="11" t="str">
        <f>VLOOKUP(N1935,Coordenadas!B$2:C2783,2,0)</f>
        <v>LESTE DO SUL</v>
      </c>
      <c r="P1935" s="11" t="e">
        <f>VLOOKUP(N1935,Coordenadas!B$2:D2783,3,0)</f>
        <v>#N/A</v>
      </c>
      <c r="Q1935" s="11" t="e">
        <f>VLOOKUP(N1935,Coordenadas!B$2:E2783,4,0)</f>
        <v>#N/A</v>
      </c>
      <c r="R1935" s="33">
        <v>4033</v>
      </c>
      <c r="S1935" s="13">
        <v>41404</v>
      </c>
      <c r="T1935" s="35" t="str">
        <f>VLOOKUP(B1935,SAOM!B$2:M3477,9,0)</f>
        <v>CREONICE MIRANDA SOARES</v>
      </c>
      <c r="U1935" s="13" t="str">
        <f>VLOOKUP(B1935,SAOM!B$2:N3477,10,0)</f>
        <v xml:space="preserve"> RUA:JOSÉ ANTONIO NASCIMENTO - BAIRRO CENTRO</v>
      </c>
      <c r="V1935" s="35" t="str">
        <f>VLOOKUP(B1935,SAOM!B$2:P3477,12,0)</f>
        <v>(31) 38575241</v>
      </c>
      <c r="W1935" s="60" t="str">
        <f>VLOOKUP(B1935,SAOM!B$2:O3477,11,0)</f>
        <v>35411-000</v>
      </c>
      <c r="X1935" s="33" t="str">
        <f>VLOOKUP(B1935,SAOM!B$2:Q3477,13,0)</f>
        <v>-</v>
      </c>
      <c r="Y1935" s="13"/>
      <c r="Z1935" s="50"/>
      <c r="AA1935" s="28"/>
      <c r="AB1935" s="28"/>
      <c r="AC1935" s="287" t="e">
        <f>VLOOKUP(D1935,Faturamento!D$3:F3371,3,0)</f>
        <v>#N/A</v>
      </c>
      <c r="AD1935" s="41"/>
      <c r="AE1935" s="14"/>
      <c r="AF1935" s="14">
        <f t="shared" si="112"/>
        <v>90</v>
      </c>
      <c r="AG1935" s="14"/>
      <c r="AH1935" s="14"/>
      <c r="AI1935" s="47"/>
      <c r="AJ1935" s="114"/>
      <c r="AK1935" s="114"/>
      <c r="AL1935" s="11" t="str">
        <f>VLOOKUP(B1935,SAOM!B$2:U3594,20,0)</f>
        <v>-</v>
      </c>
    </row>
    <row r="1936" spans="1:38" s="15" customFormat="1" ht="15.75" customHeight="1">
      <c r="A1936" s="39">
        <v>6308</v>
      </c>
      <c r="B1936" s="31">
        <v>6308</v>
      </c>
      <c r="C1936" s="31">
        <v>6308</v>
      </c>
      <c r="D1936" s="33" t="str">
        <f>VLOOKUP(B1936,SAOM!B$2:H3594,7,0)</f>
        <v>-</v>
      </c>
      <c r="E1936" s="13">
        <v>41400</v>
      </c>
      <c r="F1936" s="13">
        <f t="shared" si="110"/>
        <v>41445</v>
      </c>
      <c r="G1936" s="13">
        <f>VLOOKUP(B1936,SAOM!B$2:D3481,3,0)</f>
        <v>41445</v>
      </c>
      <c r="H1936" s="13">
        <f t="shared" si="111"/>
        <v>41460</v>
      </c>
      <c r="I1936" s="13" t="s">
        <v>458</v>
      </c>
      <c r="J1936" s="10" t="s">
        <v>688</v>
      </c>
      <c r="K1936" s="33" t="str">
        <f>VLOOKUP(B1936,SAOM!B$2:H3478,4,0)</f>
        <v>A agendar</v>
      </c>
      <c r="L1936" s="10" t="s">
        <v>14234</v>
      </c>
      <c r="M1936" s="33"/>
      <c r="N1936" s="11" t="s">
        <v>13971</v>
      </c>
      <c r="O1936" s="11" t="str">
        <f>VLOOKUP(N1936,Coordenadas!B$2:C2784,2,0)</f>
        <v>SUL</v>
      </c>
      <c r="P1936" s="11" t="str">
        <f>VLOOKUP(N1936,Coordenadas!B$2:D2784,3,0)</f>
        <v>22°18'S</v>
      </c>
      <c r="Q1936" s="11" t="str">
        <f>VLOOKUP(N1936,Coordenadas!B$2:E2784,4,0)</f>
        <v>44°52'O</v>
      </c>
      <c r="R1936" s="33">
        <v>4033</v>
      </c>
      <c r="S1936" s="13">
        <v>41404</v>
      </c>
      <c r="T1936" s="35" t="str">
        <f>VLOOKUP(B1936,SAOM!B$2:M3478,9,0)</f>
        <v>Geraldo/ Felipe Ribeiro Cândido</v>
      </c>
      <c r="U1936" s="13" t="str">
        <f>VLOOKUP(B1936,SAOM!B$2:N3478,10,0)</f>
        <v xml:space="preserve"> Rua Antônio Ribeiro Couto, 44 - Bairro Vila Santos</v>
      </c>
      <c r="V1936" s="35" t="str">
        <f>VLOOKUP(B1936,SAOM!B$2:P3478,12,0)</f>
        <v>3363-2000</v>
      </c>
      <c r="W1936" s="60" t="str">
        <f>VLOOKUP(B1936,SAOM!B$2:O3478,11,0)</f>
        <v>37466-000</v>
      </c>
      <c r="X1936" s="33" t="str">
        <f>VLOOKUP(B1936,SAOM!B$2:Q3478,13,0)</f>
        <v>-</v>
      </c>
      <c r="Y1936" s="13"/>
      <c r="Z1936" s="50"/>
      <c r="AA1936" s="28"/>
      <c r="AB1936" s="28"/>
      <c r="AC1936" s="287" t="e">
        <f>VLOOKUP(D1936,Faturamento!D$3:F3372,3,0)</f>
        <v>#N/A</v>
      </c>
      <c r="AD1936" s="41"/>
      <c r="AE1936" s="14"/>
      <c r="AF1936" s="14">
        <f t="shared" si="112"/>
        <v>90</v>
      </c>
      <c r="AG1936" s="14"/>
      <c r="AH1936" s="14"/>
      <c r="AI1936" s="47"/>
      <c r="AJ1936" s="114"/>
      <c r="AK1936" s="114"/>
      <c r="AL1936" s="11" t="str">
        <f>VLOOKUP(B1936,SAOM!B$2:U3595,20,0)</f>
        <v>-</v>
      </c>
    </row>
    <row r="1937" spans="1:38" s="15" customFormat="1" ht="15.75" customHeight="1">
      <c r="A1937" s="39">
        <v>6364</v>
      </c>
      <c r="B1937" s="31">
        <v>6364</v>
      </c>
      <c r="C1937" s="31">
        <v>6364</v>
      </c>
      <c r="D1937" s="33" t="str">
        <f>VLOOKUP(B1937,SAOM!B$2:H3595,7,0)</f>
        <v>-</v>
      </c>
      <c r="E1937" s="13">
        <v>41400</v>
      </c>
      <c r="F1937" s="13">
        <f t="shared" si="110"/>
        <v>41445</v>
      </c>
      <c r="G1937" s="13">
        <f>VLOOKUP(B1937,SAOM!B$2:D3482,3,0)</f>
        <v>41445</v>
      </c>
      <c r="H1937" s="13">
        <f t="shared" si="111"/>
        <v>41460</v>
      </c>
      <c r="I1937" s="13" t="s">
        <v>458</v>
      </c>
      <c r="J1937" s="10" t="s">
        <v>688</v>
      </c>
      <c r="K1937" s="33" t="str">
        <f>VLOOKUP(B1937,SAOM!B$2:H3479,4,0)</f>
        <v>A agendar</v>
      </c>
      <c r="L1937" s="10" t="s">
        <v>456</v>
      </c>
      <c r="M1937" s="33"/>
      <c r="N1937" s="11" t="s">
        <v>14021</v>
      </c>
      <c r="O1937" s="11" t="str">
        <f>VLOOKUP(N1937,Coordenadas!B$2:C2785,2,0)</f>
        <v>NORDESTE</v>
      </c>
      <c r="P1937" s="11" t="str">
        <f>VLOOKUP(N1937,Coordenadas!B$2:D2785,3,0)</f>
        <v>17°28'S</v>
      </c>
      <c r="Q1937" s="11" t="str">
        <f>VLOOKUP(N1937,Coordenadas!B$2:E2785,4,0)</f>
        <v>41°52'O</v>
      </c>
      <c r="R1937" s="33">
        <v>4033</v>
      </c>
      <c r="S1937" s="13">
        <v>41404</v>
      </c>
      <c r="T1937" s="35" t="str">
        <f>VLOOKUP(B1937,SAOM!B$2:M3479,9,0)</f>
        <v>Juliana Ramos Mateus</v>
      </c>
      <c r="U1937" s="13" t="str">
        <f>VLOOKUP(B1937,SAOM!B$2:N3479,10,0)</f>
        <v xml:space="preserve"> Praça Sargento Noraldino Rosa, Nº 02 - Bairro Centro</v>
      </c>
      <c r="V1937" s="35" t="str">
        <f>VLOOKUP(B1937,SAOM!B$2:P3479,12,0)</f>
        <v>33-35331403</v>
      </c>
      <c r="W1937" s="60" t="str">
        <f>VLOOKUP(B1937,SAOM!B$2:O3479,11,0)</f>
        <v>39820-000</v>
      </c>
      <c r="X1937" s="33" t="str">
        <f>VLOOKUP(B1937,SAOM!B$2:Q3479,13,0)</f>
        <v>-</v>
      </c>
      <c r="Y1937" s="13"/>
      <c r="Z1937" s="50"/>
      <c r="AA1937" s="28"/>
      <c r="AB1937" s="28"/>
      <c r="AC1937" s="287" t="e">
        <f>VLOOKUP(D1937,Faturamento!D$3:F3373,3,0)</f>
        <v>#N/A</v>
      </c>
      <c r="AD1937" s="41"/>
      <c r="AE1937" s="14"/>
      <c r="AF1937" s="14">
        <f t="shared" si="112"/>
        <v>90</v>
      </c>
      <c r="AG1937" s="14"/>
      <c r="AH1937" s="14"/>
      <c r="AI1937" s="47"/>
      <c r="AJ1937" s="114"/>
      <c r="AK1937" s="114"/>
      <c r="AL1937" s="11" t="str">
        <f>VLOOKUP(B1937,SAOM!B$2:U3596,20,0)</f>
        <v>-</v>
      </c>
    </row>
    <row r="1938" spans="1:38" s="15" customFormat="1" ht="15.75" customHeight="1">
      <c r="A1938" s="39">
        <v>6365</v>
      </c>
      <c r="B1938" s="31">
        <v>6365</v>
      </c>
      <c r="C1938" s="31">
        <v>6365</v>
      </c>
      <c r="D1938" s="33" t="str">
        <f>VLOOKUP(B1938,SAOM!B$2:H3596,7,0)</f>
        <v>-</v>
      </c>
      <c r="E1938" s="13">
        <v>41400</v>
      </c>
      <c r="F1938" s="13">
        <f t="shared" si="110"/>
        <v>41445</v>
      </c>
      <c r="G1938" s="13">
        <f>VLOOKUP(B1938,SAOM!B$2:D3483,3,0)</f>
        <v>41445</v>
      </c>
      <c r="H1938" s="13">
        <f t="shared" si="111"/>
        <v>41460</v>
      </c>
      <c r="I1938" s="13" t="s">
        <v>458</v>
      </c>
      <c r="J1938" s="10" t="s">
        <v>688</v>
      </c>
      <c r="K1938" s="33" t="str">
        <f>VLOOKUP(B1938,SAOM!B$2:H3480,4,0)</f>
        <v>A agendar</v>
      </c>
      <c r="L1938" s="10" t="s">
        <v>456</v>
      </c>
      <c r="M1938" s="33"/>
      <c r="N1938" s="11" t="s">
        <v>14021</v>
      </c>
      <c r="O1938" s="11" t="str">
        <f>VLOOKUP(N1938,Coordenadas!B$2:C2786,2,0)</f>
        <v>NORDESTE</v>
      </c>
      <c r="P1938" s="11" t="str">
        <f>VLOOKUP(N1938,Coordenadas!B$2:D2786,3,0)</f>
        <v>17°28'S</v>
      </c>
      <c r="Q1938" s="11" t="str">
        <f>VLOOKUP(N1938,Coordenadas!B$2:E2786,4,0)</f>
        <v>41°52'O</v>
      </c>
      <c r="R1938" s="33">
        <v>4033</v>
      </c>
      <c r="S1938" s="13">
        <v>41404</v>
      </c>
      <c r="T1938" s="35" t="str">
        <f>VLOOKUP(B1938,SAOM!B$2:M3480,9,0)</f>
        <v>Juliana Ramos Mateus</v>
      </c>
      <c r="U1938" s="13" t="str">
        <f>VLOOKUP(B1938,SAOM!B$2:N3480,10,0)</f>
        <v xml:space="preserve"> Rua Joaquim Pereira,s/n - Bairro Cristo Rei</v>
      </c>
      <c r="V1938" s="35" t="str">
        <f>VLOOKUP(B1938,SAOM!B$2:P3480,12,0)</f>
        <v>33-35331403</v>
      </c>
      <c r="W1938" s="60" t="str">
        <f>VLOOKUP(B1938,SAOM!B$2:O3480,11,0)</f>
        <v>39200-00</v>
      </c>
      <c r="X1938" s="33" t="str">
        <f>VLOOKUP(B1938,SAOM!B$2:Q3480,13,0)</f>
        <v>-</v>
      </c>
      <c r="Y1938" s="13"/>
      <c r="Z1938" s="50"/>
      <c r="AA1938" s="28"/>
      <c r="AB1938" s="28"/>
      <c r="AC1938" s="287" t="e">
        <f>VLOOKUP(D1938,Faturamento!D$3:F3374,3,0)</f>
        <v>#N/A</v>
      </c>
      <c r="AD1938" s="41"/>
      <c r="AE1938" s="14"/>
      <c r="AF1938" s="14">
        <f t="shared" si="112"/>
        <v>90</v>
      </c>
      <c r="AG1938" s="14"/>
      <c r="AH1938" s="14"/>
      <c r="AI1938" s="47"/>
      <c r="AJ1938" s="114"/>
      <c r="AK1938" s="114"/>
      <c r="AL1938" s="11" t="str">
        <f>VLOOKUP(B1938,SAOM!B$2:U3597,20,0)</f>
        <v>-</v>
      </c>
    </row>
    <row r="1939" spans="1:38" s="15" customFormat="1" ht="15.75" customHeight="1">
      <c r="A1939" s="39">
        <v>6366</v>
      </c>
      <c r="B1939" s="31">
        <v>6366</v>
      </c>
      <c r="C1939" s="31">
        <v>6366</v>
      </c>
      <c r="D1939" s="33" t="str">
        <f>VLOOKUP(B1939,SAOM!B$2:H3597,7,0)</f>
        <v>-</v>
      </c>
      <c r="E1939" s="13">
        <v>41400</v>
      </c>
      <c r="F1939" s="13">
        <f t="shared" si="110"/>
        <v>41445</v>
      </c>
      <c r="G1939" s="13">
        <f>VLOOKUP(B1939,SAOM!B$2:D3484,3,0)</f>
        <v>41445</v>
      </c>
      <c r="H1939" s="13">
        <f t="shared" si="111"/>
        <v>41460</v>
      </c>
      <c r="I1939" s="13" t="s">
        <v>458</v>
      </c>
      <c r="J1939" s="10" t="s">
        <v>688</v>
      </c>
      <c r="K1939" s="33" t="str">
        <f>VLOOKUP(B1939,SAOM!B$2:H3481,4,0)</f>
        <v>A agendar</v>
      </c>
      <c r="L1939" s="10" t="s">
        <v>456</v>
      </c>
      <c r="M1939" s="33"/>
      <c r="N1939" s="11" t="s">
        <v>14021</v>
      </c>
      <c r="O1939" s="11" t="str">
        <f>VLOOKUP(N1939,Coordenadas!B$2:C2787,2,0)</f>
        <v>NORDESTE</v>
      </c>
      <c r="P1939" s="11" t="str">
        <f>VLOOKUP(N1939,Coordenadas!B$2:D2787,3,0)</f>
        <v>17°28'S</v>
      </c>
      <c r="Q1939" s="11" t="str">
        <f>VLOOKUP(N1939,Coordenadas!B$2:E2787,4,0)</f>
        <v>41°52'O</v>
      </c>
      <c r="R1939" s="33">
        <v>4033</v>
      </c>
      <c r="S1939" s="13">
        <v>41404</v>
      </c>
      <c r="T1939" s="35" t="str">
        <f>VLOOKUP(B1939,SAOM!B$2:M3481,9,0)</f>
        <v>Juliana Ramos Mateus / Michelle</v>
      </c>
      <c r="U1939" s="13" t="str">
        <f>VLOOKUP(B1939,SAOM!B$2:N3481,10,0)</f>
        <v xml:space="preserve"> Rua Principal, S/N - Zona Rural</v>
      </c>
      <c r="V1939" s="35" t="str">
        <f>VLOOKUP(B1939,SAOM!B$2:P3481,12,0)</f>
        <v>33-35332042</v>
      </c>
      <c r="W1939" s="60" t="str">
        <f>VLOOKUP(B1939,SAOM!B$2:O3481,11,0)</f>
        <v>39820-000</v>
      </c>
      <c r="X1939" s="33" t="str">
        <f>VLOOKUP(B1939,SAOM!B$2:Q3481,13,0)</f>
        <v>-</v>
      </c>
      <c r="Y1939" s="13"/>
      <c r="Z1939" s="50"/>
      <c r="AA1939" s="28"/>
      <c r="AB1939" s="28"/>
      <c r="AC1939" s="287" t="e">
        <f>VLOOKUP(D1939,Faturamento!D$3:F3375,3,0)</f>
        <v>#N/A</v>
      </c>
      <c r="AD1939" s="41"/>
      <c r="AE1939" s="14"/>
      <c r="AF1939" s="14">
        <f t="shared" si="112"/>
        <v>90</v>
      </c>
      <c r="AG1939" s="14"/>
      <c r="AH1939" s="14"/>
      <c r="AI1939" s="47"/>
      <c r="AJ1939" s="114"/>
      <c r="AK1939" s="114"/>
      <c r="AL1939" s="11" t="str">
        <f>VLOOKUP(B1939,SAOM!B$2:U3598,20,0)</f>
        <v>-</v>
      </c>
    </row>
    <row r="1940" spans="1:38" s="15" customFormat="1" ht="15.75" customHeight="1">
      <c r="A1940" s="39">
        <v>6367</v>
      </c>
      <c r="B1940" s="31">
        <v>6367</v>
      </c>
      <c r="C1940" s="31">
        <v>6367</v>
      </c>
      <c r="D1940" s="33" t="str">
        <f>VLOOKUP(B1940,SAOM!B$2:H3598,7,0)</f>
        <v>-</v>
      </c>
      <c r="E1940" s="13">
        <v>41400</v>
      </c>
      <c r="F1940" s="13">
        <f t="shared" si="110"/>
        <v>41445</v>
      </c>
      <c r="G1940" s="13">
        <f>VLOOKUP(B1940,SAOM!B$2:D3485,3,0)</f>
        <v>41445</v>
      </c>
      <c r="H1940" s="13">
        <f t="shared" si="111"/>
        <v>41460</v>
      </c>
      <c r="I1940" s="13" t="s">
        <v>458</v>
      </c>
      <c r="J1940" s="10" t="s">
        <v>688</v>
      </c>
      <c r="K1940" s="33" t="str">
        <f>VLOOKUP(B1940,SAOM!B$2:H3482,4,0)</f>
        <v>A agendar</v>
      </c>
      <c r="L1940" s="10" t="s">
        <v>456</v>
      </c>
      <c r="M1940" s="33"/>
      <c r="N1940" s="11" t="s">
        <v>14021</v>
      </c>
      <c r="O1940" s="11" t="str">
        <f>VLOOKUP(N1940,Coordenadas!B$2:C2788,2,0)</f>
        <v>NORDESTE</v>
      </c>
      <c r="P1940" s="11" t="str">
        <f>VLOOKUP(N1940,Coordenadas!B$2:D2788,3,0)</f>
        <v>17°28'S</v>
      </c>
      <c r="Q1940" s="11" t="str">
        <f>VLOOKUP(N1940,Coordenadas!B$2:E2788,4,0)</f>
        <v>41°52'O</v>
      </c>
      <c r="R1940" s="33">
        <v>4033</v>
      </c>
      <c r="S1940" s="13">
        <v>41404</v>
      </c>
      <c r="T1940" s="35" t="str">
        <f>VLOOKUP(B1940,SAOM!B$2:M3482,9,0)</f>
        <v>Juliana Ramos Mateus / Patrícia</v>
      </c>
      <c r="U1940" s="13" t="str">
        <f>VLOOKUP(B1940,SAOM!B$2:N3482,10,0)</f>
        <v xml:space="preserve"> Córrego Acode a Chuva, s/n - Zona Rural</v>
      </c>
      <c r="V1940" s="35" t="str">
        <f>VLOOKUP(B1940,SAOM!B$2:P3482,12,0)</f>
        <v>33-35331637</v>
      </c>
      <c r="W1940" s="60" t="str">
        <f>VLOOKUP(B1940,SAOM!B$2:O3482,11,0)</f>
        <v>39820-000</v>
      </c>
      <c r="X1940" s="33" t="str">
        <f>VLOOKUP(B1940,SAOM!B$2:Q3482,13,0)</f>
        <v>-</v>
      </c>
      <c r="Y1940" s="13"/>
      <c r="Z1940" s="50"/>
      <c r="AA1940" s="28"/>
      <c r="AB1940" s="28"/>
      <c r="AC1940" s="287" t="e">
        <f>VLOOKUP(D1940,Faturamento!D$3:F3376,3,0)</f>
        <v>#N/A</v>
      </c>
      <c r="AD1940" s="41"/>
      <c r="AE1940" s="14"/>
      <c r="AF1940" s="14">
        <f t="shared" si="112"/>
        <v>90</v>
      </c>
      <c r="AG1940" s="14"/>
      <c r="AH1940" s="14"/>
      <c r="AI1940" s="47"/>
      <c r="AJ1940" s="114"/>
      <c r="AK1940" s="114"/>
      <c r="AL1940" s="11" t="str">
        <f>VLOOKUP(B1940,SAOM!B$2:U3599,20,0)</f>
        <v>-</v>
      </c>
    </row>
    <row r="1941" spans="1:38" s="15" customFormat="1" ht="15.75" customHeight="1">
      <c r="A1941" s="39">
        <v>6368</v>
      </c>
      <c r="B1941" s="31">
        <v>6368</v>
      </c>
      <c r="C1941" s="31">
        <v>6368</v>
      </c>
      <c r="D1941" s="33" t="str">
        <f>VLOOKUP(B1941,SAOM!B$2:H3599,7,0)</f>
        <v>-</v>
      </c>
      <c r="E1941" s="13">
        <v>41400</v>
      </c>
      <c r="F1941" s="13">
        <f t="shared" si="110"/>
        <v>41445</v>
      </c>
      <c r="G1941" s="13">
        <f>VLOOKUP(B1941,SAOM!B$2:D3486,3,0)</f>
        <v>41445</v>
      </c>
      <c r="H1941" s="13">
        <f t="shared" si="111"/>
        <v>41460</v>
      </c>
      <c r="I1941" s="13" t="s">
        <v>458</v>
      </c>
      <c r="J1941" s="10" t="s">
        <v>688</v>
      </c>
      <c r="K1941" s="33" t="str">
        <f>VLOOKUP(B1941,SAOM!B$2:H3483,4,0)</f>
        <v>A agendar</v>
      </c>
      <c r="L1941" s="10" t="s">
        <v>456</v>
      </c>
      <c r="M1941" s="33"/>
      <c r="N1941" s="11" t="s">
        <v>14021</v>
      </c>
      <c r="O1941" s="11" t="str">
        <f>VLOOKUP(N1941,Coordenadas!B$2:C2789,2,0)</f>
        <v>NORDESTE</v>
      </c>
      <c r="P1941" s="11" t="str">
        <f>VLOOKUP(N1941,Coordenadas!B$2:D2789,3,0)</f>
        <v>17°28'S</v>
      </c>
      <c r="Q1941" s="11" t="str">
        <f>VLOOKUP(N1941,Coordenadas!B$2:E2789,4,0)</f>
        <v>41°52'O</v>
      </c>
      <c r="R1941" s="33">
        <v>4033</v>
      </c>
      <c r="S1941" s="13">
        <v>41404</v>
      </c>
      <c r="T1941" s="35" t="str">
        <f>VLOOKUP(B1941,SAOM!B$2:M3483,9,0)</f>
        <v>Juliana Ramos Mateus</v>
      </c>
      <c r="U1941" s="13" t="str">
        <f>VLOOKUP(B1941,SAOM!B$2:N3483,10,0)</f>
        <v xml:space="preserve"> Povoado de Santa Cruz s/n - Zona Rural</v>
      </c>
      <c r="V1941" s="35" t="str">
        <f>VLOOKUP(B1941,SAOM!B$2:P3483,12,0)</f>
        <v>33- 88222123</v>
      </c>
      <c r="W1941" s="60" t="str">
        <f>VLOOKUP(B1941,SAOM!B$2:O3483,11,0)</f>
        <v>39820-000</v>
      </c>
      <c r="X1941" s="33" t="str">
        <f>VLOOKUP(B1941,SAOM!B$2:Q3483,13,0)</f>
        <v>-</v>
      </c>
      <c r="Y1941" s="13"/>
      <c r="Z1941" s="50"/>
      <c r="AA1941" s="28"/>
      <c r="AB1941" s="28"/>
      <c r="AC1941" s="287" t="e">
        <f>VLOOKUP(D1941,Faturamento!D$3:F3377,3,0)</f>
        <v>#N/A</v>
      </c>
      <c r="AD1941" s="41"/>
      <c r="AE1941" s="14"/>
      <c r="AF1941" s="14">
        <f t="shared" si="112"/>
        <v>90</v>
      </c>
      <c r="AG1941" s="14"/>
      <c r="AH1941" s="14"/>
      <c r="AI1941" s="47"/>
      <c r="AJ1941" s="114"/>
      <c r="AK1941" s="114"/>
      <c r="AL1941" s="11" t="str">
        <f>VLOOKUP(B1941,SAOM!B$2:U3600,20,0)</f>
        <v>-</v>
      </c>
    </row>
    <row r="1942" spans="1:38" s="15" customFormat="1" ht="15.75" customHeight="1">
      <c r="A1942" s="39">
        <v>6369</v>
      </c>
      <c r="B1942" s="31">
        <v>6369</v>
      </c>
      <c r="C1942" s="31">
        <v>6369</v>
      </c>
      <c r="D1942" s="33" t="str">
        <f>VLOOKUP(B1942,SAOM!B$2:H3600,7,0)</f>
        <v>-</v>
      </c>
      <c r="E1942" s="13">
        <v>41400</v>
      </c>
      <c r="F1942" s="13">
        <f t="shared" si="110"/>
        <v>41445</v>
      </c>
      <c r="G1942" s="13">
        <f>VLOOKUP(B1942,SAOM!B$2:D3487,3,0)</f>
        <v>41445</v>
      </c>
      <c r="H1942" s="13">
        <f t="shared" si="111"/>
        <v>41460</v>
      </c>
      <c r="I1942" s="13" t="s">
        <v>458</v>
      </c>
      <c r="J1942" s="10" t="s">
        <v>688</v>
      </c>
      <c r="K1942" s="33" t="str">
        <f>VLOOKUP(B1942,SAOM!B$2:H3484,4,0)</f>
        <v>A agendar</v>
      </c>
      <c r="L1942" s="10" t="s">
        <v>456</v>
      </c>
      <c r="M1942" s="33"/>
      <c r="N1942" s="11" t="s">
        <v>14021</v>
      </c>
      <c r="O1942" s="11" t="str">
        <f>VLOOKUP(N1942,Coordenadas!B$2:C2790,2,0)</f>
        <v>NORDESTE</v>
      </c>
      <c r="P1942" s="11" t="str">
        <f>VLOOKUP(N1942,Coordenadas!B$2:D2790,3,0)</f>
        <v>17°28'S</v>
      </c>
      <c r="Q1942" s="11" t="str">
        <f>VLOOKUP(N1942,Coordenadas!B$2:E2790,4,0)</f>
        <v>41°52'O</v>
      </c>
      <c r="R1942" s="33">
        <v>4033</v>
      </c>
      <c r="S1942" s="13">
        <v>41404</v>
      </c>
      <c r="T1942" s="35" t="str">
        <f>VLOOKUP(B1942,SAOM!B$2:M3484,9,0)</f>
        <v>Juliana Ramos Mateus</v>
      </c>
      <c r="U1942" s="13" t="str">
        <f>VLOOKUP(B1942,SAOM!B$2:N3484,10,0)</f>
        <v xml:space="preserve"> Povoado de Lambari s/n - Zona Rural</v>
      </c>
      <c r="V1942" s="35" t="str">
        <f>VLOOKUP(B1942,SAOM!B$2:P3484,12,0)</f>
        <v>33-35331403</v>
      </c>
      <c r="W1942" s="60" t="str">
        <f>VLOOKUP(B1942,SAOM!B$2:O3484,11,0)</f>
        <v>39820-000</v>
      </c>
      <c r="X1942" s="33" t="str">
        <f>VLOOKUP(B1942,SAOM!B$2:Q3484,13,0)</f>
        <v>-</v>
      </c>
      <c r="Y1942" s="13"/>
      <c r="Z1942" s="50"/>
      <c r="AA1942" s="28"/>
      <c r="AB1942" s="28"/>
      <c r="AC1942" s="287" t="e">
        <f>VLOOKUP(D1942,Faturamento!D$3:F3378,3,0)</f>
        <v>#N/A</v>
      </c>
      <c r="AD1942" s="41"/>
      <c r="AE1942" s="14"/>
      <c r="AF1942" s="14">
        <f t="shared" si="112"/>
        <v>90</v>
      </c>
      <c r="AG1942" s="14"/>
      <c r="AH1942" s="14"/>
      <c r="AI1942" s="47"/>
      <c r="AJ1942" s="114"/>
      <c r="AK1942" s="114"/>
      <c r="AL1942" s="11" t="str">
        <f>VLOOKUP(B1942,SAOM!B$2:U3601,20,0)</f>
        <v>-</v>
      </c>
    </row>
    <row r="1943" spans="1:38" s="15" customFormat="1" ht="15.75" customHeight="1">
      <c r="A1943" s="39">
        <v>6378</v>
      </c>
      <c r="B1943" s="31">
        <v>6378</v>
      </c>
      <c r="C1943" s="31">
        <v>6378</v>
      </c>
      <c r="D1943" s="33" t="str">
        <f>VLOOKUP(B1943,SAOM!B$2:H3601,7,0)</f>
        <v>-</v>
      </c>
      <c r="E1943" s="13">
        <v>41400</v>
      </c>
      <c r="F1943" s="13">
        <f t="shared" si="110"/>
        <v>41445</v>
      </c>
      <c r="G1943" s="13">
        <f>VLOOKUP(B1943,SAOM!B$2:D3488,3,0)</f>
        <v>41445</v>
      </c>
      <c r="H1943" s="13">
        <f t="shared" si="111"/>
        <v>41460</v>
      </c>
      <c r="I1943" s="13" t="s">
        <v>458</v>
      </c>
      <c r="J1943" s="10" t="s">
        <v>688</v>
      </c>
      <c r="K1943" s="33" t="str">
        <f>VLOOKUP(B1943,SAOM!B$2:H3485,4,0)</f>
        <v>A agendar</v>
      </c>
      <c r="L1943" s="10" t="s">
        <v>456</v>
      </c>
      <c r="M1943" s="33"/>
      <c r="N1943" s="11" t="s">
        <v>14021</v>
      </c>
      <c r="O1943" s="11" t="str">
        <f>VLOOKUP(N1943,Coordenadas!B$2:C2791,2,0)</f>
        <v>NORDESTE</v>
      </c>
      <c r="P1943" s="11" t="str">
        <f>VLOOKUP(N1943,Coordenadas!B$2:D2791,3,0)</f>
        <v>17°28'S</v>
      </c>
      <c r="Q1943" s="11" t="str">
        <f>VLOOKUP(N1943,Coordenadas!B$2:E2791,4,0)</f>
        <v>41°52'O</v>
      </c>
      <c r="R1943" s="33">
        <v>4033</v>
      </c>
      <c r="S1943" s="13">
        <v>41404</v>
      </c>
      <c r="T1943" s="35" t="str">
        <f>VLOOKUP(B1943,SAOM!B$2:M3485,9,0)</f>
        <v>Cléia / Juliana Ramos Mateus</v>
      </c>
      <c r="U1943" s="13" t="str">
        <f>VLOOKUP(B1943,SAOM!B$2:N3485,10,0)</f>
        <v xml:space="preserve"> Povoado Santa Barbara, s/n - Zona Rural</v>
      </c>
      <c r="V1943" s="35" t="str">
        <f>VLOOKUP(B1943,SAOM!B$2:P3485,12,0)</f>
        <v>33-35334058</v>
      </c>
      <c r="W1943" s="60" t="str">
        <f>VLOOKUP(B1943,SAOM!B$2:O3485,11,0)</f>
        <v>39820-000</v>
      </c>
      <c r="X1943" s="33" t="str">
        <f>VLOOKUP(B1943,SAOM!B$2:Q3485,13,0)</f>
        <v>-</v>
      </c>
      <c r="Y1943" s="13"/>
      <c r="Z1943" s="50"/>
      <c r="AA1943" s="28"/>
      <c r="AB1943" s="28"/>
      <c r="AC1943" s="287" t="e">
        <f>VLOOKUP(D1943,Faturamento!D$3:F3379,3,0)</f>
        <v>#N/A</v>
      </c>
      <c r="AD1943" s="41"/>
      <c r="AE1943" s="14"/>
      <c r="AF1943" s="14">
        <f t="shared" si="112"/>
        <v>90</v>
      </c>
      <c r="AG1943" s="14"/>
      <c r="AH1943" s="14"/>
      <c r="AI1943" s="47"/>
      <c r="AJ1943" s="114"/>
      <c r="AK1943" s="114"/>
      <c r="AL1943" s="11" t="str">
        <f>VLOOKUP(B1943,SAOM!B$2:U3602,20,0)</f>
        <v>-</v>
      </c>
    </row>
    <row r="1944" spans="1:38" s="15" customFormat="1" ht="15.75" customHeight="1">
      <c r="A1944" s="39">
        <v>6379</v>
      </c>
      <c r="B1944" s="31">
        <v>6379</v>
      </c>
      <c r="C1944" s="31">
        <v>6379</v>
      </c>
      <c r="D1944" s="33" t="str">
        <f>VLOOKUP(B1944,SAOM!B$2:H3602,7,0)</f>
        <v>-</v>
      </c>
      <c r="E1944" s="13">
        <v>41400</v>
      </c>
      <c r="F1944" s="13">
        <f t="shared" si="110"/>
        <v>41445</v>
      </c>
      <c r="G1944" s="13">
        <f>VLOOKUP(B1944,SAOM!B$2:D3489,3,0)</f>
        <v>41445</v>
      </c>
      <c r="H1944" s="13">
        <f t="shared" si="111"/>
        <v>41460</v>
      </c>
      <c r="I1944" s="13" t="s">
        <v>458</v>
      </c>
      <c r="J1944" s="10" t="s">
        <v>688</v>
      </c>
      <c r="K1944" s="33" t="str">
        <f>VLOOKUP(B1944,SAOM!B$2:H3486,4,0)</f>
        <v>A agendar</v>
      </c>
      <c r="L1944" s="10" t="s">
        <v>456</v>
      </c>
      <c r="M1944" s="33"/>
      <c r="N1944" s="11" t="s">
        <v>14021</v>
      </c>
      <c r="O1944" s="11" t="str">
        <f>VLOOKUP(N1944,Coordenadas!B$2:C2792,2,0)</f>
        <v>NORDESTE</v>
      </c>
      <c r="P1944" s="11" t="str">
        <f>VLOOKUP(N1944,Coordenadas!B$2:D2792,3,0)</f>
        <v>17°28'S</v>
      </c>
      <c r="Q1944" s="11" t="str">
        <f>VLOOKUP(N1944,Coordenadas!B$2:E2792,4,0)</f>
        <v>41°52'O</v>
      </c>
      <c r="R1944" s="33">
        <v>4033</v>
      </c>
      <c r="S1944" s="13">
        <v>41404</v>
      </c>
      <c r="T1944" s="35" t="str">
        <f>VLOOKUP(B1944,SAOM!B$2:M3486,9,0)</f>
        <v>Juliana Ramos Mateus</v>
      </c>
      <c r="U1944" s="13" t="str">
        <f>VLOOKUP(B1944,SAOM!B$2:N3486,10,0)</f>
        <v xml:space="preserve"> Rua Inácio Bahia, s/n - Zona Rural</v>
      </c>
      <c r="V1944" s="35" t="str">
        <f>VLOOKUP(B1944,SAOM!B$2:P3486,12,0)</f>
        <v>33- 35331403</v>
      </c>
      <c r="W1944" s="60" t="str">
        <f>VLOOKUP(B1944,SAOM!B$2:O3486,11,0)</f>
        <v>39820-000</v>
      </c>
      <c r="X1944" s="33" t="str">
        <f>VLOOKUP(B1944,SAOM!B$2:Q3486,13,0)</f>
        <v>-</v>
      </c>
      <c r="Y1944" s="13"/>
      <c r="Z1944" s="50"/>
      <c r="AA1944" s="28"/>
      <c r="AB1944" s="28"/>
      <c r="AC1944" s="287" t="e">
        <f>VLOOKUP(D1944,Faturamento!D$3:F3380,3,0)</f>
        <v>#N/A</v>
      </c>
      <c r="AD1944" s="41"/>
      <c r="AE1944" s="14"/>
      <c r="AF1944" s="14">
        <f t="shared" si="112"/>
        <v>90</v>
      </c>
      <c r="AG1944" s="14"/>
      <c r="AH1944" s="14"/>
      <c r="AI1944" s="47"/>
      <c r="AJ1944" s="114"/>
      <c r="AK1944" s="114"/>
      <c r="AL1944" s="11" t="str">
        <f>VLOOKUP(B1944,SAOM!B$2:U3603,20,0)</f>
        <v>-</v>
      </c>
    </row>
    <row r="1945" spans="1:38" s="15" customFormat="1" ht="15.75" customHeight="1">
      <c r="A1945" s="39">
        <v>6380</v>
      </c>
      <c r="B1945" s="31">
        <v>6380</v>
      </c>
      <c r="C1945" s="31">
        <v>6380</v>
      </c>
      <c r="D1945" s="33" t="str">
        <f>VLOOKUP(B1945,SAOM!B$2:H3603,7,0)</f>
        <v>-</v>
      </c>
      <c r="E1945" s="13">
        <v>41400</v>
      </c>
      <c r="F1945" s="13">
        <f t="shared" si="110"/>
        <v>41445</v>
      </c>
      <c r="G1945" s="13">
        <f>VLOOKUP(B1945,SAOM!B$2:D3490,3,0)</f>
        <v>41445</v>
      </c>
      <c r="H1945" s="13">
        <f t="shared" si="111"/>
        <v>41460</v>
      </c>
      <c r="I1945" s="13" t="s">
        <v>458</v>
      </c>
      <c r="J1945" s="10" t="s">
        <v>688</v>
      </c>
      <c r="K1945" s="33" t="str">
        <f>VLOOKUP(B1945,SAOM!B$2:H3487,4,0)</f>
        <v>A agendar</v>
      </c>
      <c r="L1945" s="10" t="s">
        <v>456</v>
      </c>
      <c r="M1945" s="33"/>
      <c r="N1945" s="11" t="s">
        <v>14021</v>
      </c>
      <c r="O1945" s="11" t="str">
        <f>VLOOKUP(N1945,Coordenadas!B$2:C2793,2,0)</f>
        <v>NORDESTE</v>
      </c>
      <c r="P1945" s="11" t="str">
        <f>VLOOKUP(N1945,Coordenadas!B$2:D2793,3,0)</f>
        <v>17°28'S</v>
      </c>
      <c r="Q1945" s="11" t="str">
        <f>VLOOKUP(N1945,Coordenadas!B$2:E2793,4,0)</f>
        <v>41°52'O</v>
      </c>
      <c r="R1945" s="33">
        <v>4033</v>
      </c>
      <c r="S1945" s="13">
        <v>41404</v>
      </c>
      <c r="T1945" s="35" t="str">
        <f>VLOOKUP(B1945,SAOM!B$2:M3487,9,0)</f>
        <v>Juliana Ramos Mateus / Carla</v>
      </c>
      <c r="U1945" s="13" t="str">
        <f>VLOOKUP(B1945,SAOM!B$2:N3487,10,0)</f>
        <v xml:space="preserve"> Rua Principal, S/N - Zona Rural</v>
      </c>
      <c r="V1945" s="35" t="str">
        <f>VLOOKUP(B1945,SAOM!B$2:P3487,12,0)</f>
        <v>33- 35331403</v>
      </c>
      <c r="W1945" s="60" t="str">
        <f>VLOOKUP(B1945,SAOM!B$2:O3487,11,0)</f>
        <v>39820-000</v>
      </c>
      <c r="X1945" s="33" t="str">
        <f>VLOOKUP(B1945,SAOM!B$2:Q3487,13,0)</f>
        <v>-</v>
      </c>
      <c r="Y1945" s="13"/>
      <c r="Z1945" s="50"/>
      <c r="AA1945" s="28"/>
      <c r="AB1945" s="28"/>
      <c r="AC1945" s="287" t="e">
        <f>VLOOKUP(D1945,Faturamento!D$3:F3381,3,0)</f>
        <v>#N/A</v>
      </c>
      <c r="AD1945" s="41"/>
      <c r="AE1945" s="14"/>
      <c r="AF1945" s="14">
        <f t="shared" si="112"/>
        <v>90</v>
      </c>
      <c r="AG1945" s="14"/>
      <c r="AH1945" s="14"/>
      <c r="AI1945" s="47"/>
      <c r="AJ1945" s="114"/>
      <c r="AK1945" s="114"/>
      <c r="AL1945" s="11" t="str">
        <f>VLOOKUP(B1945,SAOM!B$2:U3604,20,0)</f>
        <v>-</v>
      </c>
    </row>
  </sheetData>
  <autoFilter ref="A4:AL1945">
    <filterColumn colId="9"/>
    <filterColumn colId="11"/>
    <filterColumn colId="12"/>
    <filterColumn colId="28"/>
  </autoFilter>
  <sortState ref="A242:AN417">
    <sortCondition ref="N242:N417"/>
    <sortCondition ref="B242:B417"/>
  </sortState>
  <customSheetViews>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L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sheetPr codeName="Plan2"/>
  <dimension ref="B1:P152"/>
  <sheetViews>
    <sheetView workbookViewId="0">
      <pane ySplit="3" topLeftCell="A140" activePane="bottomLeft" state="frozen"/>
      <selection pane="bottomLeft" activeCell="B142" sqref="B142:M152"/>
    </sheetView>
  </sheetViews>
  <sheetFormatPr defaultRowHeight="16.5" customHeight="1"/>
  <cols>
    <col min="1" max="1" width="9.140625" style="23"/>
    <col min="2" max="2" width="17.42578125" style="23" bestFit="1" customWidth="1"/>
    <col min="3" max="4" width="10.7109375" style="23" bestFit="1" customWidth="1"/>
    <col min="5" max="5" width="12.5703125" style="23" customWidth="1"/>
    <col min="6" max="12" width="10.7109375" style="23" bestFit="1" customWidth="1"/>
    <col min="13" max="16384" width="9.140625" style="23"/>
  </cols>
  <sheetData>
    <row r="1" spans="2:16" ht="8.25" customHeight="1" thickBot="1"/>
    <row r="2" spans="2:16" ht="20.25" customHeight="1" thickBot="1">
      <c r="B2" s="158" t="s">
        <v>9627</v>
      </c>
      <c r="C2" s="173">
        <f>2400-C3</f>
        <v>759</v>
      </c>
    </row>
    <row r="3" spans="2:16" ht="22.5" customHeight="1" thickBot="1">
      <c r="B3" s="158" t="s">
        <v>6540</v>
      </c>
      <c r="C3" s="173">
        <f>COUNTIF(VODANET!J5:J4970,"ACEITO")</f>
        <v>1641</v>
      </c>
      <c r="D3" s="44"/>
      <c r="E3" s="159" t="s">
        <v>6893</v>
      </c>
      <c r="F3" s="213">
        <v>1</v>
      </c>
      <c r="G3" s="44"/>
      <c r="H3" s="159" t="s">
        <v>1322</v>
      </c>
      <c r="I3" s="213">
        <f>SUM(C83:C84)</f>
        <v>1</v>
      </c>
      <c r="J3" s="159" t="s">
        <v>1555</v>
      </c>
      <c r="K3" s="213">
        <f>SUM(D84)</f>
        <v>0</v>
      </c>
      <c r="L3" s="159" t="s">
        <v>11995</v>
      </c>
      <c r="M3" s="213">
        <v>1</v>
      </c>
      <c r="O3" s="23" t="s">
        <v>7775</v>
      </c>
      <c r="P3" s="23">
        <v>5</v>
      </c>
    </row>
    <row r="5" spans="2:16" ht="16.5" customHeight="1">
      <c r="B5" s="96" t="s">
        <v>5604</v>
      </c>
      <c r="C5" s="23">
        <v>1</v>
      </c>
      <c r="E5" s="23">
        <v>2</v>
      </c>
      <c r="G5" s="23">
        <v>3</v>
      </c>
      <c r="I5" s="23">
        <v>4</v>
      </c>
      <c r="M5" s="23">
        <v>5</v>
      </c>
      <c r="N5" s="23" t="s">
        <v>5605</v>
      </c>
    </row>
    <row r="6" spans="2:16" ht="16.5" customHeight="1">
      <c r="B6" s="23" t="s">
        <v>5606</v>
      </c>
      <c r="C6" s="23">
        <v>27</v>
      </c>
      <c r="E6" s="23">
        <v>44</v>
      </c>
      <c r="G6" s="23">
        <v>52</v>
      </c>
      <c r="I6" s="23">
        <v>36</v>
      </c>
      <c r="M6" s="23">
        <v>0</v>
      </c>
      <c r="N6" s="23">
        <f>SUM(C6:M6)</f>
        <v>159</v>
      </c>
    </row>
    <row r="7" spans="2:16" ht="16.5" customHeight="1">
      <c r="B7" s="23" t="s">
        <v>5607</v>
      </c>
      <c r="C7" s="23">
        <v>21</v>
      </c>
      <c r="E7" s="23">
        <v>11</v>
      </c>
      <c r="G7" s="23">
        <v>30</v>
      </c>
      <c r="I7" s="23">
        <v>37</v>
      </c>
      <c r="M7" s="23">
        <v>15</v>
      </c>
      <c r="N7" s="23">
        <f>SUM(C7:M7)</f>
        <v>114</v>
      </c>
    </row>
    <row r="8" spans="2:16" ht="16.5" customHeight="1">
      <c r="B8" s="23" t="s">
        <v>5608</v>
      </c>
      <c r="C8" s="23" t="s">
        <v>5608</v>
      </c>
      <c r="E8" s="23" t="s">
        <v>5608</v>
      </c>
      <c r="G8" s="23" t="s">
        <v>5608</v>
      </c>
      <c r="I8" s="23" t="s">
        <v>5608</v>
      </c>
      <c r="N8" s="23" t="s">
        <v>4162</v>
      </c>
    </row>
    <row r="9" spans="2:16" ht="16.5" customHeight="1">
      <c r="B9" s="23" t="s">
        <v>5609</v>
      </c>
      <c r="C9" s="23" t="s">
        <v>5610</v>
      </c>
      <c r="E9" s="23" t="s">
        <v>5611</v>
      </c>
      <c r="G9" s="23" t="s">
        <v>5612</v>
      </c>
      <c r="I9" s="23" t="s">
        <v>5609</v>
      </c>
      <c r="N9" s="23" t="s">
        <v>4162</v>
      </c>
    </row>
    <row r="10" spans="2:16" ht="16.5" customHeight="1">
      <c r="B10" s="23" t="s">
        <v>5613</v>
      </c>
      <c r="C10" s="23">
        <v>88</v>
      </c>
      <c r="E10" s="23">
        <v>26</v>
      </c>
      <c r="G10" s="23">
        <f>SUM(C10:E10)</f>
        <v>114</v>
      </c>
      <c r="I10" s="23" t="s">
        <v>5609</v>
      </c>
      <c r="N10" s="23" t="s">
        <v>4162</v>
      </c>
    </row>
    <row r="11" spans="2:16" ht="16.5" customHeight="1">
      <c r="B11" s="23" t="s">
        <v>5614</v>
      </c>
      <c r="C11" s="23">
        <v>0</v>
      </c>
      <c r="E11" s="23">
        <v>0</v>
      </c>
      <c r="G11" s="23">
        <f>SUM(C11:E11)</f>
        <v>0</v>
      </c>
      <c r="I11" s="23" t="s">
        <v>5609</v>
      </c>
      <c r="N11" s="23" t="s">
        <v>4162</v>
      </c>
    </row>
    <row r="12" spans="2:16" ht="16.5" customHeight="1">
      <c r="B12" s="23" t="s">
        <v>5615</v>
      </c>
      <c r="C12" s="23">
        <v>0</v>
      </c>
      <c r="E12" s="23">
        <v>0</v>
      </c>
      <c r="G12" s="23">
        <f>SUM(C12:E12)</f>
        <v>0</v>
      </c>
    </row>
    <row r="15" spans="2:16" ht="16.5" customHeight="1">
      <c r="B15" s="96" t="s">
        <v>5715</v>
      </c>
      <c r="C15" s="23">
        <v>1</v>
      </c>
      <c r="D15" s="23">
        <v>2</v>
      </c>
      <c r="E15" s="23">
        <v>3</v>
      </c>
      <c r="F15" s="23">
        <v>4</v>
      </c>
      <c r="G15" s="23">
        <v>5</v>
      </c>
      <c r="H15" s="1" t="s">
        <v>5605</v>
      </c>
    </row>
    <row r="16" spans="2:16" ht="16.5" customHeight="1">
      <c r="B16" s="23" t="s">
        <v>5606</v>
      </c>
      <c r="C16" s="23">
        <v>40</v>
      </c>
      <c r="D16" s="23">
        <v>40</v>
      </c>
      <c r="E16" s="23">
        <v>40</v>
      </c>
      <c r="F16" s="23">
        <v>40</v>
      </c>
      <c r="G16" s="23">
        <v>40</v>
      </c>
      <c r="H16" s="23">
        <v>200</v>
      </c>
    </row>
    <row r="17" spans="2:14" ht="16.5" customHeight="1">
      <c r="B17" s="23" t="s">
        <v>5607</v>
      </c>
      <c r="C17" s="23">
        <v>56</v>
      </c>
      <c r="D17" s="23">
        <v>41</v>
      </c>
      <c r="E17" s="23">
        <v>57</v>
      </c>
      <c r="F17" s="23">
        <v>21</v>
      </c>
      <c r="G17" s="23">
        <v>22</v>
      </c>
      <c r="H17" s="23">
        <f>SUM(C17:G17)</f>
        <v>197</v>
      </c>
    </row>
    <row r="18" spans="2:14" ht="16.5" customHeight="1">
      <c r="B18" s="23" t="s">
        <v>5608</v>
      </c>
      <c r="C18" s="23" t="s">
        <v>5608</v>
      </c>
      <c r="E18" s="23" t="s">
        <v>5608</v>
      </c>
      <c r="G18" s="23" t="s">
        <v>5608</v>
      </c>
      <c r="I18" s="23" t="s">
        <v>5608</v>
      </c>
      <c r="N18" s="23" t="s">
        <v>4162</v>
      </c>
    </row>
    <row r="19" spans="2:14" ht="16.5" customHeight="1">
      <c r="B19" s="23" t="s">
        <v>5609</v>
      </c>
      <c r="C19" s="23" t="s">
        <v>5610</v>
      </c>
      <c r="E19" s="23" t="s">
        <v>5611</v>
      </c>
      <c r="G19" s="23" t="s">
        <v>5612</v>
      </c>
      <c r="I19" s="23" t="s">
        <v>5609</v>
      </c>
      <c r="N19" s="23" t="s">
        <v>4162</v>
      </c>
    </row>
    <row r="20" spans="2:14" ht="16.5" customHeight="1">
      <c r="B20" s="23" t="s">
        <v>5613</v>
      </c>
      <c r="C20" s="23">
        <v>171</v>
      </c>
      <c r="E20" s="23">
        <v>26</v>
      </c>
      <c r="G20" s="23">
        <f>SUM(C20:E20)</f>
        <v>197</v>
      </c>
      <c r="I20" s="23" t="s">
        <v>5609</v>
      </c>
      <c r="N20" s="23" t="s">
        <v>4162</v>
      </c>
    </row>
    <row r="21" spans="2:14" ht="16.5" customHeight="1">
      <c r="B21" s="23" t="s">
        <v>5614</v>
      </c>
      <c r="C21" s="23">
        <v>1</v>
      </c>
      <c r="E21" s="23">
        <v>0</v>
      </c>
      <c r="G21" s="23">
        <f>SUM(C21:E21)</f>
        <v>1</v>
      </c>
      <c r="I21" s="23" t="s">
        <v>5609</v>
      </c>
      <c r="N21" s="23" t="s">
        <v>4162</v>
      </c>
    </row>
    <row r="22" spans="2:14" ht="16.5" customHeight="1">
      <c r="B22" s="23" t="s">
        <v>5615</v>
      </c>
      <c r="C22" s="23">
        <v>5</v>
      </c>
      <c r="E22" s="23">
        <v>0</v>
      </c>
      <c r="G22" s="23">
        <f>SUM(C22:E22)</f>
        <v>5</v>
      </c>
    </row>
    <row r="23" spans="2:14" ht="16.5" customHeight="1">
      <c r="E23" s="23" t="s">
        <v>5605</v>
      </c>
      <c r="G23" s="23">
        <f>SUM(G20:G22)</f>
        <v>203</v>
      </c>
    </row>
    <row r="25" spans="2:14" ht="16.5" customHeight="1" thickBot="1"/>
    <row r="26" spans="2:14" ht="22.5" customHeight="1" thickBot="1">
      <c r="B26" s="129" t="s">
        <v>5715</v>
      </c>
      <c r="C26" s="130">
        <v>41122</v>
      </c>
      <c r="D26" s="131">
        <v>41124</v>
      </c>
      <c r="E26" s="130">
        <v>41127</v>
      </c>
      <c r="F26" s="131">
        <v>41131</v>
      </c>
      <c r="G26" s="130">
        <v>41134</v>
      </c>
      <c r="H26" s="131">
        <v>41138</v>
      </c>
      <c r="I26" s="130">
        <v>41141</v>
      </c>
      <c r="J26" s="131">
        <v>41145</v>
      </c>
      <c r="K26" s="130">
        <v>41148</v>
      </c>
      <c r="L26" s="131">
        <v>41152</v>
      </c>
      <c r="M26" s="129" t="s">
        <v>5605</v>
      </c>
    </row>
    <row r="27" spans="2:14" ht="16.5" customHeight="1">
      <c r="B27" s="127" t="s">
        <v>5606</v>
      </c>
      <c r="C27" s="304">
        <v>40</v>
      </c>
      <c r="D27" s="305"/>
      <c r="E27" s="304">
        <v>40</v>
      </c>
      <c r="F27" s="305"/>
      <c r="G27" s="304">
        <v>40</v>
      </c>
      <c r="H27" s="305"/>
      <c r="I27" s="304">
        <v>40</v>
      </c>
      <c r="J27" s="305"/>
      <c r="K27" s="304">
        <v>40</v>
      </c>
      <c r="L27" s="305"/>
      <c r="M27" s="133">
        <f>SUM(C27:L27)</f>
        <v>200</v>
      </c>
    </row>
    <row r="28" spans="2:14" ht="16.5" customHeight="1">
      <c r="B28" s="127" t="s">
        <v>5607</v>
      </c>
      <c r="C28" s="304">
        <f>COUNTIFS(VODANET!$AA$5:$AA$4970,"&gt;="&amp;Mensal!C26,VODANET!$AA$5:$AA$4970,"&lt;="&amp;Mensal!D26)</f>
        <v>56</v>
      </c>
      <c r="D28" s="305"/>
      <c r="E28" s="304">
        <f>COUNTIFS(VODANET!$AA$5:$AA$4970,"&gt;="&amp;Mensal!E26,VODANET!$AA$5:$AA$4970,"&lt;="&amp;Mensal!F26)</f>
        <v>41</v>
      </c>
      <c r="F28" s="305"/>
      <c r="G28" s="304">
        <f>COUNTIFS(VODANET!$AA$5:$AA$4970,"&gt;="&amp;Mensal!G26,VODANET!$AA$5:$AA$4970,"&lt;="&amp;Mensal!H26)</f>
        <v>57</v>
      </c>
      <c r="H28" s="305"/>
      <c r="I28" s="304">
        <f>COUNTIFS(VODANET!$AA$5:$AA$4970,"&gt;="&amp;Mensal!I26,VODANET!$AA$5:$AA$4970,"&lt;="&amp;Mensal!J26)</f>
        <v>21</v>
      </c>
      <c r="J28" s="305"/>
      <c r="K28" s="304">
        <f>COUNTIFS(VODANET!$AA$5:$AA$4970,"&gt;="&amp;Mensal!K26,VODANET!$AA$5:$AA$4970,"&lt;="&amp;Mensal!L26)</f>
        <v>21</v>
      </c>
      <c r="L28" s="305"/>
      <c r="M28" s="133">
        <f>SUM(C28:L28)</f>
        <v>196</v>
      </c>
    </row>
    <row r="29" spans="2:14" ht="16.5" customHeight="1" thickBot="1">
      <c r="B29" s="128" t="s">
        <v>6891</v>
      </c>
      <c r="C29" s="302">
        <v>0</v>
      </c>
      <c r="D29" s="303"/>
      <c r="E29" s="302">
        <v>0</v>
      </c>
      <c r="F29" s="303"/>
      <c r="G29" s="302">
        <v>0</v>
      </c>
      <c r="H29" s="303"/>
      <c r="I29" s="302">
        <v>0</v>
      </c>
      <c r="J29" s="303"/>
      <c r="K29" s="302">
        <v>6</v>
      </c>
      <c r="L29" s="303"/>
      <c r="M29" s="134"/>
    </row>
    <row r="30" spans="2:14" ht="16.5" customHeight="1" thickBot="1">
      <c r="B30" s="23" t="s">
        <v>5608</v>
      </c>
      <c r="C30" s="23" t="s">
        <v>5608</v>
      </c>
      <c r="E30" s="23" t="s">
        <v>5608</v>
      </c>
      <c r="G30" s="23" t="s">
        <v>5608</v>
      </c>
      <c r="I30" s="23" t="s">
        <v>5608</v>
      </c>
    </row>
    <row r="31" spans="2:14" ht="16.5" customHeight="1" thickBot="1">
      <c r="B31" s="23" t="s">
        <v>5609</v>
      </c>
      <c r="C31" s="161" t="s">
        <v>5610</v>
      </c>
      <c r="D31" s="161" t="s">
        <v>5611</v>
      </c>
      <c r="E31" s="161" t="s">
        <v>5612</v>
      </c>
      <c r="I31" s="23" t="s">
        <v>5609</v>
      </c>
    </row>
    <row r="32" spans="2:14" ht="16.5" customHeight="1" thickBot="1">
      <c r="B32" s="160" t="s">
        <v>5613</v>
      </c>
      <c r="C32" s="163">
        <f>COUNTIFS(VODANET!$AA$5:$AA$4970,"&gt;="&amp;Mensal!$C$26,VODANET!$AA$5:$AA$4970,"&lt;="&amp;Mensal!$L$26,VODANET!$L$5:$L$4970,"LIDER")</f>
        <v>171</v>
      </c>
      <c r="D32" s="164">
        <f>COUNTIFS(VODANET!$AA$5:$AA$4970,"&gt;="&amp;Mensal!$C$26,VODANET!$AA$5:$AA$4970,"&lt;="&amp;Mensal!$L$26,VODANET!$L$5:$L$4970,"VODANET")</f>
        <v>25</v>
      </c>
      <c r="E32" s="170">
        <f>SUM(C32:D32)</f>
        <v>196</v>
      </c>
      <c r="I32" s="23" t="s">
        <v>5609</v>
      </c>
    </row>
    <row r="33" spans="2:11" ht="16.5" customHeight="1" thickBot="1">
      <c r="B33" s="160" t="s">
        <v>5614</v>
      </c>
      <c r="C33" s="165">
        <f>COUNTIFS(VODANET!$L$5:$L$4970,"LIDER",VODANET!$J$5:$J$4970,"A ACEITAR")</f>
        <v>1</v>
      </c>
      <c r="D33" s="162">
        <f>COUNTIFS(VODANET!$L$5:$L$4970,"VODANET",VODANET!$J$5:$J$4970,"A ACEITAR")</f>
        <v>0</v>
      </c>
      <c r="E33" s="171">
        <f>SUM(C33:D33)</f>
        <v>1</v>
      </c>
      <c r="I33" s="23" t="s">
        <v>5609</v>
      </c>
    </row>
    <row r="34" spans="2:11" ht="16.5" customHeight="1" thickBot="1">
      <c r="B34" s="160" t="s">
        <v>5615</v>
      </c>
      <c r="C34" s="166">
        <f>COUNTIFS(VODANET!$L$5:$L$4970,"LIDER",VODANET!$J$5:$J$4970,"EM ANDAMENTO")</f>
        <v>0</v>
      </c>
      <c r="D34" s="167">
        <f>COUNTIFS(VODANET!$L$5:$L$4970,"VODANET",VODANET!$J$5:$J$4970,"EM ANDAMENTO")</f>
        <v>0</v>
      </c>
      <c r="E34" s="172">
        <f>SUM(C34:D34)</f>
        <v>0</v>
      </c>
    </row>
    <row r="35" spans="2:11" ht="16.5" customHeight="1" thickBot="1">
      <c r="C35" s="1"/>
      <c r="D35" s="168" t="s">
        <v>5605</v>
      </c>
      <c r="E35" s="169">
        <f>SUM(E32:E34)</f>
        <v>197</v>
      </c>
    </row>
    <row r="36" spans="2:11" ht="16.5" customHeight="1" thickBot="1"/>
    <row r="37" spans="2:11" ht="16.5" customHeight="1" thickBot="1">
      <c r="B37" s="158" t="s">
        <v>6540</v>
      </c>
      <c r="C37" s="173">
        <f>C3</f>
        <v>1641</v>
      </c>
    </row>
    <row r="38" spans="2:11" ht="24.75" customHeight="1" thickBot="1">
      <c r="B38" s="129" t="s">
        <v>6706</v>
      </c>
      <c r="C38" s="130">
        <v>41155</v>
      </c>
      <c r="D38" s="131">
        <v>41159</v>
      </c>
      <c r="E38" s="130">
        <v>41162</v>
      </c>
      <c r="F38" s="131">
        <v>41166</v>
      </c>
      <c r="G38" s="130">
        <v>41169</v>
      </c>
      <c r="H38" s="131">
        <v>41173</v>
      </c>
      <c r="I38" s="130">
        <v>41176</v>
      </c>
      <c r="J38" s="131">
        <v>41180</v>
      </c>
      <c r="K38" s="132" t="s">
        <v>5605</v>
      </c>
    </row>
    <row r="39" spans="2:11" ht="16.5" customHeight="1">
      <c r="B39" s="127" t="s">
        <v>5606</v>
      </c>
      <c r="C39" s="304">
        <v>18</v>
      </c>
      <c r="D39" s="305"/>
      <c r="E39" s="304">
        <v>58</v>
      </c>
      <c r="F39" s="305"/>
      <c r="G39" s="304">
        <v>58</v>
      </c>
      <c r="H39" s="305"/>
      <c r="I39" s="304">
        <v>56</v>
      </c>
      <c r="J39" s="305"/>
      <c r="K39" s="133">
        <f>SUM(C39:J39)</f>
        <v>190</v>
      </c>
    </row>
    <row r="40" spans="2:11" ht="16.5" customHeight="1">
      <c r="B40" s="127" t="s">
        <v>5607</v>
      </c>
      <c r="C40" s="304">
        <f>COUNTIFS(VODANET!$AA$5:$AA$4970,"&gt;="&amp;Mensal!C38,VODANET!$AA$5:$AA$4970,"&lt;="&amp;Mensal!D38)</f>
        <v>14</v>
      </c>
      <c r="D40" s="305"/>
      <c r="E40" s="304">
        <f>COUNTIFS(VODANET!$AA$5:$AA$4970,"&gt;="&amp;Mensal!E38,VODANET!$AA$5:$AA$4970,"&lt;="&amp;Mensal!F38)</f>
        <v>26</v>
      </c>
      <c r="F40" s="305"/>
      <c r="G40" s="304">
        <f>COUNTIFS(VODANET!$AA$5:$AA$4970,"&gt;="&amp;Mensal!G38,VODANET!$AA$5:$AA$4970,"&lt;="&amp;Mensal!H38)</f>
        <v>68</v>
      </c>
      <c r="H40" s="305"/>
      <c r="I40" s="304">
        <f>COUNTIFS(VODANET!$AA$5:$AA$4970,"&gt;="&amp;Mensal!I38,VODANET!$AA$5:$AA$4970,"&lt;="&amp;Mensal!J38)</f>
        <v>33</v>
      </c>
      <c r="J40" s="305"/>
      <c r="K40" s="133">
        <f>SUM(C40:J40)</f>
        <v>141</v>
      </c>
    </row>
    <row r="41" spans="2:11" ht="16.5" customHeight="1" thickBot="1">
      <c r="B41" s="128" t="s">
        <v>6891</v>
      </c>
      <c r="C41" s="302">
        <v>7</v>
      </c>
      <c r="D41" s="303"/>
      <c r="E41" s="302">
        <v>16</v>
      </c>
      <c r="F41" s="303"/>
      <c r="G41" s="302">
        <v>6</v>
      </c>
      <c r="H41" s="303"/>
      <c r="I41" s="302">
        <v>15</v>
      </c>
      <c r="J41" s="303"/>
      <c r="K41" s="134"/>
    </row>
    <row r="42" spans="2:11" ht="16.5" customHeight="1" thickBot="1">
      <c r="B42" s="23" t="s">
        <v>5608</v>
      </c>
      <c r="C42" s="23" t="s">
        <v>5608</v>
      </c>
      <c r="E42" s="23" t="s">
        <v>5608</v>
      </c>
      <c r="G42" s="23" t="s">
        <v>5608</v>
      </c>
      <c r="I42" s="23" t="s">
        <v>5608</v>
      </c>
    </row>
    <row r="43" spans="2:11" ht="16.5" customHeight="1" thickBot="1">
      <c r="B43" s="23" t="s">
        <v>5609</v>
      </c>
      <c r="C43" s="161" t="s">
        <v>5610</v>
      </c>
      <c r="D43" s="161" t="s">
        <v>5611</v>
      </c>
      <c r="E43" s="161" t="s">
        <v>5612</v>
      </c>
      <c r="I43" s="23" t="s">
        <v>5609</v>
      </c>
    </row>
    <row r="44" spans="2:11" ht="16.5" customHeight="1" thickBot="1">
      <c r="B44" s="160" t="s">
        <v>5613</v>
      </c>
      <c r="C44" s="163">
        <f>COUNTIFS(VODANET!$AA$5:$AA$4970,"&gt;="&amp;Mensal!$C$38,VODANET!$AA$5:$AA$4970,"&lt;="&amp;Mensal!$J$38,VODANET!$L$5:$L$4970,"LIDER")</f>
        <v>128</v>
      </c>
      <c r="D44" s="164">
        <f>COUNTIFS(VODANET!$AA$5:$AA$4970,"&gt;="&amp;Mensal!$C$38,VODANET!$AA$5:$AA$4970,"&lt;="&amp;Mensal!$J$38,VODANET!$L$5:$L$4970,"VODANET")</f>
        <v>13</v>
      </c>
      <c r="E44" s="170">
        <f>SUM(C44:D44)</f>
        <v>141</v>
      </c>
      <c r="I44" s="23" t="s">
        <v>5609</v>
      </c>
    </row>
    <row r="45" spans="2:11" ht="16.5" customHeight="1" thickBot="1">
      <c r="B45" s="160" t="s">
        <v>5614</v>
      </c>
      <c r="C45" s="165">
        <f>COUNTIFS(VODANET!$L$5:$L$4970,"LIDER",VODANET!$J$5:$J$4970,"A ACEITAR")</f>
        <v>1</v>
      </c>
      <c r="D45" s="162">
        <f>COUNTIFS(VODANET!$L$5:$L$4970,"VODANET",VODANET!$J$5:$J$4970,"A ACEITAR")</f>
        <v>0</v>
      </c>
      <c r="E45" s="171">
        <f>SUM(C45:D45)</f>
        <v>1</v>
      </c>
      <c r="I45" s="23" t="s">
        <v>5609</v>
      </c>
    </row>
    <row r="46" spans="2:11" ht="16.5" customHeight="1" thickBot="1">
      <c r="B46" s="160" t="s">
        <v>5615</v>
      </c>
      <c r="C46" s="166">
        <f>COUNTIFS(VODANET!$L$5:$L$4970,"LIDER",VODANET!$J$5:$J$4970,"EM ANDAMENTO")</f>
        <v>0</v>
      </c>
      <c r="D46" s="167">
        <f>COUNTIFS(VODANET!$L$5:$L$4970,"VODANET",VODANET!$J$5:$J$4970,"EM ANDAMENTO")</f>
        <v>0</v>
      </c>
      <c r="E46" s="172">
        <f>SUM(C46:D46)</f>
        <v>0</v>
      </c>
    </row>
    <row r="47" spans="2:11" ht="16.5" customHeight="1" thickBot="1">
      <c r="C47" s="1"/>
      <c r="D47" s="168" t="s">
        <v>5605</v>
      </c>
      <c r="E47" s="169">
        <f>SUM(E44:E46)</f>
        <v>142</v>
      </c>
    </row>
    <row r="49" spans="2:13" ht="16.5" customHeight="1" thickBot="1"/>
    <row r="50" spans="2:13" ht="16.5" customHeight="1" thickBot="1">
      <c r="B50" s="158" t="s">
        <v>6540</v>
      </c>
      <c r="C50" s="173">
        <f>C3</f>
        <v>1641</v>
      </c>
    </row>
    <row r="51" spans="2:13" ht="16.5" customHeight="1" thickBot="1">
      <c r="B51" s="129" t="s">
        <v>6707</v>
      </c>
      <c r="C51" s="130">
        <v>41183</v>
      </c>
      <c r="D51" s="131">
        <v>41187</v>
      </c>
      <c r="E51" s="130">
        <v>41190</v>
      </c>
      <c r="F51" s="131">
        <v>41194</v>
      </c>
      <c r="G51" s="130">
        <v>41197</v>
      </c>
      <c r="H51" s="131">
        <v>41201</v>
      </c>
      <c r="I51" s="130">
        <v>41204</v>
      </c>
      <c r="J51" s="131">
        <v>41208</v>
      </c>
      <c r="K51" s="130">
        <v>41211</v>
      </c>
      <c r="L51" s="131">
        <v>41213</v>
      </c>
      <c r="M51" s="132" t="s">
        <v>5605</v>
      </c>
    </row>
    <row r="52" spans="2:13" ht="16.5" customHeight="1">
      <c r="B52" s="127" t="s">
        <v>5606</v>
      </c>
      <c r="C52" s="304">
        <v>50</v>
      </c>
      <c r="D52" s="305"/>
      <c r="E52" s="304">
        <v>20</v>
      </c>
      <c r="F52" s="305"/>
      <c r="G52" s="304">
        <v>20</v>
      </c>
      <c r="H52" s="305"/>
      <c r="I52" s="304">
        <v>90</v>
      </c>
      <c r="J52" s="305"/>
      <c r="K52" s="304">
        <v>10</v>
      </c>
      <c r="L52" s="305"/>
      <c r="M52" s="133">
        <f>SUM(C52:L52)</f>
        <v>190</v>
      </c>
    </row>
    <row r="53" spans="2:13" ht="16.5" customHeight="1">
      <c r="B53" s="127" t="s">
        <v>5607</v>
      </c>
      <c r="C53" s="304">
        <f>COUNTIFS(VODANET!$AA$5:$AA$4970,"&gt;="&amp;Mensal!C51,VODANET!$AA$5:$AA$4970,"&lt;="&amp;Mensal!D51)</f>
        <v>29</v>
      </c>
      <c r="D53" s="305"/>
      <c r="E53" s="304">
        <f>COUNTIFS(VODANET!$AA$5:$AA$4970,"&gt;="&amp;Mensal!E51,VODANET!$AA$5:$AA$4970,"&lt;="&amp;Mensal!F51)</f>
        <v>12</v>
      </c>
      <c r="F53" s="305"/>
      <c r="G53" s="304">
        <f>COUNTIFS(VODANET!$AA$5:$AA$4970,"&gt;="&amp;Mensal!G51,VODANET!$AA$5:$AA$4970,"&lt;="&amp;Mensal!H51)</f>
        <v>17</v>
      </c>
      <c r="H53" s="305"/>
      <c r="I53" s="304">
        <f>COUNTIFS(VODANET!$AA$5:$AA$4970,"&gt;="&amp;Mensal!I51,VODANET!$AA$5:$AA$4970,"&lt;="&amp;Mensal!J51)</f>
        <v>33</v>
      </c>
      <c r="J53" s="305"/>
      <c r="K53" s="304">
        <f>COUNTIFS(VODANET!$AA$5:$AA$4970,"&gt;="&amp;Mensal!K51,VODANET!$AA$5:$AA$4970,"&lt;="&amp;Mensal!L51)</f>
        <v>22</v>
      </c>
      <c r="L53" s="305"/>
      <c r="M53" s="133">
        <f>SUM(C53:L53)</f>
        <v>113</v>
      </c>
    </row>
    <row r="54" spans="2:13" ht="16.5" customHeight="1" thickBot="1">
      <c r="B54" s="128" t="s">
        <v>6891</v>
      </c>
      <c r="C54" s="302">
        <v>3</v>
      </c>
      <c r="D54" s="303"/>
      <c r="E54" s="302">
        <v>7</v>
      </c>
      <c r="F54" s="303"/>
      <c r="G54" s="302">
        <v>6</v>
      </c>
      <c r="H54" s="303"/>
      <c r="I54" s="302">
        <v>0</v>
      </c>
      <c r="J54" s="303"/>
      <c r="K54" s="302">
        <v>0</v>
      </c>
      <c r="L54" s="303"/>
      <c r="M54" s="134"/>
    </row>
    <row r="55" spans="2:13" ht="16.5" customHeight="1" thickBot="1">
      <c r="B55" s="23" t="s">
        <v>5608</v>
      </c>
      <c r="C55" s="23" t="s">
        <v>5608</v>
      </c>
      <c r="E55" s="23" t="s">
        <v>5608</v>
      </c>
      <c r="G55" s="23" t="s">
        <v>5608</v>
      </c>
      <c r="I55" s="23" t="s">
        <v>5608</v>
      </c>
    </row>
    <row r="56" spans="2:13" ht="16.5" customHeight="1" thickBot="1">
      <c r="B56" s="23" t="s">
        <v>5609</v>
      </c>
      <c r="C56" s="161" t="s">
        <v>5610</v>
      </c>
      <c r="D56" s="161" t="s">
        <v>5611</v>
      </c>
      <c r="E56" s="161" t="s">
        <v>5612</v>
      </c>
      <c r="I56" s="23" t="s">
        <v>5609</v>
      </c>
    </row>
    <row r="57" spans="2:13" ht="16.5" customHeight="1" thickBot="1">
      <c r="B57" s="160" t="s">
        <v>5613</v>
      </c>
      <c r="C57" s="163">
        <f>COUNTIFS(VODANET!$AA$5:$AA$4970,"&gt;="&amp;Mensal!$C$51,VODANET!$AA$5:$AA$4970,"&lt;="&amp;Mensal!$L$51,VODANET!$L$5:$L$4970,"LIDER")</f>
        <v>100</v>
      </c>
      <c r="D57" s="164">
        <f>COUNTIFS(VODANET!$AA$5:$AA$4970,"&gt;="&amp;C51,VODANET!$AA$5:$AA$4970,"&lt;="&amp;L51,VODANET!$L$5:$L$4970,"VODANET")</f>
        <v>13</v>
      </c>
      <c r="E57" s="170">
        <f>SUM(C57:D57)</f>
        <v>113</v>
      </c>
      <c r="I57" s="23" t="s">
        <v>5609</v>
      </c>
    </row>
    <row r="58" spans="2:13" ht="16.5" customHeight="1" thickBot="1">
      <c r="B58" s="160" t="s">
        <v>5614</v>
      </c>
      <c r="C58" s="165">
        <f>COUNTIFS(VODANET!$L$5:$L$4970,"LIDER",VODANET!$J$5:$J$4970,"A ACEITAR")</f>
        <v>1</v>
      </c>
      <c r="D58" s="162">
        <f>COUNTIFS(VODANET!$L$5:$L$4970,"VODANET",VODANET!$J$5:$J$4970,"A ACEITAR")</f>
        <v>0</v>
      </c>
      <c r="E58" s="171">
        <f>SUM(C58:D58)</f>
        <v>1</v>
      </c>
      <c r="I58" s="23" t="s">
        <v>5609</v>
      </c>
    </row>
    <row r="59" spans="2:13" ht="16.5" customHeight="1" thickBot="1">
      <c r="B59" s="160" t="s">
        <v>5615</v>
      </c>
      <c r="C59" s="166">
        <f>COUNTIFS(VODANET!$L$5:$L$4970,"LIDER",VODANET!$J$5:$J$4970,"EM ANDAMENTO")</f>
        <v>0</v>
      </c>
      <c r="D59" s="167">
        <f>COUNTIFS(VODANET!$L$5:$L$4970,"VODANET",VODANET!$J$5:$J$4970,"EM ANDAMENTO")</f>
        <v>0</v>
      </c>
      <c r="E59" s="172">
        <f>SUM(C59:D59)</f>
        <v>0</v>
      </c>
    </row>
    <row r="60" spans="2:13" ht="16.5" customHeight="1" thickBot="1">
      <c r="C60" s="1"/>
      <c r="D60" s="168" t="s">
        <v>5605</v>
      </c>
      <c r="E60" s="169">
        <f>SUM(E57:E59)</f>
        <v>114</v>
      </c>
    </row>
    <row r="61" spans="2:13" ht="16.5" customHeight="1" thickBot="1"/>
    <row r="62" spans="2:13" ht="16.5" customHeight="1" thickBot="1">
      <c r="B62" s="158" t="s">
        <v>6540</v>
      </c>
      <c r="C62" s="173">
        <f>C3</f>
        <v>1641</v>
      </c>
    </row>
    <row r="63" spans="2:13" ht="16.5" customHeight="1" thickBot="1">
      <c r="B63" s="129" t="s">
        <v>9080</v>
      </c>
      <c r="C63" s="130">
        <v>41214</v>
      </c>
      <c r="D63" s="131">
        <v>41216</v>
      </c>
      <c r="E63" s="130">
        <v>41218</v>
      </c>
      <c r="F63" s="131">
        <v>41222</v>
      </c>
      <c r="G63" s="130">
        <v>41225</v>
      </c>
      <c r="H63" s="131">
        <v>41229</v>
      </c>
      <c r="I63" s="130">
        <v>41232</v>
      </c>
      <c r="J63" s="131">
        <v>41236</v>
      </c>
      <c r="K63" s="130">
        <v>41239</v>
      </c>
      <c r="L63" s="131">
        <v>41243</v>
      </c>
      <c r="M63" s="132" t="s">
        <v>5605</v>
      </c>
    </row>
    <row r="64" spans="2:13" ht="16.5" customHeight="1">
      <c r="B64" s="127" t="s">
        <v>5606</v>
      </c>
      <c r="C64" s="304">
        <v>0</v>
      </c>
      <c r="D64" s="305"/>
      <c r="E64" s="304">
        <v>40</v>
      </c>
      <c r="F64" s="305"/>
      <c r="G64" s="304">
        <v>30</v>
      </c>
      <c r="H64" s="305"/>
      <c r="I64" s="304">
        <v>50</v>
      </c>
      <c r="J64" s="305"/>
      <c r="K64" s="304">
        <v>80</v>
      </c>
      <c r="L64" s="305"/>
      <c r="M64" s="133">
        <f>SUM(C64:L64)</f>
        <v>200</v>
      </c>
    </row>
    <row r="65" spans="2:13" ht="16.5" customHeight="1">
      <c r="B65" s="127" t="s">
        <v>5607</v>
      </c>
      <c r="C65" s="304">
        <f>COUNTIFS(VODANET!$AA$5:$AA$4970,"&gt;="&amp;Mensal!C63,VODANET!$AA$5:$AA$4970,"&lt;="&amp;Mensal!D63)</f>
        <v>0</v>
      </c>
      <c r="D65" s="305"/>
      <c r="E65" s="304">
        <f>COUNTIFS(VODANET!$AA$5:$AA$4970,"&gt;="&amp;Mensal!E63,VODANET!$AA$5:$AA$4970,"&lt;="&amp;Mensal!F63)</f>
        <v>33</v>
      </c>
      <c r="F65" s="305"/>
      <c r="G65" s="304">
        <f>COUNTIFS(VODANET!$AA$5:$AA$4970,"&gt;="&amp;Mensal!G63,VODANET!$AA$5:$AA$4970,"&lt;="&amp;Mensal!H63)</f>
        <v>6</v>
      </c>
      <c r="H65" s="305"/>
      <c r="I65" s="304">
        <f>COUNTIFS(VODANET!$AA$5:$AA$4970,"&gt;="&amp;Mensal!I63,VODANET!$AA$5:$AA$4970,"&lt;="&amp;Mensal!J63)</f>
        <v>56</v>
      </c>
      <c r="J65" s="305"/>
      <c r="K65" s="304">
        <f>COUNTIFS(VODANET!$AA$5:$AA$4970,"&gt;="&amp;Mensal!K63,VODANET!$AA$5:$AA$4970,"&lt;="&amp;Mensal!L63)</f>
        <v>43</v>
      </c>
      <c r="L65" s="305"/>
      <c r="M65" s="133">
        <f>SUM(C65:L65)</f>
        <v>138</v>
      </c>
    </row>
    <row r="66" spans="2:13" ht="16.5" customHeight="1" thickBot="1">
      <c r="B66" s="128" t="s">
        <v>6891</v>
      </c>
      <c r="C66" s="302">
        <v>8</v>
      </c>
      <c r="D66" s="303"/>
      <c r="E66" s="302">
        <v>0</v>
      </c>
      <c r="F66" s="303"/>
      <c r="G66" s="302">
        <v>6</v>
      </c>
      <c r="H66" s="303"/>
      <c r="I66" s="302">
        <v>10</v>
      </c>
      <c r="J66" s="303"/>
      <c r="K66" s="302">
        <v>8</v>
      </c>
      <c r="L66" s="303"/>
      <c r="M66" s="134"/>
    </row>
    <row r="67" spans="2:13" ht="16.5" customHeight="1" thickBot="1">
      <c r="B67" s="23" t="s">
        <v>5608</v>
      </c>
      <c r="C67" s="23" t="s">
        <v>5608</v>
      </c>
      <c r="E67" s="23" t="s">
        <v>5608</v>
      </c>
      <c r="G67" s="23" t="s">
        <v>5608</v>
      </c>
      <c r="I67" s="23" t="s">
        <v>5608</v>
      </c>
    </row>
    <row r="68" spans="2:13" ht="16.5" customHeight="1" thickBot="1">
      <c r="B68" s="23" t="s">
        <v>5609</v>
      </c>
      <c r="C68" s="161" t="s">
        <v>5610</v>
      </c>
      <c r="D68" s="161" t="s">
        <v>5611</v>
      </c>
      <c r="E68" s="161" t="s">
        <v>5612</v>
      </c>
      <c r="I68" s="23" t="s">
        <v>5609</v>
      </c>
    </row>
    <row r="69" spans="2:13" ht="16.5" customHeight="1" thickBot="1">
      <c r="B69" s="160" t="s">
        <v>5613</v>
      </c>
      <c r="C69" s="163">
        <f>COUNTIFS(VODANET!$AA$5:$AA$4970,"&gt;="&amp;Mensal!$C$63,VODANET!$AA$5:$AA$4970,"&lt;="&amp;Mensal!$L$63,VODANET!$L$5:$L$4970,"LIDER")</f>
        <v>123</v>
      </c>
      <c r="D69" s="164">
        <f>COUNTIFS(VODANET!$AA$5:$AA$4970,"&gt;="&amp;C63,VODANET!$AA$5:$AA$4970,"&lt;="&amp;L63,VODANET!$L$5:$L$4970,"VODANET")</f>
        <v>15</v>
      </c>
      <c r="E69" s="170">
        <f>SUM(C69:D69)</f>
        <v>138</v>
      </c>
      <c r="I69" s="23" t="s">
        <v>5609</v>
      </c>
    </row>
    <row r="70" spans="2:13" ht="16.5" customHeight="1" thickBot="1">
      <c r="B70" s="160" t="s">
        <v>5614</v>
      </c>
      <c r="C70" s="165">
        <f>COUNTIFS(VODANET!$L$5:$L$4970,"LIDER",VODANET!$J$5:$J$4970,"A ACEITAR")</f>
        <v>1</v>
      </c>
      <c r="D70" s="162">
        <f>COUNTIFS(VODANET!$L$5:$L$4970,"VODANET",VODANET!$J$5:$J$4970,"A ACEITAR")</f>
        <v>0</v>
      </c>
      <c r="E70" s="171">
        <f>SUM(C70:D70)</f>
        <v>1</v>
      </c>
      <c r="I70" s="23" t="s">
        <v>5609</v>
      </c>
    </row>
    <row r="71" spans="2:13" ht="16.5" customHeight="1" thickBot="1">
      <c r="B71" s="160" t="s">
        <v>5615</v>
      </c>
      <c r="C71" s="166">
        <f>COUNTIFS(VODANET!$L$5:$L$4970,"LIDER",VODANET!$J$5:$J$4970,"EM ANDAMENTO")</f>
        <v>0</v>
      </c>
      <c r="D71" s="167">
        <f>COUNTIFS(VODANET!$L$5:$L$4970,"VODANET",VODANET!$J$5:$J$4970,"EM ANDAMENTO")</f>
        <v>0</v>
      </c>
      <c r="E71" s="172">
        <f>SUM(C71:D71)</f>
        <v>0</v>
      </c>
    </row>
    <row r="72" spans="2:13" ht="16.5" customHeight="1" thickBot="1">
      <c r="C72" s="1"/>
      <c r="D72" s="168" t="s">
        <v>5605</v>
      </c>
      <c r="E72" s="169">
        <f>SUM(E69:E71)</f>
        <v>139</v>
      </c>
    </row>
    <row r="74" spans="2:13" ht="16.5" customHeight="1" thickBot="1"/>
    <row r="75" spans="2:13" ht="16.5" customHeight="1" thickBot="1">
      <c r="B75" s="158" t="s">
        <v>6540</v>
      </c>
      <c r="C75" s="173">
        <f>C3</f>
        <v>1641</v>
      </c>
    </row>
    <row r="76" spans="2:13" ht="16.5" customHeight="1" thickBot="1">
      <c r="B76" s="129" t="s">
        <v>12145</v>
      </c>
      <c r="C76" s="130">
        <v>41246</v>
      </c>
      <c r="D76" s="131">
        <v>41250</v>
      </c>
      <c r="E76" s="130">
        <v>41253</v>
      </c>
      <c r="F76" s="131">
        <v>41257</v>
      </c>
      <c r="G76" s="130">
        <v>41260</v>
      </c>
      <c r="H76" s="131">
        <v>41264</v>
      </c>
      <c r="I76" s="130">
        <v>41267</v>
      </c>
      <c r="J76" s="131">
        <v>41274</v>
      </c>
      <c r="K76" s="132" t="s">
        <v>5605</v>
      </c>
    </row>
    <row r="77" spans="2:13" ht="16.5" customHeight="1">
      <c r="B77" s="127" t="s">
        <v>5606</v>
      </c>
      <c r="C77" s="304">
        <v>100</v>
      </c>
      <c r="D77" s="305"/>
      <c r="E77" s="304">
        <v>100</v>
      </c>
      <c r="F77" s="305"/>
      <c r="G77" s="304">
        <v>91</v>
      </c>
      <c r="H77" s="305"/>
      <c r="I77" s="304">
        <v>13</v>
      </c>
      <c r="J77" s="305"/>
      <c r="K77" s="133">
        <f>SUM(C77:J77)</f>
        <v>304</v>
      </c>
    </row>
    <row r="78" spans="2:13" ht="16.5" customHeight="1">
      <c r="B78" s="127" t="s">
        <v>5607</v>
      </c>
      <c r="C78" s="304">
        <f>COUNTIFS(VODANET!$AA$5:$AA$4970,"&gt;="&amp;Mensal!C76,VODANET!$AA$5:$AA$4970,"&lt;="&amp;Mensal!D76)</f>
        <v>50</v>
      </c>
      <c r="D78" s="305"/>
      <c r="E78" s="304">
        <f>COUNTIFS(VODANET!$AA$5:$AA$4970,"&gt;="&amp;Mensal!E76,VODANET!$AA$5:$AA$4970,"&lt;="&amp;Mensal!F76)</f>
        <v>80</v>
      </c>
      <c r="F78" s="305"/>
      <c r="G78" s="304">
        <f>COUNTIFS(VODANET!$AA$5:$AA$4970,"&gt;="&amp;Mensal!G76,VODANET!$AA$5:$AA$4970,"&lt;="&amp;Mensal!H76)</f>
        <v>92</v>
      </c>
      <c r="H78" s="305"/>
      <c r="I78" s="304">
        <f>COUNTIFS(VODANET!$AA$5:$AA$4970,"&gt;="&amp;Mensal!I76,VODANET!$AA$5:$AA$4970,"&lt;="&amp;Mensal!J76)</f>
        <v>7</v>
      </c>
      <c r="J78" s="305"/>
      <c r="K78" s="133">
        <f>SUM(C78:J78)</f>
        <v>229</v>
      </c>
    </row>
    <row r="79" spans="2:13" ht="16.5" customHeight="1" thickBot="1">
      <c r="B79" s="128" t="s">
        <v>6891</v>
      </c>
      <c r="C79" s="302">
        <v>10</v>
      </c>
      <c r="D79" s="303"/>
      <c r="E79" s="302">
        <v>6</v>
      </c>
      <c r="F79" s="303"/>
      <c r="G79" s="302">
        <v>7</v>
      </c>
      <c r="H79" s="303"/>
      <c r="I79" s="302">
        <v>0</v>
      </c>
      <c r="J79" s="303"/>
      <c r="K79" s="134"/>
    </row>
    <row r="80" spans="2:13" ht="16.5" customHeight="1" thickBot="1">
      <c r="B80" s="23" t="s">
        <v>5608</v>
      </c>
      <c r="C80" s="23" t="s">
        <v>5608</v>
      </c>
      <c r="E80" s="23" t="s">
        <v>5608</v>
      </c>
      <c r="G80" s="23" t="s">
        <v>5608</v>
      </c>
      <c r="I80" s="23" t="s">
        <v>5608</v>
      </c>
    </row>
    <row r="81" spans="2:13" ht="16.5" customHeight="1" thickBot="1">
      <c r="B81" s="23" t="s">
        <v>5609</v>
      </c>
      <c r="C81" s="161" t="s">
        <v>5610</v>
      </c>
      <c r="D81" s="161" t="s">
        <v>5611</v>
      </c>
      <c r="E81" s="161" t="s">
        <v>11995</v>
      </c>
      <c r="F81" s="161" t="s">
        <v>5612</v>
      </c>
      <c r="I81" s="23" t="s">
        <v>5609</v>
      </c>
    </row>
    <row r="82" spans="2:13" ht="16.5" customHeight="1" thickBot="1">
      <c r="B82" s="160" t="s">
        <v>5613</v>
      </c>
      <c r="C82" s="163">
        <f>COUNTIFS(VODANET!$AA$5:$AA$4970,"&gt;="&amp;C76,VODANET!$AA$5:$AA$4970,"&lt;="&amp;J76,VODANET!$L$5:$L$4970,"LIDER")</f>
        <v>189</v>
      </c>
      <c r="D82" s="164">
        <f>COUNTIFS(VODANET!$AA$5:$AA$4970,"&gt;="&amp;C76,VODANET!$AA$5:$AA$4970,"&lt;="&amp;J76,VODANET!$L$5:$L$4970,"VODANET")</f>
        <v>11</v>
      </c>
      <c r="E82" s="164">
        <f>COUNTIFS(VODANET!$AA$5:$AA$4970,"&gt;="&amp;D76,VODANET!$AA$5:$AA$4970,"&lt;="&amp;J76,VODANET!$L$5:$L$4970,"TORRE")</f>
        <v>29</v>
      </c>
      <c r="F82" s="209">
        <f>SUM(C82:E82)</f>
        <v>229</v>
      </c>
      <c r="I82" s="23" t="s">
        <v>5609</v>
      </c>
    </row>
    <row r="83" spans="2:13" ht="16.5" customHeight="1" thickBot="1">
      <c r="B83" s="160" t="s">
        <v>5614</v>
      </c>
      <c r="C83" s="165">
        <f>COUNTIFS(VODANET!$L$5:$L$4970,"LIDER",VODANET!$J$5:$J$4970,"A ACEITAR")</f>
        <v>1</v>
      </c>
      <c r="D83" s="162">
        <f>COUNTIFS(VODANET!$L$5:$L$4970,"VODANET",VODANET!$J$5:$J$4970,"A ACEITAR")</f>
        <v>0</v>
      </c>
      <c r="E83" s="162">
        <f>COUNTIFS(VODANET!$L$5:$L$4970,"TORRE",VODANET!$J$5:$J$4970,"A ACEITAR")</f>
        <v>0</v>
      </c>
      <c r="F83" s="210">
        <f>SUM(C83:E83)</f>
        <v>1</v>
      </c>
      <c r="I83" s="23" t="s">
        <v>5609</v>
      </c>
    </row>
    <row r="84" spans="2:13" ht="16.5" customHeight="1" thickBot="1">
      <c r="B84" s="160" t="s">
        <v>5615</v>
      </c>
      <c r="C84" s="166">
        <f>COUNTIFS(VODANET!$L$5:$L$4970,"LIDER",VODANET!$J$5:$J$4970,"EM ANDAMENTO")</f>
        <v>0</v>
      </c>
      <c r="D84" s="167">
        <f>COUNTIFS(VODANET!$L$5:$L$4970,"VODANET",VODANET!$J$5:$J$4970,"EM ANDAMENTO")</f>
        <v>0</v>
      </c>
      <c r="E84" s="167">
        <f>COUNTIFS(VODANET!$L$5:$L$4970,"TORRE",VODANET!$J$5:$J$4970,"EM ANDAMENTO")</f>
        <v>0</v>
      </c>
      <c r="F84" s="211">
        <f>SUM(C84:E84)</f>
        <v>0</v>
      </c>
    </row>
    <row r="85" spans="2:13" ht="16.5" customHeight="1" thickBot="1">
      <c r="C85" s="1"/>
      <c r="E85" s="168" t="s">
        <v>5605</v>
      </c>
      <c r="F85" s="169">
        <f>SUM(F82:F84)</f>
        <v>230</v>
      </c>
    </row>
    <row r="88" spans="2:13" ht="16.5" customHeight="1" thickBot="1"/>
    <row r="89" spans="2:13" ht="16.5" customHeight="1" thickBot="1">
      <c r="B89" s="158" t="s">
        <v>6540</v>
      </c>
      <c r="C89" s="173">
        <f>C3</f>
        <v>1641</v>
      </c>
    </row>
    <row r="90" spans="2:13" ht="16.5" customHeight="1" thickBot="1">
      <c r="B90" s="129" t="s">
        <v>13715</v>
      </c>
      <c r="C90" s="130">
        <v>41275</v>
      </c>
      <c r="D90" s="131">
        <v>41278</v>
      </c>
      <c r="E90" s="130">
        <v>41281</v>
      </c>
      <c r="F90" s="131">
        <v>41285</v>
      </c>
      <c r="G90" s="130">
        <v>41288</v>
      </c>
      <c r="H90" s="131">
        <v>41292</v>
      </c>
      <c r="I90" s="130">
        <v>41295</v>
      </c>
      <c r="J90" s="131">
        <v>41299</v>
      </c>
      <c r="K90" s="130">
        <v>41302</v>
      </c>
      <c r="L90" s="131">
        <v>41305</v>
      </c>
      <c r="M90" s="132" t="s">
        <v>5605</v>
      </c>
    </row>
    <row r="91" spans="2:13" ht="16.5" customHeight="1">
      <c r="B91" s="127" t="s">
        <v>5606</v>
      </c>
      <c r="C91" s="304">
        <v>10</v>
      </c>
      <c r="D91" s="305"/>
      <c r="E91" s="304">
        <v>10</v>
      </c>
      <c r="F91" s="305"/>
      <c r="G91" s="304">
        <v>10</v>
      </c>
      <c r="H91" s="305"/>
      <c r="I91" s="304">
        <v>10</v>
      </c>
      <c r="J91" s="305"/>
      <c r="K91" s="304">
        <v>10</v>
      </c>
      <c r="L91" s="305"/>
      <c r="M91" s="133">
        <f>SUM(C91:L91)</f>
        <v>50</v>
      </c>
    </row>
    <row r="92" spans="2:13" ht="16.5" customHeight="1">
      <c r="B92" s="127" t="s">
        <v>5607</v>
      </c>
      <c r="C92" s="304">
        <f>COUNTIFS(VODANET!$AA$5:$AA$4970,"&gt;="&amp;Mensal!C90,VODANET!$AA$5:$AA$4970,"&lt;="&amp;Mensal!D90)</f>
        <v>6</v>
      </c>
      <c r="D92" s="305"/>
      <c r="E92" s="304">
        <f>COUNTIFS(VODANET!$AA$5:$AA$4970,"&gt;="&amp;Mensal!E90,VODANET!$AA$5:$AA$4970,"&lt;="&amp;Mensal!F90)</f>
        <v>12</v>
      </c>
      <c r="F92" s="305"/>
      <c r="G92" s="304">
        <f>COUNTIFS(VODANET!$AA$5:$AA$4970,"&gt;="&amp;Mensal!G90,VODANET!$AA$5:$AA$4970,"&lt;="&amp;Mensal!H90)</f>
        <v>9</v>
      </c>
      <c r="H92" s="305"/>
      <c r="I92" s="304">
        <f>COUNTIFS(VODANET!$AA$5:$AA$4970,"&gt;="&amp;Mensal!I90,VODANET!$AA$5:$AA$4970,"&lt;="&amp;Mensal!J90)</f>
        <v>18</v>
      </c>
      <c r="J92" s="305"/>
      <c r="K92" s="304">
        <f>COUNTIFS(VODANET!$AA$5:$AA$4970,"&gt;="&amp;Mensal!K90,VODANET!$AA$5:$AA$4970,"&lt;="&amp;Mensal!L90)</f>
        <v>30</v>
      </c>
      <c r="L92" s="305"/>
      <c r="M92" s="133">
        <f>SUM(C92:L92)</f>
        <v>75</v>
      </c>
    </row>
    <row r="93" spans="2:13" ht="16.5" customHeight="1" thickBot="1">
      <c r="B93" s="128" t="s">
        <v>6891</v>
      </c>
      <c r="C93" s="302">
        <v>1</v>
      </c>
      <c r="D93" s="303"/>
      <c r="E93" s="302">
        <v>0</v>
      </c>
      <c r="F93" s="303"/>
      <c r="G93" s="302">
        <v>3</v>
      </c>
      <c r="H93" s="303"/>
      <c r="I93" s="302">
        <v>0</v>
      </c>
      <c r="J93" s="303"/>
      <c r="K93" s="302">
        <v>8</v>
      </c>
      <c r="L93" s="303"/>
      <c r="M93" s="134"/>
    </row>
    <row r="94" spans="2:13" ht="16.5" customHeight="1" thickBot="1">
      <c r="B94" s="23" t="s">
        <v>5608</v>
      </c>
      <c r="C94" s="23" t="s">
        <v>5608</v>
      </c>
      <c r="E94" s="23" t="s">
        <v>5608</v>
      </c>
      <c r="G94" s="23" t="s">
        <v>5608</v>
      </c>
      <c r="I94" s="23" t="s">
        <v>5608</v>
      </c>
    </row>
    <row r="95" spans="2:13" ht="16.5" customHeight="1" thickBot="1">
      <c r="B95" s="23" t="s">
        <v>5609</v>
      </c>
      <c r="C95" s="161" t="s">
        <v>5610</v>
      </c>
      <c r="D95" s="161" t="s">
        <v>5611</v>
      </c>
      <c r="E95" s="161" t="s">
        <v>11995</v>
      </c>
      <c r="F95" s="161" t="s">
        <v>5612</v>
      </c>
      <c r="I95" s="23" t="s">
        <v>5609</v>
      </c>
    </row>
    <row r="96" spans="2:13" ht="16.5" customHeight="1" thickBot="1">
      <c r="B96" s="160" t="s">
        <v>5613</v>
      </c>
      <c r="C96" s="163">
        <f>COUNTIFS(VODANET!$AA$5:$AA$4970,"&gt;="&amp;C90,VODANET!$AA$5:$AA$4970,"&lt;="&amp;L90,VODANET!$L$5:$L$4970,"LIDER")</f>
        <v>20</v>
      </c>
      <c r="D96" s="163">
        <f>COUNTIFS(VODANET!$AA$5:$AA$4970,"&gt;="&amp;C90,VODANET!$AA$5:$AA$4970,"&lt;="&amp;L90,VODANET!$L$5:$L$4970,"VODANET")</f>
        <v>6</v>
      </c>
      <c r="E96" s="163">
        <f>COUNTIFS(VODANET!$AA$5:$AA$4970,"&gt;="&amp;C90,VODANET!$AA$5:$AA$4970,"&lt;="&amp;L90,VODANET!$L$5:$L$4970,"SH SAT")</f>
        <v>49</v>
      </c>
      <c r="F96" s="209">
        <f>SUM(C96:E96)</f>
        <v>75</v>
      </c>
      <c r="I96" s="23" t="s">
        <v>5609</v>
      </c>
    </row>
    <row r="97" spans="2:13" ht="16.5" customHeight="1" thickBot="1">
      <c r="B97" s="160" t="s">
        <v>5614</v>
      </c>
      <c r="C97" s="165">
        <f>COUNTIFS(VODANET!$L$5:$L$4970,"LIDER",VODANET!$J$5:$J$4970,"A ACEITAR")</f>
        <v>1</v>
      </c>
      <c r="D97" s="162">
        <f>COUNTIFS(VODANET!$L$5:$L$4970,"VODANET",VODANET!$J$5:$J$4970,"A ACEITAR")</f>
        <v>0</v>
      </c>
      <c r="E97" s="162">
        <f>COUNTIFS(VODANET!$L$5:$L$4970,"SH SAT",VODANET!$J$5:$J$4970,"A ACEITAR")</f>
        <v>2</v>
      </c>
      <c r="F97" s="210">
        <f>SUM(C97:E97)</f>
        <v>3</v>
      </c>
      <c r="I97" s="23" t="s">
        <v>5609</v>
      </c>
    </row>
    <row r="98" spans="2:13" ht="16.5" customHeight="1" thickBot="1">
      <c r="B98" s="160" t="s">
        <v>5615</v>
      </c>
      <c r="C98" s="166">
        <f>COUNTIFS(VODANET!$L$5:$L$4970,"LIDER",VODANET!$J$5:$J$4970,"EM ANDAMENTO")</f>
        <v>0</v>
      </c>
      <c r="D98" s="167">
        <f>COUNTIFS(VODANET!$L$5:$L$4970,"VODANET",VODANET!$J$5:$J$4970,"EM ANDAMENTO")</f>
        <v>0</v>
      </c>
      <c r="E98" s="167">
        <f>COUNTIFS(VODANET!$L$5:$L$4970,"SH SAT",VODANET!$J$5:$J$4970,"EM ANDAMENTO")</f>
        <v>1</v>
      </c>
      <c r="F98" s="211">
        <f>SUM(C98:E98)</f>
        <v>1</v>
      </c>
    </row>
    <row r="99" spans="2:13" ht="16.5" customHeight="1" thickBot="1">
      <c r="C99" s="1"/>
      <c r="E99" s="168" t="s">
        <v>5605</v>
      </c>
      <c r="F99" s="169">
        <f>SUM(F96:F98)</f>
        <v>79</v>
      </c>
    </row>
    <row r="102" spans="2:13" ht="16.5" customHeight="1" thickBot="1"/>
    <row r="103" spans="2:13" ht="16.5" customHeight="1" thickBot="1">
      <c r="B103" s="158" t="s">
        <v>6540</v>
      </c>
      <c r="C103" s="173">
        <f>C3</f>
        <v>1641</v>
      </c>
    </row>
    <row r="104" spans="2:13" ht="16.5" customHeight="1" thickBot="1">
      <c r="B104" s="129" t="s">
        <v>15019</v>
      </c>
      <c r="C104" s="130">
        <v>41306</v>
      </c>
      <c r="D104" s="131">
        <v>41306</v>
      </c>
      <c r="E104" s="130">
        <v>41309</v>
      </c>
      <c r="F104" s="131">
        <v>41313</v>
      </c>
      <c r="G104" s="130">
        <v>41316</v>
      </c>
      <c r="H104" s="131">
        <v>41320</v>
      </c>
      <c r="I104" s="130">
        <v>41323</v>
      </c>
      <c r="J104" s="131">
        <v>41327</v>
      </c>
      <c r="K104" s="130">
        <v>41330</v>
      </c>
      <c r="L104" s="131">
        <v>41333</v>
      </c>
      <c r="M104" s="132" t="s">
        <v>5605</v>
      </c>
    </row>
    <row r="105" spans="2:13" ht="16.5" customHeight="1">
      <c r="B105" s="127" t="s">
        <v>5606</v>
      </c>
      <c r="C105" s="304">
        <v>5</v>
      </c>
      <c r="D105" s="305"/>
      <c r="E105" s="304">
        <v>30</v>
      </c>
      <c r="F105" s="305"/>
      <c r="G105" s="304">
        <v>10</v>
      </c>
      <c r="H105" s="305"/>
      <c r="I105" s="304">
        <v>30</v>
      </c>
      <c r="J105" s="305"/>
      <c r="K105" s="304">
        <v>25</v>
      </c>
      <c r="L105" s="305"/>
      <c r="M105" s="133">
        <f>SUM(C105:L105)</f>
        <v>100</v>
      </c>
    </row>
    <row r="106" spans="2:13" ht="16.5" customHeight="1">
      <c r="B106" s="127" t="s">
        <v>5607</v>
      </c>
      <c r="C106" s="304">
        <f>COUNTIFS(VODANET!$AA$5:$AA$4970,"&gt;="&amp;Mensal!C104,VODANET!$AA$5:$AA$4970,"&lt;="&amp;Mensal!D104)</f>
        <v>2</v>
      </c>
      <c r="D106" s="305"/>
      <c r="E106" s="304">
        <f>COUNTIFS(VODANET!$AA$5:$AA$4970,"&gt;="&amp;Mensal!E104,VODANET!$AA$5:$AA$4970,"&lt;="&amp;Mensal!F104)</f>
        <v>29</v>
      </c>
      <c r="F106" s="305"/>
      <c r="G106" s="304">
        <f>COUNTIFS(VODANET!$AA$5:$AA$4970,"&gt;="&amp;Mensal!G104,VODANET!$AA$5:$AA$4970,"&lt;="&amp;Mensal!H104)</f>
        <v>1</v>
      </c>
      <c r="H106" s="305"/>
      <c r="I106" s="304">
        <f>COUNTIFS(VODANET!$AA$5:$AA$4970,"&gt;="&amp;Mensal!I104,VODANET!$AA$5:$AA$4970,"&lt;="&amp;Mensal!J104)</f>
        <v>5</v>
      </c>
      <c r="J106" s="305"/>
      <c r="K106" s="304">
        <f>COUNTIFS(VODANET!$AA$5:$AA$4970,"&gt;="&amp;Mensal!K104,VODANET!$AA$5:$AA$4970,"&lt;="&amp;Mensal!L104)</f>
        <v>26</v>
      </c>
      <c r="L106" s="305"/>
      <c r="M106" s="133">
        <f>SUM(C106:L106)</f>
        <v>63</v>
      </c>
    </row>
    <row r="107" spans="2:13" ht="16.5" customHeight="1" thickBot="1">
      <c r="B107" s="128" t="s">
        <v>6891</v>
      </c>
      <c r="C107" s="302">
        <v>0</v>
      </c>
      <c r="D107" s="303"/>
      <c r="E107" s="302">
        <v>2</v>
      </c>
      <c r="F107" s="303"/>
      <c r="G107" s="302">
        <v>3</v>
      </c>
      <c r="H107" s="303"/>
      <c r="I107" s="302">
        <v>0</v>
      </c>
      <c r="J107" s="303"/>
      <c r="K107" s="302">
        <v>0</v>
      </c>
      <c r="L107" s="303"/>
      <c r="M107" s="134"/>
    </row>
    <row r="108" spans="2:13" ht="16.5" customHeight="1" thickBot="1">
      <c r="B108" s="23" t="s">
        <v>5608</v>
      </c>
      <c r="C108" s="23" t="s">
        <v>5608</v>
      </c>
      <c r="E108" s="23" t="s">
        <v>5608</v>
      </c>
      <c r="G108" s="23" t="s">
        <v>5608</v>
      </c>
      <c r="I108" s="23" t="s">
        <v>5608</v>
      </c>
    </row>
    <row r="109" spans="2:13" ht="16.5" customHeight="1" thickBot="1">
      <c r="B109" s="23" t="s">
        <v>5609</v>
      </c>
      <c r="C109" s="161" t="s">
        <v>5610</v>
      </c>
      <c r="D109" s="161" t="s">
        <v>5611</v>
      </c>
      <c r="E109" s="161" t="s">
        <v>11995</v>
      </c>
      <c r="F109" s="161" t="s">
        <v>5612</v>
      </c>
      <c r="I109" s="23" t="s">
        <v>5609</v>
      </c>
    </row>
    <row r="110" spans="2:13" ht="16.5" customHeight="1" thickBot="1">
      <c r="B110" s="160" t="s">
        <v>5613</v>
      </c>
      <c r="C110" s="163">
        <f>COUNTIFS(VODANET!$AA$5:$AA$4970,"&gt;="&amp;C104,VODANET!$AA$5:$AA$4970,"&lt;="&amp;L104,VODANET!$L$5:$L$4970,"LIDER")</f>
        <v>34</v>
      </c>
      <c r="D110" s="163">
        <f>COUNTIFS(VODANET!$AA$5:$AA$4970,"&gt;="&amp;C104,VODANET!$AA$5:$AA$4970,"&lt;="&amp;L104,VODANET!$L$5:$L$4970,"VODANET")</f>
        <v>0</v>
      </c>
      <c r="E110" s="163">
        <f>COUNTIFS(VODANET!$AA$5:$AA$4970,"&gt;="&amp;C104,VODANET!$AA$5:$AA$4970,"&lt;="&amp;L104,VODANET!$L$5:$L$4970,"SH SAT")</f>
        <v>29</v>
      </c>
      <c r="F110" s="209">
        <f>SUM(C110:E110)</f>
        <v>63</v>
      </c>
      <c r="I110" s="23" t="s">
        <v>5609</v>
      </c>
    </row>
    <row r="111" spans="2:13" ht="16.5" customHeight="1" thickBot="1">
      <c r="B111" s="160" t="s">
        <v>5614</v>
      </c>
      <c r="C111" s="165">
        <f>COUNTIFS(VODANET!$L$5:$L$4970,"LIDER",VODANET!$J$5:$J$4970,"A ACEITAR")</f>
        <v>1</v>
      </c>
      <c r="D111" s="162">
        <f>COUNTIFS(VODANET!$L$5:$L$4970,"VODANET",VODANET!$J$5:$J$4970,"A ACEITAR")</f>
        <v>0</v>
      </c>
      <c r="E111" s="162">
        <f>COUNTIFS(VODANET!$L$5:$L$4970,"SH SAT",VODANET!$J$5:$J$4970,"A ACEITAR")</f>
        <v>2</v>
      </c>
      <c r="F111" s="210">
        <f>SUM(C111:E111)</f>
        <v>3</v>
      </c>
      <c r="I111" s="23" t="s">
        <v>5609</v>
      </c>
    </row>
    <row r="112" spans="2:13" ht="16.5" customHeight="1" thickBot="1">
      <c r="B112" s="160" t="s">
        <v>5615</v>
      </c>
      <c r="C112" s="166">
        <f>COUNTIFS(VODANET!$L$5:$L$4970,"LIDER",VODANET!$J$5:$J$4970,"EM ANDAMENTO")</f>
        <v>0</v>
      </c>
      <c r="D112" s="167">
        <f>COUNTIFS(VODANET!$L$5:$L$4970,"VODANET",VODANET!$J$5:$J$4970,"EM ANDAMENTO")</f>
        <v>0</v>
      </c>
      <c r="E112" s="167">
        <f>COUNTIFS(VODANET!$L$5:$L$4970,"SH SAT",VODANET!$J$5:$J$4970,"EM ANDAMENTO")</f>
        <v>1</v>
      </c>
      <c r="F112" s="211">
        <f>SUM(C112:E112)</f>
        <v>1</v>
      </c>
    </row>
    <row r="113" spans="2:13" ht="16.5" customHeight="1" thickBot="1">
      <c r="C113" s="1"/>
      <c r="E113" s="168" t="s">
        <v>5605</v>
      </c>
      <c r="F113" s="169">
        <f>SUM(F110:F112)</f>
        <v>67</v>
      </c>
    </row>
    <row r="115" spans="2:13" ht="16.5" customHeight="1" thickBot="1"/>
    <row r="116" spans="2:13" ht="16.5" customHeight="1" thickBot="1">
      <c r="B116" s="158" t="s">
        <v>6540</v>
      </c>
      <c r="C116" s="173">
        <f>C3</f>
        <v>1641</v>
      </c>
    </row>
    <row r="117" spans="2:13" ht="16.5" customHeight="1" thickBot="1">
      <c r="B117" s="129" t="s">
        <v>15729</v>
      </c>
      <c r="C117" s="130">
        <v>41334</v>
      </c>
      <c r="D117" s="131">
        <v>41334</v>
      </c>
      <c r="E117" s="130">
        <v>41337</v>
      </c>
      <c r="F117" s="131">
        <v>41341</v>
      </c>
      <c r="G117" s="130">
        <v>41344</v>
      </c>
      <c r="H117" s="131">
        <v>41348</v>
      </c>
      <c r="I117" s="130">
        <v>41351</v>
      </c>
      <c r="J117" s="131">
        <v>41355</v>
      </c>
      <c r="K117" s="130">
        <v>41358</v>
      </c>
      <c r="L117" s="131">
        <v>41362</v>
      </c>
      <c r="M117" s="132" t="s">
        <v>5605</v>
      </c>
    </row>
    <row r="118" spans="2:13" ht="16.5" customHeight="1">
      <c r="B118" s="127" t="s">
        <v>5606</v>
      </c>
      <c r="C118" s="304">
        <v>5</v>
      </c>
      <c r="D118" s="305"/>
      <c r="E118" s="304">
        <v>40</v>
      </c>
      <c r="F118" s="305"/>
      <c r="G118" s="304">
        <v>40</v>
      </c>
      <c r="H118" s="305"/>
      <c r="I118" s="304">
        <v>40</v>
      </c>
      <c r="J118" s="305"/>
      <c r="K118" s="304">
        <v>40</v>
      </c>
      <c r="L118" s="305"/>
      <c r="M118" s="133">
        <f>SUM(C118:L118)</f>
        <v>165</v>
      </c>
    </row>
    <row r="119" spans="2:13" ht="16.5" customHeight="1">
      <c r="B119" s="127" t="s">
        <v>5607</v>
      </c>
      <c r="C119" s="304">
        <f>COUNTIFS(VODANET!$AA$5:$AA$4970,"&gt;="&amp;Mensal!C117,VODANET!$AA$5:$AA$4970,"&lt;="&amp;Mensal!D117)</f>
        <v>9</v>
      </c>
      <c r="D119" s="305"/>
      <c r="E119" s="304">
        <f>COUNTIFS(VODANET!$AA$5:$AA$4970,"&gt;="&amp;Mensal!E117,VODANET!$AA$5:$AA$4970,"&lt;="&amp;Mensal!F117)</f>
        <v>26</v>
      </c>
      <c r="F119" s="305"/>
      <c r="G119" s="304">
        <f>COUNTIFS(VODANET!$AA$5:$AA$4970,"&gt;="&amp;Mensal!G117,VODANET!$AA$5:$AA$4970,"&lt;="&amp;Mensal!H117)</f>
        <v>27</v>
      </c>
      <c r="H119" s="305"/>
      <c r="I119" s="304">
        <f>COUNTIFS(VODANET!$AA$5:$AA$4970,"&gt;="&amp;Mensal!I117,VODANET!$AA$5:$AA$4970,"&lt;="&amp;Mensal!J117)</f>
        <v>14</v>
      </c>
      <c r="J119" s="305"/>
      <c r="K119" s="304">
        <f>COUNTIFS(VODANET!$AA$5:$AA$4970,"&gt;="&amp;Mensal!K117,VODANET!$AA$5:$AA$4970,"&lt;="&amp;Mensal!L117)</f>
        <v>15</v>
      </c>
      <c r="L119" s="305"/>
      <c r="M119" s="133">
        <f>SUM(C119:L119)</f>
        <v>91</v>
      </c>
    </row>
    <row r="120" spans="2:13" ht="16.5" customHeight="1" thickBot="1">
      <c r="B120" s="128" t="s">
        <v>6891</v>
      </c>
      <c r="C120" s="302">
        <v>4</v>
      </c>
      <c r="D120" s="303"/>
      <c r="E120" s="302">
        <v>2</v>
      </c>
      <c r="F120" s="303"/>
      <c r="G120" s="302">
        <v>0</v>
      </c>
      <c r="H120" s="303"/>
      <c r="I120" s="302">
        <v>0</v>
      </c>
      <c r="J120" s="303"/>
      <c r="K120" s="302">
        <v>0</v>
      </c>
      <c r="L120" s="303"/>
      <c r="M120" s="134"/>
    </row>
    <row r="121" spans="2:13" ht="16.5" customHeight="1" thickBot="1">
      <c r="B121" s="23" t="s">
        <v>5608</v>
      </c>
      <c r="C121" s="23" t="s">
        <v>5608</v>
      </c>
      <c r="E121" s="23" t="s">
        <v>5608</v>
      </c>
      <c r="G121" s="23" t="s">
        <v>5608</v>
      </c>
      <c r="I121" s="23" t="s">
        <v>5608</v>
      </c>
    </row>
    <row r="122" spans="2:13" ht="16.5" customHeight="1" thickBot="1">
      <c r="B122" s="23" t="s">
        <v>5609</v>
      </c>
      <c r="C122" s="161" t="s">
        <v>5610</v>
      </c>
      <c r="D122" s="161" t="s">
        <v>5611</v>
      </c>
      <c r="E122" s="161" t="s">
        <v>11995</v>
      </c>
      <c r="F122" s="161" t="s">
        <v>5612</v>
      </c>
      <c r="I122" s="23" t="s">
        <v>5609</v>
      </c>
    </row>
    <row r="123" spans="2:13" ht="16.5" customHeight="1" thickBot="1">
      <c r="B123" s="160" t="s">
        <v>5613</v>
      </c>
      <c r="C123" s="163">
        <f>COUNTIFS(VODANET!$AA$5:$AA$4970,"&gt;="&amp;C117,VODANET!$AA$5:$AA$4970,"&lt;="&amp;L117,VODANET!$L$5:$L$4970,"LIDER")</f>
        <v>60</v>
      </c>
      <c r="D123" s="163">
        <f>COUNTIFS(VODANET!$AA$5:$AA$4970,"&gt;="&amp;C117,VODANET!$AA$5:$AA$4970,"&lt;="&amp;L117,VODANET!$L$5:$L$4970,"VODANET")</f>
        <v>2</v>
      </c>
      <c r="E123" s="163">
        <f>COUNTIFS(VODANET!$AA$5:$AA$4970,"&gt;="&amp;C117,VODANET!$AA$5:$AA$4970,"&lt;="&amp;L117,VODANET!$L$5:$L$4970,"SH SAT")</f>
        <v>27</v>
      </c>
      <c r="F123" s="209">
        <f>SUM(C123:E123)</f>
        <v>89</v>
      </c>
      <c r="I123" s="23" t="s">
        <v>5609</v>
      </c>
    </row>
    <row r="124" spans="2:13" ht="16.5" customHeight="1" thickBot="1">
      <c r="B124" s="160" t="s">
        <v>5614</v>
      </c>
      <c r="C124" s="165">
        <f>COUNTIFS(VODANET!$L$5:$L$4970,"LIDER",VODANET!$J$5:$J$4970,"A ACEITAR")</f>
        <v>1</v>
      </c>
      <c r="D124" s="162">
        <f>COUNTIFS(VODANET!$L$5:$L$4970,"VODANET",VODANET!$J$5:$J$4970,"A ACEITAR")</f>
        <v>0</v>
      </c>
      <c r="E124" s="162">
        <f>COUNTIFS(VODANET!$L$5:$L$4970,"SH SAT",VODANET!$J$5:$J$4970,"A ACEITAR")</f>
        <v>2</v>
      </c>
      <c r="F124" s="210">
        <f>SUM(C124:E124)</f>
        <v>3</v>
      </c>
      <c r="I124" s="23" t="s">
        <v>5609</v>
      </c>
    </row>
    <row r="125" spans="2:13" ht="16.5" customHeight="1" thickBot="1">
      <c r="B125" s="160" t="s">
        <v>5615</v>
      </c>
      <c r="C125" s="166">
        <f>COUNTIFS(VODANET!$L$5:$L$4970,"LIDER",VODANET!$J$5:$J$4970,"EM ANDAMENTO")</f>
        <v>0</v>
      </c>
      <c r="D125" s="167">
        <f>COUNTIFS(VODANET!$L$5:$L$4970,"VODANET",VODANET!$J$5:$J$4970,"EM ANDAMENTO")</f>
        <v>0</v>
      </c>
      <c r="E125" s="167">
        <f>COUNTIFS(VODANET!$L$5:$L$4970,"SH SAT",VODANET!$J$5:$J$4970,"EM ANDAMENTO")</f>
        <v>1</v>
      </c>
      <c r="F125" s="211">
        <f>SUM(C125:E125)</f>
        <v>1</v>
      </c>
    </row>
    <row r="126" spans="2:13" ht="16.5" customHeight="1" thickBot="1">
      <c r="C126" s="1"/>
      <c r="E126" s="168" t="s">
        <v>5605</v>
      </c>
      <c r="F126" s="169">
        <f>SUM(F123:F125)</f>
        <v>93</v>
      </c>
    </row>
    <row r="128" spans="2:13" ht="16.5" customHeight="1" thickBot="1"/>
    <row r="129" spans="2:13" ht="16.5" customHeight="1" thickBot="1">
      <c r="B129" s="158" t="s">
        <v>6540</v>
      </c>
      <c r="C129" s="173">
        <f>C3</f>
        <v>1641</v>
      </c>
    </row>
    <row r="130" spans="2:13" ht="16.5" customHeight="1" thickBot="1">
      <c r="B130" s="129" t="s">
        <v>16087</v>
      </c>
      <c r="C130" s="130">
        <v>41365</v>
      </c>
      <c r="D130" s="131">
        <v>41369</v>
      </c>
      <c r="E130" s="130">
        <v>41372</v>
      </c>
      <c r="F130" s="131">
        <v>41376</v>
      </c>
      <c r="G130" s="130">
        <v>41379</v>
      </c>
      <c r="H130" s="131">
        <v>41383</v>
      </c>
      <c r="I130" s="130">
        <v>41386</v>
      </c>
      <c r="J130" s="131">
        <v>41390</v>
      </c>
      <c r="K130" s="130">
        <v>41393</v>
      </c>
      <c r="L130" s="131">
        <v>41394</v>
      </c>
      <c r="M130" s="132" t="s">
        <v>5605</v>
      </c>
    </row>
    <row r="131" spans="2:13" ht="16.5" customHeight="1">
      <c r="B131" s="127" t="s">
        <v>5606</v>
      </c>
      <c r="C131" s="304">
        <v>40</v>
      </c>
      <c r="D131" s="305"/>
      <c r="E131" s="304">
        <v>40</v>
      </c>
      <c r="F131" s="305"/>
      <c r="G131" s="304">
        <v>40</v>
      </c>
      <c r="H131" s="305"/>
      <c r="I131" s="304">
        <v>40</v>
      </c>
      <c r="J131" s="305"/>
      <c r="K131" s="304">
        <v>40</v>
      </c>
      <c r="L131" s="305"/>
      <c r="M131" s="133">
        <f>SUM(C131:L131)</f>
        <v>200</v>
      </c>
    </row>
    <row r="132" spans="2:13" ht="16.5" customHeight="1">
      <c r="B132" s="127" t="s">
        <v>5607</v>
      </c>
      <c r="C132" s="304">
        <f>COUNTIFS(VODANET!$AA$5:$AA$4970,"&gt;="&amp;Mensal!C130,VODANET!$AA$5:$AA$4970,"&lt;="&amp;Mensal!D130)</f>
        <v>33</v>
      </c>
      <c r="D132" s="305"/>
      <c r="E132" s="304">
        <f>COUNTIFS(VODANET!$AA$5:$AA$4970,"&gt;="&amp;Mensal!E130,VODANET!$AA$5:$AA$4970,"&lt;="&amp;Mensal!F130)</f>
        <v>20</v>
      </c>
      <c r="F132" s="305"/>
      <c r="G132" s="304">
        <f>COUNTIFS(VODANET!$AA$5:$AA$4970,"&gt;="&amp;Mensal!G130,VODANET!$AA$5:$AA$4970,"&lt;="&amp;Mensal!H130)</f>
        <v>15</v>
      </c>
      <c r="H132" s="305"/>
      <c r="I132" s="304">
        <f>COUNTIFS(VODANET!$AA$5:$AA$4970,"&gt;="&amp;Mensal!I130,VODANET!$AA$5:$AA$4970,"&lt;="&amp;Mensal!J130)</f>
        <v>33</v>
      </c>
      <c r="J132" s="305"/>
      <c r="K132" s="304">
        <f>COUNTIFS(VODANET!$AA$5:$AA$4970,"&gt;="&amp;Mensal!K130,VODANET!$AA$5:$AA$4970,"&lt;="&amp;Mensal!L130)</f>
        <v>23</v>
      </c>
      <c r="L132" s="305"/>
      <c r="M132" s="133">
        <f>SUM(C132:L132)</f>
        <v>124</v>
      </c>
    </row>
    <row r="133" spans="2:13" ht="16.5" customHeight="1" thickBot="1">
      <c r="B133" s="128" t="s">
        <v>6891</v>
      </c>
      <c r="C133" s="302">
        <v>4</v>
      </c>
      <c r="D133" s="303"/>
      <c r="E133" s="302">
        <v>0</v>
      </c>
      <c r="F133" s="303"/>
      <c r="G133" s="302">
        <v>4</v>
      </c>
      <c r="H133" s="303"/>
      <c r="I133" s="302">
        <v>1</v>
      </c>
      <c r="J133" s="303"/>
      <c r="K133" s="302">
        <v>5</v>
      </c>
      <c r="L133" s="303"/>
      <c r="M133" s="134"/>
    </row>
    <row r="134" spans="2:13" ht="16.5" customHeight="1" thickBot="1">
      <c r="B134" s="23" t="s">
        <v>5608</v>
      </c>
      <c r="C134" s="23" t="s">
        <v>5608</v>
      </c>
      <c r="E134" s="23" t="s">
        <v>5608</v>
      </c>
      <c r="G134" s="23" t="s">
        <v>5608</v>
      </c>
      <c r="I134" s="23" t="s">
        <v>5608</v>
      </c>
    </row>
    <row r="135" spans="2:13" ht="16.5" customHeight="1" thickBot="1">
      <c r="B135" s="23" t="s">
        <v>5609</v>
      </c>
      <c r="C135" s="161" t="s">
        <v>5610</v>
      </c>
      <c r="D135" s="161" t="s">
        <v>5611</v>
      </c>
      <c r="E135" s="161" t="s">
        <v>11995</v>
      </c>
      <c r="F135" s="161" t="s">
        <v>5612</v>
      </c>
      <c r="I135" s="23" t="s">
        <v>5609</v>
      </c>
    </row>
    <row r="136" spans="2:13" ht="16.5" customHeight="1" thickBot="1">
      <c r="B136" s="160" t="s">
        <v>5613</v>
      </c>
      <c r="C136" s="163">
        <f>COUNTIFS(VODANET!$AA$5:$AA$4970,"&gt;="&amp;C130,VODANET!$AA$5:$AA$4970,"&lt;="&amp;L130,VODANET!$L$5:$L$4970,"LIDER")</f>
        <v>75</v>
      </c>
      <c r="D136" s="163">
        <f>COUNTIFS(VODANET!$AA$5:$AA$4970,"&gt;="&amp;C130,VODANET!$AA$5:$AA$4970,"&lt;="&amp;L130,VODANET!$L$5:$L$4970,"VODANET")</f>
        <v>1</v>
      </c>
      <c r="E136" s="163">
        <f>COUNTIFS(VODANET!$AA$5:$AA$4970,"&gt;="&amp;C130,VODANET!$AA$5:$AA$4970,"&lt;="&amp;L130,VODANET!$L$5:$L$4970,"SH SAT")</f>
        <v>47</v>
      </c>
      <c r="F136" s="209">
        <f>SUM(C136:E136)</f>
        <v>123</v>
      </c>
      <c r="I136" s="23" t="s">
        <v>5609</v>
      </c>
    </row>
    <row r="137" spans="2:13" ht="16.5" customHeight="1" thickBot="1">
      <c r="B137" s="160" t="s">
        <v>5614</v>
      </c>
      <c r="C137" s="165">
        <f>COUNTIFS(VODANET!$L$5:$L$4970,"LIDER",VODANET!$J$5:$J$4970,"A ACEITAR")</f>
        <v>1</v>
      </c>
      <c r="D137" s="162">
        <f>COUNTIFS(VODANET!$L$5:$L$4970,"VODANET",VODANET!$J$5:$J$4970,"A ACEITAR")</f>
        <v>0</v>
      </c>
      <c r="E137" s="162">
        <f>COUNTIFS(VODANET!$L$5:$L$4970,"SH SAT",VODANET!$J$5:$J$4970,"A ACEITAR")</f>
        <v>2</v>
      </c>
      <c r="F137" s="210">
        <f>SUM(C137:E137)</f>
        <v>3</v>
      </c>
      <c r="I137" s="23" t="s">
        <v>5609</v>
      </c>
    </row>
    <row r="138" spans="2:13" ht="16.5" customHeight="1" thickBot="1">
      <c r="B138" s="160" t="s">
        <v>5615</v>
      </c>
      <c r="C138" s="166">
        <f>COUNTIFS(VODANET!$L$5:$L$4970,"LIDER",VODANET!$J$5:$J$4970,"EM ANDAMENTO")</f>
        <v>0</v>
      </c>
      <c r="D138" s="167">
        <f>COUNTIFS(VODANET!$L$5:$L$4970,"VODANET",VODANET!$J$5:$J$4970,"EM ANDAMENTO")</f>
        <v>0</v>
      </c>
      <c r="E138" s="167">
        <f>COUNTIFS(VODANET!$L$5:$L$4970,"SH SAT",VODANET!$J$5:$J$4970,"EM ANDAMENTO")</f>
        <v>1</v>
      </c>
      <c r="F138" s="211">
        <f>SUM(C138:E138)</f>
        <v>1</v>
      </c>
    </row>
    <row r="139" spans="2:13" ht="16.5" customHeight="1" thickBot="1">
      <c r="C139" s="1"/>
      <c r="E139" s="168" t="s">
        <v>5605</v>
      </c>
      <c r="F139" s="169">
        <f>SUM(F136:F138)</f>
        <v>127</v>
      </c>
    </row>
    <row r="141" spans="2:13" ht="16.5" customHeight="1" thickBot="1"/>
    <row r="142" spans="2:13" ht="16.5" customHeight="1" thickBot="1">
      <c r="B142" s="158" t="s">
        <v>6540</v>
      </c>
      <c r="C142" s="173">
        <f>C3</f>
        <v>1641</v>
      </c>
    </row>
    <row r="143" spans="2:13" ht="16.5" customHeight="1" thickBot="1">
      <c r="B143" s="129" t="s">
        <v>18009</v>
      </c>
      <c r="C143" s="130">
        <v>41395</v>
      </c>
      <c r="D143" s="131">
        <v>41397</v>
      </c>
      <c r="E143" s="130">
        <v>41400</v>
      </c>
      <c r="F143" s="131">
        <v>41404</v>
      </c>
      <c r="G143" s="130">
        <v>41407</v>
      </c>
      <c r="H143" s="131">
        <v>41411</v>
      </c>
      <c r="I143" s="130">
        <v>41414</v>
      </c>
      <c r="J143" s="131">
        <v>41418</v>
      </c>
      <c r="K143" s="130">
        <v>41421</v>
      </c>
      <c r="L143" s="131">
        <v>41425</v>
      </c>
      <c r="M143" s="132" t="s">
        <v>5605</v>
      </c>
    </row>
    <row r="144" spans="2:13" ht="16.5" customHeight="1">
      <c r="B144" s="127" t="s">
        <v>5606</v>
      </c>
      <c r="C144" s="304">
        <v>40</v>
      </c>
      <c r="D144" s="305"/>
      <c r="E144" s="304">
        <v>53</v>
      </c>
      <c r="F144" s="305"/>
      <c r="G144" s="304">
        <v>40</v>
      </c>
      <c r="H144" s="305"/>
      <c r="I144" s="304">
        <v>40</v>
      </c>
      <c r="J144" s="305"/>
      <c r="K144" s="304">
        <v>40</v>
      </c>
      <c r="L144" s="305"/>
      <c r="M144" s="133">
        <f>SUM(C144:L144)</f>
        <v>213</v>
      </c>
    </row>
    <row r="145" spans="2:13" ht="16.5" customHeight="1">
      <c r="B145" s="127" t="s">
        <v>5607</v>
      </c>
      <c r="C145" s="304">
        <f>COUNTIFS(VODANET!$AA$5:$AA$4970,"&gt;="&amp;Mensal!C143,VODANET!$AA$5:$AA$4970,"&lt;="&amp;Mensal!D143)</f>
        <v>28</v>
      </c>
      <c r="D145" s="305"/>
      <c r="E145" s="304">
        <f>COUNTIFS(VODANET!$AA$5:$AA$4970,"&gt;="&amp;Mensal!E143,VODANET!$AA$5:$AA$4970,"&lt;="&amp;Mensal!F143)</f>
        <v>31</v>
      </c>
      <c r="F145" s="305"/>
      <c r="G145" s="304">
        <f>COUNTIFS(VODANET!$AA$5:$AA$4970,"&gt;="&amp;Mensal!G143,VODANET!$AA$5:$AA$4970,"&lt;="&amp;Mensal!H143)</f>
        <v>19</v>
      </c>
      <c r="H145" s="305"/>
      <c r="I145" s="304">
        <f>COUNTIFS(VODANET!$AA$5:$AA$4970,"&gt;="&amp;Mensal!I143,VODANET!$AA$5:$AA$4970,"&lt;="&amp;Mensal!J143)</f>
        <v>0</v>
      </c>
      <c r="J145" s="305"/>
      <c r="K145" s="304">
        <f>COUNTIFS(VODANET!$AA$5:$AA$4970,"&gt;="&amp;Mensal!K143,VODANET!$AA$5:$AA$4970,"&lt;="&amp;Mensal!L143)</f>
        <v>0</v>
      </c>
      <c r="L145" s="305"/>
      <c r="M145" s="133">
        <f>SUM(C145:L145)</f>
        <v>78</v>
      </c>
    </row>
    <row r="146" spans="2:13" ht="16.5" customHeight="1" thickBot="1">
      <c r="B146" s="128" t="s">
        <v>6891</v>
      </c>
      <c r="C146" s="302">
        <v>1</v>
      </c>
      <c r="D146" s="303"/>
      <c r="E146" s="302">
        <v>0</v>
      </c>
      <c r="F146" s="303"/>
      <c r="G146" s="302">
        <v>0</v>
      </c>
      <c r="H146" s="303"/>
      <c r="I146" s="302">
        <v>0</v>
      </c>
      <c r="J146" s="303"/>
      <c r="K146" s="302">
        <v>0</v>
      </c>
      <c r="L146" s="303"/>
      <c r="M146" s="134"/>
    </row>
    <row r="147" spans="2:13" ht="16.5" customHeight="1" thickBot="1">
      <c r="B147" s="23" t="s">
        <v>5608</v>
      </c>
      <c r="C147" s="23" t="s">
        <v>5608</v>
      </c>
      <c r="E147" s="23" t="s">
        <v>5608</v>
      </c>
      <c r="G147" s="23" t="s">
        <v>5608</v>
      </c>
      <c r="I147" s="23" t="s">
        <v>5608</v>
      </c>
    </row>
    <row r="148" spans="2:13" ht="16.5" customHeight="1" thickBot="1">
      <c r="B148" s="23" t="s">
        <v>5609</v>
      </c>
      <c r="C148" s="161" t="s">
        <v>5610</v>
      </c>
      <c r="D148" s="161" t="s">
        <v>5611</v>
      </c>
      <c r="E148" s="161" t="s">
        <v>11995</v>
      </c>
      <c r="F148" s="161" t="s">
        <v>5612</v>
      </c>
      <c r="I148" s="23" t="s">
        <v>5609</v>
      </c>
    </row>
    <row r="149" spans="2:13" ht="16.5" customHeight="1" thickBot="1">
      <c r="B149" s="160" t="s">
        <v>5613</v>
      </c>
      <c r="C149" s="163">
        <f>COUNTIFS(VODANET!$AA$5:$AA$4970,"&gt;="&amp;C143,VODANET!$AA$5:$AA$4970,"&lt;="&amp;L143,VODANET!$L$5:$L$4970,"LIDER")</f>
        <v>27</v>
      </c>
      <c r="D149" s="163">
        <f>COUNTIFS(VODANET!$AA$5:$AA$4970,"&gt;="&amp;C143,VODANET!$AA$5:$AA$4970,"&lt;="&amp;L143,VODANET!$L$5:$L$4970,"VODANET")</f>
        <v>0</v>
      </c>
      <c r="E149" s="163">
        <f>COUNTIFS(VODANET!$AA$5:$AA$4970,"&gt;="&amp;C143,VODANET!$AA$5:$AA$4970,"&lt;="&amp;L143,VODANET!$L$5:$L$4970,"SH SAT")</f>
        <v>51</v>
      </c>
      <c r="F149" s="209">
        <f>SUM(C149:E149)</f>
        <v>78</v>
      </c>
      <c r="I149" s="23" t="s">
        <v>5609</v>
      </c>
    </row>
    <row r="150" spans="2:13" ht="16.5" customHeight="1" thickBot="1">
      <c r="B150" s="160" t="s">
        <v>5614</v>
      </c>
      <c r="C150" s="165">
        <f>COUNTIFS(VODANET!$L$5:$L$4970,"LIDER",VODANET!$J$5:$J$4970,"A ACEITAR")</f>
        <v>1</v>
      </c>
      <c r="D150" s="162">
        <f>COUNTIFS(VODANET!$L$5:$L$4970,"VODANET",VODANET!$J$5:$J$4970,"A ACEITAR")</f>
        <v>0</v>
      </c>
      <c r="E150" s="162">
        <f>COUNTIFS(VODANET!$L$5:$L$4970,"SH SAT",VODANET!$J$5:$J$4970,"A ACEITAR")</f>
        <v>2</v>
      </c>
      <c r="F150" s="210">
        <f>SUM(C150:E150)</f>
        <v>3</v>
      </c>
      <c r="I150" s="23" t="s">
        <v>5609</v>
      </c>
    </row>
    <row r="151" spans="2:13" ht="16.5" customHeight="1" thickBot="1">
      <c r="B151" s="160" t="s">
        <v>5615</v>
      </c>
      <c r="C151" s="166">
        <f>COUNTIFS(VODANET!$L$5:$L$4970,"LIDER",VODANET!$J$5:$J$4970,"EM ANDAMENTO")</f>
        <v>0</v>
      </c>
      <c r="D151" s="167">
        <f>COUNTIFS(VODANET!$L$5:$L$4970,"VODANET",VODANET!$J$5:$J$4970,"EM ANDAMENTO")</f>
        <v>0</v>
      </c>
      <c r="E151" s="167">
        <f>COUNTIFS(VODANET!$L$5:$L$4970,"SH SAT",VODANET!$J$5:$J$4970,"EM ANDAMENTO")</f>
        <v>1</v>
      </c>
      <c r="F151" s="211">
        <f>SUM(C151:E151)</f>
        <v>1</v>
      </c>
    </row>
    <row r="152" spans="2:13" ht="16.5" customHeight="1" thickBot="1">
      <c r="C152" s="1"/>
      <c r="E152" s="168" t="s">
        <v>5605</v>
      </c>
      <c r="F152" s="169">
        <f>SUM(F149:F151)</f>
        <v>82</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144">
    <mergeCell ref="C120:D120"/>
    <mergeCell ref="E120:F120"/>
    <mergeCell ref="G120:H120"/>
    <mergeCell ref="I120:J120"/>
    <mergeCell ref="K120:L120"/>
    <mergeCell ref="C119:D119"/>
    <mergeCell ref="E119:F119"/>
    <mergeCell ref="G119:H119"/>
    <mergeCell ref="I119:J119"/>
    <mergeCell ref="K119:L119"/>
    <mergeCell ref="C118:D118"/>
    <mergeCell ref="E118:F118"/>
    <mergeCell ref="G118:H118"/>
    <mergeCell ref="I118:J118"/>
    <mergeCell ref="K118:L118"/>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3.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B2" sqref="B2:E18"/>
    </sheetView>
  </sheetViews>
  <sheetFormatPr defaultRowHeight="16.5" customHeight="1"/>
  <cols>
    <col min="1" max="1" width="3.5703125" style="23" customWidth="1"/>
    <col min="2" max="2" width="78.7109375" style="23" bestFit="1" customWidth="1"/>
    <col min="3" max="3" width="13.42578125" style="23" customWidth="1"/>
    <col min="4" max="4" width="14" style="23" customWidth="1"/>
    <col min="5" max="5" width="12.140625" style="23" customWidth="1"/>
    <col min="6" max="16384" width="9.140625" style="23"/>
  </cols>
  <sheetData>
    <row r="1" spans="2:7" ht="16.5" customHeight="1" thickBot="1"/>
    <row r="2" spans="2:7" ht="16.5" customHeight="1" thickBot="1">
      <c r="B2" s="135" t="s">
        <v>6892</v>
      </c>
      <c r="C2" s="154">
        <v>41400</v>
      </c>
      <c r="D2" s="155">
        <v>41404</v>
      </c>
    </row>
    <row r="3" spans="2:7" ht="16.5" customHeight="1" thickBot="1"/>
    <row r="4" spans="2:7" ht="26.25" customHeight="1" thickBot="1">
      <c r="B4" s="152" t="s">
        <v>6878</v>
      </c>
      <c r="C4" s="153" t="s">
        <v>6879</v>
      </c>
      <c r="D4" s="308" t="s">
        <v>6880</v>
      </c>
      <c r="E4" s="309"/>
    </row>
    <row r="5" spans="2:7" ht="16.5" customHeight="1">
      <c r="B5" s="143" t="s">
        <v>6881</v>
      </c>
      <c r="C5" s="144">
        <f>COUNTIF(VODANET!E5:E4970,"&lt;="&amp;D5)</f>
        <v>1856</v>
      </c>
      <c r="D5" s="145">
        <f>C2-3</f>
        <v>41397</v>
      </c>
      <c r="E5" s="146">
        <f>D5-4</f>
        <v>41393</v>
      </c>
    </row>
    <row r="6" spans="2:7" ht="16.5" customHeight="1">
      <c r="B6" s="136" t="s">
        <v>6882</v>
      </c>
      <c r="C6" s="138">
        <f>COUNTIFS(VODANET!E5:E4970,"&gt;="&amp;Semanal!C2,VODANET!E5:E4970,"&lt;="&amp;Semanal!D2)</f>
        <v>43</v>
      </c>
      <c r="D6" s="141">
        <f>C2</f>
        <v>41400</v>
      </c>
      <c r="E6" s="142">
        <f>D2</f>
        <v>41404</v>
      </c>
    </row>
    <row r="7" spans="2:7" ht="16.5" customHeight="1">
      <c r="B7" s="147" t="s">
        <v>6887</v>
      </c>
      <c r="C7" s="148">
        <f>COUNTIF(VODANET!AA5:AA4970,"&lt;="&amp;D5)+Mensal!F3</f>
        <v>1592</v>
      </c>
      <c r="D7" s="149">
        <f>D5</f>
        <v>41397</v>
      </c>
      <c r="E7" s="150">
        <f>D7-4</f>
        <v>41393</v>
      </c>
    </row>
    <row r="8" spans="2:7" ht="16.5" customHeight="1">
      <c r="B8" s="136" t="s">
        <v>6883</v>
      </c>
      <c r="C8" s="139">
        <f>(HLOOKUP(C2,Mensal!C143:L1130,3,0))+Mensal!F3</f>
        <v>32</v>
      </c>
      <c r="D8" s="141">
        <f>C2</f>
        <v>41400</v>
      </c>
      <c r="E8" s="142">
        <f>D2</f>
        <v>41404</v>
      </c>
    </row>
    <row r="9" spans="2:7" ht="16.5" customHeight="1">
      <c r="B9" s="147" t="s">
        <v>6884</v>
      </c>
      <c r="C9" s="151">
        <f>Mensal!F3</f>
        <v>1</v>
      </c>
      <c r="D9" s="306" t="s">
        <v>6885</v>
      </c>
      <c r="E9" s="307"/>
      <c r="G9" s="177"/>
    </row>
    <row r="10" spans="2:7" ht="16.5" customHeight="1">
      <c r="B10" s="136" t="s">
        <v>6888</v>
      </c>
      <c r="C10" s="138">
        <f>COUNTIF(VODANET!AA5:AA4970,"&lt;="&amp;Semanal!D5)</f>
        <v>1591</v>
      </c>
      <c r="D10" s="141">
        <f>D5</f>
        <v>41397</v>
      </c>
      <c r="E10" s="142">
        <f>E5</f>
        <v>41393</v>
      </c>
    </row>
    <row r="11" spans="2:7" ht="16.5" customHeight="1">
      <c r="B11" s="147" t="s">
        <v>6886</v>
      </c>
      <c r="C11" s="151">
        <f>COUNTIFS(VODANET!AA5:AA4970,"&gt;="&amp;Semanal!C2,VODANET!AA5:AA4970,"&lt;="&amp;Semanal!D2)</f>
        <v>31</v>
      </c>
      <c r="D11" s="149">
        <f>C2</f>
        <v>41400</v>
      </c>
      <c r="E11" s="150">
        <f>D2</f>
        <v>41404</v>
      </c>
    </row>
    <row r="12" spans="2:7" ht="16.5" customHeight="1">
      <c r="B12" s="136" t="s">
        <v>7774</v>
      </c>
      <c r="C12" s="139">
        <f>COUNTIFS(VODANET!AA5:AA4970,"&gt;="&amp;Semanal!D12,VODANET!AA5:AA4970,"&lt;="&amp;Semanal!E12,VODANET!L5:L4970,"LIDER")</f>
        <v>75</v>
      </c>
      <c r="D12" s="141">
        <v>41365</v>
      </c>
      <c r="E12" s="142">
        <v>41394</v>
      </c>
    </row>
    <row r="13" spans="2:7" ht="16.5" customHeight="1">
      <c r="B13" s="147" t="s">
        <v>6889</v>
      </c>
      <c r="C13" s="148">
        <f>COUNTIFS(VODANET!AA5:AA4970,"&gt;="&amp;Semanal!C2,VODANET!AA5:AA4970,"&lt;="&amp;Semanal!D2,VODANET!L5:L4970,"LIDER")+Mensal!I3</f>
        <v>12</v>
      </c>
      <c r="D13" s="149">
        <f>C2</f>
        <v>41400</v>
      </c>
      <c r="E13" s="150">
        <f>D2</f>
        <v>41404</v>
      </c>
    </row>
    <row r="14" spans="2:7" ht="16.5" customHeight="1">
      <c r="B14" s="136" t="s">
        <v>14259</v>
      </c>
      <c r="C14" s="139">
        <f>COUNTIFS(VODANET!AA5:AA4970,"&gt;="&amp;Semanal!D14,VODANET!AA5:AA4970,"&lt;="&amp;Semanal!E14,VODANET!L5:L4970,"VODANET")+Mensal!K3</f>
        <v>1</v>
      </c>
      <c r="D14" s="141">
        <f>D12</f>
        <v>41365</v>
      </c>
      <c r="E14" s="142">
        <f>E12</f>
        <v>41394</v>
      </c>
    </row>
    <row r="15" spans="2:7" ht="16.5" customHeight="1">
      <c r="B15" s="147" t="s">
        <v>14260</v>
      </c>
      <c r="C15" s="148">
        <f>COUNTIFS(VODANET!AA5:AA4970,"&gt;="&amp;Semanal!C2,VODANET!AA5:AA4970,"&lt;="&amp;Semanal!D2,VODANET!L5:L4970,"VODANET")+Mensal!K3</f>
        <v>0</v>
      </c>
      <c r="D15" s="149">
        <f>C2</f>
        <v>41400</v>
      </c>
      <c r="E15" s="150">
        <f>D2</f>
        <v>41404</v>
      </c>
    </row>
    <row r="16" spans="2:7" ht="16.5" customHeight="1">
      <c r="B16" s="136" t="s">
        <v>14261</v>
      </c>
      <c r="C16" s="139">
        <f>COUNTIFS(VODANET!AA7:AA4972,"&gt;="&amp;Semanal!D16,VODANET!AA7:AA4972,"&lt;="&amp;Semanal!E16,VODANET!L7:L4972,"SH SAT")+Mensal!M3</f>
        <v>48</v>
      </c>
      <c r="D16" s="141">
        <f>D14</f>
        <v>41365</v>
      </c>
      <c r="E16" s="142">
        <f>E14</f>
        <v>41394</v>
      </c>
    </row>
    <row r="17" spans="2:5" ht="16.5" customHeight="1">
      <c r="B17" s="147" t="s">
        <v>14262</v>
      </c>
      <c r="C17" s="148">
        <f>COUNTIFS(VODANET!AA7:AA4972,"&gt;="&amp;Semanal!C2,VODANET!AA7:AA4972,"&lt;="&amp;Semanal!D2,VODANET!L7:L4972,"SH SAT")+Mensal!M3</f>
        <v>21</v>
      </c>
      <c r="D17" s="220">
        <f>C2</f>
        <v>41400</v>
      </c>
      <c r="E17" s="221">
        <f>D2</f>
        <v>41404</v>
      </c>
    </row>
    <row r="18" spans="2:5" ht="16.5" customHeight="1" thickBot="1">
      <c r="B18" s="137" t="s">
        <v>6890</v>
      </c>
      <c r="C18" s="140">
        <v>53</v>
      </c>
      <c r="D18" s="156">
        <f>D2+3</f>
        <v>41407</v>
      </c>
      <c r="E18" s="157">
        <f>D18+4</f>
        <v>41411</v>
      </c>
    </row>
    <row r="19" spans="2:5" ht="16.5" customHeight="1">
      <c r="D19" s="36"/>
      <c r="E19" s="36"/>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formula="1"/>
  </ignoredErrors>
</worksheet>
</file>

<file path=xl/worksheets/sheet4.xml><?xml version="1.0" encoding="utf-8"?>
<worksheet xmlns="http://schemas.openxmlformats.org/spreadsheetml/2006/main" xmlns:r="http://schemas.openxmlformats.org/officeDocument/2006/relationships">
  <sheetPr codeName="Plan3"/>
  <dimension ref="A1:O78"/>
  <sheetViews>
    <sheetView workbookViewId="0">
      <selection activeCell="C5" sqref="C5"/>
    </sheetView>
  </sheetViews>
  <sheetFormatPr defaultRowHeight="15"/>
  <cols>
    <col min="1" max="1" width="3.28515625" customWidth="1"/>
    <col min="2" max="2" width="38.28515625" bestFit="1" customWidth="1"/>
    <col min="3" max="4" width="10.7109375" bestFit="1" customWidth="1"/>
    <col min="5" max="5" width="10.7109375" style="23" customWidth="1"/>
    <col min="6" max="6" width="10.7109375" bestFit="1" customWidth="1"/>
  </cols>
  <sheetData>
    <row r="1" spans="2:3" ht="15.75" thickBot="1"/>
    <row r="2" spans="2:3" ht="15.75" thickBot="1">
      <c r="B2" s="19" t="s">
        <v>463</v>
      </c>
      <c r="C2" s="20" t="s">
        <v>464</v>
      </c>
    </row>
    <row r="3" spans="2:3">
      <c r="B3" s="17" t="s">
        <v>469</v>
      </c>
      <c r="C3" s="18">
        <f>COUNTIF(VODANET!J5:J4973,"ACEITO")</f>
        <v>1641</v>
      </c>
    </row>
    <row r="4" spans="2:3" s="23" customFormat="1">
      <c r="B4" s="16" t="s">
        <v>2171</v>
      </c>
      <c r="C4" s="7">
        <f>COUNTIF(VODANET!J6:J4973,"A ACEITAR")</f>
        <v>3</v>
      </c>
    </row>
    <row r="5" spans="2:3">
      <c r="B5" s="17" t="s">
        <v>700</v>
      </c>
      <c r="C5" s="18">
        <f>COUNTIF(VODANET!J5:J4973,"PARALISADO")</f>
        <v>60</v>
      </c>
    </row>
    <row r="6" spans="2:3">
      <c r="B6" s="16" t="s">
        <v>688</v>
      </c>
      <c r="C6" s="7">
        <f>COUNTIF(VODANET!J5:J4973,"A AGENDAR")</f>
        <v>157</v>
      </c>
    </row>
    <row r="7" spans="2:3">
      <c r="B7" s="17" t="s">
        <v>451</v>
      </c>
      <c r="C7" s="18">
        <f>COUNTIF(VODANET!J5:J4973,"EM ANDAMENTO")</f>
        <v>1</v>
      </c>
    </row>
    <row r="8" spans="2:3">
      <c r="B8" s="16" t="s">
        <v>622</v>
      </c>
      <c r="C8" s="7">
        <f>COUNTIF(VODANET!J5:J4973,"AGENDADO")</f>
        <v>0</v>
      </c>
    </row>
    <row r="9" spans="2:3" s="23" customFormat="1" ht="15.75" thickBot="1">
      <c r="B9" s="17" t="s">
        <v>5380</v>
      </c>
      <c r="C9" s="18">
        <f>COUNTIF(VODANET!J6:J4973,"CANCELADO")</f>
        <v>30</v>
      </c>
    </row>
    <row r="10" spans="2:3" ht="15.75" thickBot="1">
      <c r="B10" s="19" t="s">
        <v>465</v>
      </c>
      <c r="C10" s="20">
        <f>SUM(C3:C9)</f>
        <v>1892</v>
      </c>
    </row>
    <row r="12" spans="2:3">
      <c r="B12" s="23" t="s">
        <v>7488</v>
      </c>
    </row>
    <row r="26" spans="1:15" s="23" customFormat="1">
      <c r="A26" s="22"/>
      <c r="B26" s="22"/>
      <c r="C26" s="22"/>
      <c r="D26" s="22"/>
      <c r="E26" s="22"/>
      <c r="F26" s="22"/>
      <c r="G26" s="22"/>
      <c r="H26" s="22"/>
      <c r="I26" s="22"/>
      <c r="J26" s="22"/>
      <c r="K26" s="22"/>
      <c r="L26" s="22"/>
      <c r="M26" s="22"/>
      <c r="N26" s="22"/>
      <c r="O26" s="22"/>
    </row>
    <row r="27" spans="1:15" s="23" customFormat="1" ht="15.75" thickBot="1"/>
    <row r="28" spans="1:15" s="23" customFormat="1" ht="15.75" thickBot="1">
      <c r="B28" s="19" t="s">
        <v>689</v>
      </c>
      <c r="C28" s="20" t="s">
        <v>464</v>
      </c>
    </row>
    <row r="29" spans="1:15" s="23" customFormat="1">
      <c r="B29" s="16" t="s">
        <v>456</v>
      </c>
      <c r="C29" s="7">
        <f>COUNTIF(VODANET!L2:L1011,"LIDER")</f>
        <v>869</v>
      </c>
    </row>
    <row r="30" spans="1:15" s="23" customFormat="1">
      <c r="B30" s="17" t="s">
        <v>678</v>
      </c>
      <c r="C30" s="18">
        <f>COUNTIF(VODANET!L2:L1012,"NELTA")</f>
        <v>6</v>
      </c>
    </row>
    <row r="31" spans="1:15" s="23" customFormat="1" ht="15.75" thickBot="1">
      <c r="B31" s="16" t="s">
        <v>623</v>
      </c>
      <c r="C31" s="7">
        <f>COUNTIF(VODANET!L2:L1013,"VODANET")</f>
        <v>115</v>
      </c>
    </row>
    <row r="32" spans="1:15" s="23" customFormat="1" ht="15.75" thickBot="1">
      <c r="B32" s="19" t="s">
        <v>465</v>
      </c>
      <c r="C32" s="20">
        <f>SUM(C29:C31)</f>
        <v>990</v>
      </c>
    </row>
    <row r="33" s="23" customFormat="1"/>
    <row r="34" s="23" customFormat="1"/>
    <row r="35" s="23" customFormat="1"/>
    <row r="36" s="23" customFormat="1"/>
    <row r="37" s="23" customFormat="1"/>
    <row r="38" s="23" customFormat="1"/>
    <row r="39" s="23" customFormat="1"/>
    <row r="40" s="23" customFormat="1"/>
    <row r="41" s="23" customFormat="1"/>
    <row r="42" s="23" customFormat="1"/>
    <row r="43" s="23" customFormat="1"/>
    <row r="44" s="23" customFormat="1"/>
    <row r="45" s="23" customFormat="1"/>
    <row r="46" s="23" customFormat="1"/>
    <row r="47" s="23" customFormat="1"/>
    <row r="48" s="23" customFormat="1"/>
    <row r="49" spans="1:15" s="23" customFormat="1"/>
    <row r="51" spans="1:15">
      <c r="A51" s="22"/>
      <c r="B51" s="22"/>
      <c r="C51" s="22"/>
      <c r="D51" s="22"/>
      <c r="E51" s="22"/>
      <c r="F51" s="22"/>
      <c r="G51" s="22"/>
      <c r="H51" s="22"/>
      <c r="I51" s="22"/>
      <c r="J51" s="22"/>
      <c r="K51" s="22"/>
      <c r="L51" s="22"/>
      <c r="M51" s="22"/>
      <c r="N51" s="22"/>
      <c r="O51" s="22"/>
    </row>
    <row r="52" spans="1:15" ht="15.75" thickBot="1"/>
    <row r="53" spans="1:15" ht="15.75" thickBot="1">
      <c r="B53" s="19" t="s">
        <v>466</v>
      </c>
      <c r="C53" s="20" t="s">
        <v>464</v>
      </c>
    </row>
    <row r="54" spans="1:15">
      <c r="B54" s="16" t="s">
        <v>456</v>
      </c>
      <c r="C54" s="7" t="e">
        <f>COUNTIF(VODANET!#REF!,"LIDER")</f>
        <v>#REF!</v>
      </c>
    </row>
    <row r="55" spans="1:15">
      <c r="B55" s="17" t="s">
        <v>467</v>
      </c>
      <c r="C55" s="18" t="e">
        <f>COUNTIF(VODANET!#REF!,"SAUDE")</f>
        <v>#REF!</v>
      </c>
    </row>
    <row r="56" spans="1:15" s="23" customFormat="1">
      <c r="B56" s="16" t="s">
        <v>457</v>
      </c>
      <c r="C56" s="7" t="e">
        <f>COUNTIF(VODANET!#REF!,"CLIENTE")</f>
        <v>#REF!</v>
      </c>
    </row>
    <row r="57" spans="1:15" s="23" customFormat="1">
      <c r="B57" s="17" t="s">
        <v>624</v>
      </c>
      <c r="C57" s="18" t="e">
        <f>COUNTIF(VODANET!#REF!,"PRODEMGE")</f>
        <v>#REF!</v>
      </c>
    </row>
    <row r="58" spans="1:15" s="15" customFormat="1" ht="15.75" thickBot="1">
      <c r="B58" s="21" t="s">
        <v>468</v>
      </c>
      <c r="C58" s="27" t="e">
        <f>COUNTIF(VODANET!#REF!,"-")</f>
        <v>#REF!</v>
      </c>
    </row>
    <row r="59" spans="1:15" ht="15.75" thickBot="1">
      <c r="B59" s="19" t="s">
        <v>465</v>
      </c>
      <c r="C59" s="20" t="e">
        <f>SUM(C54:C58)</f>
        <v>#REF!</v>
      </c>
    </row>
    <row r="78" spans="1:15">
      <c r="A78" s="22"/>
      <c r="B78" s="22"/>
      <c r="C78" s="22"/>
      <c r="D78" s="22"/>
      <c r="E78" s="22"/>
      <c r="F78" s="22"/>
      <c r="G78" s="22"/>
      <c r="H78" s="22"/>
      <c r="I78" s="22"/>
      <c r="J78" s="22"/>
      <c r="K78" s="22"/>
      <c r="L78" s="22"/>
      <c r="M78" s="22"/>
      <c r="N78" s="22"/>
      <c r="O78" s="22"/>
    </row>
  </sheetData>
  <customSheetViews>
    <customSheetView guid="{539B099F-E275-407B-9319-0D9ADFCA1C18}" showPageBreaks="1">
      <selection activeCell="C5" sqref="C5"/>
      <pageMargins left="0.511811024" right="0.511811024" top="0.78740157499999996" bottom="0.78740157499999996" header="0.31496062000000002" footer="0.31496062000000002"/>
      <pageSetup paperSize="9" orientation="portrait" r:id="rId1"/>
    </customSheetView>
    <customSheetView guid="{6BA235E4-56C2-4FA7-839D-98DA23C3EC2A}">
      <selection activeCell="B13" sqref="B13"/>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sheetPr codeName="Plan7"/>
  <dimension ref="A1:AD1961"/>
  <sheetViews>
    <sheetView zoomScale="90" zoomScaleNormal="90" workbookViewId="0">
      <pane ySplit="1" topLeftCell="A2" activePane="bottomLeft" state="frozen"/>
      <selection activeCell="P1" sqref="P1"/>
      <selection pane="bottomLeft" sqref="A1:AA1961"/>
    </sheetView>
  </sheetViews>
  <sheetFormatPr defaultRowHeight="18"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37" bestFit="1" customWidth="1"/>
    <col min="29" max="30" width="10" bestFit="1" customWidth="1"/>
  </cols>
  <sheetData>
    <row r="1" spans="1:30" s="25" customFormat="1" ht="18" customHeight="1">
      <c r="A1" s="23" t="s">
        <v>4</v>
      </c>
      <c r="B1" s="23" t="s">
        <v>5</v>
      </c>
      <c r="C1" s="23" t="s">
        <v>459</v>
      </c>
      <c r="D1" s="23" t="s">
        <v>460</v>
      </c>
      <c r="E1" s="23" t="s">
        <v>0</v>
      </c>
      <c r="F1" s="23" t="s">
        <v>689</v>
      </c>
      <c r="G1" s="23" t="s">
        <v>8</v>
      </c>
      <c r="H1" s="23" t="s">
        <v>379</v>
      </c>
      <c r="I1" s="23" t="s">
        <v>159</v>
      </c>
      <c r="J1" s="23" t="s">
        <v>10</v>
      </c>
      <c r="K1" s="23" t="s">
        <v>9</v>
      </c>
      <c r="L1" s="23" t="s">
        <v>4260</v>
      </c>
      <c r="M1" s="23" t="s">
        <v>160</v>
      </c>
      <c r="N1" s="23" t="s">
        <v>3618</v>
      </c>
      <c r="O1" s="23" t="s">
        <v>620</v>
      </c>
      <c r="P1" s="23" t="s">
        <v>3619</v>
      </c>
      <c r="Q1" s="23" t="s">
        <v>4083</v>
      </c>
      <c r="R1" s="23" t="s">
        <v>9639</v>
      </c>
      <c r="S1" s="23" t="s">
        <v>9640</v>
      </c>
      <c r="T1" s="23" t="s">
        <v>15022</v>
      </c>
      <c r="U1" s="23" t="s">
        <v>15023</v>
      </c>
      <c r="V1" s="237" t="s">
        <v>15753</v>
      </c>
      <c r="W1" s="25" t="s">
        <v>15754</v>
      </c>
      <c r="X1" s="25" t="s">
        <v>15755</v>
      </c>
      <c r="Y1" s="25" t="s">
        <v>15756</v>
      </c>
      <c r="Z1" s="25" t="s">
        <v>15757</v>
      </c>
      <c r="AA1" s="25" t="s">
        <v>15758</v>
      </c>
    </row>
    <row r="2" spans="1:30" s="26" customFormat="1" ht="18" customHeight="1">
      <c r="A2" s="23" t="s">
        <v>4835</v>
      </c>
      <c r="B2" s="23" t="s">
        <v>7</v>
      </c>
      <c r="C2" s="3">
        <v>40857</v>
      </c>
      <c r="D2" s="3">
        <v>40918</v>
      </c>
      <c r="E2" s="23" t="s">
        <v>1321</v>
      </c>
      <c r="F2" s="23" t="s">
        <v>1322</v>
      </c>
      <c r="G2" s="23" t="s">
        <v>161</v>
      </c>
      <c r="H2" s="23" t="s">
        <v>380</v>
      </c>
      <c r="I2" s="3">
        <v>40913</v>
      </c>
      <c r="J2" s="23" t="s">
        <v>1323</v>
      </c>
      <c r="K2" s="23" t="s">
        <v>1324</v>
      </c>
      <c r="L2" s="23" t="s">
        <v>4261</v>
      </c>
      <c r="M2" s="23" t="s">
        <v>1325</v>
      </c>
      <c r="N2" s="23" t="s">
        <v>234</v>
      </c>
      <c r="O2" s="23" t="s">
        <v>1326</v>
      </c>
      <c r="P2" s="3">
        <v>40917</v>
      </c>
      <c r="Q2" s="23" t="s">
        <v>458</v>
      </c>
      <c r="R2" s="23" t="s">
        <v>458</v>
      </c>
      <c r="S2" s="23" t="s">
        <v>9641</v>
      </c>
      <c r="T2" s="23" t="s">
        <v>4074</v>
      </c>
      <c r="U2" s="23" t="s">
        <v>458</v>
      </c>
      <c r="V2" s="237">
        <v>16</v>
      </c>
      <c r="W2" s="23">
        <v>13</v>
      </c>
      <c r="X2" s="23">
        <v>13</v>
      </c>
      <c r="Y2" s="23">
        <v>44</v>
      </c>
      <c r="Z2" s="26">
        <v>25</v>
      </c>
      <c r="AA2" s="26">
        <v>24</v>
      </c>
      <c r="AC2" s="26" t="str">
        <f>CONCATENATE(V2,"º",W2,"'",X2,"''")</f>
        <v>16º13'13''</v>
      </c>
      <c r="AD2" s="26" t="str">
        <f>CONCATENATE(Y2,"º",Z2,"'",AA2,"''")</f>
        <v>44º25'24''</v>
      </c>
    </row>
    <row r="3" spans="1:30" s="26" customFormat="1" ht="18" customHeight="1">
      <c r="A3" s="23">
        <v>644</v>
      </c>
      <c r="B3" s="23" t="s">
        <v>11</v>
      </c>
      <c r="C3" s="3">
        <v>40857</v>
      </c>
      <c r="D3" s="3">
        <v>40918</v>
      </c>
      <c r="E3" s="23" t="s">
        <v>1321</v>
      </c>
      <c r="F3" s="23" t="s">
        <v>1322</v>
      </c>
      <c r="G3" s="23" t="s">
        <v>162</v>
      </c>
      <c r="H3" s="23" t="s">
        <v>381</v>
      </c>
      <c r="I3" s="3">
        <v>40939</v>
      </c>
      <c r="J3" s="23" t="s">
        <v>1327</v>
      </c>
      <c r="K3" s="23" t="s">
        <v>12</v>
      </c>
      <c r="L3" s="23" t="s">
        <v>4262</v>
      </c>
      <c r="M3" s="23" t="s">
        <v>1328</v>
      </c>
      <c r="N3" s="23" t="s">
        <v>351</v>
      </c>
      <c r="O3" s="23" t="s">
        <v>1329</v>
      </c>
      <c r="P3" s="3">
        <v>40942</v>
      </c>
      <c r="Q3" s="23" t="s">
        <v>458</v>
      </c>
      <c r="R3" s="23" t="s">
        <v>458</v>
      </c>
      <c r="S3" s="23" t="s">
        <v>9642</v>
      </c>
      <c r="T3" s="23" t="s">
        <v>4074</v>
      </c>
      <c r="U3" s="23" t="s">
        <v>458</v>
      </c>
      <c r="V3" s="237">
        <v>16</v>
      </c>
      <c r="W3" s="23">
        <v>26</v>
      </c>
      <c r="X3" s="23">
        <v>28</v>
      </c>
      <c r="Y3" s="23">
        <v>41</v>
      </c>
      <c r="Z3" s="26">
        <v>0</v>
      </c>
      <c r="AA3" s="26">
        <v>55</v>
      </c>
      <c r="AC3" s="26" t="str">
        <f t="shared" ref="AC3:AC66" si="0">CONCATENATE(V3,"º",W3,"'",X3,"''")</f>
        <v>16º26'28''</v>
      </c>
      <c r="AD3" s="26" t="str">
        <f t="shared" ref="AD3:AD66" si="1">CONCATENATE(Y3,"º",Z3,"'",AA3,"''")</f>
        <v>41º0'55''</v>
      </c>
    </row>
    <row r="4" spans="1:30" s="26" customFormat="1" ht="18" customHeight="1">
      <c r="A4" s="23" t="s">
        <v>5308</v>
      </c>
      <c r="B4" s="23" t="s">
        <v>13</v>
      </c>
      <c r="C4" s="3">
        <v>40857</v>
      </c>
      <c r="D4" s="3">
        <v>40968</v>
      </c>
      <c r="E4" s="23" t="s">
        <v>1330</v>
      </c>
      <c r="F4" s="23" t="s">
        <v>1331</v>
      </c>
      <c r="G4" s="23" t="s">
        <v>163</v>
      </c>
      <c r="H4" s="23" t="s">
        <v>382</v>
      </c>
      <c r="I4" s="3">
        <v>40996</v>
      </c>
      <c r="J4" s="23" t="s">
        <v>1332</v>
      </c>
      <c r="K4" s="23" t="s">
        <v>1333</v>
      </c>
      <c r="L4" s="23" t="s">
        <v>4263</v>
      </c>
      <c r="M4" s="23" t="s">
        <v>978</v>
      </c>
      <c r="N4" s="23" t="s">
        <v>458</v>
      </c>
      <c r="O4" s="23" t="s">
        <v>458</v>
      </c>
      <c r="P4" s="23" t="s">
        <v>458</v>
      </c>
      <c r="Q4" s="37" t="s">
        <v>5309</v>
      </c>
      <c r="R4" s="23" t="s">
        <v>458</v>
      </c>
      <c r="S4" s="23" t="s">
        <v>9643</v>
      </c>
      <c r="T4" s="23" t="s">
        <v>4074</v>
      </c>
      <c r="U4" s="37" t="s">
        <v>458</v>
      </c>
      <c r="V4" s="237" t="s">
        <v>458</v>
      </c>
      <c r="W4" s="23" t="s">
        <v>458</v>
      </c>
      <c r="X4" s="23" t="s">
        <v>458</v>
      </c>
      <c r="Y4" s="23" t="s">
        <v>458</v>
      </c>
      <c r="Z4" s="26" t="s">
        <v>458</v>
      </c>
      <c r="AA4" s="26" t="s">
        <v>458</v>
      </c>
      <c r="AC4" s="26" t="str">
        <f t="shared" si="0"/>
        <v>-º-'-''</v>
      </c>
      <c r="AD4" s="26" t="str">
        <f t="shared" si="1"/>
        <v>-º-'-''</v>
      </c>
    </row>
    <row r="5" spans="1:30" s="26" customFormat="1" ht="18" customHeight="1">
      <c r="A5" s="23">
        <v>646</v>
      </c>
      <c r="B5" s="23" t="s">
        <v>14</v>
      </c>
      <c r="C5" s="3">
        <v>40857</v>
      </c>
      <c r="D5" s="3">
        <v>40918</v>
      </c>
      <c r="E5" s="23" t="s">
        <v>1321</v>
      </c>
      <c r="F5" s="23" t="s">
        <v>1322</v>
      </c>
      <c r="G5" s="23" t="s">
        <v>164</v>
      </c>
      <c r="H5" s="23" t="s">
        <v>383</v>
      </c>
      <c r="I5" s="3">
        <v>40933</v>
      </c>
      <c r="J5" s="23" t="s">
        <v>1334</v>
      </c>
      <c r="K5" s="23" t="s">
        <v>15</v>
      </c>
      <c r="L5" s="23" t="s">
        <v>4264</v>
      </c>
      <c r="M5" s="23" t="s">
        <v>1335</v>
      </c>
      <c r="N5" s="23" t="s">
        <v>352</v>
      </c>
      <c r="O5" s="23" t="s">
        <v>1336</v>
      </c>
      <c r="P5" s="3">
        <v>40935</v>
      </c>
      <c r="Q5" s="23" t="s">
        <v>458</v>
      </c>
      <c r="R5" s="23" t="s">
        <v>458</v>
      </c>
      <c r="S5" s="23" t="s">
        <v>9644</v>
      </c>
      <c r="T5" s="23" t="s">
        <v>4074</v>
      </c>
      <c r="U5" s="23" t="s">
        <v>458</v>
      </c>
      <c r="V5" s="237">
        <v>17</v>
      </c>
      <c r="W5" s="23">
        <v>41</v>
      </c>
      <c r="X5" s="23">
        <v>12</v>
      </c>
      <c r="Y5" s="23">
        <v>42</v>
      </c>
      <c r="Z5" s="26">
        <v>30</v>
      </c>
      <c r="AA5" s="26">
        <v>54</v>
      </c>
      <c r="AC5" s="26" t="str">
        <f t="shared" si="0"/>
        <v>17º41'12''</v>
      </c>
      <c r="AD5" s="26" t="str">
        <f t="shared" si="1"/>
        <v>42º30'54''</v>
      </c>
    </row>
    <row r="6" spans="1:30" s="26" customFormat="1" ht="18" customHeight="1">
      <c r="A6" s="23">
        <v>647</v>
      </c>
      <c r="B6" s="23" t="s">
        <v>16</v>
      </c>
      <c r="C6" s="3">
        <v>40857</v>
      </c>
      <c r="D6" s="3">
        <v>40918</v>
      </c>
      <c r="E6" s="23" t="s">
        <v>1321</v>
      </c>
      <c r="F6" s="23" t="s">
        <v>1322</v>
      </c>
      <c r="G6" s="23" t="s">
        <v>165</v>
      </c>
      <c r="H6" s="23" t="s">
        <v>384</v>
      </c>
      <c r="I6" s="3">
        <v>40924</v>
      </c>
      <c r="J6" s="23" t="s">
        <v>1337</v>
      </c>
      <c r="K6" s="23" t="s">
        <v>17</v>
      </c>
      <c r="L6" s="23" t="s">
        <v>4265</v>
      </c>
      <c r="M6" s="23" t="s">
        <v>1338</v>
      </c>
      <c r="N6" s="23" t="s">
        <v>241</v>
      </c>
      <c r="O6" s="23" t="s">
        <v>1339</v>
      </c>
      <c r="P6" s="3">
        <v>40926</v>
      </c>
      <c r="Q6" s="23" t="s">
        <v>458</v>
      </c>
      <c r="R6" s="23" t="s">
        <v>458</v>
      </c>
      <c r="S6" s="23" t="s">
        <v>9645</v>
      </c>
      <c r="T6" s="23" t="s">
        <v>4074</v>
      </c>
      <c r="U6" s="23" t="s">
        <v>458</v>
      </c>
      <c r="V6" s="237">
        <v>20</v>
      </c>
      <c r="W6" s="23">
        <v>1</v>
      </c>
      <c r="X6" s="23">
        <v>7</v>
      </c>
      <c r="Y6" s="23">
        <v>48</v>
      </c>
      <c r="Z6" s="26">
        <v>55</v>
      </c>
      <c r="AA6" s="26">
        <v>59</v>
      </c>
      <c r="AC6" s="26" t="str">
        <f t="shared" si="0"/>
        <v>20º1'7''</v>
      </c>
      <c r="AD6" s="26" t="str">
        <f t="shared" si="1"/>
        <v>48º55'59''</v>
      </c>
    </row>
    <row r="7" spans="1:30" s="26" customFormat="1" ht="18" customHeight="1">
      <c r="A7" s="23">
        <v>648</v>
      </c>
      <c r="B7" s="23" t="s">
        <v>18</v>
      </c>
      <c r="C7" s="3">
        <v>40857</v>
      </c>
      <c r="D7" s="3">
        <v>40918</v>
      </c>
      <c r="E7" s="23" t="s">
        <v>1321</v>
      </c>
      <c r="F7" s="23" t="s">
        <v>1322</v>
      </c>
      <c r="G7" s="23" t="s">
        <v>1340</v>
      </c>
      <c r="H7" s="23" t="s">
        <v>385</v>
      </c>
      <c r="I7" s="3">
        <v>40920</v>
      </c>
      <c r="J7" s="23" t="s">
        <v>1327</v>
      </c>
      <c r="K7" s="23" t="s">
        <v>338</v>
      </c>
      <c r="L7" s="23" t="s">
        <v>4266</v>
      </c>
      <c r="M7" s="23" t="s">
        <v>1341</v>
      </c>
      <c r="N7" s="23" t="s">
        <v>353</v>
      </c>
      <c r="O7" s="23" t="s">
        <v>1342</v>
      </c>
      <c r="P7" s="3">
        <v>40934</v>
      </c>
      <c r="Q7" s="23" t="s">
        <v>458</v>
      </c>
      <c r="R7" s="23" t="s">
        <v>458</v>
      </c>
      <c r="S7" s="23" t="s">
        <v>9646</v>
      </c>
      <c r="T7" s="23" t="s">
        <v>4074</v>
      </c>
      <c r="U7" s="23" t="s">
        <v>458</v>
      </c>
      <c r="V7" s="237">
        <v>15</v>
      </c>
      <c r="W7" s="23">
        <v>28</v>
      </c>
      <c r="X7" s="23">
        <v>43</v>
      </c>
      <c r="Y7" s="23">
        <v>44</v>
      </c>
      <c r="Z7" s="26">
        <v>22</v>
      </c>
      <c r="AA7" s="26">
        <v>22</v>
      </c>
      <c r="AC7" s="26" t="str">
        <f t="shared" si="0"/>
        <v>15º28'43''</v>
      </c>
      <c r="AD7" s="26" t="str">
        <f t="shared" si="1"/>
        <v>44º22'22''</v>
      </c>
    </row>
    <row r="8" spans="1:30" s="26" customFormat="1" ht="18" customHeight="1">
      <c r="A8" s="23">
        <v>649</v>
      </c>
      <c r="B8" s="23" t="s">
        <v>19</v>
      </c>
      <c r="C8" s="3">
        <v>40857</v>
      </c>
      <c r="D8" s="3">
        <v>40918</v>
      </c>
      <c r="E8" s="23" t="s">
        <v>1321</v>
      </c>
      <c r="F8" s="23" t="s">
        <v>1322</v>
      </c>
      <c r="G8" s="23" t="s">
        <v>166</v>
      </c>
      <c r="H8" s="23" t="s">
        <v>386</v>
      </c>
      <c r="I8" s="3">
        <v>40926</v>
      </c>
      <c r="J8" s="23" t="s">
        <v>1343</v>
      </c>
      <c r="K8" s="23" t="s">
        <v>1344</v>
      </c>
      <c r="L8" s="23" t="s">
        <v>4267</v>
      </c>
      <c r="M8" s="23" t="s">
        <v>1345</v>
      </c>
      <c r="N8" s="23" t="s">
        <v>354</v>
      </c>
      <c r="O8" s="23" t="s">
        <v>1346</v>
      </c>
      <c r="P8" s="3">
        <v>40926</v>
      </c>
      <c r="Q8" s="23" t="s">
        <v>458</v>
      </c>
      <c r="R8" s="23" t="s">
        <v>458</v>
      </c>
      <c r="S8" s="23" t="s">
        <v>9647</v>
      </c>
      <c r="T8" s="23" t="s">
        <v>4074</v>
      </c>
      <c r="U8" s="23" t="s">
        <v>458</v>
      </c>
      <c r="V8" s="237">
        <v>21</v>
      </c>
      <c r="W8" s="23">
        <v>47</v>
      </c>
      <c r="X8" s="23">
        <v>7</v>
      </c>
      <c r="Y8" s="23">
        <v>43</v>
      </c>
      <c r="Z8" s="26">
        <v>22</v>
      </c>
      <c r="AA8" s="26">
        <v>6</v>
      </c>
      <c r="AC8" s="26" t="str">
        <f t="shared" si="0"/>
        <v>21º47'7''</v>
      </c>
      <c r="AD8" s="26" t="str">
        <f t="shared" si="1"/>
        <v>43º22'6''</v>
      </c>
    </row>
    <row r="9" spans="1:30" s="26" customFormat="1" ht="18" customHeight="1">
      <c r="A9" s="23">
        <v>650</v>
      </c>
      <c r="B9" s="23" t="s">
        <v>20</v>
      </c>
      <c r="C9" s="3">
        <v>40857</v>
      </c>
      <c r="D9" s="3">
        <v>40918</v>
      </c>
      <c r="E9" s="23" t="s">
        <v>1321</v>
      </c>
      <c r="F9" s="23" t="s">
        <v>1322</v>
      </c>
      <c r="G9" s="23" t="s">
        <v>167</v>
      </c>
      <c r="H9" s="23" t="s">
        <v>387</v>
      </c>
      <c r="I9" s="3">
        <v>40903</v>
      </c>
      <c r="J9" s="23" t="s">
        <v>1347</v>
      </c>
      <c r="K9" s="23" t="s">
        <v>21</v>
      </c>
      <c r="L9" s="23" t="s">
        <v>4268</v>
      </c>
      <c r="M9" s="23" t="s">
        <v>1348</v>
      </c>
      <c r="N9" s="23" t="s">
        <v>355</v>
      </c>
      <c r="O9" s="23" t="s">
        <v>1349</v>
      </c>
      <c r="P9" s="3">
        <v>40906</v>
      </c>
      <c r="Q9" s="23" t="s">
        <v>458</v>
      </c>
      <c r="R9" s="23" t="s">
        <v>458</v>
      </c>
      <c r="S9" s="23" t="s">
        <v>9648</v>
      </c>
      <c r="T9" s="23" t="s">
        <v>4074</v>
      </c>
      <c r="U9" s="23" t="s">
        <v>458</v>
      </c>
      <c r="V9" s="237">
        <v>21</v>
      </c>
      <c r="W9" s="23">
        <v>31</v>
      </c>
      <c r="X9" s="23">
        <v>52</v>
      </c>
      <c r="Y9" s="23">
        <v>42</v>
      </c>
      <c r="Z9" s="26">
        <v>38</v>
      </c>
      <c r="AA9" s="26">
        <v>22</v>
      </c>
      <c r="AC9" s="26" t="str">
        <f t="shared" si="0"/>
        <v>21º31'52''</v>
      </c>
      <c r="AD9" s="26" t="str">
        <f t="shared" si="1"/>
        <v>42º38'22''</v>
      </c>
    </row>
    <row r="10" spans="1:30" s="26" customFormat="1" ht="18" customHeight="1">
      <c r="A10" s="23">
        <v>651</v>
      </c>
      <c r="B10" s="23" t="s">
        <v>22</v>
      </c>
      <c r="C10" s="3">
        <v>40857</v>
      </c>
      <c r="D10" s="3">
        <v>40918</v>
      </c>
      <c r="E10" s="23" t="s">
        <v>1321</v>
      </c>
      <c r="F10" s="23" t="s">
        <v>1322</v>
      </c>
      <c r="G10" s="23" t="s">
        <v>168</v>
      </c>
      <c r="H10" s="23" t="s">
        <v>388</v>
      </c>
      <c r="I10" s="3">
        <v>40898</v>
      </c>
      <c r="J10" s="23" t="s">
        <v>1350</v>
      </c>
      <c r="K10" s="23" t="s">
        <v>23</v>
      </c>
      <c r="L10" s="23" t="s">
        <v>4269</v>
      </c>
      <c r="M10" s="23" t="s">
        <v>14263</v>
      </c>
      <c r="N10" s="23" t="s">
        <v>246</v>
      </c>
      <c r="O10" s="23" t="s">
        <v>1351</v>
      </c>
      <c r="P10" s="3">
        <v>40899</v>
      </c>
      <c r="Q10" s="23" t="s">
        <v>458</v>
      </c>
      <c r="R10" s="23" t="s">
        <v>458</v>
      </c>
      <c r="S10" s="23" t="s">
        <v>9649</v>
      </c>
      <c r="T10" s="23" t="s">
        <v>4074</v>
      </c>
      <c r="U10" s="23" t="s">
        <v>458</v>
      </c>
      <c r="V10" s="237">
        <v>19</v>
      </c>
      <c r="W10" s="23">
        <v>28</v>
      </c>
      <c r="X10" s="23">
        <v>18</v>
      </c>
      <c r="Y10" s="23">
        <v>44</v>
      </c>
      <c r="Z10" s="26">
        <v>13</v>
      </c>
      <c r="AA10" s="26">
        <v>31</v>
      </c>
      <c r="AC10" s="26" t="str">
        <f t="shared" si="0"/>
        <v>19º28'18''</v>
      </c>
      <c r="AD10" s="26" t="str">
        <f t="shared" si="1"/>
        <v>44º13'31''</v>
      </c>
    </row>
    <row r="11" spans="1:30" s="26" customFormat="1" ht="18" customHeight="1">
      <c r="A11" s="23" t="s">
        <v>2036</v>
      </c>
      <c r="B11" s="23" t="s">
        <v>24</v>
      </c>
      <c r="C11" s="3">
        <v>40857</v>
      </c>
      <c r="D11" s="3">
        <v>40918</v>
      </c>
      <c r="E11" s="23" t="s">
        <v>1330</v>
      </c>
      <c r="F11" s="23" t="s">
        <v>1322</v>
      </c>
      <c r="G11" s="23" t="s">
        <v>169</v>
      </c>
      <c r="H11" s="23" t="s">
        <v>458</v>
      </c>
      <c r="I11" s="23" t="s">
        <v>458</v>
      </c>
      <c r="J11" s="23" t="s">
        <v>1352</v>
      </c>
      <c r="K11" s="23" t="s">
        <v>1353</v>
      </c>
      <c r="L11" s="23" t="s">
        <v>4270</v>
      </c>
      <c r="M11" s="23" t="s">
        <v>1354</v>
      </c>
      <c r="N11" s="23" t="s">
        <v>458</v>
      </c>
      <c r="O11" s="23" t="s">
        <v>458</v>
      </c>
      <c r="P11" s="23" t="s">
        <v>458</v>
      </c>
      <c r="Q11" s="23" t="s">
        <v>2037</v>
      </c>
      <c r="R11" s="23" t="s">
        <v>458</v>
      </c>
      <c r="S11" s="23" t="s">
        <v>9650</v>
      </c>
      <c r="T11" s="23" t="s">
        <v>15024</v>
      </c>
      <c r="U11" s="37" t="s">
        <v>458</v>
      </c>
      <c r="V11" s="237" t="s">
        <v>458</v>
      </c>
      <c r="W11" s="23" t="s">
        <v>458</v>
      </c>
      <c r="X11" s="23" t="s">
        <v>458</v>
      </c>
      <c r="Y11" s="23" t="s">
        <v>458</v>
      </c>
      <c r="Z11" s="26" t="s">
        <v>458</v>
      </c>
      <c r="AA11" s="26" t="s">
        <v>458</v>
      </c>
      <c r="AC11" s="26" t="str">
        <f t="shared" si="0"/>
        <v>-º-'-''</v>
      </c>
      <c r="AD11" s="26" t="str">
        <f t="shared" si="1"/>
        <v>-º-'-''</v>
      </c>
    </row>
    <row r="12" spans="1:30" s="26" customFormat="1" ht="18" customHeight="1">
      <c r="A12" s="23">
        <v>653</v>
      </c>
      <c r="B12" s="23" t="s">
        <v>25</v>
      </c>
      <c r="C12" s="3">
        <v>40857</v>
      </c>
      <c r="D12" s="3">
        <v>40918</v>
      </c>
      <c r="E12" s="23" t="s">
        <v>1321</v>
      </c>
      <c r="F12" s="23" t="s">
        <v>1322</v>
      </c>
      <c r="G12" s="23" t="s">
        <v>170</v>
      </c>
      <c r="H12" s="23" t="s">
        <v>389</v>
      </c>
      <c r="I12" s="3">
        <v>40976</v>
      </c>
      <c r="J12" s="23" t="s">
        <v>1355</v>
      </c>
      <c r="K12" s="23" t="s">
        <v>1356</v>
      </c>
      <c r="L12" s="23" t="s">
        <v>4271</v>
      </c>
      <c r="M12" s="23" t="s">
        <v>1357</v>
      </c>
      <c r="N12" s="23" t="s">
        <v>228</v>
      </c>
      <c r="O12" s="23" t="s">
        <v>1358</v>
      </c>
      <c r="P12" s="3">
        <v>40976</v>
      </c>
      <c r="Q12" s="23" t="s">
        <v>1359</v>
      </c>
      <c r="R12" s="23" t="s">
        <v>458</v>
      </c>
      <c r="S12" s="23" t="s">
        <v>9651</v>
      </c>
      <c r="T12" s="23" t="s">
        <v>4074</v>
      </c>
      <c r="U12" s="23" t="s">
        <v>458</v>
      </c>
      <c r="V12" s="237">
        <v>18</v>
      </c>
      <c r="W12" s="23">
        <v>57</v>
      </c>
      <c r="X12" s="23">
        <v>47</v>
      </c>
      <c r="Y12" s="23">
        <v>46</v>
      </c>
      <c r="Z12" s="26">
        <v>59</v>
      </c>
      <c r="AA12" s="26">
        <v>7</v>
      </c>
      <c r="AC12" s="26" t="str">
        <f t="shared" si="0"/>
        <v>18º57'47''</v>
      </c>
      <c r="AD12" s="26" t="str">
        <f t="shared" si="1"/>
        <v>46º59'7''</v>
      </c>
    </row>
    <row r="13" spans="1:30" s="26" customFormat="1" ht="18" customHeight="1">
      <c r="A13" s="23">
        <v>654</v>
      </c>
      <c r="B13" s="23" t="s">
        <v>26</v>
      </c>
      <c r="C13" s="3">
        <v>40857</v>
      </c>
      <c r="D13" s="3">
        <v>40918</v>
      </c>
      <c r="E13" s="23" t="s">
        <v>1321</v>
      </c>
      <c r="F13" s="23" t="s">
        <v>1322</v>
      </c>
      <c r="G13" s="23" t="s">
        <v>171</v>
      </c>
      <c r="H13" s="23" t="s">
        <v>1360</v>
      </c>
      <c r="I13" s="3">
        <v>40919</v>
      </c>
      <c r="J13" s="23" t="s">
        <v>1361</v>
      </c>
      <c r="K13" s="23" t="s">
        <v>1362</v>
      </c>
      <c r="L13" s="23" t="s">
        <v>4272</v>
      </c>
      <c r="M13" s="23" t="s">
        <v>1363</v>
      </c>
      <c r="N13" s="23" t="s">
        <v>227</v>
      </c>
      <c r="O13" s="23" t="s">
        <v>1349</v>
      </c>
      <c r="P13" s="3">
        <v>40920</v>
      </c>
      <c r="Q13" s="23" t="s">
        <v>458</v>
      </c>
      <c r="R13" s="23" t="s">
        <v>458</v>
      </c>
      <c r="S13" s="23" t="s">
        <v>9652</v>
      </c>
      <c r="T13" s="23" t="s">
        <v>4074</v>
      </c>
      <c r="U13" s="23" t="s">
        <v>458</v>
      </c>
      <c r="V13" s="237">
        <v>20</v>
      </c>
      <c r="W13" s="23">
        <v>14</v>
      </c>
      <c r="X13" s="23">
        <v>40</v>
      </c>
      <c r="Y13" s="23">
        <v>42</v>
      </c>
      <c r="Z13" s="26">
        <v>1</v>
      </c>
      <c r="AA13" s="26">
        <v>40</v>
      </c>
      <c r="AC13" s="26" t="str">
        <f t="shared" si="0"/>
        <v>20º14'40''</v>
      </c>
      <c r="AD13" s="26" t="str">
        <f t="shared" si="1"/>
        <v>42º1'40''</v>
      </c>
    </row>
    <row r="14" spans="1:30" s="26" customFormat="1" ht="18" customHeight="1">
      <c r="A14" s="23">
        <v>655</v>
      </c>
      <c r="B14" s="23" t="s">
        <v>27</v>
      </c>
      <c r="C14" s="3">
        <v>40857</v>
      </c>
      <c r="D14" s="3">
        <v>40918</v>
      </c>
      <c r="E14" s="23" t="s">
        <v>1321</v>
      </c>
      <c r="F14" s="23" t="s">
        <v>1322</v>
      </c>
      <c r="G14" s="23" t="s">
        <v>172</v>
      </c>
      <c r="H14" s="23" t="s">
        <v>390</v>
      </c>
      <c r="I14" s="3">
        <v>40931</v>
      </c>
      <c r="J14" s="23" t="s">
        <v>1364</v>
      </c>
      <c r="K14" s="23" t="s">
        <v>28</v>
      </c>
      <c r="L14" s="23" t="s">
        <v>4273</v>
      </c>
      <c r="M14" s="23" t="s">
        <v>1365</v>
      </c>
      <c r="N14" s="23" t="s">
        <v>356</v>
      </c>
      <c r="O14" s="23" t="s">
        <v>1366</v>
      </c>
      <c r="P14" s="3">
        <v>40932</v>
      </c>
      <c r="Q14" s="23" t="s">
        <v>458</v>
      </c>
      <c r="R14" s="23" t="s">
        <v>458</v>
      </c>
      <c r="S14" s="23" t="s">
        <v>9653</v>
      </c>
      <c r="T14" s="23" t="s">
        <v>4074</v>
      </c>
      <c r="U14" s="23" t="s">
        <v>458</v>
      </c>
      <c r="V14" s="237">
        <v>17</v>
      </c>
      <c r="W14" s="23">
        <v>51</v>
      </c>
      <c r="X14" s="23">
        <v>3</v>
      </c>
      <c r="Y14" s="23">
        <v>41</v>
      </c>
      <c r="Z14" s="26">
        <v>29</v>
      </c>
      <c r="AA14" s="26">
        <v>38</v>
      </c>
      <c r="AC14" s="26" t="str">
        <f t="shared" si="0"/>
        <v>17º51'3''</v>
      </c>
      <c r="AD14" s="26" t="str">
        <f t="shared" si="1"/>
        <v>41º29'38''</v>
      </c>
    </row>
    <row r="15" spans="1:30" s="26" customFormat="1" ht="18" customHeight="1">
      <c r="A15" s="23">
        <v>657</v>
      </c>
      <c r="B15" s="23" t="s">
        <v>29</v>
      </c>
      <c r="C15" s="3">
        <v>40857</v>
      </c>
      <c r="D15" s="3">
        <v>40918</v>
      </c>
      <c r="E15" s="23" t="s">
        <v>1321</v>
      </c>
      <c r="F15" s="23" t="s">
        <v>1322</v>
      </c>
      <c r="G15" s="23" t="s">
        <v>173</v>
      </c>
      <c r="H15" s="23" t="s">
        <v>391</v>
      </c>
      <c r="I15" s="3">
        <v>40903</v>
      </c>
      <c r="J15" s="23" t="s">
        <v>1367</v>
      </c>
      <c r="K15" s="23" t="s">
        <v>30</v>
      </c>
      <c r="L15" s="23" t="s">
        <v>4274</v>
      </c>
      <c r="M15" s="23" t="s">
        <v>1368</v>
      </c>
      <c r="N15" s="23" t="s">
        <v>357</v>
      </c>
      <c r="O15" s="23" t="s">
        <v>1369</v>
      </c>
      <c r="P15" s="3">
        <v>40905</v>
      </c>
      <c r="Q15" s="23" t="s">
        <v>458</v>
      </c>
      <c r="R15" s="23" t="s">
        <v>458</v>
      </c>
      <c r="S15" s="23" t="s">
        <v>9654</v>
      </c>
      <c r="T15" s="23" t="s">
        <v>4074</v>
      </c>
      <c r="U15" s="23" t="s">
        <v>458</v>
      </c>
      <c r="V15" s="237">
        <v>19</v>
      </c>
      <c r="W15" s="23">
        <v>39</v>
      </c>
      <c r="X15" s="23">
        <v>11</v>
      </c>
      <c r="Y15" s="23">
        <v>42</v>
      </c>
      <c r="Z15" s="26">
        <v>52</v>
      </c>
      <c r="AA15" s="26">
        <v>16</v>
      </c>
      <c r="AC15" s="26" t="str">
        <f t="shared" si="0"/>
        <v>19º39'11''</v>
      </c>
      <c r="AD15" s="26" t="str">
        <f t="shared" si="1"/>
        <v>42º52'16''</v>
      </c>
    </row>
    <row r="16" spans="1:30" s="26" customFormat="1" ht="18" customHeight="1">
      <c r="A16" s="23">
        <v>658</v>
      </c>
      <c r="B16" s="23" t="s">
        <v>31</v>
      </c>
      <c r="C16" s="3">
        <v>40857</v>
      </c>
      <c r="D16" s="3">
        <v>40918</v>
      </c>
      <c r="E16" s="23" t="s">
        <v>1321</v>
      </c>
      <c r="F16" s="23" t="s">
        <v>1322</v>
      </c>
      <c r="G16" s="23" t="s">
        <v>174</v>
      </c>
      <c r="H16" s="23" t="s">
        <v>392</v>
      </c>
      <c r="I16" s="3">
        <v>40921</v>
      </c>
      <c r="J16" s="23" t="s">
        <v>1370</v>
      </c>
      <c r="K16" s="23" t="s">
        <v>32</v>
      </c>
      <c r="L16" s="23" t="s">
        <v>4275</v>
      </c>
      <c r="M16" s="23" t="s">
        <v>1371</v>
      </c>
      <c r="N16" s="23" t="s">
        <v>239</v>
      </c>
      <c r="O16" s="23" t="s">
        <v>628</v>
      </c>
      <c r="P16" s="3">
        <v>40921</v>
      </c>
      <c r="Q16" s="23" t="s">
        <v>458</v>
      </c>
      <c r="R16" s="23" t="s">
        <v>458</v>
      </c>
      <c r="S16" s="23" t="s">
        <v>9655</v>
      </c>
      <c r="T16" s="23" t="s">
        <v>4074</v>
      </c>
      <c r="U16" s="23" t="s">
        <v>458</v>
      </c>
      <c r="V16" s="237">
        <v>21</v>
      </c>
      <c r="W16" s="23">
        <v>1</v>
      </c>
      <c r="X16" s="23">
        <v>13</v>
      </c>
      <c r="Y16" s="23">
        <v>42</v>
      </c>
      <c r="Z16" s="26">
        <v>6</v>
      </c>
      <c r="AA16" s="26">
        <v>38</v>
      </c>
      <c r="AC16" s="26" t="str">
        <f t="shared" si="0"/>
        <v>21º1'13''</v>
      </c>
      <c r="AD16" s="26" t="str">
        <f t="shared" si="1"/>
        <v>42º6'38''</v>
      </c>
    </row>
    <row r="17" spans="1:30" s="26" customFormat="1" ht="18" customHeight="1">
      <c r="A17" s="23">
        <v>659</v>
      </c>
      <c r="B17" s="23" t="s">
        <v>33</v>
      </c>
      <c r="C17" s="3">
        <v>40857</v>
      </c>
      <c r="D17" s="3">
        <v>40918</v>
      </c>
      <c r="E17" s="23" t="s">
        <v>1321</v>
      </c>
      <c r="F17" s="23" t="s">
        <v>1322</v>
      </c>
      <c r="G17" s="23" t="s">
        <v>175</v>
      </c>
      <c r="H17" s="23" t="s">
        <v>1372</v>
      </c>
      <c r="I17" s="3">
        <v>40917</v>
      </c>
      <c r="J17" s="23" t="s">
        <v>1373</v>
      </c>
      <c r="K17" s="23" t="s">
        <v>34</v>
      </c>
      <c r="L17" s="23" t="s">
        <v>4276</v>
      </c>
      <c r="M17" s="23" t="s">
        <v>1374</v>
      </c>
      <c r="N17" s="23" t="s">
        <v>256</v>
      </c>
      <c r="O17" s="23" t="s">
        <v>1375</v>
      </c>
      <c r="P17" s="3">
        <v>40919</v>
      </c>
      <c r="Q17" s="23" t="s">
        <v>458</v>
      </c>
      <c r="R17" s="23" t="s">
        <v>458</v>
      </c>
      <c r="S17" s="23" t="s">
        <v>9656</v>
      </c>
      <c r="T17" s="23" t="s">
        <v>4074</v>
      </c>
      <c r="U17" s="23" t="s">
        <v>458</v>
      </c>
      <c r="V17" s="237">
        <v>19</v>
      </c>
      <c r="W17" s="23">
        <v>12</v>
      </c>
      <c r="X17" s="23">
        <v>5</v>
      </c>
      <c r="Y17" s="23">
        <v>44</v>
      </c>
      <c r="Z17" s="26">
        <v>14</v>
      </c>
      <c r="AA17" s="26">
        <v>53</v>
      </c>
      <c r="AC17" s="26" t="str">
        <f t="shared" si="0"/>
        <v>19º12'5''</v>
      </c>
      <c r="AD17" s="26" t="str">
        <f t="shared" si="1"/>
        <v>44º14'53''</v>
      </c>
    </row>
    <row r="18" spans="1:30" s="26" customFormat="1" ht="18" customHeight="1">
      <c r="A18" s="23">
        <v>661</v>
      </c>
      <c r="B18" s="23" t="s">
        <v>35</v>
      </c>
      <c r="C18" s="3">
        <v>40857</v>
      </c>
      <c r="D18" s="3">
        <v>40918</v>
      </c>
      <c r="E18" s="23" t="s">
        <v>1321</v>
      </c>
      <c r="F18" s="23" t="s">
        <v>1322</v>
      </c>
      <c r="G18" s="23" t="s">
        <v>176</v>
      </c>
      <c r="H18" s="23" t="s">
        <v>393</v>
      </c>
      <c r="I18" s="3">
        <v>40926</v>
      </c>
      <c r="J18" s="23" t="s">
        <v>1376</v>
      </c>
      <c r="K18" s="23" t="s">
        <v>36</v>
      </c>
      <c r="L18" s="23" t="s">
        <v>4277</v>
      </c>
      <c r="M18" s="23" t="s">
        <v>1377</v>
      </c>
      <c r="N18" s="23" t="s">
        <v>231</v>
      </c>
      <c r="O18" s="23" t="s">
        <v>1375</v>
      </c>
      <c r="P18" s="3">
        <v>40926</v>
      </c>
      <c r="Q18" s="23" t="s">
        <v>458</v>
      </c>
      <c r="R18" s="23" t="s">
        <v>458</v>
      </c>
      <c r="S18" s="23" t="s">
        <v>9657</v>
      </c>
      <c r="T18" s="23" t="s">
        <v>4074</v>
      </c>
      <c r="U18" s="23" t="s">
        <v>458</v>
      </c>
      <c r="V18" s="237">
        <v>21</v>
      </c>
      <c r="W18" s="23">
        <v>21</v>
      </c>
      <c r="X18" s="23">
        <v>44</v>
      </c>
      <c r="Y18" s="23">
        <v>46</v>
      </c>
      <c r="Z18" s="26">
        <v>56</v>
      </c>
      <c r="AA18" s="26">
        <v>6</v>
      </c>
      <c r="AC18" s="26" t="str">
        <f t="shared" si="0"/>
        <v>21º21'44''</v>
      </c>
      <c r="AD18" s="26" t="str">
        <f t="shared" si="1"/>
        <v>46º56'6''</v>
      </c>
    </row>
    <row r="19" spans="1:30" s="26" customFormat="1" ht="18" customHeight="1">
      <c r="A19" s="23">
        <v>662</v>
      </c>
      <c r="B19" s="23" t="s">
        <v>37</v>
      </c>
      <c r="C19" s="3">
        <v>40857</v>
      </c>
      <c r="D19" s="3">
        <v>40918</v>
      </c>
      <c r="E19" s="23" t="s">
        <v>1321</v>
      </c>
      <c r="F19" s="23" t="s">
        <v>1322</v>
      </c>
      <c r="G19" s="23" t="s">
        <v>177</v>
      </c>
      <c r="H19" s="23" t="s">
        <v>394</v>
      </c>
      <c r="I19" s="3">
        <v>40917</v>
      </c>
      <c r="J19" s="23" t="s">
        <v>1378</v>
      </c>
      <c r="K19" s="23" t="s">
        <v>38</v>
      </c>
      <c r="L19" s="23" t="s">
        <v>4278</v>
      </c>
      <c r="M19" s="23" t="s">
        <v>1379</v>
      </c>
      <c r="N19" s="23" t="s">
        <v>245</v>
      </c>
      <c r="O19" s="23" t="s">
        <v>1339</v>
      </c>
      <c r="P19" s="3">
        <v>40918</v>
      </c>
      <c r="Q19" s="23" t="s">
        <v>458</v>
      </c>
      <c r="R19" s="23" t="s">
        <v>458</v>
      </c>
      <c r="S19" s="23" t="s">
        <v>9658</v>
      </c>
      <c r="T19" s="23" t="s">
        <v>4074</v>
      </c>
      <c r="U19" s="23" t="s">
        <v>458</v>
      </c>
      <c r="V19" s="237">
        <v>19</v>
      </c>
      <c r="W19" s="23">
        <v>17</v>
      </c>
      <c r="X19" s="23">
        <v>23</v>
      </c>
      <c r="Y19" s="23">
        <v>43</v>
      </c>
      <c r="Z19" s="26">
        <v>57</v>
      </c>
      <c r="AA19" s="26">
        <v>2</v>
      </c>
      <c r="AC19" s="26" t="str">
        <f t="shared" si="0"/>
        <v>19º17'23''</v>
      </c>
      <c r="AD19" s="26" t="str">
        <f t="shared" si="1"/>
        <v>43º57'2''</v>
      </c>
    </row>
    <row r="20" spans="1:30" s="26" customFormat="1" ht="18" customHeight="1">
      <c r="A20" s="23">
        <v>663</v>
      </c>
      <c r="B20" s="23" t="s">
        <v>39</v>
      </c>
      <c r="C20" s="3">
        <v>40857</v>
      </c>
      <c r="D20" s="3">
        <v>40918</v>
      </c>
      <c r="E20" s="23" t="s">
        <v>1321</v>
      </c>
      <c r="F20" s="23" t="s">
        <v>1322</v>
      </c>
      <c r="G20" s="23" t="s">
        <v>178</v>
      </c>
      <c r="H20" s="23" t="s">
        <v>4999</v>
      </c>
      <c r="I20" s="3">
        <v>40913</v>
      </c>
      <c r="J20" s="23" t="s">
        <v>1380</v>
      </c>
      <c r="K20" s="23" t="s">
        <v>40</v>
      </c>
      <c r="L20" s="23" t="s">
        <v>4279</v>
      </c>
      <c r="M20" s="23" t="s">
        <v>1381</v>
      </c>
      <c r="N20" s="23" t="s">
        <v>358</v>
      </c>
      <c r="O20" s="23" t="s">
        <v>1382</v>
      </c>
      <c r="P20" s="3">
        <v>40926</v>
      </c>
      <c r="Q20" s="23" t="s">
        <v>458</v>
      </c>
      <c r="R20" s="23" t="s">
        <v>458</v>
      </c>
      <c r="S20" s="23" t="s">
        <v>9659</v>
      </c>
      <c r="T20" s="23" t="s">
        <v>4074</v>
      </c>
      <c r="U20" s="23" t="s">
        <v>458</v>
      </c>
      <c r="V20" s="237">
        <v>19</v>
      </c>
      <c r="W20" s="23">
        <v>49</v>
      </c>
      <c r="X20" s="23">
        <v>45</v>
      </c>
      <c r="Y20" s="23">
        <v>43</v>
      </c>
      <c r="Z20" s="26">
        <v>5</v>
      </c>
      <c r="AA20" s="26">
        <v>56</v>
      </c>
      <c r="AC20" s="26" t="str">
        <f t="shared" si="0"/>
        <v>19º49'45''</v>
      </c>
      <c r="AD20" s="26" t="str">
        <f t="shared" si="1"/>
        <v>43º5'56''</v>
      </c>
    </row>
    <row r="21" spans="1:30" s="26" customFormat="1" ht="18" customHeight="1">
      <c r="A21" s="23">
        <v>664</v>
      </c>
      <c r="B21" s="23" t="s">
        <v>41</v>
      </c>
      <c r="C21" s="3">
        <v>40857</v>
      </c>
      <c r="D21" s="3">
        <v>40918</v>
      </c>
      <c r="E21" s="23" t="s">
        <v>1321</v>
      </c>
      <c r="F21" s="23" t="s">
        <v>1322</v>
      </c>
      <c r="G21" s="23" t="s">
        <v>179</v>
      </c>
      <c r="H21" s="23" t="s">
        <v>395</v>
      </c>
      <c r="I21" s="3">
        <v>40917</v>
      </c>
      <c r="J21" s="23" t="s">
        <v>1383</v>
      </c>
      <c r="K21" s="23" t="s">
        <v>42</v>
      </c>
      <c r="L21" s="23" t="s">
        <v>4280</v>
      </c>
      <c r="M21" s="23" t="s">
        <v>1384</v>
      </c>
      <c r="N21" s="23" t="s">
        <v>222</v>
      </c>
      <c r="O21" s="23" t="s">
        <v>1349</v>
      </c>
      <c r="P21" s="3">
        <v>40914</v>
      </c>
      <c r="Q21" s="23" t="s">
        <v>458</v>
      </c>
      <c r="R21" s="23" t="s">
        <v>458</v>
      </c>
      <c r="S21" s="23" t="s">
        <v>9660</v>
      </c>
      <c r="T21" s="23" t="s">
        <v>4074</v>
      </c>
      <c r="U21" s="23" t="s">
        <v>458</v>
      </c>
      <c r="V21" s="237">
        <v>21</v>
      </c>
      <c r="W21" s="23">
        <v>57</v>
      </c>
      <c r="X21" s="23">
        <v>1</v>
      </c>
      <c r="Y21" s="23">
        <v>44</v>
      </c>
      <c r="Z21" s="26">
        <v>11</v>
      </c>
      <c r="AA21" s="26">
        <v>31</v>
      </c>
      <c r="AC21" s="26" t="str">
        <f t="shared" si="0"/>
        <v>21º57'1''</v>
      </c>
      <c r="AD21" s="26" t="str">
        <f t="shared" si="1"/>
        <v>44º11'31''</v>
      </c>
    </row>
    <row r="22" spans="1:30" s="26" customFormat="1" ht="18" customHeight="1">
      <c r="A22" s="23">
        <v>694</v>
      </c>
      <c r="B22" s="23" t="s">
        <v>98</v>
      </c>
      <c r="C22" s="3">
        <v>40857</v>
      </c>
      <c r="D22" s="3">
        <v>41080</v>
      </c>
      <c r="E22" s="23" t="s">
        <v>1321</v>
      </c>
      <c r="F22" s="23" t="s">
        <v>1322</v>
      </c>
      <c r="G22" s="23" t="s">
        <v>209</v>
      </c>
      <c r="H22" s="23" t="s">
        <v>419</v>
      </c>
      <c r="I22" s="3">
        <v>41086</v>
      </c>
      <c r="J22" s="23" t="s">
        <v>1386</v>
      </c>
      <c r="K22" s="23" t="s">
        <v>99</v>
      </c>
      <c r="L22" s="23" t="s">
        <v>4281</v>
      </c>
      <c r="M22" s="23" t="s">
        <v>3486</v>
      </c>
      <c r="N22" s="23" t="s">
        <v>4075</v>
      </c>
      <c r="O22" s="23" t="s">
        <v>1346</v>
      </c>
      <c r="P22" s="3">
        <v>41086</v>
      </c>
      <c r="Q22" s="23" t="s">
        <v>621</v>
      </c>
      <c r="R22" s="23" t="s">
        <v>9661</v>
      </c>
      <c r="S22" s="23" t="s">
        <v>9662</v>
      </c>
      <c r="T22" s="23" t="s">
        <v>4074</v>
      </c>
      <c r="U22" s="23" t="s">
        <v>458</v>
      </c>
      <c r="V22" s="237">
        <v>21</v>
      </c>
      <c r="W22" s="23">
        <v>0</v>
      </c>
      <c r="X22" s="23">
        <v>33</v>
      </c>
      <c r="Y22" s="23">
        <v>42</v>
      </c>
      <c r="Z22" s="26">
        <v>43</v>
      </c>
      <c r="AA22" s="26">
        <v>9</v>
      </c>
      <c r="AC22" s="26" t="str">
        <f t="shared" si="0"/>
        <v>21º0'33''</v>
      </c>
      <c r="AD22" s="26" t="str">
        <f t="shared" si="1"/>
        <v>42º43'9''</v>
      </c>
    </row>
    <row r="23" spans="1:30" s="26" customFormat="1" ht="18" customHeight="1">
      <c r="A23" s="23">
        <v>685</v>
      </c>
      <c r="B23" s="23" t="s">
        <v>81</v>
      </c>
      <c r="C23" s="3">
        <v>40857</v>
      </c>
      <c r="D23" s="3">
        <v>40918</v>
      </c>
      <c r="E23" s="23" t="s">
        <v>1321</v>
      </c>
      <c r="F23" s="23" t="s">
        <v>1322</v>
      </c>
      <c r="G23" s="23" t="s">
        <v>200</v>
      </c>
      <c r="H23" s="23" t="s">
        <v>412</v>
      </c>
      <c r="I23" s="3">
        <v>40924</v>
      </c>
      <c r="J23" s="23" t="s">
        <v>1387</v>
      </c>
      <c r="K23" s="23" t="s">
        <v>82</v>
      </c>
      <c r="L23" s="23" t="s">
        <v>4282</v>
      </c>
      <c r="M23" s="23" t="s">
        <v>1388</v>
      </c>
      <c r="N23" s="23" t="s">
        <v>237</v>
      </c>
      <c r="O23" s="23" t="s">
        <v>1382</v>
      </c>
      <c r="P23" s="3">
        <v>40925</v>
      </c>
      <c r="Q23" s="23" t="s">
        <v>458</v>
      </c>
      <c r="R23" s="23" t="s">
        <v>458</v>
      </c>
      <c r="S23" s="23" t="s">
        <v>9663</v>
      </c>
      <c r="T23" s="23" t="s">
        <v>4074</v>
      </c>
      <c r="U23" s="23" t="s">
        <v>458</v>
      </c>
      <c r="V23" s="237">
        <v>22</v>
      </c>
      <c r="W23" s="23">
        <v>30</v>
      </c>
      <c r="X23" s="23">
        <v>58</v>
      </c>
      <c r="Y23" s="23">
        <v>45</v>
      </c>
      <c r="Z23" s="26">
        <v>16</v>
      </c>
      <c r="AA23" s="26">
        <v>33</v>
      </c>
      <c r="AC23" s="26" t="str">
        <f t="shared" si="0"/>
        <v>22º30'58''</v>
      </c>
      <c r="AD23" s="26" t="str">
        <f t="shared" si="1"/>
        <v>45º16'33''</v>
      </c>
    </row>
    <row r="24" spans="1:30" s="26" customFormat="1" ht="18" customHeight="1">
      <c r="A24" s="23">
        <v>686</v>
      </c>
      <c r="B24" s="23" t="s">
        <v>83</v>
      </c>
      <c r="C24" s="3">
        <v>40857</v>
      </c>
      <c r="D24" s="3">
        <v>40968</v>
      </c>
      <c r="E24" s="23" t="s">
        <v>1321</v>
      </c>
      <c r="F24" s="23" t="s">
        <v>1331</v>
      </c>
      <c r="G24" s="23" t="s">
        <v>201</v>
      </c>
      <c r="H24" s="23" t="s">
        <v>413</v>
      </c>
      <c r="I24" s="3">
        <v>40968</v>
      </c>
      <c r="J24" s="23" t="s">
        <v>1389</v>
      </c>
      <c r="K24" s="23" t="s">
        <v>84</v>
      </c>
      <c r="L24" s="23" t="s">
        <v>4283</v>
      </c>
      <c r="M24" s="23" t="s">
        <v>1390</v>
      </c>
      <c r="N24" s="23" t="s">
        <v>2155</v>
      </c>
      <c r="O24" s="23" t="s">
        <v>1445</v>
      </c>
      <c r="P24" s="3">
        <v>40991</v>
      </c>
      <c r="Q24" s="23" t="s">
        <v>621</v>
      </c>
      <c r="R24" s="23" t="s">
        <v>458</v>
      </c>
      <c r="S24" s="23" t="s">
        <v>9664</v>
      </c>
      <c r="T24" s="23" t="s">
        <v>4074</v>
      </c>
      <c r="U24" s="23" t="s">
        <v>458</v>
      </c>
      <c r="V24" s="237">
        <v>19</v>
      </c>
      <c r="W24" s="23">
        <v>58</v>
      </c>
      <c r="X24" s="23">
        <v>22</v>
      </c>
      <c r="Y24" s="23">
        <v>47</v>
      </c>
      <c r="Z24" s="26">
        <v>46</v>
      </c>
      <c r="AA24" s="26">
        <v>16</v>
      </c>
      <c r="AC24" s="26" t="str">
        <f t="shared" si="0"/>
        <v>19º58'22''</v>
      </c>
      <c r="AD24" s="26" t="str">
        <f t="shared" si="1"/>
        <v>47º46'16''</v>
      </c>
    </row>
    <row r="25" spans="1:30" s="26" customFormat="1" ht="18" customHeight="1">
      <c r="A25" s="23">
        <v>687</v>
      </c>
      <c r="B25" s="23" t="s">
        <v>85</v>
      </c>
      <c r="C25" s="3">
        <v>40857</v>
      </c>
      <c r="D25" s="3">
        <v>40918</v>
      </c>
      <c r="E25" s="23" t="s">
        <v>1321</v>
      </c>
      <c r="F25" s="23" t="s">
        <v>1322</v>
      </c>
      <c r="G25" s="23" t="s">
        <v>202</v>
      </c>
      <c r="H25" s="23" t="s">
        <v>414</v>
      </c>
      <c r="I25" s="3">
        <v>40898</v>
      </c>
      <c r="J25" s="23" t="s">
        <v>1391</v>
      </c>
      <c r="K25" s="23" t="s">
        <v>86</v>
      </c>
      <c r="L25" s="23" t="s">
        <v>4284</v>
      </c>
      <c r="M25" s="23" t="s">
        <v>1392</v>
      </c>
      <c r="N25" s="23" t="s">
        <v>251</v>
      </c>
      <c r="O25" s="23" t="s">
        <v>1393</v>
      </c>
      <c r="P25" s="3">
        <v>40905</v>
      </c>
      <c r="Q25" s="23" t="s">
        <v>458</v>
      </c>
      <c r="R25" s="23" t="s">
        <v>458</v>
      </c>
      <c r="S25" s="23" t="s">
        <v>9665</v>
      </c>
      <c r="T25" s="23" t="s">
        <v>4074</v>
      </c>
      <c r="U25" s="23" t="s">
        <v>458</v>
      </c>
      <c r="V25" s="237">
        <v>20</v>
      </c>
      <c r="W25" s="23">
        <v>36</v>
      </c>
      <c r="X25" s="23">
        <v>13</v>
      </c>
      <c r="Y25" s="23">
        <v>42</v>
      </c>
      <c r="Z25" s="26">
        <v>8</v>
      </c>
      <c r="AA25" s="26">
        <v>29</v>
      </c>
      <c r="AC25" s="26" t="str">
        <f t="shared" si="0"/>
        <v>20º36'13''</v>
      </c>
      <c r="AD25" s="26" t="str">
        <f t="shared" si="1"/>
        <v>42º8'29''</v>
      </c>
    </row>
    <row r="26" spans="1:30" s="26" customFormat="1" ht="18" customHeight="1">
      <c r="A26" s="23">
        <v>688</v>
      </c>
      <c r="B26" s="23" t="s">
        <v>87</v>
      </c>
      <c r="C26" s="3">
        <v>40857</v>
      </c>
      <c r="D26" s="3">
        <v>40968</v>
      </c>
      <c r="E26" s="23" t="s">
        <v>1321</v>
      </c>
      <c r="F26" s="23" t="s">
        <v>1331</v>
      </c>
      <c r="G26" s="23" t="s">
        <v>203</v>
      </c>
      <c r="H26" s="23" t="s">
        <v>2156</v>
      </c>
      <c r="I26" s="3">
        <v>40995</v>
      </c>
      <c r="J26" s="23" t="s">
        <v>1394</v>
      </c>
      <c r="K26" s="23" t="s">
        <v>88</v>
      </c>
      <c r="L26" s="23" t="s">
        <v>4285</v>
      </c>
      <c r="M26" s="23" t="s">
        <v>1395</v>
      </c>
      <c r="N26" s="23" t="s">
        <v>2180</v>
      </c>
      <c r="O26" s="23" t="s">
        <v>1479</v>
      </c>
      <c r="P26" s="3">
        <v>40998</v>
      </c>
      <c r="Q26" s="23" t="s">
        <v>458</v>
      </c>
      <c r="R26" s="23" t="s">
        <v>458</v>
      </c>
      <c r="S26" s="23" t="s">
        <v>9666</v>
      </c>
      <c r="T26" s="23" t="s">
        <v>4074</v>
      </c>
      <c r="U26" s="23" t="s">
        <v>458</v>
      </c>
      <c r="V26" s="237">
        <v>21</v>
      </c>
      <c r="W26" s="23">
        <v>6</v>
      </c>
      <c r="X26" s="23">
        <v>26</v>
      </c>
      <c r="Y26" s="23">
        <v>44</v>
      </c>
      <c r="Z26" s="26">
        <v>1</v>
      </c>
      <c r="AA26" s="26">
        <v>22</v>
      </c>
      <c r="AC26" s="26" t="str">
        <f t="shared" si="0"/>
        <v>21º6'26''</v>
      </c>
      <c r="AD26" s="26" t="str">
        <f t="shared" si="1"/>
        <v>44º1'22''</v>
      </c>
    </row>
    <row r="27" spans="1:30" s="26" customFormat="1" ht="18" customHeight="1">
      <c r="A27" s="23">
        <v>689</v>
      </c>
      <c r="B27" s="23" t="s">
        <v>89</v>
      </c>
      <c r="C27" s="3">
        <v>40857</v>
      </c>
      <c r="D27" s="3">
        <v>40918</v>
      </c>
      <c r="E27" s="23" t="s">
        <v>1321</v>
      </c>
      <c r="F27" s="23" t="s">
        <v>1322</v>
      </c>
      <c r="G27" s="23" t="s">
        <v>204</v>
      </c>
      <c r="H27" s="23" t="s">
        <v>415</v>
      </c>
      <c r="I27" s="3">
        <v>40924</v>
      </c>
      <c r="J27" s="23" t="s">
        <v>1396</v>
      </c>
      <c r="K27" s="23" t="s">
        <v>90</v>
      </c>
      <c r="L27" s="23" t="s">
        <v>4286</v>
      </c>
      <c r="M27" s="23" t="s">
        <v>1397</v>
      </c>
      <c r="N27" s="23" t="s">
        <v>364</v>
      </c>
      <c r="O27" s="23" t="s">
        <v>1351</v>
      </c>
      <c r="P27" s="3">
        <v>40925</v>
      </c>
      <c r="Q27" s="23" t="s">
        <v>458</v>
      </c>
      <c r="R27" s="23" t="s">
        <v>458</v>
      </c>
      <c r="S27" s="23" t="s">
        <v>9667</v>
      </c>
      <c r="T27" s="23" t="s">
        <v>4074</v>
      </c>
      <c r="U27" s="23" t="s">
        <v>458</v>
      </c>
      <c r="V27" s="237">
        <v>20</v>
      </c>
      <c r="W27" s="23">
        <v>50</v>
      </c>
      <c r="X27" s="23">
        <v>56</v>
      </c>
      <c r="Y27" s="23">
        <v>46</v>
      </c>
      <c r="Z27" s="26">
        <v>42</v>
      </c>
      <c r="AA27" s="26">
        <v>46</v>
      </c>
      <c r="AC27" s="26" t="str">
        <f t="shared" si="0"/>
        <v>20º50'56''</v>
      </c>
      <c r="AD27" s="26" t="str">
        <f t="shared" si="1"/>
        <v>46º42'46''</v>
      </c>
    </row>
    <row r="28" spans="1:30" s="26" customFormat="1" ht="18" customHeight="1">
      <c r="A28" s="23">
        <v>690</v>
      </c>
      <c r="B28" s="23" t="s">
        <v>91</v>
      </c>
      <c r="C28" s="3">
        <v>40857</v>
      </c>
      <c r="D28" s="3">
        <v>40918</v>
      </c>
      <c r="E28" s="23" t="s">
        <v>1321</v>
      </c>
      <c r="F28" s="23" t="s">
        <v>1322</v>
      </c>
      <c r="G28" s="23" t="s">
        <v>205</v>
      </c>
      <c r="H28" s="23" t="s">
        <v>416</v>
      </c>
      <c r="I28" s="3">
        <v>40900</v>
      </c>
      <c r="J28" s="23" t="s">
        <v>1398</v>
      </c>
      <c r="K28" s="23" t="s">
        <v>92</v>
      </c>
      <c r="L28" s="23" t="s">
        <v>4287</v>
      </c>
      <c r="M28" s="23" t="s">
        <v>1399</v>
      </c>
      <c r="N28" s="23" t="s">
        <v>243</v>
      </c>
      <c r="O28" s="23" t="s">
        <v>1400</v>
      </c>
      <c r="P28" s="3">
        <v>40905</v>
      </c>
      <c r="Q28" s="23" t="s">
        <v>458</v>
      </c>
      <c r="R28" s="23" t="s">
        <v>458</v>
      </c>
      <c r="S28" s="23" t="s">
        <v>9668</v>
      </c>
      <c r="T28" s="23" t="s">
        <v>4074</v>
      </c>
      <c r="U28" s="23" t="s">
        <v>458</v>
      </c>
      <c r="V28" s="237">
        <v>19</v>
      </c>
      <c r="W28" s="23">
        <v>33</v>
      </c>
      <c r="X28" s="23">
        <v>49</v>
      </c>
      <c r="Y28" s="23">
        <v>44</v>
      </c>
      <c r="Z28" s="26">
        <v>26</v>
      </c>
      <c r="AA28" s="26">
        <v>46</v>
      </c>
      <c r="AC28" s="26" t="str">
        <f t="shared" si="0"/>
        <v>19º33'49''</v>
      </c>
      <c r="AD28" s="26" t="str">
        <f t="shared" si="1"/>
        <v>44º26'46''</v>
      </c>
    </row>
    <row r="29" spans="1:30" s="26" customFormat="1" ht="18" customHeight="1">
      <c r="A29" s="23">
        <v>691</v>
      </c>
      <c r="B29" s="23" t="s">
        <v>93</v>
      </c>
      <c r="C29" s="3">
        <v>40857</v>
      </c>
      <c r="D29" s="3">
        <v>40918</v>
      </c>
      <c r="E29" s="23" t="s">
        <v>1321</v>
      </c>
      <c r="F29" s="23" t="s">
        <v>1322</v>
      </c>
      <c r="G29" s="23" t="s">
        <v>206</v>
      </c>
      <c r="H29" s="23" t="s">
        <v>417</v>
      </c>
      <c r="I29" s="3">
        <v>40921</v>
      </c>
      <c r="J29" s="23" t="s">
        <v>1401</v>
      </c>
      <c r="K29" s="23" t="s">
        <v>94</v>
      </c>
      <c r="L29" s="23" t="s">
        <v>4288</v>
      </c>
      <c r="M29" s="23" t="s">
        <v>1402</v>
      </c>
      <c r="N29" s="23" t="s">
        <v>365</v>
      </c>
      <c r="O29" s="23" t="s">
        <v>1403</v>
      </c>
      <c r="P29" s="3">
        <v>40924</v>
      </c>
      <c r="Q29" s="23" t="s">
        <v>458</v>
      </c>
      <c r="R29" s="23" t="s">
        <v>458</v>
      </c>
      <c r="S29" s="23" t="s">
        <v>9669</v>
      </c>
      <c r="T29" s="23" t="s">
        <v>4074</v>
      </c>
      <c r="U29" s="23" t="s">
        <v>458</v>
      </c>
      <c r="V29" s="237">
        <v>18</v>
      </c>
      <c r="W29" s="23">
        <v>4</v>
      </c>
      <c r="X29" s="23">
        <v>4</v>
      </c>
      <c r="Y29" s="23">
        <v>41</v>
      </c>
      <c r="Z29" s="26">
        <v>25</v>
      </c>
      <c r="AA29" s="26">
        <v>40</v>
      </c>
      <c r="AC29" s="26" t="str">
        <f t="shared" si="0"/>
        <v>18º4'4''</v>
      </c>
      <c r="AD29" s="26" t="str">
        <f t="shared" si="1"/>
        <v>41º25'40''</v>
      </c>
    </row>
    <row r="30" spans="1:30" s="26" customFormat="1" ht="18" customHeight="1">
      <c r="A30" s="23">
        <v>692</v>
      </c>
      <c r="B30" s="23" t="s">
        <v>95</v>
      </c>
      <c r="C30" s="3">
        <v>40857</v>
      </c>
      <c r="D30" s="3">
        <v>40918</v>
      </c>
      <c r="E30" s="23" t="s">
        <v>1321</v>
      </c>
      <c r="F30" s="23" t="s">
        <v>1322</v>
      </c>
      <c r="G30" s="23" t="s">
        <v>207</v>
      </c>
      <c r="H30" s="23" t="s">
        <v>1404</v>
      </c>
      <c r="I30" s="3">
        <v>40912</v>
      </c>
      <c r="J30" s="23" t="s">
        <v>1405</v>
      </c>
      <c r="K30" s="23" t="s">
        <v>96</v>
      </c>
      <c r="L30" s="23" t="s">
        <v>4289</v>
      </c>
      <c r="M30" s="23" t="s">
        <v>1406</v>
      </c>
      <c r="N30" s="23" t="s">
        <v>250</v>
      </c>
      <c r="O30" s="23" t="s">
        <v>1407</v>
      </c>
      <c r="P30" s="3">
        <v>40913</v>
      </c>
      <c r="Q30" s="23" t="s">
        <v>458</v>
      </c>
      <c r="R30" s="23" t="s">
        <v>458</v>
      </c>
      <c r="S30" s="23" t="s">
        <v>9670</v>
      </c>
      <c r="T30" s="23" t="s">
        <v>4074</v>
      </c>
      <c r="U30" s="23" t="s">
        <v>458</v>
      </c>
      <c r="V30" s="237">
        <v>21</v>
      </c>
      <c r="W30" s="23">
        <v>31</v>
      </c>
      <c r="X30" s="23">
        <v>59</v>
      </c>
      <c r="Y30" s="23">
        <v>43</v>
      </c>
      <c r="Z30" s="26">
        <v>11</v>
      </c>
      <c r="AA30" s="26">
        <v>30</v>
      </c>
      <c r="AC30" s="26" t="str">
        <f t="shared" si="0"/>
        <v>21º31'59''</v>
      </c>
      <c r="AD30" s="26" t="str">
        <f t="shared" si="1"/>
        <v>43º11'30''</v>
      </c>
    </row>
    <row r="31" spans="1:30" s="26" customFormat="1" ht="18" customHeight="1">
      <c r="A31" s="23">
        <v>693</v>
      </c>
      <c r="B31" s="23" t="s">
        <v>97</v>
      </c>
      <c r="C31" s="3">
        <v>40857</v>
      </c>
      <c r="D31" s="3">
        <v>40918</v>
      </c>
      <c r="E31" s="23" t="s">
        <v>1321</v>
      </c>
      <c r="F31" s="23" t="s">
        <v>1322</v>
      </c>
      <c r="G31" s="23" t="s">
        <v>208</v>
      </c>
      <c r="H31" s="23" t="s">
        <v>418</v>
      </c>
      <c r="I31" s="3">
        <v>40933</v>
      </c>
      <c r="J31" s="23" t="s">
        <v>1408</v>
      </c>
      <c r="K31" s="23" t="s">
        <v>1409</v>
      </c>
      <c r="L31" s="23" t="s">
        <v>4290</v>
      </c>
      <c r="M31" s="23" t="s">
        <v>1410</v>
      </c>
      <c r="N31" s="23" t="s">
        <v>366</v>
      </c>
      <c r="O31" s="23" t="s">
        <v>1411</v>
      </c>
      <c r="P31" s="3">
        <v>40932</v>
      </c>
      <c r="Q31" s="23" t="s">
        <v>458</v>
      </c>
      <c r="R31" s="23" t="s">
        <v>458</v>
      </c>
      <c r="S31" s="23" t="s">
        <v>9671</v>
      </c>
      <c r="T31" s="23" t="s">
        <v>4074</v>
      </c>
      <c r="U31" s="23" t="s">
        <v>458</v>
      </c>
      <c r="V31" s="237">
        <v>18</v>
      </c>
      <c r="W31" s="23">
        <v>50</v>
      </c>
      <c r="X31" s="23">
        <v>40</v>
      </c>
      <c r="Y31" s="23">
        <v>46</v>
      </c>
      <c r="Z31" s="26">
        <v>47</v>
      </c>
      <c r="AA31" s="26">
        <v>31</v>
      </c>
      <c r="AC31" s="26" t="str">
        <f t="shared" si="0"/>
        <v>18º50'40''</v>
      </c>
      <c r="AD31" s="26" t="str">
        <f t="shared" si="1"/>
        <v>46º47'31''</v>
      </c>
    </row>
    <row r="32" spans="1:30" s="26" customFormat="1" ht="18" customHeight="1">
      <c r="A32" s="23">
        <v>723</v>
      </c>
      <c r="B32" s="23" t="s">
        <v>115</v>
      </c>
      <c r="C32" s="3">
        <v>40857</v>
      </c>
      <c r="D32" s="3">
        <v>40918</v>
      </c>
      <c r="E32" s="23" t="s">
        <v>1321</v>
      </c>
      <c r="F32" s="23" t="s">
        <v>1322</v>
      </c>
      <c r="G32" s="23" t="s">
        <v>219</v>
      </c>
      <c r="H32" s="23" t="s">
        <v>425</v>
      </c>
      <c r="I32" s="3">
        <v>40996</v>
      </c>
      <c r="J32" s="23" t="s">
        <v>1412</v>
      </c>
      <c r="K32" s="23" t="s">
        <v>116</v>
      </c>
      <c r="L32" s="23" t="s">
        <v>4291</v>
      </c>
      <c r="M32" s="23" t="s">
        <v>1413</v>
      </c>
      <c r="N32" s="23" t="s">
        <v>2181</v>
      </c>
      <c r="O32" s="23" t="s">
        <v>1342</v>
      </c>
      <c r="P32" s="3">
        <v>40998</v>
      </c>
      <c r="Q32" s="23" t="s">
        <v>458</v>
      </c>
      <c r="R32" s="23" t="s">
        <v>458</v>
      </c>
      <c r="S32" s="23" t="s">
        <v>9672</v>
      </c>
      <c r="T32" s="23" t="s">
        <v>4074</v>
      </c>
      <c r="U32" s="23" t="s">
        <v>458</v>
      </c>
      <c r="V32" s="237">
        <v>16</v>
      </c>
      <c r="W32" s="23">
        <v>34</v>
      </c>
      <c r="X32" s="23">
        <v>46</v>
      </c>
      <c r="Y32" s="23">
        <v>42</v>
      </c>
      <c r="Z32" s="26">
        <v>35</v>
      </c>
      <c r="AA32" s="26">
        <v>24</v>
      </c>
      <c r="AC32" s="26" t="str">
        <f t="shared" si="0"/>
        <v>16º34'46''</v>
      </c>
      <c r="AD32" s="26" t="str">
        <f t="shared" si="1"/>
        <v>42º35'24''</v>
      </c>
    </row>
    <row r="33" spans="1:30" s="26" customFormat="1" ht="18" customHeight="1">
      <c r="A33" s="23">
        <v>695</v>
      </c>
      <c r="B33" s="23" t="s">
        <v>100</v>
      </c>
      <c r="C33" s="3">
        <v>40857</v>
      </c>
      <c r="D33" s="3">
        <v>40918</v>
      </c>
      <c r="E33" s="23" t="s">
        <v>1321</v>
      </c>
      <c r="F33" s="23" t="s">
        <v>1322</v>
      </c>
      <c r="G33" s="23" t="s">
        <v>210</v>
      </c>
      <c r="H33" s="23" t="s">
        <v>420</v>
      </c>
      <c r="I33" s="3">
        <v>40919</v>
      </c>
      <c r="J33" s="23" t="s">
        <v>1414</v>
      </c>
      <c r="K33" s="23" t="s">
        <v>101</v>
      </c>
      <c r="L33" s="23" t="s">
        <v>4292</v>
      </c>
      <c r="M33" s="23" t="s">
        <v>1415</v>
      </c>
      <c r="N33" s="23" t="s">
        <v>240</v>
      </c>
      <c r="O33" s="23" t="s">
        <v>1351</v>
      </c>
      <c r="P33" s="3">
        <v>40919</v>
      </c>
      <c r="Q33" s="23" t="s">
        <v>458</v>
      </c>
      <c r="R33" s="23" t="s">
        <v>458</v>
      </c>
      <c r="S33" s="23" t="s">
        <v>9673</v>
      </c>
      <c r="T33" s="23" t="s">
        <v>4074</v>
      </c>
      <c r="U33" s="23" t="s">
        <v>458</v>
      </c>
      <c r="V33" s="237">
        <v>21</v>
      </c>
      <c r="W33" s="23">
        <v>25</v>
      </c>
      <c r="X33" s="23">
        <v>59</v>
      </c>
      <c r="Y33" s="23">
        <v>43</v>
      </c>
      <c r="Z33" s="26">
        <v>57</v>
      </c>
      <c r="AA33" s="26">
        <v>48</v>
      </c>
      <c r="AC33" s="26" t="str">
        <f t="shared" si="0"/>
        <v>21º25'59''</v>
      </c>
      <c r="AD33" s="26" t="str">
        <f t="shared" si="1"/>
        <v>43º57'48''</v>
      </c>
    </row>
    <row r="34" spans="1:30" s="26" customFormat="1" ht="18" customHeight="1">
      <c r="A34" s="23">
        <v>696</v>
      </c>
      <c r="B34" s="23" t="s">
        <v>102</v>
      </c>
      <c r="C34" s="3">
        <v>40857</v>
      </c>
      <c r="D34" s="3">
        <v>40918</v>
      </c>
      <c r="E34" s="23" t="s">
        <v>1321</v>
      </c>
      <c r="F34" s="23" t="s">
        <v>1322</v>
      </c>
      <c r="G34" s="23" t="s">
        <v>211</v>
      </c>
      <c r="H34" s="23" t="s">
        <v>421</v>
      </c>
      <c r="I34" s="3">
        <v>40918</v>
      </c>
      <c r="J34" s="23" t="s">
        <v>1416</v>
      </c>
      <c r="K34" s="23" t="s">
        <v>103</v>
      </c>
      <c r="L34" s="23" t="s">
        <v>4293</v>
      </c>
      <c r="M34" s="23" t="s">
        <v>1417</v>
      </c>
      <c r="N34" s="23" t="s">
        <v>235</v>
      </c>
      <c r="O34" s="23" t="s">
        <v>1351</v>
      </c>
      <c r="P34" s="3">
        <v>40918</v>
      </c>
      <c r="Q34" s="23" t="s">
        <v>458</v>
      </c>
      <c r="R34" s="23" t="s">
        <v>458</v>
      </c>
      <c r="S34" s="23" t="s">
        <v>9674</v>
      </c>
      <c r="T34" s="23" t="s">
        <v>4074</v>
      </c>
      <c r="U34" s="23" t="s">
        <v>458</v>
      </c>
      <c r="V34" s="237">
        <v>19</v>
      </c>
      <c r="W34" s="23">
        <v>57</v>
      </c>
      <c r="X34" s="23">
        <v>12</v>
      </c>
      <c r="Y34" s="23">
        <v>44</v>
      </c>
      <c r="Z34" s="26">
        <v>42</v>
      </c>
      <c r="AA34" s="26">
        <v>26</v>
      </c>
      <c r="AC34" s="26" t="str">
        <f t="shared" si="0"/>
        <v>19º57'12''</v>
      </c>
      <c r="AD34" s="26" t="str">
        <f t="shared" si="1"/>
        <v>44º42'26''</v>
      </c>
    </row>
    <row r="35" spans="1:30" s="26" customFormat="1" ht="18" customHeight="1">
      <c r="A35" s="23">
        <v>697</v>
      </c>
      <c r="B35" s="23" t="s">
        <v>104</v>
      </c>
      <c r="C35" s="3">
        <v>40857</v>
      </c>
      <c r="D35" s="3">
        <v>40918</v>
      </c>
      <c r="E35" s="23" t="s">
        <v>1321</v>
      </c>
      <c r="F35" s="23" t="s">
        <v>1322</v>
      </c>
      <c r="G35" s="23" t="s">
        <v>212</v>
      </c>
      <c r="H35" s="23" t="s">
        <v>422</v>
      </c>
      <c r="I35" s="3">
        <v>40931</v>
      </c>
      <c r="J35" s="23" t="s">
        <v>1418</v>
      </c>
      <c r="K35" s="23" t="s">
        <v>1419</v>
      </c>
      <c r="L35" s="23" t="s">
        <v>4294</v>
      </c>
      <c r="M35" s="23" t="s">
        <v>1420</v>
      </c>
      <c r="N35" s="23" t="s">
        <v>233</v>
      </c>
      <c r="O35" s="23" t="s">
        <v>1400</v>
      </c>
      <c r="P35" s="3">
        <v>40934</v>
      </c>
      <c r="Q35" s="23" t="s">
        <v>458</v>
      </c>
      <c r="R35" s="23" t="s">
        <v>458</v>
      </c>
      <c r="S35" s="23" t="s">
        <v>9675</v>
      </c>
      <c r="T35" s="23" t="s">
        <v>4074</v>
      </c>
      <c r="U35" s="23" t="s">
        <v>458</v>
      </c>
      <c r="V35" s="237">
        <v>18</v>
      </c>
      <c r="W35" s="23">
        <v>43</v>
      </c>
      <c r="X35" s="23">
        <v>58</v>
      </c>
      <c r="Y35" s="23">
        <v>44</v>
      </c>
      <c r="Z35" s="26">
        <v>21</v>
      </c>
      <c r="AA35" s="26">
        <v>52</v>
      </c>
      <c r="AC35" s="26" t="str">
        <f t="shared" si="0"/>
        <v>18º43'58''</v>
      </c>
      <c r="AD35" s="26" t="str">
        <f t="shared" si="1"/>
        <v>44º21'52''</v>
      </c>
    </row>
    <row r="36" spans="1:30" s="26" customFormat="1" ht="18" customHeight="1">
      <c r="A36" s="23">
        <v>698</v>
      </c>
      <c r="B36" s="23" t="s">
        <v>105</v>
      </c>
      <c r="C36" s="3">
        <v>40857</v>
      </c>
      <c r="D36" s="3">
        <v>40918</v>
      </c>
      <c r="E36" s="23" t="s">
        <v>1321</v>
      </c>
      <c r="F36" s="23" t="s">
        <v>1322</v>
      </c>
      <c r="G36" s="23" t="s">
        <v>213</v>
      </c>
      <c r="H36" s="23" t="s">
        <v>1421</v>
      </c>
      <c r="I36" s="3">
        <v>40921</v>
      </c>
      <c r="J36" s="23" t="s">
        <v>1422</v>
      </c>
      <c r="K36" s="23" t="s">
        <v>619</v>
      </c>
      <c r="L36" s="23" t="s">
        <v>4295</v>
      </c>
      <c r="M36" s="23" t="s">
        <v>1423</v>
      </c>
      <c r="N36" s="23" t="s">
        <v>367</v>
      </c>
      <c r="O36" s="23" t="s">
        <v>1424</v>
      </c>
      <c r="P36" s="3">
        <v>40921</v>
      </c>
      <c r="Q36" s="23" t="s">
        <v>458</v>
      </c>
      <c r="R36" s="23" t="s">
        <v>458</v>
      </c>
      <c r="S36" s="23" t="s">
        <v>9676</v>
      </c>
      <c r="T36" s="23" t="s">
        <v>4074</v>
      </c>
      <c r="U36" s="23" t="s">
        <v>458</v>
      </c>
      <c r="V36" s="237">
        <v>21</v>
      </c>
      <c r="W36" s="23">
        <v>1</v>
      </c>
      <c r="X36" s="23">
        <v>14</v>
      </c>
      <c r="Y36" s="23">
        <v>46</v>
      </c>
      <c r="Z36" s="26">
        <v>44</v>
      </c>
      <c r="AA36" s="26">
        <v>43</v>
      </c>
      <c r="AC36" s="26" t="str">
        <f t="shared" si="0"/>
        <v>21º1'14''</v>
      </c>
      <c r="AD36" s="26" t="str">
        <f t="shared" si="1"/>
        <v>46º44'43''</v>
      </c>
    </row>
    <row r="37" spans="1:30" s="26" customFormat="1" ht="18" customHeight="1">
      <c r="A37" s="23">
        <v>699</v>
      </c>
      <c r="B37" s="23" t="s">
        <v>106</v>
      </c>
      <c r="C37" s="3">
        <v>40857</v>
      </c>
      <c r="D37" s="3">
        <v>40918</v>
      </c>
      <c r="E37" s="23" t="s">
        <v>1321</v>
      </c>
      <c r="F37" s="23" t="s">
        <v>1322</v>
      </c>
      <c r="G37" s="23" t="s">
        <v>214</v>
      </c>
      <c r="H37" s="23" t="s">
        <v>1425</v>
      </c>
      <c r="I37" s="3">
        <v>40920</v>
      </c>
      <c r="J37" s="23" t="s">
        <v>1426</v>
      </c>
      <c r="K37" s="23" t="s">
        <v>107</v>
      </c>
      <c r="L37" s="23" t="s">
        <v>4296</v>
      </c>
      <c r="M37" s="23" t="s">
        <v>1427</v>
      </c>
      <c r="N37" s="23" t="s">
        <v>368</v>
      </c>
      <c r="O37" s="23" t="s">
        <v>626</v>
      </c>
      <c r="P37" s="3">
        <v>40921</v>
      </c>
      <c r="Q37" s="23" t="s">
        <v>458</v>
      </c>
      <c r="R37" s="23" t="s">
        <v>458</v>
      </c>
      <c r="S37" s="23" t="s">
        <v>9677</v>
      </c>
      <c r="T37" s="23" t="s">
        <v>4074</v>
      </c>
      <c r="U37" s="23" t="s">
        <v>458</v>
      </c>
      <c r="V37" s="237">
        <v>21</v>
      </c>
      <c r="W37" s="23">
        <v>12</v>
      </c>
      <c r="X37" s="23">
        <v>59</v>
      </c>
      <c r="Y37" s="23">
        <v>44</v>
      </c>
      <c r="Z37" s="26">
        <v>36</v>
      </c>
      <c r="AA37" s="26">
        <v>51</v>
      </c>
      <c r="AC37" s="26" t="str">
        <f t="shared" si="0"/>
        <v>21º12'59''</v>
      </c>
      <c r="AD37" s="26" t="str">
        <f t="shared" si="1"/>
        <v>44º36'51''</v>
      </c>
    </row>
    <row r="38" spans="1:30" s="26" customFormat="1" ht="18" customHeight="1">
      <c r="A38" s="23">
        <v>700</v>
      </c>
      <c r="B38" s="23" t="s">
        <v>108</v>
      </c>
      <c r="C38" s="3">
        <v>40857</v>
      </c>
      <c r="D38" s="3">
        <v>40918</v>
      </c>
      <c r="E38" s="23" t="s">
        <v>1321</v>
      </c>
      <c r="F38" s="23" t="s">
        <v>1322</v>
      </c>
      <c r="G38" s="23" t="s">
        <v>215</v>
      </c>
      <c r="H38" s="23" t="s">
        <v>423</v>
      </c>
      <c r="I38" s="3">
        <v>40942</v>
      </c>
      <c r="J38" s="23" t="s">
        <v>1428</v>
      </c>
      <c r="K38" s="23" t="s">
        <v>109</v>
      </c>
      <c r="L38" s="23" t="s">
        <v>4297</v>
      </c>
      <c r="M38" s="23" t="s">
        <v>1429</v>
      </c>
      <c r="N38" s="23" t="s">
        <v>1430</v>
      </c>
      <c r="O38" s="23" t="s">
        <v>1329</v>
      </c>
      <c r="P38" s="3">
        <v>40946</v>
      </c>
      <c r="Q38" s="23" t="s">
        <v>458</v>
      </c>
      <c r="R38" s="23" t="s">
        <v>9678</v>
      </c>
      <c r="S38" s="23" t="s">
        <v>9679</v>
      </c>
      <c r="T38" s="23" t="s">
        <v>4074</v>
      </c>
      <c r="U38" s="23" t="s">
        <v>458</v>
      </c>
      <c r="V38" s="237">
        <v>17</v>
      </c>
      <c r="W38" s="23">
        <v>5</v>
      </c>
      <c r="X38" s="23">
        <v>27</v>
      </c>
      <c r="Y38" s="23">
        <v>42</v>
      </c>
      <c r="Z38" s="26">
        <v>15</v>
      </c>
      <c r="AA38" s="26">
        <v>47</v>
      </c>
      <c r="AC38" s="26" t="str">
        <f t="shared" si="0"/>
        <v>17º5'27''</v>
      </c>
      <c r="AD38" s="26" t="str">
        <f t="shared" si="1"/>
        <v>42º15'47''</v>
      </c>
    </row>
    <row r="39" spans="1:30" s="26" customFormat="1" ht="18" customHeight="1">
      <c r="A39" s="23">
        <v>701</v>
      </c>
      <c r="B39" s="23" t="s">
        <v>110</v>
      </c>
      <c r="C39" s="3">
        <v>40857</v>
      </c>
      <c r="D39" s="3">
        <v>40918</v>
      </c>
      <c r="E39" s="23" t="s">
        <v>1321</v>
      </c>
      <c r="F39" s="23" t="s">
        <v>1322</v>
      </c>
      <c r="G39" s="23" t="s">
        <v>216</v>
      </c>
      <c r="H39" s="23" t="s">
        <v>1431</v>
      </c>
      <c r="I39" s="3">
        <v>40934</v>
      </c>
      <c r="J39" s="23" t="s">
        <v>1432</v>
      </c>
      <c r="K39" s="23" t="s">
        <v>1433</v>
      </c>
      <c r="L39" s="23" t="s">
        <v>4298</v>
      </c>
      <c r="M39" s="23" t="s">
        <v>1434</v>
      </c>
      <c r="N39" s="23" t="s">
        <v>369</v>
      </c>
      <c r="O39" s="23" t="s">
        <v>1342</v>
      </c>
      <c r="P39" s="3">
        <v>40935</v>
      </c>
      <c r="Q39" s="23" t="s">
        <v>458</v>
      </c>
      <c r="R39" s="23" t="s">
        <v>458</v>
      </c>
      <c r="S39" s="23" t="s">
        <v>9680</v>
      </c>
      <c r="T39" s="23" t="s">
        <v>4074</v>
      </c>
      <c r="U39" s="23" t="s">
        <v>458</v>
      </c>
      <c r="V39" s="237">
        <v>17</v>
      </c>
      <c r="W39" s="23">
        <v>14</v>
      </c>
      <c r="X39" s="23" t="s">
        <v>458</v>
      </c>
      <c r="Y39" s="23">
        <v>44</v>
      </c>
      <c r="Z39" s="26">
        <v>26</v>
      </c>
      <c r="AA39" s="26">
        <v>14</v>
      </c>
      <c r="AC39" s="26" t="str">
        <f t="shared" si="0"/>
        <v>17º14'-''</v>
      </c>
      <c r="AD39" s="26" t="str">
        <f t="shared" si="1"/>
        <v>44º26'14''</v>
      </c>
    </row>
    <row r="40" spans="1:30" s="26" customFormat="1" ht="18" customHeight="1">
      <c r="A40" s="23">
        <v>721</v>
      </c>
      <c r="B40" s="23" t="s">
        <v>111</v>
      </c>
      <c r="C40" s="3">
        <v>40857</v>
      </c>
      <c r="D40" s="3">
        <v>40918</v>
      </c>
      <c r="E40" s="23" t="s">
        <v>1321</v>
      </c>
      <c r="F40" s="23" t="s">
        <v>1322</v>
      </c>
      <c r="G40" s="23" t="s">
        <v>217</v>
      </c>
      <c r="H40" s="23" t="s">
        <v>1435</v>
      </c>
      <c r="I40" s="3">
        <v>40913</v>
      </c>
      <c r="J40" s="23" t="s">
        <v>1436</v>
      </c>
      <c r="K40" s="23" t="s">
        <v>112</v>
      </c>
      <c r="L40" s="23" t="s">
        <v>4299</v>
      </c>
      <c r="M40" s="23" t="s">
        <v>1437</v>
      </c>
      <c r="N40" s="23" t="s">
        <v>257</v>
      </c>
      <c r="O40" s="23" t="s">
        <v>1438</v>
      </c>
      <c r="P40" s="3">
        <v>40910</v>
      </c>
      <c r="Q40" s="23" t="s">
        <v>458</v>
      </c>
      <c r="R40" s="23" t="s">
        <v>458</v>
      </c>
      <c r="S40" s="23" t="s">
        <v>9681</v>
      </c>
      <c r="T40" s="23" t="s">
        <v>4074</v>
      </c>
      <c r="U40" s="23" t="s">
        <v>458</v>
      </c>
      <c r="V40" s="237">
        <v>14</v>
      </c>
      <c r="W40" s="23">
        <v>19</v>
      </c>
      <c r="X40" s="23">
        <v>20</v>
      </c>
      <c r="Y40" s="23">
        <v>44</v>
      </c>
      <c r="Z40" s="26">
        <v>1</v>
      </c>
      <c r="AA40" s="26">
        <v>29</v>
      </c>
      <c r="AC40" s="26" t="str">
        <f t="shared" si="0"/>
        <v>14º19'20''</v>
      </c>
      <c r="AD40" s="26" t="str">
        <f t="shared" si="1"/>
        <v>44º1'29''</v>
      </c>
    </row>
    <row r="41" spans="1:30" s="26" customFormat="1" ht="18" customHeight="1">
      <c r="A41" s="23">
        <v>722</v>
      </c>
      <c r="B41" s="23" t="s">
        <v>113</v>
      </c>
      <c r="C41" s="3">
        <v>40857</v>
      </c>
      <c r="D41" s="3">
        <v>40918</v>
      </c>
      <c r="E41" s="23" t="s">
        <v>1321</v>
      </c>
      <c r="F41" s="23" t="s">
        <v>1322</v>
      </c>
      <c r="G41" s="23" t="s">
        <v>218</v>
      </c>
      <c r="H41" s="23" t="s">
        <v>424</v>
      </c>
      <c r="I41" s="3">
        <v>40904</v>
      </c>
      <c r="J41" s="23" t="s">
        <v>1439</v>
      </c>
      <c r="K41" s="23" t="s">
        <v>114</v>
      </c>
      <c r="L41" s="23" t="s">
        <v>4300</v>
      </c>
      <c r="M41" s="23" t="s">
        <v>1440</v>
      </c>
      <c r="N41" s="23" t="s">
        <v>224</v>
      </c>
      <c r="O41" s="23" t="s">
        <v>1441</v>
      </c>
      <c r="P41" s="3">
        <v>40905</v>
      </c>
      <c r="Q41" s="23" t="s">
        <v>458</v>
      </c>
      <c r="R41" s="23" t="s">
        <v>458</v>
      </c>
      <c r="S41" s="23" t="s">
        <v>9682</v>
      </c>
      <c r="T41" s="23" t="s">
        <v>4074</v>
      </c>
      <c r="U41" s="23" t="s">
        <v>458</v>
      </c>
      <c r="V41" s="237">
        <v>19</v>
      </c>
      <c r="W41" s="23">
        <v>10</v>
      </c>
      <c r="X41" s="23">
        <v>26</v>
      </c>
      <c r="Y41" s="23">
        <v>42</v>
      </c>
      <c r="Z41" s="26">
        <v>40</v>
      </c>
      <c r="AA41" s="26">
        <v>51</v>
      </c>
      <c r="AC41" s="26" t="str">
        <f t="shared" si="0"/>
        <v>19º10'26''</v>
      </c>
      <c r="AD41" s="26" t="str">
        <f t="shared" si="1"/>
        <v>42º40'51''</v>
      </c>
    </row>
    <row r="42" spans="1:30" s="26" customFormat="1" ht="18" customHeight="1">
      <c r="A42" s="23">
        <v>674</v>
      </c>
      <c r="B42" s="23" t="s">
        <v>59</v>
      </c>
      <c r="C42" s="3">
        <v>40857</v>
      </c>
      <c r="D42" s="3">
        <v>40968</v>
      </c>
      <c r="E42" s="23" t="s">
        <v>1321</v>
      </c>
      <c r="F42" s="23" t="s">
        <v>1331</v>
      </c>
      <c r="G42" s="23" t="s">
        <v>189</v>
      </c>
      <c r="H42" s="23" t="s">
        <v>402</v>
      </c>
      <c r="I42" s="3">
        <v>40962</v>
      </c>
      <c r="J42" s="23" t="s">
        <v>1442</v>
      </c>
      <c r="K42" s="23" t="s">
        <v>60</v>
      </c>
      <c r="L42" s="23" t="s">
        <v>4301</v>
      </c>
      <c r="M42" s="23" t="s">
        <v>1443</v>
      </c>
      <c r="N42" s="23" t="s">
        <v>1444</v>
      </c>
      <c r="O42" s="23" t="s">
        <v>1445</v>
      </c>
      <c r="P42" s="3">
        <v>40973</v>
      </c>
      <c r="Q42" s="23" t="s">
        <v>621</v>
      </c>
      <c r="R42" s="23" t="s">
        <v>458</v>
      </c>
      <c r="S42" s="23" t="s">
        <v>9683</v>
      </c>
      <c r="T42" s="23" t="s">
        <v>4074</v>
      </c>
      <c r="U42" s="23" t="s">
        <v>458</v>
      </c>
      <c r="V42" s="237">
        <v>19</v>
      </c>
      <c r="W42" s="23">
        <v>0</v>
      </c>
      <c r="X42" s="23">
        <v>25</v>
      </c>
      <c r="Y42" s="23">
        <v>50</v>
      </c>
      <c r="Z42" s="26">
        <v>0</v>
      </c>
      <c r="AA42" s="26">
        <v>35</v>
      </c>
      <c r="AC42" s="26" t="str">
        <f t="shared" si="0"/>
        <v>19º0'25''</v>
      </c>
      <c r="AD42" s="26" t="str">
        <f t="shared" si="1"/>
        <v>50º0'35''</v>
      </c>
    </row>
    <row r="43" spans="1:30" s="26" customFormat="1" ht="18" customHeight="1">
      <c r="A43" s="23">
        <v>665</v>
      </c>
      <c r="B43" s="23" t="s">
        <v>43</v>
      </c>
      <c r="C43" s="3">
        <v>40857</v>
      </c>
      <c r="D43" s="3">
        <v>40918</v>
      </c>
      <c r="E43" s="23" t="s">
        <v>1321</v>
      </c>
      <c r="F43" s="23" t="s">
        <v>1322</v>
      </c>
      <c r="G43" s="23" t="s">
        <v>180</v>
      </c>
      <c r="H43" s="23" t="s">
        <v>396</v>
      </c>
      <c r="I43" s="3">
        <v>40904</v>
      </c>
      <c r="J43" s="23" t="s">
        <v>1446</v>
      </c>
      <c r="K43" s="23" t="s">
        <v>44</v>
      </c>
      <c r="L43" s="23" t="s">
        <v>4302</v>
      </c>
      <c r="M43" s="23" t="s">
        <v>1447</v>
      </c>
      <c r="N43" s="23" t="s">
        <v>264</v>
      </c>
      <c r="O43" s="23" t="s">
        <v>1382</v>
      </c>
      <c r="P43" s="3">
        <v>40905</v>
      </c>
      <c r="Q43" s="23" t="s">
        <v>458</v>
      </c>
      <c r="R43" s="23" t="s">
        <v>458</v>
      </c>
      <c r="S43" s="23" t="s">
        <v>9684</v>
      </c>
      <c r="T43" s="23" t="s">
        <v>4074</v>
      </c>
      <c r="U43" s="23" t="s">
        <v>458</v>
      </c>
      <c r="V43" s="237">
        <v>20</v>
      </c>
      <c r="W43" s="23">
        <v>19</v>
      </c>
      <c r="X43" s="23">
        <v>25</v>
      </c>
      <c r="Y43" s="23">
        <v>44</v>
      </c>
      <c r="Z43" s="26">
        <v>14</v>
      </c>
      <c r="AA43" s="26">
        <v>40</v>
      </c>
      <c r="AC43" s="26" t="str">
        <f t="shared" si="0"/>
        <v>20º19'25''</v>
      </c>
      <c r="AD43" s="26" t="str">
        <f t="shared" si="1"/>
        <v>44º14'40''</v>
      </c>
    </row>
    <row r="44" spans="1:30" s="26" customFormat="1" ht="18" customHeight="1">
      <c r="A44" s="23">
        <v>666</v>
      </c>
      <c r="B44" s="23" t="s">
        <v>45</v>
      </c>
      <c r="C44" s="3">
        <v>40857</v>
      </c>
      <c r="D44" s="3">
        <v>40918</v>
      </c>
      <c r="E44" s="23" t="s">
        <v>1321</v>
      </c>
      <c r="F44" s="23" t="s">
        <v>1322</v>
      </c>
      <c r="G44" s="23" t="s">
        <v>181</v>
      </c>
      <c r="H44" s="23" t="s">
        <v>397</v>
      </c>
      <c r="I44" s="3">
        <v>40904</v>
      </c>
      <c r="J44" s="23" t="s">
        <v>1448</v>
      </c>
      <c r="K44" s="23" t="s">
        <v>46</v>
      </c>
      <c r="L44" s="23" t="s">
        <v>4303</v>
      </c>
      <c r="M44" s="23" t="s">
        <v>1449</v>
      </c>
      <c r="N44" s="23" t="s">
        <v>229</v>
      </c>
      <c r="O44" s="23" t="s">
        <v>1450</v>
      </c>
      <c r="P44" s="3">
        <v>40905</v>
      </c>
      <c r="Q44" s="23" t="s">
        <v>458</v>
      </c>
      <c r="R44" s="23" t="s">
        <v>458</v>
      </c>
      <c r="S44" s="23" t="s">
        <v>9685</v>
      </c>
      <c r="T44" s="23" t="s">
        <v>4074</v>
      </c>
      <c r="U44" s="23" t="s">
        <v>458</v>
      </c>
      <c r="V44" s="237">
        <v>20</v>
      </c>
      <c r="W44" s="23">
        <v>50</v>
      </c>
      <c r="X44" s="23">
        <v>48</v>
      </c>
      <c r="Y44" s="23">
        <v>43</v>
      </c>
      <c r="Z44" s="26">
        <v>15</v>
      </c>
      <c r="AA44" s="26">
        <v>2</v>
      </c>
      <c r="AC44" s="26" t="str">
        <f t="shared" si="0"/>
        <v>20º50'48''</v>
      </c>
      <c r="AD44" s="26" t="str">
        <f t="shared" si="1"/>
        <v>43º15'2''</v>
      </c>
    </row>
    <row r="45" spans="1:30" s="26" customFormat="1" ht="18" customHeight="1">
      <c r="A45" s="23">
        <v>667</v>
      </c>
      <c r="B45" s="23" t="s">
        <v>47</v>
      </c>
      <c r="C45" s="3">
        <v>40857</v>
      </c>
      <c r="D45" s="3">
        <v>40918</v>
      </c>
      <c r="E45" s="23" t="s">
        <v>1321</v>
      </c>
      <c r="F45" s="23" t="s">
        <v>1322</v>
      </c>
      <c r="G45" s="23" t="s">
        <v>182</v>
      </c>
      <c r="H45" s="23" t="s">
        <v>2009</v>
      </c>
      <c r="I45" s="3">
        <v>40989</v>
      </c>
      <c r="J45" s="23" t="s">
        <v>1451</v>
      </c>
      <c r="K45" s="23" t="s">
        <v>48</v>
      </c>
      <c r="L45" s="23" t="s">
        <v>4304</v>
      </c>
      <c r="M45" s="23" t="s">
        <v>4305</v>
      </c>
      <c r="N45" s="23" t="s">
        <v>2143</v>
      </c>
      <c r="O45" s="23" t="s">
        <v>2144</v>
      </c>
      <c r="P45" s="3">
        <v>40989</v>
      </c>
      <c r="Q45" s="23" t="s">
        <v>4306</v>
      </c>
      <c r="R45" s="23" t="s">
        <v>458</v>
      </c>
      <c r="S45" s="23" t="s">
        <v>9686</v>
      </c>
      <c r="T45" s="23" t="s">
        <v>4074</v>
      </c>
      <c r="U45" s="23" t="s">
        <v>458</v>
      </c>
      <c r="V45" s="237">
        <v>19</v>
      </c>
      <c r="W45" s="23">
        <v>3</v>
      </c>
      <c r="X45" s="23">
        <v>25</v>
      </c>
      <c r="Y45" s="23">
        <v>42</v>
      </c>
      <c r="Z45" s="26">
        <v>43</v>
      </c>
      <c r="AA45" s="26">
        <v>2</v>
      </c>
      <c r="AC45" s="26" t="str">
        <f t="shared" si="0"/>
        <v>19º3'25''</v>
      </c>
      <c r="AD45" s="26" t="str">
        <f t="shared" si="1"/>
        <v>42º43'2''</v>
      </c>
    </row>
    <row r="46" spans="1:30" s="26" customFormat="1" ht="18" customHeight="1">
      <c r="A46" s="23">
        <v>668</v>
      </c>
      <c r="B46" s="23" t="s">
        <v>49</v>
      </c>
      <c r="C46" s="3">
        <v>40857</v>
      </c>
      <c r="D46" s="3">
        <v>40918</v>
      </c>
      <c r="E46" s="23" t="s">
        <v>1321</v>
      </c>
      <c r="F46" s="23" t="s">
        <v>1322</v>
      </c>
      <c r="G46" s="23" t="s">
        <v>183</v>
      </c>
      <c r="H46" s="23" t="s">
        <v>398</v>
      </c>
      <c r="I46" s="3">
        <v>40935</v>
      </c>
      <c r="J46" s="23" t="s">
        <v>1452</v>
      </c>
      <c r="K46" s="23" t="s">
        <v>50</v>
      </c>
      <c r="L46" s="23" t="s">
        <v>4307</v>
      </c>
      <c r="M46" s="23" t="s">
        <v>1452</v>
      </c>
      <c r="N46" s="23" t="s">
        <v>359</v>
      </c>
      <c r="O46" s="23" t="s">
        <v>1342</v>
      </c>
      <c r="P46" s="3">
        <v>40938</v>
      </c>
      <c r="Q46" s="23" t="s">
        <v>458</v>
      </c>
      <c r="R46" s="23" t="s">
        <v>458</v>
      </c>
      <c r="S46" s="23" t="s">
        <v>9687</v>
      </c>
      <c r="T46" s="23" t="s">
        <v>4074</v>
      </c>
      <c r="U46" s="23" t="s">
        <v>458</v>
      </c>
      <c r="V46" s="237">
        <v>17</v>
      </c>
      <c r="W46" s="23">
        <v>52</v>
      </c>
      <c r="X46" s="23">
        <v>58</v>
      </c>
      <c r="Y46" s="23">
        <v>44</v>
      </c>
      <c r="Z46" s="26">
        <v>10</v>
      </c>
      <c r="AA46" s="26">
        <v>32</v>
      </c>
      <c r="AC46" s="26" t="str">
        <f t="shared" si="0"/>
        <v>17º52'58''</v>
      </c>
      <c r="AD46" s="26" t="str">
        <f t="shared" si="1"/>
        <v>44º10'32''</v>
      </c>
    </row>
    <row r="47" spans="1:30" s="26" customFormat="1" ht="18" customHeight="1">
      <c r="A47" s="23">
        <v>669</v>
      </c>
      <c r="B47" s="23" t="s">
        <v>51</v>
      </c>
      <c r="C47" s="3">
        <v>40857</v>
      </c>
      <c r="D47" s="3">
        <v>41306</v>
      </c>
      <c r="E47" s="23" t="s">
        <v>1321</v>
      </c>
      <c r="F47" s="23" t="s">
        <v>1322</v>
      </c>
      <c r="G47" s="23" t="s">
        <v>184</v>
      </c>
      <c r="H47" s="23" t="s">
        <v>16491</v>
      </c>
      <c r="I47" s="3">
        <v>41169</v>
      </c>
      <c r="J47" s="23" t="s">
        <v>14890</v>
      </c>
      <c r="K47" s="23" t="s">
        <v>4308</v>
      </c>
      <c r="L47" s="23" t="s">
        <v>4309</v>
      </c>
      <c r="M47" s="23" t="s">
        <v>14264</v>
      </c>
      <c r="N47" s="23" t="s">
        <v>16492</v>
      </c>
      <c r="O47" s="23" t="s">
        <v>1868</v>
      </c>
      <c r="P47" s="23">
        <v>41376</v>
      </c>
      <c r="Q47" s="23" t="s">
        <v>14891</v>
      </c>
      <c r="R47" s="23" t="s">
        <v>16493</v>
      </c>
      <c r="S47" s="23" t="s">
        <v>9688</v>
      </c>
      <c r="T47" s="23" t="s">
        <v>15024</v>
      </c>
      <c r="U47" s="37" t="s">
        <v>15116</v>
      </c>
      <c r="V47" s="237">
        <v>15</v>
      </c>
      <c r="W47" s="23">
        <v>57</v>
      </c>
      <c r="X47" s="23">
        <v>87</v>
      </c>
      <c r="Y47" s="23">
        <v>41</v>
      </c>
      <c r="Z47" s="26">
        <v>29</v>
      </c>
      <c r="AA47" s="26">
        <v>77</v>
      </c>
      <c r="AC47" s="26" t="str">
        <f t="shared" si="0"/>
        <v>15º57'87''</v>
      </c>
      <c r="AD47" s="26" t="str">
        <f t="shared" si="1"/>
        <v>41º29'77''</v>
      </c>
    </row>
    <row r="48" spans="1:30" s="26" customFormat="1" ht="18" customHeight="1">
      <c r="A48" s="23">
        <v>670</v>
      </c>
      <c r="B48" s="23" t="s">
        <v>52</v>
      </c>
      <c r="C48" s="3">
        <v>40857</v>
      </c>
      <c r="D48" s="3">
        <v>40918</v>
      </c>
      <c r="E48" s="23" t="s">
        <v>1321</v>
      </c>
      <c r="F48" s="23" t="s">
        <v>1322</v>
      </c>
      <c r="G48" s="23" t="s">
        <v>185</v>
      </c>
      <c r="H48" s="23" t="s">
        <v>399</v>
      </c>
      <c r="I48" s="3">
        <v>40927</v>
      </c>
      <c r="J48" s="23" t="s">
        <v>1453</v>
      </c>
      <c r="K48" s="23" t="s">
        <v>1454</v>
      </c>
      <c r="L48" s="23" t="s">
        <v>4310</v>
      </c>
      <c r="M48" s="23" t="s">
        <v>1455</v>
      </c>
      <c r="N48" s="23" t="s">
        <v>226</v>
      </c>
      <c r="O48" s="23" t="s">
        <v>1400</v>
      </c>
      <c r="P48" s="3">
        <v>40927</v>
      </c>
      <c r="Q48" s="23" t="s">
        <v>458</v>
      </c>
      <c r="R48" s="23" t="s">
        <v>458</v>
      </c>
      <c r="S48" s="23" t="s">
        <v>9689</v>
      </c>
      <c r="T48" s="23" t="s">
        <v>4074</v>
      </c>
      <c r="U48" s="23" t="s">
        <v>458</v>
      </c>
      <c r="V48" s="237">
        <v>18</v>
      </c>
      <c r="W48" s="23">
        <v>31</v>
      </c>
      <c r="X48" s="23">
        <v>6</v>
      </c>
      <c r="Y48" s="23">
        <v>49</v>
      </c>
      <c r="Z48" s="26">
        <v>30</v>
      </c>
      <c r="AA48" s="26" t="s">
        <v>458</v>
      </c>
      <c r="AC48" s="26" t="str">
        <f t="shared" si="0"/>
        <v>18º31'6''</v>
      </c>
      <c r="AD48" s="26" t="str">
        <f t="shared" si="1"/>
        <v>49º30'-''</v>
      </c>
    </row>
    <row r="49" spans="1:30" s="26" customFormat="1" ht="18" customHeight="1">
      <c r="A49" s="23">
        <v>671</v>
      </c>
      <c r="B49" s="23" t="s">
        <v>53</v>
      </c>
      <c r="C49" s="3">
        <v>40857</v>
      </c>
      <c r="D49" s="3">
        <v>40918</v>
      </c>
      <c r="E49" s="23" t="s">
        <v>1321</v>
      </c>
      <c r="F49" s="23" t="s">
        <v>1322</v>
      </c>
      <c r="G49" s="23" t="s">
        <v>186</v>
      </c>
      <c r="H49" s="23" t="s">
        <v>400</v>
      </c>
      <c r="I49" s="3">
        <v>40931</v>
      </c>
      <c r="J49" s="23" t="s">
        <v>1456</v>
      </c>
      <c r="K49" s="23" t="s">
        <v>54</v>
      </c>
      <c r="L49" s="23" t="s">
        <v>4311</v>
      </c>
      <c r="M49" s="23" t="s">
        <v>1457</v>
      </c>
      <c r="N49" s="23" t="s">
        <v>225</v>
      </c>
      <c r="O49" s="23" t="s">
        <v>1450</v>
      </c>
      <c r="P49" s="3">
        <v>40932</v>
      </c>
      <c r="Q49" s="23" t="s">
        <v>458</v>
      </c>
      <c r="R49" s="23" t="s">
        <v>458</v>
      </c>
      <c r="S49" s="23" t="s">
        <v>9690</v>
      </c>
      <c r="T49" s="23" t="s">
        <v>4074</v>
      </c>
      <c r="U49" s="23" t="s">
        <v>458</v>
      </c>
      <c r="V49" s="237">
        <v>20</v>
      </c>
      <c r="W49" s="23">
        <v>41</v>
      </c>
      <c r="X49" s="23">
        <v>51</v>
      </c>
      <c r="Y49" s="23">
        <v>41</v>
      </c>
      <c r="Z49" s="26">
        <v>55</v>
      </c>
      <c r="AA49" s="26">
        <v>25</v>
      </c>
      <c r="AC49" s="26" t="str">
        <f t="shared" si="0"/>
        <v>20º41'51''</v>
      </c>
      <c r="AD49" s="26" t="str">
        <f t="shared" si="1"/>
        <v>41º55'25''</v>
      </c>
    </row>
    <row r="50" spans="1:30" s="26" customFormat="1" ht="18" customHeight="1">
      <c r="A50" s="23">
        <v>672</v>
      </c>
      <c r="B50" s="23" t="s">
        <v>55</v>
      </c>
      <c r="C50" s="3">
        <v>40857</v>
      </c>
      <c r="D50" s="3">
        <v>41085</v>
      </c>
      <c r="E50" s="23" t="s">
        <v>1321</v>
      </c>
      <c r="F50" s="23" t="s">
        <v>1322</v>
      </c>
      <c r="G50" s="23" t="s">
        <v>187</v>
      </c>
      <c r="H50" s="23" t="s">
        <v>3907</v>
      </c>
      <c r="I50" s="3">
        <v>41081</v>
      </c>
      <c r="J50" s="23" t="s">
        <v>1458</v>
      </c>
      <c r="K50" s="23" t="s">
        <v>56</v>
      </c>
      <c r="L50" s="23" t="s">
        <v>4312</v>
      </c>
      <c r="M50" s="23" t="s">
        <v>1459</v>
      </c>
      <c r="N50" s="23" t="s">
        <v>3908</v>
      </c>
      <c r="O50" s="23" t="s">
        <v>2800</v>
      </c>
      <c r="P50" s="3">
        <v>41082</v>
      </c>
      <c r="Q50" s="23" t="s">
        <v>625</v>
      </c>
      <c r="R50" s="23" t="s">
        <v>9691</v>
      </c>
      <c r="S50" s="23" t="s">
        <v>9692</v>
      </c>
      <c r="T50" s="23" t="s">
        <v>4074</v>
      </c>
      <c r="U50" s="23" t="s">
        <v>458</v>
      </c>
      <c r="V50" s="237">
        <v>18</v>
      </c>
      <c r="W50" s="23">
        <v>14</v>
      </c>
      <c r="X50" s="23">
        <v>58</v>
      </c>
      <c r="Y50" s="23">
        <v>41</v>
      </c>
      <c r="Z50" s="26">
        <v>43</v>
      </c>
      <c r="AA50" s="26">
        <v>32</v>
      </c>
      <c r="AC50" s="26" t="str">
        <f t="shared" si="0"/>
        <v>18º14'58''</v>
      </c>
      <c r="AD50" s="26" t="str">
        <f t="shared" si="1"/>
        <v>41º43'32''</v>
      </c>
    </row>
    <row r="51" spans="1:30" s="26" customFormat="1" ht="18" customHeight="1">
      <c r="A51" s="23">
        <v>673</v>
      </c>
      <c r="B51" s="23" t="s">
        <v>57</v>
      </c>
      <c r="C51" s="3">
        <v>40857</v>
      </c>
      <c r="D51" s="3">
        <v>40918</v>
      </c>
      <c r="E51" s="23" t="s">
        <v>1321</v>
      </c>
      <c r="F51" s="23" t="s">
        <v>1322</v>
      </c>
      <c r="G51" s="23" t="s">
        <v>188</v>
      </c>
      <c r="H51" s="23" t="s">
        <v>401</v>
      </c>
      <c r="I51" s="3">
        <v>40931</v>
      </c>
      <c r="J51" s="23" t="s">
        <v>1460</v>
      </c>
      <c r="K51" s="23" t="s">
        <v>58</v>
      </c>
      <c r="L51" s="23" t="s">
        <v>4313</v>
      </c>
      <c r="M51" s="23" t="s">
        <v>1461</v>
      </c>
      <c r="N51" s="23" t="s">
        <v>360</v>
      </c>
      <c r="O51" s="23" t="s">
        <v>1382</v>
      </c>
      <c r="P51" s="3">
        <v>40932</v>
      </c>
      <c r="Q51" s="23" t="s">
        <v>458</v>
      </c>
      <c r="R51" s="23" t="s">
        <v>458</v>
      </c>
      <c r="S51" s="23" t="s">
        <v>9693</v>
      </c>
      <c r="T51" s="23" t="s">
        <v>4074</v>
      </c>
      <c r="U51" s="23" t="s">
        <v>458</v>
      </c>
      <c r="V51" s="237">
        <v>21</v>
      </c>
      <c r="W51" s="23">
        <v>1</v>
      </c>
      <c r="X51" s="23">
        <v>32</v>
      </c>
      <c r="Y51" s="23">
        <v>45</v>
      </c>
      <c r="Z51" s="26">
        <v>10</v>
      </c>
      <c r="AA51" s="26">
        <v>29</v>
      </c>
      <c r="AC51" s="26" t="str">
        <f t="shared" si="0"/>
        <v>21º1'32''</v>
      </c>
      <c r="AD51" s="26" t="str">
        <f t="shared" si="1"/>
        <v>45º10'29''</v>
      </c>
    </row>
    <row r="52" spans="1:30" s="26" customFormat="1" ht="18" customHeight="1">
      <c r="A52" s="23">
        <v>684</v>
      </c>
      <c r="B52" s="23" t="s">
        <v>79</v>
      </c>
      <c r="C52" s="3">
        <v>40857</v>
      </c>
      <c r="D52" s="3">
        <v>40918</v>
      </c>
      <c r="E52" s="23" t="s">
        <v>1321</v>
      </c>
      <c r="F52" s="23" t="s">
        <v>1322</v>
      </c>
      <c r="G52" s="23" t="s">
        <v>199</v>
      </c>
      <c r="H52" s="23" t="s">
        <v>411</v>
      </c>
      <c r="I52" s="3">
        <v>40920</v>
      </c>
      <c r="J52" s="23" t="s">
        <v>22036</v>
      </c>
      <c r="K52" s="23" t="s">
        <v>80</v>
      </c>
      <c r="L52" s="23" t="s">
        <v>4314</v>
      </c>
      <c r="M52" s="23" t="s">
        <v>22037</v>
      </c>
      <c r="N52" s="23" t="s">
        <v>252</v>
      </c>
      <c r="O52" s="23" t="s">
        <v>1342</v>
      </c>
      <c r="P52" s="3">
        <v>40919</v>
      </c>
      <c r="Q52" s="23" t="s">
        <v>458</v>
      </c>
      <c r="R52" s="23" t="s">
        <v>458</v>
      </c>
      <c r="S52" s="23" t="s">
        <v>9694</v>
      </c>
      <c r="T52" s="23" t="s">
        <v>4074</v>
      </c>
      <c r="U52" s="23" t="s">
        <v>458</v>
      </c>
      <c r="V52" s="237">
        <v>16</v>
      </c>
      <c r="W52" s="23">
        <v>37</v>
      </c>
      <c r="X52" s="23">
        <v>10</v>
      </c>
      <c r="Y52" s="23">
        <v>42</v>
      </c>
      <c r="Z52" s="26">
        <v>11</v>
      </c>
      <c r="AA52" s="26">
        <v>1</v>
      </c>
      <c r="AC52" s="26" t="str">
        <f t="shared" si="0"/>
        <v>16º37'10''</v>
      </c>
      <c r="AD52" s="26" t="str">
        <f t="shared" si="1"/>
        <v>42º11'1''</v>
      </c>
    </row>
    <row r="53" spans="1:30" s="26" customFormat="1" ht="18" customHeight="1">
      <c r="A53" s="23">
        <v>675</v>
      </c>
      <c r="B53" s="23" t="s">
        <v>61</v>
      </c>
      <c r="C53" s="3">
        <v>40857</v>
      </c>
      <c r="D53" s="3">
        <v>40918</v>
      </c>
      <c r="E53" s="23" t="s">
        <v>1321</v>
      </c>
      <c r="F53" s="23" t="s">
        <v>1322</v>
      </c>
      <c r="G53" s="23" t="s">
        <v>190</v>
      </c>
      <c r="H53" s="23" t="s">
        <v>403</v>
      </c>
      <c r="I53" s="3">
        <v>40934</v>
      </c>
      <c r="J53" s="23" t="s">
        <v>1462</v>
      </c>
      <c r="K53" s="23" t="s">
        <v>62</v>
      </c>
      <c r="L53" s="23" t="s">
        <v>4315</v>
      </c>
      <c r="M53" s="23" t="s">
        <v>1463</v>
      </c>
      <c r="N53" s="23" t="s">
        <v>361</v>
      </c>
      <c r="O53" s="23" t="s">
        <v>1339</v>
      </c>
      <c r="P53" s="3">
        <v>40934</v>
      </c>
      <c r="Q53" s="23" t="s">
        <v>458</v>
      </c>
      <c r="R53" s="23" t="s">
        <v>458</v>
      </c>
      <c r="S53" s="23" t="s">
        <v>9695</v>
      </c>
      <c r="T53" s="23" t="s">
        <v>4074</v>
      </c>
      <c r="U53" s="23" t="s">
        <v>458</v>
      </c>
      <c r="V53" s="237">
        <v>18</v>
      </c>
      <c r="W53" s="23">
        <v>34</v>
      </c>
      <c r="X53" s="23">
        <v>49</v>
      </c>
      <c r="Y53" s="23">
        <v>47</v>
      </c>
      <c r="Z53" s="26">
        <v>52</v>
      </c>
      <c r="AA53" s="26">
        <v>26</v>
      </c>
      <c r="AC53" s="26" t="str">
        <f t="shared" si="0"/>
        <v>18º34'49''</v>
      </c>
      <c r="AD53" s="26" t="str">
        <f t="shared" si="1"/>
        <v>47º52'26''</v>
      </c>
    </row>
    <row r="54" spans="1:30" s="26" customFormat="1" ht="18" customHeight="1">
      <c r="A54" s="23">
        <v>677</v>
      </c>
      <c r="B54" s="23" t="s">
        <v>65</v>
      </c>
      <c r="C54" s="3">
        <v>40857</v>
      </c>
      <c r="D54" s="3">
        <v>40918</v>
      </c>
      <c r="E54" s="23" t="s">
        <v>1321</v>
      </c>
      <c r="F54" s="23" t="s">
        <v>1322</v>
      </c>
      <c r="G54" s="23" t="s">
        <v>192</v>
      </c>
      <c r="H54" s="23" t="s">
        <v>405</v>
      </c>
      <c r="I54" s="3">
        <v>40917</v>
      </c>
      <c r="J54" s="23" t="s">
        <v>1464</v>
      </c>
      <c r="K54" s="23" t="s">
        <v>66</v>
      </c>
      <c r="L54" s="23" t="s">
        <v>4316</v>
      </c>
      <c r="M54" s="23" t="s">
        <v>15492</v>
      </c>
      <c r="N54" s="23" t="s">
        <v>362</v>
      </c>
      <c r="O54" s="23" t="s">
        <v>1465</v>
      </c>
      <c r="P54" s="3">
        <v>40920</v>
      </c>
      <c r="Q54" s="23" t="s">
        <v>458</v>
      </c>
      <c r="R54" s="23" t="s">
        <v>458</v>
      </c>
      <c r="S54" s="23" t="s">
        <v>9696</v>
      </c>
      <c r="T54" s="23" t="s">
        <v>4074</v>
      </c>
      <c r="U54" s="23" t="s">
        <v>458</v>
      </c>
      <c r="V54" s="237">
        <v>18</v>
      </c>
      <c r="W54" s="23">
        <v>45</v>
      </c>
      <c r="X54" s="23">
        <v>43</v>
      </c>
      <c r="Y54" s="23">
        <v>41</v>
      </c>
      <c r="Z54" s="26">
        <v>18</v>
      </c>
      <c r="AA54" s="26">
        <v>25</v>
      </c>
      <c r="AC54" s="26" t="str">
        <f t="shared" si="0"/>
        <v>18º45'43''</v>
      </c>
      <c r="AD54" s="26" t="str">
        <f t="shared" si="1"/>
        <v>41º18'25''</v>
      </c>
    </row>
    <row r="55" spans="1:30" s="26" customFormat="1" ht="18" customHeight="1">
      <c r="A55" s="23">
        <v>678</v>
      </c>
      <c r="B55" s="23" t="s">
        <v>67</v>
      </c>
      <c r="C55" s="3">
        <v>40857</v>
      </c>
      <c r="D55" s="3">
        <v>40918</v>
      </c>
      <c r="E55" s="23" t="s">
        <v>1321</v>
      </c>
      <c r="F55" s="23" t="s">
        <v>1322</v>
      </c>
      <c r="G55" s="23" t="s">
        <v>193</v>
      </c>
      <c r="H55" s="23" t="s">
        <v>406</v>
      </c>
      <c r="I55" s="3">
        <v>40917</v>
      </c>
      <c r="J55" s="23" t="s">
        <v>1466</v>
      </c>
      <c r="K55" s="23" t="s">
        <v>68</v>
      </c>
      <c r="L55" s="23" t="s">
        <v>4317</v>
      </c>
      <c r="M55" s="23" t="s">
        <v>1467</v>
      </c>
      <c r="N55" s="23" t="s">
        <v>254</v>
      </c>
      <c r="O55" s="23" t="s">
        <v>1468</v>
      </c>
      <c r="P55" s="3">
        <v>40918</v>
      </c>
      <c r="Q55" s="23" t="s">
        <v>458</v>
      </c>
      <c r="R55" s="23" t="s">
        <v>458</v>
      </c>
      <c r="S55" s="23" t="s">
        <v>9697</v>
      </c>
      <c r="T55" s="23" t="s">
        <v>4074</v>
      </c>
      <c r="U55" s="23" t="s">
        <v>458</v>
      </c>
      <c r="V55" s="237">
        <v>17</v>
      </c>
      <c r="W55" s="23">
        <v>4</v>
      </c>
      <c r="X55" s="23">
        <v>46</v>
      </c>
      <c r="Y55" s="23">
        <v>44</v>
      </c>
      <c r="Z55" s="26">
        <v>12</v>
      </c>
      <c r="AA55" s="26">
        <v>20</v>
      </c>
      <c r="AC55" s="26" t="str">
        <f t="shared" si="0"/>
        <v>17º4'46''</v>
      </c>
      <c r="AD55" s="26" t="str">
        <f t="shared" si="1"/>
        <v>44º12'20''</v>
      </c>
    </row>
    <row r="56" spans="1:30" s="26" customFormat="1" ht="18" customHeight="1">
      <c r="A56" s="23">
        <v>679</v>
      </c>
      <c r="B56" s="23" t="s">
        <v>69</v>
      </c>
      <c r="C56" s="3">
        <v>40857</v>
      </c>
      <c r="D56" s="3">
        <v>41104</v>
      </c>
      <c r="E56" s="23" t="s">
        <v>1321</v>
      </c>
      <c r="F56" s="23" t="s">
        <v>1322</v>
      </c>
      <c r="G56" s="23" t="s">
        <v>194</v>
      </c>
      <c r="H56" s="23" t="s">
        <v>12184</v>
      </c>
      <c r="I56" s="3">
        <v>41247</v>
      </c>
      <c r="J56" s="23" t="s">
        <v>1470</v>
      </c>
      <c r="K56" s="23" t="s">
        <v>70</v>
      </c>
      <c r="L56" s="23" t="s">
        <v>4318</v>
      </c>
      <c r="M56" s="23" t="s">
        <v>4319</v>
      </c>
      <c r="N56" s="23" t="s">
        <v>12185</v>
      </c>
      <c r="O56" s="23" t="s">
        <v>9340</v>
      </c>
      <c r="P56" s="3">
        <v>41254</v>
      </c>
      <c r="Q56" s="23" t="s">
        <v>3837</v>
      </c>
      <c r="R56" s="23" t="s">
        <v>12186</v>
      </c>
      <c r="S56" s="23" t="s">
        <v>9698</v>
      </c>
      <c r="T56" s="23" t="s">
        <v>15024</v>
      </c>
      <c r="U56" s="23" t="s">
        <v>15025</v>
      </c>
      <c r="V56" s="237">
        <v>15</v>
      </c>
      <c r="W56" s="23">
        <v>17</v>
      </c>
      <c r="X56" s="23">
        <v>54</v>
      </c>
      <c r="Y56" s="23">
        <v>44</v>
      </c>
      <c r="Z56" s="26">
        <v>24</v>
      </c>
      <c r="AA56" s="26">
        <v>33</v>
      </c>
      <c r="AC56" s="26" t="str">
        <f t="shared" si="0"/>
        <v>15º17'54''</v>
      </c>
      <c r="AD56" s="26" t="str">
        <f t="shared" si="1"/>
        <v>44º24'33''</v>
      </c>
    </row>
    <row r="57" spans="1:30" s="26" customFormat="1" ht="18" customHeight="1">
      <c r="A57" s="23">
        <v>680</v>
      </c>
      <c r="B57" s="23" t="s">
        <v>71</v>
      </c>
      <c r="C57" s="3">
        <v>40857</v>
      </c>
      <c r="D57" s="3">
        <v>40918</v>
      </c>
      <c r="E57" s="23" t="s">
        <v>1321</v>
      </c>
      <c r="F57" s="23" t="s">
        <v>1322</v>
      </c>
      <c r="G57" s="23" t="s">
        <v>195</v>
      </c>
      <c r="H57" s="23" t="s">
        <v>407</v>
      </c>
      <c r="I57" s="3">
        <v>40932</v>
      </c>
      <c r="J57" s="23" t="s">
        <v>1471</v>
      </c>
      <c r="K57" s="23" t="s">
        <v>72</v>
      </c>
      <c r="L57" s="23" t="s">
        <v>4320</v>
      </c>
      <c r="M57" s="23" t="s">
        <v>1472</v>
      </c>
      <c r="N57" s="23" t="s">
        <v>238</v>
      </c>
      <c r="O57" s="23" t="s">
        <v>1382</v>
      </c>
      <c r="P57" s="3">
        <v>40934</v>
      </c>
      <c r="Q57" s="23" t="s">
        <v>458</v>
      </c>
      <c r="R57" s="23" t="s">
        <v>458</v>
      </c>
      <c r="S57" s="23" t="s">
        <v>9699</v>
      </c>
      <c r="T57" s="23" t="s">
        <v>4074</v>
      </c>
      <c r="U57" s="23" t="s">
        <v>458</v>
      </c>
      <c r="V57" s="237">
        <v>22</v>
      </c>
      <c r="W57" s="23">
        <v>9</v>
      </c>
      <c r="X57" s="23">
        <v>6</v>
      </c>
      <c r="Y57" s="23">
        <v>46</v>
      </c>
      <c r="Z57" s="26">
        <v>2</v>
      </c>
      <c r="AA57" s="26">
        <v>25</v>
      </c>
      <c r="AC57" s="26" t="str">
        <f t="shared" si="0"/>
        <v>22º9'6''</v>
      </c>
      <c r="AD57" s="26" t="str">
        <f t="shared" si="1"/>
        <v>46º2'25''</v>
      </c>
    </row>
    <row r="58" spans="1:30" s="26" customFormat="1" ht="18" customHeight="1">
      <c r="A58" s="23">
        <v>681</v>
      </c>
      <c r="B58" s="23" t="s">
        <v>73</v>
      </c>
      <c r="C58" s="3">
        <v>40857</v>
      </c>
      <c r="D58" s="3">
        <v>40918</v>
      </c>
      <c r="E58" s="23" t="s">
        <v>1321</v>
      </c>
      <c r="F58" s="23" t="s">
        <v>1322</v>
      </c>
      <c r="G58" s="23" t="s">
        <v>196</v>
      </c>
      <c r="H58" s="23" t="s">
        <v>408</v>
      </c>
      <c r="I58" s="3">
        <v>40920</v>
      </c>
      <c r="J58" s="23" t="s">
        <v>1473</v>
      </c>
      <c r="K58" s="23" t="s">
        <v>74</v>
      </c>
      <c r="L58" s="23" t="s">
        <v>4321</v>
      </c>
      <c r="M58" s="23" t="s">
        <v>1474</v>
      </c>
      <c r="N58" s="23" t="s">
        <v>221</v>
      </c>
      <c r="O58" s="23" t="s">
        <v>1475</v>
      </c>
      <c r="P58" s="3">
        <v>40921</v>
      </c>
      <c r="Q58" s="23" t="s">
        <v>458</v>
      </c>
      <c r="R58" s="23" t="s">
        <v>458</v>
      </c>
      <c r="S58" s="23" t="s">
        <v>9700</v>
      </c>
      <c r="T58" s="23" t="s">
        <v>4074</v>
      </c>
      <c r="U58" s="23" t="s">
        <v>458</v>
      </c>
      <c r="V58" s="237">
        <v>21</v>
      </c>
      <c r="W58" s="23">
        <v>17</v>
      </c>
      <c r="X58" s="23">
        <v>55</v>
      </c>
      <c r="Y58" s="23">
        <v>44</v>
      </c>
      <c r="Z58" s="26">
        <v>39</v>
      </c>
      <c r="AA58" s="26">
        <v>12</v>
      </c>
      <c r="AC58" s="26" t="str">
        <f t="shared" si="0"/>
        <v>21º17'55''</v>
      </c>
      <c r="AD58" s="26" t="str">
        <f t="shared" si="1"/>
        <v>44º39'12''</v>
      </c>
    </row>
    <row r="59" spans="1:30" s="26" customFormat="1" ht="18" customHeight="1">
      <c r="A59" s="23">
        <v>682</v>
      </c>
      <c r="B59" s="23" t="s">
        <v>75</v>
      </c>
      <c r="C59" s="3">
        <v>40857</v>
      </c>
      <c r="D59" s="3">
        <v>40968</v>
      </c>
      <c r="E59" s="23" t="s">
        <v>1321</v>
      </c>
      <c r="F59" s="23" t="s">
        <v>1331</v>
      </c>
      <c r="G59" s="23" t="s">
        <v>197</v>
      </c>
      <c r="H59" s="23" t="s">
        <v>409</v>
      </c>
      <c r="I59" s="3">
        <v>40970</v>
      </c>
      <c r="J59" s="23" t="s">
        <v>1476</v>
      </c>
      <c r="K59" s="23" t="s">
        <v>76</v>
      </c>
      <c r="L59" s="23" t="s">
        <v>4322</v>
      </c>
      <c r="M59" s="23" t="s">
        <v>1477</v>
      </c>
      <c r="N59" s="23" t="s">
        <v>1478</v>
      </c>
      <c r="O59" s="23" t="s">
        <v>1479</v>
      </c>
      <c r="P59" s="3">
        <v>40976</v>
      </c>
      <c r="Q59" s="23" t="s">
        <v>458</v>
      </c>
      <c r="R59" s="23" t="s">
        <v>458</v>
      </c>
      <c r="S59" s="23" t="s">
        <v>9701</v>
      </c>
      <c r="T59" s="23" t="s">
        <v>4074</v>
      </c>
      <c r="U59" s="23" t="s">
        <v>458</v>
      </c>
      <c r="V59" s="237">
        <v>19</v>
      </c>
      <c r="W59" s="23">
        <v>56</v>
      </c>
      <c r="X59" s="23">
        <v>15</v>
      </c>
      <c r="Y59" s="23">
        <v>47</v>
      </c>
      <c r="Z59" s="26">
        <v>32</v>
      </c>
      <c r="AA59" s="26">
        <v>27</v>
      </c>
      <c r="AC59" s="26" t="str">
        <f t="shared" si="0"/>
        <v>19º56'15''</v>
      </c>
      <c r="AD59" s="26" t="str">
        <f t="shared" si="1"/>
        <v>47º32'27''</v>
      </c>
    </row>
    <row r="60" spans="1:30" s="26" customFormat="1" ht="18" customHeight="1">
      <c r="A60" s="23">
        <v>683</v>
      </c>
      <c r="B60" s="23" t="s">
        <v>77</v>
      </c>
      <c r="C60" s="3">
        <v>40857</v>
      </c>
      <c r="D60" s="3">
        <v>40918</v>
      </c>
      <c r="E60" s="23" t="s">
        <v>1321</v>
      </c>
      <c r="F60" s="23" t="s">
        <v>1322</v>
      </c>
      <c r="G60" s="23" t="s">
        <v>198</v>
      </c>
      <c r="H60" s="23" t="s">
        <v>410</v>
      </c>
      <c r="I60" s="3">
        <v>40917</v>
      </c>
      <c r="J60" s="23" t="s">
        <v>1480</v>
      </c>
      <c r="K60" s="23" t="s">
        <v>78</v>
      </c>
      <c r="L60" s="23" t="s">
        <v>4323</v>
      </c>
      <c r="M60" s="23" t="s">
        <v>1481</v>
      </c>
      <c r="N60" s="23" t="s">
        <v>247</v>
      </c>
      <c r="O60" s="23" t="s">
        <v>1482</v>
      </c>
      <c r="P60" s="3">
        <v>40919</v>
      </c>
      <c r="Q60" s="23" t="s">
        <v>458</v>
      </c>
      <c r="R60" s="23" t="s">
        <v>458</v>
      </c>
      <c r="S60" s="23" t="s">
        <v>9702</v>
      </c>
      <c r="T60" s="23" t="s">
        <v>4074</v>
      </c>
      <c r="U60" s="23" t="s">
        <v>458</v>
      </c>
      <c r="V60" s="237">
        <v>19</v>
      </c>
      <c r="W60" s="23">
        <v>7</v>
      </c>
      <c r="X60" s="23">
        <v>24</v>
      </c>
      <c r="Y60" s="23">
        <v>44</v>
      </c>
      <c r="Z60" s="26">
        <v>19</v>
      </c>
      <c r="AA60" s="26">
        <v>18</v>
      </c>
      <c r="AC60" s="26" t="str">
        <f t="shared" si="0"/>
        <v>19º7'24''</v>
      </c>
      <c r="AD60" s="26" t="str">
        <f t="shared" si="1"/>
        <v>44º19'18''</v>
      </c>
    </row>
    <row r="61" spans="1:30" s="26" customFormat="1" ht="18" customHeight="1">
      <c r="A61" s="23">
        <v>676</v>
      </c>
      <c r="B61" s="23" t="s">
        <v>63</v>
      </c>
      <c r="C61" s="3">
        <v>40857</v>
      </c>
      <c r="D61" s="3">
        <v>40918</v>
      </c>
      <c r="E61" s="23" t="s">
        <v>1321</v>
      </c>
      <c r="F61" s="23" t="s">
        <v>1322</v>
      </c>
      <c r="G61" s="23" t="s">
        <v>191</v>
      </c>
      <c r="H61" s="23" t="s">
        <v>404</v>
      </c>
      <c r="I61" s="3">
        <v>40917</v>
      </c>
      <c r="J61" s="23" t="s">
        <v>1483</v>
      </c>
      <c r="K61" s="23" t="s">
        <v>64</v>
      </c>
      <c r="L61" s="23" t="s">
        <v>4324</v>
      </c>
      <c r="M61" s="23" t="s">
        <v>1484</v>
      </c>
      <c r="N61" s="23" t="s">
        <v>248</v>
      </c>
      <c r="O61" s="23" t="s">
        <v>1382</v>
      </c>
      <c r="P61" s="3">
        <v>40918</v>
      </c>
      <c r="Q61" s="23" t="s">
        <v>458</v>
      </c>
      <c r="R61" s="23" t="s">
        <v>458</v>
      </c>
      <c r="S61" s="23" t="s">
        <v>9703</v>
      </c>
      <c r="T61" s="23" t="s">
        <v>4074</v>
      </c>
      <c r="U61" s="23" t="s">
        <v>458</v>
      </c>
      <c r="V61" s="237">
        <v>17</v>
      </c>
      <c r="W61" s="23">
        <v>4</v>
      </c>
      <c r="X61" s="23">
        <v>46</v>
      </c>
      <c r="Y61" s="23">
        <v>44</v>
      </c>
      <c r="Z61" s="26">
        <v>12</v>
      </c>
      <c r="AA61" s="26">
        <v>20</v>
      </c>
      <c r="AC61" s="26" t="str">
        <f t="shared" si="0"/>
        <v>17º4'46''</v>
      </c>
      <c r="AD61" s="26" t="str">
        <f t="shared" si="1"/>
        <v>44º12'20''</v>
      </c>
    </row>
    <row r="62" spans="1:30" s="26" customFormat="1" ht="18" customHeight="1">
      <c r="A62" s="23">
        <v>735</v>
      </c>
      <c r="B62" s="23" t="s">
        <v>157</v>
      </c>
      <c r="C62" s="3">
        <v>40857</v>
      </c>
      <c r="D62" s="3">
        <v>40918</v>
      </c>
      <c r="E62" s="23" t="s">
        <v>1321</v>
      </c>
      <c r="F62" s="23" t="s">
        <v>1322</v>
      </c>
      <c r="G62" s="23" t="s">
        <v>131</v>
      </c>
      <c r="H62" s="23" t="s">
        <v>450</v>
      </c>
      <c r="I62" s="3">
        <v>40935</v>
      </c>
      <c r="J62" s="23" t="s">
        <v>1485</v>
      </c>
      <c r="K62" s="23" t="s">
        <v>1486</v>
      </c>
      <c r="L62" s="23" t="s">
        <v>4325</v>
      </c>
      <c r="M62" s="23" t="s">
        <v>1487</v>
      </c>
      <c r="N62" s="23" t="s">
        <v>377</v>
      </c>
      <c r="O62" s="23" t="s">
        <v>1488</v>
      </c>
      <c r="P62" s="3">
        <v>40939</v>
      </c>
      <c r="Q62" s="23" t="s">
        <v>458</v>
      </c>
      <c r="R62" s="23" t="s">
        <v>458</v>
      </c>
      <c r="S62" s="23" t="s">
        <v>9704</v>
      </c>
      <c r="T62" s="23" t="s">
        <v>4074</v>
      </c>
      <c r="U62" s="23" t="s">
        <v>458</v>
      </c>
      <c r="V62" s="237">
        <v>18</v>
      </c>
      <c r="W62" s="23">
        <v>4</v>
      </c>
      <c r="X62" s="23">
        <v>3</v>
      </c>
      <c r="Y62" s="23">
        <v>41</v>
      </c>
      <c r="Z62" s="26">
        <v>16</v>
      </c>
      <c r="AA62" s="26">
        <v>14</v>
      </c>
      <c r="AC62" s="26" t="str">
        <f t="shared" si="0"/>
        <v>18º4'3''</v>
      </c>
      <c r="AD62" s="26" t="str">
        <f t="shared" si="1"/>
        <v>41º16'14''</v>
      </c>
    </row>
    <row r="63" spans="1:30" ht="18" customHeight="1">
      <c r="A63" s="23">
        <v>724</v>
      </c>
      <c r="B63" s="23" t="s">
        <v>156</v>
      </c>
      <c r="C63" s="3">
        <v>40857</v>
      </c>
      <c r="D63" s="3">
        <v>40918</v>
      </c>
      <c r="E63" s="23" t="s">
        <v>1321</v>
      </c>
      <c r="F63" s="23" t="s">
        <v>1322</v>
      </c>
      <c r="G63" s="23" t="s">
        <v>130</v>
      </c>
      <c r="H63" s="23" t="s">
        <v>449</v>
      </c>
      <c r="I63" s="3">
        <v>40920</v>
      </c>
      <c r="J63" s="23" t="s">
        <v>1489</v>
      </c>
      <c r="K63" s="23" t="s">
        <v>334</v>
      </c>
      <c r="L63" s="23" t="s">
        <v>4326</v>
      </c>
      <c r="M63" s="23" t="s">
        <v>1490</v>
      </c>
      <c r="N63" s="23" t="s">
        <v>376</v>
      </c>
      <c r="O63" s="23" t="s">
        <v>1491</v>
      </c>
      <c r="P63" s="3">
        <v>40920</v>
      </c>
      <c r="Q63" s="23" t="s">
        <v>458</v>
      </c>
      <c r="R63" s="23" t="s">
        <v>458</v>
      </c>
      <c r="S63" s="23" t="s">
        <v>9705</v>
      </c>
      <c r="T63" s="23" t="s">
        <v>4074</v>
      </c>
      <c r="U63" s="23" t="s">
        <v>458</v>
      </c>
      <c r="V63" s="237">
        <v>17</v>
      </c>
      <c r="W63" s="23">
        <v>50</v>
      </c>
      <c r="X63" s="23">
        <v>37</v>
      </c>
      <c r="Y63" s="23">
        <v>46</v>
      </c>
      <c r="Z63">
        <v>30</v>
      </c>
      <c r="AA63">
        <v>49</v>
      </c>
      <c r="AC63" s="26" t="str">
        <f t="shared" si="0"/>
        <v>17º50'37''</v>
      </c>
      <c r="AD63" s="26" t="str">
        <f t="shared" si="1"/>
        <v>46º30'49''</v>
      </c>
    </row>
    <row r="64" spans="1:30" ht="18" customHeight="1">
      <c r="A64" s="23">
        <v>725</v>
      </c>
      <c r="B64" s="23" t="s">
        <v>155</v>
      </c>
      <c r="C64" s="3">
        <v>40857</v>
      </c>
      <c r="D64" s="3">
        <v>40968</v>
      </c>
      <c r="E64" s="23" t="s">
        <v>1321</v>
      </c>
      <c r="F64" s="23" t="s">
        <v>1331</v>
      </c>
      <c r="G64" s="23" t="s">
        <v>129</v>
      </c>
      <c r="H64" s="23" t="s">
        <v>448</v>
      </c>
      <c r="I64" s="3">
        <v>40966</v>
      </c>
      <c r="J64" s="23" t="s">
        <v>1492</v>
      </c>
      <c r="K64" s="23" t="s">
        <v>323</v>
      </c>
      <c r="L64" s="23" t="s">
        <v>4327</v>
      </c>
      <c r="M64" s="23" t="s">
        <v>1493</v>
      </c>
      <c r="N64" s="23" t="s">
        <v>1494</v>
      </c>
      <c r="O64" s="23" t="s">
        <v>1445</v>
      </c>
      <c r="P64" s="3">
        <v>40974</v>
      </c>
      <c r="Q64" s="23" t="s">
        <v>458</v>
      </c>
      <c r="R64" s="23" t="s">
        <v>458</v>
      </c>
      <c r="S64" s="23" t="s">
        <v>9706</v>
      </c>
      <c r="T64" s="23" t="s">
        <v>4074</v>
      </c>
      <c r="U64" s="23" t="s">
        <v>458</v>
      </c>
      <c r="V64" s="237">
        <v>19</v>
      </c>
      <c r="W64" s="23">
        <v>32</v>
      </c>
      <c r="X64" s="23">
        <v>35</v>
      </c>
      <c r="Y64" s="23">
        <v>50</v>
      </c>
      <c r="Z64">
        <v>34</v>
      </c>
      <c r="AA64">
        <v>21</v>
      </c>
      <c r="AC64" s="26" t="str">
        <f t="shared" si="0"/>
        <v>19º32'35''</v>
      </c>
      <c r="AD64" s="26" t="str">
        <f t="shared" si="1"/>
        <v>50º34'21''</v>
      </c>
    </row>
    <row r="65" spans="1:30" ht="18" customHeight="1">
      <c r="A65" s="23">
        <v>726</v>
      </c>
      <c r="B65" s="23" t="s">
        <v>154</v>
      </c>
      <c r="C65" s="3">
        <v>40857</v>
      </c>
      <c r="D65" s="3">
        <v>40918</v>
      </c>
      <c r="E65" s="23" t="s">
        <v>1321</v>
      </c>
      <c r="F65" s="23" t="s">
        <v>1322</v>
      </c>
      <c r="G65" s="23" t="s">
        <v>128</v>
      </c>
      <c r="H65" s="23" t="s">
        <v>447</v>
      </c>
      <c r="I65" s="3">
        <v>40931</v>
      </c>
      <c r="J65" s="23" t="s">
        <v>1495</v>
      </c>
      <c r="K65" s="23" t="s">
        <v>341</v>
      </c>
      <c r="L65" s="23" t="s">
        <v>4328</v>
      </c>
      <c r="M65" s="23" t="s">
        <v>1496</v>
      </c>
      <c r="N65" s="23" t="s">
        <v>375</v>
      </c>
      <c r="O65" s="23" t="s">
        <v>1342</v>
      </c>
      <c r="P65" s="3">
        <v>40932</v>
      </c>
      <c r="Q65" s="23" t="s">
        <v>458</v>
      </c>
      <c r="R65" s="23" t="s">
        <v>458</v>
      </c>
      <c r="S65" s="23" t="s">
        <v>9707</v>
      </c>
      <c r="T65" s="23" t="s">
        <v>4074</v>
      </c>
      <c r="U65" s="23" t="s">
        <v>458</v>
      </c>
      <c r="V65" s="237">
        <v>16</v>
      </c>
      <c r="W65" s="23">
        <v>7</v>
      </c>
      <c r="X65" s="23">
        <v>10</v>
      </c>
      <c r="Y65" s="23">
        <v>44</v>
      </c>
      <c r="Z65">
        <v>34</v>
      </c>
      <c r="AA65">
        <v>59</v>
      </c>
      <c r="AC65" s="26" t="str">
        <f t="shared" si="0"/>
        <v>16º7'10''</v>
      </c>
      <c r="AD65" s="26" t="str">
        <f t="shared" si="1"/>
        <v>44º34'59''</v>
      </c>
    </row>
    <row r="66" spans="1:30" ht="18" customHeight="1">
      <c r="A66" s="23">
        <v>727</v>
      </c>
      <c r="B66" s="23" t="s">
        <v>153</v>
      </c>
      <c r="C66" s="3">
        <v>40857</v>
      </c>
      <c r="D66" s="3">
        <v>40918</v>
      </c>
      <c r="E66" s="23" t="s">
        <v>1321</v>
      </c>
      <c r="F66" s="23" t="s">
        <v>1322</v>
      </c>
      <c r="G66" s="23" t="s">
        <v>127</v>
      </c>
      <c r="H66" s="23" t="s">
        <v>446</v>
      </c>
      <c r="I66" s="3">
        <v>40903</v>
      </c>
      <c r="J66" s="23" t="s">
        <v>1495</v>
      </c>
      <c r="K66" s="23" t="s">
        <v>297</v>
      </c>
      <c r="L66" s="23" t="s">
        <v>4329</v>
      </c>
      <c r="M66" s="23" t="s">
        <v>1497</v>
      </c>
      <c r="N66" s="23" t="s">
        <v>232</v>
      </c>
      <c r="O66" s="23" t="s">
        <v>1424</v>
      </c>
      <c r="P66" s="3">
        <v>40904</v>
      </c>
      <c r="Q66" s="23" t="s">
        <v>458</v>
      </c>
      <c r="R66" s="23" t="s">
        <v>458</v>
      </c>
      <c r="S66" s="23" t="s">
        <v>9708</v>
      </c>
      <c r="T66" s="23" t="s">
        <v>4074</v>
      </c>
      <c r="U66" s="23" t="s">
        <v>458</v>
      </c>
      <c r="V66" s="237">
        <v>19</v>
      </c>
      <c r="W66" s="23">
        <v>30</v>
      </c>
      <c r="X66" s="23">
        <v>54</v>
      </c>
      <c r="Y66" s="23">
        <v>44</v>
      </c>
      <c r="Z66">
        <v>40</v>
      </c>
      <c r="AA66">
        <v>36</v>
      </c>
      <c r="AC66" s="26" t="str">
        <f t="shared" si="0"/>
        <v>19º30'54''</v>
      </c>
      <c r="AD66" s="26" t="str">
        <f t="shared" si="1"/>
        <v>44º40'36''</v>
      </c>
    </row>
    <row r="67" spans="1:30" ht="18" customHeight="1">
      <c r="A67" s="23">
        <v>728</v>
      </c>
      <c r="B67" s="23" t="s">
        <v>152</v>
      </c>
      <c r="C67" s="3">
        <v>40857</v>
      </c>
      <c r="D67" s="3">
        <v>40918</v>
      </c>
      <c r="E67" s="23" t="s">
        <v>1321</v>
      </c>
      <c r="F67" s="23" t="s">
        <v>1322</v>
      </c>
      <c r="G67" s="23" t="s">
        <v>126</v>
      </c>
      <c r="H67" s="23" t="s">
        <v>445</v>
      </c>
      <c r="I67" s="3">
        <v>40928</v>
      </c>
      <c r="J67" s="23" t="s">
        <v>1498</v>
      </c>
      <c r="K67" s="23" t="s">
        <v>348</v>
      </c>
      <c r="L67" s="23" t="s">
        <v>4330</v>
      </c>
      <c r="M67" s="23" t="s">
        <v>1499</v>
      </c>
      <c r="N67" s="23" t="s">
        <v>374</v>
      </c>
      <c r="O67" s="23" t="s">
        <v>1488</v>
      </c>
      <c r="P67" s="3">
        <v>40928</v>
      </c>
      <c r="Q67" s="23" t="s">
        <v>458</v>
      </c>
      <c r="R67" s="23" t="s">
        <v>458</v>
      </c>
      <c r="S67" s="23" t="s">
        <v>9709</v>
      </c>
      <c r="T67" s="23" t="s">
        <v>4074</v>
      </c>
      <c r="U67" s="23" t="s">
        <v>458</v>
      </c>
      <c r="V67" s="237">
        <v>19</v>
      </c>
      <c r="W67" s="23">
        <v>13</v>
      </c>
      <c r="X67" s="23">
        <v>15</v>
      </c>
      <c r="Y67" s="23">
        <v>42</v>
      </c>
      <c r="Z67">
        <v>36</v>
      </c>
      <c r="AA67">
        <v>22</v>
      </c>
      <c r="AC67" s="26" t="str">
        <f t="shared" ref="AC67:AC130" si="2">CONCATENATE(V67,"º",W67,"'",X67,"''")</f>
        <v>19º13'15''</v>
      </c>
      <c r="AD67" s="26" t="str">
        <f t="shared" ref="AD67:AD130" si="3">CONCATENATE(Y67,"º",Z67,"'",AA67,"''")</f>
        <v>42º36'22''</v>
      </c>
    </row>
    <row r="68" spans="1:30" ht="18" customHeight="1">
      <c r="A68" s="23">
        <v>729</v>
      </c>
      <c r="B68" s="23" t="s">
        <v>151</v>
      </c>
      <c r="C68" s="3">
        <v>40857</v>
      </c>
      <c r="D68" s="3">
        <v>40918</v>
      </c>
      <c r="E68" s="23" t="s">
        <v>1321</v>
      </c>
      <c r="F68" s="23" t="s">
        <v>1322</v>
      </c>
      <c r="G68" s="23" t="s">
        <v>125</v>
      </c>
      <c r="H68" s="23" t="s">
        <v>444</v>
      </c>
      <c r="I68" s="3">
        <v>40920</v>
      </c>
      <c r="J68" s="23" t="s">
        <v>1500</v>
      </c>
      <c r="K68" s="23" t="s">
        <v>299</v>
      </c>
      <c r="L68" s="23" t="s">
        <v>4331</v>
      </c>
      <c r="M68" s="23" t="s">
        <v>1501</v>
      </c>
      <c r="N68" s="23" t="s">
        <v>230</v>
      </c>
      <c r="O68" s="23" t="s">
        <v>1400</v>
      </c>
      <c r="P68" s="3">
        <v>40925</v>
      </c>
      <c r="Q68" s="23" t="s">
        <v>458</v>
      </c>
      <c r="R68" s="23" t="s">
        <v>458</v>
      </c>
      <c r="S68" s="23" t="s">
        <v>9710</v>
      </c>
      <c r="T68" s="23" t="s">
        <v>4074</v>
      </c>
      <c r="U68" s="23" t="s">
        <v>458</v>
      </c>
      <c r="V68" s="237">
        <v>18</v>
      </c>
      <c r="W68" s="23">
        <v>19</v>
      </c>
      <c r="X68" s="23">
        <v>27</v>
      </c>
      <c r="Y68" s="23">
        <v>44</v>
      </c>
      <c r="Z68">
        <v>7</v>
      </c>
      <c r="AA68">
        <v>10</v>
      </c>
      <c r="AC68" s="26" t="str">
        <f t="shared" si="2"/>
        <v>18º19'27''</v>
      </c>
      <c r="AD68" s="26" t="str">
        <f t="shared" si="3"/>
        <v>44º7'10''</v>
      </c>
    </row>
    <row r="69" spans="1:30" ht="18" customHeight="1">
      <c r="A69" s="23">
        <v>730</v>
      </c>
      <c r="B69" s="23" t="s">
        <v>150</v>
      </c>
      <c r="C69" s="3">
        <v>40857</v>
      </c>
      <c r="D69" s="3">
        <v>40918</v>
      </c>
      <c r="E69" s="23" t="s">
        <v>1321</v>
      </c>
      <c r="F69" s="23" t="s">
        <v>1322</v>
      </c>
      <c r="G69" s="23" t="s">
        <v>124</v>
      </c>
      <c r="H69" s="23" t="s">
        <v>1502</v>
      </c>
      <c r="I69" s="3">
        <v>40911</v>
      </c>
      <c r="J69" s="23" t="s">
        <v>1503</v>
      </c>
      <c r="K69" s="23" t="s">
        <v>267</v>
      </c>
      <c r="L69" s="23" t="s">
        <v>4332</v>
      </c>
      <c r="M69" s="23" t="s">
        <v>1504</v>
      </c>
      <c r="N69" s="23" t="s">
        <v>244</v>
      </c>
      <c r="O69" s="23" t="s">
        <v>1505</v>
      </c>
      <c r="P69" s="3">
        <v>40913</v>
      </c>
      <c r="Q69" s="23" t="s">
        <v>458</v>
      </c>
      <c r="R69" s="23" t="s">
        <v>458</v>
      </c>
      <c r="S69" s="23" t="s">
        <v>9711</v>
      </c>
      <c r="T69" s="23" t="s">
        <v>4074</v>
      </c>
      <c r="U69" s="23" t="s">
        <v>458</v>
      </c>
      <c r="V69" s="237">
        <v>18</v>
      </c>
      <c r="W69" s="23">
        <v>32</v>
      </c>
      <c r="X69" s="23">
        <v>35</v>
      </c>
      <c r="Y69" s="23">
        <v>44</v>
      </c>
      <c r="Z69">
        <v>36</v>
      </c>
      <c r="AA69">
        <v>8</v>
      </c>
      <c r="AC69" s="26" t="str">
        <f t="shared" si="2"/>
        <v>18º32'35''</v>
      </c>
      <c r="AD69" s="26" t="str">
        <f t="shared" si="3"/>
        <v>44º36'8''</v>
      </c>
    </row>
    <row r="70" spans="1:30" ht="18" customHeight="1">
      <c r="A70" s="23">
        <v>733</v>
      </c>
      <c r="B70" s="23" t="s">
        <v>149</v>
      </c>
      <c r="C70" s="3">
        <v>40857</v>
      </c>
      <c r="D70" s="3">
        <v>40918</v>
      </c>
      <c r="E70" s="23" t="s">
        <v>1321</v>
      </c>
      <c r="F70" s="23" t="s">
        <v>1322</v>
      </c>
      <c r="G70" s="23" t="s">
        <v>123</v>
      </c>
      <c r="H70" s="23" t="s">
        <v>443</v>
      </c>
      <c r="I70" s="3">
        <v>40919</v>
      </c>
      <c r="J70" s="23" t="s">
        <v>1506</v>
      </c>
      <c r="K70" s="23" t="s">
        <v>1507</v>
      </c>
      <c r="L70" s="23" t="s">
        <v>4333</v>
      </c>
      <c r="M70" s="23" t="s">
        <v>14892</v>
      </c>
      <c r="N70" s="23" t="s">
        <v>373</v>
      </c>
      <c r="O70" s="23" t="s">
        <v>1508</v>
      </c>
      <c r="P70" s="3">
        <v>40921</v>
      </c>
      <c r="Q70" s="23" t="s">
        <v>458</v>
      </c>
      <c r="R70" s="23" t="s">
        <v>458</v>
      </c>
      <c r="S70" s="23" t="s">
        <v>9712</v>
      </c>
      <c r="T70" s="23" t="s">
        <v>4074</v>
      </c>
      <c r="U70" s="23" t="s">
        <v>458</v>
      </c>
      <c r="V70" s="237">
        <v>21</v>
      </c>
      <c r="W70" s="23">
        <v>12</v>
      </c>
      <c r="X70" s="23">
        <v>59</v>
      </c>
      <c r="Y70" s="23">
        <v>44</v>
      </c>
      <c r="Z70">
        <v>36</v>
      </c>
      <c r="AA70">
        <v>51</v>
      </c>
      <c r="AC70" s="26" t="str">
        <f t="shared" si="2"/>
        <v>21º12'59''</v>
      </c>
      <c r="AD70" s="26" t="str">
        <f t="shared" si="3"/>
        <v>44º36'51''</v>
      </c>
    </row>
    <row r="71" spans="1:30" ht="18" customHeight="1">
      <c r="A71" s="23">
        <v>734</v>
      </c>
      <c r="B71" s="23" t="s">
        <v>148</v>
      </c>
      <c r="C71" s="3">
        <v>40857</v>
      </c>
      <c r="D71" s="3">
        <v>40918</v>
      </c>
      <c r="E71" s="23" t="s">
        <v>1321</v>
      </c>
      <c r="F71" s="23" t="s">
        <v>1322</v>
      </c>
      <c r="G71" s="23" t="s">
        <v>122</v>
      </c>
      <c r="H71" s="23" t="s">
        <v>442</v>
      </c>
      <c r="I71" s="3">
        <v>40941</v>
      </c>
      <c r="J71" s="23" t="s">
        <v>1509</v>
      </c>
      <c r="K71" s="23" t="s">
        <v>350</v>
      </c>
      <c r="L71" s="23" t="s">
        <v>4334</v>
      </c>
      <c r="M71" s="23" t="s">
        <v>1510</v>
      </c>
      <c r="N71" s="23" t="s">
        <v>372</v>
      </c>
      <c r="O71" s="23" t="s">
        <v>1488</v>
      </c>
      <c r="P71" s="3">
        <v>40942</v>
      </c>
      <c r="Q71" s="23" t="s">
        <v>458</v>
      </c>
      <c r="R71" s="23" t="s">
        <v>458</v>
      </c>
      <c r="S71" s="23" t="s">
        <v>9713</v>
      </c>
      <c r="T71" s="23" t="s">
        <v>4074</v>
      </c>
      <c r="U71" s="23" t="s">
        <v>458</v>
      </c>
      <c r="V71" s="237">
        <v>18</v>
      </c>
      <c r="W71" s="23">
        <v>26</v>
      </c>
      <c r="X71" s="23">
        <v>17</v>
      </c>
      <c r="Y71" s="23">
        <v>41</v>
      </c>
      <c r="Z71">
        <v>30</v>
      </c>
      <c r="AA71">
        <v>2</v>
      </c>
      <c r="AC71" s="26" t="str">
        <f t="shared" si="2"/>
        <v>18º26'17''</v>
      </c>
      <c r="AD71" s="26" t="str">
        <f t="shared" si="3"/>
        <v>41º30'2''</v>
      </c>
    </row>
    <row r="72" spans="1:30" ht="18" customHeight="1">
      <c r="A72" s="23">
        <v>739</v>
      </c>
      <c r="B72" s="23" t="s">
        <v>147</v>
      </c>
      <c r="C72" s="3">
        <v>40857</v>
      </c>
      <c r="D72" s="3">
        <v>40918</v>
      </c>
      <c r="E72" s="23" t="s">
        <v>1321</v>
      </c>
      <c r="F72" s="23" t="s">
        <v>1322</v>
      </c>
      <c r="G72" s="23" t="s">
        <v>121</v>
      </c>
      <c r="H72" s="23" t="s">
        <v>441</v>
      </c>
      <c r="I72" s="3">
        <v>40933</v>
      </c>
      <c r="J72" s="23" t="s">
        <v>1511</v>
      </c>
      <c r="K72" s="23" t="s">
        <v>316</v>
      </c>
      <c r="L72" s="23" t="s">
        <v>4335</v>
      </c>
      <c r="M72" s="23" t="s">
        <v>1512</v>
      </c>
      <c r="N72" s="23" t="s">
        <v>371</v>
      </c>
      <c r="O72" s="23" t="s">
        <v>1450</v>
      </c>
      <c r="P72" s="3">
        <v>40934</v>
      </c>
      <c r="Q72" s="23" t="s">
        <v>458</v>
      </c>
      <c r="R72" s="23" t="s">
        <v>458</v>
      </c>
      <c r="S72" s="23" t="s">
        <v>9714</v>
      </c>
      <c r="T72" s="23" t="s">
        <v>4074</v>
      </c>
      <c r="U72" s="23" t="s">
        <v>458</v>
      </c>
      <c r="V72" s="237">
        <v>21</v>
      </c>
      <c r="W72" s="23">
        <v>42</v>
      </c>
      <c r="X72" s="23">
        <v>19</v>
      </c>
      <c r="Y72" s="23">
        <v>43</v>
      </c>
      <c r="Z72">
        <v>44</v>
      </c>
      <c r="AA72">
        <v>42</v>
      </c>
      <c r="AC72" s="26" t="str">
        <f t="shared" si="2"/>
        <v>21º42'19''</v>
      </c>
      <c r="AD72" s="26" t="str">
        <f t="shared" si="3"/>
        <v>43º44'42''</v>
      </c>
    </row>
    <row r="73" spans="1:30" ht="18" customHeight="1">
      <c r="A73" s="23">
        <v>736</v>
      </c>
      <c r="B73" s="23" t="s">
        <v>146</v>
      </c>
      <c r="C73" s="3">
        <v>40857</v>
      </c>
      <c r="D73" s="3">
        <v>40918</v>
      </c>
      <c r="E73" s="23" t="s">
        <v>1321</v>
      </c>
      <c r="F73" s="23" t="s">
        <v>1322</v>
      </c>
      <c r="G73" s="23" t="s">
        <v>120</v>
      </c>
      <c r="H73" s="23" t="s">
        <v>440</v>
      </c>
      <c r="I73" s="3">
        <v>40924</v>
      </c>
      <c r="J73" s="23" t="s">
        <v>1513</v>
      </c>
      <c r="K73" s="23" t="s">
        <v>331</v>
      </c>
      <c r="L73" s="23" t="s">
        <v>4336</v>
      </c>
      <c r="M73" s="23" t="s">
        <v>1514</v>
      </c>
      <c r="N73" s="23" t="s">
        <v>370</v>
      </c>
      <c r="O73" s="23" t="s">
        <v>1515</v>
      </c>
      <c r="P73" s="3">
        <v>40924</v>
      </c>
      <c r="Q73" s="23" t="s">
        <v>458</v>
      </c>
      <c r="R73" s="23" t="s">
        <v>458</v>
      </c>
      <c r="S73" s="23" t="s">
        <v>9715</v>
      </c>
      <c r="T73" s="23" t="s">
        <v>4074</v>
      </c>
      <c r="U73" s="23" t="s">
        <v>458</v>
      </c>
      <c r="V73" s="237">
        <v>17</v>
      </c>
      <c r="W73" s="23">
        <v>4</v>
      </c>
      <c r="X73" s="23">
        <v>12</v>
      </c>
      <c r="Y73" s="23">
        <v>41</v>
      </c>
      <c r="Z73">
        <v>28</v>
      </c>
      <c r="AA73">
        <v>53</v>
      </c>
      <c r="AC73" s="26" t="str">
        <f t="shared" si="2"/>
        <v>17º4'12''</v>
      </c>
      <c r="AD73" s="26" t="str">
        <f t="shared" si="3"/>
        <v>41º28'53''</v>
      </c>
    </row>
    <row r="74" spans="1:30" ht="18" customHeight="1">
      <c r="A74" s="23">
        <v>737</v>
      </c>
      <c r="B74" s="23" t="s">
        <v>145</v>
      </c>
      <c r="C74" s="3">
        <v>40857</v>
      </c>
      <c r="D74" s="3">
        <v>40918</v>
      </c>
      <c r="E74" s="23" t="s">
        <v>1321</v>
      </c>
      <c r="F74" s="23" t="s">
        <v>1322</v>
      </c>
      <c r="G74" s="23" t="s">
        <v>119</v>
      </c>
      <c r="H74" s="23" t="s">
        <v>439</v>
      </c>
      <c r="I74" s="3">
        <v>40917</v>
      </c>
      <c r="J74" s="23" t="s">
        <v>1516</v>
      </c>
      <c r="K74" s="23" t="s">
        <v>321</v>
      </c>
      <c r="L74" s="23" t="s">
        <v>4337</v>
      </c>
      <c r="M74" s="23" t="s">
        <v>1517</v>
      </c>
      <c r="N74" s="23" t="s">
        <v>253</v>
      </c>
      <c r="O74" s="23" t="s">
        <v>1518</v>
      </c>
      <c r="P74" s="3">
        <v>40917</v>
      </c>
      <c r="Q74" s="23" t="s">
        <v>458</v>
      </c>
      <c r="R74" s="23" t="s">
        <v>458</v>
      </c>
      <c r="S74" s="23" t="s">
        <v>9716</v>
      </c>
      <c r="T74" s="23" t="s">
        <v>4074</v>
      </c>
      <c r="U74" s="23" t="s">
        <v>458</v>
      </c>
      <c r="V74" s="237">
        <v>21</v>
      </c>
      <c r="W74" s="23">
        <v>22</v>
      </c>
      <c r="X74" s="23">
        <v>39</v>
      </c>
      <c r="Y74" s="23">
        <v>42</v>
      </c>
      <c r="Z74">
        <v>19</v>
      </c>
      <c r="AA74">
        <v>2</v>
      </c>
      <c r="AC74" s="26" t="str">
        <f t="shared" si="2"/>
        <v>21º22'39''</v>
      </c>
      <c r="AD74" s="26" t="str">
        <f t="shared" si="3"/>
        <v>42º19'2''</v>
      </c>
    </row>
    <row r="75" spans="1:30" ht="18" customHeight="1">
      <c r="A75" s="23">
        <v>738</v>
      </c>
      <c r="B75" s="23" t="s">
        <v>144</v>
      </c>
      <c r="C75" s="3">
        <v>40857</v>
      </c>
      <c r="D75" s="3">
        <v>40918</v>
      </c>
      <c r="E75" s="23" t="s">
        <v>1321</v>
      </c>
      <c r="F75" s="23" t="s">
        <v>1322</v>
      </c>
      <c r="G75" s="23" t="s">
        <v>118</v>
      </c>
      <c r="H75" s="23" t="s">
        <v>438</v>
      </c>
      <c r="I75" s="3">
        <v>40911</v>
      </c>
      <c r="J75" s="23" t="s">
        <v>1519</v>
      </c>
      <c r="K75" s="23" t="s">
        <v>270</v>
      </c>
      <c r="L75" s="23" t="s">
        <v>4338</v>
      </c>
      <c r="M75" s="23" t="s">
        <v>1520</v>
      </c>
      <c r="N75" s="23" t="s">
        <v>242</v>
      </c>
      <c r="O75" s="23" t="s">
        <v>458</v>
      </c>
      <c r="P75" s="3">
        <v>40913</v>
      </c>
      <c r="Q75" s="23" t="s">
        <v>458</v>
      </c>
      <c r="R75" s="23" t="s">
        <v>458</v>
      </c>
      <c r="S75" s="23" t="s">
        <v>9717</v>
      </c>
      <c r="T75" s="23" t="s">
        <v>4074</v>
      </c>
      <c r="U75" s="23" t="s">
        <v>458</v>
      </c>
      <c r="V75" s="237">
        <v>20</v>
      </c>
      <c r="W75" s="23">
        <v>39</v>
      </c>
      <c r="X75" s="23">
        <v>2</v>
      </c>
      <c r="Y75" s="23">
        <v>44</v>
      </c>
      <c r="Z75">
        <v>29</v>
      </c>
      <c r="AA75">
        <v>42</v>
      </c>
      <c r="AC75" s="26" t="str">
        <f t="shared" si="2"/>
        <v>20º39'2''</v>
      </c>
      <c r="AD75" s="26" t="str">
        <f t="shared" si="3"/>
        <v>44º29'42''</v>
      </c>
    </row>
    <row r="76" spans="1:30" ht="18" customHeight="1">
      <c r="A76" s="23">
        <v>753</v>
      </c>
      <c r="B76" s="23" t="s">
        <v>143</v>
      </c>
      <c r="C76" s="3">
        <v>40863</v>
      </c>
      <c r="D76" s="3">
        <v>40918</v>
      </c>
      <c r="E76" s="23" t="s">
        <v>1321</v>
      </c>
      <c r="F76" s="23" t="s">
        <v>1322</v>
      </c>
      <c r="G76" s="23" t="s">
        <v>117</v>
      </c>
      <c r="H76" s="23" t="s">
        <v>437</v>
      </c>
      <c r="I76" s="3">
        <v>40905</v>
      </c>
      <c r="J76" s="23" t="s">
        <v>1521</v>
      </c>
      <c r="K76" s="23" t="s">
        <v>282</v>
      </c>
      <c r="L76" s="23" t="s">
        <v>4339</v>
      </c>
      <c r="M76" s="23">
        <v>3136496866</v>
      </c>
      <c r="N76" s="23" t="s">
        <v>236</v>
      </c>
      <c r="O76" s="23" t="s">
        <v>1522</v>
      </c>
      <c r="P76" s="3">
        <v>40905</v>
      </c>
      <c r="Q76" s="23" t="s">
        <v>458</v>
      </c>
      <c r="R76" s="23" t="s">
        <v>458</v>
      </c>
      <c r="S76" s="23" t="s">
        <v>9718</v>
      </c>
      <c r="T76" s="23" t="s">
        <v>4074</v>
      </c>
      <c r="U76" s="23" t="s">
        <v>458</v>
      </c>
      <c r="V76" s="237">
        <v>19</v>
      </c>
      <c r="W76" s="23">
        <v>46</v>
      </c>
      <c r="X76" s="23">
        <v>0</v>
      </c>
      <c r="Y76" s="23">
        <v>43</v>
      </c>
      <c r="Z76">
        <v>51</v>
      </c>
      <c r="AA76">
        <v>9</v>
      </c>
      <c r="AC76" s="26" t="str">
        <f t="shared" si="2"/>
        <v>19º46'0''</v>
      </c>
      <c r="AD76" s="26" t="str">
        <f t="shared" si="3"/>
        <v>43º51'9''</v>
      </c>
    </row>
    <row r="77" spans="1:30" ht="18" customHeight="1">
      <c r="A77" s="23">
        <v>752</v>
      </c>
      <c r="B77" s="23" t="s">
        <v>142</v>
      </c>
      <c r="C77" s="3">
        <v>40863</v>
      </c>
      <c r="D77" s="3">
        <v>40918</v>
      </c>
      <c r="E77" s="23" t="s">
        <v>1321</v>
      </c>
      <c r="F77" s="23" t="s">
        <v>1322</v>
      </c>
      <c r="G77" s="23" t="s">
        <v>117</v>
      </c>
      <c r="H77" s="23" t="s">
        <v>436</v>
      </c>
      <c r="I77" s="3">
        <v>40897</v>
      </c>
      <c r="J77" s="23" t="s">
        <v>1523</v>
      </c>
      <c r="K77" s="23" t="s">
        <v>281</v>
      </c>
      <c r="L77" s="23" t="s">
        <v>4340</v>
      </c>
      <c r="M77" s="23" t="s">
        <v>1524</v>
      </c>
      <c r="N77" s="23" t="s">
        <v>249</v>
      </c>
      <c r="O77" s="23" t="s">
        <v>1382</v>
      </c>
      <c r="P77" s="3">
        <v>40903</v>
      </c>
      <c r="Q77" s="23" t="s">
        <v>458</v>
      </c>
      <c r="R77" s="23" t="s">
        <v>458</v>
      </c>
      <c r="S77" s="23" t="s">
        <v>9719</v>
      </c>
      <c r="T77" s="23" t="s">
        <v>4074</v>
      </c>
      <c r="U77" s="23" t="s">
        <v>458</v>
      </c>
      <c r="V77" s="237">
        <v>19</v>
      </c>
      <c r="W77" s="23">
        <v>47</v>
      </c>
      <c r="X77" s="23">
        <v>8</v>
      </c>
      <c r="Y77" s="23">
        <v>43</v>
      </c>
      <c r="Z77">
        <v>55</v>
      </c>
      <c r="AA77">
        <v>59</v>
      </c>
      <c r="AC77" s="26" t="str">
        <f t="shared" si="2"/>
        <v>19º47'8''</v>
      </c>
      <c r="AD77" s="26" t="str">
        <f t="shared" si="3"/>
        <v>43º55'59''</v>
      </c>
    </row>
    <row r="78" spans="1:30" ht="18" customHeight="1">
      <c r="A78" s="23">
        <v>751</v>
      </c>
      <c r="B78" s="23" t="s">
        <v>141</v>
      </c>
      <c r="C78" s="3">
        <v>40863</v>
      </c>
      <c r="D78" s="3">
        <v>40918</v>
      </c>
      <c r="E78" s="23" t="s">
        <v>1321</v>
      </c>
      <c r="F78" s="23" t="s">
        <v>1322</v>
      </c>
      <c r="G78" s="23" t="s">
        <v>117</v>
      </c>
      <c r="H78" s="23" t="s">
        <v>435</v>
      </c>
      <c r="I78" s="3">
        <v>40911</v>
      </c>
      <c r="J78" s="23" t="s">
        <v>1525</v>
      </c>
      <c r="K78" s="23" t="s">
        <v>280</v>
      </c>
      <c r="L78" s="23" t="s">
        <v>4341</v>
      </c>
      <c r="M78" s="23" t="s">
        <v>1526</v>
      </c>
      <c r="N78" s="23" t="s">
        <v>1527</v>
      </c>
      <c r="O78" s="23" t="s">
        <v>1400</v>
      </c>
      <c r="P78" s="3">
        <v>40911</v>
      </c>
      <c r="Q78" s="23" t="s">
        <v>458</v>
      </c>
      <c r="R78" s="23" t="s">
        <v>458</v>
      </c>
      <c r="S78" s="23" t="s">
        <v>9720</v>
      </c>
      <c r="T78" s="23" t="s">
        <v>4074</v>
      </c>
      <c r="U78" s="23" t="s">
        <v>458</v>
      </c>
      <c r="V78" s="237">
        <v>19</v>
      </c>
      <c r="W78" s="23">
        <v>45</v>
      </c>
      <c r="X78" s="23">
        <v>54</v>
      </c>
      <c r="Y78" s="23">
        <v>43</v>
      </c>
      <c r="Z78">
        <v>51</v>
      </c>
      <c r="AA78">
        <v>40</v>
      </c>
      <c r="AC78" s="26" t="str">
        <f t="shared" si="2"/>
        <v>19º45'54''</v>
      </c>
      <c r="AD78" s="26" t="str">
        <f t="shared" si="3"/>
        <v>43º51'40''</v>
      </c>
    </row>
    <row r="79" spans="1:30" ht="18" customHeight="1">
      <c r="A79" s="23">
        <v>750</v>
      </c>
      <c r="B79" s="23" t="s">
        <v>140</v>
      </c>
      <c r="C79" s="3">
        <v>40863</v>
      </c>
      <c r="D79" s="3">
        <v>40918</v>
      </c>
      <c r="E79" s="23" t="s">
        <v>1321</v>
      </c>
      <c r="F79" s="23" t="s">
        <v>1322</v>
      </c>
      <c r="G79" s="23" t="s">
        <v>117</v>
      </c>
      <c r="H79" s="23" t="s">
        <v>434</v>
      </c>
      <c r="I79" s="3">
        <v>40911</v>
      </c>
      <c r="J79" s="23" t="s">
        <v>1525</v>
      </c>
      <c r="K79" s="23" t="s">
        <v>279</v>
      </c>
      <c r="L79" s="23" t="s">
        <v>4342</v>
      </c>
      <c r="M79" s="23" t="s">
        <v>1528</v>
      </c>
      <c r="N79" s="23" t="s">
        <v>259</v>
      </c>
      <c r="O79" s="23" t="s">
        <v>1424</v>
      </c>
      <c r="P79" s="3">
        <v>40914</v>
      </c>
      <c r="Q79" s="23" t="s">
        <v>458</v>
      </c>
      <c r="R79" s="23" t="s">
        <v>458</v>
      </c>
      <c r="S79" s="23" t="s">
        <v>9721</v>
      </c>
      <c r="T79" s="23" t="s">
        <v>4074</v>
      </c>
      <c r="U79" s="23" t="s">
        <v>458</v>
      </c>
      <c r="V79" s="237">
        <v>19</v>
      </c>
      <c r="W79" s="23">
        <v>47</v>
      </c>
      <c r="X79" s="23">
        <v>12</v>
      </c>
      <c r="Y79" s="23">
        <v>43</v>
      </c>
      <c r="Z79">
        <v>55</v>
      </c>
      <c r="AA79">
        <v>43</v>
      </c>
      <c r="AC79" s="26" t="str">
        <f t="shared" si="2"/>
        <v>19º47'12''</v>
      </c>
      <c r="AD79" s="26" t="str">
        <f t="shared" si="3"/>
        <v>43º55'43''</v>
      </c>
    </row>
    <row r="80" spans="1:30" ht="18" customHeight="1">
      <c r="A80" s="23">
        <v>749</v>
      </c>
      <c r="B80" s="23" t="s">
        <v>139</v>
      </c>
      <c r="C80" s="3">
        <v>40863</v>
      </c>
      <c r="D80" s="3">
        <v>40918</v>
      </c>
      <c r="E80" s="23" t="s">
        <v>1321</v>
      </c>
      <c r="F80" s="23" t="s">
        <v>1322</v>
      </c>
      <c r="G80" s="23" t="s">
        <v>117</v>
      </c>
      <c r="H80" s="23" t="s">
        <v>433</v>
      </c>
      <c r="I80" s="3">
        <v>40905</v>
      </c>
      <c r="J80" s="23" t="s">
        <v>1529</v>
      </c>
      <c r="K80" s="23" t="s">
        <v>278</v>
      </c>
      <c r="L80" s="23" t="s">
        <v>4343</v>
      </c>
      <c r="M80" s="23" t="s">
        <v>1530</v>
      </c>
      <c r="N80" s="23" t="s">
        <v>255</v>
      </c>
      <c r="O80" s="23" t="s">
        <v>1531</v>
      </c>
      <c r="P80" s="3">
        <v>40925</v>
      </c>
      <c r="Q80" s="23" t="s">
        <v>458</v>
      </c>
      <c r="R80" s="23" t="s">
        <v>458</v>
      </c>
      <c r="S80" s="23" t="s">
        <v>9722</v>
      </c>
      <c r="T80" s="23" t="s">
        <v>4074</v>
      </c>
      <c r="U80" s="23" t="s">
        <v>458</v>
      </c>
      <c r="V80" s="237">
        <v>19</v>
      </c>
      <c r="W80" s="23">
        <v>47</v>
      </c>
      <c r="X80" s="23">
        <v>8</v>
      </c>
      <c r="Y80" s="23">
        <v>43</v>
      </c>
      <c r="Z80">
        <v>55</v>
      </c>
      <c r="AA80">
        <v>44</v>
      </c>
      <c r="AC80" s="26" t="str">
        <f t="shared" si="2"/>
        <v>19º47'8''</v>
      </c>
      <c r="AD80" s="26" t="str">
        <f t="shared" si="3"/>
        <v>43º55'44''</v>
      </c>
    </row>
    <row r="81" spans="1:30" ht="18" customHeight="1">
      <c r="A81" s="23">
        <v>748</v>
      </c>
      <c r="B81" s="23" t="s">
        <v>138</v>
      </c>
      <c r="C81" s="3">
        <v>40863</v>
      </c>
      <c r="D81" s="3">
        <v>40918</v>
      </c>
      <c r="E81" s="23" t="s">
        <v>1321</v>
      </c>
      <c r="F81" s="23" t="s">
        <v>1322</v>
      </c>
      <c r="G81" s="23" t="s">
        <v>117</v>
      </c>
      <c r="H81" s="23" t="s">
        <v>432</v>
      </c>
      <c r="I81" s="3">
        <v>40906</v>
      </c>
      <c r="J81" s="23" t="s">
        <v>1532</v>
      </c>
      <c r="K81" s="23" t="s">
        <v>277</v>
      </c>
      <c r="L81" s="23" t="s">
        <v>4339</v>
      </c>
      <c r="M81" s="23" t="s">
        <v>1533</v>
      </c>
      <c r="N81" s="23" t="s">
        <v>223</v>
      </c>
      <c r="O81" s="23" t="s">
        <v>1475</v>
      </c>
      <c r="P81" s="3">
        <v>40910</v>
      </c>
      <c r="Q81" s="23" t="s">
        <v>458</v>
      </c>
      <c r="R81" s="23" t="s">
        <v>458</v>
      </c>
      <c r="S81" s="23" t="s">
        <v>9723</v>
      </c>
      <c r="T81" s="23" t="s">
        <v>4074</v>
      </c>
      <c r="U81" s="23" t="s">
        <v>458</v>
      </c>
      <c r="V81" s="237">
        <v>19</v>
      </c>
      <c r="W81" s="23">
        <v>43</v>
      </c>
      <c r="X81" s="23">
        <v>26</v>
      </c>
      <c r="Y81" s="23">
        <v>43</v>
      </c>
      <c r="Z81">
        <v>50</v>
      </c>
      <c r="AA81">
        <v>46</v>
      </c>
      <c r="AC81" s="26" t="str">
        <f t="shared" si="2"/>
        <v>19º43'26''</v>
      </c>
      <c r="AD81" s="26" t="str">
        <f t="shared" si="3"/>
        <v>43º50'46''</v>
      </c>
    </row>
    <row r="82" spans="1:30" ht="18" customHeight="1">
      <c r="A82" s="23">
        <v>747</v>
      </c>
      <c r="B82" s="23" t="s">
        <v>137</v>
      </c>
      <c r="C82" s="3">
        <v>40863</v>
      </c>
      <c r="D82" s="3">
        <v>40918</v>
      </c>
      <c r="E82" s="23" t="s">
        <v>1321</v>
      </c>
      <c r="F82" s="23" t="s">
        <v>1322</v>
      </c>
      <c r="G82" s="23" t="s">
        <v>117</v>
      </c>
      <c r="H82" s="23" t="s">
        <v>431</v>
      </c>
      <c r="I82" s="3">
        <v>40896</v>
      </c>
      <c r="J82" s="23" t="s">
        <v>1534</v>
      </c>
      <c r="K82" s="23" t="s">
        <v>276</v>
      </c>
      <c r="L82" s="23" t="s">
        <v>4339</v>
      </c>
      <c r="M82" s="23" t="s">
        <v>1533</v>
      </c>
      <c r="N82" s="23" t="s">
        <v>260</v>
      </c>
      <c r="O82" s="23" t="s">
        <v>458</v>
      </c>
      <c r="P82" s="3">
        <v>40898</v>
      </c>
      <c r="Q82" s="23" t="s">
        <v>458</v>
      </c>
      <c r="R82" s="23" t="s">
        <v>9724</v>
      </c>
      <c r="S82" s="23" t="s">
        <v>9725</v>
      </c>
      <c r="T82" s="23" t="s">
        <v>4074</v>
      </c>
      <c r="U82" s="23" t="s">
        <v>458</v>
      </c>
      <c r="V82" s="237">
        <v>19</v>
      </c>
      <c r="W82" s="23">
        <v>45</v>
      </c>
      <c r="X82" s="23">
        <v>23</v>
      </c>
      <c r="Y82" s="23">
        <v>43</v>
      </c>
      <c r="Z82">
        <v>50</v>
      </c>
      <c r="AA82">
        <v>49</v>
      </c>
      <c r="AC82" s="26" t="str">
        <f t="shared" si="2"/>
        <v>19º45'23''</v>
      </c>
      <c r="AD82" s="26" t="str">
        <f t="shared" si="3"/>
        <v>43º50'49''</v>
      </c>
    </row>
    <row r="83" spans="1:30" ht="18" customHeight="1">
      <c r="A83" s="23">
        <v>746</v>
      </c>
      <c r="B83" s="23" t="s">
        <v>136</v>
      </c>
      <c r="C83" s="3">
        <v>40863</v>
      </c>
      <c r="D83" s="3">
        <v>40918</v>
      </c>
      <c r="E83" s="23" t="s">
        <v>1321</v>
      </c>
      <c r="F83" s="23" t="s">
        <v>1322</v>
      </c>
      <c r="G83" s="23" t="s">
        <v>117</v>
      </c>
      <c r="H83" s="23" t="s">
        <v>430</v>
      </c>
      <c r="I83" s="3">
        <v>40914</v>
      </c>
      <c r="J83" s="23" t="s">
        <v>1535</v>
      </c>
      <c r="K83" s="23" t="s">
        <v>275</v>
      </c>
      <c r="L83" s="23" t="s">
        <v>4339</v>
      </c>
      <c r="M83" s="23" t="s">
        <v>1536</v>
      </c>
      <c r="N83" s="23" t="s">
        <v>258</v>
      </c>
      <c r="O83" s="23" t="s">
        <v>1537</v>
      </c>
      <c r="P83" s="3">
        <v>40918</v>
      </c>
      <c r="Q83" s="23" t="s">
        <v>458</v>
      </c>
      <c r="R83" s="23" t="s">
        <v>458</v>
      </c>
      <c r="S83" s="23" t="s">
        <v>9726</v>
      </c>
      <c r="T83" s="23" t="s">
        <v>4074</v>
      </c>
      <c r="U83" s="23" t="s">
        <v>458</v>
      </c>
      <c r="V83" s="237">
        <v>19</v>
      </c>
      <c r="W83" s="23">
        <v>45</v>
      </c>
      <c r="X83" s="23">
        <v>57</v>
      </c>
      <c r="Y83" s="23">
        <v>43</v>
      </c>
      <c r="Z83">
        <v>51</v>
      </c>
      <c r="AA83">
        <v>23</v>
      </c>
      <c r="AC83" s="26" t="str">
        <f t="shared" si="2"/>
        <v>19º45'57''</v>
      </c>
      <c r="AD83" s="26" t="str">
        <f t="shared" si="3"/>
        <v>43º51'23''</v>
      </c>
    </row>
    <row r="84" spans="1:30" ht="18" customHeight="1">
      <c r="A84" s="23">
        <v>745</v>
      </c>
      <c r="B84" s="23" t="s">
        <v>135</v>
      </c>
      <c r="C84" s="3">
        <v>40863</v>
      </c>
      <c r="D84" s="3">
        <v>40918</v>
      </c>
      <c r="E84" s="23" t="s">
        <v>1321</v>
      </c>
      <c r="F84" s="23" t="s">
        <v>1322</v>
      </c>
      <c r="G84" s="23" t="s">
        <v>117</v>
      </c>
      <c r="H84" s="23" t="s">
        <v>429</v>
      </c>
      <c r="I84" s="3">
        <v>40917</v>
      </c>
      <c r="J84" s="23" t="s">
        <v>1538</v>
      </c>
      <c r="K84" s="23" t="s">
        <v>274</v>
      </c>
      <c r="L84" s="23" t="s">
        <v>4344</v>
      </c>
      <c r="M84" s="23" t="s">
        <v>1539</v>
      </c>
      <c r="N84" s="23" t="s">
        <v>263</v>
      </c>
      <c r="O84" s="23" t="s">
        <v>1351</v>
      </c>
      <c r="P84" s="3">
        <v>40917</v>
      </c>
      <c r="Q84" s="23" t="s">
        <v>458</v>
      </c>
      <c r="R84" s="23" t="s">
        <v>458</v>
      </c>
      <c r="S84" s="23" t="s">
        <v>9727</v>
      </c>
      <c r="T84" s="23" t="s">
        <v>4074</v>
      </c>
      <c r="U84" s="23" t="s">
        <v>458</v>
      </c>
      <c r="V84" s="237">
        <v>19</v>
      </c>
      <c r="W84" s="23">
        <v>47</v>
      </c>
      <c r="X84" s="23">
        <v>12</v>
      </c>
      <c r="Y84" s="23">
        <v>43</v>
      </c>
      <c r="Z84">
        <v>55</v>
      </c>
      <c r="AA84">
        <v>43</v>
      </c>
      <c r="AC84" s="26" t="str">
        <f t="shared" si="2"/>
        <v>19º47'12''</v>
      </c>
      <c r="AD84" s="26" t="str">
        <f t="shared" si="3"/>
        <v>43º55'43''</v>
      </c>
    </row>
    <row r="85" spans="1:30" ht="18" customHeight="1">
      <c r="A85" s="23">
        <v>744</v>
      </c>
      <c r="B85" s="23" t="s">
        <v>134</v>
      </c>
      <c r="C85" s="3">
        <v>40863</v>
      </c>
      <c r="D85" s="3">
        <v>40918</v>
      </c>
      <c r="E85" s="23" t="s">
        <v>1321</v>
      </c>
      <c r="F85" s="23" t="s">
        <v>1322</v>
      </c>
      <c r="G85" s="23" t="s">
        <v>117</v>
      </c>
      <c r="H85" s="23" t="s">
        <v>428</v>
      </c>
      <c r="I85" s="3">
        <v>40893</v>
      </c>
      <c r="J85" s="23" t="s">
        <v>1540</v>
      </c>
      <c r="K85" s="23" t="s">
        <v>273</v>
      </c>
      <c r="L85" s="23" t="s">
        <v>4345</v>
      </c>
      <c r="M85" s="23" t="s">
        <v>1541</v>
      </c>
      <c r="N85" s="23" t="s">
        <v>261</v>
      </c>
      <c r="O85" s="23" t="s">
        <v>1411</v>
      </c>
      <c r="P85" s="3">
        <v>40899</v>
      </c>
      <c r="Q85" s="23" t="s">
        <v>458</v>
      </c>
      <c r="R85" s="23" t="s">
        <v>458</v>
      </c>
      <c r="S85" s="23" t="s">
        <v>9728</v>
      </c>
      <c r="T85" s="23" t="s">
        <v>4074</v>
      </c>
      <c r="U85" s="23" t="s">
        <v>458</v>
      </c>
      <c r="V85" s="237">
        <v>19</v>
      </c>
      <c r="W85" s="23">
        <v>45</v>
      </c>
      <c r="X85" s="23">
        <v>45</v>
      </c>
      <c r="Y85" s="23">
        <v>43</v>
      </c>
      <c r="Z85">
        <v>52</v>
      </c>
      <c r="AA85">
        <v>3</v>
      </c>
      <c r="AC85" s="26" t="str">
        <f t="shared" si="2"/>
        <v>19º45'45''</v>
      </c>
      <c r="AD85" s="26" t="str">
        <f t="shared" si="3"/>
        <v>43º52'3''</v>
      </c>
    </row>
    <row r="86" spans="1:30" ht="18" customHeight="1">
      <c r="A86" s="23">
        <v>743</v>
      </c>
      <c r="B86" s="23" t="s">
        <v>133</v>
      </c>
      <c r="C86" s="3">
        <v>40863</v>
      </c>
      <c r="D86" s="3">
        <v>40918</v>
      </c>
      <c r="E86" s="23" t="s">
        <v>1321</v>
      </c>
      <c r="F86" s="23" t="s">
        <v>1322</v>
      </c>
      <c r="G86" s="23" t="s">
        <v>117</v>
      </c>
      <c r="H86" s="23" t="s">
        <v>427</v>
      </c>
      <c r="I86" s="3">
        <v>40893</v>
      </c>
      <c r="J86" s="23" t="s">
        <v>1540</v>
      </c>
      <c r="K86" s="23" t="s">
        <v>272</v>
      </c>
      <c r="L86" s="23" t="s">
        <v>4346</v>
      </c>
      <c r="M86" s="23" t="s">
        <v>1542</v>
      </c>
      <c r="N86" s="23" t="s">
        <v>262</v>
      </c>
      <c r="O86" s="23" t="s">
        <v>1508</v>
      </c>
      <c r="P86" s="3">
        <v>40899</v>
      </c>
      <c r="Q86" s="23" t="s">
        <v>458</v>
      </c>
      <c r="R86" s="23" t="s">
        <v>458</v>
      </c>
      <c r="S86" s="23" t="s">
        <v>9729</v>
      </c>
      <c r="T86" s="23" t="s">
        <v>4074</v>
      </c>
      <c r="U86" s="23" t="s">
        <v>458</v>
      </c>
      <c r="V86" s="237">
        <v>19</v>
      </c>
      <c r="W86" s="23">
        <v>45</v>
      </c>
      <c r="X86" s="23">
        <v>58</v>
      </c>
      <c r="Y86" s="23">
        <v>43</v>
      </c>
      <c r="Z86">
        <v>52</v>
      </c>
      <c r="AA86">
        <v>59</v>
      </c>
      <c r="AC86" s="26" t="str">
        <f t="shared" si="2"/>
        <v>19º45'58''</v>
      </c>
      <c r="AD86" s="26" t="str">
        <f t="shared" si="3"/>
        <v>43º52'59''</v>
      </c>
    </row>
    <row r="87" spans="1:30" ht="18" customHeight="1">
      <c r="A87" s="23">
        <v>754</v>
      </c>
      <c r="B87" s="23" t="s">
        <v>132</v>
      </c>
      <c r="C87" s="3">
        <v>40863</v>
      </c>
      <c r="D87" s="3">
        <v>40918</v>
      </c>
      <c r="E87" s="23" t="s">
        <v>1321</v>
      </c>
      <c r="F87" s="23" t="s">
        <v>1322</v>
      </c>
      <c r="G87" s="23" t="s">
        <v>117</v>
      </c>
      <c r="H87" s="23" t="s">
        <v>426</v>
      </c>
      <c r="I87" s="3">
        <v>40917</v>
      </c>
      <c r="J87" s="23" t="s">
        <v>1543</v>
      </c>
      <c r="K87" s="23" t="s">
        <v>283</v>
      </c>
      <c r="L87" s="23" t="s">
        <v>4347</v>
      </c>
      <c r="M87" s="23" t="s">
        <v>1544</v>
      </c>
      <c r="N87" s="23" t="s">
        <v>1545</v>
      </c>
      <c r="O87" s="23" t="s">
        <v>1351</v>
      </c>
      <c r="P87" s="3">
        <v>40918</v>
      </c>
      <c r="Q87" s="23" t="s">
        <v>458</v>
      </c>
      <c r="R87" s="23" t="s">
        <v>458</v>
      </c>
      <c r="S87" s="23" t="s">
        <v>9730</v>
      </c>
      <c r="T87" s="23" t="s">
        <v>4074</v>
      </c>
      <c r="U87" s="23" t="s">
        <v>458</v>
      </c>
      <c r="V87" s="237">
        <v>69</v>
      </c>
      <c r="W87" s="23">
        <v>46</v>
      </c>
      <c r="X87" s="23">
        <v>59</v>
      </c>
      <c r="Y87" s="23">
        <v>46</v>
      </c>
      <c r="Z87">
        <v>55</v>
      </c>
      <c r="AA87">
        <v>38</v>
      </c>
      <c r="AC87" s="26" t="str">
        <f t="shared" si="2"/>
        <v>69º46'59''</v>
      </c>
      <c r="AD87" s="26" t="str">
        <f t="shared" si="3"/>
        <v>46º55'38''</v>
      </c>
    </row>
    <row r="88" spans="1:30" ht="18" customHeight="1">
      <c r="A88" s="23" t="s">
        <v>617</v>
      </c>
      <c r="B88" s="23" t="s">
        <v>617</v>
      </c>
      <c r="C88" s="3">
        <v>40886</v>
      </c>
      <c r="D88" s="3">
        <v>40931</v>
      </c>
      <c r="E88" s="23" t="s">
        <v>1321</v>
      </c>
      <c r="F88" s="23" t="s">
        <v>1322</v>
      </c>
      <c r="G88" s="23" t="s">
        <v>1546</v>
      </c>
      <c r="H88" s="23" t="s">
        <v>1547</v>
      </c>
      <c r="I88" s="3">
        <v>41117</v>
      </c>
      <c r="J88" s="23" t="s">
        <v>623</v>
      </c>
      <c r="K88" s="23" t="s">
        <v>1548</v>
      </c>
      <c r="L88" s="23">
        <v>85937606</v>
      </c>
      <c r="M88" s="23">
        <v>32845241</v>
      </c>
      <c r="N88" s="30" t="s">
        <v>1549</v>
      </c>
      <c r="O88" s="23" t="s">
        <v>1550</v>
      </c>
      <c r="P88" s="3">
        <v>41252</v>
      </c>
      <c r="Q88" s="23" t="s">
        <v>458</v>
      </c>
      <c r="R88" s="23" t="s">
        <v>458</v>
      </c>
      <c r="S88" s="23" t="s">
        <v>9731</v>
      </c>
      <c r="T88" s="30" t="s">
        <v>4074</v>
      </c>
      <c r="U88" s="23" t="s">
        <v>458</v>
      </c>
      <c r="V88" s="237">
        <v>32</v>
      </c>
      <c r="W88" s="23">
        <v>32</v>
      </c>
      <c r="X88" s="23">
        <v>32</v>
      </c>
      <c r="Y88" s="23">
        <v>32</v>
      </c>
      <c r="Z88">
        <v>32</v>
      </c>
      <c r="AA88">
        <v>32</v>
      </c>
      <c r="AC88" s="26" t="str">
        <f t="shared" si="2"/>
        <v>32º32'32''</v>
      </c>
      <c r="AD88" s="26" t="str">
        <f t="shared" si="3"/>
        <v>32º32'32''</v>
      </c>
    </row>
    <row r="89" spans="1:30" ht="18" customHeight="1">
      <c r="A89" s="23" t="s">
        <v>616</v>
      </c>
      <c r="B89" s="23" t="s">
        <v>616</v>
      </c>
      <c r="C89" s="3">
        <v>40886</v>
      </c>
      <c r="D89" s="3">
        <v>40886</v>
      </c>
      <c r="E89" s="23" t="s">
        <v>1321</v>
      </c>
      <c r="F89" s="23" t="s">
        <v>1322</v>
      </c>
      <c r="G89" s="23" t="s">
        <v>1546</v>
      </c>
      <c r="H89" s="23" t="s">
        <v>1551</v>
      </c>
      <c r="I89" s="3">
        <v>40886</v>
      </c>
      <c r="J89" s="23" t="s">
        <v>623</v>
      </c>
      <c r="K89" s="23" t="s">
        <v>1552</v>
      </c>
      <c r="L89" s="23" t="s">
        <v>4348</v>
      </c>
      <c r="M89" s="23">
        <v>32845241</v>
      </c>
      <c r="N89" s="30" t="s">
        <v>1553</v>
      </c>
      <c r="O89" s="23" t="s">
        <v>458</v>
      </c>
      <c r="P89" s="3">
        <v>41252</v>
      </c>
      <c r="Q89" s="23" t="s">
        <v>458</v>
      </c>
      <c r="R89" s="23" t="s">
        <v>458</v>
      </c>
      <c r="S89" s="23" t="s">
        <v>9732</v>
      </c>
      <c r="T89" s="30" t="s">
        <v>4074</v>
      </c>
      <c r="U89" s="23" t="s">
        <v>458</v>
      </c>
      <c r="V89" s="237">
        <v>32</v>
      </c>
      <c r="W89" s="23">
        <v>32</v>
      </c>
      <c r="X89" s="23">
        <v>32</v>
      </c>
      <c r="Y89" s="23">
        <v>32</v>
      </c>
      <c r="Z89">
        <v>32</v>
      </c>
      <c r="AA89">
        <v>32</v>
      </c>
      <c r="AC89" s="26" t="str">
        <f t="shared" si="2"/>
        <v>32º32'32''</v>
      </c>
      <c r="AD89" s="26" t="str">
        <f t="shared" si="3"/>
        <v>32º32'32''</v>
      </c>
    </row>
    <row r="90" spans="1:30" ht="18" customHeight="1">
      <c r="A90" s="23" t="s">
        <v>1554</v>
      </c>
      <c r="B90" s="23" t="s">
        <v>2512</v>
      </c>
      <c r="C90" s="3">
        <v>40912</v>
      </c>
      <c r="D90" s="3">
        <v>40957</v>
      </c>
      <c r="E90" s="23" t="s">
        <v>1321</v>
      </c>
      <c r="F90" s="23" t="s">
        <v>1322</v>
      </c>
      <c r="G90" s="23" t="s">
        <v>1546</v>
      </c>
      <c r="H90" s="23" t="s">
        <v>9733</v>
      </c>
      <c r="I90" s="3">
        <v>40912</v>
      </c>
      <c r="J90" s="23" t="s">
        <v>1555</v>
      </c>
      <c r="K90" s="23" t="s">
        <v>1556</v>
      </c>
      <c r="L90" s="23">
        <v>0</v>
      </c>
      <c r="M90" s="23">
        <v>0</v>
      </c>
      <c r="N90" s="23" t="s">
        <v>1557</v>
      </c>
      <c r="O90" s="23" t="s">
        <v>458</v>
      </c>
      <c r="P90" s="3">
        <v>40912</v>
      </c>
      <c r="Q90" s="23" t="s">
        <v>458</v>
      </c>
      <c r="R90" s="23" t="s">
        <v>458</v>
      </c>
      <c r="S90" s="23" t="s">
        <v>9734</v>
      </c>
      <c r="T90" s="23" t="s">
        <v>4074</v>
      </c>
      <c r="U90" s="23" t="s">
        <v>458</v>
      </c>
      <c r="V90" s="237" t="s">
        <v>458</v>
      </c>
      <c r="W90" s="23" t="s">
        <v>458</v>
      </c>
      <c r="X90" s="23" t="s">
        <v>458</v>
      </c>
      <c r="Y90" s="23" t="s">
        <v>458</v>
      </c>
      <c r="Z90" s="23" t="s">
        <v>458</v>
      </c>
      <c r="AA90" s="23" t="s">
        <v>458</v>
      </c>
      <c r="AC90" s="26" t="str">
        <f t="shared" si="2"/>
        <v>-º-'-''</v>
      </c>
      <c r="AD90" s="26" t="str">
        <f t="shared" si="3"/>
        <v>-º-'-''</v>
      </c>
    </row>
    <row r="91" spans="1:30" ht="18" customHeight="1">
      <c r="A91" s="23" t="s">
        <v>5881</v>
      </c>
      <c r="B91" s="23" t="s">
        <v>1558</v>
      </c>
      <c r="C91" s="3">
        <v>40914</v>
      </c>
      <c r="D91" s="3">
        <v>40959</v>
      </c>
      <c r="E91" s="23" t="s">
        <v>1469</v>
      </c>
      <c r="F91" s="23" t="s">
        <v>1322</v>
      </c>
      <c r="G91" s="23" t="s">
        <v>1559</v>
      </c>
      <c r="H91" s="23" t="s">
        <v>458</v>
      </c>
      <c r="I91" s="23" t="s">
        <v>458</v>
      </c>
      <c r="J91" s="23" t="s">
        <v>1560</v>
      </c>
      <c r="K91" s="23" t="s">
        <v>1561</v>
      </c>
      <c r="L91" s="23">
        <v>31565040</v>
      </c>
      <c r="M91" s="23" t="s">
        <v>1562</v>
      </c>
      <c r="N91" s="23" t="s">
        <v>458</v>
      </c>
      <c r="O91" s="23" t="s">
        <v>458</v>
      </c>
      <c r="P91" s="23" t="s">
        <v>458</v>
      </c>
      <c r="Q91" s="23" t="s">
        <v>1563</v>
      </c>
      <c r="R91" s="23" t="s">
        <v>458</v>
      </c>
      <c r="S91" s="23" t="s">
        <v>9735</v>
      </c>
      <c r="T91" s="23" t="s">
        <v>15024</v>
      </c>
      <c r="U91" s="37" t="s">
        <v>458</v>
      </c>
      <c r="V91" s="237" t="s">
        <v>458</v>
      </c>
      <c r="W91" s="23" t="s">
        <v>458</v>
      </c>
      <c r="X91" s="23" t="s">
        <v>458</v>
      </c>
      <c r="Y91" s="23" t="s">
        <v>458</v>
      </c>
      <c r="Z91" s="23" t="s">
        <v>458</v>
      </c>
      <c r="AA91" s="23" t="s">
        <v>458</v>
      </c>
      <c r="AC91" s="26" t="str">
        <f t="shared" si="2"/>
        <v>-º-'-''</v>
      </c>
      <c r="AD91" s="26" t="str">
        <f t="shared" si="3"/>
        <v>-º-'-''</v>
      </c>
    </row>
    <row r="92" spans="1:30" ht="18" customHeight="1">
      <c r="A92" s="23">
        <v>774</v>
      </c>
      <c r="B92" s="23" t="s">
        <v>652</v>
      </c>
      <c r="C92" s="3">
        <v>40938</v>
      </c>
      <c r="D92" s="3">
        <v>40983</v>
      </c>
      <c r="E92" s="23" t="s">
        <v>1321</v>
      </c>
      <c r="F92" s="23" t="s">
        <v>1555</v>
      </c>
      <c r="G92" s="23" t="s">
        <v>1564</v>
      </c>
      <c r="H92" s="23" t="s">
        <v>1565</v>
      </c>
      <c r="I92" s="3">
        <v>40949</v>
      </c>
      <c r="J92" s="23" t="s">
        <v>1566</v>
      </c>
      <c r="K92" s="23" t="s">
        <v>1567</v>
      </c>
      <c r="L92" s="23" t="s">
        <v>4349</v>
      </c>
      <c r="M92" s="23" t="s">
        <v>1568</v>
      </c>
      <c r="N92" s="23" t="s">
        <v>1569</v>
      </c>
      <c r="O92" s="23" t="s">
        <v>1570</v>
      </c>
      <c r="P92" s="3">
        <v>40952</v>
      </c>
      <c r="Q92" s="23" t="s">
        <v>458</v>
      </c>
      <c r="R92" s="23" t="s">
        <v>458</v>
      </c>
      <c r="S92" s="23" t="s">
        <v>9736</v>
      </c>
      <c r="T92" s="23" t="s">
        <v>4074</v>
      </c>
      <c r="U92" s="23" t="s">
        <v>458</v>
      </c>
      <c r="V92" s="237">
        <v>19</v>
      </c>
      <c r="W92" s="23">
        <v>57</v>
      </c>
      <c r="X92" s="23">
        <v>10</v>
      </c>
      <c r="Y92" s="23">
        <v>45</v>
      </c>
      <c r="Z92">
        <v>5</v>
      </c>
      <c r="AA92">
        <v>5</v>
      </c>
      <c r="AC92" s="26" t="str">
        <f t="shared" si="2"/>
        <v>19º57'10''</v>
      </c>
      <c r="AD92" s="26" t="str">
        <f t="shared" si="3"/>
        <v>45º5'5''</v>
      </c>
    </row>
    <row r="93" spans="1:30" ht="18" customHeight="1">
      <c r="A93" s="23">
        <v>775</v>
      </c>
      <c r="B93" s="23" t="s">
        <v>630</v>
      </c>
      <c r="C93" s="3">
        <v>40938</v>
      </c>
      <c r="D93" s="3">
        <v>40983</v>
      </c>
      <c r="E93" s="23" t="s">
        <v>1321</v>
      </c>
      <c r="F93" s="23" t="s">
        <v>1322</v>
      </c>
      <c r="G93" s="23" t="s">
        <v>1571</v>
      </c>
      <c r="H93" s="23" t="s">
        <v>2048</v>
      </c>
      <c r="I93" s="3">
        <v>40990</v>
      </c>
      <c r="J93" s="23" t="s">
        <v>1572</v>
      </c>
      <c r="K93" s="23" t="s">
        <v>1573</v>
      </c>
      <c r="L93" s="23" t="s">
        <v>4350</v>
      </c>
      <c r="M93" s="23" t="s">
        <v>1574</v>
      </c>
      <c r="N93" s="23" t="s">
        <v>2145</v>
      </c>
      <c r="O93" s="23" t="s">
        <v>1411</v>
      </c>
      <c r="P93" s="3">
        <v>40991</v>
      </c>
      <c r="Q93" s="23" t="s">
        <v>458</v>
      </c>
      <c r="R93" s="23" t="s">
        <v>458</v>
      </c>
      <c r="S93" s="23" t="s">
        <v>9737</v>
      </c>
      <c r="T93" s="23" t="s">
        <v>4074</v>
      </c>
      <c r="U93" s="23" t="s">
        <v>458</v>
      </c>
      <c r="V93" s="237">
        <v>19</v>
      </c>
      <c r="W93" s="23">
        <v>45</v>
      </c>
      <c r="X93" s="23">
        <v>12</v>
      </c>
      <c r="Y93" s="23">
        <v>46</v>
      </c>
      <c r="Z93">
        <v>23</v>
      </c>
      <c r="AA93">
        <v>8</v>
      </c>
      <c r="AC93" s="26" t="str">
        <f t="shared" si="2"/>
        <v>19º45'12''</v>
      </c>
      <c r="AD93" s="26" t="str">
        <f t="shared" si="3"/>
        <v>46º23'8''</v>
      </c>
    </row>
    <row r="94" spans="1:30" ht="18" customHeight="1">
      <c r="A94" s="23">
        <v>776</v>
      </c>
      <c r="B94" s="23" t="s">
        <v>632</v>
      </c>
      <c r="C94" s="3">
        <v>40938</v>
      </c>
      <c r="D94" s="3">
        <v>40983</v>
      </c>
      <c r="E94" s="23" t="s">
        <v>1321</v>
      </c>
      <c r="F94" s="23" t="s">
        <v>1322</v>
      </c>
      <c r="G94" s="23" t="s">
        <v>701</v>
      </c>
      <c r="H94" s="23" t="s">
        <v>705</v>
      </c>
      <c r="I94" s="3">
        <v>40945</v>
      </c>
      <c r="J94" s="23" t="s">
        <v>691</v>
      </c>
      <c r="K94" s="23" t="s">
        <v>692</v>
      </c>
      <c r="L94" s="23" t="s">
        <v>4351</v>
      </c>
      <c r="M94" s="23" t="s">
        <v>693</v>
      </c>
      <c r="N94" s="23" t="s">
        <v>1575</v>
      </c>
      <c r="O94" s="23" t="s">
        <v>1576</v>
      </c>
      <c r="P94" s="3">
        <v>40946</v>
      </c>
      <c r="Q94" s="23" t="s">
        <v>458</v>
      </c>
      <c r="R94" s="23" t="s">
        <v>458</v>
      </c>
      <c r="S94" s="23" t="s">
        <v>9738</v>
      </c>
      <c r="T94" s="23" t="s">
        <v>4074</v>
      </c>
      <c r="U94" s="23" t="s">
        <v>458</v>
      </c>
      <c r="V94" s="237">
        <v>18</v>
      </c>
      <c r="W94" s="23">
        <v>38</v>
      </c>
      <c r="X94" s="23">
        <v>25</v>
      </c>
      <c r="Y94" s="23">
        <v>44</v>
      </c>
      <c r="Z94">
        <v>3</v>
      </c>
      <c r="AA94">
        <v>34</v>
      </c>
      <c r="AC94" s="26" t="str">
        <f t="shared" si="2"/>
        <v>18º38'25''</v>
      </c>
      <c r="AD94" s="26" t="str">
        <f t="shared" si="3"/>
        <v>44º3'34''</v>
      </c>
    </row>
    <row r="95" spans="1:30" ht="18" customHeight="1">
      <c r="A95" s="23">
        <v>777</v>
      </c>
      <c r="B95" s="23" t="s">
        <v>634</v>
      </c>
      <c r="C95" s="3">
        <v>40938</v>
      </c>
      <c r="D95" s="3">
        <v>40983</v>
      </c>
      <c r="E95" s="23" t="s">
        <v>1321</v>
      </c>
      <c r="F95" s="23" t="s">
        <v>1322</v>
      </c>
      <c r="G95" s="23" t="s">
        <v>1577</v>
      </c>
      <c r="H95" s="23" t="s">
        <v>975</v>
      </c>
      <c r="I95" s="3">
        <v>40948</v>
      </c>
      <c r="J95" s="23" t="s">
        <v>1578</v>
      </c>
      <c r="K95" s="23" t="s">
        <v>702</v>
      </c>
      <c r="L95" s="23" t="s">
        <v>4352</v>
      </c>
      <c r="M95" s="23" t="s">
        <v>1579</v>
      </c>
      <c r="N95" s="23" t="s">
        <v>1580</v>
      </c>
      <c r="O95" s="23" t="s">
        <v>1329</v>
      </c>
      <c r="P95" s="3">
        <v>40954</v>
      </c>
      <c r="Q95" s="23" t="s">
        <v>458</v>
      </c>
      <c r="R95" s="23" t="s">
        <v>458</v>
      </c>
      <c r="S95" s="23" t="s">
        <v>9739</v>
      </c>
      <c r="T95" s="23" t="s">
        <v>4074</v>
      </c>
      <c r="U95" s="23" t="s">
        <v>458</v>
      </c>
      <c r="V95" s="237">
        <v>18</v>
      </c>
      <c r="W95" s="23">
        <v>36</v>
      </c>
      <c r="X95" s="23">
        <v>58</v>
      </c>
      <c r="Y95" s="23">
        <v>43</v>
      </c>
      <c r="Z95">
        <v>33</v>
      </c>
      <c r="AA95">
        <v>46</v>
      </c>
      <c r="AC95" s="26" t="str">
        <f t="shared" si="2"/>
        <v>18º36'58''</v>
      </c>
      <c r="AD95" s="26" t="str">
        <f t="shared" si="3"/>
        <v>43º33'46''</v>
      </c>
    </row>
    <row r="96" spans="1:30" ht="18" customHeight="1">
      <c r="A96" s="23">
        <v>778</v>
      </c>
      <c r="B96" s="23" t="s">
        <v>636</v>
      </c>
      <c r="C96" s="3">
        <v>40938</v>
      </c>
      <c r="D96" s="3">
        <v>40983</v>
      </c>
      <c r="E96" s="23" t="s">
        <v>1321</v>
      </c>
      <c r="F96" s="23" t="s">
        <v>1555</v>
      </c>
      <c r="G96" s="23" t="s">
        <v>1581</v>
      </c>
      <c r="H96" s="23" t="s">
        <v>1319</v>
      </c>
      <c r="I96" s="3">
        <v>40980</v>
      </c>
      <c r="J96" s="23" t="s">
        <v>1582</v>
      </c>
      <c r="K96" s="23" t="s">
        <v>1583</v>
      </c>
      <c r="L96" s="23" t="s">
        <v>4353</v>
      </c>
      <c r="M96" s="23" t="s">
        <v>1320</v>
      </c>
      <c r="N96" s="23" t="s">
        <v>1584</v>
      </c>
      <c r="O96" s="23" t="s">
        <v>1585</v>
      </c>
      <c r="P96" s="3">
        <v>40980</v>
      </c>
      <c r="Q96" s="23" t="s">
        <v>458</v>
      </c>
      <c r="R96" s="23" t="s">
        <v>458</v>
      </c>
      <c r="S96" s="23" t="s">
        <v>9740</v>
      </c>
      <c r="T96" s="23" t="s">
        <v>4074</v>
      </c>
      <c r="U96" s="23" t="s">
        <v>458</v>
      </c>
      <c r="V96" s="237">
        <v>19</v>
      </c>
      <c r="W96" s="23">
        <v>29</v>
      </c>
      <c r="X96" s="23">
        <v>19</v>
      </c>
      <c r="Y96" s="23">
        <v>44</v>
      </c>
      <c r="Z96">
        <v>9</v>
      </c>
      <c r="AA96">
        <v>37</v>
      </c>
      <c r="AC96" s="26" t="str">
        <f t="shared" si="2"/>
        <v>19º29'19''</v>
      </c>
      <c r="AD96" s="26" t="str">
        <f t="shared" si="3"/>
        <v>44º9'37''</v>
      </c>
    </row>
    <row r="97" spans="1:30" ht="18" customHeight="1">
      <c r="A97" s="23">
        <v>779</v>
      </c>
      <c r="B97" s="23" t="s">
        <v>638</v>
      </c>
      <c r="C97" s="3">
        <v>40938</v>
      </c>
      <c r="D97" s="3">
        <v>40983</v>
      </c>
      <c r="E97" s="23" t="s">
        <v>1321</v>
      </c>
      <c r="F97" s="23" t="s">
        <v>1322</v>
      </c>
      <c r="G97" s="23" t="s">
        <v>703</v>
      </c>
      <c r="H97" s="23" t="s">
        <v>709</v>
      </c>
      <c r="I97" s="3">
        <v>40947</v>
      </c>
      <c r="J97" s="23" t="s">
        <v>1586</v>
      </c>
      <c r="K97" s="23" t="s">
        <v>704</v>
      </c>
      <c r="L97" s="23" t="s">
        <v>4354</v>
      </c>
      <c r="M97" s="23" t="s">
        <v>1587</v>
      </c>
      <c r="N97" s="23" t="s">
        <v>1588</v>
      </c>
      <c r="O97" s="23" t="s">
        <v>1329</v>
      </c>
      <c r="P97" s="3">
        <v>40947</v>
      </c>
      <c r="Q97" s="23" t="s">
        <v>458</v>
      </c>
      <c r="R97" s="23" t="s">
        <v>458</v>
      </c>
      <c r="S97" s="23" t="s">
        <v>9741</v>
      </c>
      <c r="T97" s="23" t="s">
        <v>4074</v>
      </c>
      <c r="U97" s="23" t="s">
        <v>458</v>
      </c>
      <c r="V97" s="237">
        <v>19</v>
      </c>
      <c r="W97" s="23">
        <v>19</v>
      </c>
      <c r="X97" s="23">
        <v>37</v>
      </c>
      <c r="Y97" s="23">
        <v>41</v>
      </c>
      <c r="Z97">
        <v>15</v>
      </c>
      <c r="AA97">
        <v>15</v>
      </c>
      <c r="AC97" s="26" t="str">
        <f t="shared" si="2"/>
        <v>19º19'37''</v>
      </c>
      <c r="AD97" s="26" t="str">
        <f t="shared" si="3"/>
        <v>41º15'15''</v>
      </c>
    </row>
    <row r="98" spans="1:30" ht="18" customHeight="1">
      <c r="A98" s="23">
        <v>780</v>
      </c>
      <c r="B98" s="23" t="s">
        <v>640</v>
      </c>
      <c r="C98" s="3">
        <v>40938</v>
      </c>
      <c r="D98" s="3">
        <v>40983</v>
      </c>
      <c r="E98" s="23" t="s">
        <v>1321</v>
      </c>
      <c r="F98" s="23" t="s">
        <v>1322</v>
      </c>
      <c r="G98" s="23" t="s">
        <v>1589</v>
      </c>
      <c r="H98" s="23" t="s">
        <v>707</v>
      </c>
      <c r="I98" s="3">
        <v>40947</v>
      </c>
      <c r="J98" s="23" t="s">
        <v>695</v>
      </c>
      <c r="K98" s="23" t="s">
        <v>694</v>
      </c>
      <c r="L98" s="23" t="s">
        <v>4355</v>
      </c>
      <c r="M98" s="23" t="s">
        <v>696</v>
      </c>
      <c r="N98" s="23" t="s">
        <v>1590</v>
      </c>
      <c r="O98" s="23" t="s">
        <v>1591</v>
      </c>
      <c r="P98" s="3">
        <v>40947</v>
      </c>
      <c r="Q98" s="23" t="s">
        <v>458</v>
      </c>
      <c r="R98" s="23" t="s">
        <v>458</v>
      </c>
      <c r="S98" s="23" t="s">
        <v>9742</v>
      </c>
      <c r="T98" s="23" t="s">
        <v>4074</v>
      </c>
      <c r="U98" s="23" t="s">
        <v>458</v>
      </c>
      <c r="V98" s="237">
        <v>16</v>
      </c>
      <c r="W98" s="23">
        <v>0</v>
      </c>
      <c r="X98" s="23">
        <v>18</v>
      </c>
      <c r="Y98" s="23">
        <v>43</v>
      </c>
      <c r="Z98">
        <v>3</v>
      </c>
      <c r="AA98">
        <v>4</v>
      </c>
      <c r="AC98" s="26" t="str">
        <f t="shared" si="2"/>
        <v>16º0'18''</v>
      </c>
      <c r="AD98" s="26" t="str">
        <f t="shared" si="3"/>
        <v>43º3'4''</v>
      </c>
    </row>
    <row r="99" spans="1:30" ht="18" customHeight="1">
      <c r="A99" s="23">
        <v>781</v>
      </c>
      <c r="B99" s="23" t="s">
        <v>642</v>
      </c>
      <c r="C99" s="3">
        <v>40938</v>
      </c>
      <c r="D99" s="3">
        <v>40983</v>
      </c>
      <c r="E99" s="23" t="s">
        <v>1321</v>
      </c>
      <c r="F99" s="23" t="s">
        <v>1322</v>
      </c>
      <c r="G99" s="23" t="s">
        <v>1592</v>
      </c>
      <c r="H99" s="23" t="s">
        <v>708</v>
      </c>
      <c r="I99" s="3">
        <v>40947</v>
      </c>
      <c r="J99" s="23" t="s">
        <v>1593</v>
      </c>
      <c r="K99" s="23" t="s">
        <v>1594</v>
      </c>
      <c r="L99" s="23" t="s">
        <v>4356</v>
      </c>
      <c r="M99" s="23" t="s">
        <v>1595</v>
      </c>
      <c r="N99" s="23" t="s">
        <v>1596</v>
      </c>
      <c r="O99" s="23" t="s">
        <v>1597</v>
      </c>
      <c r="P99" s="3">
        <v>40948</v>
      </c>
      <c r="Q99" s="23" t="s">
        <v>458</v>
      </c>
      <c r="R99" s="23" t="s">
        <v>458</v>
      </c>
      <c r="S99" s="23" t="s">
        <v>9743</v>
      </c>
      <c r="T99" s="23" t="s">
        <v>4074</v>
      </c>
      <c r="U99" s="23" t="s">
        <v>458</v>
      </c>
      <c r="V99" s="237">
        <v>16</v>
      </c>
      <c r="W99" s="23">
        <v>5</v>
      </c>
      <c r="X99" s="23">
        <v>45</v>
      </c>
      <c r="Y99" s="23">
        <v>41</v>
      </c>
      <c r="Z99">
        <v>44</v>
      </c>
      <c r="AA99">
        <v>49</v>
      </c>
      <c r="AC99" s="26" t="str">
        <f t="shared" si="2"/>
        <v>16º5'45''</v>
      </c>
      <c r="AD99" s="26" t="str">
        <f t="shared" si="3"/>
        <v>41º44'49''</v>
      </c>
    </row>
    <row r="100" spans="1:30" ht="18" customHeight="1">
      <c r="A100" s="23">
        <v>782</v>
      </c>
      <c r="B100" s="23" t="s">
        <v>644</v>
      </c>
      <c r="C100" s="3">
        <v>40938</v>
      </c>
      <c r="D100" s="3">
        <v>40983</v>
      </c>
      <c r="E100" s="23" t="s">
        <v>1321</v>
      </c>
      <c r="F100" s="23" t="s">
        <v>1331</v>
      </c>
      <c r="G100" s="23" t="s">
        <v>1598</v>
      </c>
      <c r="H100" s="23" t="s">
        <v>1599</v>
      </c>
      <c r="I100" s="3">
        <v>40994</v>
      </c>
      <c r="J100" s="23" t="s">
        <v>1600</v>
      </c>
      <c r="K100" s="23" t="s">
        <v>1601</v>
      </c>
      <c r="L100" s="23" t="s">
        <v>4357</v>
      </c>
      <c r="M100" s="23" t="s">
        <v>1602</v>
      </c>
      <c r="N100" s="23" t="s">
        <v>2342</v>
      </c>
      <c r="O100" s="23" t="s">
        <v>1479</v>
      </c>
      <c r="P100" s="3">
        <v>41010</v>
      </c>
      <c r="Q100" s="23" t="s">
        <v>458</v>
      </c>
      <c r="R100" s="23" t="s">
        <v>9744</v>
      </c>
      <c r="S100" s="23" t="s">
        <v>9745</v>
      </c>
      <c r="T100" s="23" t="s">
        <v>4074</v>
      </c>
      <c r="U100" s="23" t="s">
        <v>458</v>
      </c>
      <c r="V100" s="237">
        <v>22</v>
      </c>
      <c r="W100" s="23">
        <v>1</v>
      </c>
      <c r="X100" s="23">
        <v>21</v>
      </c>
      <c r="Y100" s="23">
        <v>46</v>
      </c>
      <c r="Z100">
        <v>20</v>
      </c>
      <c r="AA100">
        <v>11</v>
      </c>
      <c r="AC100" s="26" t="str">
        <f t="shared" si="2"/>
        <v>22º1'21''</v>
      </c>
      <c r="AD100" s="26" t="str">
        <f t="shared" si="3"/>
        <v>46º20'11''</v>
      </c>
    </row>
    <row r="101" spans="1:30" ht="18" customHeight="1">
      <c r="A101" s="23">
        <v>783</v>
      </c>
      <c r="B101" s="23" t="s">
        <v>646</v>
      </c>
      <c r="C101" s="3">
        <v>40938</v>
      </c>
      <c r="D101" s="3">
        <v>40983</v>
      </c>
      <c r="E101" s="23" t="s">
        <v>1321</v>
      </c>
      <c r="F101" s="23" t="s">
        <v>1322</v>
      </c>
      <c r="G101" s="23" t="s">
        <v>1603</v>
      </c>
      <c r="H101" s="23" t="s">
        <v>2043</v>
      </c>
      <c r="I101" s="3">
        <v>40989</v>
      </c>
      <c r="J101" s="23" t="s">
        <v>1604</v>
      </c>
      <c r="K101" s="23" t="s">
        <v>1605</v>
      </c>
      <c r="L101" s="23" t="s">
        <v>4358</v>
      </c>
      <c r="M101" s="23" t="s">
        <v>1606</v>
      </c>
      <c r="N101" s="23" t="s">
        <v>2146</v>
      </c>
      <c r="O101" s="23" t="s">
        <v>1450</v>
      </c>
      <c r="P101" s="3">
        <v>40989</v>
      </c>
      <c r="Q101" s="23" t="s">
        <v>458</v>
      </c>
      <c r="R101" s="23" t="s">
        <v>458</v>
      </c>
      <c r="S101" s="23" t="s">
        <v>9746</v>
      </c>
      <c r="T101" s="23" t="s">
        <v>4074</v>
      </c>
      <c r="U101" s="23" t="s">
        <v>458</v>
      </c>
      <c r="V101" s="237">
        <v>21</v>
      </c>
      <c r="W101" s="23">
        <v>36</v>
      </c>
      <c r="X101" s="23">
        <v>5</v>
      </c>
      <c r="Y101" s="23">
        <v>44</v>
      </c>
      <c r="Z101">
        <v>6</v>
      </c>
      <c r="AA101">
        <v>17</v>
      </c>
      <c r="AC101" s="26" t="str">
        <f t="shared" si="2"/>
        <v>21º36'5''</v>
      </c>
      <c r="AD101" s="26" t="str">
        <f t="shared" si="3"/>
        <v>44º6'17''</v>
      </c>
    </row>
    <row r="102" spans="1:30" ht="18" customHeight="1">
      <c r="A102" s="23">
        <v>784</v>
      </c>
      <c r="B102" s="23" t="s">
        <v>648</v>
      </c>
      <c r="C102" s="3">
        <v>40938</v>
      </c>
      <c r="D102" s="3">
        <v>40983</v>
      </c>
      <c r="E102" s="23" t="s">
        <v>1321</v>
      </c>
      <c r="F102" s="23" t="s">
        <v>1322</v>
      </c>
      <c r="G102" s="23" t="s">
        <v>1607</v>
      </c>
      <c r="H102" s="23" t="s">
        <v>706</v>
      </c>
      <c r="I102" s="3">
        <v>40945</v>
      </c>
      <c r="J102" s="23" t="s">
        <v>697</v>
      </c>
      <c r="K102" s="23" t="s">
        <v>698</v>
      </c>
      <c r="L102" s="23" t="s">
        <v>4359</v>
      </c>
      <c r="M102" s="23" t="s">
        <v>699</v>
      </c>
      <c r="N102" s="23" t="s">
        <v>1608</v>
      </c>
      <c r="O102" s="23" t="s">
        <v>1351</v>
      </c>
      <c r="P102" s="3">
        <v>40946</v>
      </c>
      <c r="Q102" s="23" t="s">
        <v>458</v>
      </c>
      <c r="R102" s="23" t="s">
        <v>458</v>
      </c>
      <c r="S102" s="23" t="s">
        <v>9747</v>
      </c>
      <c r="T102" s="23" t="s">
        <v>4074</v>
      </c>
      <c r="U102" s="23" t="s">
        <v>458</v>
      </c>
      <c r="V102" s="237">
        <v>18</v>
      </c>
      <c r="W102" s="23">
        <v>20</v>
      </c>
      <c r="X102" s="23">
        <v>25</v>
      </c>
      <c r="Y102" s="23">
        <v>45</v>
      </c>
      <c r="Z102">
        <v>50</v>
      </c>
      <c r="AA102">
        <v>14</v>
      </c>
      <c r="AC102" s="26" t="str">
        <f t="shared" si="2"/>
        <v>18º20'25''</v>
      </c>
      <c r="AD102" s="26" t="str">
        <f t="shared" si="3"/>
        <v>45º50'14''</v>
      </c>
    </row>
    <row r="103" spans="1:30" ht="18" customHeight="1">
      <c r="A103" s="23">
        <v>785</v>
      </c>
      <c r="B103" s="23" t="s">
        <v>650</v>
      </c>
      <c r="C103" s="3">
        <v>40938</v>
      </c>
      <c r="D103" s="3">
        <v>40983</v>
      </c>
      <c r="E103" s="23" t="s">
        <v>1321</v>
      </c>
      <c r="F103" s="23" t="s">
        <v>1322</v>
      </c>
      <c r="G103" s="23" t="s">
        <v>1609</v>
      </c>
      <c r="H103" s="23" t="s">
        <v>1610</v>
      </c>
      <c r="I103" s="3">
        <v>40988</v>
      </c>
      <c r="J103" s="23" t="s">
        <v>1611</v>
      </c>
      <c r="K103" s="23" t="s">
        <v>1612</v>
      </c>
      <c r="L103" s="23" t="s">
        <v>4360</v>
      </c>
      <c r="M103" s="23" t="s">
        <v>1613</v>
      </c>
      <c r="N103" s="23" t="s">
        <v>2049</v>
      </c>
      <c r="O103" s="23" t="s">
        <v>1339</v>
      </c>
      <c r="P103" s="3">
        <v>40988</v>
      </c>
      <c r="Q103" s="23" t="s">
        <v>458</v>
      </c>
      <c r="R103" s="23" t="s">
        <v>458</v>
      </c>
      <c r="S103" s="23" t="s">
        <v>9748</v>
      </c>
      <c r="T103" s="23" t="s">
        <v>4074</v>
      </c>
      <c r="U103" s="23" t="s">
        <v>458</v>
      </c>
      <c r="V103" s="237">
        <v>19</v>
      </c>
      <c r="W103" s="23">
        <v>10</v>
      </c>
      <c r="X103" s="23">
        <v>6</v>
      </c>
      <c r="Y103" s="23">
        <v>43</v>
      </c>
      <c r="Z103">
        <v>42</v>
      </c>
      <c r="AA103">
        <v>50</v>
      </c>
      <c r="AC103" s="26" t="str">
        <f t="shared" si="2"/>
        <v>19º10'6''</v>
      </c>
      <c r="AD103" s="26" t="str">
        <f t="shared" si="3"/>
        <v>43º42'50''</v>
      </c>
    </row>
    <row r="104" spans="1:30" ht="18" customHeight="1">
      <c r="A104" s="23">
        <v>819</v>
      </c>
      <c r="B104" s="23" t="s">
        <v>758</v>
      </c>
      <c r="C104" s="3">
        <v>40948</v>
      </c>
      <c r="D104" s="3">
        <v>40993</v>
      </c>
      <c r="E104" s="23" t="s">
        <v>1321</v>
      </c>
      <c r="F104" s="23" t="s">
        <v>1322</v>
      </c>
      <c r="G104" s="23" t="s">
        <v>1614</v>
      </c>
      <c r="H104" s="23" t="s">
        <v>1303</v>
      </c>
      <c r="I104" s="3">
        <v>40956</v>
      </c>
      <c r="J104" s="23" t="s">
        <v>1615</v>
      </c>
      <c r="K104" s="23" t="s">
        <v>902</v>
      </c>
      <c r="L104" s="23" t="s">
        <v>4361</v>
      </c>
      <c r="M104" s="23" t="s">
        <v>1304</v>
      </c>
      <c r="N104" s="23" t="s">
        <v>1616</v>
      </c>
      <c r="O104" s="23" t="s">
        <v>1617</v>
      </c>
      <c r="P104" s="3">
        <v>40963</v>
      </c>
      <c r="Q104" s="23" t="s">
        <v>458</v>
      </c>
      <c r="R104" s="23" t="s">
        <v>458</v>
      </c>
      <c r="S104" s="23" t="s">
        <v>9749</v>
      </c>
      <c r="T104" s="23" t="s">
        <v>4074</v>
      </c>
      <c r="U104" s="23" t="s">
        <v>458</v>
      </c>
      <c r="V104" s="237">
        <v>20</v>
      </c>
      <c r="W104" s="23">
        <v>5</v>
      </c>
      <c r="X104" s="23">
        <v>47</v>
      </c>
      <c r="Y104" s="23">
        <v>45</v>
      </c>
      <c r="Z104">
        <v>17</v>
      </c>
      <c r="AA104">
        <v>50</v>
      </c>
      <c r="AC104" s="26" t="str">
        <f t="shared" si="2"/>
        <v>20º5'47''</v>
      </c>
      <c r="AD104" s="26" t="str">
        <f t="shared" si="3"/>
        <v>45º17'50''</v>
      </c>
    </row>
    <row r="105" spans="1:30" ht="18" customHeight="1">
      <c r="A105" s="23">
        <v>788</v>
      </c>
      <c r="B105" s="23" t="s">
        <v>740</v>
      </c>
      <c r="C105" s="3">
        <v>40948</v>
      </c>
      <c r="D105" s="3">
        <v>40993</v>
      </c>
      <c r="E105" s="23" t="s">
        <v>1321</v>
      </c>
      <c r="F105" s="23" t="s">
        <v>1322</v>
      </c>
      <c r="G105" s="23" t="s">
        <v>1618</v>
      </c>
      <c r="H105" s="23" t="s">
        <v>1287</v>
      </c>
      <c r="I105" s="3">
        <v>40975</v>
      </c>
      <c r="J105" s="23" t="s">
        <v>1619</v>
      </c>
      <c r="K105" s="23" t="s">
        <v>891</v>
      </c>
      <c r="L105" s="23" t="s">
        <v>4362</v>
      </c>
      <c r="M105" s="23" t="s">
        <v>1620</v>
      </c>
      <c r="N105" s="23" t="s">
        <v>1288</v>
      </c>
      <c r="O105" s="23" t="s">
        <v>1339</v>
      </c>
      <c r="P105" s="3">
        <v>40975</v>
      </c>
      <c r="Q105" s="23" t="s">
        <v>458</v>
      </c>
      <c r="R105" s="23" t="s">
        <v>458</v>
      </c>
      <c r="S105" s="23" t="s">
        <v>9750</v>
      </c>
      <c r="T105" s="23" t="s">
        <v>4074</v>
      </c>
      <c r="U105" s="23" t="s">
        <v>458</v>
      </c>
      <c r="V105" s="237">
        <v>20</v>
      </c>
      <c r="W105" s="23">
        <v>43</v>
      </c>
      <c r="X105" s="23">
        <v>3</v>
      </c>
      <c r="Y105" s="23">
        <v>46</v>
      </c>
      <c r="Z105">
        <v>18</v>
      </c>
      <c r="AA105">
        <v>54</v>
      </c>
      <c r="AC105" s="26" t="str">
        <f t="shared" si="2"/>
        <v>20º43'3''</v>
      </c>
      <c r="AD105" s="26" t="str">
        <f t="shared" si="3"/>
        <v>46º18'54''</v>
      </c>
    </row>
    <row r="106" spans="1:30" ht="18" customHeight="1">
      <c r="A106" s="23">
        <v>790</v>
      </c>
      <c r="B106" s="23" t="s">
        <v>744</v>
      </c>
      <c r="C106" s="3">
        <v>40948</v>
      </c>
      <c r="D106" s="3">
        <v>41104</v>
      </c>
      <c r="E106" s="23" t="s">
        <v>1321</v>
      </c>
      <c r="F106" s="23" t="s">
        <v>1322</v>
      </c>
      <c r="G106" s="23" t="s">
        <v>1621</v>
      </c>
      <c r="H106" s="23" t="s">
        <v>6336</v>
      </c>
      <c r="I106" s="3">
        <v>41137</v>
      </c>
      <c r="J106" s="23" t="s">
        <v>1622</v>
      </c>
      <c r="K106" s="23" t="s">
        <v>1259</v>
      </c>
      <c r="L106" s="23" t="s">
        <v>4363</v>
      </c>
      <c r="M106" s="23" t="s">
        <v>1623</v>
      </c>
      <c r="N106" s="23" t="s">
        <v>6337</v>
      </c>
      <c r="O106" s="23" t="s">
        <v>6323</v>
      </c>
      <c r="P106" s="3">
        <v>41137</v>
      </c>
      <c r="Q106" s="23" t="s">
        <v>458</v>
      </c>
      <c r="R106" s="23" t="s">
        <v>9751</v>
      </c>
      <c r="S106" s="23" t="s">
        <v>9752</v>
      </c>
      <c r="T106" s="37" t="s">
        <v>4074</v>
      </c>
      <c r="U106" s="23" t="s">
        <v>458</v>
      </c>
      <c r="V106" s="237">
        <v>16</v>
      </c>
      <c r="W106" s="23">
        <v>22</v>
      </c>
      <c r="X106" s="23">
        <v>5</v>
      </c>
      <c r="Y106" s="23">
        <v>45</v>
      </c>
      <c r="Z106">
        <v>4</v>
      </c>
      <c r="AA106">
        <v>13</v>
      </c>
      <c r="AC106" s="26" t="str">
        <f t="shared" si="2"/>
        <v>16º22'5''</v>
      </c>
      <c r="AD106" s="26" t="str">
        <f t="shared" si="3"/>
        <v>45º4'13''</v>
      </c>
    </row>
    <row r="107" spans="1:30" ht="18" customHeight="1">
      <c r="A107" s="23">
        <v>786</v>
      </c>
      <c r="B107" s="23" t="s">
        <v>710</v>
      </c>
      <c r="C107" s="3">
        <v>40948</v>
      </c>
      <c r="D107" s="3">
        <v>41160</v>
      </c>
      <c r="E107" s="23" t="s">
        <v>1321</v>
      </c>
      <c r="F107" s="23" t="s">
        <v>1322</v>
      </c>
      <c r="G107" s="23" t="s">
        <v>1624</v>
      </c>
      <c r="H107" s="23" t="s">
        <v>12065</v>
      </c>
      <c r="I107" s="3">
        <v>41156</v>
      </c>
      <c r="J107" s="23" t="s">
        <v>1625</v>
      </c>
      <c r="K107" s="23" t="s">
        <v>6578</v>
      </c>
      <c r="L107" s="23" t="s">
        <v>4364</v>
      </c>
      <c r="M107" s="23" t="s">
        <v>1626</v>
      </c>
      <c r="N107" s="23" t="s">
        <v>12187</v>
      </c>
      <c r="O107" s="23" t="s">
        <v>9436</v>
      </c>
      <c r="P107" s="3">
        <v>41253</v>
      </c>
      <c r="Q107" s="37" t="s">
        <v>6579</v>
      </c>
      <c r="R107" s="23" t="s">
        <v>12066</v>
      </c>
      <c r="S107" s="23" t="s">
        <v>9753</v>
      </c>
      <c r="T107" s="23" t="s">
        <v>4074</v>
      </c>
      <c r="U107" s="23" t="s">
        <v>15026</v>
      </c>
      <c r="V107" s="237">
        <v>19</v>
      </c>
      <c r="W107" s="23">
        <v>49</v>
      </c>
      <c r="X107" s="23">
        <v>33</v>
      </c>
      <c r="Y107" s="23">
        <v>43</v>
      </c>
      <c r="Z107">
        <v>21</v>
      </c>
      <c r="AA107">
        <v>32</v>
      </c>
      <c r="AC107" s="26" t="str">
        <f t="shared" si="2"/>
        <v>19º49'33''</v>
      </c>
      <c r="AD107" s="26" t="str">
        <f t="shared" si="3"/>
        <v>43º21'32''</v>
      </c>
    </row>
    <row r="108" spans="1:30" ht="18" customHeight="1">
      <c r="A108" s="23">
        <v>792</v>
      </c>
      <c r="B108" s="23" t="s">
        <v>748</v>
      </c>
      <c r="C108" s="3">
        <v>40948</v>
      </c>
      <c r="D108" s="3">
        <v>41098</v>
      </c>
      <c r="E108" s="23" t="s">
        <v>1321</v>
      </c>
      <c r="F108" s="23" t="s">
        <v>1322</v>
      </c>
      <c r="G108" s="23" t="s">
        <v>1627</v>
      </c>
      <c r="H108" s="23" t="s">
        <v>4166</v>
      </c>
      <c r="I108" s="3">
        <v>41163</v>
      </c>
      <c r="J108" s="23" t="s">
        <v>1628</v>
      </c>
      <c r="K108" s="23" t="s">
        <v>1242</v>
      </c>
      <c r="L108" s="23" t="s">
        <v>4365</v>
      </c>
      <c r="M108" s="23" t="s">
        <v>1629</v>
      </c>
      <c r="N108" s="23" t="s">
        <v>7280</v>
      </c>
      <c r="O108" s="23" t="s">
        <v>2039</v>
      </c>
      <c r="P108" s="3">
        <v>41163</v>
      </c>
      <c r="Q108" s="37" t="s">
        <v>3065</v>
      </c>
      <c r="R108" s="23" t="s">
        <v>9754</v>
      </c>
      <c r="S108" s="23" t="s">
        <v>9755</v>
      </c>
      <c r="T108" s="23" t="s">
        <v>4074</v>
      </c>
      <c r="U108" s="23" t="s">
        <v>458</v>
      </c>
      <c r="V108" s="237">
        <v>21</v>
      </c>
      <c r="W108" s="23">
        <v>41</v>
      </c>
      <c r="X108" s="23">
        <v>51</v>
      </c>
      <c r="Y108" s="23">
        <v>44</v>
      </c>
      <c r="Z108">
        <v>26</v>
      </c>
      <c r="AA108">
        <v>42</v>
      </c>
      <c r="AC108" s="26" t="str">
        <f t="shared" si="2"/>
        <v>21º41'51''</v>
      </c>
      <c r="AD108" s="26" t="str">
        <f t="shared" si="3"/>
        <v>44º26'42''</v>
      </c>
    </row>
    <row r="109" spans="1:30" ht="18" customHeight="1">
      <c r="A109" s="23">
        <v>794</v>
      </c>
      <c r="B109" s="23" t="s">
        <v>752</v>
      </c>
      <c r="C109" s="3">
        <v>40948</v>
      </c>
      <c r="D109" s="3">
        <v>41104</v>
      </c>
      <c r="E109" s="23" t="s">
        <v>1321</v>
      </c>
      <c r="F109" s="23" t="s">
        <v>1322</v>
      </c>
      <c r="G109" s="23" t="s">
        <v>1630</v>
      </c>
      <c r="H109" s="23" t="s">
        <v>5063</v>
      </c>
      <c r="I109" s="3">
        <v>41109</v>
      </c>
      <c r="J109" s="23" t="s">
        <v>1631</v>
      </c>
      <c r="K109" s="23" t="s">
        <v>4786</v>
      </c>
      <c r="L109" s="23" t="s">
        <v>4366</v>
      </c>
      <c r="M109" s="23" t="s">
        <v>3909</v>
      </c>
      <c r="N109" s="23" t="s">
        <v>5215</v>
      </c>
      <c r="O109" s="23" t="s">
        <v>5216</v>
      </c>
      <c r="P109" s="3">
        <v>41109</v>
      </c>
      <c r="Q109" s="23" t="s">
        <v>458</v>
      </c>
      <c r="R109" s="23" t="s">
        <v>9756</v>
      </c>
      <c r="S109" s="23" t="s">
        <v>9757</v>
      </c>
      <c r="T109" s="37" t="s">
        <v>4074</v>
      </c>
      <c r="U109" s="23" t="s">
        <v>15027</v>
      </c>
      <c r="V109" s="237">
        <v>20</v>
      </c>
      <c r="W109" s="23">
        <v>47</v>
      </c>
      <c r="X109" s="23">
        <v>40</v>
      </c>
      <c r="Y109" s="23">
        <v>43</v>
      </c>
      <c r="Z109">
        <v>20</v>
      </c>
      <c r="AA109">
        <v>17</v>
      </c>
      <c r="AC109" s="26" t="str">
        <f t="shared" si="2"/>
        <v>20º47'40''</v>
      </c>
      <c r="AD109" s="26" t="str">
        <f t="shared" si="3"/>
        <v>43º20'17''</v>
      </c>
    </row>
    <row r="110" spans="1:30" ht="18" customHeight="1">
      <c r="A110" s="23">
        <v>796</v>
      </c>
      <c r="B110" s="23" t="s">
        <v>756</v>
      </c>
      <c r="C110" s="3">
        <v>40948</v>
      </c>
      <c r="D110" s="3">
        <v>40993</v>
      </c>
      <c r="E110" s="23" t="s">
        <v>1321</v>
      </c>
      <c r="F110" s="23" t="s">
        <v>1322</v>
      </c>
      <c r="G110" s="23" t="s">
        <v>1632</v>
      </c>
      <c r="H110" s="23" t="s">
        <v>1203</v>
      </c>
      <c r="I110" s="3">
        <v>40963</v>
      </c>
      <c r="J110" s="23" t="s">
        <v>1633</v>
      </c>
      <c r="K110" s="23" t="s">
        <v>892</v>
      </c>
      <c r="L110" s="23" t="s">
        <v>4367</v>
      </c>
      <c r="M110" s="23" t="s">
        <v>1634</v>
      </c>
      <c r="N110" s="23" t="s">
        <v>1635</v>
      </c>
      <c r="O110" s="23" t="s">
        <v>1636</v>
      </c>
      <c r="P110" s="3">
        <v>40963</v>
      </c>
      <c r="Q110" s="23" t="s">
        <v>458</v>
      </c>
      <c r="R110" s="23" t="s">
        <v>458</v>
      </c>
      <c r="S110" s="23" t="s">
        <v>9758</v>
      </c>
      <c r="T110" s="37" t="s">
        <v>15024</v>
      </c>
      <c r="U110" s="37" t="s">
        <v>458</v>
      </c>
      <c r="V110" s="237">
        <v>21</v>
      </c>
      <c r="W110" s="23">
        <v>47</v>
      </c>
      <c r="X110" s="23">
        <v>30</v>
      </c>
      <c r="Y110" s="23">
        <v>45</v>
      </c>
      <c r="Z110">
        <v>42</v>
      </c>
      <c r="AA110">
        <v>8</v>
      </c>
      <c r="AC110" s="26" t="str">
        <f t="shared" si="2"/>
        <v>21º47'30''</v>
      </c>
      <c r="AD110" s="26" t="str">
        <f t="shared" si="3"/>
        <v>45º42'8''</v>
      </c>
    </row>
    <row r="111" spans="1:30" ht="18" customHeight="1">
      <c r="A111" s="23">
        <v>787</v>
      </c>
      <c r="B111" s="23" t="s">
        <v>738</v>
      </c>
      <c r="C111" s="3">
        <v>40948</v>
      </c>
      <c r="D111" s="3">
        <v>41104</v>
      </c>
      <c r="E111" s="23" t="s">
        <v>1321</v>
      </c>
      <c r="F111" s="23" t="s">
        <v>1322</v>
      </c>
      <c r="G111" s="23" t="s">
        <v>1637</v>
      </c>
      <c r="H111" s="23" t="s">
        <v>5156</v>
      </c>
      <c r="I111" s="3">
        <v>41110</v>
      </c>
      <c r="J111" s="23" t="s">
        <v>1638</v>
      </c>
      <c r="K111" s="23" t="s">
        <v>1639</v>
      </c>
      <c r="L111" s="23" t="s">
        <v>4368</v>
      </c>
      <c r="M111" s="23" t="s">
        <v>1640</v>
      </c>
      <c r="N111" s="23" t="s">
        <v>5217</v>
      </c>
      <c r="O111" s="23" t="s">
        <v>5218</v>
      </c>
      <c r="P111" s="3">
        <v>41110</v>
      </c>
      <c r="Q111" s="37" t="s">
        <v>3910</v>
      </c>
      <c r="R111" s="23" t="s">
        <v>9759</v>
      </c>
      <c r="S111" s="23" t="s">
        <v>9760</v>
      </c>
      <c r="T111" s="23" t="s">
        <v>4074</v>
      </c>
      <c r="U111" s="23" t="s">
        <v>15028</v>
      </c>
      <c r="V111" s="237">
        <v>20</v>
      </c>
      <c r="W111" s="23">
        <v>24</v>
      </c>
      <c r="X111" s="23">
        <v>2</v>
      </c>
      <c r="Y111" s="23">
        <v>42</v>
      </c>
      <c r="Z111">
        <v>8</v>
      </c>
      <c r="AA111">
        <v>59</v>
      </c>
      <c r="AC111" s="26" t="str">
        <f t="shared" si="2"/>
        <v>20º24'2''</v>
      </c>
      <c r="AD111" s="26" t="str">
        <f t="shared" si="3"/>
        <v>42º8'59''</v>
      </c>
    </row>
    <row r="112" spans="1:30" ht="18" customHeight="1">
      <c r="A112" s="23">
        <v>789</v>
      </c>
      <c r="B112" s="23" t="s">
        <v>742</v>
      </c>
      <c r="C112" s="3">
        <v>40948</v>
      </c>
      <c r="D112" s="3">
        <v>40993</v>
      </c>
      <c r="E112" s="23" t="s">
        <v>1321</v>
      </c>
      <c r="F112" s="23" t="s">
        <v>1322</v>
      </c>
      <c r="G112" s="23" t="s">
        <v>1641</v>
      </c>
      <c r="H112" s="23" t="s">
        <v>1206</v>
      </c>
      <c r="I112" s="3">
        <v>40966</v>
      </c>
      <c r="J112" s="23" t="s">
        <v>1642</v>
      </c>
      <c r="K112" s="23" t="s">
        <v>899</v>
      </c>
      <c r="L112" s="23" t="s">
        <v>4369</v>
      </c>
      <c r="M112" s="23" t="s">
        <v>1643</v>
      </c>
      <c r="N112" s="23" t="s">
        <v>1201</v>
      </c>
      <c r="O112" s="23" t="s">
        <v>1329</v>
      </c>
      <c r="P112" s="3">
        <v>40966</v>
      </c>
      <c r="Q112" s="37" t="s">
        <v>458</v>
      </c>
      <c r="R112" s="23" t="s">
        <v>458</v>
      </c>
      <c r="S112" s="23" t="s">
        <v>9761</v>
      </c>
      <c r="T112" s="23" t="s">
        <v>4074</v>
      </c>
      <c r="U112" s="23" t="s">
        <v>458</v>
      </c>
      <c r="V112" s="237">
        <v>18</v>
      </c>
      <c r="W112" s="23">
        <v>28</v>
      </c>
      <c r="X112" s="23">
        <v>59</v>
      </c>
      <c r="Y112" s="23">
        <v>41</v>
      </c>
      <c r="Z112">
        <v>23</v>
      </c>
      <c r="AA112">
        <v>23</v>
      </c>
      <c r="AC112" s="26" t="str">
        <f t="shared" si="2"/>
        <v>18º28'59''</v>
      </c>
      <c r="AD112" s="26" t="str">
        <f t="shared" si="3"/>
        <v>41º23'23''</v>
      </c>
    </row>
    <row r="113" spans="1:30" ht="18" customHeight="1">
      <c r="A113" s="23">
        <v>791</v>
      </c>
      <c r="B113" s="23" t="s">
        <v>746</v>
      </c>
      <c r="C113" s="3">
        <v>40948</v>
      </c>
      <c r="D113" s="3">
        <v>40993</v>
      </c>
      <c r="E113" s="23" t="s">
        <v>1321</v>
      </c>
      <c r="F113" s="23" t="s">
        <v>1322</v>
      </c>
      <c r="G113" s="23" t="s">
        <v>1644</v>
      </c>
      <c r="H113" s="23" t="s">
        <v>1645</v>
      </c>
      <c r="I113" s="3">
        <v>40963</v>
      </c>
      <c r="J113" s="23" t="s">
        <v>1646</v>
      </c>
      <c r="K113" s="23" t="s">
        <v>893</v>
      </c>
      <c r="L113" s="23" t="s">
        <v>4370</v>
      </c>
      <c r="M113" s="23" t="s">
        <v>1647</v>
      </c>
      <c r="N113" s="23" t="s">
        <v>1648</v>
      </c>
      <c r="O113" s="23" t="s">
        <v>1339</v>
      </c>
      <c r="P113" s="3">
        <v>40963</v>
      </c>
      <c r="Q113" s="37" t="s">
        <v>458</v>
      </c>
      <c r="R113" s="23" t="s">
        <v>458</v>
      </c>
      <c r="S113" s="23" t="s">
        <v>9762</v>
      </c>
      <c r="T113" s="23" t="s">
        <v>4074</v>
      </c>
      <c r="U113" s="23" t="s">
        <v>15029</v>
      </c>
      <c r="V113" s="237">
        <v>20</v>
      </c>
      <c r="W113" s="23">
        <v>47</v>
      </c>
      <c r="X113" s="23">
        <v>5</v>
      </c>
      <c r="Y113" s="23">
        <v>47</v>
      </c>
      <c r="Z113">
        <v>5</v>
      </c>
      <c r="AA113">
        <v>58</v>
      </c>
      <c r="AC113" s="26" t="str">
        <f t="shared" si="2"/>
        <v>20º47'5''</v>
      </c>
      <c r="AD113" s="26" t="str">
        <f t="shared" si="3"/>
        <v>47º5'58''</v>
      </c>
    </row>
    <row r="114" spans="1:30" ht="18" customHeight="1">
      <c r="A114" s="23">
        <v>793</v>
      </c>
      <c r="B114" s="23" t="s">
        <v>750</v>
      </c>
      <c r="C114" s="3">
        <v>40948</v>
      </c>
      <c r="D114" s="3">
        <v>40993</v>
      </c>
      <c r="E114" s="23" t="s">
        <v>1321</v>
      </c>
      <c r="F114" s="23" t="s">
        <v>1322</v>
      </c>
      <c r="G114" s="23" t="s">
        <v>1649</v>
      </c>
      <c r="H114" s="23" t="s">
        <v>2010</v>
      </c>
      <c r="I114" s="3">
        <v>40988</v>
      </c>
      <c r="J114" s="23" t="s">
        <v>1650</v>
      </c>
      <c r="K114" s="23" t="s">
        <v>1651</v>
      </c>
      <c r="L114" s="23" t="s">
        <v>4371</v>
      </c>
      <c r="M114" s="23" t="s">
        <v>1652</v>
      </c>
      <c r="N114" s="23" t="s">
        <v>2050</v>
      </c>
      <c r="O114" s="23" t="s">
        <v>1450</v>
      </c>
      <c r="P114" s="3">
        <v>40988</v>
      </c>
      <c r="Q114" s="37" t="s">
        <v>458</v>
      </c>
      <c r="R114" s="23" t="s">
        <v>458</v>
      </c>
      <c r="S114" s="23" t="s">
        <v>9763</v>
      </c>
      <c r="T114" s="23" t="s">
        <v>4074</v>
      </c>
      <c r="U114" s="23" t="s">
        <v>458</v>
      </c>
      <c r="V114" s="237">
        <v>21</v>
      </c>
      <c r="W114" s="23">
        <v>48</v>
      </c>
      <c r="X114" s="23">
        <v>2</v>
      </c>
      <c r="Y114" s="23">
        <v>42</v>
      </c>
      <c r="Z114">
        <v>56</v>
      </c>
      <c r="AA114">
        <v>48</v>
      </c>
      <c r="AC114" s="26" t="str">
        <f t="shared" si="2"/>
        <v>21º48'2''</v>
      </c>
      <c r="AD114" s="26" t="str">
        <f t="shared" si="3"/>
        <v>42º56'48''</v>
      </c>
    </row>
    <row r="115" spans="1:30" ht="18" customHeight="1">
      <c r="A115" s="23">
        <v>795</v>
      </c>
      <c r="B115" s="23" t="s">
        <v>754</v>
      </c>
      <c r="C115" s="3">
        <v>40948</v>
      </c>
      <c r="D115" s="3">
        <v>40993</v>
      </c>
      <c r="E115" s="23" t="s">
        <v>1321</v>
      </c>
      <c r="F115" s="23" t="s">
        <v>1322</v>
      </c>
      <c r="G115" s="23" t="s">
        <v>1653</v>
      </c>
      <c r="H115" s="23" t="s">
        <v>1217</v>
      </c>
      <c r="I115" s="3">
        <v>40968</v>
      </c>
      <c r="J115" s="23" t="s">
        <v>1654</v>
      </c>
      <c r="K115" s="23" t="s">
        <v>1228</v>
      </c>
      <c r="L115" s="23" t="s">
        <v>4372</v>
      </c>
      <c r="M115" s="23" t="s">
        <v>14265</v>
      </c>
      <c r="N115" s="23" t="s">
        <v>1218</v>
      </c>
      <c r="O115" s="23" t="s">
        <v>1351</v>
      </c>
      <c r="P115" s="3">
        <v>40968</v>
      </c>
      <c r="Q115" s="37" t="s">
        <v>458</v>
      </c>
      <c r="R115" s="23" t="s">
        <v>458</v>
      </c>
      <c r="S115" s="23" t="s">
        <v>9764</v>
      </c>
      <c r="T115" s="23" t="s">
        <v>4074</v>
      </c>
      <c r="U115" s="23" t="s">
        <v>458</v>
      </c>
      <c r="V115" s="237">
        <v>21</v>
      </c>
      <c r="W115" s="23">
        <v>32</v>
      </c>
      <c r="X115" s="23">
        <v>53</v>
      </c>
      <c r="Y115" s="23">
        <v>46</v>
      </c>
      <c r="Z115">
        <v>2</v>
      </c>
      <c r="AA115">
        <v>34</v>
      </c>
      <c r="AC115" s="26" t="str">
        <f t="shared" si="2"/>
        <v>21º32'53''</v>
      </c>
      <c r="AD115" s="26" t="str">
        <f t="shared" si="3"/>
        <v>46º2'34''</v>
      </c>
    </row>
    <row r="116" spans="1:30" ht="18" customHeight="1">
      <c r="A116" s="23">
        <v>830</v>
      </c>
      <c r="B116" s="23" t="s">
        <v>736</v>
      </c>
      <c r="C116" s="3">
        <v>40948</v>
      </c>
      <c r="D116" s="3">
        <v>41117</v>
      </c>
      <c r="E116" s="23" t="s">
        <v>1321</v>
      </c>
      <c r="F116" s="23" t="s">
        <v>1322</v>
      </c>
      <c r="G116" s="23" t="s">
        <v>1655</v>
      </c>
      <c r="H116" s="23" t="s">
        <v>6041</v>
      </c>
      <c r="I116" s="3">
        <v>41131</v>
      </c>
      <c r="J116" s="23" t="s">
        <v>1656</v>
      </c>
      <c r="K116" s="23" t="s">
        <v>4373</v>
      </c>
      <c r="L116" s="23" t="s">
        <v>4374</v>
      </c>
      <c r="M116" s="23" t="s">
        <v>1657</v>
      </c>
      <c r="N116" s="23" t="s">
        <v>6042</v>
      </c>
      <c r="O116" s="23" t="s">
        <v>6043</v>
      </c>
      <c r="P116" s="3">
        <v>41131</v>
      </c>
      <c r="Q116" s="37" t="s">
        <v>4375</v>
      </c>
      <c r="R116" s="23" t="s">
        <v>9765</v>
      </c>
      <c r="S116" s="23" t="s">
        <v>9766</v>
      </c>
      <c r="T116" s="23" t="s">
        <v>4074</v>
      </c>
      <c r="U116" s="23" t="s">
        <v>4257</v>
      </c>
      <c r="V116" s="237">
        <v>21</v>
      </c>
      <c r="W116" s="23">
        <v>44</v>
      </c>
      <c r="X116" s="23">
        <v>26</v>
      </c>
      <c r="Y116" s="23">
        <v>44</v>
      </c>
      <c r="Z116">
        <v>18</v>
      </c>
      <c r="AA116">
        <v>39</v>
      </c>
      <c r="AC116" s="26" t="str">
        <f t="shared" si="2"/>
        <v>21º44'26''</v>
      </c>
      <c r="AD116" s="26" t="str">
        <f t="shared" si="3"/>
        <v>44º18'39''</v>
      </c>
    </row>
    <row r="117" spans="1:30" ht="18" customHeight="1">
      <c r="A117" s="23">
        <v>797</v>
      </c>
      <c r="B117" s="23" t="s">
        <v>712</v>
      </c>
      <c r="C117" s="3">
        <v>40948</v>
      </c>
      <c r="D117" s="3">
        <v>41104</v>
      </c>
      <c r="E117" s="23" t="s">
        <v>1321</v>
      </c>
      <c r="F117" s="23" t="s">
        <v>1322</v>
      </c>
      <c r="G117" s="23" t="s">
        <v>1658</v>
      </c>
      <c r="H117" s="23" t="s">
        <v>5157</v>
      </c>
      <c r="I117" s="3">
        <v>41108</v>
      </c>
      <c r="J117" s="23" t="s">
        <v>1659</v>
      </c>
      <c r="K117" s="23" t="s">
        <v>1256</v>
      </c>
      <c r="L117" s="23" t="s">
        <v>4376</v>
      </c>
      <c r="M117" s="23" t="s">
        <v>1660</v>
      </c>
      <c r="N117" s="23" t="s">
        <v>5158</v>
      </c>
      <c r="O117" s="23" t="s">
        <v>1351</v>
      </c>
      <c r="P117" s="3">
        <v>41108</v>
      </c>
      <c r="Q117" s="37" t="s">
        <v>458</v>
      </c>
      <c r="R117" s="23" t="s">
        <v>9767</v>
      </c>
      <c r="S117" s="23" t="s">
        <v>9768</v>
      </c>
      <c r="T117" s="37" t="s">
        <v>4074</v>
      </c>
      <c r="U117" s="23" t="s">
        <v>5192</v>
      </c>
      <c r="V117" s="237">
        <v>19</v>
      </c>
      <c r="W117" s="23">
        <v>14</v>
      </c>
      <c r="X117" s="23">
        <v>1</v>
      </c>
      <c r="Y117" s="23">
        <v>42</v>
      </c>
      <c r="Z117">
        <v>5</v>
      </c>
      <c r="AA117">
        <v>50</v>
      </c>
      <c r="AC117" s="26" t="str">
        <f t="shared" si="2"/>
        <v>19º14'1''</v>
      </c>
      <c r="AD117" s="26" t="str">
        <f t="shared" si="3"/>
        <v>42º5'50''</v>
      </c>
    </row>
    <row r="118" spans="1:30" ht="18" customHeight="1">
      <c r="A118" s="23">
        <v>798</v>
      </c>
      <c r="B118" s="23" t="s">
        <v>714</v>
      </c>
      <c r="C118" s="3">
        <v>40948</v>
      </c>
      <c r="D118" s="3">
        <v>41117</v>
      </c>
      <c r="E118" s="23" t="s">
        <v>1321</v>
      </c>
      <c r="F118" s="23" t="s">
        <v>1322</v>
      </c>
      <c r="G118" s="23" t="s">
        <v>1661</v>
      </c>
      <c r="H118" s="23" t="s">
        <v>5619</v>
      </c>
      <c r="I118" s="3">
        <v>41123</v>
      </c>
      <c r="J118" s="23" t="s">
        <v>1662</v>
      </c>
      <c r="K118" s="23" t="s">
        <v>4787</v>
      </c>
      <c r="L118" s="23" t="s">
        <v>4377</v>
      </c>
      <c r="M118" s="23" t="s">
        <v>3911</v>
      </c>
      <c r="N118" s="23" t="s">
        <v>5733</v>
      </c>
      <c r="O118" s="23" t="s">
        <v>2418</v>
      </c>
      <c r="P118" s="3">
        <v>41124</v>
      </c>
      <c r="Q118" s="37" t="s">
        <v>4378</v>
      </c>
      <c r="R118" s="23" t="s">
        <v>9769</v>
      </c>
      <c r="S118" s="23" t="s">
        <v>9770</v>
      </c>
      <c r="T118" s="23" t="s">
        <v>15024</v>
      </c>
      <c r="U118" s="23" t="s">
        <v>15030</v>
      </c>
      <c r="V118" s="237">
        <v>19</v>
      </c>
      <c r="W118" s="23">
        <v>40</v>
      </c>
      <c r="X118" s="23">
        <v>13</v>
      </c>
      <c r="Y118" s="23">
        <v>48</v>
      </c>
      <c r="Z118">
        <v>18</v>
      </c>
      <c r="AA118">
        <v>34</v>
      </c>
      <c r="AC118" s="26" t="str">
        <f t="shared" si="2"/>
        <v>19º40'13''</v>
      </c>
      <c r="AD118" s="26" t="str">
        <f t="shared" si="3"/>
        <v>48º18'34''</v>
      </c>
    </row>
    <row r="119" spans="1:30" ht="18" customHeight="1">
      <c r="A119" s="23">
        <v>805</v>
      </c>
      <c r="B119" s="23" t="s">
        <v>718</v>
      </c>
      <c r="C119" s="3">
        <v>40948</v>
      </c>
      <c r="D119" s="3">
        <v>41104</v>
      </c>
      <c r="E119" s="23" t="s">
        <v>1321</v>
      </c>
      <c r="F119" s="23" t="s">
        <v>1322</v>
      </c>
      <c r="G119" s="23" t="s">
        <v>1663</v>
      </c>
      <c r="H119" s="23" t="s">
        <v>6338</v>
      </c>
      <c r="I119" s="3">
        <v>41137</v>
      </c>
      <c r="J119" s="23" t="s">
        <v>1664</v>
      </c>
      <c r="K119" s="23" t="s">
        <v>3912</v>
      </c>
      <c r="L119" s="23" t="s">
        <v>4379</v>
      </c>
      <c r="M119" s="23" t="s">
        <v>3913</v>
      </c>
      <c r="N119" s="23" t="s">
        <v>6339</v>
      </c>
      <c r="O119" s="23" t="s">
        <v>4994</v>
      </c>
      <c r="P119" s="3">
        <v>41137</v>
      </c>
      <c r="Q119" s="37" t="s">
        <v>3066</v>
      </c>
      <c r="R119" s="23" t="s">
        <v>9771</v>
      </c>
      <c r="S119" s="23" t="s">
        <v>9772</v>
      </c>
      <c r="T119" s="23" t="s">
        <v>4074</v>
      </c>
      <c r="U119" s="23" t="s">
        <v>15031</v>
      </c>
      <c r="V119" s="237">
        <v>16</v>
      </c>
      <c r="W119" s="23">
        <v>13</v>
      </c>
      <c r="X119" s="23">
        <v>11</v>
      </c>
      <c r="Y119" s="23">
        <v>45</v>
      </c>
      <c r="Z119">
        <v>59</v>
      </c>
      <c r="AA119">
        <v>50</v>
      </c>
      <c r="AC119" s="26" t="str">
        <f t="shared" si="2"/>
        <v>16º13'11''</v>
      </c>
      <c r="AD119" s="26" t="str">
        <f t="shared" si="3"/>
        <v>45º59'50''</v>
      </c>
    </row>
    <row r="120" spans="1:30" ht="18" customHeight="1">
      <c r="A120" s="23">
        <v>806</v>
      </c>
      <c r="B120" s="23" t="s">
        <v>720</v>
      </c>
      <c r="C120" s="3">
        <v>40948</v>
      </c>
      <c r="D120" s="3">
        <v>40993</v>
      </c>
      <c r="E120" s="23" t="s">
        <v>1321</v>
      </c>
      <c r="F120" s="23" t="s">
        <v>1322</v>
      </c>
      <c r="G120" s="23" t="s">
        <v>1665</v>
      </c>
      <c r="H120" s="23" t="s">
        <v>2011</v>
      </c>
      <c r="I120" s="3">
        <v>40995</v>
      </c>
      <c r="J120" s="23" t="s">
        <v>1666</v>
      </c>
      <c r="K120" s="23" t="s">
        <v>1667</v>
      </c>
      <c r="L120" s="23" t="s">
        <v>4380</v>
      </c>
      <c r="M120" s="23" t="s">
        <v>1668</v>
      </c>
      <c r="N120" s="23" t="s">
        <v>2172</v>
      </c>
      <c r="O120" s="23" t="s">
        <v>1743</v>
      </c>
      <c r="P120" s="3">
        <v>40998</v>
      </c>
      <c r="Q120" s="37" t="s">
        <v>458</v>
      </c>
      <c r="R120" s="23" t="s">
        <v>458</v>
      </c>
      <c r="S120" s="23" t="s">
        <v>9773</v>
      </c>
      <c r="T120" s="37" t="s">
        <v>4074</v>
      </c>
      <c r="U120" s="37" t="s">
        <v>458</v>
      </c>
      <c r="V120" s="237">
        <v>18</v>
      </c>
      <c r="W120" s="23">
        <v>36</v>
      </c>
      <c r="X120" s="23">
        <v>27</v>
      </c>
      <c r="Y120" s="23">
        <v>45</v>
      </c>
      <c r="Z120">
        <v>21</v>
      </c>
      <c r="AA120">
        <v>19</v>
      </c>
      <c r="AC120" s="26" t="str">
        <f t="shared" si="2"/>
        <v>18º36'27''</v>
      </c>
      <c r="AD120" s="26" t="str">
        <f t="shared" si="3"/>
        <v>45º21'19''</v>
      </c>
    </row>
    <row r="121" spans="1:30" ht="18" customHeight="1">
      <c r="A121" s="23">
        <v>807</v>
      </c>
      <c r="B121" s="23" t="s">
        <v>722</v>
      </c>
      <c r="C121" s="3">
        <v>40948</v>
      </c>
      <c r="D121" s="3">
        <v>41117</v>
      </c>
      <c r="E121" s="23" t="s">
        <v>1321</v>
      </c>
      <c r="F121" s="23" t="s">
        <v>1322</v>
      </c>
      <c r="G121" s="23" t="s">
        <v>1669</v>
      </c>
      <c r="H121" s="23" t="s">
        <v>6044</v>
      </c>
      <c r="I121" s="3">
        <v>41135</v>
      </c>
      <c r="J121" s="23" t="s">
        <v>1670</v>
      </c>
      <c r="K121" s="23" t="s">
        <v>896</v>
      </c>
      <c r="L121" s="23" t="s">
        <v>4381</v>
      </c>
      <c r="M121" s="23" t="s">
        <v>1671</v>
      </c>
      <c r="N121" s="23" t="s">
        <v>6045</v>
      </c>
      <c r="O121" s="23" t="s">
        <v>6246</v>
      </c>
      <c r="P121" s="3">
        <v>41135</v>
      </c>
      <c r="Q121" s="37" t="s">
        <v>3910</v>
      </c>
      <c r="R121" s="23" t="s">
        <v>9774</v>
      </c>
      <c r="S121" s="23" t="s">
        <v>9775</v>
      </c>
      <c r="T121" s="23" t="s">
        <v>4074</v>
      </c>
      <c r="U121" s="23" t="s">
        <v>5145</v>
      </c>
      <c r="V121" s="237">
        <v>18</v>
      </c>
      <c r="W121" s="23">
        <v>58</v>
      </c>
      <c r="X121" s="23">
        <v>41</v>
      </c>
      <c r="Y121" s="23">
        <v>41</v>
      </c>
      <c r="Z121">
        <v>38</v>
      </c>
      <c r="AA121">
        <v>54</v>
      </c>
      <c r="AC121" s="26" t="str">
        <f t="shared" si="2"/>
        <v>18º58'41''</v>
      </c>
      <c r="AD121" s="26" t="str">
        <f t="shared" si="3"/>
        <v>41º38'54''</v>
      </c>
    </row>
    <row r="122" spans="1:30" ht="18" customHeight="1">
      <c r="A122" s="23">
        <v>809</v>
      </c>
      <c r="B122" s="23" t="s">
        <v>724</v>
      </c>
      <c r="C122" s="3">
        <v>40948</v>
      </c>
      <c r="D122" s="3">
        <v>40993</v>
      </c>
      <c r="E122" s="23" t="s">
        <v>1321</v>
      </c>
      <c r="F122" s="23" t="s">
        <v>1322</v>
      </c>
      <c r="G122" s="23" t="s">
        <v>1672</v>
      </c>
      <c r="H122" s="23" t="s">
        <v>1216</v>
      </c>
      <c r="I122" s="3">
        <v>40967</v>
      </c>
      <c r="J122" s="23" t="s">
        <v>1673</v>
      </c>
      <c r="K122" s="23" t="s">
        <v>890</v>
      </c>
      <c r="L122" s="23" t="s">
        <v>4382</v>
      </c>
      <c r="M122" s="23" t="s">
        <v>1674</v>
      </c>
      <c r="N122" s="23" t="s">
        <v>1207</v>
      </c>
      <c r="O122" s="23" t="s">
        <v>1351</v>
      </c>
      <c r="P122" s="3">
        <v>40967</v>
      </c>
      <c r="Q122" s="37" t="s">
        <v>458</v>
      </c>
      <c r="R122" s="23" t="s">
        <v>458</v>
      </c>
      <c r="S122" s="23" t="s">
        <v>9776</v>
      </c>
      <c r="T122" s="23" t="s">
        <v>4074</v>
      </c>
      <c r="U122" s="23" t="s">
        <v>458</v>
      </c>
      <c r="V122" s="237">
        <v>20</v>
      </c>
      <c r="W122" s="23">
        <v>11</v>
      </c>
      <c r="X122" s="23">
        <v>22</v>
      </c>
      <c r="Y122" s="23">
        <v>45</v>
      </c>
      <c r="Z122">
        <v>26</v>
      </c>
      <c r="AA122">
        <v>46</v>
      </c>
      <c r="AC122" s="26" t="str">
        <f t="shared" si="2"/>
        <v>20º11'22''</v>
      </c>
      <c r="AD122" s="26" t="str">
        <f t="shared" si="3"/>
        <v>45º26'46''</v>
      </c>
    </row>
    <row r="123" spans="1:30" ht="18" customHeight="1">
      <c r="A123" s="23">
        <v>811</v>
      </c>
      <c r="B123" s="23" t="s">
        <v>726</v>
      </c>
      <c r="C123" s="3">
        <v>40948</v>
      </c>
      <c r="D123" s="3">
        <v>40993</v>
      </c>
      <c r="E123" s="23" t="s">
        <v>1321</v>
      </c>
      <c r="F123" s="23" t="s">
        <v>1322</v>
      </c>
      <c r="G123" s="23" t="s">
        <v>1675</v>
      </c>
      <c r="H123" s="23" t="s">
        <v>1220</v>
      </c>
      <c r="I123" s="3">
        <v>40967</v>
      </c>
      <c r="J123" s="23" t="s">
        <v>1676</v>
      </c>
      <c r="K123" s="23" t="s">
        <v>1241</v>
      </c>
      <c r="L123" s="23" t="s">
        <v>4383</v>
      </c>
      <c r="M123" s="23" t="s">
        <v>1677</v>
      </c>
      <c r="N123" s="23" t="s">
        <v>1221</v>
      </c>
      <c r="O123" s="23" t="s">
        <v>1342</v>
      </c>
      <c r="P123" s="3">
        <v>40968</v>
      </c>
      <c r="Q123" s="37" t="s">
        <v>458</v>
      </c>
      <c r="R123" s="23" t="s">
        <v>458</v>
      </c>
      <c r="S123" s="23" t="s">
        <v>9777</v>
      </c>
      <c r="T123" s="23" t="s">
        <v>4074</v>
      </c>
      <c r="U123" s="23" t="s">
        <v>458</v>
      </c>
      <c r="V123" s="237">
        <v>18</v>
      </c>
      <c r="W123" s="23">
        <v>14</v>
      </c>
      <c r="X123" s="23">
        <v>17</v>
      </c>
      <c r="Y123" s="23">
        <v>43</v>
      </c>
      <c r="Z123">
        <v>35</v>
      </c>
      <c r="AA123">
        <v>51</v>
      </c>
      <c r="AC123" s="26" t="str">
        <f t="shared" si="2"/>
        <v>18º14'17''</v>
      </c>
      <c r="AD123" s="26" t="str">
        <f t="shared" si="3"/>
        <v>43º35'51''</v>
      </c>
    </row>
    <row r="124" spans="1:30" ht="18" customHeight="1">
      <c r="A124" s="23">
        <v>813</v>
      </c>
      <c r="B124" s="23" t="s">
        <v>728</v>
      </c>
      <c r="C124" s="3">
        <v>40948</v>
      </c>
      <c r="D124" s="3">
        <v>40993</v>
      </c>
      <c r="E124" s="23" t="s">
        <v>1321</v>
      </c>
      <c r="F124" s="23" t="s">
        <v>1322</v>
      </c>
      <c r="G124" s="23" t="s">
        <v>1678</v>
      </c>
      <c r="H124" s="23" t="s">
        <v>1679</v>
      </c>
      <c r="I124" s="3">
        <v>40953</v>
      </c>
      <c r="J124" s="23" t="s">
        <v>1680</v>
      </c>
      <c r="K124" s="23" t="s">
        <v>889</v>
      </c>
      <c r="L124" s="23" t="s">
        <v>4384</v>
      </c>
      <c r="M124" s="23" t="s">
        <v>1681</v>
      </c>
      <c r="N124" s="23" t="s">
        <v>1682</v>
      </c>
      <c r="O124" s="23" t="s">
        <v>1351</v>
      </c>
      <c r="P124" s="3">
        <v>40954</v>
      </c>
      <c r="Q124" s="37" t="s">
        <v>458</v>
      </c>
      <c r="R124" s="23" t="s">
        <v>458</v>
      </c>
      <c r="S124" s="23" t="s">
        <v>9778</v>
      </c>
      <c r="T124" s="23" t="s">
        <v>4074</v>
      </c>
      <c r="U124" s="23" t="s">
        <v>458</v>
      </c>
      <c r="V124" s="237">
        <v>19</v>
      </c>
      <c r="W124" s="23">
        <v>37</v>
      </c>
      <c r="X124" s="23">
        <v>26</v>
      </c>
      <c r="Y124" s="23">
        <v>43</v>
      </c>
      <c r="Z124">
        <v>13</v>
      </c>
      <c r="AA124">
        <v>26</v>
      </c>
      <c r="AC124" s="26" t="str">
        <f t="shared" si="2"/>
        <v>19º37'26''</v>
      </c>
      <c r="AD124" s="26" t="str">
        <f t="shared" si="3"/>
        <v>43º13'26''</v>
      </c>
    </row>
    <row r="125" spans="1:30" ht="18" customHeight="1">
      <c r="A125" s="23">
        <v>815</v>
      </c>
      <c r="B125" s="23" t="s">
        <v>730</v>
      </c>
      <c r="C125" s="3">
        <v>40948</v>
      </c>
      <c r="D125" s="3">
        <v>40993</v>
      </c>
      <c r="E125" s="23" t="s">
        <v>1321</v>
      </c>
      <c r="F125" s="23" t="s">
        <v>1322</v>
      </c>
      <c r="G125" s="23" t="s">
        <v>1683</v>
      </c>
      <c r="H125" s="23" t="s">
        <v>1205</v>
      </c>
      <c r="I125" s="3">
        <v>40966</v>
      </c>
      <c r="J125" s="23" t="s">
        <v>1684</v>
      </c>
      <c r="K125" s="23" t="s">
        <v>1240</v>
      </c>
      <c r="L125" s="23" t="s">
        <v>4385</v>
      </c>
      <c r="M125" s="23" t="s">
        <v>1685</v>
      </c>
      <c r="N125" s="23" t="s">
        <v>1202</v>
      </c>
      <c r="O125" s="23" t="s">
        <v>1342</v>
      </c>
      <c r="P125" s="3">
        <v>40966</v>
      </c>
      <c r="Q125" s="37" t="s">
        <v>458</v>
      </c>
      <c r="R125" s="23" t="s">
        <v>458</v>
      </c>
      <c r="S125" s="23" t="s">
        <v>9779</v>
      </c>
      <c r="T125" s="23" t="s">
        <v>4074</v>
      </c>
      <c r="U125" s="23" t="s">
        <v>458</v>
      </c>
      <c r="V125" s="237">
        <v>15</v>
      </c>
      <c r="W125" s="23">
        <v>48</v>
      </c>
      <c r="X125" s="23">
        <v>58</v>
      </c>
      <c r="Y125" s="23">
        <v>43</v>
      </c>
      <c r="Z125">
        <v>18</v>
      </c>
      <c r="AA125">
        <v>41</v>
      </c>
      <c r="AC125" s="26" t="str">
        <f t="shared" si="2"/>
        <v>15º48'58''</v>
      </c>
      <c r="AD125" s="26" t="str">
        <f t="shared" si="3"/>
        <v>43º18'41''</v>
      </c>
    </row>
    <row r="126" spans="1:30" ht="18" customHeight="1">
      <c r="A126" s="23">
        <v>828</v>
      </c>
      <c r="B126" s="23" t="s">
        <v>734</v>
      </c>
      <c r="C126" s="3">
        <v>40948</v>
      </c>
      <c r="D126" s="3">
        <v>41117</v>
      </c>
      <c r="E126" s="23" t="s">
        <v>1321</v>
      </c>
      <c r="F126" s="23" t="s">
        <v>1555</v>
      </c>
      <c r="G126" s="23" t="s">
        <v>1686</v>
      </c>
      <c r="H126" s="23" t="s">
        <v>7281</v>
      </c>
      <c r="I126" s="3">
        <v>41164</v>
      </c>
      <c r="J126" s="23" t="s">
        <v>1687</v>
      </c>
      <c r="K126" s="23" t="s">
        <v>897</v>
      </c>
      <c r="L126" s="23" t="s">
        <v>4386</v>
      </c>
      <c r="M126" s="23" t="s">
        <v>1688</v>
      </c>
      <c r="N126" s="23" t="s">
        <v>7282</v>
      </c>
      <c r="O126" s="23" t="s">
        <v>3785</v>
      </c>
      <c r="P126" s="3">
        <v>41165</v>
      </c>
      <c r="Q126" s="37" t="s">
        <v>458</v>
      </c>
      <c r="R126" s="23" t="s">
        <v>9780</v>
      </c>
      <c r="S126" s="23" t="s">
        <v>9781</v>
      </c>
      <c r="T126" s="37" t="s">
        <v>4074</v>
      </c>
      <c r="U126" s="23" t="s">
        <v>458</v>
      </c>
      <c r="V126" s="237">
        <v>20</v>
      </c>
      <c r="W126" s="23">
        <v>25</v>
      </c>
      <c r="X126" s="23">
        <v>26</v>
      </c>
      <c r="Y126" s="23">
        <v>41</v>
      </c>
      <c r="Z126">
        <v>57</v>
      </c>
      <c r="AA126">
        <v>59</v>
      </c>
      <c r="AC126" s="26" t="str">
        <f t="shared" si="2"/>
        <v>20º25'26''</v>
      </c>
      <c r="AD126" s="26" t="str">
        <f t="shared" si="3"/>
        <v>41º57'59''</v>
      </c>
    </row>
    <row r="127" spans="1:30" ht="18" customHeight="1">
      <c r="A127" s="23">
        <v>817</v>
      </c>
      <c r="B127" s="23" t="s">
        <v>732</v>
      </c>
      <c r="C127" s="3">
        <v>40948</v>
      </c>
      <c r="D127" s="3">
        <v>41100</v>
      </c>
      <c r="E127" s="23" t="s">
        <v>1321</v>
      </c>
      <c r="F127" s="23" t="s">
        <v>1322</v>
      </c>
      <c r="G127" s="23" t="s">
        <v>1689</v>
      </c>
      <c r="H127" s="23" t="s">
        <v>5382</v>
      </c>
      <c r="I127" s="3">
        <v>41124</v>
      </c>
      <c r="J127" s="23" t="s">
        <v>3914</v>
      </c>
      <c r="K127" s="23" t="s">
        <v>1258</v>
      </c>
      <c r="L127" s="23" t="s">
        <v>4387</v>
      </c>
      <c r="M127" s="23" t="s">
        <v>1690</v>
      </c>
      <c r="N127" s="23" t="s">
        <v>5734</v>
      </c>
      <c r="O127" s="23" t="s">
        <v>5735</v>
      </c>
      <c r="P127" s="3">
        <v>41127</v>
      </c>
      <c r="Q127" s="37" t="s">
        <v>3910</v>
      </c>
      <c r="R127" s="23" t="s">
        <v>9782</v>
      </c>
      <c r="S127" s="23" t="s">
        <v>9783</v>
      </c>
      <c r="T127" s="23" t="s">
        <v>4074</v>
      </c>
      <c r="U127" s="23" t="s">
        <v>458</v>
      </c>
      <c r="V127" s="237">
        <v>17</v>
      </c>
      <c r="W127" s="23">
        <v>20</v>
      </c>
      <c r="X127" s="23">
        <v>39</v>
      </c>
      <c r="Y127" s="23">
        <v>44</v>
      </c>
      <c r="Z127">
        <v>56</v>
      </c>
      <c r="AA127">
        <v>19</v>
      </c>
      <c r="AC127" s="26" t="str">
        <f t="shared" si="2"/>
        <v>17º20'39''</v>
      </c>
      <c r="AD127" s="26" t="str">
        <f t="shared" si="3"/>
        <v>44º56'19''</v>
      </c>
    </row>
    <row r="128" spans="1:30" ht="18" customHeight="1">
      <c r="A128" s="23">
        <v>802</v>
      </c>
      <c r="B128" s="23" t="s">
        <v>716</v>
      </c>
      <c r="C128" s="3">
        <v>40948</v>
      </c>
      <c r="D128" s="3">
        <v>40993</v>
      </c>
      <c r="E128" s="23" t="s">
        <v>1321</v>
      </c>
      <c r="F128" s="23" t="s">
        <v>1322</v>
      </c>
      <c r="G128" s="23" t="s">
        <v>1691</v>
      </c>
      <c r="H128" s="23" t="s">
        <v>1266</v>
      </c>
      <c r="I128" s="3">
        <v>40967</v>
      </c>
      <c r="J128" s="23" t="s">
        <v>1692</v>
      </c>
      <c r="K128" s="23" t="s">
        <v>900</v>
      </c>
      <c r="L128" s="23" t="s">
        <v>4388</v>
      </c>
      <c r="M128" s="23" t="s">
        <v>1693</v>
      </c>
      <c r="N128" s="23" t="s">
        <v>1219</v>
      </c>
      <c r="O128" s="23" t="s">
        <v>1694</v>
      </c>
      <c r="P128" s="3">
        <v>40968</v>
      </c>
      <c r="Q128" s="37" t="s">
        <v>458</v>
      </c>
      <c r="R128" s="23" t="s">
        <v>458</v>
      </c>
      <c r="S128" s="23" t="s">
        <v>9784</v>
      </c>
      <c r="T128" s="23" t="s">
        <v>4074</v>
      </c>
      <c r="U128" s="23" t="s">
        <v>458</v>
      </c>
      <c r="V128" s="237">
        <v>16</v>
      </c>
      <c r="W128" s="23">
        <v>34</v>
      </c>
      <c r="X128" s="23">
        <v>8</v>
      </c>
      <c r="Y128" s="23">
        <v>45</v>
      </c>
      <c r="Z128">
        <v>59</v>
      </c>
      <c r="AA128">
        <v>19</v>
      </c>
      <c r="AC128" s="26" t="str">
        <f t="shared" si="2"/>
        <v>16º34'8''</v>
      </c>
      <c r="AD128" s="26" t="str">
        <f t="shared" si="3"/>
        <v>45º59'19''</v>
      </c>
    </row>
    <row r="129" spans="1:30" ht="18" customHeight="1">
      <c r="A129" s="23">
        <v>803</v>
      </c>
      <c r="B129" s="23" t="s">
        <v>816</v>
      </c>
      <c r="C129" s="3">
        <v>40949</v>
      </c>
      <c r="D129" s="3">
        <v>40994</v>
      </c>
      <c r="E129" s="23" t="s">
        <v>1321</v>
      </c>
      <c r="F129" s="23" t="s">
        <v>1322</v>
      </c>
      <c r="G129" s="23" t="s">
        <v>1695</v>
      </c>
      <c r="H129" s="23" t="s">
        <v>1265</v>
      </c>
      <c r="I129" s="3">
        <v>40968</v>
      </c>
      <c r="J129" s="23" t="s">
        <v>1696</v>
      </c>
      <c r="K129" s="23" t="s">
        <v>1697</v>
      </c>
      <c r="L129" s="23" t="s">
        <v>4389</v>
      </c>
      <c r="M129" s="23" t="s">
        <v>1698</v>
      </c>
      <c r="N129" s="23" t="s">
        <v>1699</v>
      </c>
      <c r="O129" s="23" t="s">
        <v>1591</v>
      </c>
      <c r="P129" s="3">
        <v>40969</v>
      </c>
      <c r="Q129" s="37" t="s">
        <v>458</v>
      </c>
      <c r="R129" s="23" t="s">
        <v>458</v>
      </c>
      <c r="S129" s="23" t="s">
        <v>9785</v>
      </c>
      <c r="T129" s="23" t="s">
        <v>4074</v>
      </c>
      <c r="U129" s="23" t="s">
        <v>458</v>
      </c>
      <c r="V129" s="237">
        <v>14</v>
      </c>
      <c r="W129" s="23">
        <v>56</v>
      </c>
      <c r="X129" s="23">
        <v>51</v>
      </c>
      <c r="Y129" s="23">
        <v>46</v>
      </c>
      <c r="Z129">
        <v>13</v>
      </c>
      <c r="AA129">
        <v>54</v>
      </c>
      <c r="AC129" s="26" t="str">
        <f t="shared" si="2"/>
        <v>14º56'51''</v>
      </c>
      <c r="AD129" s="26" t="str">
        <f t="shared" si="3"/>
        <v>46º13'54''</v>
      </c>
    </row>
    <row r="130" spans="1:30" ht="18" customHeight="1">
      <c r="A130" s="23">
        <v>799</v>
      </c>
      <c r="B130" s="23" t="s">
        <v>810</v>
      </c>
      <c r="C130" s="3">
        <v>40949</v>
      </c>
      <c r="D130" s="3">
        <v>40994</v>
      </c>
      <c r="E130" s="23" t="s">
        <v>1321</v>
      </c>
      <c r="F130" s="23" t="s">
        <v>1322</v>
      </c>
      <c r="G130" s="23" t="s">
        <v>1700</v>
      </c>
      <c r="H130" s="23" t="s">
        <v>1267</v>
      </c>
      <c r="I130" s="3">
        <v>40969</v>
      </c>
      <c r="J130" s="23" t="s">
        <v>1701</v>
      </c>
      <c r="K130" s="23" t="s">
        <v>1234</v>
      </c>
      <c r="L130" s="23" t="s">
        <v>4390</v>
      </c>
      <c r="M130" s="23" t="s">
        <v>1702</v>
      </c>
      <c r="N130" s="23" t="s">
        <v>4139</v>
      </c>
      <c r="O130" s="23" t="s">
        <v>1450</v>
      </c>
      <c r="P130" s="3">
        <v>40970</v>
      </c>
      <c r="Q130" s="37" t="s">
        <v>458</v>
      </c>
      <c r="R130" s="23" t="s">
        <v>458</v>
      </c>
      <c r="S130" s="23" t="s">
        <v>9786</v>
      </c>
      <c r="T130" s="23" t="s">
        <v>4074</v>
      </c>
      <c r="U130" s="23" t="s">
        <v>458</v>
      </c>
      <c r="V130" s="237">
        <v>20</v>
      </c>
      <c r="W130" s="23">
        <v>51</v>
      </c>
      <c r="X130" s="23">
        <v>53</v>
      </c>
      <c r="Y130" s="23">
        <v>42</v>
      </c>
      <c r="Z130">
        <v>14</v>
      </c>
      <c r="AA130">
        <v>32</v>
      </c>
      <c r="AC130" s="26" t="str">
        <f t="shared" si="2"/>
        <v>20º51'53''</v>
      </c>
      <c r="AD130" s="26" t="str">
        <f t="shared" si="3"/>
        <v>42º14'32''</v>
      </c>
    </row>
    <row r="131" spans="1:30" ht="18" customHeight="1">
      <c r="A131" s="23">
        <v>800</v>
      </c>
      <c r="B131" s="23" t="s">
        <v>812</v>
      </c>
      <c r="C131" s="3">
        <v>40949</v>
      </c>
      <c r="D131" s="3">
        <v>40994</v>
      </c>
      <c r="E131" s="23" t="s">
        <v>1321</v>
      </c>
      <c r="F131" s="23" t="s">
        <v>1322</v>
      </c>
      <c r="G131" s="23" t="s">
        <v>1703</v>
      </c>
      <c r="H131" s="23" t="s">
        <v>1704</v>
      </c>
      <c r="I131" s="3">
        <v>40982</v>
      </c>
      <c r="J131" s="23" t="s">
        <v>15979</v>
      </c>
      <c r="K131" s="23" t="s">
        <v>1239</v>
      </c>
      <c r="L131" s="23" t="s">
        <v>4391</v>
      </c>
      <c r="M131" s="23" t="s">
        <v>1301</v>
      </c>
      <c r="N131" s="23" t="s">
        <v>1989</v>
      </c>
      <c r="O131" s="23" t="s">
        <v>1329</v>
      </c>
      <c r="P131" s="3">
        <v>40982</v>
      </c>
      <c r="Q131" s="37" t="s">
        <v>458</v>
      </c>
      <c r="R131" s="23" t="s">
        <v>458</v>
      </c>
      <c r="S131" s="23" t="s">
        <v>9787</v>
      </c>
      <c r="T131" s="23" t="s">
        <v>4074</v>
      </c>
      <c r="U131" s="23" t="s">
        <v>458</v>
      </c>
      <c r="V131" s="237">
        <v>17</v>
      </c>
      <c r="W131" s="23">
        <v>15</v>
      </c>
      <c r="X131" s="23">
        <v>24</v>
      </c>
      <c r="Y131" s="23">
        <v>40</v>
      </c>
      <c r="Z131">
        <v>34</v>
      </c>
      <c r="AA131">
        <v>59</v>
      </c>
      <c r="AC131" s="26" t="str">
        <f t="shared" ref="AC131:AC194" si="4">CONCATENATE(V131,"º",W131,"'",X131,"''")</f>
        <v>17º15'24''</v>
      </c>
      <c r="AD131" s="26" t="str">
        <f t="shared" ref="AD131:AD194" si="5">CONCATENATE(Y131,"º",Z131,"'",AA131,"''")</f>
        <v>40º34'59''</v>
      </c>
    </row>
    <row r="132" spans="1:30" ht="18" customHeight="1">
      <c r="A132" s="23">
        <v>801</v>
      </c>
      <c r="B132" s="23" t="s">
        <v>814</v>
      </c>
      <c r="C132" s="3">
        <v>40949</v>
      </c>
      <c r="D132" s="3">
        <v>41105</v>
      </c>
      <c r="E132" s="23" t="s">
        <v>1321</v>
      </c>
      <c r="F132" s="23" t="s">
        <v>1322</v>
      </c>
      <c r="G132" s="23" t="s">
        <v>1705</v>
      </c>
      <c r="H132" s="23" t="s">
        <v>5736</v>
      </c>
      <c r="I132" s="3">
        <v>41122</v>
      </c>
      <c r="J132" s="23" t="s">
        <v>1706</v>
      </c>
      <c r="K132" s="23" t="s">
        <v>3915</v>
      </c>
      <c r="L132" s="23" t="s">
        <v>4392</v>
      </c>
      <c r="M132" s="23" t="s">
        <v>15980</v>
      </c>
      <c r="N132" s="23" t="s">
        <v>5737</v>
      </c>
      <c r="O132" s="23" t="s">
        <v>5319</v>
      </c>
      <c r="P132" s="3">
        <v>41122</v>
      </c>
      <c r="Q132" s="37" t="s">
        <v>458</v>
      </c>
      <c r="R132" s="23" t="s">
        <v>9788</v>
      </c>
      <c r="S132" s="23" t="s">
        <v>9789</v>
      </c>
      <c r="T132" s="37" t="s">
        <v>4074</v>
      </c>
      <c r="U132" s="23" t="s">
        <v>4257</v>
      </c>
      <c r="V132" s="237">
        <v>17</v>
      </c>
      <c r="W132" s="23">
        <v>59</v>
      </c>
      <c r="X132" s="23">
        <v>33</v>
      </c>
      <c r="Y132" s="23">
        <v>46</v>
      </c>
      <c r="Z132">
        <v>54</v>
      </c>
      <c r="AA132">
        <v>1</v>
      </c>
      <c r="AC132" s="26" t="str">
        <f t="shared" si="4"/>
        <v>17º59'33''</v>
      </c>
      <c r="AD132" s="26" t="str">
        <f t="shared" si="5"/>
        <v>46º54'1''</v>
      </c>
    </row>
    <row r="133" spans="1:30" ht="18" customHeight="1">
      <c r="A133" s="23">
        <v>814</v>
      </c>
      <c r="B133" s="23" t="s">
        <v>826</v>
      </c>
      <c r="C133" s="3">
        <v>40949</v>
      </c>
      <c r="D133" s="3">
        <v>40994</v>
      </c>
      <c r="E133" s="23" t="s">
        <v>1321</v>
      </c>
      <c r="F133" s="23" t="s">
        <v>1322</v>
      </c>
      <c r="G133" s="23" t="s">
        <v>973</v>
      </c>
      <c r="H133" s="23" t="s">
        <v>1707</v>
      </c>
      <c r="I133" s="3">
        <v>40956</v>
      </c>
      <c r="J133" s="23" t="s">
        <v>1708</v>
      </c>
      <c r="K133" s="23" t="s">
        <v>974</v>
      </c>
      <c r="L133" s="23" t="s">
        <v>4393</v>
      </c>
      <c r="M133" s="23" t="s">
        <v>1709</v>
      </c>
      <c r="N133" s="23" t="s">
        <v>1710</v>
      </c>
      <c r="O133" s="23" t="s">
        <v>1411</v>
      </c>
      <c r="P133" s="3">
        <v>40956</v>
      </c>
      <c r="Q133" s="23" t="s">
        <v>1711</v>
      </c>
      <c r="R133" s="23" t="s">
        <v>458</v>
      </c>
      <c r="S133" s="23" t="s">
        <v>9790</v>
      </c>
      <c r="T133" s="23" t="s">
        <v>4074</v>
      </c>
      <c r="U133" s="23" t="s">
        <v>458</v>
      </c>
      <c r="V133" s="237">
        <v>20</v>
      </c>
      <c r="W133" s="23">
        <v>15</v>
      </c>
      <c r="X133" s="23">
        <v>2</v>
      </c>
      <c r="Y133" s="23">
        <v>43</v>
      </c>
      <c r="Z133">
        <v>48</v>
      </c>
      <c r="AA133">
        <v>24</v>
      </c>
      <c r="AC133" s="26" t="str">
        <f t="shared" si="4"/>
        <v>20º15'2''</v>
      </c>
      <c r="AD133" s="26" t="str">
        <f t="shared" si="5"/>
        <v>43º48'24''</v>
      </c>
    </row>
    <row r="134" spans="1:30" ht="18" customHeight="1">
      <c r="A134" s="23">
        <v>804</v>
      </c>
      <c r="B134" s="23" t="s">
        <v>818</v>
      </c>
      <c r="C134" s="3">
        <v>40949</v>
      </c>
      <c r="D134" s="3">
        <v>41105</v>
      </c>
      <c r="E134" s="23" t="s">
        <v>1321</v>
      </c>
      <c r="F134" s="23" t="s">
        <v>1322</v>
      </c>
      <c r="G134" s="23" t="s">
        <v>1712</v>
      </c>
      <c r="H134" s="23" t="s">
        <v>5219</v>
      </c>
      <c r="I134" s="3">
        <v>41109</v>
      </c>
      <c r="J134" s="23" t="s">
        <v>1713</v>
      </c>
      <c r="K134" s="23" t="s">
        <v>4788</v>
      </c>
      <c r="L134" s="23" t="s">
        <v>4394</v>
      </c>
      <c r="M134" s="23" t="s">
        <v>3916</v>
      </c>
      <c r="N134" s="23" t="s">
        <v>5220</v>
      </c>
      <c r="O134" s="23" t="s">
        <v>5218</v>
      </c>
      <c r="P134" s="3">
        <v>41114</v>
      </c>
      <c r="Q134" s="37" t="s">
        <v>458</v>
      </c>
      <c r="R134" s="23" t="s">
        <v>9791</v>
      </c>
      <c r="S134" s="23" t="s">
        <v>9792</v>
      </c>
      <c r="T134" s="37" t="s">
        <v>4074</v>
      </c>
      <c r="U134" s="23" t="s">
        <v>458</v>
      </c>
      <c r="V134" s="237">
        <v>19</v>
      </c>
      <c r="W134" s="23">
        <v>14</v>
      </c>
      <c r="X134" s="23">
        <v>1</v>
      </c>
      <c r="Y134" s="23">
        <v>42</v>
      </c>
      <c r="Z134">
        <v>5</v>
      </c>
      <c r="AA134">
        <v>50</v>
      </c>
      <c r="AC134" s="26" t="str">
        <f t="shared" si="4"/>
        <v>19º14'1''</v>
      </c>
      <c r="AD134" s="26" t="str">
        <f t="shared" si="5"/>
        <v>42º5'50''</v>
      </c>
    </row>
    <row r="135" spans="1:30" ht="18" customHeight="1">
      <c r="A135" s="23">
        <v>808</v>
      </c>
      <c r="B135" s="23" t="s">
        <v>820</v>
      </c>
      <c r="C135" s="3">
        <v>40949</v>
      </c>
      <c r="D135" s="3">
        <v>40994</v>
      </c>
      <c r="E135" s="23" t="s">
        <v>1321</v>
      </c>
      <c r="F135" s="23" t="s">
        <v>1322</v>
      </c>
      <c r="G135" s="23" t="s">
        <v>1714</v>
      </c>
      <c r="H135" s="23" t="s">
        <v>2012</v>
      </c>
      <c r="I135" s="3">
        <v>40988</v>
      </c>
      <c r="J135" s="23" t="s">
        <v>1715</v>
      </c>
      <c r="K135" s="23" t="s">
        <v>1243</v>
      </c>
      <c r="L135" s="23" t="s">
        <v>4395</v>
      </c>
      <c r="M135" s="23" t="s">
        <v>1716</v>
      </c>
      <c r="N135" s="23" t="s">
        <v>5000</v>
      </c>
      <c r="O135" s="23" t="s">
        <v>1743</v>
      </c>
      <c r="P135" s="3">
        <v>40988</v>
      </c>
      <c r="Q135" s="37" t="s">
        <v>458</v>
      </c>
      <c r="R135" s="23" t="s">
        <v>458</v>
      </c>
      <c r="S135" s="23" t="s">
        <v>9793</v>
      </c>
      <c r="T135" s="23" t="s">
        <v>4074</v>
      </c>
      <c r="U135" s="23" t="s">
        <v>458</v>
      </c>
      <c r="V135" s="237">
        <v>18</v>
      </c>
      <c r="W135" s="23">
        <v>12</v>
      </c>
      <c r="X135" s="23">
        <v>11</v>
      </c>
      <c r="Y135" s="23">
        <v>45</v>
      </c>
      <c r="Z135">
        <v>13</v>
      </c>
      <c r="AA135">
        <v>52</v>
      </c>
      <c r="AC135" s="26" t="str">
        <f t="shared" si="4"/>
        <v>18º12'11''</v>
      </c>
      <c r="AD135" s="26" t="str">
        <f t="shared" si="5"/>
        <v>45º13'52''</v>
      </c>
    </row>
    <row r="136" spans="1:30" ht="18" customHeight="1">
      <c r="A136" s="23">
        <v>810</v>
      </c>
      <c r="B136" s="23" t="s">
        <v>822</v>
      </c>
      <c r="C136" s="3">
        <v>40949</v>
      </c>
      <c r="D136" s="3">
        <v>41105</v>
      </c>
      <c r="E136" s="23" t="s">
        <v>1321</v>
      </c>
      <c r="F136" s="23" t="s">
        <v>1322</v>
      </c>
      <c r="G136" s="23" t="s">
        <v>1717</v>
      </c>
      <c r="H136" s="23" t="s">
        <v>5221</v>
      </c>
      <c r="I136" s="3">
        <v>41148</v>
      </c>
      <c r="J136" s="23" t="s">
        <v>1718</v>
      </c>
      <c r="K136" s="23" t="s">
        <v>1251</v>
      </c>
      <c r="L136" s="23" t="s">
        <v>4396</v>
      </c>
      <c r="M136" s="23" t="s">
        <v>1719</v>
      </c>
      <c r="N136" s="23" t="s">
        <v>9091</v>
      </c>
      <c r="O136" s="23" t="s">
        <v>4973</v>
      </c>
      <c r="P136" s="3">
        <v>41220</v>
      </c>
      <c r="Q136" s="37" t="s">
        <v>3910</v>
      </c>
      <c r="R136" s="23" t="s">
        <v>9794</v>
      </c>
      <c r="S136" s="23" t="s">
        <v>9795</v>
      </c>
      <c r="T136" s="23" t="s">
        <v>15024</v>
      </c>
      <c r="U136" s="23" t="s">
        <v>15032</v>
      </c>
      <c r="V136" s="237">
        <v>21</v>
      </c>
      <c r="W136" s="23">
        <v>59</v>
      </c>
      <c r="X136" s="23">
        <v>52</v>
      </c>
      <c r="Y136" s="23">
        <v>44</v>
      </c>
      <c r="Z136">
        <v>27</v>
      </c>
      <c r="AA136">
        <v>44</v>
      </c>
      <c r="AC136" s="26" t="str">
        <f t="shared" si="4"/>
        <v>21º59'52''</v>
      </c>
      <c r="AD136" s="26" t="str">
        <f t="shared" si="5"/>
        <v>44º27'44''</v>
      </c>
    </row>
    <row r="137" spans="1:30" ht="18" customHeight="1">
      <c r="A137" s="23">
        <v>812</v>
      </c>
      <c r="B137" s="23" t="s">
        <v>824</v>
      </c>
      <c r="C137" s="3">
        <v>40949</v>
      </c>
      <c r="D137" s="3">
        <v>41162</v>
      </c>
      <c r="E137" s="23" t="s">
        <v>1321</v>
      </c>
      <c r="F137" s="23" t="s">
        <v>1322</v>
      </c>
      <c r="G137" s="23" t="s">
        <v>1720</v>
      </c>
      <c r="H137" s="23" t="s">
        <v>9092</v>
      </c>
      <c r="I137" s="3">
        <v>41169</v>
      </c>
      <c r="J137" s="23" t="s">
        <v>1721</v>
      </c>
      <c r="K137" s="23" t="s">
        <v>1257</v>
      </c>
      <c r="L137" s="23" t="s">
        <v>4397</v>
      </c>
      <c r="M137" s="23" t="s">
        <v>1722</v>
      </c>
      <c r="N137" s="23" t="s">
        <v>9341</v>
      </c>
      <c r="O137" s="23" t="s">
        <v>9337</v>
      </c>
      <c r="P137" s="3">
        <v>41225</v>
      </c>
      <c r="Q137" s="37" t="s">
        <v>6711</v>
      </c>
      <c r="R137" s="23" t="s">
        <v>9796</v>
      </c>
      <c r="S137" s="23" t="s">
        <v>9797</v>
      </c>
      <c r="T137" s="23" t="s">
        <v>4074</v>
      </c>
      <c r="U137" s="23" t="s">
        <v>15033</v>
      </c>
      <c r="V137" s="237">
        <v>18</v>
      </c>
      <c r="W137" s="23">
        <v>51</v>
      </c>
      <c r="X137" s="23">
        <v>15</v>
      </c>
      <c r="Y137" s="23">
        <v>41</v>
      </c>
      <c r="Z137">
        <v>56</v>
      </c>
      <c r="AA137">
        <v>25</v>
      </c>
      <c r="AC137" s="26" t="str">
        <f t="shared" si="4"/>
        <v>18º51'15''</v>
      </c>
      <c r="AD137" s="26" t="str">
        <f t="shared" si="5"/>
        <v>41º56'25''</v>
      </c>
    </row>
    <row r="138" spans="1:30" ht="18" customHeight="1">
      <c r="A138" s="23">
        <v>816</v>
      </c>
      <c r="B138" s="23" t="s">
        <v>828</v>
      </c>
      <c r="C138" s="3">
        <v>40949</v>
      </c>
      <c r="D138" s="3">
        <v>40994</v>
      </c>
      <c r="E138" s="23" t="s">
        <v>1321</v>
      </c>
      <c r="F138" s="23" t="s">
        <v>1322</v>
      </c>
      <c r="G138" s="23" t="s">
        <v>1723</v>
      </c>
      <c r="H138" s="23" t="s">
        <v>1285</v>
      </c>
      <c r="I138" s="3">
        <v>40974</v>
      </c>
      <c r="J138" s="23" t="s">
        <v>1724</v>
      </c>
      <c r="K138" s="23" t="s">
        <v>1229</v>
      </c>
      <c r="L138" s="23" t="s">
        <v>4398</v>
      </c>
      <c r="M138" s="23" t="s">
        <v>1725</v>
      </c>
      <c r="N138" s="23" t="s">
        <v>1726</v>
      </c>
      <c r="O138" s="23" t="s">
        <v>1727</v>
      </c>
      <c r="P138" s="3">
        <v>40974</v>
      </c>
      <c r="Q138" s="37" t="s">
        <v>458</v>
      </c>
      <c r="R138" s="23" t="s">
        <v>458</v>
      </c>
      <c r="S138" s="23" t="s">
        <v>9798</v>
      </c>
      <c r="T138" s="23" t="s">
        <v>4074</v>
      </c>
      <c r="U138" s="23" t="s">
        <v>458</v>
      </c>
      <c r="V138" s="237">
        <v>21</v>
      </c>
      <c r="W138" s="23">
        <v>15</v>
      </c>
      <c r="X138" s="23">
        <v>1</v>
      </c>
      <c r="Y138" s="23">
        <v>45</v>
      </c>
      <c r="Z138">
        <v>0</v>
      </c>
      <c r="AA138">
        <v>0</v>
      </c>
      <c r="AC138" s="26" t="str">
        <f t="shared" si="4"/>
        <v>21º15'1''</v>
      </c>
      <c r="AD138" s="26" t="str">
        <f t="shared" si="5"/>
        <v>45º0'0''</v>
      </c>
    </row>
    <row r="139" spans="1:30" ht="18" customHeight="1">
      <c r="A139" s="23">
        <v>820</v>
      </c>
      <c r="B139" s="23" t="s">
        <v>830</v>
      </c>
      <c r="C139" s="3">
        <v>40949</v>
      </c>
      <c r="D139" s="3">
        <v>40994</v>
      </c>
      <c r="E139" s="23" t="s">
        <v>1321</v>
      </c>
      <c r="F139" s="23" t="s">
        <v>1322</v>
      </c>
      <c r="G139" s="23" t="s">
        <v>1728</v>
      </c>
      <c r="H139" s="23" t="s">
        <v>1729</v>
      </c>
      <c r="I139" s="3">
        <v>40968</v>
      </c>
      <c r="J139" s="23" t="s">
        <v>1730</v>
      </c>
      <c r="K139" s="23" t="s">
        <v>1237</v>
      </c>
      <c r="L139" s="23" t="s">
        <v>4399</v>
      </c>
      <c r="M139" s="23" t="s">
        <v>1731</v>
      </c>
      <c r="N139" s="23" t="s">
        <v>1732</v>
      </c>
      <c r="O139" s="23" t="s">
        <v>1733</v>
      </c>
      <c r="P139" s="3">
        <v>40969</v>
      </c>
      <c r="Q139" s="23" t="s">
        <v>1734</v>
      </c>
      <c r="R139" s="23" t="s">
        <v>458</v>
      </c>
      <c r="S139" s="23" t="s">
        <v>9799</v>
      </c>
      <c r="T139" s="23" t="s">
        <v>4074</v>
      </c>
      <c r="U139" s="23" t="s">
        <v>458</v>
      </c>
      <c r="V139" s="237">
        <v>16</v>
      </c>
      <c r="W139" s="23">
        <v>34</v>
      </c>
      <c r="X139" s="23">
        <v>8</v>
      </c>
      <c r="Y139" s="23">
        <v>45</v>
      </c>
      <c r="Z139">
        <v>59</v>
      </c>
      <c r="AA139">
        <v>19</v>
      </c>
      <c r="AC139" s="26" t="str">
        <f t="shared" si="4"/>
        <v>16º34'8''</v>
      </c>
      <c r="AD139" s="26" t="str">
        <f t="shared" si="5"/>
        <v>45º59'19''</v>
      </c>
    </row>
    <row r="140" spans="1:30" ht="18" customHeight="1">
      <c r="A140" s="23">
        <v>821</v>
      </c>
      <c r="B140" s="23" t="s">
        <v>832</v>
      </c>
      <c r="C140" s="3">
        <v>40949</v>
      </c>
      <c r="D140" s="3">
        <v>41121</v>
      </c>
      <c r="E140" s="23" t="s">
        <v>1321</v>
      </c>
      <c r="F140" s="23" t="s">
        <v>1322</v>
      </c>
      <c r="G140" s="23" t="s">
        <v>1735</v>
      </c>
      <c r="H140" s="23" t="s">
        <v>6250</v>
      </c>
      <c r="I140" s="3">
        <v>41136</v>
      </c>
      <c r="J140" s="23" t="s">
        <v>1736</v>
      </c>
      <c r="K140" s="23" t="s">
        <v>1254</v>
      </c>
      <c r="L140" s="23" t="s">
        <v>4400</v>
      </c>
      <c r="M140" s="23" t="s">
        <v>4975</v>
      </c>
      <c r="N140" s="23" t="s">
        <v>6251</v>
      </c>
      <c r="O140" s="23" t="s">
        <v>6249</v>
      </c>
      <c r="P140" s="3">
        <v>41137</v>
      </c>
      <c r="Q140" s="37" t="s">
        <v>3069</v>
      </c>
      <c r="R140" s="23" t="s">
        <v>9800</v>
      </c>
      <c r="S140" s="23" t="s">
        <v>9801</v>
      </c>
      <c r="T140" s="23" t="s">
        <v>15024</v>
      </c>
      <c r="U140" s="23" t="s">
        <v>15034</v>
      </c>
      <c r="V140" s="237">
        <v>22</v>
      </c>
      <c r="W140" s="23">
        <v>7</v>
      </c>
      <c r="X140" s="23">
        <v>15</v>
      </c>
      <c r="Y140" s="23">
        <v>45</v>
      </c>
      <c r="Z140">
        <v>2</v>
      </c>
      <c r="AA140">
        <v>55</v>
      </c>
      <c r="AC140" s="26" t="str">
        <f t="shared" si="4"/>
        <v>22º7'15''</v>
      </c>
      <c r="AD140" s="26" t="str">
        <f t="shared" si="5"/>
        <v>45º2'55''</v>
      </c>
    </row>
    <row r="141" spans="1:30" ht="18" customHeight="1">
      <c r="A141" s="23">
        <v>822</v>
      </c>
      <c r="B141" s="23" t="s">
        <v>834</v>
      </c>
      <c r="C141" s="3">
        <v>40949</v>
      </c>
      <c r="D141" s="3">
        <v>41158</v>
      </c>
      <c r="E141" s="23" t="s">
        <v>1321</v>
      </c>
      <c r="F141" s="23" t="s">
        <v>1322</v>
      </c>
      <c r="G141" s="23" t="s">
        <v>1737</v>
      </c>
      <c r="H141" s="23" t="s">
        <v>7624</v>
      </c>
      <c r="I141" s="3">
        <v>41164</v>
      </c>
      <c r="J141" s="23" t="s">
        <v>1738</v>
      </c>
      <c r="K141" s="23" t="s">
        <v>1252</v>
      </c>
      <c r="L141" s="23" t="s">
        <v>4401</v>
      </c>
      <c r="M141" s="23" t="s">
        <v>1739</v>
      </c>
      <c r="N141" s="23" t="s">
        <v>7625</v>
      </c>
      <c r="O141" s="23" t="s">
        <v>4973</v>
      </c>
      <c r="P141" s="3">
        <v>41171</v>
      </c>
      <c r="Q141" s="37" t="s">
        <v>3070</v>
      </c>
      <c r="R141" s="23" t="s">
        <v>9802</v>
      </c>
      <c r="S141" s="23" t="s">
        <v>9803</v>
      </c>
      <c r="T141" s="23" t="s">
        <v>4074</v>
      </c>
      <c r="U141" s="23" t="s">
        <v>458</v>
      </c>
      <c r="V141" s="237">
        <v>20</v>
      </c>
      <c r="W141" s="23">
        <v>45</v>
      </c>
      <c r="X141" s="23">
        <v>52</v>
      </c>
      <c r="Y141" s="23">
        <v>42</v>
      </c>
      <c r="Z141">
        <v>52</v>
      </c>
      <c r="AA141">
        <v>49</v>
      </c>
      <c r="AC141" s="26" t="str">
        <f t="shared" si="4"/>
        <v>20º45'52''</v>
      </c>
      <c r="AD141" s="26" t="str">
        <f t="shared" si="5"/>
        <v>42º52'49''</v>
      </c>
    </row>
    <row r="142" spans="1:30" ht="18" customHeight="1">
      <c r="A142" s="23">
        <v>823</v>
      </c>
      <c r="B142" s="23" t="s">
        <v>836</v>
      </c>
      <c r="C142" s="3">
        <v>40949</v>
      </c>
      <c r="D142" s="3">
        <v>40994</v>
      </c>
      <c r="E142" s="23" t="s">
        <v>1321</v>
      </c>
      <c r="F142" s="23" t="s">
        <v>1322</v>
      </c>
      <c r="G142" s="23" t="s">
        <v>1740</v>
      </c>
      <c r="H142" s="23" t="s">
        <v>1273</v>
      </c>
      <c r="I142" s="3">
        <v>40970</v>
      </c>
      <c r="J142" s="23" t="s">
        <v>1741</v>
      </c>
      <c r="K142" s="23" t="s">
        <v>1230</v>
      </c>
      <c r="L142" s="23" t="s">
        <v>4402</v>
      </c>
      <c r="M142" s="23" t="s">
        <v>1742</v>
      </c>
      <c r="N142" s="23" t="s">
        <v>1274</v>
      </c>
      <c r="O142" s="23" t="s">
        <v>1743</v>
      </c>
      <c r="P142" s="3">
        <v>40970</v>
      </c>
      <c r="Q142" s="37" t="s">
        <v>458</v>
      </c>
      <c r="R142" s="23" t="s">
        <v>458</v>
      </c>
      <c r="S142" s="23" t="s">
        <v>9804</v>
      </c>
      <c r="T142" s="23" t="s">
        <v>15024</v>
      </c>
      <c r="U142" s="23" t="s">
        <v>458</v>
      </c>
      <c r="V142" s="237">
        <v>21</v>
      </c>
      <c r="W142" s="23">
        <v>45</v>
      </c>
      <c r="X142" s="23">
        <v>24</v>
      </c>
      <c r="Y142" s="23">
        <v>45</v>
      </c>
      <c r="Z142">
        <v>32</v>
      </c>
      <c r="AA142">
        <v>37</v>
      </c>
      <c r="AC142" s="26" t="str">
        <f t="shared" si="4"/>
        <v>21º45'24''</v>
      </c>
      <c r="AD142" s="26" t="str">
        <f t="shared" si="5"/>
        <v>45º32'37''</v>
      </c>
    </row>
    <row r="143" spans="1:30" ht="18" customHeight="1">
      <c r="A143" s="23">
        <v>824</v>
      </c>
      <c r="B143" s="23" t="s">
        <v>838</v>
      </c>
      <c r="C143" s="3">
        <v>40949</v>
      </c>
      <c r="D143" s="3">
        <v>41105</v>
      </c>
      <c r="E143" s="23" t="s">
        <v>1321</v>
      </c>
      <c r="F143" s="23" t="s">
        <v>1322</v>
      </c>
      <c r="G143" s="23" t="s">
        <v>1744</v>
      </c>
      <c r="H143" s="23" t="s">
        <v>5064</v>
      </c>
      <c r="I143" s="3">
        <v>41109</v>
      </c>
      <c r="J143" s="23" t="s">
        <v>1745</v>
      </c>
      <c r="K143" s="23" t="s">
        <v>1244</v>
      </c>
      <c r="L143" s="23" t="s">
        <v>4403</v>
      </c>
      <c r="M143" s="23" t="s">
        <v>3917</v>
      </c>
      <c r="N143" s="23" t="s">
        <v>5222</v>
      </c>
      <c r="O143" s="23" t="s">
        <v>4998</v>
      </c>
      <c r="P143" s="3">
        <v>41110</v>
      </c>
      <c r="Q143" s="37" t="s">
        <v>3910</v>
      </c>
      <c r="R143" s="23" t="s">
        <v>9805</v>
      </c>
      <c r="S143" s="23" t="s">
        <v>9806</v>
      </c>
      <c r="T143" s="23" t="s">
        <v>4074</v>
      </c>
      <c r="U143" s="23" t="s">
        <v>4116</v>
      </c>
      <c r="V143" s="237">
        <v>21</v>
      </c>
      <c r="W143" s="23">
        <v>5</v>
      </c>
      <c r="X143" s="23">
        <v>50</v>
      </c>
      <c r="Y143" s="23">
        <v>45</v>
      </c>
      <c r="Z143">
        <v>5</v>
      </c>
      <c r="AA143">
        <v>20</v>
      </c>
      <c r="AC143" s="26" t="str">
        <f t="shared" si="4"/>
        <v>21º5'50''</v>
      </c>
      <c r="AD143" s="26" t="str">
        <f t="shared" si="5"/>
        <v>45º5'20''</v>
      </c>
    </row>
    <row r="144" spans="1:30" ht="18" customHeight="1">
      <c r="A144" s="23">
        <v>825</v>
      </c>
      <c r="B144" s="23" t="s">
        <v>840</v>
      </c>
      <c r="C144" s="3">
        <v>40949</v>
      </c>
      <c r="D144" s="3">
        <v>41105</v>
      </c>
      <c r="E144" s="23" t="s">
        <v>1321</v>
      </c>
      <c r="F144" s="23" t="s">
        <v>1322</v>
      </c>
      <c r="G144" s="23" t="s">
        <v>1746</v>
      </c>
      <c r="H144" s="23" t="s">
        <v>7936</v>
      </c>
      <c r="I144" s="3">
        <v>41169</v>
      </c>
      <c r="J144" s="23" t="s">
        <v>1747</v>
      </c>
      <c r="K144" s="23" t="s">
        <v>4789</v>
      </c>
      <c r="L144" s="23" t="s">
        <v>4404</v>
      </c>
      <c r="M144" s="23" t="s">
        <v>3918</v>
      </c>
      <c r="N144" s="23" t="s">
        <v>8104</v>
      </c>
      <c r="O144" s="23" t="s">
        <v>2039</v>
      </c>
      <c r="P144" s="3">
        <v>41180</v>
      </c>
      <c r="Q144" s="37" t="s">
        <v>458</v>
      </c>
      <c r="R144" s="23" t="s">
        <v>9807</v>
      </c>
      <c r="S144" s="23" t="s">
        <v>9808</v>
      </c>
      <c r="T144" s="37" t="s">
        <v>4074</v>
      </c>
      <c r="U144" s="23" t="s">
        <v>15035</v>
      </c>
      <c r="V144" s="237">
        <v>21</v>
      </c>
      <c r="W144" s="23">
        <v>11</v>
      </c>
      <c r="X144" s="23">
        <v>9</v>
      </c>
      <c r="Y144" s="23">
        <v>45</v>
      </c>
      <c r="Z144">
        <v>3</v>
      </c>
      <c r="AA144">
        <v>24</v>
      </c>
      <c r="AC144" s="26" t="str">
        <f t="shared" si="4"/>
        <v>21º11'9''</v>
      </c>
      <c r="AD144" s="26" t="str">
        <f t="shared" si="5"/>
        <v>45º3'24''</v>
      </c>
    </row>
    <row r="145" spans="1:30" ht="18" customHeight="1">
      <c r="A145" s="23">
        <v>826</v>
      </c>
      <c r="B145" s="23" t="s">
        <v>842</v>
      </c>
      <c r="C145" s="3">
        <v>40949</v>
      </c>
      <c r="D145" s="3">
        <v>41105</v>
      </c>
      <c r="E145" s="23" t="s">
        <v>1321</v>
      </c>
      <c r="F145" s="23" t="s">
        <v>1322</v>
      </c>
      <c r="G145" s="23" t="s">
        <v>1748</v>
      </c>
      <c r="H145" s="23" t="s">
        <v>5065</v>
      </c>
      <c r="I145" s="3">
        <v>41107</v>
      </c>
      <c r="J145" s="23" t="s">
        <v>1749</v>
      </c>
      <c r="K145" s="23" t="s">
        <v>1245</v>
      </c>
      <c r="L145" s="23" t="s">
        <v>4405</v>
      </c>
      <c r="M145" s="23" t="s">
        <v>1750</v>
      </c>
      <c r="N145" s="23" t="s">
        <v>5159</v>
      </c>
      <c r="O145" s="23" t="s">
        <v>1411</v>
      </c>
      <c r="P145" s="3">
        <v>41107</v>
      </c>
      <c r="Q145" s="37" t="s">
        <v>3910</v>
      </c>
      <c r="R145" s="23" t="s">
        <v>9809</v>
      </c>
      <c r="S145" s="23" t="s">
        <v>9810</v>
      </c>
      <c r="T145" s="23" t="s">
        <v>4074</v>
      </c>
      <c r="U145" s="23" t="s">
        <v>4257</v>
      </c>
      <c r="V145" s="237">
        <v>21</v>
      </c>
      <c r="W145" s="23">
        <v>15</v>
      </c>
      <c r="X145" s="23">
        <v>9</v>
      </c>
      <c r="Y145" s="23">
        <v>45</v>
      </c>
      <c r="Z145">
        <v>30</v>
      </c>
      <c r="AA145">
        <v>25</v>
      </c>
      <c r="AC145" s="26" t="str">
        <f t="shared" si="4"/>
        <v>21º15'9''</v>
      </c>
      <c r="AD145" s="26" t="str">
        <f t="shared" si="5"/>
        <v>45º30'25''</v>
      </c>
    </row>
    <row r="146" spans="1:30" ht="18" customHeight="1">
      <c r="A146" s="23">
        <v>827</v>
      </c>
      <c r="B146" s="23" t="s">
        <v>844</v>
      </c>
      <c r="C146" s="3">
        <v>40949</v>
      </c>
      <c r="D146" s="3">
        <v>41086</v>
      </c>
      <c r="E146" s="23" t="s">
        <v>1321</v>
      </c>
      <c r="F146" s="23" t="s">
        <v>1322</v>
      </c>
      <c r="G146" s="23" t="s">
        <v>1751</v>
      </c>
      <c r="H146" s="23" t="s">
        <v>4406</v>
      </c>
      <c r="I146" s="3">
        <v>41094</v>
      </c>
      <c r="J146" s="23" t="s">
        <v>1752</v>
      </c>
      <c r="K146" s="23" t="s">
        <v>1246</v>
      </c>
      <c r="L146" s="23" t="s">
        <v>4407</v>
      </c>
      <c r="M146" s="23" t="s">
        <v>1753</v>
      </c>
      <c r="N146" s="23" t="s">
        <v>4408</v>
      </c>
      <c r="O146" s="23" t="s">
        <v>1733</v>
      </c>
      <c r="P146" s="3">
        <v>41094</v>
      </c>
      <c r="Q146" s="37" t="s">
        <v>3423</v>
      </c>
      <c r="R146" s="23" t="s">
        <v>9811</v>
      </c>
      <c r="S146" s="23" t="s">
        <v>9812</v>
      </c>
      <c r="T146" s="23" t="s">
        <v>4074</v>
      </c>
      <c r="U146" s="23" t="s">
        <v>15036</v>
      </c>
      <c r="V146" s="237">
        <v>21</v>
      </c>
      <c r="W146" s="23">
        <v>35</v>
      </c>
      <c r="X146" s="23">
        <v>2</v>
      </c>
      <c r="Y146" s="23">
        <v>45</v>
      </c>
      <c r="Z146">
        <v>4</v>
      </c>
      <c r="AA146">
        <v>28</v>
      </c>
      <c r="AC146" s="26" t="str">
        <f t="shared" si="4"/>
        <v>21º35'2''</v>
      </c>
      <c r="AD146" s="26" t="str">
        <f t="shared" si="5"/>
        <v>45º4'28''</v>
      </c>
    </row>
    <row r="147" spans="1:30" ht="18" customHeight="1">
      <c r="A147" s="23">
        <v>829</v>
      </c>
      <c r="B147" s="23" t="s">
        <v>846</v>
      </c>
      <c r="C147" s="3">
        <v>40949</v>
      </c>
      <c r="D147" s="3">
        <v>41105</v>
      </c>
      <c r="E147" s="23" t="s">
        <v>1321</v>
      </c>
      <c r="F147" s="23" t="s">
        <v>1322</v>
      </c>
      <c r="G147" s="23" t="s">
        <v>1754</v>
      </c>
      <c r="H147" s="23" t="s">
        <v>5223</v>
      </c>
      <c r="I147" s="3">
        <v>41152</v>
      </c>
      <c r="J147" s="23" t="s">
        <v>1755</v>
      </c>
      <c r="K147" s="23" t="s">
        <v>4790</v>
      </c>
      <c r="L147" s="23" t="s">
        <v>4409</v>
      </c>
      <c r="M147" s="23" t="s">
        <v>1756</v>
      </c>
      <c r="N147" s="23" t="s">
        <v>8386</v>
      </c>
      <c r="O147" s="23" t="s">
        <v>4988</v>
      </c>
      <c r="P147" s="3">
        <v>41190</v>
      </c>
      <c r="Q147" s="37" t="s">
        <v>458</v>
      </c>
      <c r="R147" s="23" t="s">
        <v>9813</v>
      </c>
      <c r="S147" s="23" t="s">
        <v>9814</v>
      </c>
      <c r="T147" s="37" t="s">
        <v>4074</v>
      </c>
      <c r="U147" s="23" t="s">
        <v>15037</v>
      </c>
      <c r="V147" s="237">
        <v>21</v>
      </c>
      <c r="W147" s="23">
        <v>43</v>
      </c>
      <c r="X147" s="23">
        <v>20</v>
      </c>
      <c r="Y147" s="23">
        <v>44</v>
      </c>
      <c r="Z147">
        <v>59</v>
      </c>
      <c r="AA147">
        <v>7</v>
      </c>
      <c r="AC147" s="26" t="str">
        <f t="shared" si="4"/>
        <v>21º43'20''</v>
      </c>
      <c r="AD147" s="26" t="str">
        <f t="shared" si="5"/>
        <v>44º59'7''</v>
      </c>
    </row>
    <row r="148" spans="1:30" ht="18" customHeight="1">
      <c r="A148" s="23">
        <v>831</v>
      </c>
      <c r="B148" s="23" t="s">
        <v>848</v>
      </c>
      <c r="C148" s="3">
        <v>40949</v>
      </c>
      <c r="D148" s="3">
        <v>40994</v>
      </c>
      <c r="E148" s="23" t="s">
        <v>1321</v>
      </c>
      <c r="F148" s="23" t="s">
        <v>1322</v>
      </c>
      <c r="G148" s="23" t="s">
        <v>1757</v>
      </c>
      <c r="H148" s="23" t="s">
        <v>1204</v>
      </c>
      <c r="I148" s="3">
        <v>40966</v>
      </c>
      <c r="J148" s="23" t="s">
        <v>1758</v>
      </c>
      <c r="K148" s="23" t="s">
        <v>1199</v>
      </c>
      <c r="L148" s="23" t="s">
        <v>4410</v>
      </c>
      <c r="M148" s="23" t="s">
        <v>1759</v>
      </c>
      <c r="N148" s="23" t="s">
        <v>1200</v>
      </c>
      <c r="O148" s="23" t="s">
        <v>1382</v>
      </c>
      <c r="P148" s="3">
        <v>40966</v>
      </c>
      <c r="Q148" s="37" t="s">
        <v>458</v>
      </c>
      <c r="R148" s="23" t="s">
        <v>458</v>
      </c>
      <c r="S148" s="23" t="s">
        <v>9815</v>
      </c>
      <c r="T148" s="23" t="s">
        <v>4074</v>
      </c>
      <c r="U148" s="23" t="s">
        <v>458</v>
      </c>
      <c r="V148" s="237">
        <v>19</v>
      </c>
      <c r="W148" s="23">
        <v>56</v>
      </c>
      <c r="X148" s="23">
        <v>57</v>
      </c>
      <c r="Y148" s="23">
        <v>45</v>
      </c>
      <c r="Z148">
        <v>9</v>
      </c>
      <c r="AA148">
        <v>54</v>
      </c>
      <c r="AC148" s="26" t="str">
        <f t="shared" si="4"/>
        <v>19º56'57''</v>
      </c>
      <c r="AD148" s="26" t="str">
        <f t="shared" si="5"/>
        <v>45º9'54''</v>
      </c>
    </row>
    <row r="149" spans="1:30" ht="18" customHeight="1">
      <c r="A149" s="23">
        <v>869</v>
      </c>
      <c r="B149" s="23" t="s">
        <v>918</v>
      </c>
      <c r="C149" s="3">
        <v>40952</v>
      </c>
      <c r="D149" s="3">
        <v>40997</v>
      </c>
      <c r="E149" s="23" t="s">
        <v>1321</v>
      </c>
      <c r="F149" s="23" t="s">
        <v>1322</v>
      </c>
      <c r="G149" s="23" t="s">
        <v>935</v>
      </c>
      <c r="H149" s="23" t="s">
        <v>2051</v>
      </c>
      <c r="I149" s="3">
        <v>40996</v>
      </c>
      <c r="J149" s="23" t="s">
        <v>1760</v>
      </c>
      <c r="K149" s="23" t="s">
        <v>1249</v>
      </c>
      <c r="L149" s="23" t="s">
        <v>4411</v>
      </c>
      <c r="M149" s="23" t="s">
        <v>1761</v>
      </c>
      <c r="N149" s="23" t="s">
        <v>2182</v>
      </c>
      <c r="O149" s="23" t="s">
        <v>2183</v>
      </c>
      <c r="P149" s="3">
        <v>41002</v>
      </c>
      <c r="Q149" s="37" t="s">
        <v>458</v>
      </c>
      <c r="R149" s="23" t="s">
        <v>458</v>
      </c>
      <c r="S149" s="23" t="s">
        <v>9816</v>
      </c>
      <c r="T149" s="37" t="s">
        <v>4074</v>
      </c>
      <c r="U149" s="37" t="s">
        <v>458</v>
      </c>
      <c r="V149" s="237">
        <v>19</v>
      </c>
      <c r="W149" s="23">
        <v>25</v>
      </c>
      <c r="X149" s="23">
        <v>7</v>
      </c>
      <c r="Y149" s="23">
        <v>43</v>
      </c>
      <c r="Z149">
        <v>19</v>
      </c>
      <c r="AA149">
        <v>15</v>
      </c>
      <c r="AC149" s="26" t="str">
        <f t="shared" si="4"/>
        <v>19º25'7''</v>
      </c>
      <c r="AD149" s="26" t="str">
        <f t="shared" si="5"/>
        <v>43º19'15''</v>
      </c>
    </row>
    <row r="150" spans="1:30" ht="18" customHeight="1">
      <c r="A150" s="23">
        <v>832</v>
      </c>
      <c r="B150" s="23" t="s">
        <v>923</v>
      </c>
      <c r="C150" s="3">
        <v>40952</v>
      </c>
      <c r="D150" s="3">
        <v>41108</v>
      </c>
      <c r="E150" s="23" t="s">
        <v>1321</v>
      </c>
      <c r="F150" s="23" t="s">
        <v>1322</v>
      </c>
      <c r="G150" s="23" t="s">
        <v>940</v>
      </c>
      <c r="H150" s="23" t="s">
        <v>5310</v>
      </c>
      <c r="I150" s="3">
        <v>41130</v>
      </c>
      <c r="J150" s="23" t="s">
        <v>1762</v>
      </c>
      <c r="K150" s="23" t="s">
        <v>1255</v>
      </c>
      <c r="L150" s="23" t="s">
        <v>4412</v>
      </c>
      <c r="M150" s="23" t="s">
        <v>1763</v>
      </c>
      <c r="N150" s="23" t="s">
        <v>6046</v>
      </c>
      <c r="O150" s="23" t="s">
        <v>5884</v>
      </c>
      <c r="P150" s="3">
        <v>41131</v>
      </c>
      <c r="Q150" s="37" t="s">
        <v>3910</v>
      </c>
      <c r="R150" s="23" t="s">
        <v>9817</v>
      </c>
      <c r="S150" s="23" t="s">
        <v>9818</v>
      </c>
      <c r="T150" s="23" t="s">
        <v>4074</v>
      </c>
      <c r="U150" s="23" t="s">
        <v>5145</v>
      </c>
      <c r="V150" s="237">
        <v>21</v>
      </c>
      <c r="W150" s="23">
        <v>17</v>
      </c>
      <c r="X150" s="23">
        <v>29</v>
      </c>
      <c r="Y150" s="23">
        <v>42</v>
      </c>
      <c r="Z150">
        <v>33</v>
      </c>
      <c r="AA150">
        <v>49</v>
      </c>
      <c r="AC150" s="26" t="str">
        <f t="shared" si="4"/>
        <v>21º17'29''</v>
      </c>
      <c r="AD150" s="26" t="str">
        <f t="shared" si="5"/>
        <v>42º33'49''</v>
      </c>
    </row>
    <row r="151" spans="1:30" ht="18" customHeight="1">
      <c r="A151" s="23">
        <v>834</v>
      </c>
      <c r="B151" s="23" t="s">
        <v>909</v>
      </c>
      <c r="C151" s="3">
        <v>40952</v>
      </c>
      <c r="D151" s="3">
        <v>41108</v>
      </c>
      <c r="E151" s="23" t="s">
        <v>1321</v>
      </c>
      <c r="F151" s="23" t="s">
        <v>1322</v>
      </c>
      <c r="G151" s="23" t="s">
        <v>928</v>
      </c>
      <c r="H151" s="23" t="s">
        <v>5882</v>
      </c>
      <c r="I151" s="3">
        <v>41152</v>
      </c>
      <c r="J151" s="23" t="s">
        <v>1764</v>
      </c>
      <c r="K151" s="23" t="s">
        <v>1253</v>
      </c>
      <c r="L151" s="23" t="s">
        <v>4413</v>
      </c>
      <c r="M151" s="23" t="s">
        <v>1765</v>
      </c>
      <c r="N151" s="23" t="s">
        <v>5883</v>
      </c>
      <c r="O151" s="23" t="s">
        <v>5884</v>
      </c>
      <c r="P151" s="3">
        <v>41134</v>
      </c>
      <c r="Q151" s="37" t="s">
        <v>3910</v>
      </c>
      <c r="R151" s="23" t="s">
        <v>9819</v>
      </c>
      <c r="S151" s="23" t="s">
        <v>9820</v>
      </c>
      <c r="T151" s="23" t="s">
        <v>4074</v>
      </c>
      <c r="U151" s="23" t="s">
        <v>5145</v>
      </c>
      <c r="V151" s="237">
        <v>21</v>
      </c>
      <c r="W151" s="23">
        <v>12</v>
      </c>
      <c r="X151" s="23">
        <v>20</v>
      </c>
      <c r="Y151" s="23">
        <v>42</v>
      </c>
      <c r="Z151">
        <v>52</v>
      </c>
      <c r="AA151">
        <v>2</v>
      </c>
      <c r="AC151" s="26" t="str">
        <f t="shared" si="4"/>
        <v>21º12'20''</v>
      </c>
      <c r="AD151" s="26" t="str">
        <f t="shared" si="5"/>
        <v>42º52'2''</v>
      </c>
    </row>
    <row r="152" spans="1:30" ht="18" customHeight="1">
      <c r="A152" s="23">
        <v>836</v>
      </c>
      <c r="B152" s="23" t="s">
        <v>914</v>
      </c>
      <c r="C152" s="3">
        <v>40952</v>
      </c>
      <c r="D152" s="3">
        <v>40997</v>
      </c>
      <c r="E152" s="23" t="s">
        <v>1321</v>
      </c>
      <c r="F152" s="23" t="s">
        <v>1322</v>
      </c>
      <c r="G152" s="23" t="s">
        <v>932</v>
      </c>
      <c r="H152" s="23" t="s">
        <v>1286</v>
      </c>
      <c r="I152" s="3">
        <v>40974</v>
      </c>
      <c r="J152" s="23" t="s">
        <v>1766</v>
      </c>
      <c r="K152" s="23" t="s">
        <v>1235</v>
      </c>
      <c r="L152" s="23" t="s">
        <v>4414</v>
      </c>
      <c r="M152" s="23" t="s">
        <v>1767</v>
      </c>
      <c r="N152" s="23" t="s">
        <v>1768</v>
      </c>
      <c r="O152" s="23" t="s">
        <v>1769</v>
      </c>
      <c r="P152" s="3">
        <v>40974</v>
      </c>
      <c r="Q152" s="37" t="s">
        <v>458</v>
      </c>
      <c r="R152" s="23" t="s">
        <v>458</v>
      </c>
      <c r="S152" s="23" t="s">
        <v>9821</v>
      </c>
      <c r="T152" s="23" t="s">
        <v>4074</v>
      </c>
      <c r="U152" s="23" t="s">
        <v>458</v>
      </c>
      <c r="V152" s="237">
        <v>20</v>
      </c>
      <c r="W152" s="23">
        <v>45</v>
      </c>
      <c r="X152" s="23">
        <v>51</v>
      </c>
      <c r="Y152" s="23">
        <v>43</v>
      </c>
      <c r="Z152">
        <v>11</v>
      </c>
      <c r="AA152">
        <v>0</v>
      </c>
      <c r="AC152" s="26" t="str">
        <f t="shared" si="4"/>
        <v>20º45'51''</v>
      </c>
      <c r="AD152" s="26" t="str">
        <f t="shared" si="5"/>
        <v>43º11'0''</v>
      </c>
    </row>
    <row r="153" spans="1:30" ht="18" customHeight="1">
      <c r="A153" s="23">
        <v>839</v>
      </c>
      <c r="B153" s="23" t="s">
        <v>920</v>
      </c>
      <c r="C153" s="3">
        <v>40952</v>
      </c>
      <c r="D153" s="3">
        <v>41108</v>
      </c>
      <c r="E153" s="23" t="s">
        <v>1321</v>
      </c>
      <c r="F153" s="23" t="s">
        <v>1322</v>
      </c>
      <c r="G153" s="23" t="s">
        <v>937</v>
      </c>
      <c r="H153" s="23" t="s">
        <v>5224</v>
      </c>
      <c r="I153" s="3">
        <v>41115</v>
      </c>
      <c r="J153" s="23" t="s">
        <v>1770</v>
      </c>
      <c r="K153" s="23" t="s">
        <v>3919</v>
      </c>
      <c r="L153" s="23" t="s">
        <v>4415</v>
      </c>
      <c r="M153" s="23" t="s">
        <v>3920</v>
      </c>
      <c r="N153" s="23" t="s">
        <v>5311</v>
      </c>
      <c r="O153" s="23" t="s">
        <v>4998</v>
      </c>
      <c r="P153" s="3">
        <v>41114</v>
      </c>
      <c r="Q153" s="37" t="s">
        <v>458</v>
      </c>
      <c r="R153" s="23" t="s">
        <v>9822</v>
      </c>
      <c r="S153" s="23" t="s">
        <v>9823</v>
      </c>
      <c r="T153" s="37" t="s">
        <v>4074</v>
      </c>
      <c r="U153" s="23" t="s">
        <v>458</v>
      </c>
      <c r="V153" s="237">
        <v>20</v>
      </c>
      <c r="W153" s="23">
        <v>15</v>
      </c>
      <c r="X153" s="23">
        <v>19</v>
      </c>
      <c r="Y153" s="23">
        <v>45</v>
      </c>
      <c r="Z153">
        <v>12</v>
      </c>
      <c r="AA153">
        <v>35</v>
      </c>
      <c r="AC153" s="26" t="str">
        <f t="shared" si="4"/>
        <v>20º15'19''</v>
      </c>
      <c r="AD153" s="26" t="str">
        <f t="shared" si="5"/>
        <v>45º12'35''</v>
      </c>
    </row>
    <row r="154" spans="1:30" ht="18" customHeight="1">
      <c r="A154" s="23">
        <v>842</v>
      </c>
      <c r="B154" s="23" t="s">
        <v>905</v>
      </c>
      <c r="C154" s="3">
        <v>40952</v>
      </c>
      <c r="D154" s="3">
        <v>41108</v>
      </c>
      <c r="E154" s="23" t="s">
        <v>1321</v>
      </c>
      <c r="F154" s="23" t="s">
        <v>1322</v>
      </c>
      <c r="G154" s="23" t="s">
        <v>924</v>
      </c>
      <c r="H154" s="23" t="s">
        <v>5441</v>
      </c>
      <c r="I154" s="3">
        <v>41117</v>
      </c>
      <c r="J154" s="23" t="s">
        <v>1771</v>
      </c>
      <c r="K154" s="23" t="s">
        <v>3921</v>
      </c>
      <c r="L154" s="23" t="s">
        <v>4416</v>
      </c>
      <c r="M154" s="23" t="s">
        <v>3922</v>
      </c>
      <c r="N154" s="23" t="s">
        <v>5442</v>
      </c>
      <c r="O154" s="23" t="s">
        <v>5319</v>
      </c>
      <c r="P154" s="3">
        <v>41117</v>
      </c>
      <c r="Q154" s="37" t="s">
        <v>458</v>
      </c>
      <c r="R154" s="23" t="s">
        <v>9824</v>
      </c>
      <c r="S154" s="23" t="s">
        <v>9825</v>
      </c>
      <c r="T154" s="37" t="s">
        <v>4074</v>
      </c>
      <c r="U154" s="23" t="s">
        <v>15038</v>
      </c>
      <c r="V154" s="237">
        <v>19</v>
      </c>
      <c r="W154" s="23">
        <v>13</v>
      </c>
      <c r="X154" s="23">
        <v>9</v>
      </c>
      <c r="Y154" s="23">
        <v>45</v>
      </c>
      <c r="Z154">
        <v>57</v>
      </c>
      <c r="AA154">
        <v>51</v>
      </c>
      <c r="AC154" s="26" t="str">
        <f t="shared" si="4"/>
        <v>19º13'9''</v>
      </c>
      <c r="AD154" s="26" t="str">
        <f t="shared" si="5"/>
        <v>45º57'51''</v>
      </c>
    </row>
    <row r="155" spans="1:30" ht="18" customHeight="1">
      <c r="A155" s="23" t="s">
        <v>4836</v>
      </c>
      <c r="B155" s="23" t="s">
        <v>910</v>
      </c>
      <c r="C155" s="3">
        <v>40952</v>
      </c>
      <c r="D155" s="3">
        <v>40997</v>
      </c>
      <c r="E155" s="23" t="s">
        <v>1330</v>
      </c>
      <c r="F155" s="23" t="s">
        <v>1322</v>
      </c>
      <c r="G155" s="23" t="s">
        <v>166</v>
      </c>
      <c r="H155" s="23" t="s">
        <v>1772</v>
      </c>
      <c r="I155" s="3">
        <v>40995</v>
      </c>
      <c r="J155" s="23" t="s">
        <v>1773</v>
      </c>
      <c r="K155" s="23" t="s">
        <v>1774</v>
      </c>
      <c r="L155" s="23" t="s">
        <v>4417</v>
      </c>
      <c r="M155" s="23" t="s">
        <v>1775</v>
      </c>
      <c r="N155" s="23" t="s">
        <v>458</v>
      </c>
      <c r="O155" s="23" t="s">
        <v>458</v>
      </c>
      <c r="P155" s="23" t="s">
        <v>458</v>
      </c>
      <c r="Q155" s="37" t="s">
        <v>4837</v>
      </c>
      <c r="R155" s="23" t="s">
        <v>458</v>
      </c>
      <c r="S155" s="23" t="s">
        <v>9826</v>
      </c>
      <c r="T155" s="23" t="s">
        <v>4074</v>
      </c>
      <c r="U155" s="37" t="s">
        <v>458</v>
      </c>
      <c r="V155" s="237" t="s">
        <v>458</v>
      </c>
      <c r="W155" s="23" t="s">
        <v>458</v>
      </c>
      <c r="X155" s="23" t="s">
        <v>458</v>
      </c>
      <c r="Y155" s="23" t="s">
        <v>458</v>
      </c>
      <c r="Z155" s="23" t="s">
        <v>458</v>
      </c>
      <c r="AA155" s="23" t="s">
        <v>458</v>
      </c>
      <c r="AC155" s="26" t="str">
        <f t="shared" si="4"/>
        <v>-º-'-''</v>
      </c>
      <c r="AD155" s="26" t="str">
        <f t="shared" si="5"/>
        <v>-º-'-''</v>
      </c>
    </row>
    <row r="156" spans="1:30" ht="18" customHeight="1">
      <c r="A156" s="23">
        <v>845</v>
      </c>
      <c r="B156" s="23" t="s">
        <v>915</v>
      </c>
      <c r="C156" s="3">
        <v>40952</v>
      </c>
      <c r="D156" s="3">
        <v>41108</v>
      </c>
      <c r="E156" s="23" t="s">
        <v>1321</v>
      </c>
      <c r="F156" s="23" t="s">
        <v>1322</v>
      </c>
      <c r="G156" s="23" t="s">
        <v>933</v>
      </c>
      <c r="H156" s="23" t="s">
        <v>5383</v>
      </c>
      <c r="I156" s="3">
        <v>41116</v>
      </c>
      <c r="J156" s="23" t="s">
        <v>1776</v>
      </c>
      <c r="K156" s="23" t="s">
        <v>4791</v>
      </c>
      <c r="L156" s="23" t="s">
        <v>4418</v>
      </c>
      <c r="M156" s="23" t="s">
        <v>1777</v>
      </c>
      <c r="N156" s="23" t="s">
        <v>6340</v>
      </c>
      <c r="O156" s="23" t="s">
        <v>5355</v>
      </c>
      <c r="P156" s="3">
        <v>41172</v>
      </c>
      <c r="Q156" s="37" t="s">
        <v>458</v>
      </c>
      <c r="R156" s="23" t="s">
        <v>9827</v>
      </c>
      <c r="S156" s="23" t="s">
        <v>9828</v>
      </c>
      <c r="T156" s="37" t="s">
        <v>4074</v>
      </c>
      <c r="U156" s="23" t="s">
        <v>4116</v>
      </c>
      <c r="V156" s="237">
        <v>21</v>
      </c>
      <c r="W156" s="23">
        <v>21</v>
      </c>
      <c r="X156" s="23">
        <v>9</v>
      </c>
      <c r="Y156" s="23">
        <v>42</v>
      </c>
      <c r="Z156">
        <v>28</v>
      </c>
      <c r="AA156">
        <v>8</v>
      </c>
      <c r="AC156" s="26" t="str">
        <f t="shared" si="4"/>
        <v>21º21'9''</v>
      </c>
      <c r="AD156" s="26" t="str">
        <f t="shared" si="5"/>
        <v>42º28'8''</v>
      </c>
    </row>
    <row r="157" spans="1:30" ht="18" customHeight="1">
      <c r="A157" s="23">
        <v>848</v>
      </c>
      <c r="B157" s="23" t="s">
        <v>921</v>
      </c>
      <c r="C157" s="3">
        <v>40952</v>
      </c>
      <c r="D157" s="3">
        <v>40997</v>
      </c>
      <c r="E157" s="23" t="s">
        <v>1321</v>
      </c>
      <c r="F157" s="23" t="s">
        <v>1322</v>
      </c>
      <c r="G157" s="23" t="s">
        <v>938</v>
      </c>
      <c r="H157" s="23" t="s">
        <v>1284</v>
      </c>
      <c r="I157" s="3">
        <v>40974</v>
      </c>
      <c r="J157" s="23" t="s">
        <v>1778</v>
      </c>
      <c r="K157" s="23" t="s">
        <v>1236</v>
      </c>
      <c r="L157" s="23" t="s">
        <v>4419</v>
      </c>
      <c r="M157" s="23" t="s">
        <v>1779</v>
      </c>
      <c r="N157" s="23" t="s">
        <v>1283</v>
      </c>
      <c r="O157" s="23" t="s">
        <v>1351</v>
      </c>
      <c r="P157" s="3">
        <v>40974</v>
      </c>
      <c r="Q157" s="23" t="s">
        <v>1780</v>
      </c>
      <c r="R157" s="23" t="s">
        <v>458</v>
      </c>
      <c r="S157" s="23" t="s">
        <v>9829</v>
      </c>
      <c r="T157" s="23" t="s">
        <v>4074</v>
      </c>
      <c r="U157" s="23" t="s">
        <v>458</v>
      </c>
      <c r="V157" s="237">
        <v>20</v>
      </c>
      <c r="W157" s="23">
        <v>8</v>
      </c>
      <c r="X157" s="23">
        <v>26</v>
      </c>
      <c r="Y157" s="23">
        <v>45</v>
      </c>
      <c r="Z157">
        <v>30</v>
      </c>
      <c r="AA157">
        <v>27</v>
      </c>
      <c r="AC157" s="26" t="str">
        <f t="shared" si="4"/>
        <v>20º8'26''</v>
      </c>
      <c r="AD157" s="26" t="str">
        <f t="shared" si="5"/>
        <v>45º30'27''</v>
      </c>
    </row>
    <row r="158" spans="1:30" ht="18" customHeight="1">
      <c r="A158" s="23">
        <v>849</v>
      </c>
      <c r="B158" s="23" t="s">
        <v>906</v>
      </c>
      <c r="C158" s="3">
        <v>40952</v>
      </c>
      <c r="D158" s="3">
        <v>40997</v>
      </c>
      <c r="E158" s="23" t="s">
        <v>1321</v>
      </c>
      <c r="F158" s="23" t="s">
        <v>1322</v>
      </c>
      <c r="G158" s="23" t="s">
        <v>925</v>
      </c>
      <c r="H158" s="23" t="s">
        <v>1271</v>
      </c>
      <c r="I158" s="3">
        <v>40969</v>
      </c>
      <c r="J158" s="23" t="s">
        <v>1781</v>
      </c>
      <c r="K158" s="23" t="s">
        <v>1231</v>
      </c>
      <c r="L158" s="23" t="s">
        <v>4420</v>
      </c>
      <c r="M158" s="23" t="s">
        <v>1782</v>
      </c>
      <c r="N158" s="23" t="s">
        <v>1272</v>
      </c>
      <c r="O158" s="23" t="s">
        <v>1339</v>
      </c>
      <c r="P158" s="3">
        <v>40970</v>
      </c>
      <c r="Q158" s="37" t="s">
        <v>458</v>
      </c>
      <c r="R158" s="23" t="s">
        <v>458</v>
      </c>
      <c r="S158" s="23" t="s">
        <v>9830</v>
      </c>
      <c r="T158" s="37" t="s">
        <v>15024</v>
      </c>
      <c r="U158" s="37" t="s">
        <v>458</v>
      </c>
      <c r="V158" s="237">
        <v>18</v>
      </c>
      <c r="W158" s="23">
        <v>46</v>
      </c>
      <c r="X158" s="23">
        <v>55</v>
      </c>
      <c r="Y158" s="23">
        <v>45</v>
      </c>
      <c r="Z158">
        <v>30</v>
      </c>
      <c r="AA158">
        <v>1</v>
      </c>
      <c r="AC158" s="26" t="str">
        <f t="shared" si="4"/>
        <v>18º46'55''</v>
      </c>
      <c r="AD158" s="26" t="str">
        <f t="shared" si="5"/>
        <v>45º30'1''</v>
      </c>
    </row>
    <row r="159" spans="1:30" ht="18" customHeight="1">
      <c r="A159" s="23">
        <v>851</v>
      </c>
      <c r="B159" s="23" t="s">
        <v>911</v>
      </c>
      <c r="C159" s="3">
        <v>40952</v>
      </c>
      <c r="D159" s="3">
        <v>40997</v>
      </c>
      <c r="E159" s="23" t="s">
        <v>1321</v>
      </c>
      <c r="F159" s="23" t="s">
        <v>1322</v>
      </c>
      <c r="G159" s="23" t="s">
        <v>929</v>
      </c>
      <c r="H159" s="23" t="s">
        <v>1783</v>
      </c>
      <c r="I159" s="3">
        <v>40955</v>
      </c>
      <c r="J159" s="23" t="s">
        <v>1784</v>
      </c>
      <c r="K159" s="23" t="s">
        <v>1184</v>
      </c>
      <c r="L159" s="23" t="s">
        <v>4421</v>
      </c>
      <c r="M159" s="23" t="s">
        <v>1785</v>
      </c>
      <c r="N159" s="23" t="s">
        <v>1786</v>
      </c>
      <c r="O159" s="23" t="s">
        <v>1382</v>
      </c>
      <c r="P159" s="3">
        <v>40956</v>
      </c>
      <c r="Q159" s="37" t="s">
        <v>458</v>
      </c>
      <c r="R159" s="23" t="s">
        <v>458</v>
      </c>
      <c r="S159" s="23" t="s">
        <v>9831</v>
      </c>
      <c r="T159" s="23" t="s">
        <v>4074</v>
      </c>
      <c r="U159" s="23" t="s">
        <v>458</v>
      </c>
      <c r="V159" s="237">
        <v>19</v>
      </c>
      <c r="W159" s="23">
        <v>31</v>
      </c>
      <c r="X159" s="23">
        <v>31</v>
      </c>
      <c r="Y159" s="23">
        <v>44</v>
      </c>
      <c r="Z159">
        <v>27</v>
      </c>
      <c r="AA159">
        <v>1</v>
      </c>
      <c r="AC159" s="26" t="str">
        <f t="shared" si="4"/>
        <v>19º31'31''</v>
      </c>
      <c r="AD159" s="26" t="str">
        <f t="shared" si="5"/>
        <v>44º27'1''</v>
      </c>
    </row>
    <row r="160" spans="1:30" ht="18" customHeight="1">
      <c r="A160" s="23">
        <v>853</v>
      </c>
      <c r="B160" s="23" t="s">
        <v>916</v>
      </c>
      <c r="C160" s="3">
        <v>40952</v>
      </c>
      <c r="D160" s="3">
        <v>40997</v>
      </c>
      <c r="E160" s="23" t="s">
        <v>1321</v>
      </c>
      <c r="F160" s="23" t="s">
        <v>1322</v>
      </c>
      <c r="G160" s="23" t="s">
        <v>163</v>
      </c>
      <c r="H160" s="23" t="s">
        <v>1280</v>
      </c>
      <c r="I160" s="3">
        <v>40970</v>
      </c>
      <c r="J160" s="23" t="s">
        <v>976</v>
      </c>
      <c r="K160" s="23" t="s">
        <v>977</v>
      </c>
      <c r="L160" s="23" t="s">
        <v>4263</v>
      </c>
      <c r="M160" s="23" t="s">
        <v>978</v>
      </c>
      <c r="N160" s="23" t="s">
        <v>1198</v>
      </c>
      <c r="O160" s="23" t="s">
        <v>1351</v>
      </c>
      <c r="P160" s="3">
        <v>40970</v>
      </c>
      <c r="Q160" s="37" t="s">
        <v>458</v>
      </c>
      <c r="R160" s="23" t="s">
        <v>458</v>
      </c>
      <c r="S160" s="23" t="s">
        <v>9832</v>
      </c>
      <c r="T160" s="37" t="s">
        <v>4074</v>
      </c>
      <c r="U160" s="37" t="s">
        <v>458</v>
      </c>
      <c r="V160" s="237">
        <v>20</v>
      </c>
      <c r="W160" s="23">
        <v>53</v>
      </c>
      <c r="X160" s="23">
        <v>58</v>
      </c>
      <c r="Y160" s="23">
        <v>45</v>
      </c>
      <c r="Z160">
        <v>16</v>
      </c>
      <c r="AA160">
        <v>26</v>
      </c>
      <c r="AC160" s="26" t="str">
        <f t="shared" si="4"/>
        <v>20º53'58''</v>
      </c>
      <c r="AD160" s="26" t="str">
        <f t="shared" si="5"/>
        <v>45º16'26''</v>
      </c>
    </row>
    <row r="161" spans="1:30" ht="18" customHeight="1">
      <c r="A161" s="23" t="s">
        <v>2013</v>
      </c>
      <c r="B161" s="23" t="s">
        <v>907</v>
      </c>
      <c r="C161" s="3">
        <v>40952</v>
      </c>
      <c r="D161" s="3">
        <v>40997</v>
      </c>
      <c r="E161" s="23" t="s">
        <v>1385</v>
      </c>
      <c r="F161" s="23" t="s">
        <v>1322</v>
      </c>
      <c r="G161" s="23" t="s">
        <v>926</v>
      </c>
      <c r="H161" s="23" t="s">
        <v>2173</v>
      </c>
      <c r="I161" s="3">
        <v>40974</v>
      </c>
      <c r="J161" s="23" t="s">
        <v>1788</v>
      </c>
      <c r="K161" s="23" t="s">
        <v>1232</v>
      </c>
      <c r="L161" s="23" t="s">
        <v>4422</v>
      </c>
      <c r="M161" s="23" t="s">
        <v>1789</v>
      </c>
      <c r="N161" s="23" t="s">
        <v>458</v>
      </c>
      <c r="O161" s="23" t="s">
        <v>458</v>
      </c>
      <c r="P161" s="23" t="s">
        <v>458</v>
      </c>
      <c r="Q161" s="37" t="s">
        <v>458</v>
      </c>
      <c r="R161" s="23" t="s">
        <v>458</v>
      </c>
      <c r="S161" s="23" t="s">
        <v>9833</v>
      </c>
      <c r="T161" s="37" t="s">
        <v>4074</v>
      </c>
      <c r="U161" s="37" t="s">
        <v>458</v>
      </c>
      <c r="V161" s="237" t="s">
        <v>458</v>
      </c>
      <c r="W161" s="23" t="s">
        <v>458</v>
      </c>
      <c r="X161" s="23" t="s">
        <v>458</v>
      </c>
      <c r="Y161" s="23" t="s">
        <v>458</v>
      </c>
      <c r="Z161" s="23" t="s">
        <v>458</v>
      </c>
      <c r="AA161" s="23" t="s">
        <v>458</v>
      </c>
      <c r="AC161" s="26" t="str">
        <f t="shared" si="4"/>
        <v>-º-'-''</v>
      </c>
      <c r="AD161" s="26" t="str">
        <f t="shared" si="5"/>
        <v>-º-'-''</v>
      </c>
    </row>
    <row r="162" spans="1:30" ht="18" customHeight="1">
      <c r="A162" s="23">
        <v>857</v>
      </c>
      <c r="B162" s="23" t="s">
        <v>912</v>
      </c>
      <c r="C162" s="3">
        <v>40952</v>
      </c>
      <c r="D162" s="3">
        <v>41108</v>
      </c>
      <c r="E162" s="23" t="s">
        <v>1321</v>
      </c>
      <c r="F162" s="23" t="s">
        <v>1322</v>
      </c>
      <c r="G162" s="23" t="s">
        <v>930</v>
      </c>
      <c r="H162" s="23" t="s">
        <v>5346</v>
      </c>
      <c r="I162" s="3">
        <v>41116</v>
      </c>
      <c r="J162" s="23" t="s">
        <v>1790</v>
      </c>
      <c r="K162" s="23" t="s">
        <v>1248</v>
      </c>
      <c r="L162" s="23" t="s">
        <v>4423</v>
      </c>
      <c r="M162" s="23" t="s">
        <v>3923</v>
      </c>
      <c r="N162" s="23" t="s">
        <v>5384</v>
      </c>
      <c r="O162" s="23" t="s">
        <v>5319</v>
      </c>
      <c r="P162" s="3">
        <v>41116</v>
      </c>
      <c r="Q162" s="37" t="s">
        <v>458</v>
      </c>
      <c r="R162" s="23" t="s">
        <v>9834</v>
      </c>
      <c r="S162" s="23" t="s">
        <v>9835</v>
      </c>
      <c r="T162" s="37" t="s">
        <v>4074</v>
      </c>
      <c r="U162" s="23" t="s">
        <v>15039</v>
      </c>
      <c r="V162" s="237">
        <v>19</v>
      </c>
      <c r="W162" s="23">
        <v>8</v>
      </c>
      <c r="X162" s="23">
        <v>58</v>
      </c>
      <c r="Y162" s="23">
        <v>45</v>
      </c>
      <c r="Z162">
        <v>42</v>
      </c>
      <c r="AA162">
        <v>36</v>
      </c>
      <c r="AC162" s="26" t="str">
        <f t="shared" si="4"/>
        <v>19º8'58''</v>
      </c>
      <c r="AD162" s="26" t="str">
        <f t="shared" si="5"/>
        <v>45º42'36''</v>
      </c>
    </row>
    <row r="163" spans="1:30" ht="18" customHeight="1">
      <c r="A163" s="23">
        <v>859</v>
      </c>
      <c r="B163" s="23" t="s">
        <v>917</v>
      </c>
      <c r="C163" s="3">
        <v>40952</v>
      </c>
      <c r="D163" s="3">
        <v>40997</v>
      </c>
      <c r="E163" s="23" t="s">
        <v>1321</v>
      </c>
      <c r="F163" s="23" t="s">
        <v>1322</v>
      </c>
      <c r="G163" s="23" t="s">
        <v>934</v>
      </c>
      <c r="H163" s="23" t="s">
        <v>1270</v>
      </c>
      <c r="I163" s="3">
        <v>40969</v>
      </c>
      <c r="J163" s="23" t="s">
        <v>1791</v>
      </c>
      <c r="K163" s="23" t="s">
        <v>1182</v>
      </c>
      <c r="L163" s="23" t="s">
        <v>4424</v>
      </c>
      <c r="M163" s="23" t="s">
        <v>1792</v>
      </c>
      <c r="N163" s="23" t="s">
        <v>1197</v>
      </c>
      <c r="O163" s="23" t="s">
        <v>1351</v>
      </c>
      <c r="P163" s="3">
        <v>40970</v>
      </c>
      <c r="Q163" s="37" t="s">
        <v>458</v>
      </c>
      <c r="R163" s="23" t="s">
        <v>458</v>
      </c>
      <c r="S163" s="23" t="s">
        <v>9836</v>
      </c>
      <c r="T163" s="37" t="s">
        <v>4074</v>
      </c>
      <c r="U163" s="37" t="s">
        <v>458</v>
      </c>
      <c r="V163" s="237">
        <v>20</v>
      </c>
      <c r="W163" s="23">
        <v>39</v>
      </c>
      <c r="X163" s="23">
        <v>33</v>
      </c>
      <c r="Y163" s="23">
        <v>44</v>
      </c>
      <c r="Z163">
        <v>20</v>
      </c>
      <c r="AA163">
        <v>5</v>
      </c>
      <c r="AC163" s="26" t="str">
        <f t="shared" si="4"/>
        <v>20º39'33''</v>
      </c>
      <c r="AD163" s="26" t="str">
        <f t="shared" si="5"/>
        <v>44º20'5''</v>
      </c>
    </row>
    <row r="164" spans="1:30" ht="18" customHeight="1">
      <c r="A164" s="23">
        <v>861</v>
      </c>
      <c r="B164" s="23" t="s">
        <v>922</v>
      </c>
      <c r="C164" s="3">
        <v>40952</v>
      </c>
      <c r="D164" s="3">
        <v>41089</v>
      </c>
      <c r="E164" s="23" t="s">
        <v>1321</v>
      </c>
      <c r="F164" s="23" t="s">
        <v>1322</v>
      </c>
      <c r="G164" s="23" t="s">
        <v>939</v>
      </c>
      <c r="H164" s="23" t="s">
        <v>3620</v>
      </c>
      <c r="I164" s="3">
        <v>41079</v>
      </c>
      <c r="J164" s="23" t="s">
        <v>1793</v>
      </c>
      <c r="K164" s="23" t="s">
        <v>1250</v>
      </c>
      <c r="L164" s="23" t="s">
        <v>4425</v>
      </c>
      <c r="M164" s="23" t="s">
        <v>1794</v>
      </c>
      <c r="N164" s="23" t="s">
        <v>3800</v>
      </c>
      <c r="O164" s="23" t="s">
        <v>2397</v>
      </c>
      <c r="P164" s="3">
        <v>41079</v>
      </c>
      <c r="Q164" s="37" t="s">
        <v>3424</v>
      </c>
      <c r="R164" s="23" t="s">
        <v>9837</v>
      </c>
      <c r="S164" s="23" t="s">
        <v>9838</v>
      </c>
      <c r="T164" s="23" t="s">
        <v>4074</v>
      </c>
      <c r="U164" s="23" t="s">
        <v>15040</v>
      </c>
      <c r="V164" s="237">
        <v>20</v>
      </c>
      <c r="W164" s="23">
        <v>9</v>
      </c>
      <c r="X164" s="23">
        <v>54</v>
      </c>
      <c r="Y164" s="23">
        <v>42</v>
      </c>
      <c r="Z164">
        <v>58</v>
      </c>
      <c r="AA164">
        <v>8</v>
      </c>
      <c r="AC164" s="26" t="str">
        <f t="shared" si="4"/>
        <v>20º9'54''</v>
      </c>
      <c r="AD164" s="26" t="str">
        <f t="shared" si="5"/>
        <v>42º58'8''</v>
      </c>
    </row>
    <row r="165" spans="1:30" ht="18" customHeight="1">
      <c r="A165" s="23">
        <v>863</v>
      </c>
      <c r="B165" s="23" t="s">
        <v>908</v>
      </c>
      <c r="C165" s="3">
        <v>40952</v>
      </c>
      <c r="D165" s="3">
        <v>41096</v>
      </c>
      <c r="E165" s="23" t="s">
        <v>1321</v>
      </c>
      <c r="F165" s="23" t="s">
        <v>1322</v>
      </c>
      <c r="G165" s="23" t="s">
        <v>927</v>
      </c>
      <c r="H165" s="23" t="s">
        <v>5312</v>
      </c>
      <c r="I165" s="3">
        <v>41116</v>
      </c>
      <c r="J165" s="23" t="s">
        <v>1795</v>
      </c>
      <c r="K165" s="23" t="s">
        <v>1247</v>
      </c>
      <c r="L165" s="23" t="s">
        <v>4426</v>
      </c>
      <c r="M165" s="23" t="s">
        <v>1796</v>
      </c>
      <c r="N165" s="23" t="s">
        <v>5347</v>
      </c>
      <c r="O165" s="23" t="s">
        <v>4670</v>
      </c>
      <c r="P165" s="3">
        <v>41116</v>
      </c>
      <c r="Q165" s="37" t="s">
        <v>3498</v>
      </c>
      <c r="R165" s="23" t="s">
        <v>9839</v>
      </c>
      <c r="S165" s="23" t="s">
        <v>9840</v>
      </c>
      <c r="T165" s="23" t="s">
        <v>4074</v>
      </c>
      <c r="U165" s="23" t="s">
        <v>15041</v>
      </c>
      <c r="V165" s="237">
        <v>20</v>
      </c>
      <c r="W165" s="23">
        <v>17</v>
      </c>
      <c r="X165" s="23">
        <v>16</v>
      </c>
      <c r="Y165" s="23">
        <v>45</v>
      </c>
      <c r="Z165">
        <v>54</v>
      </c>
      <c r="AA165">
        <v>16</v>
      </c>
      <c r="AC165" s="26" t="str">
        <f t="shared" si="4"/>
        <v>20º17'16''</v>
      </c>
      <c r="AD165" s="26" t="str">
        <f t="shared" si="5"/>
        <v>45º54'16''</v>
      </c>
    </row>
    <row r="166" spans="1:30" ht="18" customHeight="1">
      <c r="A166" s="23">
        <v>865</v>
      </c>
      <c r="B166" s="23" t="s">
        <v>913</v>
      </c>
      <c r="C166" s="3">
        <v>40952</v>
      </c>
      <c r="D166" s="3">
        <v>41108</v>
      </c>
      <c r="E166" s="23" t="s">
        <v>1321</v>
      </c>
      <c r="F166" s="23" t="s">
        <v>1322</v>
      </c>
      <c r="G166" s="23" t="s">
        <v>931</v>
      </c>
      <c r="H166" s="23" t="s">
        <v>5160</v>
      </c>
      <c r="I166" s="3">
        <v>41108</v>
      </c>
      <c r="J166" s="23" t="s">
        <v>1797</v>
      </c>
      <c r="K166" s="23" t="s">
        <v>3924</v>
      </c>
      <c r="L166" s="23" t="s">
        <v>4427</v>
      </c>
      <c r="M166" s="23" t="s">
        <v>3925</v>
      </c>
      <c r="N166" s="23" t="s">
        <v>5161</v>
      </c>
      <c r="O166" s="23" t="s">
        <v>1743</v>
      </c>
      <c r="P166" s="3">
        <v>41108</v>
      </c>
      <c r="Q166" s="37" t="s">
        <v>3910</v>
      </c>
      <c r="R166" s="23" t="s">
        <v>9841</v>
      </c>
      <c r="S166" s="23" t="s">
        <v>9842</v>
      </c>
      <c r="T166" s="23" t="s">
        <v>4074</v>
      </c>
      <c r="U166" s="23" t="s">
        <v>5193</v>
      </c>
      <c r="V166" s="237">
        <v>19</v>
      </c>
      <c r="W166" s="23">
        <v>22</v>
      </c>
      <c r="X166" s="23">
        <v>59</v>
      </c>
      <c r="Y166" s="23">
        <v>44</v>
      </c>
      <c r="Z166">
        <v>3</v>
      </c>
      <c r="AA166">
        <v>28</v>
      </c>
      <c r="AC166" s="26" t="str">
        <f t="shared" si="4"/>
        <v>19º22'59''</v>
      </c>
      <c r="AD166" s="26" t="str">
        <f t="shared" si="5"/>
        <v>44º3'28''</v>
      </c>
    </row>
    <row r="167" spans="1:30" ht="18" customHeight="1">
      <c r="A167" s="23">
        <v>867</v>
      </c>
      <c r="B167" s="23" t="s">
        <v>919</v>
      </c>
      <c r="C167" s="3">
        <v>40952</v>
      </c>
      <c r="D167" s="3">
        <v>40997</v>
      </c>
      <c r="E167" s="23" t="s">
        <v>1321</v>
      </c>
      <c r="F167" s="23" t="s">
        <v>1322</v>
      </c>
      <c r="G167" s="23" t="s">
        <v>936</v>
      </c>
      <c r="H167" s="23" t="s">
        <v>1222</v>
      </c>
      <c r="I167" s="3">
        <v>40968</v>
      </c>
      <c r="J167" s="23" t="s">
        <v>1798</v>
      </c>
      <c r="K167" s="23" t="s">
        <v>1233</v>
      </c>
      <c r="L167" s="23" t="s">
        <v>4428</v>
      </c>
      <c r="M167" s="23" t="s">
        <v>1799</v>
      </c>
      <c r="N167" s="23" t="s">
        <v>1208</v>
      </c>
      <c r="O167" s="23" t="s">
        <v>1800</v>
      </c>
      <c r="P167" s="3">
        <v>40968</v>
      </c>
      <c r="Q167" s="37" t="s">
        <v>458</v>
      </c>
      <c r="R167" s="23" t="s">
        <v>458</v>
      </c>
      <c r="S167" s="23" t="s">
        <v>9843</v>
      </c>
      <c r="T167" s="23" t="s">
        <v>4074</v>
      </c>
      <c r="U167" s="23" t="s">
        <v>458</v>
      </c>
      <c r="V167" s="237">
        <v>19</v>
      </c>
      <c r="W167" s="23">
        <v>29</v>
      </c>
      <c r="X167" s="23">
        <v>15</v>
      </c>
      <c r="Y167" s="23">
        <v>46</v>
      </c>
      <c r="Z167">
        <v>32</v>
      </c>
      <c r="AA167">
        <v>57</v>
      </c>
      <c r="AC167" s="26" t="str">
        <f t="shared" si="4"/>
        <v>19º29'15''</v>
      </c>
      <c r="AD167" s="26" t="str">
        <f t="shared" si="5"/>
        <v>46º32'57''</v>
      </c>
    </row>
    <row r="168" spans="1:30" ht="18" customHeight="1">
      <c r="A168" s="23">
        <v>870</v>
      </c>
      <c r="B168" s="23" t="s">
        <v>1305</v>
      </c>
      <c r="C168" s="3">
        <v>40954</v>
      </c>
      <c r="D168" s="3">
        <v>40999</v>
      </c>
      <c r="E168" s="23" t="s">
        <v>1321</v>
      </c>
      <c r="F168" s="23" t="s">
        <v>1555</v>
      </c>
      <c r="G168" s="23" t="s">
        <v>1801</v>
      </c>
      <c r="H168" s="23" t="s">
        <v>1802</v>
      </c>
      <c r="I168" s="3">
        <v>40989</v>
      </c>
      <c r="J168" s="23" t="s">
        <v>1803</v>
      </c>
      <c r="K168" s="23" t="s">
        <v>1804</v>
      </c>
      <c r="L168" s="23" t="s">
        <v>4429</v>
      </c>
      <c r="M168" s="23" t="s">
        <v>1805</v>
      </c>
      <c r="N168" s="23" t="s">
        <v>2080</v>
      </c>
      <c r="O168" s="23" t="s">
        <v>1585</v>
      </c>
      <c r="P168" s="3">
        <v>40989</v>
      </c>
      <c r="Q168" s="37" t="s">
        <v>458</v>
      </c>
      <c r="R168" s="23" t="s">
        <v>458</v>
      </c>
      <c r="S168" s="23" t="s">
        <v>9844</v>
      </c>
      <c r="T168" s="37" t="s">
        <v>4074</v>
      </c>
      <c r="U168" s="37" t="s">
        <v>458</v>
      </c>
      <c r="V168" s="237">
        <v>20</v>
      </c>
      <c r="W168" s="23">
        <v>11</v>
      </c>
      <c r="X168" s="23">
        <v>48</v>
      </c>
      <c r="Y168" s="23">
        <v>44</v>
      </c>
      <c r="Z168">
        <v>25</v>
      </c>
      <c r="AA168">
        <v>9</v>
      </c>
      <c r="AC168" s="26" t="str">
        <f t="shared" si="4"/>
        <v>20º11'48''</v>
      </c>
      <c r="AD168" s="26" t="str">
        <f t="shared" si="5"/>
        <v>44º25'9''</v>
      </c>
    </row>
    <row r="169" spans="1:30" ht="18" customHeight="1">
      <c r="A169" s="23" t="s">
        <v>1806</v>
      </c>
      <c r="B169" s="23" t="s">
        <v>1307</v>
      </c>
      <c r="C169" s="3">
        <v>40954</v>
      </c>
      <c r="D169" s="3">
        <v>40999</v>
      </c>
      <c r="E169" s="23" t="s">
        <v>1469</v>
      </c>
      <c r="F169" s="23" t="s">
        <v>1555</v>
      </c>
      <c r="G169" s="23" t="s">
        <v>1807</v>
      </c>
      <c r="H169" s="23" t="s">
        <v>458</v>
      </c>
      <c r="I169" s="23" t="s">
        <v>458</v>
      </c>
      <c r="J169" s="23" t="s">
        <v>1808</v>
      </c>
      <c r="K169" s="23" t="s">
        <v>1809</v>
      </c>
      <c r="L169" s="23" t="s">
        <v>4430</v>
      </c>
      <c r="M169" s="23" t="s">
        <v>1299</v>
      </c>
      <c r="N169" s="23" t="s">
        <v>458</v>
      </c>
      <c r="O169" s="23" t="s">
        <v>458</v>
      </c>
      <c r="P169" s="23" t="s">
        <v>458</v>
      </c>
      <c r="Q169" s="23" t="s">
        <v>1810</v>
      </c>
      <c r="R169" s="23" t="s">
        <v>458</v>
      </c>
      <c r="S169" s="23" t="s">
        <v>9845</v>
      </c>
      <c r="T169" s="23" t="s">
        <v>15024</v>
      </c>
      <c r="U169" s="37" t="s">
        <v>458</v>
      </c>
      <c r="V169" s="237" t="s">
        <v>458</v>
      </c>
      <c r="W169" s="23" t="s">
        <v>458</v>
      </c>
      <c r="X169" s="23" t="s">
        <v>458</v>
      </c>
      <c r="Y169" s="23" t="s">
        <v>458</v>
      </c>
      <c r="Z169" s="23" t="s">
        <v>458</v>
      </c>
      <c r="AA169" s="23" t="s">
        <v>458</v>
      </c>
      <c r="AC169" s="26" t="str">
        <f t="shared" si="4"/>
        <v>-º-'-''</v>
      </c>
      <c r="AD169" s="26" t="str">
        <f t="shared" si="5"/>
        <v>-º-'-''</v>
      </c>
    </row>
    <row r="170" spans="1:30" ht="18" customHeight="1">
      <c r="A170" s="23">
        <v>837</v>
      </c>
      <c r="B170" s="23" t="s">
        <v>1264</v>
      </c>
      <c r="C170" s="3">
        <v>40954</v>
      </c>
      <c r="D170" s="3">
        <v>41077</v>
      </c>
      <c r="E170" s="23" t="s">
        <v>1321</v>
      </c>
      <c r="F170" s="23" t="s">
        <v>1322</v>
      </c>
      <c r="G170" s="23" t="s">
        <v>1811</v>
      </c>
      <c r="H170" s="23" t="s">
        <v>6580</v>
      </c>
      <c r="I170" s="3">
        <v>41142</v>
      </c>
      <c r="J170" s="23" t="s">
        <v>1812</v>
      </c>
      <c r="K170" s="23" t="s">
        <v>1261</v>
      </c>
      <c r="L170" s="23" t="s">
        <v>4431</v>
      </c>
      <c r="M170" s="23" t="s">
        <v>1813</v>
      </c>
      <c r="N170" s="23" t="s">
        <v>7675</v>
      </c>
      <c r="O170" s="23" t="s">
        <v>5381</v>
      </c>
      <c r="P170" s="3">
        <v>41172</v>
      </c>
      <c r="Q170" s="37" t="s">
        <v>3071</v>
      </c>
      <c r="R170" s="23" t="s">
        <v>9846</v>
      </c>
      <c r="S170" s="23" t="s">
        <v>9847</v>
      </c>
      <c r="T170" s="23" t="s">
        <v>4074</v>
      </c>
      <c r="U170" s="23" t="s">
        <v>15042</v>
      </c>
      <c r="V170" s="237">
        <v>21</v>
      </c>
      <c r="W170" s="23">
        <v>14</v>
      </c>
      <c r="X170" s="23">
        <v>7</v>
      </c>
      <c r="Y170" s="23">
        <v>42</v>
      </c>
      <c r="Z170">
        <v>14</v>
      </c>
      <c r="AA170">
        <v>22</v>
      </c>
      <c r="AC170" s="26" t="str">
        <f t="shared" si="4"/>
        <v>21º14'7''</v>
      </c>
      <c r="AD170" s="26" t="str">
        <f t="shared" si="5"/>
        <v>42º14'22''</v>
      </c>
    </row>
    <row r="171" spans="1:30" ht="18" customHeight="1">
      <c r="A171" s="23">
        <v>844</v>
      </c>
      <c r="B171" s="23" t="s">
        <v>1262</v>
      </c>
      <c r="C171" s="3">
        <v>40954</v>
      </c>
      <c r="D171" s="3">
        <v>40999</v>
      </c>
      <c r="E171" s="23" t="s">
        <v>1321</v>
      </c>
      <c r="F171" s="23" t="s">
        <v>1322</v>
      </c>
      <c r="G171" s="23" t="s">
        <v>1192</v>
      </c>
      <c r="H171" s="23" t="s">
        <v>2399</v>
      </c>
      <c r="I171" s="3">
        <v>41012</v>
      </c>
      <c r="J171" s="23" t="s">
        <v>1814</v>
      </c>
      <c r="K171" s="23" t="s">
        <v>1238</v>
      </c>
      <c r="L171" s="23" t="s">
        <v>4432</v>
      </c>
      <c r="M171" s="23" t="s">
        <v>1815</v>
      </c>
      <c r="N171" s="23" t="s">
        <v>2472</v>
      </c>
      <c r="O171" s="23" t="s">
        <v>2400</v>
      </c>
      <c r="P171" s="3">
        <v>41012</v>
      </c>
      <c r="Q171" s="37" t="s">
        <v>458</v>
      </c>
      <c r="R171" s="23" t="s">
        <v>9848</v>
      </c>
      <c r="S171" s="23" t="s">
        <v>9849</v>
      </c>
      <c r="T171" s="23" t="s">
        <v>4074</v>
      </c>
      <c r="U171" s="23" t="s">
        <v>458</v>
      </c>
      <c r="V171" s="237">
        <v>17</v>
      </c>
      <c r="W171" s="23">
        <v>50</v>
      </c>
      <c r="X171" s="23">
        <v>37</v>
      </c>
      <c r="Y171" s="23">
        <v>42</v>
      </c>
      <c r="Z171">
        <v>4</v>
      </c>
      <c r="AA171">
        <v>38</v>
      </c>
      <c r="AC171" s="26" t="str">
        <f t="shared" si="4"/>
        <v>17º50'37''</v>
      </c>
      <c r="AD171" s="26" t="str">
        <f t="shared" si="5"/>
        <v>42º4'38''</v>
      </c>
    </row>
    <row r="172" spans="1:30" ht="18" customHeight="1">
      <c r="A172" s="23">
        <v>846</v>
      </c>
      <c r="B172" s="23" t="s">
        <v>1306</v>
      </c>
      <c r="C172" s="3">
        <v>40954</v>
      </c>
      <c r="D172" s="3">
        <v>40999</v>
      </c>
      <c r="E172" s="23" t="s">
        <v>1321</v>
      </c>
      <c r="F172" s="23" t="s">
        <v>1555</v>
      </c>
      <c r="G172" s="23" t="s">
        <v>1816</v>
      </c>
      <c r="H172" s="23" t="s">
        <v>1281</v>
      </c>
      <c r="I172" s="3">
        <v>40973</v>
      </c>
      <c r="J172" s="23" t="s">
        <v>1817</v>
      </c>
      <c r="K172" s="23" t="s">
        <v>1818</v>
      </c>
      <c r="L172" s="23" t="s">
        <v>4433</v>
      </c>
      <c r="M172" s="23" t="s">
        <v>1819</v>
      </c>
      <c r="N172" s="23" t="s">
        <v>1820</v>
      </c>
      <c r="O172" s="23" t="s">
        <v>1585</v>
      </c>
      <c r="P172" s="3">
        <v>40973</v>
      </c>
      <c r="Q172" s="37" t="s">
        <v>458</v>
      </c>
      <c r="R172" s="23" t="s">
        <v>458</v>
      </c>
      <c r="S172" s="23" t="s">
        <v>9850</v>
      </c>
      <c r="T172" s="23" t="s">
        <v>4074</v>
      </c>
      <c r="U172" s="23" t="s">
        <v>458</v>
      </c>
      <c r="V172" s="237">
        <v>20</v>
      </c>
      <c r="W172" s="23">
        <v>55</v>
      </c>
      <c r="X172" s="23">
        <v>1</v>
      </c>
      <c r="Y172" s="23">
        <v>44</v>
      </c>
      <c r="Z172">
        <v>4</v>
      </c>
      <c r="AA172">
        <v>15</v>
      </c>
      <c r="AC172" s="26" t="str">
        <f t="shared" si="4"/>
        <v>20º55'1''</v>
      </c>
      <c r="AD172" s="26" t="str">
        <f t="shared" si="5"/>
        <v>44º4'15''</v>
      </c>
    </row>
    <row r="173" spans="1:30" ht="18" customHeight="1">
      <c r="A173" s="23">
        <v>866</v>
      </c>
      <c r="B173" s="23" t="s">
        <v>1196</v>
      </c>
      <c r="C173" s="3">
        <v>40954</v>
      </c>
      <c r="D173" s="3">
        <v>40999</v>
      </c>
      <c r="E173" s="23" t="s">
        <v>1321</v>
      </c>
      <c r="F173" s="23" t="s">
        <v>1322</v>
      </c>
      <c r="G173" s="23" t="s">
        <v>1821</v>
      </c>
      <c r="H173" s="23" t="s">
        <v>1215</v>
      </c>
      <c r="I173" s="3">
        <v>40967</v>
      </c>
      <c r="J173" s="23" t="s">
        <v>1822</v>
      </c>
      <c r="K173" s="23" t="s">
        <v>1213</v>
      </c>
      <c r="L173" s="23" t="s">
        <v>4434</v>
      </c>
      <c r="M173" s="23" t="s">
        <v>1823</v>
      </c>
      <c r="N173" s="23" t="s">
        <v>1214</v>
      </c>
      <c r="O173" s="23" t="s">
        <v>1346</v>
      </c>
      <c r="P173" s="3">
        <v>40967</v>
      </c>
      <c r="Q173" s="37" t="s">
        <v>458</v>
      </c>
      <c r="R173" s="23" t="s">
        <v>458</v>
      </c>
      <c r="S173" s="23" t="s">
        <v>9851</v>
      </c>
      <c r="T173" s="23" t="s">
        <v>4074</v>
      </c>
      <c r="U173" s="23" t="s">
        <v>458</v>
      </c>
      <c r="V173" s="237">
        <v>21</v>
      </c>
      <c r="W173" s="23">
        <v>9</v>
      </c>
      <c r="X173" s="23">
        <v>9</v>
      </c>
      <c r="Y173" s="23">
        <v>42</v>
      </c>
      <c r="Z173">
        <v>47</v>
      </c>
      <c r="AA173">
        <v>54</v>
      </c>
      <c r="AC173" s="26" t="str">
        <f t="shared" si="4"/>
        <v>21º9'9''</v>
      </c>
      <c r="AD173" s="26" t="str">
        <f t="shared" si="5"/>
        <v>42º47'54''</v>
      </c>
    </row>
    <row r="174" spans="1:30" ht="18" customHeight="1">
      <c r="A174" s="23">
        <v>868</v>
      </c>
      <c r="B174" s="23" t="s">
        <v>1263</v>
      </c>
      <c r="C174" s="3">
        <v>40954</v>
      </c>
      <c r="D174" s="3">
        <v>41269</v>
      </c>
      <c r="E174" s="23" t="s">
        <v>1321</v>
      </c>
      <c r="F174" s="23" t="s">
        <v>1322</v>
      </c>
      <c r="G174" s="23" t="s">
        <v>1824</v>
      </c>
      <c r="H174" s="23" t="s">
        <v>9599</v>
      </c>
      <c r="I174" s="3">
        <v>41239</v>
      </c>
      <c r="J174" s="23" t="s">
        <v>1825</v>
      </c>
      <c r="K174" s="23" t="s">
        <v>1260</v>
      </c>
      <c r="L174" s="23" t="s">
        <v>4435</v>
      </c>
      <c r="M174" s="23" t="s">
        <v>9312</v>
      </c>
      <c r="N174" s="23" t="s">
        <v>9852</v>
      </c>
      <c r="O174" s="23" t="s">
        <v>3906</v>
      </c>
      <c r="P174" s="3">
        <v>41241</v>
      </c>
      <c r="Q174" s="37" t="s">
        <v>9313</v>
      </c>
      <c r="R174" s="23" t="s">
        <v>9853</v>
      </c>
      <c r="S174" s="23" t="s">
        <v>9853</v>
      </c>
      <c r="T174" s="23" t="s">
        <v>15024</v>
      </c>
      <c r="U174" s="23" t="s">
        <v>15043</v>
      </c>
      <c r="V174" s="237">
        <v>15</v>
      </c>
      <c r="W174" s="23">
        <v>29</v>
      </c>
      <c r="X174" s="23">
        <v>39</v>
      </c>
      <c r="Y174" s="23">
        <v>42</v>
      </c>
      <c r="Z174">
        <v>12</v>
      </c>
      <c r="AA174">
        <v>0</v>
      </c>
      <c r="AC174" s="26" t="str">
        <f t="shared" si="4"/>
        <v>15º29'39''</v>
      </c>
      <c r="AD174" s="26" t="str">
        <f t="shared" si="5"/>
        <v>42º12'0''</v>
      </c>
    </row>
    <row r="175" spans="1:30" ht="18" customHeight="1">
      <c r="A175" s="23">
        <v>864</v>
      </c>
      <c r="B175" s="23" t="s">
        <v>1045</v>
      </c>
      <c r="C175" s="3">
        <v>40953</v>
      </c>
      <c r="D175" s="3">
        <v>41090</v>
      </c>
      <c r="E175" s="23" t="s">
        <v>1321</v>
      </c>
      <c r="F175" s="23" t="s">
        <v>1322</v>
      </c>
      <c r="G175" s="23" t="s">
        <v>1826</v>
      </c>
      <c r="H175" s="23" t="s">
        <v>4229</v>
      </c>
      <c r="I175" s="3">
        <v>41094</v>
      </c>
      <c r="J175" s="23" t="s">
        <v>1047</v>
      </c>
      <c r="K175" s="23" t="s">
        <v>1048</v>
      </c>
      <c r="L175" s="23" t="s">
        <v>4436</v>
      </c>
      <c r="M175" s="23" t="s">
        <v>1049</v>
      </c>
      <c r="N175" s="23" t="s">
        <v>4437</v>
      </c>
      <c r="O175" s="23" t="s">
        <v>1868</v>
      </c>
      <c r="P175" s="3">
        <v>41094</v>
      </c>
      <c r="Q175" s="37" t="s">
        <v>3425</v>
      </c>
      <c r="R175" s="23" t="s">
        <v>9854</v>
      </c>
      <c r="S175" s="23" t="s">
        <v>9855</v>
      </c>
      <c r="T175" s="23" t="s">
        <v>4074</v>
      </c>
      <c r="U175" s="23" t="s">
        <v>4238</v>
      </c>
      <c r="V175" s="237">
        <v>16</v>
      </c>
      <c r="W175" s="23">
        <v>59</v>
      </c>
      <c r="X175" s="23">
        <v>31</v>
      </c>
      <c r="Y175" s="23">
        <v>42</v>
      </c>
      <c r="Z175">
        <v>21</v>
      </c>
      <c r="AA175">
        <v>11</v>
      </c>
      <c r="AC175" s="26" t="str">
        <f t="shared" si="4"/>
        <v>16º59'31''</v>
      </c>
      <c r="AD175" s="26" t="str">
        <f t="shared" si="5"/>
        <v>42º21'11''</v>
      </c>
    </row>
    <row r="176" spans="1:30" ht="18" customHeight="1">
      <c r="A176" s="23">
        <v>833</v>
      </c>
      <c r="B176" s="23" t="s">
        <v>986</v>
      </c>
      <c r="C176" s="3">
        <v>40953</v>
      </c>
      <c r="D176" s="3">
        <v>41090</v>
      </c>
      <c r="E176" s="23" t="s">
        <v>1321</v>
      </c>
      <c r="F176" s="23" t="s">
        <v>1322</v>
      </c>
      <c r="G176" s="23" t="s">
        <v>1827</v>
      </c>
      <c r="H176" s="23" t="s">
        <v>5225</v>
      </c>
      <c r="I176" s="3">
        <v>41114</v>
      </c>
      <c r="J176" s="23" t="s">
        <v>987</v>
      </c>
      <c r="K176" s="23" t="s">
        <v>4438</v>
      </c>
      <c r="L176" s="23" t="s">
        <v>4439</v>
      </c>
      <c r="M176" s="23" t="s">
        <v>988</v>
      </c>
      <c r="N176" s="23" t="s">
        <v>5313</v>
      </c>
      <c r="O176" s="23" t="s">
        <v>1998</v>
      </c>
      <c r="P176" s="3">
        <v>41114</v>
      </c>
      <c r="Q176" s="37" t="s">
        <v>4440</v>
      </c>
      <c r="R176" s="23" t="s">
        <v>9856</v>
      </c>
      <c r="S176" s="23" t="s">
        <v>9857</v>
      </c>
      <c r="T176" s="23" t="s">
        <v>4074</v>
      </c>
      <c r="U176" s="23" t="s">
        <v>15044</v>
      </c>
      <c r="V176" s="237">
        <v>15</v>
      </c>
      <c r="W176" s="23">
        <v>59</v>
      </c>
      <c r="X176" s="23">
        <v>48</v>
      </c>
      <c r="Y176" s="23">
        <v>39</v>
      </c>
      <c r="Z176">
        <v>56</v>
      </c>
      <c r="AA176">
        <v>43</v>
      </c>
      <c r="AC176" s="26" t="str">
        <f t="shared" si="4"/>
        <v>15º59'48''</v>
      </c>
      <c r="AD176" s="26" t="str">
        <f t="shared" si="5"/>
        <v>39º56'43''</v>
      </c>
    </row>
    <row r="177" spans="1:30" ht="18" customHeight="1">
      <c r="A177" s="23">
        <v>835</v>
      </c>
      <c r="B177" s="23" t="s">
        <v>989</v>
      </c>
      <c r="C177" s="3">
        <v>40953</v>
      </c>
      <c r="D177" s="3">
        <v>40998</v>
      </c>
      <c r="E177" s="23" t="s">
        <v>1330</v>
      </c>
      <c r="F177" s="23" t="s">
        <v>1555</v>
      </c>
      <c r="G177" s="23" t="s">
        <v>1828</v>
      </c>
      <c r="H177" s="23" t="s">
        <v>1829</v>
      </c>
      <c r="I177" s="3">
        <v>40975</v>
      </c>
      <c r="J177" s="23" t="s">
        <v>991</v>
      </c>
      <c r="K177" s="23" t="s">
        <v>992</v>
      </c>
      <c r="L177" s="23" t="s">
        <v>4441</v>
      </c>
      <c r="M177" s="23" t="s">
        <v>993</v>
      </c>
      <c r="N177" s="23" t="s">
        <v>458</v>
      </c>
      <c r="O177" s="23" t="s">
        <v>458</v>
      </c>
      <c r="P177" s="23" t="s">
        <v>458</v>
      </c>
      <c r="Q177" s="37" t="s">
        <v>3073</v>
      </c>
      <c r="R177" s="23" t="s">
        <v>458</v>
      </c>
      <c r="S177" s="23" t="s">
        <v>9858</v>
      </c>
      <c r="T177" s="23" t="s">
        <v>4074</v>
      </c>
      <c r="U177" s="37" t="s">
        <v>458</v>
      </c>
      <c r="V177" s="237" t="s">
        <v>458</v>
      </c>
      <c r="W177" s="23" t="s">
        <v>458</v>
      </c>
      <c r="X177" s="23" t="s">
        <v>458</v>
      </c>
      <c r="Y177" s="23" t="s">
        <v>458</v>
      </c>
      <c r="Z177" s="23" t="s">
        <v>458</v>
      </c>
      <c r="AA177" s="23" t="s">
        <v>458</v>
      </c>
      <c r="AC177" s="26" t="str">
        <f t="shared" si="4"/>
        <v>-º-'-''</v>
      </c>
      <c r="AD177" s="26" t="str">
        <f t="shared" si="5"/>
        <v>-º-'-''</v>
      </c>
    </row>
    <row r="178" spans="1:30" ht="18" customHeight="1">
      <c r="A178" s="23">
        <v>838</v>
      </c>
      <c r="B178" s="23" t="s">
        <v>994</v>
      </c>
      <c r="C178" s="3">
        <v>40953</v>
      </c>
      <c r="D178" s="3">
        <v>41109</v>
      </c>
      <c r="E178" s="23" t="s">
        <v>1321</v>
      </c>
      <c r="F178" s="23" t="s">
        <v>1322</v>
      </c>
      <c r="G178" s="23" t="s">
        <v>1830</v>
      </c>
      <c r="H178" s="23" t="s">
        <v>9394</v>
      </c>
      <c r="I178" s="3">
        <v>41166</v>
      </c>
      <c r="J178" s="23" t="s">
        <v>14893</v>
      </c>
      <c r="K178" s="23" t="s">
        <v>9342</v>
      </c>
      <c r="L178" s="23" t="s">
        <v>4442</v>
      </c>
      <c r="M178" s="23" t="s">
        <v>15445</v>
      </c>
      <c r="N178" s="23" t="s">
        <v>9395</v>
      </c>
      <c r="O178" s="23" t="s">
        <v>9386</v>
      </c>
      <c r="P178" s="3">
        <v>41233</v>
      </c>
      <c r="Q178" s="37" t="s">
        <v>458</v>
      </c>
      <c r="R178" s="23" t="s">
        <v>9859</v>
      </c>
      <c r="S178" s="23" t="s">
        <v>9860</v>
      </c>
      <c r="T178" s="37" t="s">
        <v>4074</v>
      </c>
      <c r="U178" s="23" t="s">
        <v>15045</v>
      </c>
      <c r="V178" s="237">
        <v>19</v>
      </c>
      <c r="W178" s="23">
        <v>20</v>
      </c>
      <c r="X178" s="23">
        <v>7</v>
      </c>
      <c r="Y178" s="23">
        <v>47</v>
      </c>
      <c r="Z178">
        <v>17</v>
      </c>
      <c r="AA178">
        <v>59</v>
      </c>
      <c r="AC178" s="26" t="str">
        <f t="shared" si="4"/>
        <v>19º20'7''</v>
      </c>
      <c r="AD178" s="26" t="str">
        <f t="shared" si="5"/>
        <v>47º17'59''</v>
      </c>
    </row>
    <row r="179" spans="1:30" ht="18" customHeight="1">
      <c r="A179" s="23">
        <v>840</v>
      </c>
      <c r="B179" s="23" t="s">
        <v>996</v>
      </c>
      <c r="C179" s="3">
        <v>40953</v>
      </c>
      <c r="D179" s="3">
        <v>40998</v>
      </c>
      <c r="E179" s="23" t="s">
        <v>1321</v>
      </c>
      <c r="F179" s="23" t="s">
        <v>1322</v>
      </c>
      <c r="G179" s="23" t="s">
        <v>1831</v>
      </c>
      <c r="H179" s="23" t="s">
        <v>1832</v>
      </c>
      <c r="I179" s="3">
        <v>41010</v>
      </c>
      <c r="J179" s="23" t="s">
        <v>998</v>
      </c>
      <c r="K179" s="23" t="s">
        <v>999</v>
      </c>
      <c r="L179" s="23" t="s">
        <v>4443</v>
      </c>
      <c r="M179" s="23" t="s">
        <v>1000</v>
      </c>
      <c r="N179" s="23" t="s">
        <v>2393</v>
      </c>
      <c r="O179" s="23" t="s">
        <v>1411</v>
      </c>
      <c r="P179" s="3">
        <v>41010</v>
      </c>
      <c r="Q179" s="37" t="s">
        <v>458</v>
      </c>
      <c r="R179" s="23" t="s">
        <v>458</v>
      </c>
      <c r="S179" s="23" t="s">
        <v>9861</v>
      </c>
      <c r="T179" s="37" t="s">
        <v>4074</v>
      </c>
      <c r="U179" s="37" t="s">
        <v>458</v>
      </c>
      <c r="V179" s="237">
        <v>19</v>
      </c>
      <c r="W179" s="23">
        <v>46</v>
      </c>
      <c r="X179" s="23">
        <v>2</v>
      </c>
      <c r="Y179" s="23">
        <v>43</v>
      </c>
      <c r="Z179">
        <v>2</v>
      </c>
      <c r="AA179">
        <v>27</v>
      </c>
      <c r="AC179" s="26" t="str">
        <f t="shared" si="4"/>
        <v>19º46'2''</v>
      </c>
      <c r="AD179" s="26" t="str">
        <f t="shared" si="5"/>
        <v>43º2'27''</v>
      </c>
    </row>
    <row r="180" spans="1:30" ht="18" customHeight="1">
      <c r="A180" s="23">
        <v>841</v>
      </c>
      <c r="B180" s="23" t="s">
        <v>1001</v>
      </c>
      <c r="C180" s="3">
        <v>40953</v>
      </c>
      <c r="D180" s="3">
        <v>41083</v>
      </c>
      <c r="E180" s="23" t="s">
        <v>1321</v>
      </c>
      <c r="F180" s="23" t="s">
        <v>1322</v>
      </c>
      <c r="G180" s="23" t="s">
        <v>1833</v>
      </c>
      <c r="H180" s="23" t="s">
        <v>2044</v>
      </c>
      <c r="I180" s="3">
        <v>41110</v>
      </c>
      <c r="J180" s="23" t="s">
        <v>1003</v>
      </c>
      <c r="K180" s="23" t="s">
        <v>1004</v>
      </c>
      <c r="L180" s="23" t="s">
        <v>4444</v>
      </c>
      <c r="M180" s="23" t="s">
        <v>1005</v>
      </c>
      <c r="N180" s="23" t="s">
        <v>5226</v>
      </c>
      <c r="O180" s="23" t="s">
        <v>4973</v>
      </c>
      <c r="P180" s="3">
        <v>41110</v>
      </c>
      <c r="Q180" s="23" t="s">
        <v>2047</v>
      </c>
      <c r="R180" s="23" t="s">
        <v>9862</v>
      </c>
      <c r="S180" s="23" t="s">
        <v>9863</v>
      </c>
      <c r="T180" s="23" t="s">
        <v>4074</v>
      </c>
      <c r="U180" s="23" t="s">
        <v>15040</v>
      </c>
      <c r="V180" s="237">
        <v>20</v>
      </c>
      <c r="W180" s="23">
        <v>17</v>
      </c>
      <c r="X180" s="23">
        <v>3</v>
      </c>
      <c r="Y180" s="23">
        <v>43</v>
      </c>
      <c r="Z180">
        <v>2</v>
      </c>
      <c r="AA180">
        <v>28</v>
      </c>
      <c r="AC180" s="26" t="str">
        <f t="shared" si="4"/>
        <v>20º17'3''</v>
      </c>
      <c r="AD180" s="26" t="str">
        <f t="shared" si="5"/>
        <v>43º2'28''</v>
      </c>
    </row>
    <row r="181" spans="1:30" ht="18" customHeight="1">
      <c r="A181" s="23">
        <v>847</v>
      </c>
      <c r="B181" s="23" t="s">
        <v>1006</v>
      </c>
      <c r="C181" s="3">
        <v>40953</v>
      </c>
      <c r="D181" s="3">
        <v>41109</v>
      </c>
      <c r="E181" s="23" t="s">
        <v>1321</v>
      </c>
      <c r="F181" s="23" t="s">
        <v>1322</v>
      </c>
      <c r="G181" s="23" t="s">
        <v>1834</v>
      </c>
      <c r="H181" s="23" t="s">
        <v>9864</v>
      </c>
      <c r="I181" s="3">
        <v>41143</v>
      </c>
      <c r="J181" s="23" t="s">
        <v>1009</v>
      </c>
      <c r="K181" s="23" t="s">
        <v>1008</v>
      </c>
      <c r="L181" s="23" t="s">
        <v>4445</v>
      </c>
      <c r="M181" s="23" t="s">
        <v>1010</v>
      </c>
      <c r="N181" s="23" t="s">
        <v>9865</v>
      </c>
      <c r="O181" s="23" t="s">
        <v>6228</v>
      </c>
      <c r="P181" s="3">
        <v>41240</v>
      </c>
      <c r="Q181" s="37" t="s">
        <v>3910</v>
      </c>
      <c r="R181" s="23" t="s">
        <v>9866</v>
      </c>
      <c r="S181" s="23" t="s">
        <v>9867</v>
      </c>
      <c r="T181" s="23" t="s">
        <v>15024</v>
      </c>
      <c r="U181" s="23" t="s">
        <v>15043</v>
      </c>
      <c r="V181" s="237">
        <v>21</v>
      </c>
      <c r="W181" s="23">
        <v>36</v>
      </c>
      <c r="X181" s="23">
        <v>33</v>
      </c>
      <c r="Y181" s="23">
        <v>43</v>
      </c>
      <c r="Z181">
        <v>45</v>
      </c>
      <c r="AA181">
        <v>22</v>
      </c>
      <c r="AC181" s="26" t="str">
        <f t="shared" si="4"/>
        <v>21º36'33''</v>
      </c>
      <c r="AD181" s="26" t="str">
        <f t="shared" si="5"/>
        <v>43º45'22''</v>
      </c>
    </row>
    <row r="182" spans="1:30" ht="18" customHeight="1">
      <c r="A182" s="23" t="s">
        <v>2014</v>
      </c>
      <c r="B182" s="23" t="s">
        <v>1011</v>
      </c>
      <c r="C182" s="3">
        <v>40953</v>
      </c>
      <c r="D182" s="3">
        <v>40998</v>
      </c>
      <c r="E182" s="23" t="s">
        <v>1469</v>
      </c>
      <c r="F182" s="23" t="s">
        <v>1322</v>
      </c>
      <c r="G182" s="23" t="s">
        <v>1835</v>
      </c>
      <c r="H182" s="23" t="s">
        <v>458</v>
      </c>
      <c r="I182" s="23" t="s">
        <v>458</v>
      </c>
      <c r="J182" s="23" t="s">
        <v>1013</v>
      </c>
      <c r="K182" s="23" t="s">
        <v>1014</v>
      </c>
      <c r="L182" s="23" t="s">
        <v>4446</v>
      </c>
      <c r="M182" s="23" t="s">
        <v>1015</v>
      </c>
      <c r="N182" s="23" t="s">
        <v>458</v>
      </c>
      <c r="O182" s="23" t="s">
        <v>458</v>
      </c>
      <c r="P182" s="23" t="s">
        <v>458</v>
      </c>
      <c r="Q182" s="37" t="s">
        <v>458</v>
      </c>
      <c r="R182" s="23" t="s">
        <v>458</v>
      </c>
      <c r="S182" s="23" t="s">
        <v>9868</v>
      </c>
      <c r="T182" s="37" t="s">
        <v>15024</v>
      </c>
      <c r="U182" s="37" t="s">
        <v>458</v>
      </c>
      <c r="V182" s="237" t="s">
        <v>458</v>
      </c>
      <c r="W182" s="23" t="s">
        <v>458</v>
      </c>
      <c r="X182" s="23" t="s">
        <v>458</v>
      </c>
      <c r="Y182" s="23" t="s">
        <v>458</v>
      </c>
      <c r="Z182" s="23" t="s">
        <v>458</v>
      </c>
      <c r="AA182" s="23" t="s">
        <v>458</v>
      </c>
      <c r="AC182" s="26" t="str">
        <f t="shared" si="4"/>
        <v>-º-'-''</v>
      </c>
      <c r="AD182" s="26" t="str">
        <f t="shared" si="5"/>
        <v>-º-'-''</v>
      </c>
    </row>
    <row r="183" spans="1:30" ht="18" customHeight="1">
      <c r="A183" s="23">
        <v>852</v>
      </c>
      <c r="B183" s="23" t="s">
        <v>1016</v>
      </c>
      <c r="C183" s="3">
        <v>40953</v>
      </c>
      <c r="D183" s="3">
        <v>41109</v>
      </c>
      <c r="E183" s="23" t="s">
        <v>1321</v>
      </c>
      <c r="F183" s="23" t="s">
        <v>1322</v>
      </c>
      <c r="G183" s="23" t="s">
        <v>1836</v>
      </c>
      <c r="H183" s="23" t="s">
        <v>6581</v>
      </c>
      <c r="I183" s="3">
        <v>41144</v>
      </c>
      <c r="J183" s="23" t="s">
        <v>1018</v>
      </c>
      <c r="K183" s="23" t="s">
        <v>4447</v>
      </c>
      <c r="L183" s="23" t="s">
        <v>4448</v>
      </c>
      <c r="M183" s="23" t="s">
        <v>1019</v>
      </c>
      <c r="N183" s="23" t="s">
        <v>6582</v>
      </c>
      <c r="O183" s="23" t="s">
        <v>6583</v>
      </c>
      <c r="P183" s="3">
        <v>41145</v>
      </c>
      <c r="Q183" s="37" t="s">
        <v>4449</v>
      </c>
      <c r="R183" s="23" t="s">
        <v>9869</v>
      </c>
      <c r="S183" s="23" t="s">
        <v>9870</v>
      </c>
      <c r="T183" s="23" t="s">
        <v>4074</v>
      </c>
      <c r="U183" s="23" t="s">
        <v>458</v>
      </c>
      <c r="V183" s="237">
        <v>20</v>
      </c>
      <c r="W183" s="23">
        <v>47</v>
      </c>
      <c r="X183" s="23">
        <v>34</v>
      </c>
      <c r="Y183" s="23">
        <v>42</v>
      </c>
      <c r="Z183">
        <v>47</v>
      </c>
      <c r="AA183">
        <v>6</v>
      </c>
      <c r="AC183" s="26" t="str">
        <f t="shared" si="4"/>
        <v>20º47'34''</v>
      </c>
      <c r="AD183" s="26" t="str">
        <f t="shared" si="5"/>
        <v>42º47'6''</v>
      </c>
    </row>
    <row r="184" spans="1:30" ht="18" customHeight="1">
      <c r="A184" s="23" t="s">
        <v>2015</v>
      </c>
      <c r="B184" s="23" t="s">
        <v>1020</v>
      </c>
      <c r="C184" s="3">
        <v>40953</v>
      </c>
      <c r="D184" s="3">
        <v>40998</v>
      </c>
      <c r="E184" s="23" t="s">
        <v>1469</v>
      </c>
      <c r="F184" s="23" t="s">
        <v>1322</v>
      </c>
      <c r="G184" s="23" t="s">
        <v>1837</v>
      </c>
      <c r="H184" s="23" t="s">
        <v>458</v>
      </c>
      <c r="I184" s="23" t="s">
        <v>458</v>
      </c>
      <c r="J184" s="23" t="s">
        <v>1022</v>
      </c>
      <c r="K184" s="23" t="s">
        <v>1023</v>
      </c>
      <c r="L184" s="23" t="s">
        <v>4450</v>
      </c>
      <c r="M184" s="23" t="s">
        <v>1024</v>
      </c>
      <c r="N184" s="23" t="s">
        <v>458</v>
      </c>
      <c r="O184" s="23" t="s">
        <v>458</v>
      </c>
      <c r="P184" s="23" t="s">
        <v>458</v>
      </c>
      <c r="Q184" s="37" t="s">
        <v>458</v>
      </c>
      <c r="R184" s="23" t="s">
        <v>458</v>
      </c>
      <c r="S184" s="23" t="s">
        <v>9871</v>
      </c>
      <c r="T184" s="37" t="s">
        <v>15024</v>
      </c>
      <c r="U184" s="37" t="s">
        <v>458</v>
      </c>
      <c r="V184" s="237" t="s">
        <v>458</v>
      </c>
      <c r="W184" s="23" t="s">
        <v>458</v>
      </c>
      <c r="X184" s="23" t="s">
        <v>458</v>
      </c>
      <c r="Y184" s="23" t="s">
        <v>458</v>
      </c>
      <c r="Z184" s="23" t="s">
        <v>458</v>
      </c>
      <c r="AA184" s="23" t="s">
        <v>458</v>
      </c>
      <c r="AC184" s="26" t="str">
        <f t="shared" si="4"/>
        <v>-º-'-''</v>
      </c>
      <c r="AD184" s="26" t="str">
        <f t="shared" si="5"/>
        <v>-º-'-''</v>
      </c>
    </row>
    <row r="185" spans="1:30" ht="18" customHeight="1">
      <c r="A185" s="23">
        <v>856</v>
      </c>
      <c r="B185" s="23" t="s">
        <v>1025</v>
      </c>
      <c r="C185" s="3">
        <v>40953</v>
      </c>
      <c r="D185" s="3">
        <v>41110</v>
      </c>
      <c r="E185" s="23" t="s">
        <v>1321</v>
      </c>
      <c r="F185" s="23" t="s">
        <v>1322</v>
      </c>
      <c r="G185" s="23" t="s">
        <v>1838</v>
      </c>
      <c r="H185" s="23" t="s">
        <v>5385</v>
      </c>
      <c r="I185" s="3">
        <v>41117</v>
      </c>
      <c r="J185" s="23" t="s">
        <v>1027</v>
      </c>
      <c r="K185" s="23" t="s">
        <v>1028</v>
      </c>
      <c r="L185" s="23" t="s">
        <v>4451</v>
      </c>
      <c r="M185" s="23" t="s">
        <v>1029</v>
      </c>
      <c r="N185" s="23" t="s">
        <v>5443</v>
      </c>
      <c r="O185" s="23" t="s">
        <v>5440</v>
      </c>
      <c r="P185" s="3">
        <v>41117</v>
      </c>
      <c r="Q185" s="37" t="s">
        <v>3910</v>
      </c>
      <c r="R185" s="23" t="s">
        <v>9872</v>
      </c>
      <c r="S185" s="23" t="s">
        <v>9873</v>
      </c>
      <c r="T185" s="23" t="s">
        <v>4074</v>
      </c>
      <c r="U185" s="23" t="s">
        <v>458</v>
      </c>
      <c r="V185" s="237">
        <v>20</v>
      </c>
      <c r="W185" s="23">
        <v>58</v>
      </c>
      <c r="X185" s="23">
        <v>6</v>
      </c>
      <c r="Y185" s="23">
        <v>46</v>
      </c>
      <c r="Z185">
        <v>7</v>
      </c>
      <c r="AA185">
        <v>15</v>
      </c>
      <c r="AC185" s="26" t="str">
        <f t="shared" si="4"/>
        <v>20º58'6''</v>
      </c>
      <c r="AD185" s="26" t="str">
        <f t="shared" si="5"/>
        <v>46º7'15''</v>
      </c>
    </row>
    <row r="186" spans="1:30" ht="18" customHeight="1">
      <c r="A186" s="23">
        <v>858</v>
      </c>
      <c r="B186" s="23" t="s">
        <v>1030</v>
      </c>
      <c r="C186" s="3">
        <v>40953</v>
      </c>
      <c r="D186" s="3">
        <v>40998</v>
      </c>
      <c r="E186" s="23" t="s">
        <v>1321</v>
      </c>
      <c r="F186" s="23" t="s">
        <v>1555</v>
      </c>
      <c r="G186" s="23" t="s">
        <v>1839</v>
      </c>
      <c r="H186" s="23" t="s">
        <v>2157</v>
      </c>
      <c r="I186" s="3">
        <v>40995</v>
      </c>
      <c r="J186" s="23" t="s">
        <v>1032</v>
      </c>
      <c r="K186" s="23" t="s">
        <v>1033</v>
      </c>
      <c r="L186" s="23" t="s">
        <v>4452</v>
      </c>
      <c r="M186" s="23" t="s">
        <v>1034</v>
      </c>
      <c r="N186" s="23" t="s">
        <v>2158</v>
      </c>
      <c r="O186" s="23" t="s">
        <v>2159</v>
      </c>
      <c r="P186" s="3">
        <v>40996</v>
      </c>
      <c r="Q186" s="37" t="s">
        <v>458</v>
      </c>
      <c r="R186" s="23" t="s">
        <v>458</v>
      </c>
      <c r="S186" s="23" t="s">
        <v>9874</v>
      </c>
      <c r="T186" s="37" t="s">
        <v>4074</v>
      </c>
      <c r="U186" s="37" t="s">
        <v>458</v>
      </c>
      <c r="V186" s="237">
        <v>19</v>
      </c>
      <c r="W186" s="23">
        <v>59</v>
      </c>
      <c r="X186" s="23">
        <v>41</v>
      </c>
      <c r="Y186" s="23">
        <v>44</v>
      </c>
      <c r="Z186">
        <v>0</v>
      </c>
      <c r="AA186">
        <v>24</v>
      </c>
      <c r="AC186" s="26" t="str">
        <f t="shared" si="4"/>
        <v>19º59'41''</v>
      </c>
      <c r="AD186" s="26" t="str">
        <f t="shared" si="5"/>
        <v>44º0'24''</v>
      </c>
    </row>
    <row r="187" spans="1:30" ht="18" customHeight="1">
      <c r="A187" s="23">
        <v>860</v>
      </c>
      <c r="B187" s="23" t="s">
        <v>1035</v>
      </c>
      <c r="C187" s="3">
        <v>40953</v>
      </c>
      <c r="D187" s="3">
        <v>41109</v>
      </c>
      <c r="E187" s="23" t="s">
        <v>1321</v>
      </c>
      <c r="F187" s="23" t="s">
        <v>1322</v>
      </c>
      <c r="G187" s="23" t="s">
        <v>1840</v>
      </c>
      <c r="H187" s="23" t="s">
        <v>5620</v>
      </c>
      <c r="I187" s="3">
        <v>41121</v>
      </c>
      <c r="J187" s="23" t="s">
        <v>1037</v>
      </c>
      <c r="K187" s="23" t="s">
        <v>1038</v>
      </c>
      <c r="L187" s="23" t="s">
        <v>4453</v>
      </c>
      <c r="M187" s="23" t="s">
        <v>1039</v>
      </c>
      <c r="N187" s="23" t="s">
        <v>5621</v>
      </c>
      <c r="O187" s="23" t="s">
        <v>5389</v>
      </c>
      <c r="P187" s="3">
        <v>41121</v>
      </c>
      <c r="Q187" s="37" t="s">
        <v>3910</v>
      </c>
      <c r="R187" s="23" t="s">
        <v>9875</v>
      </c>
      <c r="S187" s="23" t="s">
        <v>9876</v>
      </c>
      <c r="T187" s="23" t="s">
        <v>4074</v>
      </c>
      <c r="U187" s="23" t="s">
        <v>15046</v>
      </c>
      <c r="V187" s="237">
        <v>21</v>
      </c>
      <c r="W187" s="23">
        <v>30</v>
      </c>
      <c r="X187" s="23">
        <v>40</v>
      </c>
      <c r="Y187" s="23">
        <v>46</v>
      </c>
      <c r="Z187">
        <v>11</v>
      </c>
      <c r="AA187">
        <v>51</v>
      </c>
      <c r="AC187" s="26" t="str">
        <f t="shared" si="4"/>
        <v>21º30'40''</v>
      </c>
      <c r="AD187" s="26" t="str">
        <f t="shared" si="5"/>
        <v>46º11'51''</v>
      </c>
    </row>
    <row r="188" spans="1:30" ht="18" customHeight="1">
      <c r="A188" s="23" t="s">
        <v>2016</v>
      </c>
      <c r="B188" s="23" t="s">
        <v>1040</v>
      </c>
      <c r="C188" s="3">
        <v>40953</v>
      </c>
      <c r="D188" s="3">
        <v>40998</v>
      </c>
      <c r="E188" s="23" t="s">
        <v>1469</v>
      </c>
      <c r="F188" s="23" t="s">
        <v>1322</v>
      </c>
      <c r="G188" s="23" t="s">
        <v>1841</v>
      </c>
      <c r="H188" s="23" t="s">
        <v>458</v>
      </c>
      <c r="I188" s="23" t="s">
        <v>458</v>
      </c>
      <c r="J188" s="23" t="s">
        <v>1042</v>
      </c>
      <c r="K188" s="23" t="s">
        <v>1043</v>
      </c>
      <c r="L188" s="23" t="s">
        <v>4454</v>
      </c>
      <c r="M188" s="23" t="s">
        <v>1044</v>
      </c>
      <c r="N188" s="23" t="s">
        <v>458</v>
      </c>
      <c r="O188" s="23" t="s">
        <v>458</v>
      </c>
      <c r="P188" s="23" t="s">
        <v>458</v>
      </c>
      <c r="Q188" s="37" t="s">
        <v>458</v>
      </c>
      <c r="R188" s="23" t="s">
        <v>458</v>
      </c>
      <c r="S188" s="23" t="s">
        <v>9877</v>
      </c>
      <c r="T188" s="37" t="s">
        <v>15024</v>
      </c>
      <c r="U188" s="37" t="s">
        <v>458</v>
      </c>
      <c r="V188" s="237" t="s">
        <v>458</v>
      </c>
      <c r="W188" s="23" t="s">
        <v>458</v>
      </c>
      <c r="X188" s="23" t="s">
        <v>458</v>
      </c>
      <c r="Y188" s="23" t="s">
        <v>458</v>
      </c>
      <c r="Z188" s="23" t="s">
        <v>458</v>
      </c>
      <c r="AA188" s="23" t="s">
        <v>458</v>
      </c>
      <c r="AC188" s="26" t="str">
        <f t="shared" si="4"/>
        <v>-º-'-''</v>
      </c>
      <c r="AD188" s="26" t="str">
        <f t="shared" si="5"/>
        <v>-º-'-''</v>
      </c>
    </row>
    <row r="189" spans="1:30" ht="18" customHeight="1">
      <c r="A189" s="23">
        <v>886</v>
      </c>
      <c r="B189" s="23" t="s">
        <v>1156</v>
      </c>
      <c r="C189" s="3">
        <v>40976</v>
      </c>
      <c r="D189" s="3">
        <v>41021</v>
      </c>
      <c r="E189" s="23" t="s">
        <v>1321</v>
      </c>
      <c r="F189" s="23" t="s">
        <v>1322</v>
      </c>
      <c r="G189" s="23" t="s">
        <v>1289</v>
      </c>
      <c r="H189" s="23" t="s">
        <v>1994</v>
      </c>
      <c r="I189" s="3">
        <v>40982</v>
      </c>
      <c r="J189" s="23" t="s">
        <v>1842</v>
      </c>
      <c r="K189" s="23" t="s">
        <v>1843</v>
      </c>
      <c r="L189" s="23" t="s">
        <v>4455</v>
      </c>
      <c r="M189" s="23" t="s">
        <v>1844</v>
      </c>
      <c r="N189" s="23" t="s">
        <v>1995</v>
      </c>
      <c r="O189" s="23" t="s">
        <v>1339</v>
      </c>
      <c r="P189" s="3">
        <v>40983</v>
      </c>
      <c r="Q189" s="23" t="s">
        <v>1845</v>
      </c>
      <c r="R189" s="23" t="s">
        <v>458</v>
      </c>
      <c r="S189" s="23" t="s">
        <v>9878</v>
      </c>
      <c r="T189" s="23" t="s">
        <v>4074</v>
      </c>
      <c r="U189" s="23" t="s">
        <v>458</v>
      </c>
      <c r="V189" s="237">
        <v>20</v>
      </c>
      <c r="W189" s="23">
        <v>56</v>
      </c>
      <c r="X189" s="23">
        <v>42</v>
      </c>
      <c r="Y189" s="23">
        <v>45</v>
      </c>
      <c r="Z189">
        <v>23</v>
      </c>
      <c r="AA189">
        <v>23</v>
      </c>
      <c r="AC189" s="26" t="str">
        <f t="shared" si="4"/>
        <v>20º56'42''</v>
      </c>
      <c r="AD189" s="26" t="str">
        <f t="shared" si="5"/>
        <v>45º23'23''</v>
      </c>
    </row>
    <row r="190" spans="1:30" ht="18" customHeight="1">
      <c r="A190" s="23">
        <v>874</v>
      </c>
      <c r="B190" s="23" t="s">
        <v>1166</v>
      </c>
      <c r="C190" s="3">
        <v>40956</v>
      </c>
      <c r="D190" s="3">
        <v>41112</v>
      </c>
      <c r="E190" s="23" t="s">
        <v>1321</v>
      </c>
      <c r="F190" s="23" t="s">
        <v>1322</v>
      </c>
      <c r="G190" s="23" t="s">
        <v>1846</v>
      </c>
      <c r="H190" s="23" t="s">
        <v>6252</v>
      </c>
      <c r="I190" s="3">
        <v>41135</v>
      </c>
      <c r="J190" s="23" t="s">
        <v>1847</v>
      </c>
      <c r="K190" s="23" t="s">
        <v>3926</v>
      </c>
      <c r="L190" s="23" t="s">
        <v>4456</v>
      </c>
      <c r="M190" s="23" t="s">
        <v>3927</v>
      </c>
      <c r="N190" s="23" t="s">
        <v>6253</v>
      </c>
      <c r="O190" s="23" t="s">
        <v>2397</v>
      </c>
      <c r="P190" s="3">
        <v>41135</v>
      </c>
      <c r="Q190" s="37" t="s">
        <v>3910</v>
      </c>
      <c r="R190" s="23" t="s">
        <v>9879</v>
      </c>
      <c r="S190" s="23" t="s">
        <v>9880</v>
      </c>
      <c r="T190" s="23" t="s">
        <v>4074</v>
      </c>
      <c r="U190" s="23" t="s">
        <v>15047</v>
      </c>
      <c r="V190" s="237">
        <v>20</v>
      </c>
      <c r="W190" s="23">
        <v>6</v>
      </c>
      <c r="X190" s="23">
        <v>23</v>
      </c>
      <c r="Y190" s="23">
        <v>41</v>
      </c>
      <c r="Z190">
        <v>55</v>
      </c>
      <c r="AA190">
        <v>25</v>
      </c>
      <c r="AC190" s="26" t="str">
        <f t="shared" si="4"/>
        <v>20º6'23''</v>
      </c>
      <c r="AD190" s="26" t="str">
        <f t="shared" si="5"/>
        <v>41º55'25''</v>
      </c>
    </row>
    <row r="191" spans="1:30" ht="18" customHeight="1">
      <c r="A191" s="23">
        <v>875</v>
      </c>
      <c r="B191" s="23" t="s">
        <v>1176</v>
      </c>
      <c r="C191" s="3">
        <v>40956</v>
      </c>
      <c r="D191" s="3">
        <v>41112</v>
      </c>
      <c r="E191" s="23" t="s">
        <v>1321</v>
      </c>
      <c r="F191" s="23" t="s">
        <v>1322</v>
      </c>
      <c r="G191" s="23" t="s">
        <v>1848</v>
      </c>
      <c r="H191" s="23" t="s">
        <v>5227</v>
      </c>
      <c r="I191" s="3">
        <v>41115</v>
      </c>
      <c r="J191" s="23" t="s">
        <v>1849</v>
      </c>
      <c r="K191" s="23" t="s">
        <v>1850</v>
      </c>
      <c r="L191" s="23" t="s">
        <v>4457</v>
      </c>
      <c r="M191" s="23" t="s">
        <v>1851</v>
      </c>
      <c r="N191" s="23" t="s">
        <v>5348</v>
      </c>
      <c r="O191" s="23" t="s">
        <v>1411</v>
      </c>
      <c r="P191" s="3">
        <v>41116</v>
      </c>
      <c r="Q191" s="37" t="s">
        <v>3910</v>
      </c>
      <c r="R191" s="23" t="s">
        <v>9881</v>
      </c>
      <c r="S191" s="23" t="s">
        <v>9882</v>
      </c>
      <c r="T191" s="23" t="s">
        <v>4074</v>
      </c>
      <c r="U191" s="23" t="s">
        <v>4257</v>
      </c>
      <c r="V191" s="237">
        <v>20</v>
      </c>
      <c r="W191" s="23">
        <v>56</v>
      </c>
      <c r="X191" s="23">
        <v>43</v>
      </c>
      <c r="Y191" s="23">
        <v>44</v>
      </c>
      <c r="Z191">
        <v>55</v>
      </c>
      <c r="AA191">
        <v>10</v>
      </c>
      <c r="AC191" s="26" t="str">
        <f t="shared" si="4"/>
        <v>20º56'43''</v>
      </c>
      <c r="AD191" s="26" t="str">
        <f t="shared" si="5"/>
        <v>44º55'10''</v>
      </c>
    </row>
    <row r="192" spans="1:30" ht="18" customHeight="1">
      <c r="A192" s="23">
        <v>876</v>
      </c>
      <c r="B192" s="23" t="s">
        <v>1147</v>
      </c>
      <c r="C192" s="3">
        <v>40956</v>
      </c>
      <c r="D192" s="3">
        <v>41112</v>
      </c>
      <c r="E192" s="23" t="s">
        <v>1321</v>
      </c>
      <c r="F192" s="23" t="s">
        <v>1322</v>
      </c>
      <c r="G192" s="23" t="s">
        <v>1852</v>
      </c>
      <c r="H192" s="23" t="s">
        <v>7492</v>
      </c>
      <c r="I192" s="3">
        <v>41169</v>
      </c>
      <c r="J192" s="23" t="s">
        <v>1853</v>
      </c>
      <c r="K192" s="23" t="s">
        <v>4792</v>
      </c>
      <c r="L192" s="23" t="s">
        <v>4458</v>
      </c>
      <c r="M192" s="23" t="s">
        <v>1854</v>
      </c>
      <c r="N192" s="23" t="s">
        <v>7493</v>
      </c>
      <c r="O192" s="23" t="s">
        <v>7306</v>
      </c>
      <c r="P192" s="3">
        <v>41169</v>
      </c>
      <c r="Q192" s="37" t="s">
        <v>458</v>
      </c>
      <c r="R192" s="23" t="s">
        <v>9883</v>
      </c>
      <c r="S192" s="23" t="s">
        <v>9884</v>
      </c>
      <c r="T192" s="37" t="s">
        <v>4074</v>
      </c>
      <c r="U192" s="23" t="s">
        <v>458</v>
      </c>
      <c r="V192" s="237">
        <v>20</v>
      </c>
      <c r="W192" s="23">
        <v>38</v>
      </c>
      <c r="X192" s="23">
        <v>16</v>
      </c>
      <c r="Y192" s="23">
        <v>46</v>
      </c>
      <c r="Z192">
        <v>30</v>
      </c>
      <c r="AA192">
        <v>19</v>
      </c>
      <c r="AC192" s="26" t="str">
        <f t="shared" si="4"/>
        <v>20º38'16''</v>
      </c>
      <c r="AD192" s="26" t="str">
        <f t="shared" si="5"/>
        <v>46º30'19''</v>
      </c>
    </row>
    <row r="193" spans="1:30" ht="18" customHeight="1">
      <c r="A193" s="23">
        <v>877</v>
      </c>
      <c r="B193" s="23" t="s">
        <v>1079</v>
      </c>
      <c r="C193" s="3">
        <v>40956</v>
      </c>
      <c r="D193" s="3">
        <v>41001</v>
      </c>
      <c r="E193" s="23" t="s">
        <v>1321</v>
      </c>
      <c r="F193" s="23" t="s">
        <v>1555</v>
      </c>
      <c r="G193" s="23" t="s">
        <v>1855</v>
      </c>
      <c r="H193" s="23" t="s">
        <v>1311</v>
      </c>
      <c r="I193" s="3">
        <v>40977</v>
      </c>
      <c r="J193" s="23" t="s">
        <v>1856</v>
      </c>
      <c r="K193" s="23" t="s">
        <v>1857</v>
      </c>
      <c r="L193" s="23" t="s">
        <v>4459</v>
      </c>
      <c r="M193" s="23" t="s">
        <v>1858</v>
      </c>
      <c r="N193" s="23" t="s">
        <v>1859</v>
      </c>
      <c r="O193" s="23" t="s">
        <v>1860</v>
      </c>
      <c r="P193" s="3">
        <v>40977</v>
      </c>
      <c r="Q193" s="37" t="s">
        <v>458</v>
      </c>
      <c r="R193" s="23" t="s">
        <v>458</v>
      </c>
      <c r="S193" s="23" t="s">
        <v>9885</v>
      </c>
      <c r="T193" s="37" t="s">
        <v>4074</v>
      </c>
      <c r="U193" s="37" t="s">
        <v>458</v>
      </c>
      <c r="V193" s="237">
        <v>20</v>
      </c>
      <c r="W193" s="23">
        <v>2</v>
      </c>
      <c r="X193" s="23">
        <v>54</v>
      </c>
      <c r="Y193" s="23">
        <v>44</v>
      </c>
      <c r="Z193">
        <v>15</v>
      </c>
      <c r="AA193">
        <v>35</v>
      </c>
      <c r="AC193" s="26" t="str">
        <f t="shared" si="4"/>
        <v>20º2'54''</v>
      </c>
      <c r="AD193" s="26" t="str">
        <f t="shared" si="5"/>
        <v>44º15'35''</v>
      </c>
    </row>
    <row r="194" spans="1:30" ht="18" customHeight="1">
      <c r="A194" s="23">
        <v>878</v>
      </c>
      <c r="B194" s="23" t="s">
        <v>1167</v>
      </c>
      <c r="C194" s="3">
        <v>40956</v>
      </c>
      <c r="D194" s="3">
        <v>41136</v>
      </c>
      <c r="E194" s="23" t="s">
        <v>1321</v>
      </c>
      <c r="F194" s="23" t="s">
        <v>1555</v>
      </c>
      <c r="G194" s="23" t="s">
        <v>1861</v>
      </c>
      <c r="H194" s="23" t="s">
        <v>13273</v>
      </c>
      <c r="I194" s="3">
        <v>41251</v>
      </c>
      <c r="J194" s="23" t="s">
        <v>1862</v>
      </c>
      <c r="K194" s="23" t="s">
        <v>3928</v>
      </c>
      <c r="L194" s="23" t="s">
        <v>4460</v>
      </c>
      <c r="M194" s="23" t="s">
        <v>3929</v>
      </c>
      <c r="N194" s="23" t="s">
        <v>13637</v>
      </c>
      <c r="O194" s="23" t="s">
        <v>3785</v>
      </c>
      <c r="P194" s="3">
        <v>41264</v>
      </c>
      <c r="Q194" s="37" t="s">
        <v>5162</v>
      </c>
      <c r="R194" s="23" t="s">
        <v>13274</v>
      </c>
      <c r="S194" s="23" t="s">
        <v>9886</v>
      </c>
      <c r="T194" s="23" t="s">
        <v>4074</v>
      </c>
      <c r="U194" s="37" t="s">
        <v>15048</v>
      </c>
      <c r="V194" s="237">
        <v>21</v>
      </c>
      <c r="W194" s="23">
        <v>1</v>
      </c>
      <c r="X194" s="23">
        <v>41</v>
      </c>
      <c r="Y194" s="23">
        <v>43</v>
      </c>
      <c r="Z194">
        <v>34</v>
      </c>
      <c r="AA194">
        <v>57</v>
      </c>
      <c r="AC194" s="26" t="str">
        <f t="shared" si="4"/>
        <v>21º1'41''</v>
      </c>
      <c r="AD194" s="26" t="str">
        <f t="shared" si="5"/>
        <v>43º34'57''</v>
      </c>
    </row>
    <row r="195" spans="1:30" ht="18" customHeight="1">
      <c r="A195" s="23">
        <v>880</v>
      </c>
      <c r="B195" s="23" t="s">
        <v>1178</v>
      </c>
      <c r="C195" s="3">
        <v>40956</v>
      </c>
      <c r="D195" s="3">
        <v>41102</v>
      </c>
      <c r="E195" s="23" t="s">
        <v>1321</v>
      </c>
      <c r="F195" s="23" t="s">
        <v>1322</v>
      </c>
      <c r="G195" s="23" t="s">
        <v>1863</v>
      </c>
      <c r="H195" s="23" t="s">
        <v>5738</v>
      </c>
      <c r="I195" s="3">
        <v>41122</v>
      </c>
      <c r="J195" s="23" t="s">
        <v>1864</v>
      </c>
      <c r="K195" s="23" t="s">
        <v>3930</v>
      </c>
      <c r="L195" s="23" t="s">
        <v>4461</v>
      </c>
      <c r="M195" s="23" t="s">
        <v>3931</v>
      </c>
      <c r="N195" s="23" t="s">
        <v>5739</v>
      </c>
      <c r="O195" s="23" t="s">
        <v>5721</v>
      </c>
      <c r="P195" s="3">
        <v>41122</v>
      </c>
      <c r="Q195" s="37" t="s">
        <v>3910</v>
      </c>
      <c r="R195" s="23" t="s">
        <v>9887</v>
      </c>
      <c r="S195" s="23" t="s">
        <v>9888</v>
      </c>
      <c r="T195" s="23" t="s">
        <v>4074</v>
      </c>
      <c r="U195" s="23" t="s">
        <v>15028</v>
      </c>
      <c r="V195" s="237">
        <v>15</v>
      </c>
      <c r="W195" s="23">
        <v>48</v>
      </c>
      <c r="X195" s="23">
        <v>44</v>
      </c>
      <c r="Y195" s="23">
        <v>42</v>
      </c>
      <c r="Z195">
        <v>52</v>
      </c>
      <c r="AA195">
        <v>19</v>
      </c>
      <c r="AC195" s="26" t="str">
        <f t="shared" ref="AC195:AC258" si="6">CONCATENATE(V195,"º",W195,"'",X195,"''")</f>
        <v>15º48'44''</v>
      </c>
      <c r="AD195" s="26" t="str">
        <f t="shared" ref="AD195:AD258" si="7">CONCATENATE(Y195,"º",Z195,"'",AA195,"''")</f>
        <v>42º52'19''</v>
      </c>
    </row>
    <row r="196" spans="1:30" ht="18" customHeight="1">
      <c r="A196" s="23">
        <v>881</v>
      </c>
      <c r="B196" s="23" t="s">
        <v>1149</v>
      </c>
      <c r="C196" s="3">
        <v>40956</v>
      </c>
      <c r="D196" s="3">
        <v>41001</v>
      </c>
      <c r="E196" s="23" t="s">
        <v>1321</v>
      </c>
      <c r="F196" s="23" t="s">
        <v>1322</v>
      </c>
      <c r="G196" s="23" t="s">
        <v>169</v>
      </c>
      <c r="H196" s="23" t="s">
        <v>1282</v>
      </c>
      <c r="I196" s="3">
        <v>40973</v>
      </c>
      <c r="J196" s="23" t="s">
        <v>1865</v>
      </c>
      <c r="K196" s="23" t="s">
        <v>1227</v>
      </c>
      <c r="L196" s="23" t="s">
        <v>4270</v>
      </c>
      <c r="M196" s="23" t="s">
        <v>1866</v>
      </c>
      <c r="N196" s="23" t="s">
        <v>1867</v>
      </c>
      <c r="O196" s="23" t="s">
        <v>1868</v>
      </c>
      <c r="P196" s="3">
        <v>40974</v>
      </c>
      <c r="Q196" s="37" t="s">
        <v>458</v>
      </c>
      <c r="R196" s="23" t="s">
        <v>458</v>
      </c>
      <c r="S196" s="23" t="s">
        <v>9889</v>
      </c>
      <c r="T196" s="37" t="s">
        <v>15024</v>
      </c>
      <c r="U196" s="37" t="s">
        <v>458</v>
      </c>
      <c r="V196" s="237">
        <v>15</v>
      </c>
      <c r="W196" s="23">
        <v>48</v>
      </c>
      <c r="X196" s="23">
        <v>38</v>
      </c>
      <c r="Y196" s="23">
        <v>42</v>
      </c>
      <c r="Z196">
        <v>13</v>
      </c>
      <c r="AA196">
        <v>52</v>
      </c>
      <c r="AC196" s="26" t="str">
        <f t="shared" si="6"/>
        <v>15º48'38''</v>
      </c>
      <c r="AD196" s="26" t="str">
        <f t="shared" si="7"/>
        <v>42º13'52''</v>
      </c>
    </row>
    <row r="197" spans="1:30" ht="18" customHeight="1">
      <c r="A197" s="23">
        <v>882</v>
      </c>
      <c r="B197" s="23" t="s">
        <v>1160</v>
      </c>
      <c r="C197" s="3">
        <v>40956</v>
      </c>
      <c r="D197" s="3">
        <v>41112</v>
      </c>
      <c r="E197" s="23" t="s">
        <v>1321</v>
      </c>
      <c r="F197" s="23" t="s">
        <v>1322</v>
      </c>
      <c r="G197" s="23" t="s">
        <v>1869</v>
      </c>
      <c r="H197" s="23" t="s">
        <v>5444</v>
      </c>
      <c r="I197" s="3">
        <v>41120</v>
      </c>
      <c r="J197" s="23" t="s">
        <v>1870</v>
      </c>
      <c r="K197" s="23" t="s">
        <v>3932</v>
      </c>
      <c r="L197" s="23" t="s">
        <v>4462</v>
      </c>
      <c r="M197" s="23" t="s">
        <v>3933</v>
      </c>
      <c r="N197" s="23" t="s">
        <v>5622</v>
      </c>
      <c r="O197" s="23" t="s">
        <v>5319</v>
      </c>
      <c r="P197" s="3">
        <v>41121</v>
      </c>
      <c r="Q197" s="37" t="s">
        <v>458</v>
      </c>
      <c r="R197" s="23" t="s">
        <v>9890</v>
      </c>
      <c r="S197" s="23" t="s">
        <v>9891</v>
      </c>
      <c r="T197" s="37" t="s">
        <v>4074</v>
      </c>
      <c r="U197" s="23" t="s">
        <v>15040</v>
      </c>
      <c r="V197" s="237">
        <v>19</v>
      </c>
      <c r="W197" s="23">
        <v>0</v>
      </c>
      <c r="X197" s="23">
        <v>15</v>
      </c>
      <c r="Y197" s="23">
        <v>45</v>
      </c>
      <c r="Z197">
        <v>57</v>
      </c>
      <c r="AA197">
        <v>52</v>
      </c>
      <c r="AC197" s="26" t="str">
        <f t="shared" si="6"/>
        <v>19º0'15''</v>
      </c>
      <c r="AD197" s="26" t="str">
        <f t="shared" si="7"/>
        <v>45º57'52''</v>
      </c>
    </row>
    <row r="198" spans="1:30" ht="18" customHeight="1">
      <c r="A198" s="23">
        <v>883</v>
      </c>
      <c r="B198" s="23" t="s">
        <v>1170</v>
      </c>
      <c r="C198" s="3">
        <v>40956</v>
      </c>
      <c r="D198" s="3">
        <v>41112</v>
      </c>
      <c r="E198" s="23" t="s">
        <v>1321</v>
      </c>
      <c r="F198" s="23" t="s">
        <v>1322</v>
      </c>
      <c r="G198" s="23" t="s">
        <v>1871</v>
      </c>
      <c r="H198" s="23" t="s">
        <v>5740</v>
      </c>
      <c r="I198" s="3">
        <v>41128</v>
      </c>
      <c r="J198" s="23" t="s">
        <v>1872</v>
      </c>
      <c r="K198" s="23" t="s">
        <v>3934</v>
      </c>
      <c r="L198" s="23" t="s">
        <v>4463</v>
      </c>
      <c r="M198" s="23" t="s">
        <v>3935</v>
      </c>
      <c r="N198" s="23" t="s">
        <v>5885</v>
      </c>
      <c r="O198" s="23" t="s">
        <v>5721</v>
      </c>
      <c r="P198" s="3">
        <v>41128</v>
      </c>
      <c r="Q198" s="37" t="s">
        <v>3910</v>
      </c>
      <c r="R198" s="23" t="s">
        <v>9892</v>
      </c>
      <c r="S198" s="23" t="s">
        <v>9893</v>
      </c>
      <c r="T198" s="23" t="s">
        <v>4074</v>
      </c>
      <c r="U198" s="23" t="s">
        <v>15049</v>
      </c>
      <c r="V198" s="237">
        <v>17</v>
      </c>
      <c r="W198" s="23">
        <v>17</v>
      </c>
      <c r="X198" s="23">
        <v>1</v>
      </c>
      <c r="Y198" s="23">
        <v>42</v>
      </c>
      <c r="Z198">
        <v>43</v>
      </c>
      <c r="AA198">
        <v>30</v>
      </c>
      <c r="AC198" s="26" t="str">
        <f t="shared" si="6"/>
        <v>17º17'1''</v>
      </c>
      <c r="AD198" s="26" t="str">
        <f t="shared" si="7"/>
        <v>42º43'30''</v>
      </c>
    </row>
    <row r="199" spans="1:30" ht="18" customHeight="1">
      <c r="A199" s="23">
        <v>884</v>
      </c>
      <c r="B199" s="23" t="s">
        <v>1181</v>
      </c>
      <c r="C199" s="3">
        <v>40956</v>
      </c>
      <c r="D199" s="3">
        <v>41112</v>
      </c>
      <c r="E199" s="23" t="s">
        <v>1321</v>
      </c>
      <c r="F199" s="23" t="s">
        <v>1322</v>
      </c>
      <c r="G199" s="23" t="s">
        <v>1873</v>
      </c>
      <c r="H199" s="23" t="s">
        <v>5386</v>
      </c>
      <c r="I199" s="3">
        <v>41117</v>
      </c>
      <c r="J199" s="23" t="s">
        <v>1874</v>
      </c>
      <c r="K199" s="23" t="s">
        <v>3936</v>
      </c>
      <c r="L199" s="23" t="s">
        <v>4464</v>
      </c>
      <c r="M199" s="23" t="s">
        <v>3937</v>
      </c>
      <c r="N199" s="23" t="s">
        <v>5445</v>
      </c>
      <c r="O199" s="23" t="s">
        <v>4670</v>
      </c>
      <c r="P199" s="3">
        <v>41120</v>
      </c>
      <c r="Q199" s="37" t="s">
        <v>458</v>
      </c>
      <c r="R199" s="23" t="s">
        <v>9894</v>
      </c>
      <c r="S199" s="23" t="s">
        <v>9895</v>
      </c>
      <c r="T199" s="37" t="s">
        <v>4074</v>
      </c>
      <c r="U199" s="23" t="s">
        <v>15049</v>
      </c>
      <c r="V199" s="237">
        <v>20</v>
      </c>
      <c r="W199" s="23">
        <v>19</v>
      </c>
      <c r="X199" s="23">
        <v>44</v>
      </c>
      <c r="Y199" s="23">
        <v>46</v>
      </c>
      <c r="Z199">
        <v>22</v>
      </c>
      <c r="AA199">
        <v>16</v>
      </c>
      <c r="AC199" s="26" t="str">
        <f t="shared" si="6"/>
        <v>20º19'44''</v>
      </c>
      <c r="AD199" s="26" t="str">
        <f t="shared" si="7"/>
        <v>46º22'16''</v>
      </c>
    </row>
    <row r="200" spans="1:30" ht="18" customHeight="1">
      <c r="A200" s="23">
        <v>885</v>
      </c>
      <c r="B200" s="23" t="s">
        <v>1153</v>
      </c>
      <c r="C200" s="3">
        <v>40956</v>
      </c>
      <c r="D200" s="3">
        <v>41112</v>
      </c>
      <c r="E200" s="23" t="s">
        <v>1321</v>
      </c>
      <c r="F200" s="23" t="s">
        <v>1322</v>
      </c>
      <c r="G200" s="23" t="s">
        <v>1875</v>
      </c>
      <c r="H200" s="23" t="s">
        <v>5228</v>
      </c>
      <c r="I200" s="3">
        <v>41137</v>
      </c>
      <c r="J200" s="23" t="s">
        <v>1876</v>
      </c>
      <c r="K200" s="23" t="s">
        <v>3938</v>
      </c>
      <c r="L200" s="23" t="s">
        <v>4465</v>
      </c>
      <c r="M200" s="23" t="s">
        <v>3939</v>
      </c>
      <c r="N200" s="23" t="s">
        <v>6341</v>
      </c>
      <c r="O200" s="23" t="s">
        <v>3987</v>
      </c>
      <c r="P200" s="3">
        <v>41141</v>
      </c>
      <c r="Q200" s="37" t="s">
        <v>3910</v>
      </c>
      <c r="R200" s="23" t="s">
        <v>9896</v>
      </c>
      <c r="S200" s="23" t="s">
        <v>9897</v>
      </c>
      <c r="T200" s="23" t="s">
        <v>4074</v>
      </c>
      <c r="U200" s="23" t="s">
        <v>458</v>
      </c>
      <c r="V200" s="237">
        <v>22</v>
      </c>
      <c r="W200" s="23">
        <v>19</v>
      </c>
      <c r="X200" s="23">
        <v>57</v>
      </c>
      <c r="Y200" s="23">
        <v>45</v>
      </c>
      <c r="Z200">
        <v>5</v>
      </c>
      <c r="AA200">
        <v>41</v>
      </c>
      <c r="AC200" s="26" t="str">
        <f t="shared" si="6"/>
        <v>22º19'57''</v>
      </c>
      <c r="AD200" s="26" t="str">
        <f t="shared" si="7"/>
        <v>45º5'41''</v>
      </c>
    </row>
    <row r="201" spans="1:30" ht="18" customHeight="1">
      <c r="A201" s="23">
        <v>901</v>
      </c>
      <c r="B201" s="23" t="s">
        <v>1163</v>
      </c>
      <c r="C201" s="3">
        <v>40956</v>
      </c>
      <c r="D201" s="3">
        <v>41112</v>
      </c>
      <c r="E201" s="23" t="s">
        <v>1321</v>
      </c>
      <c r="F201" s="23" t="s">
        <v>1322</v>
      </c>
      <c r="G201" s="23" t="s">
        <v>1877</v>
      </c>
      <c r="H201" s="23" t="s">
        <v>5314</v>
      </c>
      <c r="I201" s="3">
        <v>41123</v>
      </c>
      <c r="J201" s="23" t="s">
        <v>1878</v>
      </c>
      <c r="K201" s="23" t="s">
        <v>15375</v>
      </c>
      <c r="L201" s="23" t="s">
        <v>4466</v>
      </c>
      <c r="M201" s="23" t="s">
        <v>3940</v>
      </c>
      <c r="N201" s="23" t="s">
        <v>5741</v>
      </c>
      <c r="O201" s="23" t="s">
        <v>5721</v>
      </c>
      <c r="P201" s="3">
        <v>41124</v>
      </c>
      <c r="Q201" s="37" t="s">
        <v>15459</v>
      </c>
      <c r="R201" s="23" t="s">
        <v>9898</v>
      </c>
      <c r="S201" s="23" t="s">
        <v>9899</v>
      </c>
      <c r="T201" s="23" t="s">
        <v>4074</v>
      </c>
      <c r="U201" s="23" t="s">
        <v>15050</v>
      </c>
      <c r="V201" s="237">
        <v>16</v>
      </c>
      <c r="W201" s="23">
        <v>51</v>
      </c>
      <c r="X201" s="23">
        <v>6</v>
      </c>
      <c r="Y201" s="23">
        <v>43</v>
      </c>
      <c r="Z201">
        <v>41</v>
      </c>
      <c r="AA201">
        <v>44</v>
      </c>
      <c r="AC201" s="26" t="str">
        <f t="shared" si="6"/>
        <v>16º51'6''</v>
      </c>
      <c r="AD201" s="26" t="str">
        <f t="shared" si="7"/>
        <v>43º41'44''</v>
      </c>
    </row>
    <row r="202" spans="1:30" ht="18" customHeight="1">
      <c r="A202" s="23">
        <v>887</v>
      </c>
      <c r="B202" s="23" t="s">
        <v>1173</v>
      </c>
      <c r="C202" s="3">
        <v>40956</v>
      </c>
      <c r="D202" s="3">
        <v>41112</v>
      </c>
      <c r="E202" s="23" t="s">
        <v>1321</v>
      </c>
      <c r="F202" s="23" t="s">
        <v>1322</v>
      </c>
      <c r="G202" s="23" t="s">
        <v>1879</v>
      </c>
      <c r="H202" s="23" t="s">
        <v>7937</v>
      </c>
      <c r="I202" s="3">
        <v>41178</v>
      </c>
      <c r="J202" s="23" t="s">
        <v>1880</v>
      </c>
      <c r="K202" s="23" t="s">
        <v>7938</v>
      </c>
      <c r="L202" s="23" t="s">
        <v>4467</v>
      </c>
      <c r="M202" s="23" t="s">
        <v>1881</v>
      </c>
      <c r="N202" s="23" t="s">
        <v>7939</v>
      </c>
      <c r="O202" s="23" t="s">
        <v>458</v>
      </c>
      <c r="P202" s="3">
        <v>41185</v>
      </c>
      <c r="Q202" s="37" t="s">
        <v>3074</v>
      </c>
      <c r="R202" s="23" t="s">
        <v>9900</v>
      </c>
      <c r="S202" s="23" t="s">
        <v>9901</v>
      </c>
      <c r="T202" s="23" t="s">
        <v>4074</v>
      </c>
      <c r="U202" s="23" t="s">
        <v>458</v>
      </c>
      <c r="V202" s="237">
        <v>20</v>
      </c>
      <c r="W202" s="23">
        <v>51</v>
      </c>
      <c r="X202" s="23">
        <v>50</v>
      </c>
      <c r="Y202" s="23">
        <v>46</v>
      </c>
      <c r="Z202">
        <v>23</v>
      </c>
      <c r="AA202">
        <v>35</v>
      </c>
      <c r="AC202" s="26" t="str">
        <f t="shared" si="6"/>
        <v>20º51'50''</v>
      </c>
      <c r="AD202" s="26" t="str">
        <f t="shared" si="7"/>
        <v>46º23'35''</v>
      </c>
    </row>
    <row r="203" spans="1:30" ht="18" customHeight="1">
      <c r="A203" s="23">
        <v>888</v>
      </c>
      <c r="B203" s="23" t="s">
        <v>1144</v>
      </c>
      <c r="C203" s="3">
        <v>40956</v>
      </c>
      <c r="D203" s="3">
        <v>41113</v>
      </c>
      <c r="E203" s="23" t="s">
        <v>1321</v>
      </c>
      <c r="F203" s="23" t="s">
        <v>1322</v>
      </c>
      <c r="G203" s="23" t="s">
        <v>1882</v>
      </c>
      <c r="H203" s="23" t="s">
        <v>6932</v>
      </c>
      <c r="I203" s="3">
        <v>41157</v>
      </c>
      <c r="J203" s="23" t="s">
        <v>1883</v>
      </c>
      <c r="K203" s="23" t="s">
        <v>4793</v>
      </c>
      <c r="L203" s="23" t="s">
        <v>4468</v>
      </c>
      <c r="M203" s="23" t="s">
        <v>1884</v>
      </c>
      <c r="N203" s="23" t="s">
        <v>7026</v>
      </c>
      <c r="O203" s="23" t="s">
        <v>2397</v>
      </c>
      <c r="P203" s="3">
        <v>41157</v>
      </c>
      <c r="Q203" s="37" t="s">
        <v>458</v>
      </c>
      <c r="R203" s="23" t="s">
        <v>9902</v>
      </c>
      <c r="S203" s="23" t="s">
        <v>9903</v>
      </c>
      <c r="T203" s="37" t="s">
        <v>4074</v>
      </c>
      <c r="U203" s="23" t="s">
        <v>15051</v>
      </c>
      <c r="V203" s="237">
        <v>20</v>
      </c>
      <c r="W203" s="23">
        <v>30</v>
      </c>
      <c r="X203" s="23">
        <v>28</v>
      </c>
      <c r="Y203" s="23">
        <v>42</v>
      </c>
      <c r="Z203">
        <v>48</v>
      </c>
      <c r="AA203">
        <v>6</v>
      </c>
      <c r="AC203" s="26" t="str">
        <f t="shared" si="6"/>
        <v>20º30'28''</v>
      </c>
      <c r="AD203" s="26" t="str">
        <f t="shared" si="7"/>
        <v>42º48'6''</v>
      </c>
    </row>
    <row r="204" spans="1:30" ht="18" customHeight="1">
      <c r="A204" s="23">
        <v>889</v>
      </c>
      <c r="B204" s="23" t="s">
        <v>1155</v>
      </c>
      <c r="C204" s="3">
        <v>40976</v>
      </c>
      <c r="D204" s="3">
        <v>41021</v>
      </c>
      <c r="E204" s="23" t="s">
        <v>1321</v>
      </c>
      <c r="F204" s="23" t="s">
        <v>1322</v>
      </c>
      <c r="G204" s="23" t="s">
        <v>1885</v>
      </c>
      <c r="H204" s="23" t="s">
        <v>1996</v>
      </c>
      <c r="I204" s="3">
        <v>40982</v>
      </c>
      <c r="J204" s="23" t="s">
        <v>1294</v>
      </c>
      <c r="K204" s="23" t="s">
        <v>1886</v>
      </c>
      <c r="L204" s="23" t="s">
        <v>4469</v>
      </c>
      <c r="M204" s="23" t="s">
        <v>1295</v>
      </c>
      <c r="N204" s="23" t="s">
        <v>1997</v>
      </c>
      <c r="O204" s="23" t="s">
        <v>1998</v>
      </c>
      <c r="P204" s="3">
        <v>40983</v>
      </c>
      <c r="Q204" s="23" t="s">
        <v>1887</v>
      </c>
      <c r="R204" s="23" t="s">
        <v>9904</v>
      </c>
      <c r="S204" s="23" t="s">
        <v>9905</v>
      </c>
      <c r="T204" s="23" t="s">
        <v>4074</v>
      </c>
      <c r="U204" s="23" t="s">
        <v>458</v>
      </c>
      <c r="V204" s="237">
        <v>17</v>
      </c>
      <c r="W204" s="23">
        <v>43</v>
      </c>
      <c r="X204" s="23">
        <v>39</v>
      </c>
      <c r="Y204" s="23">
        <v>42</v>
      </c>
      <c r="Z204">
        <v>16</v>
      </c>
      <c r="AA204">
        <v>38</v>
      </c>
      <c r="AC204" s="26" t="str">
        <f t="shared" si="6"/>
        <v>17º43'39''</v>
      </c>
      <c r="AD204" s="26" t="str">
        <f t="shared" si="7"/>
        <v>42º16'38''</v>
      </c>
    </row>
    <row r="205" spans="1:30" ht="18" customHeight="1">
      <c r="A205" s="23">
        <v>890</v>
      </c>
      <c r="B205" s="23" t="s">
        <v>1165</v>
      </c>
      <c r="C205" s="3">
        <v>40956</v>
      </c>
      <c r="D205" s="3">
        <v>41112</v>
      </c>
      <c r="E205" s="23" t="s">
        <v>1321</v>
      </c>
      <c r="F205" s="23" t="s">
        <v>1322</v>
      </c>
      <c r="G205" s="23" t="s">
        <v>1888</v>
      </c>
      <c r="H205" s="23" t="s">
        <v>6342</v>
      </c>
      <c r="I205" s="3">
        <v>41138</v>
      </c>
      <c r="J205" s="23" t="s">
        <v>1889</v>
      </c>
      <c r="K205" s="23" t="s">
        <v>6343</v>
      </c>
      <c r="L205" s="23" t="s">
        <v>4470</v>
      </c>
      <c r="M205" s="23" t="s">
        <v>1890</v>
      </c>
      <c r="N205" s="23" t="s">
        <v>6344</v>
      </c>
      <c r="O205" s="23" t="s">
        <v>5617</v>
      </c>
      <c r="P205" s="3">
        <v>41138</v>
      </c>
      <c r="Q205" s="37" t="s">
        <v>3075</v>
      </c>
      <c r="R205" s="23" t="s">
        <v>9906</v>
      </c>
      <c r="S205" s="23" t="s">
        <v>9907</v>
      </c>
      <c r="T205" s="23" t="s">
        <v>4074</v>
      </c>
      <c r="U205" s="23" t="s">
        <v>458</v>
      </c>
      <c r="V205" s="237">
        <v>19</v>
      </c>
      <c r="W205" s="23">
        <v>25</v>
      </c>
      <c r="X205" s="23">
        <v>27</v>
      </c>
      <c r="Y205" s="23">
        <v>42</v>
      </c>
      <c r="Z205">
        <v>15</v>
      </c>
      <c r="AA205">
        <v>20</v>
      </c>
      <c r="AC205" s="26" t="str">
        <f t="shared" si="6"/>
        <v>19º25'27''</v>
      </c>
      <c r="AD205" s="26" t="str">
        <f t="shared" si="7"/>
        <v>42º15'20''</v>
      </c>
    </row>
    <row r="206" spans="1:30" ht="18" customHeight="1">
      <c r="A206" s="23">
        <v>891</v>
      </c>
      <c r="B206" s="23" t="s">
        <v>1175</v>
      </c>
      <c r="C206" s="3">
        <v>40956</v>
      </c>
      <c r="D206" s="3">
        <v>41112</v>
      </c>
      <c r="E206" s="23" t="s">
        <v>1321</v>
      </c>
      <c r="F206" s="23" t="s">
        <v>1322</v>
      </c>
      <c r="G206" s="23" t="s">
        <v>1891</v>
      </c>
      <c r="H206" s="23" t="s">
        <v>9396</v>
      </c>
      <c r="I206" s="3">
        <v>41162</v>
      </c>
      <c r="J206" s="23" t="s">
        <v>1892</v>
      </c>
      <c r="K206" s="23" t="s">
        <v>1893</v>
      </c>
      <c r="L206" s="23" t="s">
        <v>4471</v>
      </c>
      <c r="M206" s="23" t="s">
        <v>1894</v>
      </c>
      <c r="N206" s="23" t="s">
        <v>9397</v>
      </c>
      <c r="O206" s="23" t="s">
        <v>5712</v>
      </c>
      <c r="P206" s="3">
        <v>41235</v>
      </c>
      <c r="Q206" s="37" t="s">
        <v>3067</v>
      </c>
      <c r="R206" s="23" t="s">
        <v>9908</v>
      </c>
      <c r="S206" s="23" t="s">
        <v>9909</v>
      </c>
      <c r="T206" s="23" t="s">
        <v>4074</v>
      </c>
      <c r="U206" s="23" t="s">
        <v>15052</v>
      </c>
      <c r="V206" s="237">
        <v>17</v>
      </c>
      <c r="W206" s="23">
        <v>21</v>
      </c>
      <c r="X206" s="23">
        <v>46</v>
      </c>
      <c r="Y206" s="23">
        <v>44</v>
      </c>
      <c r="Z206">
        <v>58</v>
      </c>
      <c r="AA206">
        <v>14</v>
      </c>
      <c r="AC206" s="26" t="str">
        <f t="shared" si="6"/>
        <v>17º21'46''</v>
      </c>
      <c r="AD206" s="26" t="str">
        <f t="shared" si="7"/>
        <v>44º58'14''</v>
      </c>
    </row>
    <row r="207" spans="1:30" ht="18" customHeight="1">
      <c r="A207" s="23">
        <v>892</v>
      </c>
      <c r="B207" s="23" t="s">
        <v>1146</v>
      </c>
      <c r="C207" s="3">
        <v>40956</v>
      </c>
      <c r="D207" s="3">
        <v>41112</v>
      </c>
      <c r="E207" s="23" t="s">
        <v>1321</v>
      </c>
      <c r="F207" s="23" t="s">
        <v>1322</v>
      </c>
      <c r="G207" s="23" t="s">
        <v>1895</v>
      </c>
      <c r="H207" s="23" t="s">
        <v>12188</v>
      </c>
      <c r="I207" s="3">
        <v>41169</v>
      </c>
      <c r="J207" s="23" t="s">
        <v>1896</v>
      </c>
      <c r="K207" s="23" t="s">
        <v>1897</v>
      </c>
      <c r="L207" s="23" t="s">
        <v>4472</v>
      </c>
      <c r="M207" s="23" t="s">
        <v>1898</v>
      </c>
      <c r="N207" s="23" t="s">
        <v>12189</v>
      </c>
      <c r="O207" s="23" t="s">
        <v>4670</v>
      </c>
      <c r="P207" s="3">
        <v>41254</v>
      </c>
      <c r="Q207" s="37" t="s">
        <v>3072</v>
      </c>
      <c r="R207" s="23" t="s">
        <v>12190</v>
      </c>
      <c r="S207" s="23" t="s">
        <v>9910</v>
      </c>
      <c r="T207" s="23" t="s">
        <v>15024</v>
      </c>
      <c r="U207" s="23" t="s">
        <v>15053</v>
      </c>
      <c r="V207" s="237">
        <v>20</v>
      </c>
      <c r="W207" s="23">
        <v>47</v>
      </c>
      <c r="X207" s="23">
        <v>35</v>
      </c>
      <c r="Y207" s="23">
        <v>43</v>
      </c>
      <c r="Z207">
        <v>55</v>
      </c>
      <c r="AA207">
        <v>47</v>
      </c>
      <c r="AC207" s="26" t="str">
        <f t="shared" si="6"/>
        <v>20º47'35''</v>
      </c>
      <c r="AD207" s="26" t="str">
        <f t="shared" si="7"/>
        <v>43º55'47''</v>
      </c>
    </row>
    <row r="208" spans="1:30" ht="18" customHeight="1">
      <c r="A208" s="23">
        <v>893</v>
      </c>
      <c r="B208" s="23" t="s">
        <v>1158</v>
      </c>
      <c r="C208" s="3">
        <v>40956</v>
      </c>
      <c r="D208" s="3">
        <v>41102</v>
      </c>
      <c r="E208" s="23" t="s">
        <v>1321</v>
      </c>
      <c r="F208" s="23" t="s">
        <v>1322</v>
      </c>
      <c r="G208" s="23" t="s">
        <v>1899</v>
      </c>
      <c r="H208" s="23" t="s">
        <v>9911</v>
      </c>
      <c r="I208" s="3">
        <v>41169</v>
      </c>
      <c r="J208" s="23" t="s">
        <v>1900</v>
      </c>
      <c r="K208" s="23" t="s">
        <v>4794</v>
      </c>
      <c r="L208" s="23" t="s">
        <v>4473</v>
      </c>
      <c r="M208" s="23" t="s">
        <v>1277</v>
      </c>
      <c r="N208" s="23" t="s">
        <v>9912</v>
      </c>
      <c r="O208" s="23" t="s">
        <v>9340</v>
      </c>
      <c r="P208" s="3">
        <v>41242</v>
      </c>
      <c r="Q208" s="23" t="s">
        <v>2152</v>
      </c>
      <c r="R208" s="23" t="s">
        <v>9913</v>
      </c>
      <c r="S208" s="23" t="s">
        <v>9914</v>
      </c>
      <c r="T208" s="23" t="s">
        <v>15024</v>
      </c>
      <c r="U208" s="23" t="s">
        <v>15054</v>
      </c>
      <c r="V208" s="237">
        <v>15</v>
      </c>
      <c r="W208" s="23">
        <v>17</v>
      </c>
      <c r="X208" s="23">
        <v>50</v>
      </c>
      <c r="Y208" s="23">
        <v>45</v>
      </c>
      <c r="Z208">
        <v>37</v>
      </c>
      <c r="AA208">
        <v>47</v>
      </c>
      <c r="AC208" s="26" t="str">
        <f t="shared" si="6"/>
        <v>15º17'50''</v>
      </c>
      <c r="AD208" s="26" t="str">
        <f t="shared" si="7"/>
        <v>45º37'47''</v>
      </c>
    </row>
    <row r="209" spans="1:30" ht="18" customHeight="1">
      <c r="A209" s="23">
        <v>894</v>
      </c>
      <c r="B209" s="23" t="s">
        <v>1308</v>
      </c>
      <c r="C209" s="3">
        <v>40956</v>
      </c>
      <c r="D209" s="3">
        <v>41001</v>
      </c>
      <c r="E209" s="23" t="s">
        <v>1321</v>
      </c>
      <c r="F209" s="23" t="s">
        <v>1555</v>
      </c>
      <c r="G209" s="23" t="s">
        <v>1901</v>
      </c>
      <c r="H209" s="23" t="s">
        <v>1268</v>
      </c>
      <c r="I209" s="3">
        <v>40969</v>
      </c>
      <c r="J209" s="23" t="s">
        <v>1902</v>
      </c>
      <c r="K209" s="23" t="s">
        <v>1269</v>
      </c>
      <c r="L209" s="23" t="s">
        <v>4474</v>
      </c>
      <c r="M209" s="23" t="s">
        <v>1903</v>
      </c>
      <c r="N209" s="23" t="s">
        <v>1904</v>
      </c>
      <c r="O209" s="23" t="s">
        <v>1905</v>
      </c>
      <c r="P209" s="3">
        <v>40970</v>
      </c>
      <c r="Q209" s="37" t="s">
        <v>458</v>
      </c>
      <c r="R209" s="23" t="s">
        <v>458</v>
      </c>
      <c r="S209" s="23" t="s">
        <v>9915</v>
      </c>
      <c r="T209" s="23" t="s">
        <v>15024</v>
      </c>
      <c r="U209" s="23" t="s">
        <v>458</v>
      </c>
      <c r="V209" s="237">
        <v>19</v>
      </c>
      <c r="W209" s="23">
        <v>37</v>
      </c>
      <c r="X209" s="23">
        <v>51</v>
      </c>
      <c r="Y209" s="23">
        <v>43</v>
      </c>
      <c r="Z209">
        <v>59</v>
      </c>
      <c r="AA209">
        <v>12</v>
      </c>
      <c r="AC209" s="26" t="str">
        <f t="shared" si="6"/>
        <v>19º37'51''</v>
      </c>
      <c r="AD209" s="26" t="str">
        <f t="shared" si="7"/>
        <v>43º59'12''</v>
      </c>
    </row>
    <row r="210" spans="1:30" ht="18" customHeight="1">
      <c r="A210" s="23">
        <v>895</v>
      </c>
      <c r="B210" s="23" t="s">
        <v>1177</v>
      </c>
      <c r="C210" s="3">
        <v>40956</v>
      </c>
      <c r="D210" s="3">
        <v>41001</v>
      </c>
      <c r="E210" s="23" t="s">
        <v>1321</v>
      </c>
      <c r="F210" s="23" t="s">
        <v>1322</v>
      </c>
      <c r="G210" s="23" t="s">
        <v>1906</v>
      </c>
      <c r="H210" s="23" t="s">
        <v>1275</v>
      </c>
      <c r="I210" s="3">
        <v>40970</v>
      </c>
      <c r="J210" s="23" t="s">
        <v>1907</v>
      </c>
      <c r="K210" s="23" t="s">
        <v>1276</v>
      </c>
      <c r="L210" s="23" t="s">
        <v>4475</v>
      </c>
      <c r="M210" s="23" t="s">
        <v>1908</v>
      </c>
      <c r="N210" s="23" t="s">
        <v>363</v>
      </c>
      <c r="O210" s="23" t="s">
        <v>1342</v>
      </c>
      <c r="P210" s="3">
        <v>40970</v>
      </c>
      <c r="Q210" s="37" t="s">
        <v>458</v>
      </c>
      <c r="R210" s="23" t="s">
        <v>458</v>
      </c>
      <c r="S210" s="23" t="s">
        <v>9916</v>
      </c>
      <c r="T210" s="37" t="s">
        <v>4074</v>
      </c>
      <c r="U210" s="37" t="s">
        <v>458</v>
      </c>
      <c r="V210" s="237">
        <v>16</v>
      </c>
      <c r="W210" s="23">
        <v>41</v>
      </c>
      <c r="X210" s="23">
        <v>14</v>
      </c>
      <c r="Y210" s="23">
        <v>44</v>
      </c>
      <c r="Z210">
        <v>21</v>
      </c>
      <c r="AA210">
        <v>28</v>
      </c>
      <c r="AC210" s="26" t="str">
        <f t="shared" si="6"/>
        <v>16º41'14''</v>
      </c>
      <c r="AD210" s="26" t="str">
        <f t="shared" si="7"/>
        <v>44º21'28''</v>
      </c>
    </row>
    <row r="211" spans="1:30" ht="18" customHeight="1">
      <c r="A211" s="23" t="s">
        <v>2017</v>
      </c>
      <c r="B211" s="23" t="s">
        <v>1148</v>
      </c>
      <c r="C211" s="3">
        <v>40956</v>
      </c>
      <c r="D211" s="3">
        <v>41001</v>
      </c>
      <c r="E211" s="23" t="s">
        <v>1469</v>
      </c>
      <c r="F211" s="23" t="s">
        <v>1322</v>
      </c>
      <c r="G211" s="23" t="s">
        <v>1909</v>
      </c>
      <c r="H211" s="23" t="s">
        <v>458</v>
      </c>
      <c r="I211" s="23" t="s">
        <v>458</v>
      </c>
      <c r="J211" s="23" t="s">
        <v>1910</v>
      </c>
      <c r="K211" s="23" t="s">
        <v>1226</v>
      </c>
      <c r="L211" s="23" t="s">
        <v>4476</v>
      </c>
      <c r="M211" s="23" t="s">
        <v>1911</v>
      </c>
      <c r="N211" s="23" t="s">
        <v>458</v>
      </c>
      <c r="O211" s="23" t="s">
        <v>458</v>
      </c>
      <c r="P211" s="23" t="s">
        <v>458</v>
      </c>
      <c r="Q211" s="37" t="s">
        <v>458</v>
      </c>
      <c r="R211" s="23" t="s">
        <v>458</v>
      </c>
      <c r="S211" s="23" t="s">
        <v>9917</v>
      </c>
      <c r="T211" s="37" t="s">
        <v>15024</v>
      </c>
      <c r="U211" s="37" t="s">
        <v>458</v>
      </c>
      <c r="V211" s="237" t="s">
        <v>458</v>
      </c>
      <c r="W211" s="23" t="s">
        <v>458</v>
      </c>
      <c r="X211" s="23" t="s">
        <v>458</v>
      </c>
      <c r="Y211" s="23" t="s">
        <v>458</v>
      </c>
      <c r="Z211" s="23" t="s">
        <v>458</v>
      </c>
      <c r="AA211" s="23" t="s">
        <v>458</v>
      </c>
      <c r="AC211" s="26" t="str">
        <f t="shared" si="6"/>
        <v>-º-'-''</v>
      </c>
      <c r="AD211" s="26" t="str">
        <f t="shared" si="7"/>
        <v>-º-'-''</v>
      </c>
    </row>
    <row r="212" spans="1:30" ht="18" customHeight="1">
      <c r="A212" s="23">
        <v>897</v>
      </c>
      <c r="B212" s="23" t="s">
        <v>1159</v>
      </c>
      <c r="C212" s="3">
        <v>40956</v>
      </c>
      <c r="D212" s="3">
        <v>41112</v>
      </c>
      <c r="E212" s="23" t="s">
        <v>1321</v>
      </c>
      <c r="F212" s="23" t="s">
        <v>1322</v>
      </c>
      <c r="G212" s="23" t="s">
        <v>1912</v>
      </c>
      <c r="H212" s="23" t="s">
        <v>5886</v>
      </c>
      <c r="I212" s="3">
        <v>41143</v>
      </c>
      <c r="J212" s="23" t="s">
        <v>1913</v>
      </c>
      <c r="K212" s="23" t="s">
        <v>3941</v>
      </c>
      <c r="L212" s="23" t="s">
        <v>4477</v>
      </c>
      <c r="M212" s="23" t="s">
        <v>3942</v>
      </c>
      <c r="N212" s="23" t="s">
        <v>6584</v>
      </c>
      <c r="O212" s="23" t="s">
        <v>5875</v>
      </c>
      <c r="P212" s="3">
        <v>41143</v>
      </c>
      <c r="Q212" s="37" t="s">
        <v>15460</v>
      </c>
      <c r="R212" s="23" t="s">
        <v>9918</v>
      </c>
      <c r="S212" s="23" t="s">
        <v>9919</v>
      </c>
      <c r="T212" s="23" t="s">
        <v>4074</v>
      </c>
      <c r="U212" s="23" t="s">
        <v>458</v>
      </c>
      <c r="V212" s="237">
        <v>21</v>
      </c>
      <c r="W212" s="23">
        <v>8</v>
      </c>
      <c r="X212" s="23">
        <v>45</v>
      </c>
      <c r="Y212" s="23">
        <v>43</v>
      </c>
      <c r="Z212">
        <v>31</v>
      </c>
      <c r="AA212">
        <v>7</v>
      </c>
      <c r="AC212" s="26" t="str">
        <f t="shared" si="6"/>
        <v>21º8'45''</v>
      </c>
      <c r="AD212" s="26" t="str">
        <f t="shared" si="7"/>
        <v>43º31'7''</v>
      </c>
    </row>
    <row r="213" spans="1:30" ht="18" customHeight="1">
      <c r="A213" s="23">
        <v>898</v>
      </c>
      <c r="B213" s="23" t="s">
        <v>1169</v>
      </c>
      <c r="C213" s="3">
        <v>40956</v>
      </c>
      <c r="D213" s="3">
        <v>41112</v>
      </c>
      <c r="E213" s="23" t="s">
        <v>1321</v>
      </c>
      <c r="F213" s="23" t="s">
        <v>1322</v>
      </c>
      <c r="G213" s="23" t="s">
        <v>1914</v>
      </c>
      <c r="H213" s="23" t="s">
        <v>13275</v>
      </c>
      <c r="I213" s="3">
        <v>41152</v>
      </c>
      <c r="J213" s="23" t="s">
        <v>1915</v>
      </c>
      <c r="K213" s="23" t="s">
        <v>4795</v>
      </c>
      <c r="L213" s="23" t="s">
        <v>4478</v>
      </c>
      <c r="M213" s="23" t="s">
        <v>3943</v>
      </c>
      <c r="N213" s="23" t="s">
        <v>13276</v>
      </c>
      <c r="O213" s="23" t="s">
        <v>4670</v>
      </c>
      <c r="P213" s="3">
        <v>41261</v>
      </c>
      <c r="Q213" s="37" t="s">
        <v>458</v>
      </c>
      <c r="R213" s="23" t="s">
        <v>13277</v>
      </c>
      <c r="S213" s="23" t="s">
        <v>9920</v>
      </c>
      <c r="T213" s="37" t="s">
        <v>4074</v>
      </c>
      <c r="U213" s="37" t="s">
        <v>15055</v>
      </c>
      <c r="V213" s="237">
        <v>19</v>
      </c>
      <c r="W213" s="23">
        <v>22</v>
      </c>
      <c r="X213" s="23">
        <v>36</v>
      </c>
      <c r="Y213" s="23">
        <v>42</v>
      </c>
      <c r="Z213">
        <v>6</v>
      </c>
      <c r="AA213">
        <v>23</v>
      </c>
      <c r="AC213" s="26" t="str">
        <f t="shared" si="6"/>
        <v>19º22'36''</v>
      </c>
      <c r="AD213" s="26" t="str">
        <f t="shared" si="7"/>
        <v>42º6'23''</v>
      </c>
    </row>
    <row r="214" spans="1:30" ht="18" customHeight="1">
      <c r="A214" s="23">
        <v>899</v>
      </c>
      <c r="B214" s="23" t="s">
        <v>1151</v>
      </c>
      <c r="C214" s="3">
        <v>40956</v>
      </c>
      <c r="D214" s="3">
        <v>41001</v>
      </c>
      <c r="E214" s="23" t="s">
        <v>1321</v>
      </c>
      <c r="F214" s="23" t="s">
        <v>1322</v>
      </c>
      <c r="G214" s="23" t="s">
        <v>1916</v>
      </c>
      <c r="H214" s="23" t="s">
        <v>1917</v>
      </c>
      <c r="I214" s="3">
        <v>40982</v>
      </c>
      <c r="J214" s="23" t="s">
        <v>1918</v>
      </c>
      <c r="K214" s="23" t="s">
        <v>1225</v>
      </c>
      <c r="L214" s="23" t="s">
        <v>4479</v>
      </c>
      <c r="M214" s="23" t="s">
        <v>1919</v>
      </c>
      <c r="N214" s="23" t="s">
        <v>1999</v>
      </c>
      <c r="O214" s="23" t="s">
        <v>1351</v>
      </c>
      <c r="P214" s="3">
        <v>40982</v>
      </c>
      <c r="Q214" s="23" t="s">
        <v>1990</v>
      </c>
      <c r="R214" s="23" t="s">
        <v>458</v>
      </c>
      <c r="S214" s="23" t="s">
        <v>9921</v>
      </c>
      <c r="T214" s="23" t="s">
        <v>4074</v>
      </c>
      <c r="U214" s="37" t="s">
        <v>458</v>
      </c>
      <c r="V214" s="237">
        <v>18</v>
      </c>
      <c r="W214" s="23">
        <v>44</v>
      </c>
      <c r="X214" s="23">
        <v>40</v>
      </c>
      <c r="Y214" s="23">
        <v>47</v>
      </c>
      <c r="Z214">
        <v>41</v>
      </c>
      <c r="AA214">
        <v>29</v>
      </c>
      <c r="AC214" s="26" t="str">
        <f t="shared" si="6"/>
        <v>18º44'40''</v>
      </c>
      <c r="AD214" s="26" t="str">
        <f t="shared" si="7"/>
        <v>47º41'29''</v>
      </c>
    </row>
    <row r="215" spans="1:30" ht="18" customHeight="1">
      <c r="A215" s="23">
        <v>900</v>
      </c>
      <c r="B215" s="23" t="s">
        <v>1162</v>
      </c>
      <c r="C215" s="3">
        <v>40956</v>
      </c>
      <c r="D215" s="3">
        <v>41001</v>
      </c>
      <c r="E215" s="23" t="s">
        <v>1321</v>
      </c>
      <c r="F215" s="23" t="s">
        <v>1322</v>
      </c>
      <c r="G215" s="23" t="s">
        <v>1920</v>
      </c>
      <c r="H215" s="23" t="s">
        <v>2236</v>
      </c>
      <c r="I215" s="3">
        <v>41002</v>
      </c>
      <c r="J215" s="23" t="s">
        <v>1921</v>
      </c>
      <c r="K215" s="23" t="s">
        <v>1922</v>
      </c>
      <c r="L215" s="23" t="s">
        <v>4480</v>
      </c>
      <c r="M215" s="23" t="s">
        <v>1923</v>
      </c>
      <c r="N215" s="23" t="s">
        <v>2242</v>
      </c>
      <c r="O215" s="23" t="s">
        <v>1450</v>
      </c>
      <c r="P215" s="3">
        <v>41002</v>
      </c>
      <c r="Q215" s="37" t="s">
        <v>3068</v>
      </c>
      <c r="R215" s="23" t="s">
        <v>9922</v>
      </c>
      <c r="S215" s="23" t="s">
        <v>9923</v>
      </c>
      <c r="T215" s="23" t="s">
        <v>4074</v>
      </c>
      <c r="U215" s="37" t="s">
        <v>458</v>
      </c>
      <c r="V215" s="237">
        <v>21</v>
      </c>
      <c r="W215" s="23">
        <v>5</v>
      </c>
      <c r="X215" s="23">
        <v>57</v>
      </c>
      <c r="Y215" s="23">
        <v>42</v>
      </c>
      <c r="Z215">
        <v>10</v>
      </c>
      <c r="AA215">
        <v>54</v>
      </c>
      <c r="AC215" s="26" t="str">
        <f t="shared" si="6"/>
        <v>21º5'57''</v>
      </c>
      <c r="AD215" s="26" t="str">
        <f t="shared" si="7"/>
        <v>42º10'54''</v>
      </c>
    </row>
    <row r="216" spans="1:30" ht="18" customHeight="1">
      <c r="A216" s="23">
        <v>902</v>
      </c>
      <c r="B216" s="23" t="s">
        <v>1172</v>
      </c>
      <c r="C216" s="3">
        <v>40956</v>
      </c>
      <c r="D216" s="3">
        <v>41112</v>
      </c>
      <c r="E216" s="23" t="s">
        <v>1321</v>
      </c>
      <c r="F216" s="23" t="s">
        <v>1322</v>
      </c>
      <c r="G216" s="23" t="s">
        <v>1924</v>
      </c>
      <c r="H216" s="23" t="s">
        <v>5387</v>
      </c>
      <c r="I216" s="3">
        <v>41117</v>
      </c>
      <c r="J216" s="23" t="s">
        <v>17756</v>
      </c>
      <c r="K216" s="23" t="s">
        <v>3944</v>
      </c>
      <c r="L216" s="23" t="s">
        <v>4481</v>
      </c>
      <c r="M216" s="23" t="s">
        <v>17757</v>
      </c>
      <c r="N216" s="23" t="s">
        <v>5446</v>
      </c>
      <c r="O216" s="23" t="s">
        <v>2418</v>
      </c>
      <c r="P216" s="3">
        <v>41120</v>
      </c>
      <c r="Q216" s="37" t="s">
        <v>458</v>
      </c>
      <c r="R216" s="23" t="s">
        <v>9924</v>
      </c>
      <c r="S216" s="23" t="s">
        <v>9925</v>
      </c>
      <c r="T216" s="37" t="s">
        <v>4074</v>
      </c>
      <c r="U216" s="37" t="s">
        <v>458</v>
      </c>
      <c r="V216" s="237">
        <v>18</v>
      </c>
      <c r="W216" s="23">
        <v>29</v>
      </c>
      <c r="X216" s="23">
        <v>44</v>
      </c>
      <c r="Y216" s="23">
        <v>47</v>
      </c>
      <c r="Z216">
        <v>43</v>
      </c>
      <c r="AA216">
        <v>25</v>
      </c>
      <c r="AC216" s="26" t="str">
        <f t="shared" si="6"/>
        <v>18º29'44''</v>
      </c>
      <c r="AD216" s="26" t="str">
        <f t="shared" si="7"/>
        <v>47º43'25''</v>
      </c>
    </row>
    <row r="217" spans="1:30" ht="18" customHeight="1">
      <c r="A217" s="23">
        <v>903</v>
      </c>
      <c r="B217" s="23" t="s">
        <v>1143</v>
      </c>
      <c r="C217" s="3">
        <v>40956</v>
      </c>
      <c r="D217" s="3">
        <v>41113</v>
      </c>
      <c r="E217" s="23" t="s">
        <v>1321</v>
      </c>
      <c r="F217" s="23" t="s">
        <v>1322</v>
      </c>
      <c r="G217" s="23" t="s">
        <v>1925</v>
      </c>
      <c r="H217" s="23" t="s">
        <v>6585</v>
      </c>
      <c r="I217" s="3">
        <v>41144</v>
      </c>
      <c r="J217" s="23" t="s">
        <v>1926</v>
      </c>
      <c r="K217" s="23" t="s">
        <v>3945</v>
      </c>
      <c r="L217" s="23" t="s">
        <v>4482</v>
      </c>
      <c r="M217" s="23" t="s">
        <v>3946</v>
      </c>
      <c r="N217" s="23" t="s">
        <v>6586</v>
      </c>
      <c r="O217" s="23" t="s">
        <v>5727</v>
      </c>
      <c r="P217" s="3">
        <v>41152</v>
      </c>
      <c r="Q217" s="37" t="s">
        <v>3910</v>
      </c>
      <c r="R217" s="23" t="s">
        <v>9926</v>
      </c>
      <c r="S217" s="23" t="s">
        <v>9927</v>
      </c>
      <c r="T217" s="23" t="s">
        <v>4074</v>
      </c>
      <c r="U217" s="23" t="s">
        <v>4116</v>
      </c>
      <c r="V217" s="237">
        <v>21</v>
      </c>
      <c r="W217" s="23">
        <v>21</v>
      </c>
      <c r="X217" s="23">
        <v>29</v>
      </c>
      <c r="Y217" s="23">
        <v>43</v>
      </c>
      <c r="Z217">
        <v>3</v>
      </c>
      <c r="AA217">
        <v>31</v>
      </c>
      <c r="AC217" s="26" t="str">
        <f t="shared" si="6"/>
        <v>21º21'29''</v>
      </c>
      <c r="AD217" s="26" t="str">
        <f t="shared" si="7"/>
        <v>43º3'31''</v>
      </c>
    </row>
    <row r="218" spans="1:30" ht="18" customHeight="1">
      <c r="A218" s="23">
        <v>904</v>
      </c>
      <c r="B218" s="23" t="s">
        <v>1154</v>
      </c>
      <c r="C218" s="3">
        <v>40956</v>
      </c>
      <c r="D218" s="3">
        <v>41112</v>
      </c>
      <c r="E218" s="23" t="s">
        <v>1321</v>
      </c>
      <c r="F218" s="23" t="s">
        <v>1322</v>
      </c>
      <c r="G218" s="23" t="s">
        <v>1927</v>
      </c>
      <c r="H218" s="23" t="s">
        <v>5229</v>
      </c>
      <c r="I218" s="3">
        <v>41143</v>
      </c>
      <c r="J218" s="23" t="s">
        <v>1928</v>
      </c>
      <c r="K218" s="23" t="s">
        <v>1929</v>
      </c>
      <c r="L218" s="23" t="s">
        <v>4483</v>
      </c>
      <c r="M218" s="23" t="s">
        <v>1930</v>
      </c>
      <c r="N218" s="23" t="s">
        <v>9928</v>
      </c>
      <c r="O218" s="23" t="s">
        <v>8384</v>
      </c>
      <c r="P218" s="3">
        <v>41242</v>
      </c>
      <c r="Q218" s="37" t="s">
        <v>3910</v>
      </c>
      <c r="R218" s="23" t="s">
        <v>9929</v>
      </c>
      <c r="S218" s="23" t="s">
        <v>9930</v>
      </c>
      <c r="T218" s="23" t="s">
        <v>4074</v>
      </c>
      <c r="U218" s="23" t="s">
        <v>15056</v>
      </c>
      <c r="V218" s="237">
        <v>22</v>
      </c>
      <c r="W218" s="23">
        <v>46</v>
      </c>
      <c r="X218" s="23">
        <v>10</v>
      </c>
      <c r="Y218" s="23">
        <v>46</v>
      </c>
      <c r="Z218">
        <v>13</v>
      </c>
      <c r="AA218">
        <v>22</v>
      </c>
      <c r="AC218" s="26" t="str">
        <f t="shared" si="6"/>
        <v>22º46'10''</v>
      </c>
      <c r="AD218" s="26" t="str">
        <f t="shared" si="7"/>
        <v>46º13'22''</v>
      </c>
    </row>
    <row r="219" spans="1:30" ht="18" customHeight="1">
      <c r="A219" s="23">
        <v>905</v>
      </c>
      <c r="B219" s="23" t="s">
        <v>1164</v>
      </c>
      <c r="C219" s="3">
        <v>40956</v>
      </c>
      <c r="D219" s="3">
        <v>41112</v>
      </c>
      <c r="E219" s="23" t="s">
        <v>1321</v>
      </c>
      <c r="F219" s="23" t="s">
        <v>1322</v>
      </c>
      <c r="G219" s="23" t="s">
        <v>1931</v>
      </c>
      <c r="H219" s="23" t="s">
        <v>5230</v>
      </c>
      <c r="I219" s="3">
        <v>41109</v>
      </c>
      <c r="J219" s="23" t="s">
        <v>1932</v>
      </c>
      <c r="K219" s="23" t="s">
        <v>3947</v>
      </c>
      <c r="L219" s="23" t="s">
        <v>4484</v>
      </c>
      <c r="M219" s="23" t="s">
        <v>3948</v>
      </c>
      <c r="N219" s="23" t="s">
        <v>5231</v>
      </c>
      <c r="O219" s="23" t="s">
        <v>3987</v>
      </c>
      <c r="P219" s="3">
        <v>41110</v>
      </c>
      <c r="Q219" s="37" t="s">
        <v>3910</v>
      </c>
      <c r="R219" s="23" t="s">
        <v>9931</v>
      </c>
      <c r="S219" s="23" t="s">
        <v>9932</v>
      </c>
      <c r="T219" s="23" t="s">
        <v>4074</v>
      </c>
      <c r="U219" s="23" t="s">
        <v>15028</v>
      </c>
      <c r="V219" s="237">
        <v>20</v>
      </c>
      <c r="W219" s="23">
        <v>47</v>
      </c>
      <c r="X219" s="23">
        <v>17</v>
      </c>
      <c r="Y219" s="23">
        <v>43</v>
      </c>
      <c r="Z219">
        <v>28</v>
      </c>
      <c r="AA219">
        <v>38</v>
      </c>
      <c r="AC219" s="26" t="str">
        <f t="shared" si="6"/>
        <v>20º47'17''</v>
      </c>
      <c r="AD219" s="26" t="str">
        <f t="shared" si="7"/>
        <v>43º28'38''</v>
      </c>
    </row>
    <row r="220" spans="1:30" ht="18" customHeight="1">
      <c r="A220" s="23">
        <v>906</v>
      </c>
      <c r="B220" s="23" t="s">
        <v>1174</v>
      </c>
      <c r="C220" s="3">
        <v>40956</v>
      </c>
      <c r="D220" s="3">
        <v>41112</v>
      </c>
      <c r="E220" s="23" t="s">
        <v>1321</v>
      </c>
      <c r="F220" s="23" t="s">
        <v>1322</v>
      </c>
      <c r="G220" s="23" t="s">
        <v>1933</v>
      </c>
      <c r="H220" s="23" t="s">
        <v>5232</v>
      </c>
      <c r="I220" s="3">
        <v>41152</v>
      </c>
      <c r="J220" s="23" t="s">
        <v>1934</v>
      </c>
      <c r="K220" s="23" t="s">
        <v>3949</v>
      </c>
      <c r="L220" s="23" t="s">
        <v>4485</v>
      </c>
      <c r="M220" s="23" t="s">
        <v>1935</v>
      </c>
      <c r="N220" s="23" t="s">
        <v>12067</v>
      </c>
      <c r="O220" s="23" t="s">
        <v>12068</v>
      </c>
      <c r="P220" s="3">
        <v>41249</v>
      </c>
      <c r="Q220" s="37" t="s">
        <v>458</v>
      </c>
      <c r="R220" s="23" t="s">
        <v>12069</v>
      </c>
      <c r="S220" s="23" t="s">
        <v>9934</v>
      </c>
      <c r="T220" s="37" t="s">
        <v>15024</v>
      </c>
      <c r="U220" s="23" t="s">
        <v>15057</v>
      </c>
      <c r="V220" s="237">
        <v>21</v>
      </c>
      <c r="W220" s="23">
        <v>19</v>
      </c>
      <c r="X220" s="23">
        <v>0</v>
      </c>
      <c r="Y220" s="23">
        <v>44</v>
      </c>
      <c r="Z220">
        <v>52</v>
      </c>
      <c r="AA220">
        <v>20</v>
      </c>
      <c r="AC220" s="26" t="str">
        <f t="shared" si="6"/>
        <v>21º19'0''</v>
      </c>
      <c r="AD220" s="26" t="str">
        <f t="shared" si="7"/>
        <v>44º52'20''</v>
      </c>
    </row>
    <row r="221" spans="1:30" ht="18" customHeight="1">
      <c r="A221" s="23">
        <v>907</v>
      </c>
      <c r="B221" s="23" t="s">
        <v>1145</v>
      </c>
      <c r="C221" s="3">
        <v>40956</v>
      </c>
      <c r="D221" s="3">
        <v>41103</v>
      </c>
      <c r="E221" s="23" t="s">
        <v>1321</v>
      </c>
      <c r="F221" s="23" t="s">
        <v>1322</v>
      </c>
      <c r="G221" s="23" t="s">
        <v>1936</v>
      </c>
      <c r="H221" s="23" t="s">
        <v>5315</v>
      </c>
      <c r="I221" s="3">
        <v>41143</v>
      </c>
      <c r="J221" s="23" t="s">
        <v>1937</v>
      </c>
      <c r="K221" s="23" t="s">
        <v>3950</v>
      </c>
      <c r="L221" s="23" t="s">
        <v>4486</v>
      </c>
      <c r="M221" s="23" t="s">
        <v>3951</v>
      </c>
      <c r="N221" s="23" t="s">
        <v>6254</v>
      </c>
      <c r="O221" s="23" t="s">
        <v>6232</v>
      </c>
      <c r="P221" s="3">
        <v>41135</v>
      </c>
      <c r="Q221" s="37" t="s">
        <v>458</v>
      </c>
      <c r="R221" s="23" t="s">
        <v>9935</v>
      </c>
      <c r="S221" s="23" t="s">
        <v>9936</v>
      </c>
      <c r="T221" s="37" t="s">
        <v>4074</v>
      </c>
      <c r="U221" s="23" t="s">
        <v>15058</v>
      </c>
      <c r="V221" s="237">
        <v>16</v>
      </c>
      <c r="W221" s="23">
        <v>59</v>
      </c>
      <c r="X221" s="23">
        <v>0</v>
      </c>
      <c r="Y221" s="23">
        <v>44</v>
      </c>
      <c r="Z221">
        <v>34</v>
      </c>
      <c r="AA221">
        <v>0</v>
      </c>
      <c r="AC221" s="26" t="str">
        <f t="shared" si="6"/>
        <v>16º59'0''</v>
      </c>
      <c r="AD221" s="26" t="str">
        <f t="shared" si="7"/>
        <v>44º34'0''</v>
      </c>
    </row>
    <row r="222" spans="1:30" ht="18" customHeight="1">
      <c r="A222" s="23">
        <v>908</v>
      </c>
      <c r="B222" s="23" t="s">
        <v>1157</v>
      </c>
      <c r="C222" s="3">
        <v>40956</v>
      </c>
      <c r="D222" s="3">
        <v>41112</v>
      </c>
      <c r="E222" s="23" t="s">
        <v>1321</v>
      </c>
      <c r="F222" s="23" t="s">
        <v>1322</v>
      </c>
      <c r="G222" s="23" t="s">
        <v>1938</v>
      </c>
      <c r="H222" s="23" t="s">
        <v>5623</v>
      </c>
      <c r="I222" s="3">
        <v>41120</v>
      </c>
      <c r="J222" s="23" t="s">
        <v>1939</v>
      </c>
      <c r="K222" s="23" t="s">
        <v>3952</v>
      </c>
      <c r="L222" s="23" t="s">
        <v>4487</v>
      </c>
      <c r="M222" s="23" t="s">
        <v>3953</v>
      </c>
      <c r="N222" s="23" t="s">
        <v>5624</v>
      </c>
      <c r="O222" s="23" t="s">
        <v>5319</v>
      </c>
      <c r="P222" s="3">
        <v>41121</v>
      </c>
      <c r="Q222" s="37" t="s">
        <v>3910</v>
      </c>
      <c r="R222" s="23" t="s">
        <v>9937</v>
      </c>
      <c r="S222" s="23" t="s">
        <v>9938</v>
      </c>
      <c r="T222" s="23" t="s">
        <v>4074</v>
      </c>
      <c r="U222" s="23" t="s">
        <v>4257</v>
      </c>
      <c r="V222" s="237">
        <v>18</v>
      </c>
      <c r="W222" s="23">
        <v>46</v>
      </c>
      <c r="X222" s="23">
        <v>30</v>
      </c>
      <c r="Y222" s="23">
        <v>46</v>
      </c>
      <c r="Z222">
        <v>24</v>
      </c>
      <c r="AA222">
        <v>30</v>
      </c>
      <c r="AC222" s="26" t="str">
        <f t="shared" si="6"/>
        <v>18º46'30''</v>
      </c>
      <c r="AD222" s="26" t="str">
        <f t="shared" si="7"/>
        <v>46º24'30''</v>
      </c>
    </row>
    <row r="223" spans="1:30" ht="18" customHeight="1">
      <c r="A223" s="23">
        <v>909</v>
      </c>
      <c r="B223" s="23" t="s">
        <v>1168</v>
      </c>
      <c r="C223" s="3">
        <v>40956</v>
      </c>
      <c r="D223" s="3">
        <v>41001</v>
      </c>
      <c r="E223" s="23" t="s">
        <v>1321</v>
      </c>
      <c r="F223" s="23" t="s">
        <v>1322</v>
      </c>
      <c r="G223" s="23" t="s">
        <v>1940</v>
      </c>
      <c r="H223" s="23" t="s">
        <v>2052</v>
      </c>
      <c r="I223" s="3">
        <v>40989</v>
      </c>
      <c r="J223" s="23" t="s">
        <v>1941</v>
      </c>
      <c r="K223" s="23" t="s">
        <v>1942</v>
      </c>
      <c r="L223" s="23" t="s">
        <v>4488</v>
      </c>
      <c r="M223" s="23" t="s">
        <v>14740</v>
      </c>
      <c r="N223" s="23" t="s">
        <v>2147</v>
      </c>
      <c r="O223" s="23" t="s">
        <v>2001</v>
      </c>
      <c r="P223" s="3">
        <v>40991</v>
      </c>
      <c r="Q223" s="37" t="s">
        <v>14741</v>
      </c>
      <c r="R223" s="23" t="s">
        <v>458</v>
      </c>
      <c r="S223" s="23" t="s">
        <v>9939</v>
      </c>
      <c r="T223" s="23" t="s">
        <v>4074</v>
      </c>
      <c r="U223" s="23" t="s">
        <v>458</v>
      </c>
      <c r="V223" s="237">
        <v>19</v>
      </c>
      <c r="W223" s="23">
        <v>47</v>
      </c>
      <c r="X223" s="23">
        <v>34</v>
      </c>
      <c r="Y223" s="23">
        <v>45</v>
      </c>
      <c r="Z223">
        <v>40</v>
      </c>
      <c r="AA223">
        <v>51</v>
      </c>
      <c r="AC223" s="26" t="str">
        <f t="shared" si="6"/>
        <v>19º47'34''</v>
      </c>
      <c r="AD223" s="26" t="str">
        <f t="shared" si="7"/>
        <v>45º40'51''</v>
      </c>
    </row>
    <row r="224" spans="1:30" ht="18" customHeight="1">
      <c r="A224" s="23">
        <v>910</v>
      </c>
      <c r="B224" s="23" t="s">
        <v>1179</v>
      </c>
      <c r="C224" s="3">
        <v>40956</v>
      </c>
      <c r="D224" s="3">
        <v>41001</v>
      </c>
      <c r="E224" s="23" t="s">
        <v>1321</v>
      </c>
      <c r="F224" s="23" t="s">
        <v>1322</v>
      </c>
      <c r="G224" s="23" t="s">
        <v>1943</v>
      </c>
      <c r="H224" s="23" t="s">
        <v>1278</v>
      </c>
      <c r="I224" s="3">
        <v>40970</v>
      </c>
      <c r="J224" s="23" t="s">
        <v>1944</v>
      </c>
      <c r="K224" s="23" t="s">
        <v>1279</v>
      </c>
      <c r="L224" s="23" t="s">
        <v>4489</v>
      </c>
      <c r="M224" s="23" t="s">
        <v>1945</v>
      </c>
      <c r="N224" s="23" t="s">
        <v>1946</v>
      </c>
      <c r="O224" s="23" t="s">
        <v>1329</v>
      </c>
      <c r="P224" s="3">
        <v>40970</v>
      </c>
      <c r="Q224" s="37" t="s">
        <v>458</v>
      </c>
      <c r="R224" s="23" t="s">
        <v>458</v>
      </c>
      <c r="S224" s="23" t="s">
        <v>9940</v>
      </c>
      <c r="T224" s="37" t="s">
        <v>15024</v>
      </c>
      <c r="U224" s="37" t="s">
        <v>458</v>
      </c>
      <c r="V224" s="237">
        <v>19</v>
      </c>
      <c r="W224" s="23">
        <v>39</v>
      </c>
      <c r="X224" s="23">
        <v>29</v>
      </c>
      <c r="Y224" s="23">
        <v>41</v>
      </c>
      <c r="Z224">
        <v>24</v>
      </c>
      <c r="AA224">
        <v>13</v>
      </c>
      <c r="AC224" s="26" t="str">
        <f t="shared" si="6"/>
        <v>19º39'29''</v>
      </c>
      <c r="AD224" s="26" t="str">
        <f t="shared" si="7"/>
        <v>41º24'13''</v>
      </c>
    </row>
    <row r="225" spans="1:30" ht="18" customHeight="1">
      <c r="A225" s="23">
        <v>911</v>
      </c>
      <c r="B225" s="23" t="s">
        <v>1150</v>
      </c>
      <c r="C225" s="3">
        <v>40956</v>
      </c>
      <c r="D225" s="3">
        <v>41112</v>
      </c>
      <c r="E225" s="23" t="s">
        <v>1321</v>
      </c>
      <c r="F225" s="23" t="s">
        <v>1322</v>
      </c>
      <c r="G225" s="23" t="s">
        <v>1947</v>
      </c>
      <c r="H225" s="23" t="s">
        <v>6255</v>
      </c>
      <c r="I225" s="3">
        <v>41135</v>
      </c>
      <c r="J225" s="23" t="s">
        <v>1948</v>
      </c>
      <c r="K225" s="23" t="s">
        <v>4796</v>
      </c>
      <c r="L225" s="23" t="s">
        <v>4490</v>
      </c>
      <c r="M225" s="23" t="s">
        <v>1949</v>
      </c>
      <c r="N225" s="23" t="s">
        <v>6256</v>
      </c>
      <c r="O225" s="23" t="s">
        <v>6229</v>
      </c>
      <c r="P225" s="3">
        <v>41135</v>
      </c>
      <c r="Q225" s="37" t="s">
        <v>458</v>
      </c>
      <c r="R225" s="23" t="s">
        <v>9941</v>
      </c>
      <c r="S225" s="23" t="s">
        <v>9942</v>
      </c>
      <c r="T225" s="37" t="s">
        <v>15024</v>
      </c>
      <c r="U225" s="23" t="s">
        <v>15059</v>
      </c>
      <c r="V225" s="237">
        <v>18</v>
      </c>
      <c r="W225" s="23">
        <v>54</v>
      </c>
      <c r="X225" s="23">
        <v>5</v>
      </c>
      <c r="Y225" s="23">
        <v>45</v>
      </c>
      <c r="Z225">
        <v>31</v>
      </c>
      <c r="AA225">
        <v>59</v>
      </c>
      <c r="AC225" s="26" t="str">
        <f t="shared" si="6"/>
        <v>18º54'5''</v>
      </c>
      <c r="AD225" s="26" t="str">
        <f t="shared" si="7"/>
        <v>45º31'59''</v>
      </c>
    </row>
    <row r="226" spans="1:30" ht="18" customHeight="1">
      <c r="A226" s="23">
        <v>912</v>
      </c>
      <c r="B226" s="23" t="s">
        <v>1161</v>
      </c>
      <c r="C226" s="3">
        <v>40956</v>
      </c>
      <c r="D226" s="3">
        <v>41112</v>
      </c>
      <c r="E226" s="23" t="s">
        <v>1321</v>
      </c>
      <c r="F226" s="23" t="s">
        <v>1322</v>
      </c>
      <c r="G226" s="23" t="s">
        <v>1950</v>
      </c>
      <c r="H226" s="23" t="s">
        <v>5316</v>
      </c>
      <c r="I226" s="3">
        <v>41142</v>
      </c>
      <c r="J226" s="23" t="s">
        <v>1951</v>
      </c>
      <c r="K226" s="23" t="s">
        <v>1952</v>
      </c>
      <c r="L226" s="23" t="s">
        <v>4491</v>
      </c>
      <c r="M226" s="23" t="s">
        <v>1953</v>
      </c>
      <c r="N226" s="23" t="s">
        <v>6865</v>
      </c>
      <c r="O226" s="23" t="s">
        <v>6866</v>
      </c>
      <c r="P226" s="3">
        <v>41151</v>
      </c>
      <c r="Q226" s="37" t="s">
        <v>3910</v>
      </c>
      <c r="R226" s="23" t="s">
        <v>9943</v>
      </c>
      <c r="S226" s="23" t="s">
        <v>9944</v>
      </c>
      <c r="T226" s="23" t="s">
        <v>4074</v>
      </c>
      <c r="U226" s="23" t="s">
        <v>15060</v>
      </c>
      <c r="V226" s="237">
        <v>21</v>
      </c>
      <c r="W226" s="23">
        <v>9</v>
      </c>
      <c r="X226" s="23">
        <v>22</v>
      </c>
      <c r="Y226" s="23">
        <v>42</v>
      </c>
      <c r="Z226">
        <v>12</v>
      </c>
      <c r="AA226">
        <v>59</v>
      </c>
      <c r="AC226" s="26" t="str">
        <f t="shared" si="6"/>
        <v>21º9'22''</v>
      </c>
      <c r="AD226" s="26" t="str">
        <f t="shared" si="7"/>
        <v>42º12'59''</v>
      </c>
    </row>
    <row r="227" spans="1:30" ht="18" customHeight="1">
      <c r="A227" s="23" t="s">
        <v>2018</v>
      </c>
      <c r="B227" s="23" t="s">
        <v>1171</v>
      </c>
      <c r="C227" s="3">
        <v>40956</v>
      </c>
      <c r="D227" s="3">
        <v>41001</v>
      </c>
      <c r="E227" s="23" t="s">
        <v>1469</v>
      </c>
      <c r="F227" s="23" t="s">
        <v>1322</v>
      </c>
      <c r="G227" s="23" t="s">
        <v>1954</v>
      </c>
      <c r="H227" s="23" t="s">
        <v>458</v>
      </c>
      <c r="I227" s="23" t="s">
        <v>458</v>
      </c>
      <c r="J227" s="23" t="s">
        <v>1955</v>
      </c>
      <c r="K227" s="23" t="s">
        <v>1956</v>
      </c>
      <c r="L227" s="23" t="s">
        <v>4492</v>
      </c>
      <c r="M227" s="23" t="s">
        <v>1957</v>
      </c>
      <c r="N227" s="23" t="s">
        <v>458</v>
      </c>
      <c r="O227" s="23" t="s">
        <v>458</v>
      </c>
      <c r="P227" s="23" t="s">
        <v>458</v>
      </c>
      <c r="Q227" s="37" t="s">
        <v>458</v>
      </c>
      <c r="R227" s="23" t="s">
        <v>458</v>
      </c>
      <c r="S227" s="23" t="s">
        <v>9945</v>
      </c>
      <c r="T227" s="37" t="s">
        <v>15024</v>
      </c>
      <c r="U227" s="37" t="s">
        <v>458</v>
      </c>
      <c r="V227" s="237" t="s">
        <v>458</v>
      </c>
      <c r="W227" s="23" t="s">
        <v>458</v>
      </c>
      <c r="X227" s="23" t="s">
        <v>458</v>
      </c>
      <c r="Y227" s="23" t="s">
        <v>458</v>
      </c>
      <c r="Z227" s="23" t="s">
        <v>458</v>
      </c>
      <c r="AA227" s="23" t="s">
        <v>458</v>
      </c>
      <c r="AC227" s="26" t="str">
        <f t="shared" si="6"/>
        <v>-º-'-''</v>
      </c>
      <c r="AD227" s="26" t="str">
        <f t="shared" si="7"/>
        <v>-º-'-''</v>
      </c>
    </row>
    <row r="228" spans="1:30" ht="18" customHeight="1">
      <c r="A228" s="23">
        <v>914</v>
      </c>
      <c r="B228" s="23" t="s">
        <v>1180</v>
      </c>
      <c r="C228" s="3">
        <v>40956</v>
      </c>
      <c r="D228" s="3">
        <v>41112</v>
      </c>
      <c r="E228" s="23" t="s">
        <v>1321</v>
      </c>
      <c r="F228" s="23" t="s">
        <v>1322</v>
      </c>
      <c r="G228" s="23" t="s">
        <v>1958</v>
      </c>
      <c r="H228" s="23" t="s">
        <v>5742</v>
      </c>
      <c r="I228" s="3">
        <v>41122</v>
      </c>
      <c r="J228" s="23" t="s">
        <v>1959</v>
      </c>
      <c r="K228" s="23" t="s">
        <v>3954</v>
      </c>
      <c r="L228" s="23" t="s">
        <v>4493</v>
      </c>
      <c r="M228" s="23" t="s">
        <v>3955</v>
      </c>
      <c r="N228" s="23" t="s">
        <v>5743</v>
      </c>
      <c r="O228" s="23" t="s">
        <v>5720</v>
      </c>
      <c r="P228" s="3">
        <v>41122</v>
      </c>
      <c r="Q228" s="37" t="s">
        <v>3067</v>
      </c>
      <c r="R228" s="23" t="s">
        <v>9946</v>
      </c>
      <c r="S228" s="23" t="s">
        <v>9947</v>
      </c>
      <c r="T228" s="23" t="s">
        <v>4074</v>
      </c>
      <c r="U228" s="23" t="s">
        <v>15061</v>
      </c>
      <c r="V228" s="237">
        <v>20</v>
      </c>
      <c r="W228" s="23">
        <v>44</v>
      </c>
      <c r="X228" s="23">
        <v>43</v>
      </c>
      <c r="Y228" s="23">
        <v>46</v>
      </c>
      <c r="Z228">
        <v>51</v>
      </c>
      <c r="AA228">
        <v>22</v>
      </c>
      <c r="AC228" s="26" t="str">
        <f t="shared" si="6"/>
        <v>20º44'43''</v>
      </c>
      <c r="AD228" s="26" t="str">
        <f t="shared" si="7"/>
        <v>46º51'22''</v>
      </c>
    </row>
    <row r="229" spans="1:30" ht="18" customHeight="1">
      <c r="A229" s="23">
        <v>915</v>
      </c>
      <c r="B229" s="23" t="s">
        <v>1152</v>
      </c>
      <c r="C229" s="3">
        <v>40956</v>
      </c>
      <c r="D229" s="3">
        <v>41098</v>
      </c>
      <c r="E229" s="23" t="s">
        <v>1321</v>
      </c>
      <c r="F229" s="23" t="s">
        <v>1322</v>
      </c>
      <c r="G229" s="23" t="s">
        <v>1960</v>
      </c>
      <c r="H229" s="23" t="s">
        <v>4494</v>
      </c>
      <c r="I229" s="3">
        <v>41096</v>
      </c>
      <c r="J229" s="23" t="s">
        <v>1961</v>
      </c>
      <c r="K229" s="23" t="s">
        <v>4495</v>
      </c>
      <c r="L229" s="23" t="s">
        <v>4496</v>
      </c>
      <c r="M229" s="23" t="s">
        <v>4497</v>
      </c>
      <c r="N229" s="23" t="s">
        <v>4838</v>
      </c>
      <c r="O229" s="23" t="s">
        <v>1358</v>
      </c>
      <c r="P229" s="3">
        <v>41096</v>
      </c>
      <c r="Q229" s="37" t="s">
        <v>4121</v>
      </c>
      <c r="R229" s="23" t="s">
        <v>9948</v>
      </c>
      <c r="S229" s="23" t="s">
        <v>9949</v>
      </c>
      <c r="T229" s="23" t="s">
        <v>4074</v>
      </c>
      <c r="U229" s="23" t="s">
        <v>4822</v>
      </c>
      <c r="V229" s="237">
        <v>19</v>
      </c>
      <c r="W229" s="23">
        <v>16</v>
      </c>
      <c r="X229" s="23">
        <v>19</v>
      </c>
      <c r="Y229" s="23">
        <v>45</v>
      </c>
      <c r="Z229">
        <v>33</v>
      </c>
      <c r="AA229">
        <v>34</v>
      </c>
      <c r="AC229" s="26" t="str">
        <f t="shared" si="6"/>
        <v>19º16'19''</v>
      </c>
      <c r="AD229" s="26" t="str">
        <f t="shared" si="7"/>
        <v>45º33'34''</v>
      </c>
    </row>
    <row r="230" spans="1:30" ht="18" customHeight="1">
      <c r="A230" s="23">
        <v>923</v>
      </c>
      <c r="B230" s="23" t="s">
        <v>1115</v>
      </c>
      <c r="C230" s="3">
        <v>40956</v>
      </c>
      <c r="D230" s="3">
        <v>41001</v>
      </c>
      <c r="E230" s="23" t="s">
        <v>1321</v>
      </c>
      <c r="F230" s="23" t="s">
        <v>1322</v>
      </c>
      <c r="G230" s="23" t="s">
        <v>1116</v>
      </c>
      <c r="H230" s="23" t="s">
        <v>2190</v>
      </c>
      <c r="I230" s="3">
        <v>41002</v>
      </c>
      <c r="J230" s="23" t="s">
        <v>1962</v>
      </c>
      <c r="K230" s="23" t="s">
        <v>1963</v>
      </c>
      <c r="L230" s="23" t="s">
        <v>4498</v>
      </c>
      <c r="M230" s="23" t="s">
        <v>2731</v>
      </c>
      <c r="N230" s="23" t="s">
        <v>2243</v>
      </c>
      <c r="O230" s="23" t="s">
        <v>1998</v>
      </c>
      <c r="P230" s="3">
        <v>41002</v>
      </c>
      <c r="Q230" s="37" t="s">
        <v>3074</v>
      </c>
      <c r="R230" s="23" t="s">
        <v>9950</v>
      </c>
      <c r="S230" s="23" t="s">
        <v>9951</v>
      </c>
      <c r="T230" s="23" t="s">
        <v>4074</v>
      </c>
      <c r="U230" s="23" t="s">
        <v>458</v>
      </c>
      <c r="V230" s="237">
        <v>18</v>
      </c>
      <c r="W230" s="23">
        <v>46</v>
      </c>
      <c r="X230" s="23">
        <v>53</v>
      </c>
      <c r="Y230" s="23">
        <v>42</v>
      </c>
      <c r="Z230">
        <v>21</v>
      </c>
      <c r="AA230">
        <v>55</v>
      </c>
      <c r="AC230" s="26" t="str">
        <f t="shared" si="6"/>
        <v>18º46'53''</v>
      </c>
      <c r="AD230" s="26" t="str">
        <f t="shared" si="7"/>
        <v>42º21'55''</v>
      </c>
    </row>
    <row r="231" spans="1:30" ht="18" customHeight="1">
      <c r="A231" s="23">
        <v>916</v>
      </c>
      <c r="B231" s="23" t="s">
        <v>1117</v>
      </c>
      <c r="C231" s="3">
        <v>40956</v>
      </c>
      <c r="D231" s="3">
        <v>41113</v>
      </c>
      <c r="E231" s="23" t="s">
        <v>1321</v>
      </c>
      <c r="F231" s="23" t="s">
        <v>1322</v>
      </c>
      <c r="G231" s="23" t="s">
        <v>1118</v>
      </c>
      <c r="H231" s="23" t="s">
        <v>6257</v>
      </c>
      <c r="I231" s="3">
        <v>41152</v>
      </c>
      <c r="J231" s="23" t="s">
        <v>1964</v>
      </c>
      <c r="K231" s="23" t="s">
        <v>3956</v>
      </c>
      <c r="L231" s="23" t="s">
        <v>4499</v>
      </c>
      <c r="M231" s="23" t="s">
        <v>1965</v>
      </c>
      <c r="N231" s="23" t="s">
        <v>12191</v>
      </c>
      <c r="O231" s="23" t="s">
        <v>1868</v>
      </c>
      <c r="P231" s="3">
        <v>41254</v>
      </c>
      <c r="Q231" s="37" t="s">
        <v>4839</v>
      </c>
      <c r="R231" s="23" t="s">
        <v>9952</v>
      </c>
      <c r="S231" s="23" t="s">
        <v>9953</v>
      </c>
      <c r="T231" s="23" t="s">
        <v>15024</v>
      </c>
      <c r="U231" s="23" t="s">
        <v>15062</v>
      </c>
      <c r="V231" s="237">
        <v>15</v>
      </c>
      <c r="W231" s="23">
        <v>37</v>
      </c>
      <c r="X231" s="23">
        <v>5</v>
      </c>
      <c r="Y231" s="23">
        <v>42</v>
      </c>
      <c r="Z231">
        <v>32</v>
      </c>
      <c r="AA231">
        <v>43</v>
      </c>
      <c r="AC231" s="26" t="str">
        <f t="shared" si="6"/>
        <v>15º37'5''</v>
      </c>
      <c r="AD231" s="26" t="str">
        <f t="shared" si="7"/>
        <v>42º32'43''</v>
      </c>
    </row>
    <row r="232" spans="1:30" ht="18" customHeight="1">
      <c r="A232" s="23">
        <v>917</v>
      </c>
      <c r="B232" s="23" t="s">
        <v>1119</v>
      </c>
      <c r="C232" s="3">
        <v>40956</v>
      </c>
      <c r="D232" s="3">
        <v>41001</v>
      </c>
      <c r="E232" s="23" t="s">
        <v>1321</v>
      </c>
      <c r="F232" s="23" t="s">
        <v>1322</v>
      </c>
      <c r="G232" s="23" t="s">
        <v>1120</v>
      </c>
      <c r="H232" s="23" t="s">
        <v>1966</v>
      </c>
      <c r="I232" s="3">
        <v>40981</v>
      </c>
      <c r="J232" s="23" t="s">
        <v>1967</v>
      </c>
      <c r="K232" s="23" t="s">
        <v>1223</v>
      </c>
      <c r="L232" s="23" t="s">
        <v>4500</v>
      </c>
      <c r="M232" s="23" t="s">
        <v>1968</v>
      </c>
      <c r="N232" s="23" t="s">
        <v>1991</v>
      </c>
      <c r="O232" s="23" t="s">
        <v>1743</v>
      </c>
      <c r="P232" s="3">
        <v>40981</v>
      </c>
      <c r="Q232" s="23" t="s">
        <v>1969</v>
      </c>
      <c r="R232" s="23" t="s">
        <v>458</v>
      </c>
      <c r="S232" s="23" t="s">
        <v>9954</v>
      </c>
      <c r="T232" s="23" t="s">
        <v>4074</v>
      </c>
      <c r="U232" s="23" t="s">
        <v>458</v>
      </c>
      <c r="V232" s="237">
        <v>18</v>
      </c>
      <c r="W232" s="23">
        <v>53</v>
      </c>
      <c r="X232" s="23">
        <v>1</v>
      </c>
      <c r="Y232" s="23">
        <v>47</v>
      </c>
      <c r="Z232">
        <v>35</v>
      </c>
      <c r="AA232">
        <v>22</v>
      </c>
      <c r="AC232" s="26" t="str">
        <f t="shared" si="6"/>
        <v>18º53'1''</v>
      </c>
      <c r="AD232" s="26" t="str">
        <f t="shared" si="7"/>
        <v>47º35'22''</v>
      </c>
    </row>
    <row r="233" spans="1:30" ht="18" customHeight="1">
      <c r="A233" s="23">
        <v>918</v>
      </c>
      <c r="B233" s="23" t="s">
        <v>1121</v>
      </c>
      <c r="C233" s="3">
        <v>40956</v>
      </c>
      <c r="D233" s="3">
        <v>41125</v>
      </c>
      <c r="E233" s="23" t="s">
        <v>1321</v>
      </c>
      <c r="F233" s="23" t="s">
        <v>1322</v>
      </c>
      <c r="G233" s="23" t="s">
        <v>1122</v>
      </c>
      <c r="H233" s="23" t="s">
        <v>7283</v>
      </c>
      <c r="I233" s="3">
        <v>41152</v>
      </c>
      <c r="J233" s="23" t="s">
        <v>14894</v>
      </c>
      <c r="K233" s="23" t="s">
        <v>4840</v>
      </c>
      <c r="L233" s="23" t="s">
        <v>4501</v>
      </c>
      <c r="M233" s="23" t="s">
        <v>4841</v>
      </c>
      <c r="N233" s="23" t="s">
        <v>7494</v>
      </c>
      <c r="O233" s="23" t="s">
        <v>4973</v>
      </c>
      <c r="P233" s="3">
        <v>41169</v>
      </c>
      <c r="Q233" s="23" t="s">
        <v>4797</v>
      </c>
      <c r="R233" s="23" t="s">
        <v>9955</v>
      </c>
      <c r="S233" s="23" t="s">
        <v>9956</v>
      </c>
      <c r="T233" s="23" t="s">
        <v>4074</v>
      </c>
      <c r="U233" s="23" t="s">
        <v>458</v>
      </c>
      <c r="V233" s="237">
        <v>20</v>
      </c>
      <c r="W233" s="23">
        <v>19</v>
      </c>
      <c r="X233" s="23">
        <v>0</v>
      </c>
      <c r="Y233" s="23">
        <v>42</v>
      </c>
      <c r="Z233">
        <v>36</v>
      </c>
      <c r="AA233">
        <v>30</v>
      </c>
      <c r="AC233" s="26" t="str">
        <f t="shared" si="6"/>
        <v>20º19'0''</v>
      </c>
      <c r="AD233" s="26" t="str">
        <f t="shared" si="7"/>
        <v>42º36'30''</v>
      </c>
    </row>
    <row r="234" spans="1:30" ht="18" customHeight="1">
      <c r="A234" s="23">
        <v>919</v>
      </c>
      <c r="B234" s="23" t="s">
        <v>1123</v>
      </c>
      <c r="C234" s="3">
        <v>40956</v>
      </c>
      <c r="D234" s="3">
        <v>41112</v>
      </c>
      <c r="E234" s="23" t="s">
        <v>1321</v>
      </c>
      <c r="F234" s="23" t="s">
        <v>1322</v>
      </c>
      <c r="G234" s="23" t="s">
        <v>1124</v>
      </c>
      <c r="H234" s="23" t="s">
        <v>5744</v>
      </c>
      <c r="I234" s="3">
        <v>41122</v>
      </c>
      <c r="J234" s="23" t="s">
        <v>1970</v>
      </c>
      <c r="K234" s="23" t="s">
        <v>1971</v>
      </c>
      <c r="L234" s="23" t="s">
        <v>4502</v>
      </c>
      <c r="M234" s="23" t="s">
        <v>3957</v>
      </c>
      <c r="N234" s="23" t="s">
        <v>5745</v>
      </c>
      <c r="O234" s="23" t="s">
        <v>5355</v>
      </c>
      <c r="P234" s="3">
        <v>41122</v>
      </c>
      <c r="Q234" s="37" t="s">
        <v>3076</v>
      </c>
      <c r="R234" s="23" t="s">
        <v>9957</v>
      </c>
      <c r="S234" s="23" t="s">
        <v>9958</v>
      </c>
      <c r="T234" s="23" t="s">
        <v>4074</v>
      </c>
      <c r="U234" s="23" t="s">
        <v>4257</v>
      </c>
      <c r="V234" s="237">
        <v>18</v>
      </c>
      <c r="W234" s="23">
        <v>33</v>
      </c>
      <c r="X234" s="23">
        <v>4</v>
      </c>
      <c r="Y234" s="23">
        <v>42</v>
      </c>
      <c r="Z234">
        <v>45</v>
      </c>
      <c r="AA234">
        <v>58</v>
      </c>
      <c r="AC234" s="26" t="str">
        <f t="shared" si="6"/>
        <v>18º33'4''</v>
      </c>
      <c r="AD234" s="26" t="str">
        <f t="shared" si="7"/>
        <v>42º45'58''</v>
      </c>
    </row>
    <row r="235" spans="1:30" ht="18" customHeight="1">
      <c r="A235" s="23">
        <v>920</v>
      </c>
      <c r="B235" s="23" t="s">
        <v>1125</v>
      </c>
      <c r="C235" s="3">
        <v>40956</v>
      </c>
      <c r="D235" s="3">
        <v>41168</v>
      </c>
      <c r="E235" s="23" t="s">
        <v>1321</v>
      </c>
      <c r="F235" s="23" t="s">
        <v>1322</v>
      </c>
      <c r="G235" s="23" t="s">
        <v>1126</v>
      </c>
      <c r="H235" s="23" t="s">
        <v>12192</v>
      </c>
      <c r="I235" s="3">
        <v>40974</v>
      </c>
      <c r="J235" s="23" t="s">
        <v>1972</v>
      </c>
      <c r="K235" s="23" t="s">
        <v>1973</v>
      </c>
      <c r="L235" s="23" t="s">
        <v>4503</v>
      </c>
      <c r="M235" s="23">
        <v>3334331272</v>
      </c>
      <c r="N235" s="23" t="s">
        <v>12193</v>
      </c>
      <c r="O235" s="23" t="s">
        <v>5712</v>
      </c>
      <c r="P235" s="3">
        <v>41254</v>
      </c>
      <c r="Q235" s="37" t="s">
        <v>6894</v>
      </c>
      <c r="R235" s="23" t="s">
        <v>12194</v>
      </c>
      <c r="S235" s="23" t="s">
        <v>9959</v>
      </c>
      <c r="T235" s="23" t="s">
        <v>4074</v>
      </c>
      <c r="U235" s="23" t="s">
        <v>15063</v>
      </c>
      <c r="V235" s="237">
        <v>18</v>
      </c>
      <c r="W235" s="23">
        <v>16</v>
      </c>
      <c r="X235" s="23">
        <v>22</v>
      </c>
      <c r="Y235" s="23">
        <v>42</v>
      </c>
      <c r="Z235">
        <v>40</v>
      </c>
      <c r="AA235">
        <v>8</v>
      </c>
      <c r="AC235" s="26" t="str">
        <f t="shared" si="6"/>
        <v>18º16'22''</v>
      </c>
      <c r="AD235" s="26" t="str">
        <f t="shared" si="7"/>
        <v>42º40'8''</v>
      </c>
    </row>
    <row r="236" spans="1:30" ht="18" customHeight="1">
      <c r="A236" s="23">
        <v>921</v>
      </c>
      <c r="B236" s="23" t="s">
        <v>1127</v>
      </c>
      <c r="C236" s="3">
        <v>40956</v>
      </c>
      <c r="D236" s="3">
        <v>41112</v>
      </c>
      <c r="E236" s="23" t="s">
        <v>1321</v>
      </c>
      <c r="F236" s="23" t="s">
        <v>1322</v>
      </c>
      <c r="G236" s="23" t="s">
        <v>1128</v>
      </c>
      <c r="H236" s="23" t="s">
        <v>6874</v>
      </c>
      <c r="I236" s="3">
        <v>41141</v>
      </c>
      <c r="J236" s="23" t="s">
        <v>1974</v>
      </c>
      <c r="K236" s="23" t="s">
        <v>1975</v>
      </c>
      <c r="L236" s="23" t="s">
        <v>4504</v>
      </c>
      <c r="M236" s="23" t="s">
        <v>1976</v>
      </c>
      <c r="N236" s="23" t="s">
        <v>6875</v>
      </c>
      <c r="O236" s="23" t="s">
        <v>6541</v>
      </c>
      <c r="P236" s="3">
        <v>41152</v>
      </c>
      <c r="Q236" s="37" t="s">
        <v>4120</v>
      </c>
      <c r="R236" s="23" t="s">
        <v>9960</v>
      </c>
      <c r="S236" s="23" t="s">
        <v>9961</v>
      </c>
      <c r="T236" s="23" t="s">
        <v>4074</v>
      </c>
      <c r="U236" s="23" t="s">
        <v>458</v>
      </c>
      <c r="V236" s="237">
        <v>20</v>
      </c>
      <c r="W236" s="23">
        <v>42</v>
      </c>
      <c r="X236" s="23">
        <v>43</v>
      </c>
      <c r="Y236" s="23">
        <v>42</v>
      </c>
      <c r="Z236">
        <v>43</v>
      </c>
      <c r="AA236">
        <v>23</v>
      </c>
      <c r="AC236" s="26" t="str">
        <f t="shared" si="6"/>
        <v>20º42'43''</v>
      </c>
      <c r="AD236" s="26" t="str">
        <f t="shared" si="7"/>
        <v>42º43'23''</v>
      </c>
    </row>
    <row r="237" spans="1:30" ht="18" customHeight="1">
      <c r="A237" s="23">
        <v>922</v>
      </c>
      <c r="B237" s="23" t="s">
        <v>1129</v>
      </c>
      <c r="C237" s="3">
        <v>40956</v>
      </c>
      <c r="D237" s="3">
        <v>41119</v>
      </c>
      <c r="E237" s="23" t="s">
        <v>1321</v>
      </c>
      <c r="F237" s="23" t="s">
        <v>1322</v>
      </c>
      <c r="G237" s="23" t="s">
        <v>4798</v>
      </c>
      <c r="H237" s="23" t="s">
        <v>6047</v>
      </c>
      <c r="I237" s="3">
        <v>41131</v>
      </c>
      <c r="J237" s="23" t="s">
        <v>1977</v>
      </c>
      <c r="K237" s="23" t="s">
        <v>1978</v>
      </c>
      <c r="L237" s="23" t="s">
        <v>4505</v>
      </c>
      <c r="M237" s="23" t="s">
        <v>1979</v>
      </c>
      <c r="N237" s="23" t="s">
        <v>6048</v>
      </c>
      <c r="O237" s="23" t="s">
        <v>2418</v>
      </c>
      <c r="P237" s="3">
        <v>41135</v>
      </c>
      <c r="Q237" s="37" t="s">
        <v>3958</v>
      </c>
      <c r="R237" s="23" t="s">
        <v>9962</v>
      </c>
      <c r="S237" s="23" t="s">
        <v>9963</v>
      </c>
      <c r="T237" s="23" t="s">
        <v>4074</v>
      </c>
      <c r="U237" s="23" t="s">
        <v>458</v>
      </c>
      <c r="V237" s="237">
        <v>20</v>
      </c>
      <c r="W237" s="23">
        <v>16</v>
      </c>
      <c r="X237" s="23">
        <v>31</v>
      </c>
      <c r="Y237" s="23">
        <v>45</v>
      </c>
      <c r="Z237">
        <v>0</v>
      </c>
      <c r="AA237">
        <v>12</v>
      </c>
      <c r="AC237" s="26" t="str">
        <f t="shared" si="6"/>
        <v>20º16'31''</v>
      </c>
      <c r="AD237" s="26" t="str">
        <f t="shared" si="7"/>
        <v>45º0'12''</v>
      </c>
    </row>
    <row r="238" spans="1:30" ht="18" customHeight="1">
      <c r="A238" s="23">
        <v>879</v>
      </c>
      <c r="B238" s="23" t="s">
        <v>1186</v>
      </c>
      <c r="C238" s="3">
        <v>40956</v>
      </c>
      <c r="D238" s="3">
        <v>41112</v>
      </c>
      <c r="E238" s="23" t="s">
        <v>1321</v>
      </c>
      <c r="F238" s="23" t="s">
        <v>1322</v>
      </c>
      <c r="G238" s="23" t="s">
        <v>1187</v>
      </c>
      <c r="H238" s="23" t="s">
        <v>7495</v>
      </c>
      <c r="I238" s="3">
        <v>41164</v>
      </c>
      <c r="J238" s="23" t="s">
        <v>1980</v>
      </c>
      <c r="K238" s="23" t="s">
        <v>1981</v>
      </c>
      <c r="L238" s="23" t="s">
        <v>4506</v>
      </c>
      <c r="M238" s="23" t="s">
        <v>3959</v>
      </c>
      <c r="N238" s="23" t="s">
        <v>7496</v>
      </c>
      <c r="O238" s="23" t="s">
        <v>4973</v>
      </c>
      <c r="P238" s="3">
        <v>41170</v>
      </c>
      <c r="Q238" s="37" t="s">
        <v>3067</v>
      </c>
      <c r="R238" s="23" t="s">
        <v>9964</v>
      </c>
      <c r="S238" s="23" t="s">
        <v>9965</v>
      </c>
      <c r="T238" s="23" t="s">
        <v>4074</v>
      </c>
      <c r="U238" s="23" t="s">
        <v>5194</v>
      </c>
      <c r="V238" s="237">
        <v>20</v>
      </c>
      <c r="W238" s="23">
        <v>28</v>
      </c>
      <c r="X238" s="23">
        <v>5</v>
      </c>
      <c r="Y238" s="23">
        <v>42</v>
      </c>
      <c r="Z238">
        <v>29</v>
      </c>
      <c r="AA238">
        <v>7</v>
      </c>
      <c r="AC238" s="26" t="str">
        <f t="shared" si="6"/>
        <v>20º28'5''</v>
      </c>
      <c r="AD238" s="26" t="str">
        <f t="shared" si="7"/>
        <v>42º29'7''</v>
      </c>
    </row>
    <row r="239" spans="1:30" ht="18" customHeight="1">
      <c r="A239" s="23">
        <v>924</v>
      </c>
      <c r="B239" s="23" t="s">
        <v>1212</v>
      </c>
      <c r="C239" s="3">
        <v>40966</v>
      </c>
      <c r="D239" s="3">
        <v>41011</v>
      </c>
      <c r="E239" s="23" t="s">
        <v>1321</v>
      </c>
      <c r="F239" s="23" t="s">
        <v>1322</v>
      </c>
      <c r="G239" s="23" t="s">
        <v>1209</v>
      </c>
      <c r="H239" s="23" t="s">
        <v>1982</v>
      </c>
      <c r="I239" s="3">
        <v>40982</v>
      </c>
      <c r="J239" s="23" t="s">
        <v>1983</v>
      </c>
      <c r="K239" s="23" t="s">
        <v>1984</v>
      </c>
      <c r="L239" s="23" t="s">
        <v>4507</v>
      </c>
      <c r="M239" s="23" t="s">
        <v>1985</v>
      </c>
      <c r="N239" s="23" t="s">
        <v>2000</v>
      </c>
      <c r="O239" s="23" t="s">
        <v>2001</v>
      </c>
      <c r="P239" s="3">
        <v>40982</v>
      </c>
      <c r="Q239" s="23" t="s">
        <v>1986</v>
      </c>
      <c r="R239" s="23" t="s">
        <v>458</v>
      </c>
      <c r="S239" s="23" t="s">
        <v>9966</v>
      </c>
      <c r="T239" s="23" t="s">
        <v>4074</v>
      </c>
      <c r="U239" s="23" t="s">
        <v>458</v>
      </c>
      <c r="V239" s="237">
        <v>21</v>
      </c>
      <c r="W239" s="23">
        <v>33</v>
      </c>
      <c r="X239" s="23">
        <v>40</v>
      </c>
      <c r="Y239" s="23">
        <v>45</v>
      </c>
      <c r="Z239">
        <v>26</v>
      </c>
      <c r="AA239">
        <v>35</v>
      </c>
      <c r="AC239" s="26" t="str">
        <f t="shared" si="6"/>
        <v>21º33'40''</v>
      </c>
      <c r="AD239" s="26" t="str">
        <f t="shared" si="7"/>
        <v>45º26'35''</v>
      </c>
    </row>
    <row r="240" spans="1:30" ht="18" customHeight="1">
      <c r="A240" s="23">
        <v>818</v>
      </c>
      <c r="B240" s="23" t="s">
        <v>1297</v>
      </c>
      <c r="C240" s="3">
        <v>40975</v>
      </c>
      <c r="D240" s="3">
        <v>41020</v>
      </c>
      <c r="E240" s="23" t="s">
        <v>1321</v>
      </c>
      <c r="F240" s="23" t="s">
        <v>1555</v>
      </c>
      <c r="G240" s="23" t="s">
        <v>1807</v>
      </c>
      <c r="H240" s="23" t="s">
        <v>2244</v>
      </c>
      <c r="I240" s="3">
        <v>41026</v>
      </c>
      <c r="J240" s="23" t="s">
        <v>1298</v>
      </c>
      <c r="K240" s="23" t="s">
        <v>1300</v>
      </c>
      <c r="L240" s="23" t="s">
        <v>4508</v>
      </c>
      <c r="M240" s="23" t="s">
        <v>3443</v>
      </c>
      <c r="N240" s="23" t="s">
        <v>2705</v>
      </c>
      <c r="O240" s="23" t="s">
        <v>2706</v>
      </c>
      <c r="P240" s="3">
        <v>41031</v>
      </c>
      <c r="Q240" s="23" t="s">
        <v>1987</v>
      </c>
      <c r="R240" s="23" t="s">
        <v>9967</v>
      </c>
      <c r="S240" s="23" t="s">
        <v>9845</v>
      </c>
      <c r="T240" s="23" t="s">
        <v>4074</v>
      </c>
      <c r="U240" s="23" t="s">
        <v>15064</v>
      </c>
      <c r="V240" s="237">
        <v>19</v>
      </c>
      <c r="W240" s="23">
        <v>49</v>
      </c>
      <c r="X240" s="23">
        <v>1</v>
      </c>
      <c r="Y240" s="23">
        <v>44</v>
      </c>
      <c r="Z240">
        <v>1</v>
      </c>
      <c r="AA240">
        <v>26</v>
      </c>
      <c r="AC240" s="26" t="str">
        <f t="shared" si="6"/>
        <v>19º49'1''</v>
      </c>
      <c r="AD240" s="26" t="str">
        <f t="shared" si="7"/>
        <v>44º1'26''</v>
      </c>
    </row>
    <row r="241" spans="1:30" ht="18" customHeight="1">
      <c r="A241" s="23">
        <v>930</v>
      </c>
      <c r="B241" s="23" t="s">
        <v>1312</v>
      </c>
      <c r="C241" s="3">
        <v>40977</v>
      </c>
      <c r="D241" s="3">
        <v>41022</v>
      </c>
      <c r="E241" s="23" t="s">
        <v>1321</v>
      </c>
      <c r="F241" s="23" t="s">
        <v>1322</v>
      </c>
      <c r="G241" s="23" t="s">
        <v>1313</v>
      </c>
      <c r="H241" s="23" t="s">
        <v>1988</v>
      </c>
      <c r="I241" s="3">
        <v>40987</v>
      </c>
      <c r="J241" s="23" t="s">
        <v>1316</v>
      </c>
      <c r="K241" s="23" t="s">
        <v>1317</v>
      </c>
      <c r="L241" s="23" t="s">
        <v>4509</v>
      </c>
      <c r="M241" s="23" t="s">
        <v>1318</v>
      </c>
      <c r="N241" s="23" t="s">
        <v>2038</v>
      </c>
      <c r="O241" s="23" t="s">
        <v>2039</v>
      </c>
      <c r="P241" s="3">
        <v>40987</v>
      </c>
      <c r="Q241" s="37" t="s">
        <v>458</v>
      </c>
      <c r="R241" s="23" t="s">
        <v>458</v>
      </c>
      <c r="S241" s="23" t="s">
        <v>9968</v>
      </c>
      <c r="T241" s="23" t="s">
        <v>4074</v>
      </c>
      <c r="U241" s="23" t="s">
        <v>458</v>
      </c>
      <c r="V241" s="237">
        <v>20</v>
      </c>
      <c r="W241" s="23">
        <v>21</v>
      </c>
      <c r="X241" s="23">
        <v>58</v>
      </c>
      <c r="Y241" s="23">
        <v>43</v>
      </c>
      <c r="Z241">
        <v>8</v>
      </c>
      <c r="AA241">
        <v>44</v>
      </c>
      <c r="AC241" s="26" t="str">
        <f t="shared" si="6"/>
        <v>20º21'58''</v>
      </c>
      <c r="AD241" s="26" t="str">
        <f t="shared" si="7"/>
        <v>43º8'44''</v>
      </c>
    </row>
    <row r="242" spans="1:30" ht="18" customHeight="1">
      <c r="A242" s="23">
        <v>913</v>
      </c>
      <c r="B242" s="23" t="s">
        <v>2004</v>
      </c>
      <c r="C242" s="3">
        <v>40984</v>
      </c>
      <c r="D242" s="3">
        <v>41029</v>
      </c>
      <c r="E242" s="23" t="s">
        <v>1321</v>
      </c>
      <c r="F242" s="23" t="s">
        <v>1322</v>
      </c>
      <c r="G242" s="23" t="s">
        <v>1954</v>
      </c>
      <c r="H242" s="23" t="s">
        <v>2045</v>
      </c>
      <c r="I242" s="3">
        <v>40989</v>
      </c>
      <c r="J242" s="23" t="s">
        <v>1955</v>
      </c>
      <c r="K242" s="23" t="s">
        <v>2019</v>
      </c>
      <c r="L242" s="23" t="s">
        <v>4492</v>
      </c>
      <c r="M242" s="23" t="s">
        <v>1957</v>
      </c>
      <c r="N242" s="23" t="s">
        <v>2174</v>
      </c>
      <c r="O242" s="23" t="s">
        <v>2039</v>
      </c>
      <c r="P242" s="3">
        <v>40991</v>
      </c>
      <c r="Q242" s="23" t="s">
        <v>2020</v>
      </c>
      <c r="R242" s="23" t="s">
        <v>458</v>
      </c>
      <c r="S242" s="23" t="s">
        <v>9945</v>
      </c>
      <c r="T242" s="23" t="s">
        <v>4074</v>
      </c>
      <c r="U242" s="23" t="s">
        <v>458</v>
      </c>
      <c r="V242" s="237">
        <v>21</v>
      </c>
      <c r="W242" s="23">
        <v>3</v>
      </c>
      <c r="X242" s="23">
        <v>58</v>
      </c>
      <c r="Y242" s="23">
        <v>44</v>
      </c>
      <c r="Z242">
        <v>4</v>
      </c>
      <c r="AA242">
        <v>59</v>
      </c>
      <c r="AC242" s="26" t="str">
        <f t="shared" si="6"/>
        <v>21º3'58''</v>
      </c>
      <c r="AD242" s="26" t="str">
        <f t="shared" si="7"/>
        <v>44º4'59''</v>
      </c>
    </row>
    <row r="243" spans="1:30" ht="18" customHeight="1">
      <c r="A243" s="23">
        <v>850</v>
      </c>
      <c r="B243" s="23" t="s">
        <v>2002</v>
      </c>
      <c r="C243" s="3">
        <v>40984</v>
      </c>
      <c r="D243" s="3">
        <v>41029</v>
      </c>
      <c r="E243" s="23" t="s">
        <v>1321</v>
      </c>
      <c r="F243" s="23" t="s">
        <v>1322</v>
      </c>
      <c r="G243" s="23" t="s">
        <v>1835</v>
      </c>
      <c r="H243" s="23" t="s">
        <v>2046</v>
      </c>
      <c r="I243" s="3">
        <v>40996</v>
      </c>
      <c r="J243" s="23" t="s">
        <v>2021</v>
      </c>
      <c r="K243" s="23" t="s">
        <v>2022</v>
      </c>
      <c r="L243" s="23" t="s">
        <v>4446</v>
      </c>
      <c r="M243" s="23" t="s">
        <v>1015</v>
      </c>
      <c r="N243" s="23" t="s">
        <v>458</v>
      </c>
      <c r="O243" s="23" t="s">
        <v>1339</v>
      </c>
      <c r="P243" s="3">
        <v>40996</v>
      </c>
      <c r="Q243" s="23" t="s">
        <v>2023</v>
      </c>
      <c r="R243" s="23" t="s">
        <v>458</v>
      </c>
      <c r="S243" s="23" t="s">
        <v>9868</v>
      </c>
      <c r="T243" s="23" t="s">
        <v>4074</v>
      </c>
      <c r="U243" s="23" t="s">
        <v>458</v>
      </c>
      <c r="V243" s="237">
        <v>21</v>
      </c>
      <c r="W243" s="23">
        <v>1</v>
      </c>
      <c r="X243" s="23">
        <v>3</v>
      </c>
      <c r="Y243" s="23">
        <v>46</v>
      </c>
      <c r="Z243">
        <v>31</v>
      </c>
      <c r="AA243">
        <v>17</v>
      </c>
      <c r="AC243" s="26" t="str">
        <f t="shared" si="6"/>
        <v>21º1'3''</v>
      </c>
      <c r="AD243" s="26" t="str">
        <f t="shared" si="7"/>
        <v>46º31'17''</v>
      </c>
    </row>
    <row r="244" spans="1:30" ht="18" customHeight="1">
      <c r="A244" s="23">
        <v>854</v>
      </c>
      <c r="B244" s="23" t="s">
        <v>2003</v>
      </c>
      <c r="C244" s="3">
        <v>40984</v>
      </c>
      <c r="D244" s="3">
        <v>41029</v>
      </c>
      <c r="E244" s="23" t="s">
        <v>1321</v>
      </c>
      <c r="F244" s="23" t="s">
        <v>1322</v>
      </c>
      <c r="G244" s="23" t="s">
        <v>1837</v>
      </c>
      <c r="H244" s="23" t="s">
        <v>2160</v>
      </c>
      <c r="I244" s="3">
        <v>40996</v>
      </c>
      <c r="J244" s="23" t="s">
        <v>2024</v>
      </c>
      <c r="K244" s="23" t="s">
        <v>2025</v>
      </c>
      <c r="L244" s="23" t="s">
        <v>4450</v>
      </c>
      <c r="M244" s="23" t="s">
        <v>1024</v>
      </c>
      <c r="N244" s="23" t="s">
        <v>2184</v>
      </c>
      <c r="O244" s="23" t="s">
        <v>1998</v>
      </c>
      <c r="P244" s="3">
        <v>40996</v>
      </c>
      <c r="Q244" s="23" t="s">
        <v>2026</v>
      </c>
      <c r="R244" s="23" t="s">
        <v>458</v>
      </c>
      <c r="S244" s="23" t="s">
        <v>9871</v>
      </c>
      <c r="T244" s="23" t="s">
        <v>4074</v>
      </c>
      <c r="U244" s="23" t="s">
        <v>458</v>
      </c>
      <c r="V244" s="237">
        <v>19</v>
      </c>
      <c r="W244" s="23">
        <v>4</v>
      </c>
      <c r="X244" s="23">
        <v>10</v>
      </c>
      <c r="Y244" s="23">
        <v>41</v>
      </c>
      <c r="Z244">
        <v>51</v>
      </c>
      <c r="AA244">
        <v>40</v>
      </c>
      <c r="AC244" s="26" t="str">
        <f t="shared" si="6"/>
        <v>19º4'10''</v>
      </c>
      <c r="AD244" s="26" t="str">
        <f t="shared" si="7"/>
        <v>41º51'40''</v>
      </c>
    </row>
    <row r="245" spans="1:30" ht="18" customHeight="1">
      <c r="A245" s="23">
        <v>896</v>
      </c>
      <c r="B245" s="23" t="s">
        <v>2027</v>
      </c>
      <c r="C245" s="3">
        <v>40984</v>
      </c>
      <c r="D245" s="3">
        <v>41029</v>
      </c>
      <c r="E245" s="23" t="s">
        <v>1321</v>
      </c>
      <c r="F245" s="23" t="s">
        <v>1322</v>
      </c>
      <c r="G245" s="23" t="s">
        <v>1909</v>
      </c>
      <c r="H245" s="23" t="s">
        <v>2053</v>
      </c>
      <c r="I245" s="3">
        <v>40991</v>
      </c>
      <c r="J245" s="23" t="s">
        <v>1910</v>
      </c>
      <c r="K245" s="23" t="s">
        <v>2028</v>
      </c>
      <c r="L245" s="23" t="s">
        <v>4476</v>
      </c>
      <c r="M245" s="23" t="s">
        <v>1911</v>
      </c>
      <c r="N245" s="23" t="s">
        <v>2161</v>
      </c>
      <c r="O245" s="23" t="s">
        <v>1733</v>
      </c>
      <c r="P245" s="3">
        <v>40994</v>
      </c>
      <c r="Q245" s="23" t="s">
        <v>2162</v>
      </c>
      <c r="R245" s="23" t="s">
        <v>458</v>
      </c>
      <c r="S245" s="23" t="s">
        <v>9917</v>
      </c>
      <c r="T245" s="23" t="s">
        <v>4074</v>
      </c>
      <c r="U245" s="23" t="s">
        <v>458</v>
      </c>
      <c r="V245" s="237">
        <v>21</v>
      </c>
      <c r="W245" s="23">
        <v>50</v>
      </c>
      <c r="X245" s="23">
        <v>25</v>
      </c>
      <c r="Y245" s="23">
        <v>44</v>
      </c>
      <c r="Z245">
        <v>48</v>
      </c>
      <c r="AA245">
        <v>44</v>
      </c>
      <c r="AC245" s="26" t="str">
        <f t="shared" si="6"/>
        <v>21º50'25''</v>
      </c>
      <c r="AD245" s="26" t="str">
        <f t="shared" si="7"/>
        <v>44º48'44''</v>
      </c>
    </row>
    <row r="246" spans="1:30" ht="18" customHeight="1">
      <c r="A246" s="23">
        <v>862</v>
      </c>
      <c r="B246" s="23" t="s">
        <v>2006</v>
      </c>
      <c r="C246" s="3">
        <v>40984</v>
      </c>
      <c r="D246" s="3">
        <v>41029</v>
      </c>
      <c r="E246" s="23" t="s">
        <v>1321</v>
      </c>
      <c r="F246" s="23" t="s">
        <v>1322</v>
      </c>
      <c r="G246" s="23" t="s">
        <v>1841</v>
      </c>
      <c r="H246" s="23" t="s">
        <v>2054</v>
      </c>
      <c r="I246" s="3">
        <v>40994</v>
      </c>
      <c r="J246" s="23" t="s">
        <v>2029</v>
      </c>
      <c r="K246" s="23" t="s">
        <v>2030</v>
      </c>
      <c r="L246" s="23" t="s">
        <v>4454</v>
      </c>
      <c r="M246" s="23">
        <v>3791139777</v>
      </c>
      <c r="N246" s="23" t="s">
        <v>2163</v>
      </c>
      <c r="O246" s="23" t="s">
        <v>1351</v>
      </c>
      <c r="P246" s="3">
        <v>40996</v>
      </c>
      <c r="Q246" s="23" t="s">
        <v>2031</v>
      </c>
      <c r="R246" s="23" t="s">
        <v>458</v>
      </c>
      <c r="S246" s="23" t="s">
        <v>9877</v>
      </c>
      <c r="T246" s="23" t="s">
        <v>4074</v>
      </c>
      <c r="U246" s="23" t="s">
        <v>458</v>
      </c>
      <c r="V246" s="237">
        <v>19</v>
      </c>
      <c r="W246" s="23">
        <v>27</v>
      </c>
      <c r="X246" s="23">
        <v>46</v>
      </c>
      <c r="Y246" s="23">
        <v>45</v>
      </c>
      <c r="Z246">
        <v>35</v>
      </c>
      <c r="AA246">
        <v>48</v>
      </c>
      <c r="AC246" s="26" t="str">
        <f t="shared" si="6"/>
        <v>19º27'46''</v>
      </c>
      <c r="AD246" s="26" t="str">
        <f t="shared" si="7"/>
        <v>45º35'48''</v>
      </c>
    </row>
    <row r="247" spans="1:30" ht="18" customHeight="1">
      <c r="A247" s="23">
        <v>855</v>
      </c>
      <c r="B247" s="23" t="s">
        <v>2008</v>
      </c>
      <c r="C247" s="3">
        <v>40984</v>
      </c>
      <c r="D247" s="3">
        <v>40984</v>
      </c>
      <c r="E247" s="23" t="s">
        <v>1321</v>
      </c>
      <c r="F247" s="23" t="s">
        <v>1322</v>
      </c>
      <c r="G247" s="23" t="s">
        <v>926</v>
      </c>
      <c r="H247" s="23" t="s">
        <v>1787</v>
      </c>
      <c r="I247" s="3">
        <v>40995</v>
      </c>
      <c r="J247" s="23" t="s">
        <v>15065</v>
      </c>
      <c r="K247" s="23" t="s">
        <v>2032</v>
      </c>
      <c r="L247" s="23" t="s">
        <v>4422</v>
      </c>
      <c r="M247" s="23" t="s">
        <v>15066</v>
      </c>
      <c r="N247" s="23" t="s">
        <v>2175</v>
      </c>
      <c r="O247" s="23" t="s">
        <v>1411</v>
      </c>
      <c r="P247" s="3">
        <v>40996</v>
      </c>
      <c r="Q247" s="23" t="s">
        <v>2033</v>
      </c>
      <c r="R247" s="23" t="s">
        <v>458</v>
      </c>
      <c r="S247" s="23" t="s">
        <v>9833</v>
      </c>
      <c r="T247" s="23" t="s">
        <v>4074</v>
      </c>
      <c r="U247" s="23" t="s">
        <v>458</v>
      </c>
      <c r="V247" s="237">
        <v>20</v>
      </c>
      <c r="W247" s="23">
        <v>36</v>
      </c>
      <c r="X247" s="23">
        <v>55</v>
      </c>
      <c r="Y247" s="23">
        <v>46</v>
      </c>
      <c r="Z247">
        <v>3</v>
      </c>
      <c r="AA247">
        <v>7</v>
      </c>
      <c r="AC247" s="26" t="str">
        <f t="shared" si="6"/>
        <v>20º36'55''</v>
      </c>
      <c r="AD247" s="26" t="str">
        <f t="shared" si="7"/>
        <v>46º3'7''</v>
      </c>
    </row>
    <row r="248" spans="1:30" ht="18" customHeight="1">
      <c r="A248" s="23" t="s">
        <v>2036</v>
      </c>
      <c r="B248" s="23" t="s">
        <v>2035</v>
      </c>
      <c r="C248" s="3">
        <v>40987</v>
      </c>
      <c r="D248" s="3">
        <v>41087</v>
      </c>
      <c r="E248" s="23" t="s">
        <v>1469</v>
      </c>
      <c r="F248" s="23" t="s">
        <v>1322</v>
      </c>
      <c r="G248" s="23" t="s">
        <v>169</v>
      </c>
      <c r="H248" s="23" t="s">
        <v>458</v>
      </c>
      <c r="I248" s="23" t="s">
        <v>458</v>
      </c>
      <c r="J248" s="23" t="s">
        <v>2040</v>
      </c>
      <c r="K248" s="23" t="s">
        <v>2041</v>
      </c>
      <c r="L248" s="23" t="s">
        <v>4270</v>
      </c>
      <c r="M248" s="23" t="s">
        <v>2042</v>
      </c>
      <c r="N248" s="23" t="s">
        <v>458</v>
      </c>
      <c r="O248" s="23" t="s">
        <v>458</v>
      </c>
      <c r="P248" s="23" t="s">
        <v>458</v>
      </c>
      <c r="Q248" s="37" t="s">
        <v>3077</v>
      </c>
      <c r="R248" s="23" t="s">
        <v>458</v>
      </c>
      <c r="S248" s="23" t="s">
        <v>9650</v>
      </c>
      <c r="T248" s="23" t="s">
        <v>15024</v>
      </c>
      <c r="U248" s="37" t="s">
        <v>458</v>
      </c>
      <c r="V248" s="237" t="s">
        <v>458</v>
      </c>
      <c r="W248" s="23" t="s">
        <v>458</v>
      </c>
      <c r="X248" s="23" t="s">
        <v>458</v>
      </c>
      <c r="Y248" s="23" t="s">
        <v>458</v>
      </c>
      <c r="Z248" s="23" t="s">
        <v>458</v>
      </c>
      <c r="AA248" s="23" t="s">
        <v>458</v>
      </c>
      <c r="AC248" s="26" t="str">
        <f t="shared" si="6"/>
        <v>-º-'-''</v>
      </c>
      <c r="AD248" s="26" t="str">
        <f t="shared" si="7"/>
        <v>-º-'-''</v>
      </c>
    </row>
    <row r="249" spans="1:30" ht="18" customHeight="1">
      <c r="A249" s="23">
        <v>948</v>
      </c>
      <c r="B249" s="23" t="s">
        <v>2055</v>
      </c>
      <c r="C249" s="3">
        <v>40989</v>
      </c>
      <c r="D249" s="3">
        <v>41089</v>
      </c>
      <c r="E249" s="23" t="s">
        <v>1321</v>
      </c>
      <c r="F249" s="23" t="s">
        <v>1322</v>
      </c>
      <c r="G249" s="23" t="s">
        <v>2069</v>
      </c>
      <c r="H249" s="23" t="s">
        <v>4510</v>
      </c>
      <c r="I249" s="3">
        <v>41103</v>
      </c>
      <c r="J249" s="23" t="s">
        <v>2081</v>
      </c>
      <c r="K249" s="23" t="s">
        <v>3960</v>
      </c>
      <c r="L249" s="23" t="s">
        <v>4511</v>
      </c>
      <c r="M249" s="23" t="s">
        <v>2082</v>
      </c>
      <c r="N249" s="23" t="s">
        <v>5001</v>
      </c>
      <c r="O249" s="23" t="s">
        <v>458</v>
      </c>
      <c r="P249" s="3">
        <v>41106</v>
      </c>
      <c r="Q249" s="37" t="s">
        <v>3910</v>
      </c>
      <c r="R249" s="23" t="s">
        <v>9969</v>
      </c>
      <c r="S249" s="23" t="s">
        <v>9970</v>
      </c>
      <c r="T249" s="23" t="s">
        <v>4074</v>
      </c>
      <c r="U249" s="23" t="s">
        <v>458</v>
      </c>
      <c r="V249" s="237">
        <v>20</v>
      </c>
      <c r="W249" s="23">
        <v>19</v>
      </c>
      <c r="X249" s="23">
        <v>31</v>
      </c>
      <c r="Y249" s="23">
        <v>43</v>
      </c>
      <c r="Z249">
        <v>54</v>
      </c>
      <c r="AA249">
        <v>53</v>
      </c>
      <c r="AC249" s="26" t="str">
        <f t="shared" si="6"/>
        <v>20º19'31''</v>
      </c>
      <c r="AD249" s="26" t="str">
        <f t="shared" si="7"/>
        <v>43º54'53''</v>
      </c>
    </row>
    <row r="250" spans="1:30" ht="18" customHeight="1">
      <c r="A250" s="23">
        <v>938</v>
      </c>
      <c r="B250" s="23" t="s">
        <v>2056</v>
      </c>
      <c r="C250" s="3">
        <v>40989</v>
      </c>
      <c r="D250" s="3">
        <v>41034</v>
      </c>
      <c r="E250" s="23" t="s">
        <v>1321</v>
      </c>
      <c r="F250" s="23" t="s">
        <v>1322</v>
      </c>
      <c r="G250" s="23" t="s">
        <v>2070</v>
      </c>
      <c r="H250" s="23" t="s">
        <v>2164</v>
      </c>
      <c r="I250" s="3">
        <v>40994</v>
      </c>
      <c r="J250" s="23" t="s">
        <v>2083</v>
      </c>
      <c r="K250" s="23" t="s">
        <v>2084</v>
      </c>
      <c r="L250" s="23" t="s">
        <v>4512</v>
      </c>
      <c r="M250" s="23" t="s">
        <v>15981</v>
      </c>
      <c r="N250" s="23" t="s">
        <v>2165</v>
      </c>
      <c r="O250" s="23" t="s">
        <v>1346</v>
      </c>
      <c r="P250" s="3">
        <v>40996</v>
      </c>
      <c r="Q250" s="23" t="s">
        <v>15982</v>
      </c>
      <c r="R250" s="23" t="s">
        <v>458</v>
      </c>
      <c r="S250" s="23" t="s">
        <v>9971</v>
      </c>
      <c r="T250" s="23" t="s">
        <v>4074</v>
      </c>
      <c r="U250" s="23" t="s">
        <v>458</v>
      </c>
      <c r="V250" s="237">
        <v>21</v>
      </c>
      <c r="W250" s="23">
        <v>54</v>
      </c>
      <c r="X250" s="23">
        <v>48</v>
      </c>
      <c r="Y250" s="23">
        <v>44</v>
      </c>
      <c r="Z250">
        <v>15</v>
      </c>
      <c r="AA250">
        <v>14</v>
      </c>
      <c r="AC250" s="26" t="str">
        <f t="shared" si="6"/>
        <v>21º54'48''</v>
      </c>
      <c r="AD250" s="26" t="str">
        <f t="shared" si="7"/>
        <v>44º15'14''</v>
      </c>
    </row>
    <row r="251" spans="1:30" ht="18" customHeight="1">
      <c r="A251" s="23">
        <v>939</v>
      </c>
      <c r="B251" s="23" t="s">
        <v>2057</v>
      </c>
      <c r="C251" s="3">
        <v>40989</v>
      </c>
      <c r="D251" s="3">
        <v>41096</v>
      </c>
      <c r="E251" s="23" t="s">
        <v>1321</v>
      </c>
      <c r="F251" s="23" t="s">
        <v>1322</v>
      </c>
      <c r="G251" s="23" t="s">
        <v>2071</v>
      </c>
      <c r="H251" s="23" t="s">
        <v>5233</v>
      </c>
      <c r="I251" s="3">
        <v>41108</v>
      </c>
      <c r="J251" s="23" t="s">
        <v>2085</v>
      </c>
      <c r="K251" s="23" t="s">
        <v>2086</v>
      </c>
      <c r="L251" s="23" t="s">
        <v>4513</v>
      </c>
      <c r="M251" s="23" t="s">
        <v>2087</v>
      </c>
      <c r="N251" s="23" t="s">
        <v>13278</v>
      </c>
      <c r="O251" s="23" t="s">
        <v>5031</v>
      </c>
      <c r="P251" s="3">
        <v>41262</v>
      </c>
      <c r="Q251" s="23" t="s">
        <v>2332</v>
      </c>
      <c r="R251" s="23" t="s">
        <v>9972</v>
      </c>
      <c r="S251" s="23" t="s">
        <v>9973</v>
      </c>
      <c r="T251" s="23" t="s">
        <v>4074</v>
      </c>
      <c r="U251" s="23" t="s">
        <v>15067</v>
      </c>
      <c r="V251" s="237">
        <v>16</v>
      </c>
      <c r="W251">
        <v>10</v>
      </c>
      <c r="X251">
        <v>45</v>
      </c>
      <c r="Y251">
        <v>40</v>
      </c>
      <c r="Z251">
        <v>41</v>
      </c>
      <c r="AA251">
        <v>36</v>
      </c>
      <c r="AC251" s="26" t="str">
        <f t="shared" si="6"/>
        <v>16º10'45''</v>
      </c>
      <c r="AD251" s="26" t="str">
        <f t="shared" si="7"/>
        <v>40º41'36''</v>
      </c>
    </row>
    <row r="252" spans="1:30" ht="18" customHeight="1">
      <c r="A252" s="23">
        <v>940</v>
      </c>
      <c r="B252" s="23" t="s">
        <v>2058</v>
      </c>
      <c r="C252" s="3">
        <v>40989</v>
      </c>
      <c r="D252" s="3">
        <v>41034</v>
      </c>
      <c r="E252" s="23" t="s">
        <v>1321</v>
      </c>
      <c r="F252" s="23" t="s">
        <v>1322</v>
      </c>
      <c r="G252" s="23" t="s">
        <v>2148</v>
      </c>
      <c r="H252" s="23" t="s">
        <v>2153</v>
      </c>
      <c r="I252" s="3">
        <v>40994</v>
      </c>
      <c r="J252" s="23" t="s">
        <v>2088</v>
      </c>
      <c r="K252" s="23" t="s">
        <v>2089</v>
      </c>
      <c r="L252" s="23" t="s">
        <v>4514</v>
      </c>
      <c r="M252" s="23" t="s">
        <v>2090</v>
      </c>
      <c r="N252" s="23" t="s">
        <v>2166</v>
      </c>
      <c r="O252" s="23" t="s">
        <v>2039</v>
      </c>
      <c r="P252" s="3">
        <v>40996</v>
      </c>
      <c r="Q252" s="23" t="s">
        <v>458</v>
      </c>
      <c r="R252" s="23" t="s">
        <v>458</v>
      </c>
      <c r="S252" s="23" t="s">
        <v>9974</v>
      </c>
      <c r="T252" s="23" t="s">
        <v>4074</v>
      </c>
      <c r="U252" s="23" t="s">
        <v>458</v>
      </c>
      <c r="V252" s="237">
        <v>19</v>
      </c>
      <c r="W252">
        <v>56</v>
      </c>
      <c r="X252">
        <v>35</v>
      </c>
      <c r="Y252">
        <v>43</v>
      </c>
      <c r="Z252">
        <v>28</v>
      </c>
      <c r="AA252">
        <v>59</v>
      </c>
      <c r="AC252" s="26" t="str">
        <f t="shared" si="6"/>
        <v>19º56'35''</v>
      </c>
      <c r="AD252" s="26" t="str">
        <f t="shared" si="7"/>
        <v>43º28'59''</v>
      </c>
    </row>
    <row r="253" spans="1:30" ht="18" customHeight="1">
      <c r="A253" s="23">
        <v>942</v>
      </c>
      <c r="B253" s="23" t="s">
        <v>2059</v>
      </c>
      <c r="C253" s="3">
        <v>40989</v>
      </c>
      <c r="D253" s="3">
        <v>41034</v>
      </c>
      <c r="E253" s="23" t="s">
        <v>1321</v>
      </c>
      <c r="F253" s="23" t="s">
        <v>1322</v>
      </c>
      <c r="G253" s="23" t="s">
        <v>2072</v>
      </c>
      <c r="H253" s="23" t="s">
        <v>2167</v>
      </c>
      <c r="I253" s="3">
        <v>40996</v>
      </c>
      <c r="J253" s="23" t="s">
        <v>2091</v>
      </c>
      <c r="K253" s="23" t="s">
        <v>2092</v>
      </c>
      <c r="L253" s="23" t="s">
        <v>4515</v>
      </c>
      <c r="M253" s="23" t="s">
        <v>2093</v>
      </c>
      <c r="N253" s="23" t="s">
        <v>2185</v>
      </c>
      <c r="O253" s="23" t="s">
        <v>2039</v>
      </c>
      <c r="P253" s="3">
        <v>40998</v>
      </c>
      <c r="Q253" s="23" t="s">
        <v>458</v>
      </c>
      <c r="R253" s="23" t="s">
        <v>458</v>
      </c>
      <c r="S253" s="23" t="s">
        <v>9975</v>
      </c>
      <c r="T253" s="23" t="s">
        <v>4074</v>
      </c>
      <c r="U253" s="23" t="s">
        <v>458</v>
      </c>
      <c r="V253" s="237">
        <v>19</v>
      </c>
      <c r="W253">
        <v>17</v>
      </c>
      <c r="X253">
        <v>9</v>
      </c>
      <c r="Y253">
        <v>44</v>
      </c>
      <c r="Z253">
        <v>24</v>
      </c>
      <c r="AA253">
        <v>54</v>
      </c>
      <c r="AC253" s="26" t="str">
        <f t="shared" si="6"/>
        <v>19º17'9''</v>
      </c>
      <c r="AD253" s="26" t="str">
        <f t="shared" si="7"/>
        <v>44º24'54''</v>
      </c>
    </row>
    <row r="254" spans="1:30" ht="18" customHeight="1">
      <c r="A254" s="23">
        <v>943</v>
      </c>
      <c r="B254" s="23" t="s">
        <v>2060</v>
      </c>
      <c r="C254" s="3">
        <v>40989</v>
      </c>
      <c r="D254" s="3">
        <v>41089</v>
      </c>
      <c r="E254" s="23" t="s">
        <v>1321</v>
      </c>
      <c r="F254" s="23" t="s">
        <v>1322</v>
      </c>
      <c r="G254" s="23" t="s">
        <v>2073</v>
      </c>
      <c r="H254" s="23" t="s">
        <v>5746</v>
      </c>
      <c r="I254" s="3">
        <v>41122</v>
      </c>
      <c r="J254" s="23" t="s">
        <v>2094</v>
      </c>
      <c r="K254" s="23" t="s">
        <v>3961</v>
      </c>
      <c r="L254" s="23" t="s">
        <v>4516</v>
      </c>
      <c r="M254" s="23" t="s">
        <v>3962</v>
      </c>
      <c r="N254" s="23" t="s">
        <v>5747</v>
      </c>
      <c r="O254" s="23" t="s">
        <v>5389</v>
      </c>
      <c r="P254" s="3">
        <v>41122</v>
      </c>
      <c r="Q254" s="37" t="s">
        <v>3910</v>
      </c>
      <c r="R254" s="23" t="s">
        <v>9976</v>
      </c>
      <c r="S254" s="23" t="s">
        <v>9977</v>
      </c>
      <c r="T254" s="23" t="s">
        <v>4074</v>
      </c>
      <c r="U254" s="23" t="s">
        <v>15047</v>
      </c>
      <c r="V254" s="237">
        <v>21</v>
      </c>
      <c r="W254">
        <v>55</v>
      </c>
      <c r="X254">
        <v>26</v>
      </c>
      <c r="Y254">
        <v>46</v>
      </c>
      <c r="Z254">
        <v>22</v>
      </c>
      <c r="AA254">
        <v>56</v>
      </c>
      <c r="AC254" s="26" t="str">
        <f t="shared" si="6"/>
        <v>21º55'26''</v>
      </c>
      <c r="AD254" s="26" t="str">
        <f t="shared" si="7"/>
        <v>46º22'56''</v>
      </c>
    </row>
    <row r="255" spans="1:30" ht="18" customHeight="1">
      <c r="A255" s="23">
        <v>944</v>
      </c>
      <c r="B255" s="23" t="s">
        <v>2061</v>
      </c>
      <c r="C255" s="3">
        <v>40989</v>
      </c>
      <c r="D255" s="3">
        <v>41034</v>
      </c>
      <c r="E255" s="23" t="s">
        <v>1321</v>
      </c>
      <c r="F255" s="23" t="s">
        <v>1322</v>
      </c>
      <c r="G255" s="23" t="s">
        <v>2074</v>
      </c>
      <c r="H255" s="23" t="s">
        <v>2672</v>
      </c>
      <c r="I255" s="3">
        <v>41031</v>
      </c>
      <c r="J255" s="23" t="s">
        <v>2095</v>
      </c>
      <c r="K255" s="23" t="s">
        <v>2096</v>
      </c>
      <c r="L255" s="23" t="s">
        <v>4517</v>
      </c>
      <c r="M255" s="23" t="s">
        <v>2097</v>
      </c>
      <c r="N255" s="23" t="s">
        <v>2707</v>
      </c>
      <c r="O255" s="23" t="s">
        <v>1591</v>
      </c>
      <c r="P255" s="3">
        <v>41031</v>
      </c>
      <c r="Q255" s="23" t="s">
        <v>458</v>
      </c>
      <c r="R255" s="23" t="s">
        <v>9978</v>
      </c>
      <c r="S255" s="23" t="s">
        <v>9979</v>
      </c>
      <c r="T255" s="23" t="s">
        <v>4074</v>
      </c>
      <c r="U255" s="23" t="s">
        <v>15068</v>
      </c>
      <c r="V255" s="237">
        <v>16</v>
      </c>
      <c r="W255">
        <v>19</v>
      </c>
      <c r="X255">
        <v>15</v>
      </c>
      <c r="Y255">
        <v>43</v>
      </c>
      <c r="Z255">
        <v>42</v>
      </c>
      <c r="AA255">
        <v>52</v>
      </c>
      <c r="AC255" s="26" t="str">
        <f t="shared" si="6"/>
        <v>16º19'15''</v>
      </c>
      <c r="AD255" s="26" t="str">
        <f t="shared" si="7"/>
        <v>43º42'52''</v>
      </c>
    </row>
    <row r="256" spans="1:30" ht="18" customHeight="1">
      <c r="A256" s="23">
        <v>945</v>
      </c>
      <c r="B256" s="23" t="s">
        <v>2062</v>
      </c>
      <c r="C256" s="3">
        <v>40989</v>
      </c>
      <c r="D256" s="3">
        <v>41159</v>
      </c>
      <c r="E256" s="23" t="s">
        <v>1321</v>
      </c>
      <c r="F256" s="23" t="s">
        <v>1322</v>
      </c>
      <c r="G256" s="23" t="s">
        <v>2075</v>
      </c>
      <c r="H256" s="23" t="s">
        <v>8682</v>
      </c>
      <c r="I256" s="3">
        <v>41213</v>
      </c>
      <c r="J256" s="23" t="s">
        <v>2098</v>
      </c>
      <c r="K256" s="23" t="s">
        <v>2099</v>
      </c>
      <c r="L256" s="23" t="s">
        <v>4518</v>
      </c>
      <c r="M256" s="23" t="s">
        <v>2100</v>
      </c>
      <c r="N256" s="23" t="s">
        <v>8683</v>
      </c>
      <c r="O256" s="23" t="s">
        <v>4670</v>
      </c>
      <c r="P256" s="3">
        <v>41200</v>
      </c>
      <c r="Q256" s="37" t="s">
        <v>6895</v>
      </c>
      <c r="R256" s="23" t="s">
        <v>9980</v>
      </c>
      <c r="S256" s="23" t="s">
        <v>9981</v>
      </c>
      <c r="T256" s="23" t="s">
        <v>4074</v>
      </c>
      <c r="U256" s="23" t="s">
        <v>15069</v>
      </c>
      <c r="V256" s="237">
        <v>18</v>
      </c>
      <c r="W256">
        <v>34</v>
      </c>
      <c r="X256">
        <v>19</v>
      </c>
      <c r="Y256">
        <v>46</v>
      </c>
      <c r="Z256">
        <v>30</v>
      </c>
      <c r="AA256">
        <v>18</v>
      </c>
      <c r="AC256" s="26" t="str">
        <f t="shared" si="6"/>
        <v>18º34'19''</v>
      </c>
      <c r="AD256" s="26" t="str">
        <f t="shared" si="7"/>
        <v>46º30'18''</v>
      </c>
    </row>
    <row r="257" spans="1:30" ht="18" customHeight="1">
      <c r="A257" s="23">
        <v>946</v>
      </c>
      <c r="B257" s="23" t="s">
        <v>2063</v>
      </c>
      <c r="C257" s="3">
        <v>40989</v>
      </c>
      <c r="D257" s="3">
        <v>41401</v>
      </c>
      <c r="E257" s="23" t="s">
        <v>1469</v>
      </c>
      <c r="F257" s="23" t="s">
        <v>1322</v>
      </c>
      <c r="G257" s="23" t="s">
        <v>2076</v>
      </c>
      <c r="H257" s="23" t="s">
        <v>458</v>
      </c>
      <c r="I257" s="23" t="s">
        <v>458</v>
      </c>
      <c r="J257" s="23" t="s">
        <v>2101</v>
      </c>
      <c r="K257" s="23" t="s">
        <v>21871</v>
      </c>
      <c r="L257" s="23" t="s">
        <v>4519</v>
      </c>
      <c r="M257" s="23" t="s">
        <v>2102</v>
      </c>
      <c r="N257" s="23" t="s">
        <v>458</v>
      </c>
      <c r="O257" s="23" t="s">
        <v>458</v>
      </c>
      <c r="P257" s="23" t="s">
        <v>458</v>
      </c>
      <c r="Q257" s="37" t="s">
        <v>21872</v>
      </c>
      <c r="R257" s="23" t="s">
        <v>458</v>
      </c>
      <c r="S257" s="23" t="s">
        <v>9982</v>
      </c>
      <c r="T257" s="23" t="s">
        <v>15024</v>
      </c>
      <c r="U257" s="37" t="s">
        <v>458</v>
      </c>
      <c r="V257" s="237" t="s">
        <v>458</v>
      </c>
      <c r="W257" s="23" t="s">
        <v>458</v>
      </c>
      <c r="X257" s="23" t="s">
        <v>458</v>
      </c>
      <c r="Y257" s="23" t="s">
        <v>458</v>
      </c>
      <c r="Z257" s="23" t="s">
        <v>458</v>
      </c>
      <c r="AA257" s="23" t="s">
        <v>458</v>
      </c>
      <c r="AC257" s="26" t="str">
        <f t="shared" si="6"/>
        <v>-º-'-''</v>
      </c>
      <c r="AD257" s="26" t="str">
        <f t="shared" si="7"/>
        <v>-º-'-''</v>
      </c>
    </row>
    <row r="258" spans="1:30" ht="18" customHeight="1">
      <c r="A258" s="23">
        <v>947</v>
      </c>
      <c r="B258" s="23" t="s">
        <v>2064</v>
      </c>
      <c r="C258" s="3">
        <v>40989</v>
      </c>
      <c r="D258" s="3">
        <v>41034</v>
      </c>
      <c r="E258" s="23" t="s">
        <v>1321</v>
      </c>
      <c r="F258" s="23" t="s">
        <v>1322</v>
      </c>
      <c r="G258" s="23" t="s">
        <v>2077</v>
      </c>
      <c r="H258" s="23" t="s">
        <v>2386</v>
      </c>
      <c r="I258" s="3">
        <v>41009</v>
      </c>
      <c r="J258" s="23" t="s">
        <v>2103</v>
      </c>
      <c r="K258" s="23" t="s">
        <v>2104</v>
      </c>
      <c r="L258" s="23" t="s">
        <v>4520</v>
      </c>
      <c r="M258" s="23" t="s">
        <v>2105</v>
      </c>
      <c r="N258" s="23" t="s">
        <v>2387</v>
      </c>
      <c r="O258" s="23" t="s">
        <v>1998</v>
      </c>
      <c r="P258" s="3">
        <v>41010</v>
      </c>
      <c r="Q258" s="23" t="s">
        <v>15461</v>
      </c>
      <c r="R258" s="23" t="s">
        <v>458</v>
      </c>
      <c r="S258" s="23" t="s">
        <v>9983</v>
      </c>
      <c r="T258" s="23" t="s">
        <v>4074</v>
      </c>
      <c r="U258" s="23" t="s">
        <v>458</v>
      </c>
      <c r="V258" s="237">
        <v>20</v>
      </c>
      <c r="W258">
        <v>10</v>
      </c>
      <c r="X258">
        <v>24</v>
      </c>
      <c r="Y258">
        <v>42</v>
      </c>
      <c r="Z258">
        <v>16</v>
      </c>
      <c r="AA258">
        <v>0</v>
      </c>
      <c r="AC258" s="26" t="str">
        <f t="shared" si="6"/>
        <v>20º10'24''</v>
      </c>
      <c r="AD258" s="26" t="str">
        <f t="shared" si="7"/>
        <v>42º16'0''</v>
      </c>
    </row>
    <row r="259" spans="1:30" ht="18" customHeight="1">
      <c r="A259" s="23">
        <v>937</v>
      </c>
      <c r="B259" s="23" t="s">
        <v>2065</v>
      </c>
      <c r="C259" s="3">
        <v>40989</v>
      </c>
      <c r="D259" s="3">
        <v>41034</v>
      </c>
      <c r="E259" s="23" t="s">
        <v>1321</v>
      </c>
      <c r="F259" s="23" t="s">
        <v>1322</v>
      </c>
      <c r="G259" s="23" t="s">
        <v>2136</v>
      </c>
      <c r="H259" s="23" t="s">
        <v>2186</v>
      </c>
      <c r="I259" s="3">
        <v>40997</v>
      </c>
      <c r="J259" s="23" t="s">
        <v>2106</v>
      </c>
      <c r="K259" s="23" t="s">
        <v>2107</v>
      </c>
      <c r="L259" s="23" t="s">
        <v>4521</v>
      </c>
      <c r="M259" s="23" t="s">
        <v>2108</v>
      </c>
      <c r="N259" s="23" t="s">
        <v>2187</v>
      </c>
      <c r="O259" s="23" t="s">
        <v>1450</v>
      </c>
      <c r="P259" s="3">
        <v>41002</v>
      </c>
      <c r="Q259" s="37" t="s">
        <v>458</v>
      </c>
      <c r="R259" s="23" t="s">
        <v>9984</v>
      </c>
      <c r="S259" s="23" t="s">
        <v>9985</v>
      </c>
      <c r="T259" s="23" t="s">
        <v>4074</v>
      </c>
      <c r="U259" s="23" t="s">
        <v>458</v>
      </c>
      <c r="V259" s="237">
        <v>21</v>
      </c>
      <c r="W259">
        <v>19</v>
      </c>
      <c r="X259">
        <v>10</v>
      </c>
      <c r="Y259">
        <v>43</v>
      </c>
      <c r="Z259">
        <v>44</v>
      </c>
      <c r="AA259">
        <v>47</v>
      </c>
      <c r="AC259" s="26" t="str">
        <f t="shared" ref="AC259:AC322" si="8">CONCATENATE(V259,"º",W259,"'",X259,"''")</f>
        <v>21º19'10''</v>
      </c>
      <c r="AD259" s="26" t="str">
        <f t="shared" ref="AD259:AD322" si="9">CONCATENATE(Y259,"º",Z259,"'",AA259,"''")</f>
        <v>43º44'47''</v>
      </c>
    </row>
    <row r="260" spans="1:30" ht="18" customHeight="1">
      <c r="A260" s="23">
        <v>936</v>
      </c>
      <c r="B260" s="23" t="s">
        <v>2066</v>
      </c>
      <c r="C260" s="3">
        <v>40989</v>
      </c>
      <c r="D260" s="3">
        <v>41123</v>
      </c>
      <c r="E260" s="23" t="s">
        <v>1321</v>
      </c>
      <c r="F260" s="23" t="s">
        <v>1322</v>
      </c>
      <c r="G260" s="23" t="s">
        <v>2078</v>
      </c>
      <c r="H260" s="23" t="s">
        <v>7497</v>
      </c>
      <c r="I260" s="3">
        <v>41166</v>
      </c>
      <c r="J260" s="23" t="s">
        <v>2109</v>
      </c>
      <c r="K260" s="23" t="s">
        <v>3963</v>
      </c>
      <c r="L260" s="23" t="s">
        <v>4522</v>
      </c>
      <c r="M260" s="23" t="s">
        <v>2110</v>
      </c>
      <c r="N260" s="23" t="s">
        <v>7498</v>
      </c>
      <c r="O260" s="23" t="s">
        <v>5721</v>
      </c>
      <c r="P260" s="3">
        <v>41169</v>
      </c>
      <c r="Q260" s="23" t="s">
        <v>4799</v>
      </c>
      <c r="R260" s="23" t="s">
        <v>9986</v>
      </c>
      <c r="S260" s="23" t="s">
        <v>9987</v>
      </c>
      <c r="T260" s="23" t="s">
        <v>4074</v>
      </c>
      <c r="U260" s="23" t="s">
        <v>15070</v>
      </c>
      <c r="V260" s="237">
        <v>19</v>
      </c>
      <c r="W260">
        <v>38</v>
      </c>
      <c r="X260">
        <v>5</v>
      </c>
      <c r="Y260">
        <v>42</v>
      </c>
      <c r="Z260">
        <v>37</v>
      </c>
      <c r="AA260">
        <v>20</v>
      </c>
      <c r="AC260" s="26" t="str">
        <f t="shared" si="8"/>
        <v>19º38'5''</v>
      </c>
      <c r="AD260" s="26" t="str">
        <f t="shared" si="9"/>
        <v>42º37'20''</v>
      </c>
    </row>
    <row r="261" spans="1:30" ht="18" customHeight="1">
      <c r="A261" s="23">
        <v>935</v>
      </c>
      <c r="B261" s="23" t="s">
        <v>2067</v>
      </c>
      <c r="C261" s="3">
        <v>40989</v>
      </c>
      <c r="D261" s="3">
        <v>41034</v>
      </c>
      <c r="E261" s="23" t="s">
        <v>1321</v>
      </c>
      <c r="F261" s="23" t="s">
        <v>1322</v>
      </c>
      <c r="G261" s="23" t="s">
        <v>2079</v>
      </c>
      <c r="H261" s="23" t="s">
        <v>2191</v>
      </c>
      <c r="I261" s="3">
        <v>40998</v>
      </c>
      <c r="J261" s="23" t="s">
        <v>2111</v>
      </c>
      <c r="K261" s="23" t="s">
        <v>2112</v>
      </c>
      <c r="L261" s="23" t="s">
        <v>4523</v>
      </c>
      <c r="M261" s="23" t="s">
        <v>2113</v>
      </c>
      <c r="N261" s="23" t="s">
        <v>2237</v>
      </c>
      <c r="O261" s="23" t="s">
        <v>1450</v>
      </c>
      <c r="P261" s="3">
        <v>41002</v>
      </c>
      <c r="Q261" s="37" t="s">
        <v>458</v>
      </c>
      <c r="R261" s="23" t="s">
        <v>458</v>
      </c>
      <c r="S261" s="23" t="s">
        <v>9988</v>
      </c>
      <c r="T261" s="23" t="s">
        <v>4074</v>
      </c>
      <c r="U261" s="23" t="s">
        <v>458</v>
      </c>
      <c r="V261" s="237">
        <v>21</v>
      </c>
      <c r="W261">
        <v>59</v>
      </c>
      <c r="X261">
        <v>3</v>
      </c>
      <c r="Y261">
        <v>44</v>
      </c>
      <c r="Z261">
        <v>36</v>
      </c>
      <c r="AA261">
        <v>26</v>
      </c>
      <c r="AC261" s="26" t="str">
        <f t="shared" si="8"/>
        <v>21º59'3''</v>
      </c>
      <c r="AD261" s="26" t="str">
        <f t="shared" si="9"/>
        <v>44º36'26''</v>
      </c>
    </row>
    <row r="262" spans="1:30" ht="18" customHeight="1">
      <c r="A262" s="23">
        <v>934</v>
      </c>
      <c r="B262" s="23" t="s">
        <v>2068</v>
      </c>
      <c r="C262" s="3">
        <v>40989</v>
      </c>
      <c r="D262" s="3">
        <v>41034</v>
      </c>
      <c r="E262" s="23" t="s">
        <v>1321</v>
      </c>
      <c r="F262" s="23" t="s">
        <v>1322</v>
      </c>
      <c r="G262" s="23" t="s">
        <v>2149</v>
      </c>
      <c r="H262" s="23" t="s">
        <v>2407</v>
      </c>
      <c r="I262" s="3">
        <v>41016</v>
      </c>
      <c r="J262" s="23" t="s">
        <v>2114</v>
      </c>
      <c r="K262" s="23" t="s">
        <v>2115</v>
      </c>
      <c r="L262" s="23" t="s">
        <v>4524</v>
      </c>
      <c r="M262" s="23" t="s">
        <v>8533</v>
      </c>
      <c r="N262" s="23" t="s">
        <v>2416</v>
      </c>
      <c r="O262" s="23" t="s">
        <v>1998</v>
      </c>
      <c r="P262" s="3">
        <v>41016</v>
      </c>
      <c r="Q262" s="23" t="s">
        <v>458</v>
      </c>
      <c r="R262" s="23" t="s">
        <v>458</v>
      </c>
      <c r="S262" s="23" t="s">
        <v>9989</v>
      </c>
      <c r="T262" s="23" t="s">
        <v>4074</v>
      </c>
      <c r="U262" s="23" t="s">
        <v>458</v>
      </c>
      <c r="V262" s="237">
        <v>17</v>
      </c>
      <c r="W262">
        <v>5</v>
      </c>
      <c r="X262">
        <v>16</v>
      </c>
      <c r="Y262">
        <v>40</v>
      </c>
      <c r="Z262">
        <v>56</v>
      </c>
      <c r="AA262">
        <v>19</v>
      </c>
      <c r="AC262" s="26" t="str">
        <f t="shared" si="8"/>
        <v>17º5'16''</v>
      </c>
      <c r="AD262" s="26" t="str">
        <f t="shared" si="9"/>
        <v>40º56'19''</v>
      </c>
    </row>
    <row r="263" spans="1:30" ht="18" customHeight="1">
      <c r="A263" s="23" t="s">
        <v>5887</v>
      </c>
      <c r="B263" s="23">
        <v>9999</v>
      </c>
      <c r="C263" s="3">
        <v>40995</v>
      </c>
      <c r="D263" s="3">
        <v>41040</v>
      </c>
      <c r="E263" s="23" t="s">
        <v>1385</v>
      </c>
      <c r="F263" s="23" t="s">
        <v>1555</v>
      </c>
      <c r="G263" s="23" t="s">
        <v>2168</v>
      </c>
      <c r="H263" s="23" t="s">
        <v>5888</v>
      </c>
      <c r="I263" s="3">
        <v>41121</v>
      </c>
      <c r="J263" s="23" t="s">
        <v>2169</v>
      </c>
      <c r="K263" s="23" t="s">
        <v>2170</v>
      </c>
      <c r="L263" s="23" t="s">
        <v>4525</v>
      </c>
      <c r="M263" s="23">
        <v>33213213</v>
      </c>
      <c r="N263" s="23" t="s">
        <v>17834</v>
      </c>
      <c r="O263" s="23" t="s">
        <v>458</v>
      </c>
      <c r="P263" s="23" t="s">
        <v>458</v>
      </c>
      <c r="Q263" s="23" t="s">
        <v>1711</v>
      </c>
      <c r="R263" s="23" t="s">
        <v>9990</v>
      </c>
      <c r="S263" s="23">
        <v>32132121321312</v>
      </c>
      <c r="T263" s="23" t="s">
        <v>4074</v>
      </c>
      <c r="U263" s="23" t="s">
        <v>458</v>
      </c>
      <c r="V263" s="237" t="s">
        <v>458</v>
      </c>
      <c r="W263" s="23" t="s">
        <v>458</v>
      </c>
      <c r="X263" s="23" t="s">
        <v>458</v>
      </c>
      <c r="Y263" s="23" t="s">
        <v>458</v>
      </c>
      <c r="Z263" s="23" t="s">
        <v>458</v>
      </c>
      <c r="AA263" s="23" t="s">
        <v>458</v>
      </c>
      <c r="AC263" s="26" t="str">
        <f t="shared" si="8"/>
        <v>-º-'-''</v>
      </c>
      <c r="AD263" s="26" t="str">
        <f t="shared" si="9"/>
        <v>-º-'-''</v>
      </c>
    </row>
    <row r="264" spans="1:30" ht="18" customHeight="1">
      <c r="A264" s="23">
        <v>955</v>
      </c>
      <c r="B264" s="23" t="s">
        <v>2176</v>
      </c>
      <c r="C264" s="3">
        <v>40997</v>
      </c>
      <c r="D264" s="3">
        <v>41105</v>
      </c>
      <c r="E264" s="23" t="s">
        <v>1321</v>
      </c>
      <c r="F264" s="23" t="s">
        <v>1322</v>
      </c>
      <c r="G264" s="23" t="s">
        <v>2177</v>
      </c>
      <c r="H264" s="23" t="s">
        <v>5317</v>
      </c>
      <c r="I264" s="3">
        <v>41115</v>
      </c>
      <c r="J264" s="23" t="s">
        <v>2188</v>
      </c>
      <c r="K264" s="23" t="s">
        <v>3964</v>
      </c>
      <c r="L264" s="23" t="s">
        <v>4526</v>
      </c>
      <c r="M264" s="23" t="s">
        <v>2189</v>
      </c>
      <c r="N264" s="23" t="s">
        <v>5318</v>
      </c>
      <c r="O264" s="23" t="s">
        <v>5319</v>
      </c>
      <c r="P264" s="3">
        <v>41120</v>
      </c>
      <c r="Q264" s="37" t="s">
        <v>3078</v>
      </c>
      <c r="R264" s="23" t="s">
        <v>9991</v>
      </c>
      <c r="S264" s="23" t="s">
        <v>9992</v>
      </c>
      <c r="T264" s="23" t="s">
        <v>4074</v>
      </c>
      <c r="U264" s="23" t="s">
        <v>15071</v>
      </c>
      <c r="V264" s="237">
        <v>18</v>
      </c>
      <c r="W264">
        <v>26</v>
      </c>
      <c r="X264">
        <v>59</v>
      </c>
      <c r="Y264">
        <v>43</v>
      </c>
      <c r="Z264">
        <v>39</v>
      </c>
      <c r="AA264">
        <v>33</v>
      </c>
      <c r="AC264" s="26" t="str">
        <f t="shared" si="8"/>
        <v>18º26'59''</v>
      </c>
      <c r="AD264" s="26" t="str">
        <f t="shared" si="9"/>
        <v>43º39'33''</v>
      </c>
    </row>
    <row r="265" spans="1:30" ht="18" customHeight="1">
      <c r="A265" s="23">
        <v>951</v>
      </c>
      <c r="B265" s="23" t="s">
        <v>2192</v>
      </c>
      <c r="C265" s="3">
        <v>40997</v>
      </c>
      <c r="D265" s="3">
        <v>41042</v>
      </c>
      <c r="E265" s="23" t="s">
        <v>1321</v>
      </c>
      <c r="F265" s="23" t="s">
        <v>1322</v>
      </c>
      <c r="G265" s="23" t="s">
        <v>2193</v>
      </c>
      <c r="H265" s="23" t="s">
        <v>2245</v>
      </c>
      <c r="I265" s="3">
        <v>41003</v>
      </c>
      <c r="J265" s="23" t="s">
        <v>2194</v>
      </c>
      <c r="K265" s="23" t="s">
        <v>2195</v>
      </c>
      <c r="L265" s="23" t="s">
        <v>4527</v>
      </c>
      <c r="M265" s="23" t="s">
        <v>2196</v>
      </c>
      <c r="N265" s="23" t="s">
        <v>2343</v>
      </c>
      <c r="O265" s="23" t="s">
        <v>1411</v>
      </c>
      <c r="P265" s="3">
        <v>41003</v>
      </c>
      <c r="Q265" s="23" t="s">
        <v>458</v>
      </c>
      <c r="R265" s="23" t="s">
        <v>9993</v>
      </c>
      <c r="S265" s="23" t="s">
        <v>9994</v>
      </c>
      <c r="T265" s="23" t="s">
        <v>4074</v>
      </c>
      <c r="U265" s="23" t="s">
        <v>458</v>
      </c>
      <c r="V265" s="237">
        <v>20</v>
      </c>
      <c r="W265">
        <v>26</v>
      </c>
      <c r="X265">
        <v>43</v>
      </c>
      <c r="Y265">
        <v>44</v>
      </c>
      <c r="Z265">
        <v>46</v>
      </c>
      <c r="AA265">
        <v>3</v>
      </c>
      <c r="AC265" s="26" t="str">
        <f t="shared" si="8"/>
        <v>20º26'43''</v>
      </c>
      <c r="AD265" s="26" t="str">
        <f t="shared" si="9"/>
        <v>44º46'3''</v>
      </c>
    </row>
    <row r="266" spans="1:30" ht="18" customHeight="1">
      <c r="A266" s="23">
        <v>949</v>
      </c>
      <c r="B266" s="23" t="s">
        <v>2197</v>
      </c>
      <c r="C266" s="3">
        <v>40997</v>
      </c>
      <c r="D266" s="3">
        <v>41118</v>
      </c>
      <c r="E266" s="23" t="s">
        <v>1321</v>
      </c>
      <c r="F266" s="23" t="s">
        <v>1555</v>
      </c>
      <c r="G266" s="23" t="s">
        <v>2198</v>
      </c>
      <c r="H266" s="23" t="s">
        <v>5234</v>
      </c>
      <c r="I266" s="3">
        <v>41157</v>
      </c>
      <c r="J266" s="23" t="s">
        <v>2199</v>
      </c>
      <c r="K266" s="23" t="s">
        <v>2200</v>
      </c>
      <c r="L266" s="23" t="s">
        <v>4528</v>
      </c>
      <c r="M266" s="23" t="s">
        <v>2201</v>
      </c>
      <c r="N266" s="23" t="s">
        <v>7027</v>
      </c>
      <c r="O266" s="23" t="s">
        <v>458</v>
      </c>
      <c r="P266" s="3">
        <v>41157</v>
      </c>
      <c r="Q266" s="23" t="s">
        <v>3965</v>
      </c>
      <c r="R266" s="23" t="s">
        <v>9995</v>
      </c>
      <c r="S266" s="23" t="s">
        <v>9996</v>
      </c>
      <c r="T266" s="23" t="s">
        <v>4074</v>
      </c>
      <c r="U266" s="23" t="s">
        <v>15072</v>
      </c>
      <c r="V266" s="237">
        <v>21</v>
      </c>
      <c r="W266">
        <v>57</v>
      </c>
      <c r="X266">
        <v>50</v>
      </c>
      <c r="Y266">
        <v>44</v>
      </c>
      <c r="Z266">
        <v>55</v>
      </c>
      <c r="AA266">
        <v>49</v>
      </c>
      <c r="AC266" s="26" t="str">
        <f t="shared" si="8"/>
        <v>21º57'50''</v>
      </c>
      <c r="AD266" s="26" t="str">
        <f t="shared" si="9"/>
        <v>44º55'49''</v>
      </c>
    </row>
    <row r="267" spans="1:30" ht="18" customHeight="1">
      <c r="A267" s="23">
        <v>950</v>
      </c>
      <c r="B267" s="23" t="s">
        <v>2202</v>
      </c>
      <c r="C267" s="3">
        <v>40997</v>
      </c>
      <c r="D267" s="3">
        <v>41118</v>
      </c>
      <c r="E267" s="23" t="s">
        <v>1321</v>
      </c>
      <c r="F267" s="23" t="s">
        <v>1322</v>
      </c>
      <c r="G267" s="23" t="s">
        <v>2203</v>
      </c>
      <c r="H267" s="23" t="s">
        <v>5748</v>
      </c>
      <c r="I267" s="3">
        <v>41129</v>
      </c>
      <c r="J267" s="23" t="s">
        <v>2204</v>
      </c>
      <c r="K267" s="23" t="s">
        <v>3966</v>
      </c>
      <c r="L267" s="23" t="s">
        <v>4529</v>
      </c>
      <c r="M267" s="23" t="s">
        <v>2205</v>
      </c>
      <c r="N267" s="23" t="s">
        <v>5889</v>
      </c>
      <c r="O267" s="23" t="s">
        <v>5155</v>
      </c>
      <c r="P267" s="3">
        <v>41129</v>
      </c>
      <c r="Q267" s="37" t="s">
        <v>3079</v>
      </c>
      <c r="R267" s="23" t="s">
        <v>9997</v>
      </c>
      <c r="S267" s="23" t="s">
        <v>9998</v>
      </c>
      <c r="T267" s="23" t="s">
        <v>4074</v>
      </c>
      <c r="U267" s="23" t="s">
        <v>4257</v>
      </c>
      <c r="V267" s="237">
        <v>20</v>
      </c>
      <c r="W267">
        <v>23</v>
      </c>
      <c r="X267">
        <v>58</v>
      </c>
      <c r="Y267">
        <v>47</v>
      </c>
      <c r="Z267">
        <v>17</v>
      </c>
      <c r="AA267">
        <v>9</v>
      </c>
      <c r="AC267" s="26" t="str">
        <f t="shared" si="8"/>
        <v>20º23'58''</v>
      </c>
      <c r="AD267" s="26" t="str">
        <f t="shared" si="9"/>
        <v>47º17'9''</v>
      </c>
    </row>
    <row r="268" spans="1:30" ht="18" customHeight="1">
      <c r="A268" s="23">
        <v>952</v>
      </c>
      <c r="B268" s="23" t="s">
        <v>2206</v>
      </c>
      <c r="C268" s="3">
        <v>40997</v>
      </c>
      <c r="D268" s="3">
        <v>41042</v>
      </c>
      <c r="E268" s="23" t="s">
        <v>1321</v>
      </c>
      <c r="F268" s="23" t="s">
        <v>1322</v>
      </c>
      <c r="G268" s="23" t="s">
        <v>2207</v>
      </c>
      <c r="H268" s="23" t="s">
        <v>2673</v>
      </c>
      <c r="I268" s="3">
        <v>41026</v>
      </c>
      <c r="J268" s="23" t="s">
        <v>2208</v>
      </c>
      <c r="K268" s="23" t="s">
        <v>2209</v>
      </c>
      <c r="L268" s="23" t="s">
        <v>4530</v>
      </c>
      <c r="M268" s="23" t="s">
        <v>2210</v>
      </c>
      <c r="N268" s="23" t="s">
        <v>2703</v>
      </c>
      <c r="O268" s="23" t="s">
        <v>1727</v>
      </c>
      <c r="P268" s="3">
        <v>41026</v>
      </c>
      <c r="Q268" s="23" t="s">
        <v>458</v>
      </c>
      <c r="R268" s="23" t="s">
        <v>9999</v>
      </c>
      <c r="S268" s="23" t="s">
        <v>10000</v>
      </c>
      <c r="T268" s="37" t="s">
        <v>4074</v>
      </c>
      <c r="U268" s="23" t="s">
        <v>15073</v>
      </c>
      <c r="V268" s="237">
        <v>21</v>
      </c>
      <c r="W268">
        <v>7</v>
      </c>
      <c r="X268">
        <v>39</v>
      </c>
      <c r="Y268">
        <v>44</v>
      </c>
      <c r="Z268">
        <v>28</v>
      </c>
      <c r="AA268">
        <v>59</v>
      </c>
      <c r="AC268" s="26" t="str">
        <f t="shared" si="8"/>
        <v>21º7'39''</v>
      </c>
      <c r="AD268" s="26" t="str">
        <f t="shared" si="9"/>
        <v>44º28'59''</v>
      </c>
    </row>
    <row r="269" spans="1:30" ht="18" customHeight="1">
      <c r="A269" s="23">
        <v>953</v>
      </c>
      <c r="B269" s="23" t="s">
        <v>2211</v>
      </c>
      <c r="C269" s="3">
        <v>40997</v>
      </c>
      <c r="D269" s="3">
        <v>41114</v>
      </c>
      <c r="E269" s="23" t="s">
        <v>1321</v>
      </c>
      <c r="F269" s="23" t="s">
        <v>1322</v>
      </c>
      <c r="G269" s="23" t="s">
        <v>4113</v>
      </c>
      <c r="H269" s="23" t="s">
        <v>5890</v>
      </c>
      <c r="I269" s="3">
        <v>41129</v>
      </c>
      <c r="J269" s="23" t="s">
        <v>15074</v>
      </c>
      <c r="K269" s="23" t="s">
        <v>2212</v>
      </c>
      <c r="L269" s="23" t="s">
        <v>4531</v>
      </c>
      <c r="M269" s="23" t="s">
        <v>15075</v>
      </c>
      <c r="N269" s="23" t="s">
        <v>5891</v>
      </c>
      <c r="O269" s="23" t="s">
        <v>1992</v>
      </c>
      <c r="P269" s="3">
        <v>41129</v>
      </c>
      <c r="Q269" s="37" t="s">
        <v>15462</v>
      </c>
      <c r="R269" s="23" t="s">
        <v>10001</v>
      </c>
      <c r="S269" s="23" t="s">
        <v>10002</v>
      </c>
      <c r="T269" s="23" t="s">
        <v>4074</v>
      </c>
      <c r="U269" s="23" t="s">
        <v>5145</v>
      </c>
      <c r="V269" s="237">
        <v>19</v>
      </c>
      <c r="W269">
        <v>55</v>
      </c>
      <c r="X269">
        <v>44</v>
      </c>
      <c r="Y269">
        <v>41</v>
      </c>
      <c r="Z269">
        <v>41</v>
      </c>
      <c r="AA269">
        <v>33</v>
      </c>
      <c r="AC269" s="26" t="str">
        <f t="shared" si="8"/>
        <v>19º55'44''</v>
      </c>
      <c r="AD269" s="26" t="str">
        <f t="shared" si="9"/>
        <v>41º41'33''</v>
      </c>
    </row>
    <row r="270" spans="1:30" ht="18" customHeight="1">
      <c r="A270" s="23">
        <v>954</v>
      </c>
      <c r="B270" s="23" t="s">
        <v>2220</v>
      </c>
      <c r="C270" s="3">
        <v>40997</v>
      </c>
      <c r="D270" s="3">
        <v>41042</v>
      </c>
      <c r="E270" s="23" t="s">
        <v>1321</v>
      </c>
      <c r="F270" s="23" t="s">
        <v>1322</v>
      </c>
      <c r="G270" s="23" t="s">
        <v>2213</v>
      </c>
      <c r="H270" s="23" t="s">
        <v>2503</v>
      </c>
      <c r="I270" s="3">
        <v>41024</v>
      </c>
      <c r="J270" s="23" t="s">
        <v>2214</v>
      </c>
      <c r="K270" s="23" t="s">
        <v>2215</v>
      </c>
      <c r="L270" s="23" t="s">
        <v>4532</v>
      </c>
      <c r="M270" s="23" t="s">
        <v>2216</v>
      </c>
      <c r="N270" s="23" t="s">
        <v>2645</v>
      </c>
      <c r="O270" s="23" t="s">
        <v>1450</v>
      </c>
      <c r="P270" s="3">
        <v>41024</v>
      </c>
      <c r="Q270" s="23" t="s">
        <v>458</v>
      </c>
      <c r="R270" s="23" t="s">
        <v>10003</v>
      </c>
      <c r="S270" s="23" t="s">
        <v>10004</v>
      </c>
      <c r="T270" s="23" t="s">
        <v>4074</v>
      </c>
      <c r="U270" s="23" t="s">
        <v>3431</v>
      </c>
      <c r="V270" s="237">
        <v>22</v>
      </c>
      <c r="W270">
        <v>33</v>
      </c>
      <c r="X270">
        <v>14</v>
      </c>
      <c r="Y270">
        <v>45</v>
      </c>
      <c r="Z270">
        <v>55</v>
      </c>
      <c r="AA270">
        <v>31</v>
      </c>
      <c r="AC270" s="26" t="str">
        <f t="shared" si="8"/>
        <v>22º33'14''</v>
      </c>
      <c r="AD270" s="26" t="str">
        <f t="shared" si="9"/>
        <v>45º55'31''</v>
      </c>
    </row>
    <row r="271" spans="1:30" ht="18" customHeight="1">
      <c r="A271" s="23">
        <v>956</v>
      </c>
      <c r="B271" s="23" t="s">
        <v>2221</v>
      </c>
      <c r="C271" s="3">
        <v>40997</v>
      </c>
      <c r="D271" s="3">
        <v>41042</v>
      </c>
      <c r="E271" s="23" t="s">
        <v>1321</v>
      </c>
      <c r="F271" s="23" t="s">
        <v>1322</v>
      </c>
      <c r="G271" s="23" t="s">
        <v>2408</v>
      </c>
      <c r="H271" s="23" t="s">
        <v>2340</v>
      </c>
      <c r="I271" s="3">
        <v>41022</v>
      </c>
      <c r="J271" s="23" t="s">
        <v>2217</v>
      </c>
      <c r="K271" s="23" t="s">
        <v>2218</v>
      </c>
      <c r="L271" s="23" t="s">
        <v>4533</v>
      </c>
      <c r="M271" s="23" t="s">
        <v>2219</v>
      </c>
      <c r="N271" s="23" t="s">
        <v>2612</v>
      </c>
      <c r="O271" s="23" t="s">
        <v>1992</v>
      </c>
      <c r="P271" s="3">
        <v>41023</v>
      </c>
      <c r="Q271" s="37" t="s">
        <v>458</v>
      </c>
      <c r="R271" s="23" t="s">
        <v>10005</v>
      </c>
      <c r="S271" s="23" t="s">
        <v>10006</v>
      </c>
      <c r="T271" s="23" t="s">
        <v>4074</v>
      </c>
      <c r="U271" s="23" t="s">
        <v>458</v>
      </c>
      <c r="V271" s="237">
        <v>15</v>
      </c>
      <c r="W271">
        <v>43</v>
      </c>
      <c r="X271">
        <v>54</v>
      </c>
      <c r="Y271">
        <v>40</v>
      </c>
      <c r="Z271">
        <v>59</v>
      </c>
      <c r="AA271">
        <v>54</v>
      </c>
      <c r="AC271" s="26" t="str">
        <f t="shared" si="8"/>
        <v>15º43'54''</v>
      </c>
      <c r="AD271" s="26" t="str">
        <f t="shared" si="9"/>
        <v>40º59'54''</v>
      </c>
    </row>
    <row r="272" spans="1:30" ht="18" customHeight="1">
      <c r="A272" s="23">
        <v>3231</v>
      </c>
      <c r="B272" s="23" t="s">
        <v>2309</v>
      </c>
      <c r="C272" s="3">
        <v>41001</v>
      </c>
      <c r="D272" s="3">
        <v>41046</v>
      </c>
      <c r="E272" s="23" t="s">
        <v>1321</v>
      </c>
      <c r="F272" s="23" t="s">
        <v>1322</v>
      </c>
      <c r="G272" s="23" t="s">
        <v>117</v>
      </c>
      <c r="H272" s="23" t="s">
        <v>2388</v>
      </c>
      <c r="I272" s="3">
        <v>41011</v>
      </c>
      <c r="J272" s="23" t="s">
        <v>2246</v>
      </c>
      <c r="K272" s="23" t="s">
        <v>2247</v>
      </c>
      <c r="L272" s="23" t="s">
        <v>4534</v>
      </c>
      <c r="M272" s="23" t="s">
        <v>2248</v>
      </c>
      <c r="N272" s="23" t="s">
        <v>2396</v>
      </c>
      <c r="O272" s="23" t="s">
        <v>2397</v>
      </c>
      <c r="P272" s="3">
        <v>41011</v>
      </c>
      <c r="Q272" s="23" t="s">
        <v>458</v>
      </c>
      <c r="R272" s="23" t="s">
        <v>458</v>
      </c>
      <c r="S272" s="23" t="s">
        <v>10007</v>
      </c>
      <c r="T272" s="23" t="s">
        <v>4074</v>
      </c>
      <c r="U272" s="23" t="s">
        <v>458</v>
      </c>
      <c r="V272" s="237">
        <v>19</v>
      </c>
      <c r="W272">
        <v>45</v>
      </c>
      <c r="X272">
        <v>8</v>
      </c>
      <c r="Y272">
        <v>43</v>
      </c>
      <c r="Z272">
        <v>52</v>
      </c>
      <c r="AA272">
        <v>58</v>
      </c>
      <c r="AC272" s="26" t="str">
        <f t="shared" si="8"/>
        <v>19º45'8''</v>
      </c>
      <c r="AD272" s="26" t="str">
        <f t="shared" si="9"/>
        <v>43º52'58''</v>
      </c>
    </row>
    <row r="273" spans="1:30" ht="18" customHeight="1">
      <c r="A273" s="23">
        <v>3232</v>
      </c>
      <c r="B273" s="23" t="s">
        <v>2310</v>
      </c>
      <c r="C273" s="3">
        <v>41001</v>
      </c>
      <c r="D273" s="3">
        <v>41046</v>
      </c>
      <c r="E273" s="23" t="s">
        <v>1321</v>
      </c>
      <c r="F273" s="23" t="s">
        <v>1322</v>
      </c>
      <c r="G273" s="23" t="s">
        <v>117</v>
      </c>
      <c r="H273" s="23" t="s">
        <v>2389</v>
      </c>
      <c r="I273" s="3">
        <v>41010</v>
      </c>
      <c r="J273" s="23" t="s">
        <v>14895</v>
      </c>
      <c r="K273" s="23" t="s">
        <v>14896</v>
      </c>
      <c r="L273" s="23" t="s">
        <v>4535</v>
      </c>
      <c r="M273" s="23" t="s">
        <v>2249</v>
      </c>
      <c r="N273" s="23" t="s">
        <v>2394</v>
      </c>
      <c r="O273" s="23" t="s">
        <v>2395</v>
      </c>
      <c r="P273" s="3">
        <v>41032</v>
      </c>
      <c r="Q273" s="37" t="s">
        <v>458</v>
      </c>
      <c r="R273" s="23" t="s">
        <v>10008</v>
      </c>
      <c r="S273" s="23" t="s">
        <v>10009</v>
      </c>
      <c r="T273" s="23" t="s">
        <v>4074</v>
      </c>
      <c r="U273" s="23" t="s">
        <v>458</v>
      </c>
      <c r="V273" s="237">
        <v>19</v>
      </c>
      <c r="W273">
        <v>46</v>
      </c>
      <c r="X273">
        <v>30</v>
      </c>
      <c r="Y273">
        <v>43</v>
      </c>
      <c r="Z273">
        <v>56</v>
      </c>
      <c r="AA273">
        <v>34</v>
      </c>
      <c r="AC273" s="26" t="str">
        <f t="shared" si="8"/>
        <v>19º46'30''</v>
      </c>
      <c r="AD273" s="26" t="str">
        <f t="shared" si="9"/>
        <v>43º56'34''</v>
      </c>
    </row>
    <row r="274" spans="1:30" ht="18" customHeight="1">
      <c r="A274" s="23">
        <v>3233</v>
      </c>
      <c r="B274" s="23" t="s">
        <v>2311</v>
      </c>
      <c r="C274" s="3">
        <v>41002</v>
      </c>
      <c r="D274" s="3">
        <v>41047</v>
      </c>
      <c r="E274" s="23" t="s">
        <v>1321</v>
      </c>
      <c r="F274" s="23" t="s">
        <v>1322</v>
      </c>
      <c r="G274" s="23" t="s">
        <v>117</v>
      </c>
      <c r="H274" s="23" t="s">
        <v>5002</v>
      </c>
      <c r="I274" s="3">
        <v>41016</v>
      </c>
      <c r="J274" s="23" t="s">
        <v>2250</v>
      </c>
      <c r="K274" s="23" t="s">
        <v>2251</v>
      </c>
      <c r="L274" s="23" t="s">
        <v>4536</v>
      </c>
      <c r="M274" s="23" t="s">
        <v>2308</v>
      </c>
      <c r="N274" s="23" t="s">
        <v>2477</v>
      </c>
      <c r="O274" s="23" t="s">
        <v>1382</v>
      </c>
      <c r="P274" s="3">
        <v>41016</v>
      </c>
      <c r="Q274" s="23" t="s">
        <v>458</v>
      </c>
      <c r="R274" s="23" t="s">
        <v>458</v>
      </c>
      <c r="S274" s="23" t="s">
        <v>10010</v>
      </c>
      <c r="T274" s="23" t="s">
        <v>4074</v>
      </c>
      <c r="U274" s="23" t="s">
        <v>458</v>
      </c>
      <c r="V274" s="237">
        <v>19</v>
      </c>
      <c r="W274">
        <v>47</v>
      </c>
      <c r="X274">
        <v>37</v>
      </c>
      <c r="Y274">
        <v>43</v>
      </c>
      <c r="Z274">
        <v>54</v>
      </c>
      <c r="AA274">
        <v>46</v>
      </c>
      <c r="AC274" s="26" t="str">
        <f t="shared" si="8"/>
        <v>19º47'37''</v>
      </c>
      <c r="AD274" s="26" t="str">
        <f t="shared" si="9"/>
        <v>43º54'46''</v>
      </c>
    </row>
    <row r="275" spans="1:30" ht="18" customHeight="1">
      <c r="A275" s="23">
        <v>3234</v>
      </c>
      <c r="B275" s="23" t="s">
        <v>2312</v>
      </c>
      <c r="C275" s="3">
        <v>41002</v>
      </c>
      <c r="D275" s="3">
        <v>41155</v>
      </c>
      <c r="E275" s="23" t="s">
        <v>1321</v>
      </c>
      <c r="F275" s="23" t="s">
        <v>1322</v>
      </c>
      <c r="G275" s="23" t="s">
        <v>117</v>
      </c>
      <c r="H275" s="23" t="s">
        <v>6933</v>
      </c>
      <c r="I275" s="3">
        <v>41158</v>
      </c>
      <c r="J275" s="23" t="s">
        <v>2252</v>
      </c>
      <c r="K275" s="23" t="s">
        <v>6049</v>
      </c>
      <c r="L275" s="23" t="s">
        <v>4537</v>
      </c>
      <c r="M275" s="23" t="s">
        <v>2253</v>
      </c>
      <c r="N275" s="23" t="s">
        <v>7028</v>
      </c>
      <c r="O275" s="23" t="s">
        <v>1339</v>
      </c>
      <c r="P275" s="3">
        <v>41158</v>
      </c>
      <c r="Q275" s="37" t="s">
        <v>6050</v>
      </c>
      <c r="R275" s="23" t="s">
        <v>10011</v>
      </c>
      <c r="S275" s="23" t="s">
        <v>10012</v>
      </c>
      <c r="T275" s="23" t="s">
        <v>4074</v>
      </c>
      <c r="U275" s="23" t="s">
        <v>15076</v>
      </c>
      <c r="V275" s="237">
        <v>19</v>
      </c>
      <c r="W275">
        <v>49</v>
      </c>
      <c r="X275">
        <v>17</v>
      </c>
      <c r="Y275">
        <v>43</v>
      </c>
      <c r="Z275">
        <v>49</v>
      </c>
      <c r="AA275">
        <v>49</v>
      </c>
      <c r="AC275" s="26" t="str">
        <f t="shared" si="8"/>
        <v>19º49'17''</v>
      </c>
      <c r="AD275" s="26" t="str">
        <f t="shared" si="9"/>
        <v>43º49'49''</v>
      </c>
    </row>
    <row r="276" spans="1:30" ht="18" customHeight="1">
      <c r="A276" s="23">
        <v>3236</v>
      </c>
      <c r="B276" s="23" t="s">
        <v>2313</v>
      </c>
      <c r="C276" s="3">
        <v>41002</v>
      </c>
      <c r="D276" s="3">
        <v>41047</v>
      </c>
      <c r="E276" s="23" t="s">
        <v>1321</v>
      </c>
      <c r="F276" s="23" t="s">
        <v>1322</v>
      </c>
      <c r="G276" s="23" t="s">
        <v>117</v>
      </c>
      <c r="H276" s="23" t="s">
        <v>2401</v>
      </c>
      <c r="I276" s="3">
        <v>41012</v>
      </c>
      <c r="J276" s="23" t="s">
        <v>2254</v>
      </c>
      <c r="K276" s="23" t="s">
        <v>14897</v>
      </c>
      <c r="L276" s="23" t="s">
        <v>4343</v>
      </c>
      <c r="M276" s="23" t="s">
        <v>2255</v>
      </c>
      <c r="N276" s="23" t="s">
        <v>2402</v>
      </c>
      <c r="O276" s="23" t="s">
        <v>2001</v>
      </c>
      <c r="P276" s="3">
        <v>41012</v>
      </c>
      <c r="Q276" s="23" t="s">
        <v>458</v>
      </c>
      <c r="R276" s="23" t="s">
        <v>458</v>
      </c>
      <c r="S276" s="23" t="s">
        <v>10013</v>
      </c>
      <c r="T276" s="23" t="s">
        <v>4074</v>
      </c>
      <c r="U276" s="23" t="s">
        <v>458</v>
      </c>
      <c r="V276" s="237">
        <v>19</v>
      </c>
      <c r="W276">
        <v>47</v>
      </c>
      <c r="X276">
        <v>6</v>
      </c>
      <c r="Y276">
        <v>43</v>
      </c>
      <c r="Z276">
        <v>55</v>
      </c>
      <c r="AA276">
        <v>40</v>
      </c>
      <c r="AC276" s="26" t="str">
        <f t="shared" si="8"/>
        <v>19º47'6''</v>
      </c>
      <c r="AD276" s="26" t="str">
        <f t="shared" si="9"/>
        <v>43º55'40''</v>
      </c>
    </row>
    <row r="277" spans="1:30" ht="18" customHeight="1">
      <c r="A277" s="23">
        <v>3237</v>
      </c>
      <c r="B277" s="23">
        <v>3237</v>
      </c>
      <c r="C277" s="3">
        <v>41002</v>
      </c>
      <c r="D277" s="3">
        <v>41047</v>
      </c>
      <c r="E277" s="23" t="s">
        <v>1321</v>
      </c>
      <c r="F277" s="23" t="s">
        <v>1555</v>
      </c>
      <c r="G277" s="23" t="s">
        <v>117</v>
      </c>
      <c r="H277" s="23" t="s">
        <v>2505</v>
      </c>
      <c r="I277" s="3">
        <v>41017</v>
      </c>
      <c r="J277" s="23" t="s">
        <v>2256</v>
      </c>
      <c r="K277" s="23" t="s">
        <v>15376</v>
      </c>
      <c r="L277" s="23" t="s">
        <v>4538</v>
      </c>
      <c r="M277" s="23" t="s">
        <v>2257</v>
      </c>
      <c r="N277" s="23" t="s">
        <v>2506</v>
      </c>
      <c r="O277" s="23" t="s">
        <v>1905</v>
      </c>
      <c r="P277" s="3">
        <v>41019</v>
      </c>
      <c r="Q277" s="37" t="s">
        <v>458</v>
      </c>
      <c r="R277" s="23" t="s">
        <v>10014</v>
      </c>
      <c r="S277" s="23" t="s">
        <v>10015</v>
      </c>
      <c r="T277" s="23" t="s">
        <v>4074</v>
      </c>
      <c r="U277" s="23" t="s">
        <v>458</v>
      </c>
      <c r="V277" s="237">
        <v>19</v>
      </c>
      <c r="W277">
        <v>46</v>
      </c>
      <c r="X277">
        <v>48</v>
      </c>
      <c r="Y277">
        <v>43</v>
      </c>
      <c r="Z277">
        <v>51</v>
      </c>
      <c r="AA277">
        <v>28</v>
      </c>
      <c r="AC277" s="26" t="str">
        <f t="shared" si="8"/>
        <v>19º46'48''</v>
      </c>
      <c r="AD277" s="26" t="str">
        <f t="shared" si="9"/>
        <v>43º51'28''</v>
      </c>
    </row>
    <row r="278" spans="1:30" ht="18" customHeight="1">
      <c r="A278" s="23">
        <v>3238</v>
      </c>
      <c r="B278" s="23" t="s">
        <v>2314</v>
      </c>
      <c r="C278" s="3">
        <v>41002</v>
      </c>
      <c r="D278" s="3">
        <v>41047</v>
      </c>
      <c r="E278" s="23" t="s">
        <v>1321</v>
      </c>
      <c r="F278" s="23" t="s">
        <v>1322</v>
      </c>
      <c r="G278" s="23" t="s">
        <v>117</v>
      </c>
      <c r="H278" s="23" t="s">
        <v>2557</v>
      </c>
      <c r="I278" s="3">
        <v>41019</v>
      </c>
      <c r="J278" s="23" t="s">
        <v>2258</v>
      </c>
      <c r="K278" s="23" t="s">
        <v>2259</v>
      </c>
      <c r="L278" s="23" t="s">
        <v>4539</v>
      </c>
      <c r="M278" s="23" t="s">
        <v>2260</v>
      </c>
      <c r="N278" s="23" t="s">
        <v>2558</v>
      </c>
      <c r="O278" s="23" t="s">
        <v>2418</v>
      </c>
      <c r="P278" s="3">
        <v>41019</v>
      </c>
      <c r="Q278" s="23" t="s">
        <v>458</v>
      </c>
      <c r="R278" s="23" t="s">
        <v>10016</v>
      </c>
      <c r="S278" s="23" t="s">
        <v>10017</v>
      </c>
      <c r="T278" s="23" t="s">
        <v>4074</v>
      </c>
      <c r="U278" s="23" t="s">
        <v>458</v>
      </c>
      <c r="V278" s="237">
        <v>19</v>
      </c>
      <c r="W278">
        <v>46</v>
      </c>
      <c r="X278">
        <v>50</v>
      </c>
      <c r="Y278">
        <v>43</v>
      </c>
      <c r="Z278">
        <v>55</v>
      </c>
      <c r="AA278">
        <v>35</v>
      </c>
      <c r="AC278" s="26" t="str">
        <f t="shared" si="8"/>
        <v>19º46'50''</v>
      </c>
      <c r="AD278" s="26" t="str">
        <f t="shared" si="9"/>
        <v>43º55'35''</v>
      </c>
    </row>
    <row r="279" spans="1:30" ht="18" customHeight="1">
      <c r="A279" s="23">
        <v>3239</v>
      </c>
      <c r="B279" s="23" t="s">
        <v>2315</v>
      </c>
      <c r="C279" s="3">
        <v>41002</v>
      </c>
      <c r="D279" s="3">
        <v>41167</v>
      </c>
      <c r="E279" s="23" t="s">
        <v>1321</v>
      </c>
      <c r="F279" s="23" t="s">
        <v>1322</v>
      </c>
      <c r="G279" s="23" t="s">
        <v>117</v>
      </c>
      <c r="H279" s="23" t="s">
        <v>6934</v>
      </c>
      <c r="I279" s="3">
        <v>41162</v>
      </c>
      <c r="J279" s="23" t="s">
        <v>2261</v>
      </c>
      <c r="K279" s="23" t="s">
        <v>6712</v>
      </c>
      <c r="L279" s="23" t="s">
        <v>4540</v>
      </c>
      <c r="M279" s="23" t="s">
        <v>2262</v>
      </c>
      <c r="N279" s="23" t="s">
        <v>7266</v>
      </c>
      <c r="O279" s="23" t="s">
        <v>1411</v>
      </c>
      <c r="P279" s="3">
        <v>41162</v>
      </c>
      <c r="Q279" s="37" t="s">
        <v>6713</v>
      </c>
      <c r="R279" s="23" t="s">
        <v>10018</v>
      </c>
      <c r="S279" s="23" t="s">
        <v>10019</v>
      </c>
      <c r="T279" s="23" t="s">
        <v>4074</v>
      </c>
      <c r="U279" s="23" t="s">
        <v>458</v>
      </c>
      <c r="V279" s="237">
        <v>19</v>
      </c>
      <c r="W279">
        <v>46</v>
      </c>
      <c r="X279">
        <v>35</v>
      </c>
      <c r="Y279">
        <v>43</v>
      </c>
      <c r="Z279">
        <v>53</v>
      </c>
      <c r="AA279">
        <v>50</v>
      </c>
      <c r="AC279" s="26" t="str">
        <f t="shared" si="8"/>
        <v>19º46'35''</v>
      </c>
      <c r="AD279" s="26" t="str">
        <f t="shared" si="9"/>
        <v>43º53'50''</v>
      </c>
    </row>
    <row r="280" spans="1:30" ht="18" customHeight="1">
      <c r="A280" s="23">
        <v>3240</v>
      </c>
      <c r="B280" s="23" t="s">
        <v>2316</v>
      </c>
      <c r="C280" s="3">
        <v>41002</v>
      </c>
      <c r="D280" s="3">
        <v>41047</v>
      </c>
      <c r="E280" s="23" t="s">
        <v>1321</v>
      </c>
      <c r="F280" s="23" t="s">
        <v>1322</v>
      </c>
      <c r="G280" s="23" t="s">
        <v>117</v>
      </c>
      <c r="H280" s="23" t="s">
        <v>2409</v>
      </c>
      <c r="I280" s="3">
        <v>41017</v>
      </c>
      <c r="J280" s="23" t="s">
        <v>2263</v>
      </c>
      <c r="K280" s="23" t="s">
        <v>2264</v>
      </c>
      <c r="L280" s="23" t="s">
        <v>4541</v>
      </c>
      <c r="M280" s="23" t="s">
        <v>2265</v>
      </c>
      <c r="N280" s="23" t="s">
        <v>2507</v>
      </c>
      <c r="O280" s="23" t="s">
        <v>1743</v>
      </c>
      <c r="P280" s="3">
        <v>41017</v>
      </c>
      <c r="Q280" s="23" t="s">
        <v>458</v>
      </c>
      <c r="R280" s="23" t="s">
        <v>458</v>
      </c>
      <c r="S280" s="23" t="s">
        <v>10020</v>
      </c>
      <c r="T280" s="23" t="s">
        <v>4074</v>
      </c>
      <c r="U280" s="23" t="s">
        <v>458</v>
      </c>
      <c r="V280" s="237">
        <v>19</v>
      </c>
      <c r="W280">
        <v>45</v>
      </c>
      <c r="X280">
        <v>39</v>
      </c>
      <c r="Y280">
        <v>43</v>
      </c>
      <c r="Z280">
        <v>52</v>
      </c>
      <c r="AA280">
        <v>53</v>
      </c>
      <c r="AC280" s="26" t="str">
        <f t="shared" si="8"/>
        <v>19º45'39''</v>
      </c>
      <c r="AD280" s="26" t="str">
        <f t="shared" si="9"/>
        <v>43º52'53''</v>
      </c>
    </row>
    <row r="281" spans="1:30" ht="18" customHeight="1">
      <c r="A281" s="23">
        <v>3241</v>
      </c>
      <c r="B281" s="23">
        <v>3241</v>
      </c>
      <c r="C281" s="3">
        <v>41002</v>
      </c>
      <c r="D281" s="3">
        <v>41047</v>
      </c>
      <c r="E281" s="23" t="s">
        <v>1330</v>
      </c>
      <c r="F281" s="23" t="s">
        <v>1555</v>
      </c>
      <c r="G281" s="23" t="s">
        <v>117</v>
      </c>
      <c r="H281" s="23" t="s">
        <v>458</v>
      </c>
      <c r="I281" s="23" t="s">
        <v>458</v>
      </c>
      <c r="J281" s="23" t="s">
        <v>2266</v>
      </c>
      <c r="K281" s="23" t="s">
        <v>2267</v>
      </c>
      <c r="L281" s="23" t="s">
        <v>4542</v>
      </c>
      <c r="M281" s="23" t="s">
        <v>2268</v>
      </c>
      <c r="N281" s="23" t="s">
        <v>458</v>
      </c>
      <c r="O281" s="23" t="s">
        <v>458</v>
      </c>
      <c r="P281" s="23" t="s">
        <v>458</v>
      </c>
      <c r="Q281" s="23" t="s">
        <v>9398</v>
      </c>
      <c r="R281" s="23" t="s">
        <v>458</v>
      </c>
      <c r="S281" s="23" t="s">
        <v>10021</v>
      </c>
      <c r="T281" s="23" t="s">
        <v>15024</v>
      </c>
      <c r="U281" s="37" t="s">
        <v>458</v>
      </c>
      <c r="V281" s="237" t="s">
        <v>458</v>
      </c>
      <c r="W281" s="23" t="s">
        <v>458</v>
      </c>
      <c r="X281" s="23" t="s">
        <v>458</v>
      </c>
      <c r="Y281" s="23" t="s">
        <v>458</v>
      </c>
      <c r="Z281" s="23" t="s">
        <v>458</v>
      </c>
      <c r="AA281" s="23" t="s">
        <v>458</v>
      </c>
      <c r="AC281" s="26" t="str">
        <f t="shared" si="8"/>
        <v>-º-'-''</v>
      </c>
      <c r="AD281" s="26" t="str">
        <f t="shared" si="9"/>
        <v>-º-'-''</v>
      </c>
    </row>
    <row r="282" spans="1:30" ht="18" customHeight="1">
      <c r="A282" s="23">
        <v>3242</v>
      </c>
      <c r="B282" s="23" t="s">
        <v>2317</v>
      </c>
      <c r="C282" s="3">
        <v>41002</v>
      </c>
      <c r="D282" s="3">
        <v>41047</v>
      </c>
      <c r="E282" s="23" t="s">
        <v>1321</v>
      </c>
      <c r="F282" s="23" t="s">
        <v>1322</v>
      </c>
      <c r="G282" s="23" t="s">
        <v>117</v>
      </c>
      <c r="H282" s="23" t="s">
        <v>5003</v>
      </c>
      <c r="I282" s="3">
        <v>41015</v>
      </c>
      <c r="J282" s="23" t="s">
        <v>2269</v>
      </c>
      <c r="K282" s="23" t="s">
        <v>2270</v>
      </c>
      <c r="L282" s="23" t="s">
        <v>4543</v>
      </c>
      <c r="M282" s="23" t="s">
        <v>2271</v>
      </c>
      <c r="N282" s="23" t="s">
        <v>2417</v>
      </c>
      <c r="O282" s="23" t="s">
        <v>2418</v>
      </c>
      <c r="P282" s="3">
        <v>41015</v>
      </c>
      <c r="Q282" s="23" t="s">
        <v>458</v>
      </c>
      <c r="R282" s="23" t="s">
        <v>10022</v>
      </c>
      <c r="S282" s="23" t="s">
        <v>10023</v>
      </c>
      <c r="T282" s="23" t="s">
        <v>4074</v>
      </c>
      <c r="U282" s="23" t="s">
        <v>458</v>
      </c>
      <c r="V282" s="237">
        <v>19</v>
      </c>
      <c r="W282">
        <v>47</v>
      </c>
      <c r="X282">
        <v>24</v>
      </c>
      <c r="Y282">
        <v>43</v>
      </c>
      <c r="Z282">
        <v>55</v>
      </c>
      <c r="AA282">
        <v>43</v>
      </c>
      <c r="AC282" s="26" t="str">
        <f t="shared" si="8"/>
        <v>19º47'24''</v>
      </c>
      <c r="AD282" s="26" t="str">
        <f t="shared" si="9"/>
        <v>43º55'43''</v>
      </c>
    </row>
    <row r="283" spans="1:30" ht="18" customHeight="1">
      <c r="A283" s="23">
        <v>3243</v>
      </c>
      <c r="B283" s="23" t="s">
        <v>2318</v>
      </c>
      <c r="C283" s="3">
        <v>41002</v>
      </c>
      <c r="D283" s="3">
        <v>41047</v>
      </c>
      <c r="E283" s="23" t="s">
        <v>1321</v>
      </c>
      <c r="F283" s="23" t="s">
        <v>1322</v>
      </c>
      <c r="G283" s="23" t="s">
        <v>117</v>
      </c>
      <c r="H283" s="23" t="s">
        <v>2473</v>
      </c>
      <c r="I283" s="3">
        <v>41018</v>
      </c>
      <c r="J283" s="23" t="s">
        <v>2272</v>
      </c>
      <c r="K283" s="23" t="s">
        <v>2273</v>
      </c>
      <c r="L283" s="23" t="s">
        <v>4544</v>
      </c>
      <c r="M283" s="23" t="s">
        <v>2274</v>
      </c>
      <c r="N283" s="23" t="s">
        <v>2559</v>
      </c>
      <c r="O283" s="23" t="s">
        <v>1351</v>
      </c>
      <c r="P283" s="3">
        <v>41018</v>
      </c>
      <c r="Q283" s="23" t="s">
        <v>2474</v>
      </c>
      <c r="R283" s="23" t="s">
        <v>10024</v>
      </c>
      <c r="S283" s="23" t="s">
        <v>10025</v>
      </c>
      <c r="T283" s="23" t="s">
        <v>4074</v>
      </c>
      <c r="U283" s="23" t="s">
        <v>458</v>
      </c>
      <c r="V283" s="237">
        <v>19</v>
      </c>
      <c r="W283">
        <v>47</v>
      </c>
      <c r="X283">
        <v>46</v>
      </c>
      <c r="Y283">
        <v>43</v>
      </c>
      <c r="Z283">
        <v>55</v>
      </c>
      <c r="AA283">
        <v>19</v>
      </c>
      <c r="AC283" s="26" t="str">
        <f t="shared" si="8"/>
        <v>19º47'46''</v>
      </c>
      <c r="AD283" s="26" t="str">
        <f t="shared" si="9"/>
        <v>43º55'19''</v>
      </c>
    </row>
    <row r="284" spans="1:30" ht="18" customHeight="1">
      <c r="A284" s="23">
        <v>3244</v>
      </c>
      <c r="B284" s="23" t="s">
        <v>2319</v>
      </c>
      <c r="C284" s="3">
        <v>41002</v>
      </c>
      <c r="D284" s="3">
        <v>41047</v>
      </c>
      <c r="E284" s="23" t="s">
        <v>1321</v>
      </c>
      <c r="F284" s="23" t="s">
        <v>1322</v>
      </c>
      <c r="G284" s="23" t="s">
        <v>117</v>
      </c>
      <c r="H284" s="23" t="s">
        <v>2403</v>
      </c>
      <c r="I284" s="3">
        <v>41012</v>
      </c>
      <c r="J284" s="23" t="s">
        <v>2275</v>
      </c>
      <c r="K284" s="23" t="s">
        <v>2276</v>
      </c>
      <c r="L284" s="23" t="s">
        <v>4545</v>
      </c>
      <c r="M284" s="23" t="s">
        <v>2277</v>
      </c>
      <c r="N284" s="23" t="s">
        <v>2404</v>
      </c>
      <c r="O284" s="23" t="s">
        <v>1382</v>
      </c>
      <c r="P284" s="3">
        <v>41012</v>
      </c>
      <c r="Q284" s="23" t="s">
        <v>458</v>
      </c>
      <c r="R284" s="23" t="s">
        <v>458</v>
      </c>
      <c r="S284" s="23" t="s">
        <v>10026</v>
      </c>
      <c r="T284" s="23" t="s">
        <v>4074</v>
      </c>
      <c r="U284" s="23" t="s">
        <v>458</v>
      </c>
      <c r="V284" s="237">
        <v>19</v>
      </c>
      <c r="W284">
        <v>47</v>
      </c>
      <c r="X284">
        <v>32</v>
      </c>
      <c r="Y284">
        <v>43</v>
      </c>
      <c r="Z284">
        <v>54</v>
      </c>
      <c r="AA284">
        <v>33</v>
      </c>
      <c r="AC284" s="26" t="str">
        <f t="shared" si="8"/>
        <v>19º47'32''</v>
      </c>
      <c r="AD284" s="26" t="str">
        <f t="shared" si="9"/>
        <v>43º54'33''</v>
      </c>
    </row>
    <row r="285" spans="1:30" ht="18" customHeight="1">
      <c r="A285" s="23">
        <v>3245</v>
      </c>
      <c r="B285" s="23">
        <v>3245</v>
      </c>
      <c r="C285" s="3">
        <v>41002</v>
      </c>
      <c r="D285" s="3">
        <v>41047</v>
      </c>
      <c r="E285" s="23" t="s">
        <v>1321</v>
      </c>
      <c r="F285" s="23" t="s">
        <v>1555</v>
      </c>
      <c r="G285" s="23" t="s">
        <v>117</v>
      </c>
      <c r="H285" s="23" t="s">
        <v>2743</v>
      </c>
      <c r="I285" s="3">
        <v>41038</v>
      </c>
      <c r="J285" s="23" t="s">
        <v>2278</v>
      </c>
      <c r="K285" s="23" t="s">
        <v>2279</v>
      </c>
      <c r="L285" s="23" t="s">
        <v>4546</v>
      </c>
      <c r="M285" s="23" t="s">
        <v>2280</v>
      </c>
      <c r="N285" s="23" t="s">
        <v>2744</v>
      </c>
      <c r="O285" s="23" t="s">
        <v>1585</v>
      </c>
      <c r="P285" s="3">
        <v>41038</v>
      </c>
      <c r="Q285" s="23" t="s">
        <v>458</v>
      </c>
      <c r="R285" s="23" t="s">
        <v>10027</v>
      </c>
      <c r="S285" s="23" t="s">
        <v>10028</v>
      </c>
      <c r="T285" s="37" t="s">
        <v>4074</v>
      </c>
      <c r="U285" s="23" t="s">
        <v>458</v>
      </c>
      <c r="V285" s="237">
        <v>19</v>
      </c>
      <c r="W285">
        <v>17</v>
      </c>
      <c r="X285">
        <v>0</v>
      </c>
      <c r="Y285">
        <v>43</v>
      </c>
      <c r="Z285">
        <v>51</v>
      </c>
      <c r="AA285">
        <v>38</v>
      </c>
      <c r="AC285" s="26" t="str">
        <f t="shared" si="8"/>
        <v>19º17'0''</v>
      </c>
      <c r="AD285" s="26" t="str">
        <f t="shared" si="9"/>
        <v>43º51'38''</v>
      </c>
    </row>
    <row r="286" spans="1:30" ht="18" customHeight="1">
      <c r="A286" s="23">
        <v>3246</v>
      </c>
      <c r="B286" s="23" t="s">
        <v>2320</v>
      </c>
      <c r="C286" s="3">
        <v>41002</v>
      </c>
      <c r="D286" s="3">
        <v>41047</v>
      </c>
      <c r="E286" s="23" t="s">
        <v>1321</v>
      </c>
      <c r="F286" s="23" t="s">
        <v>1322</v>
      </c>
      <c r="G286" s="23" t="s">
        <v>117</v>
      </c>
      <c r="H286" s="23" t="s">
        <v>2410</v>
      </c>
      <c r="I286" s="3">
        <v>41016</v>
      </c>
      <c r="J286" s="23" t="s">
        <v>2281</v>
      </c>
      <c r="K286" s="23" t="s">
        <v>14898</v>
      </c>
      <c r="L286" s="23" t="s">
        <v>4547</v>
      </c>
      <c r="M286" s="23" t="s">
        <v>2282</v>
      </c>
      <c r="N286" s="23" t="s">
        <v>2475</v>
      </c>
      <c r="O286" s="23" t="s">
        <v>2001</v>
      </c>
      <c r="P286" s="3">
        <v>41016</v>
      </c>
      <c r="Q286" s="23" t="s">
        <v>458</v>
      </c>
      <c r="R286" s="23" t="s">
        <v>458</v>
      </c>
      <c r="S286" s="23" t="s">
        <v>10029</v>
      </c>
      <c r="T286" s="23" t="s">
        <v>4074</v>
      </c>
      <c r="U286" s="23" t="s">
        <v>458</v>
      </c>
      <c r="V286" s="237">
        <v>19</v>
      </c>
      <c r="W286">
        <v>46</v>
      </c>
      <c r="X286">
        <v>36</v>
      </c>
      <c r="Y286">
        <v>43</v>
      </c>
      <c r="Z286">
        <v>52</v>
      </c>
      <c r="AA286">
        <v>34</v>
      </c>
      <c r="AC286" s="26" t="str">
        <f t="shared" si="8"/>
        <v>19º46'36''</v>
      </c>
      <c r="AD286" s="26" t="str">
        <f t="shared" si="9"/>
        <v>43º52'34''</v>
      </c>
    </row>
    <row r="287" spans="1:30" ht="18" customHeight="1">
      <c r="A287" s="23">
        <v>3247</v>
      </c>
      <c r="B287" s="23" t="s">
        <v>2321</v>
      </c>
      <c r="C287" s="3">
        <v>41002</v>
      </c>
      <c r="D287" s="3">
        <v>41047</v>
      </c>
      <c r="E287" s="23" t="s">
        <v>1321</v>
      </c>
      <c r="F287" s="23" t="s">
        <v>1322</v>
      </c>
      <c r="G287" s="23" t="s">
        <v>117</v>
      </c>
      <c r="H287" s="23" t="s">
        <v>2613</v>
      </c>
      <c r="I287" s="3">
        <v>41023</v>
      </c>
      <c r="J287" s="23" t="s">
        <v>2283</v>
      </c>
      <c r="K287" s="23" t="s">
        <v>14899</v>
      </c>
      <c r="L287" s="23" t="s">
        <v>4548</v>
      </c>
      <c r="M287" s="23" t="s">
        <v>2284</v>
      </c>
      <c r="N287" s="23" t="s">
        <v>2640</v>
      </c>
      <c r="O287" s="23" t="s">
        <v>1743</v>
      </c>
      <c r="P287" s="3">
        <v>41023</v>
      </c>
      <c r="Q287" s="37" t="s">
        <v>3080</v>
      </c>
      <c r="R287" s="23" t="s">
        <v>10030</v>
      </c>
      <c r="S287" s="23" t="s">
        <v>10031</v>
      </c>
      <c r="T287" s="23" t="s">
        <v>4074</v>
      </c>
      <c r="U287" s="23" t="s">
        <v>15077</v>
      </c>
      <c r="V287" s="237">
        <v>19</v>
      </c>
      <c r="W287">
        <v>46</v>
      </c>
      <c r="X287">
        <v>26</v>
      </c>
      <c r="Y287">
        <v>43</v>
      </c>
      <c r="Z287">
        <v>55</v>
      </c>
      <c r="AA287">
        <v>28</v>
      </c>
      <c r="AC287" s="26" t="str">
        <f t="shared" si="8"/>
        <v>19º46'26''</v>
      </c>
      <c r="AD287" s="26" t="str">
        <f t="shared" si="9"/>
        <v>43º55'28''</v>
      </c>
    </row>
    <row r="288" spans="1:30" ht="18" customHeight="1">
      <c r="A288" s="23">
        <v>3248</v>
      </c>
      <c r="B288" s="23" t="s">
        <v>2322</v>
      </c>
      <c r="C288" s="3">
        <v>41002</v>
      </c>
      <c r="D288" s="3">
        <v>41047</v>
      </c>
      <c r="E288" s="23" t="s">
        <v>1321</v>
      </c>
      <c r="F288" s="23" t="s">
        <v>1322</v>
      </c>
      <c r="G288" s="23" t="s">
        <v>117</v>
      </c>
      <c r="H288" s="23" t="s">
        <v>2476</v>
      </c>
      <c r="I288" s="3">
        <v>41023</v>
      </c>
      <c r="J288" s="23" t="s">
        <v>2285</v>
      </c>
      <c r="K288" s="23" t="s">
        <v>14900</v>
      </c>
      <c r="L288" s="23" t="s">
        <v>4549</v>
      </c>
      <c r="M288" s="23" t="s">
        <v>2286</v>
      </c>
      <c r="N288" s="23" t="s">
        <v>2641</v>
      </c>
      <c r="O288" s="23" t="s">
        <v>2397</v>
      </c>
      <c r="P288" s="3">
        <v>41023</v>
      </c>
      <c r="Q288" s="37" t="s">
        <v>3081</v>
      </c>
      <c r="R288" s="23" t="s">
        <v>10032</v>
      </c>
      <c r="S288" s="23" t="s">
        <v>10033</v>
      </c>
      <c r="T288" s="23" t="s">
        <v>4074</v>
      </c>
      <c r="U288" s="23" t="s">
        <v>15029</v>
      </c>
      <c r="V288" s="237">
        <v>19</v>
      </c>
      <c r="W288">
        <v>46</v>
      </c>
      <c r="X288">
        <v>15</v>
      </c>
      <c r="Y288">
        <v>43</v>
      </c>
      <c r="Z288">
        <v>56</v>
      </c>
      <c r="AA288">
        <v>9</v>
      </c>
      <c r="AC288" s="26" t="str">
        <f t="shared" si="8"/>
        <v>19º46'15''</v>
      </c>
      <c r="AD288" s="26" t="str">
        <f t="shared" si="9"/>
        <v>43º56'9''</v>
      </c>
    </row>
    <row r="289" spans="1:30" ht="18" customHeight="1">
      <c r="A289" s="23">
        <v>3249</v>
      </c>
      <c r="B289" s="23" t="s">
        <v>2323</v>
      </c>
      <c r="C289" s="3">
        <v>41002</v>
      </c>
      <c r="D289" s="3">
        <v>41047</v>
      </c>
      <c r="E289" s="23" t="s">
        <v>1321</v>
      </c>
      <c r="F289" s="23" t="s">
        <v>1322</v>
      </c>
      <c r="G289" s="23" t="s">
        <v>117</v>
      </c>
      <c r="H289" s="23" t="s">
        <v>2508</v>
      </c>
      <c r="I289" s="3">
        <v>41019</v>
      </c>
      <c r="J289" s="23" t="s">
        <v>2287</v>
      </c>
      <c r="K289" s="23" t="s">
        <v>2288</v>
      </c>
      <c r="L289" s="23" t="s">
        <v>4550</v>
      </c>
      <c r="M289" s="23" t="s">
        <v>2289</v>
      </c>
      <c r="N289" s="23" t="s">
        <v>2560</v>
      </c>
      <c r="O289" s="23" t="s">
        <v>2183</v>
      </c>
      <c r="P289" s="3">
        <v>41023</v>
      </c>
      <c r="Q289" s="23" t="s">
        <v>458</v>
      </c>
      <c r="R289" s="23" t="s">
        <v>10034</v>
      </c>
      <c r="S289" s="23" t="s">
        <v>10035</v>
      </c>
      <c r="T289" s="23" t="s">
        <v>4074</v>
      </c>
      <c r="U289" s="23" t="s">
        <v>458</v>
      </c>
      <c r="V289" s="237">
        <v>19</v>
      </c>
      <c r="W289">
        <v>42</v>
      </c>
      <c r="X289">
        <v>18</v>
      </c>
      <c r="Y289">
        <v>43</v>
      </c>
      <c r="Z289">
        <v>48</v>
      </c>
      <c r="AA289">
        <v>42</v>
      </c>
      <c r="AC289" s="26" t="str">
        <f t="shared" si="8"/>
        <v>19º42'18''</v>
      </c>
      <c r="AD289" s="26" t="str">
        <f t="shared" si="9"/>
        <v>43º48'42''</v>
      </c>
    </row>
    <row r="290" spans="1:30" ht="18" customHeight="1">
      <c r="A290" s="23">
        <v>3250</v>
      </c>
      <c r="B290" s="23">
        <v>3250</v>
      </c>
      <c r="C290" s="3">
        <v>41002</v>
      </c>
      <c r="D290" s="3">
        <v>41225</v>
      </c>
      <c r="E290" s="23" t="s">
        <v>1321</v>
      </c>
      <c r="F290" s="23" t="s">
        <v>1555</v>
      </c>
      <c r="G290" s="23" t="s">
        <v>117</v>
      </c>
      <c r="H290" s="23" t="s">
        <v>9093</v>
      </c>
      <c r="I290" s="3">
        <v>41220</v>
      </c>
      <c r="J290" s="23" t="s">
        <v>2290</v>
      </c>
      <c r="K290" s="23" t="s">
        <v>9399</v>
      </c>
      <c r="L290" s="23" t="s">
        <v>4551</v>
      </c>
      <c r="M290" s="23" t="s">
        <v>9400</v>
      </c>
      <c r="N290" s="23" t="s">
        <v>10036</v>
      </c>
      <c r="O290" s="23" t="s">
        <v>5143</v>
      </c>
      <c r="P290" s="3">
        <v>41242</v>
      </c>
      <c r="Q290" s="37" t="s">
        <v>9314</v>
      </c>
      <c r="R290" s="23" t="s">
        <v>10037</v>
      </c>
      <c r="S290" s="23" t="s">
        <v>10038</v>
      </c>
      <c r="T290" s="23" t="s">
        <v>4074</v>
      </c>
      <c r="U290" s="23" t="s">
        <v>15078</v>
      </c>
      <c r="V290" s="237">
        <v>19</v>
      </c>
      <c r="W290">
        <v>48</v>
      </c>
      <c r="X290">
        <v>33</v>
      </c>
      <c r="Y290">
        <v>43</v>
      </c>
      <c r="Z290">
        <v>53</v>
      </c>
      <c r="AA290">
        <v>22</v>
      </c>
      <c r="AC290" s="26" t="str">
        <f t="shared" si="8"/>
        <v>19º48'33''</v>
      </c>
      <c r="AD290" s="26" t="str">
        <f t="shared" si="9"/>
        <v>43º53'22''</v>
      </c>
    </row>
    <row r="291" spans="1:30" ht="18" customHeight="1">
      <c r="A291" s="23">
        <v>3252</v>
      </c>
      <c r="B291" s="23" t="s">
        <v>2324</v>
      </c>
      <c r="C291" s="3">
        <v>41002</v>
      </c>
      <c r="D291" s="3">
        <v>41047</v>
      </c>
      <c r="E291" s="23" t="s">
        <v>1321</v>
      </c>
      <c r="F291" s="23" t="s">
        <v>1322</v>
      </c>
      <c r="G291" s="23" t="s">
        <v>117</v>
      </c>
      <c r="H291" s="23" t="s">
        <v>2405</v>
      </c>
      <c r="I291" s="3">
        <v>41012</v>
      </c>
      <c r="J291" s="23" t="s">
        <v>2291</v>
      </c>
      <c r="K291" s="23" t="s">
        <v>14901</v>
      </c>
      <c r="L291" s="23" t="s">
        <v>4339</v>
      </c>
      <c r="M291" s="23" t="s">
        <v>2292</v>
      </c>
      <c r="N291" s="23" t="s">
        <v>2406</v>
      </c>
      <c r="O291" s="23" t="s">
        <v>1411</v>
      </c>
      <c r="P291" s="3">
        <v>41012</v>
      </c>
      <c r="Q291" s="37" t="s">
        <v>458</v>
      </c>
      <c r="R291" s="23" t="s">
        <v>458</v>
      </c>
      <c r="S291" s="23" t="s">
        <v>10039</v>
      </c>
      <c r="T291" s="23" t="s">
        <v>4074</v>
      </c>
      <c r="U291" s="23" t="s">
        <v>458</v>
      </c>
      <c r="V291" s="237">
        <v>19</v>
      </c>
      <c r="W291">
        <v>45</v>
      </c>
      <c r="X291">
        <v>47</v>
      </c>
      <c r="Y291">
        <v>43</v>
      </c>
      <c r="Z291">
        <v>51</v>
      </c>
      <c r="AA291">
        <v>26</v>
      </c>
      <c r="AC291" s="26" t="str">
        <f t="shared" si="8"/>
        <v>19º45'47''</v>
      </c>
      <c r="AD291" s="26" t="str">
        <f t="shared" si="9"/>
        <v>43º51'26''</v>
      </c>
    </row>
    <row r="292" spans="1:30" ht="18" customHeight="1">
      <c r="A292" s="23">
        <v>3253</v>
      </c>
      <c r="B292" s="23" t="s">
        <v>2325</v>
      </c>
      <c r="C292" s="3">
        <v>41002</v>
      </c>
      <c r="D292" s="3">
        <v>41047</v>
      </c>
      <c r="E292" s="23" t="s">
        <v>1330</v>
      </c>
      <c r="F292" s="23" t="s">
        <v>1322</v>
      </c>
      <c r="G292" s="23" t="s">
        <v>117</v>
      </c>
      <c r="H292" s="23" t="s">
        <v>458</v>
      </c>
      <c r="I292" s="23" t="s">
        <v>458</v>
      </c>
      <c r="J292" s="23" t="s">
        <v>2293</v>
      </c>
      <c r="K292" s="23" t="s">
        <v>2294</v>
      </c>
      <c r="L292" s="23" t="s">
        <v>4552</v>
      </c>
      <c r="M292" s="23" t="s">
        <v>2295</v>
      </c>
      <c r="N292" s="23" t="s">
        <v>458</v>
      </c>
      <c r="O292" s="23" t="s">
        <v>458</v>
      </c>
      <c r="P292" s="23" t="s">
        <v>458</v>
      </c>
      <c r="Q292" s="37" t="s">
        <v>12885</v>
      </c>
      <c r="R292" s="23" t="s">
        <v>458</v>
      </c>
      <c r="S292" s="23" t="s">
        <v>10040</v>
      </c>
      <c r="T292" s="23" t="s">
        <v>15024</v>
      </c>
      <c r="U292" s="37" t="s">
        <v>458</v>
      </c>
      <c r="V292" s="237" t="s">
        <v>458</v>
      </c>
      <c r="W292" s="23" t="s">
        <v>458</v>
      </c>
      <c r="X292" s="23" t="s">
        <v>458</v>
      </c>
      <c r="Y292" s="23" t="s">
        <v>458</v>
      </c>
      <c r="Z292" s="23" t="s">
        <v>458</v>
      </c>
      <c r="AA292" s="23" t="s">
        <v>458</v>
      </c>
      <c r="AC292" s="26" t="str">
        <f t="shared" si="8"/>
        <v>-º-'-''</v>
      </c>
      <c r="AD292" s="26" t="str">
        <f t="shared" si="9"/>
        <v>-º-'-''</v>
      </c>
    </row>
    <row r="293" spans="1:30" ht="18" customHeight="1">
      <c r="A293" s="23">
        <v>3254</v>
      </c>
      <c r="B293" s="23" t="s">
        <v>2326</v>
      </c>
      <c r="C293" s="3">
        <v>41002</v>
      </c>
      <c r="D293" s="3">
        <v>41047</v>
      </c>
      <c r="E293" s="23" t="s">
        <v>1321</v>
      </c>
      <c r="F293" s="23" t="s">
        <v>1322</v>
      </c>
      <c r="G293" s="23" t="s">
        <v>117</v>
      </c>
      <c r="H293" s="23" t="s">
        <v>2509</v>
      </c>
      <c r="I293" s="3">
        <v>41019</v>
      </c>
      <c r="J293" s="23" t="s">
        <v>14902</v>
      </c>
      <c r="K293" s="23" t="s">
        <v>14903</v>
      </c>
      <c r="L293" s="23" t="s">
        <v>4553</v>
      </c>
      <c r="M293" s="23" t="s">
        <v>2296</v>
      </c>
      <c r="N293" s="23" t="s">
        <v>2561</v>
      </c>
      <c r="O293" s="23" t="s">
        <v>1358</v>
      </c>
      <c r="P293" s="3">
        <v>41025</v>
      </c>
      <c r="Q293" s="37" t="s">
        <v>458</v>
      </c>
      <c r="R293" s="23" t="s">
        <v>10041</v>
      </c>
      <c r="S293" s="23" t="s">
        <v>10042</v>
      </c>
      <c r="T293" s="23" t="s">
        <v>15024</v>
      </c>
      <c r="U293" s="23" t="s">
        <v>3436</v>
      </c>
      <c r="V293" s="237">
        <v>19</v>
      </c>
      <c r="W293">
        <v>45</v>
      </c>
      <c r="X293">
        <v>54</v>
      </c>
      <c r="Y293">
        <v>43</v>
      </c>
      <c r="Z293">
        <v>55</v>
      </c>
      <c r="AA293">
        <v>47</v>
      </c>
      <c r="AC293" s="26" t="str">
        <f t="shared" si="8"/>
        <v>19º45'54''</v>
      </c>
      <c r="AD293" s="26" t="str">
        <f t="shared" si="9"/>
        <v>43º55'47''</v>
      </c>
    </row>
    <row r="294" spans="1:30" ht="18" customHeight="1">
      <c r="A294" s="23">
        <v>3251</v>
      </c>
      <c r="B294" s="23" t="s">
        <v>2327</v>
      </c>
      <c r="C294" s="3">
        <v>41002</v>
      </c>
      <c r="D294" s="3">
        <v>41047</v>
      </c>
      <c r="E294" s="23" t="s">
        <v>1330</v>
      </c>
      <c r="F294" s="23" t="s">
        <v>1322</v>
      </c>
      <c r="G294" s="23" t="s">
        <v>117</v>
      </c>
      <c r="H294" s="23" t="s">
        <v>458</v>
      </c>
      <c r="I294" s="23" t="s">
        <v>458</v>
      </c>
      <c r="J294" s="23" t="s">
        <v>2297</v>
      </c>
      <c r="K294" s="23" t="s">
        <v>2298</v>
      </c>
      <c r="L294" s="23" t="s">
        <v>4554</v>
      </c>
      <c r="M294" s="23" t="s">
        <v>2299</v>
      </c>
      <c r="N294" s="23" t="s">
        <v>458</v>
      </c>
      <c r="O294" s="23" t="s">
        <v>458</v>
      </c>
      <c r="P294" s="23" t="s">
        <v>458</v>
      </c>
      <c r="Q294" s="23" t="s">
        <v>2562</v>
      </c>
      <c r="R294" s="23" t="s">
        <v>458</v>
      </c>
      <c r="S294" s="23" t="s">
        <v>10043</v>
      </c>
      <c r="T294" s="23" t="s">
        <v>15024</v>
      </c>
      <c r="U294" s="37" t="s">
        <v>458</v>
      </c>
      <c r="V294" s="237" t="s">
        <v>458</v>
      </c>
      <c r="W294" s="23" t="s">
        <v>458</v>
      </c>
      <c r="X294" s="23" t="s">
        <v>458</v>
      </c>
      <c r="Y294" s="23" t="s">
        <v>458</v>
      </c>
      <c r="Z294" s="23" t="s">
        <v>458</v>
      </c>
      <c r="AA294" s="23" t="s">
        <v>458</v>
      </c>
      <c r="AC294" s="26" t="str">
        <f t="shared" si="8"/>
        <v>-º-'-''</v>
      </c>
      <c r="AD294" s="26" t="str">
        <f t="shared" si="9"/>
        <v>-º-'-''</v>
      </c>
    </row>
    <row r="295" spans="1:30" ht="18" customHeight="1">
      <c r="A295" s="23">
        <v>3255</v>
      </c>
      <c r="B295" s="23" t="s">
        <v>2328</v>
      </c>
      <c r="C295" s="3">
        <v>41002</v>
      </c>
      <c r="D295" s="3">
        <v>41047</v>
      </c>
      <c r="E295" s="23" t="s">
        <v>1321</v>
      </c>
      <c r="F295" s="23" t="s">
        <v>1322</v>
      </c>
      <c r="G295" s="23" t="s">
        <v>117</v>
      </c>
      <c r="H295" s="23" t="s">
        <v>2411</v>
      </c>
      <c r="I295" s="3">
        <v>41022</v>
      </c>
      <c r="J295" s="23" t="s">
        <v>2300</v>
      </c>
      <c r="K295" s="23" t="s">
        <v>15377</v>
      </c>
      <c r="L295" s="23" t="s">
        <v>4555</v>
      </c>
      <c r="M295" s="23" t="s">
        <v>2301</v>
      </c>
      <c r="N295" s="23" t="s">
        <v>2614</v>
      </c>
      <c r="O295" s="23" t="s">
        <v>1339</v>
      </c>
      <c r="P295" s="3">
        <v>41023</v>
      </c>
      <c r="Q295" s="37" t="s">
        <v>458</v>
      </c>
      <c r="R295" s="23" t="s">
        <v>10044</v>
      </c>
      <c r="S295" s="23" t="s">
        <v>10045</v>
      </c>
      <c r="T295" s="23" t="s">
        <v>4074</v>
      </c>
      <c r="U295" s="23" t="s">
        <v>458</v>
      </c>
      <c r="V295" s="237">
        <v>19</v>
      </c>
      <c r="W295">
        <v>47</v>
      </c>
      <c r="X295">
        <v>30</v>
      </c>
      <c r="Y295">
        <v>43</v>
      </c>
      <c r="Z295">
        <v>56</v>
      </c>
      <c r="AA295">
        <v>15</v>
      </c>
      <c r="AC295" s="26" t="str">
        <f t="shared" si="8"/>
        <v>19º47'30''</v>
      </c>
      <c r="AD295" s="26" t="str">
        <f t="shared" si="9"/>
        <v>43º56'15''</v>
      </c>
    </row>
    <row r="296" spans="1:30" ht="18" customHeight="1">
      <c r="A296" s="23">
        <v>3259</v>
      </c>
      <c r="B296" s="23" t="s">
        <v>2329</v>
      </c>
      <c r="C296" s="3">
        <v>41002</v>
      </c>
      <c r="D296" s="3">
        <v>41047</v>
      </c>
      <c r="E296" s="23" t="s">
        <v>1321</v>
      </c>
      <c r="F296" s="23" t="s">
        <v>1322</v>
      </c>
      <c r="G296" s="23" t="s">
        <v>2302</v>
      </c>
      <c r="H296" s="23" t="s">
        <v>2732</v>
      </c>
      <c r="I296" s="3">
        <v>41039</v>
      </c>
      <c r="J296" s="23" t="s">
        <v>2303</v>
      </c>
      <c r="K296" s="23" t="s">
        <v>2615</v>
      </c>
      <c r="L296" s="23" t="s">
        <v>4556</v>
      </c>
      <c r="M296" s="23" t="s">
        <v>2304</v>
      </c>
      <c r="N296" s="23" t="s">
        <v>2804</v>
      </c>
      <c r="O296" s="23" t="s">
        <v>1342</v>
      </c>
      <c r="P296" s="3">
        <v>41039</v>
      </c>
      <c r="Q296" s="37" t="s">
        <v>458</v>
      </c>
      <c r="R296" s="23" t="s">
        <v>10046</v>
      </c>
      <c r="S296" s="23" t="s">
        <v>10047</v>
      </c>
      <c r="T296" s="37" t="s">
        <v>4074</v>
      </c>
      <c r="U296" s="23" t="s">
        <v>15079</v>
      </c>
      <c r="V296" s="237">
        <v>16</v>
      </c>
      <c r="W296">
        <v>39</v>
      </c>
      <c r="X296">
        <v>7</v>
      </c>
      <c r="Y296">
        <v>46</v>
      </c>
      <c r="Z296">
        <v>16</v>
      </c>
      <c r="AA296">
        <v>18</v>
      </c>
      <c r="AC296" s="26" t="str">
        <f t="shared" si="8"/>
        <v>16º39'7''</v>
      </c>
      <c r="AD296" s="26" t="str">
        <f t="shared" si="9"/>
        <v>46º16'18''</v>
      </c>
    </row>
    <row r="297" spans="1:30" ht="18" customHeight="1">
      <c r="A297" s="23">
        <v>3235</v>
      </c>
      <c r="B297" s="23" t="s">
        <v>2330</v>
      </c>
      <c r="C297" s="3">
        <v>41002</v>
      </c>
      <c r="D297" s="3">
        <v>41047</v>
      </c>
      <c r="E297" s="23" t="s">
        <v>1321</v>
      </c>
      <c r="F297" s="23" t="s">
        <v>1322</v>
      </c>
      <c r="G297" s="23" t="s">
        <v>117</v>
      </c>
      <c r="H297" s="23" t="s">
        <v>2412</v>
      </c>
      <c r="I297" s="3">
        <v>41019</v>
      </c>
      <c r="J297" s="23" t="s">
        <v>2305</v>
      </c>
      <c r="K297" s="23" t="s">
        <v>2306</v>
      </c>
      <c r="L297" s="23" t="s">
        <v>4557</v>
      </c>
      <c r="M297" s="23" t="s">
        <v>2307</v>
      </c>
      <c r="N297" s="23" t="s">
        <v>2563</v>
      </c>
      <c r="O297" s="23" t="s">
        <v>1339</v>
      </c>
      <c r="P297" s="3">
        <v>41032</v>
      </c>
      <c r="Q297" s="37" t="s">
        <v>458</v>
      </c>
      <c r="R297" s="23" t="s">
        <v>10048</v>
      </c>
      <c r="S297" s="23" t="s">
        <v>10049</v>
      </c>
      <c r="T297" s="23" t="s">
        <v>4074</v>
      </c>
      <c r="U297" s="23" t="s">
        <v>458</v>
      </c>
      <c r="V297" s="237">
        <v>19</v>
      </c>
      <c r="W297">
        <v>46</v>
      </c>
      <c r="X297">
        <v>0</v>
      </c>
      <c r="Y297">
        <v>43</v>
      </c>
      <c r="Z297">
        <v>51</v>
      </c>
      <c r="AA297">
        <v>10</v>
      </c>
      <c r="AC297" s="26" t="str">
        <f t="shared" si="8"/>
        <v>19º46'0''</v>
      </c>
      <c r="AD297" s="26" t="str">
        <f t="shared" si="9"/>
        <v>43º51'10''</v>
      </c>
    </row>
    <row r="298" spans="1:30" ht="18" customHeight="1">
      <c r="A298" s="23">
        <v>3266</v>
      </c>
      <c r="B298" s="23">
        <v>3266</v>
      </c>
      <c r="C298" s="3">
        <v>41003</v>
      </c>
      <c r="D298" s="3">
        <v>41048</v>
      </c>
      <c r="E298" s="23" t="s">
        <v>1321</v>
      </c>
      <c r="F298" s="23" t="s">
        <v>1322</v>
      </c>
      <c r="G298" s="23" t="s">
        <v>2344</v>
      </c>
      <c r="H298" s="23" t="s">
        <v>2413</v>
      </c>
      <c r="I298" s="3">
        <v>41015</v>
      </c>
      <c r="J298" s="23" t="s">
        <v>2345</v>
      </c>
      <c r="K298" s="23" t="s">
        <v>2346</v>
      </c>
      <c r="L298" s="23" t="s">
        <v>4558</v>
      </c>
      <c r="M298" s="23" t="s">
        <v>2347</v>
      </c>
      <c r="N298" s="23" t="s">
        <v>2419</v>
      </c>
      <c r="O298" s="23" t="s">
        <v>2414</v>
      </c>
      <c r="P298" s="3">
        <v>41015</v>
      </c>
      <c r="Q298" s="37" t="s">
        <v>458</v>
      </c>
      <c r="R298" s="23" t="s">
        <v>458</v>
      </c>
      <c r="S298" s="23" t="s">
        <v>10050</v>
      </c>
      <c r="T298" s="23" t="s">
        <v>4074</v>
      </c>
      <c r="U298" s="23" t="s">
        <v>458</v>
      </c>
      <c r="V298" s="237">
        <v>20</v>
      </c>
      <c r="W298">
        <v>58</v>
      </c>
      <c r="X298">
        <v>38</v>
      </c>
      <c r="Y298">
        <v>43</v>
      </c>
      <c r="Z298">
        <v>11</v>
      </c>
      <c r="AA298">
        <v>42</v>
      </c>
      <c r="AC298" s="26" t="str">
        <f t="shared" si="8"/>
        <v>20º58'38''</v>
      </c>
      <c r="AD298" s="26" t="str">
        <f t="shared" si="9"/>
        <v>43º11'42''</v>
      </c>
    </row>
    <row r="299" spans="1:30" ht="18" customHeight="1">
      <c r="A299" s="23">
        <v>3267</v>
      </c>
      <c r="B299" s="23">
        <v>3267</v>
      </c>
      <c r="C299" s="3">
        <v>41003</v>
      </c>
      <c r="D299" s="3">
        <v>41111</v>
      </c>
      <c r="E299" s="23" t="s">
        <v>1321</v>
      </c>
      <c r="F299" s="23" t="s">
        <v>1322</v>
      </c>
      <c r="G299" s="23" t="s">
        <v>2348</v>
      </c>
      <c r="H299" s="23" t="s">
        <v>5388</v>
      </c>
      <c r="I299" s="3">
        <v>41141</v>
      </c>
      <c r="J299" s="23" t="s">
        <v>2349</v>
      </c>
      <c r="K299" s="23" t="s">
        <v>6714</v>
      </c>
      <c r="L299" s="23" t="s">
        <v>4559</v>
      </c>
      <c r="M299" s="23" t="s">
        <v>2350</v>
      </c>
      <c r="N299" s="23" t="s">
        <v>7029</v>
      </c>
      <c r="O299" s="23" t="s">
        <v>7021</v>
      </c>
      <c r="P299" s="3">
        <v>41158</v>
      </c>
      <c r="Q299" s="37" t="s">
        <v>6715</v>
      </c>
      <c r="R299" s="23" t="s">
        <v>10051</v>
      </c>
      <c r="S299" s="23" t="s">
        <v>10052</v>
      </c>
      <c r="T299" s="23" t="s">
        <v>4074</v>
      </c>
      <c r="U299" s="23" t="s">
        <v>15080</v>
      </c>
      <c r="V299" s="237">
        <v>19</v>
      </c>
      <c r="W299">
        <v>12</v>
      </c>
      <c r="X299">
        <v>10</v>
      </c>
      <c r="Y299">
        <v>42</v>
      </c>
      <c r="Z299">
        <v>2</v>
      </c>
      <c r="AA299">
        <v>31</v>
      </c>
      <c r="AC299" s="26" t="str">
        <f t="shared" si="8"/>
        <v>19º12'10''</v>
      </c>
      <c r="AD299" s="26" t="str">
        <f t="shared" si="9"/>
        <v>42º2'31''</v>
      </c>
    </row>
    <row r="300" spans="1:30" ht="18" customHeight="1">
      <c r="A300" s="23">
        <v>3268</v>
      </c>
      <c r="B300" s="23">
        <v>3268</v>
      </c>
      <c r="C300" s="3">
        <v>41003</v>
      </c>
      <c r="D300" s="3">
        <v>41111</v>
      </c>
      <c r="E300" s="23" t="s">
        <v>1321</v>
      </c>
      <c r="F300" s="23" t="s">
        <v>1322</v>
      </c>
      <c r="G300" s="23" t="s">
        <v>2351</v>
      </c>
      <c r="H300" s="23" t="s">
        <v>6587</v>
      </c>
      <c r="I300" s="3">
        <v>41150</v>
      </c>
      <c r="J300" s="23" t="s">
        <v>2352</v>
      </c>
      <c r="K300" s="23" t="s">
        <v>3967</v>
      </c>
      <c r="L300" s="23" t="s">
        <v>4560</v>
      </c>
      <c r="M300" s="23" t="s">
        <v>3968</v>
      </c>
      <c r="N300" s="23" t="s">
        <v>6588</v>
      </c>
      <c r="O300" s="23" t="s">
        <v>6541</v>
      </c>
      <c r="P300" s="3">
        <v>41144</v>
      </c>
      <c r="Q300" s="37" t="s">
        <v>4800</v>
      </c>
      <c r="R300" s="23" t="s">
        <v>10053</v>
      </c>
      <c r="S300" s="23" t="s">
        <v>10054</v>
      </c>
      <c r="T300" s="23" t="s">
        <v>4074</v>
      </c>
      <c r="U300" s="23" t="s">
        <v>458</v>
      </c>
      <c r="V300" s="237">
        <v>20</v>
      </c>
      <c r="W300">
        <v>50</v>
      </c>
      <c r="X300">
        <v>23</v>
      </c>
      <c r="Y300">
        <v>42</v>
      </c>
      <c r="Z300">
        <v>39</v>
      </c>
      <c r="AA300">
        <v>36</v>
      </c>
      <c r="AC300" s="26" t="str">
        <f t="shared" si="8"/>
        <v>20º50'23''</v>
      </c>
      <c r="AD300" s="26" t="str">
        <f t="shared" si="9"/>
        <v>42º39'36''</v>
      </c>
    </row>
    <row r="301" spans="1:30" ht="18" customHeight="1">
      <c r="A301" s="23">
        <v>3269</v>
      </c>
      <c r="B301" s="23">
        <v>3269</v>
      </c>
      <c r="C301" s="3">
        <v>41003</v>
      </c>
      <c r="D301" s="3">
        <v>41111</v>
      </c>
      <c r="E301" s="23" t="s">
        <v>1321</v>
      </c>
      <c r="F301" s="23" t="s">
        <v>1322</v>
      </c>
      <c r="G301" s="23" t="s">
        <v>2353</v>
      </c>
      <c r="H301" s="23" t="s">
        <v>5235</v>
      </c>
      <c r="I301" s="3">
        <v>41152</v>
      </c>
      <c r="J301" s="23" t="s">
        <v>2354</v>
      </c>
      <c r="K301" s="23" t="s">
        <v>3969</v>
      </c>
      <c r="L301" s="23" t="s">
        <v>4561</v>
      </c>
      <c r="M301" s="23" t="s">
        <v>2355</v>
      </c>
      <c r="N301" s="23" t="s">
        <v>9600</v>
      </c>
      <c r="O301" s="23" t="s">
        <v>5381</v>
      </c>
      <c r="P301" s="3">
        <v>41239</v>
      </c>
      <c r="Q301" s="37" t="s">
        <v>3910</v>
      </c>
      <c r="R301" s="23" t="s">
        <v>10055</v>
      </c>
      <c r="S301" s="23" t="s">
        <v>10056</v>
      </c>
      <c r="T301" t="s">
        <v>4074</v>
      </c>
      <c r="U301" t="s">
        <v>4116</v>
      </c>
      <c r="V301" s="237">
        <v>22</v>
      </c>
      <c r="W301">
        <v>27</v>
      </c>
      <c r="X301">
        <v>51</v>
      </c>
      <c r="Y301">
        <v>46</v>
      </c>
      <c r="Z301">
        <v>1</v>
      </c>
      <c r="AA301">
        <v>6</v>
      </c>
      <c r="AC301" s="26" t="str">
        <f t="shared" si="8"/>
        <v>22º27'51''</v>
      </c>
      <c r="AD301" s="26" t="str">
        <f t="shared" si="9"/>
        <v>46º1'6''</v>
      </c>
    </row>
    <row r="302" spans="1:30" ht="18" customHeight="1">
      <c r="A302" s="23">
        <v>3270</v>
      </c>
      <c r="B302" s="23">
        <v>3270</v>
      </c>
      <c r="C302" s="3">
        <v>41003</v>
      </c>
      <c r="D302" s="3">
        <v>41048</v>
      </c>
      <c r="E302" s="23" t="s">
        <v>1321</v>
      </c>
      <c r="F302" s="23" t="s">
        <v>1322</v>
      </c>
      <c r="G302" s="23" t="s">
        <v>2356</v>
      </c>
      <c r="H302" s="23" t="s">
        <v>2646</v>
      </c>
      <c r="I302" s="3">
        <v>41026</v>
      </c>
      <c r="J302" s="23" t="s">
        <v>2357</v>
      </c>
      <c r="K302" s="23" t="s">
        <v>2358</v>
      </c>
      <c r="L302" s="23" t="s">
        <v>4562</v>
      </c>
      <c r="M302" s="23" t="s">
        <v>2359</v>
      </c>
      <c r="N302" s="23" t="s">
        <v>2693</v>
      </c>
      <c r="O302" s="23" t="s">
        <v>1411</v>
      </c>
      <c r="P302" s="3">
        <v>41026</v>
      </c>
      <c r="Q302" s="37" t="s">
        <v>458</v>
      </c>
      <c r="R302" s="23" t="s">
        <v>10057</v>
      </c>
      <c r="S302" s="23" t="s">
        <v>10058</v>
      </c>
      <c r="T302" s="23" t="s">
        <v>4074</v>
      </c>
      <c r="U302" t="s">
        <v>15081</v>
      </c>
      <c r="V302" s="237">
        <v>19</v>
      </c>
      <c r="W302">
        <v>31</v>
      </c>
      <c r="X302">
        <v>14</v>
      </c>
      <c r="Y302">
        <v>45</v>
      </c>
      <c r="Z302">
        <v>47</v>
      </c>
      <c r="AA302">
        <v>23</v>
      </c>
      <c r="AC302" s="26" t="str">
        <f t="shared" si="8"/>
        <v>19º31'14''</v>
      </c>
      <c r="AD302" s="26" t="str">
        <f t="shared" si="9"/>
        <v>45º47'23''</v>
      </c>
    </row>
    <row r="303" spans="1:30" ht="18" customHeight="1">
      <c r="A303" s="23">
        <v>3271</v>
      </c>
      <c r="B303" s="23">
        <v>3271</v>
      </c>
      <c r="C303" s="3">
        <v>41003</v>
      </c>
      <c r="D303" s="3">
        <v>41048</v>
      </c>
      <c r="E303" s="23" t="s">
        <v>1321</v>
      </c>
      <c r="F303" s="23" t="s">
        <v>1322</v>
      </c>
      <c r="G303" s="23" t="s">
        <v>2360</v>
      </c>
      <c r="H303" s="23" t="s">
        <v>2510</v>
      </c>
      <c r="I303" s="3">
        <v>41018</v>
      </c>
      <c r="J303" s="23" t="s">
        <v>2361</v>
      </c>
      <c r="K303" s="23" t="s">
        <v>2362</v>
      </c>
      <c r="L303" s="23" t="s">
        <v>4563</v>
      </c>
      <c r="M303" s="23" t="s">
        <v>2363</v>
      </c>
      <c r="N303" s="23" t="s">
        <v>2564</v>
      </c>
      <c r="O303" s="23" t="s">
        <v>2565</v>
      </c>
      <c r="P303" s="3">
        <v>41018</v>
      </c>
      <c r="Q303" s="37" t="s">
        <v>458</v>
      </c>
      <c r="R303" s="23" t="s">
        <v>10059</v>
      </c>
      <c r="S303" s="23" t="s">
        <v>10060</v>
      </c>
      <c r="T303" s="23" t="s">
        <v>4074</v>
      </c>
      <c r="U303" s="23" t="s">
        <v>458</v>
      </c>
      <c r="V303" s="237">
        <v>21</v>
      </c>
      <c r="W303">
        <v>4</v>
      </c>
      <c r="X303">
        <v>22</v>
      </c>
      <c r="Y303">
        <v>42</v>
      </c>
      <c r="Z303">
        <v>8</v>
      </c>
      <c r="AA303">
        <v>13</v>
      </c>
      <c r="AC303" s="26" t="str">
        <f t="shared" si="8"/>
        <v>21º4'22''</v>
      </c>
      <c r="AD303" s="26" t="str">
        <f t="shared" si="9"/>
        <v>42º8'13''</v>
      </c>
    </row>
    <row r="304" spans="1:30" ht="18" customHeight="1">
      <c r="A304" s="23">
        <v>3272</v>
      </c>
      <c r="B304" s="23">
        <v>3272</v>
      </c>
      <c r="C304" s="3">
        <v>41003</v>
      </c>
      <c r="D304" s="3">
        <v>41048</v>
      </c>
      <c r="E304" s="23" t="s">
        <v>1321</v>
      </c>
      <c r="F304" s="23" t="s">
        <v>1322</v>
      </c>
      <c r="G304" s="23" t="s">
        <v>2360</v>
      </c>
      <c r="H304" s="23" t="s">
        <v>2415</v>
      </c>
      <c r="I304" s="3">
        <v>41017</v>
      </c>
      <c r="J304" s="23" t="s">
        <v>2361</v>
      </c>
      <c r="K304" s="23" t="s">
        <v>2364</v>
      </c>
      <c r="L304" s="23" t="s">
        <v>4563</v>
      </c>
      <c r="M304" s="23" t="s">
        <v>2363</v>
      </c>
      <c r="N304" s="23" t="s">
        <v>2511</v>
      </c>
      <c r="O304" s="23" t="s">
        <v>1733</v>
      </c>
      <c r="P304" s="3">
        <v>41017</v>
      </c>
      <c r="Q304" s="37" t="s">
        <v>458</v>
      </c>
      <c r="R304" s="23" t="s">
        <v>10061</v>
      </c>
      <c r="S304" s="23" t="s">
        <v>10062</v>
      </c>
      <c r="T304" s="23" t="s">
        <v>4074</v>
      </c>
      <c r="U304" s="23" t="s">
        <v>458</v>
      </c>
      <c r="V304" s="237">
        <v>21</v>
      </c>
      <c r="W304">
        <v>4</v>
      </c>
      <c r="X304">
        <v>27</v>
      </c>
      <c r="Y304">
        <v>42</v>
      </c>
      <c r="Z304">
        <v>38</v>
      </c>
      <c r="AA304">
        <v>10</v>
      </c>
      <c r="AC304" s="26" t="str">
        <f t="shared" si="8"/>
        <v>21º4'27''</v>
      </c>
      <c r="AD304" s="26" t="str">
        <f t="shared" si="9"/>
        <v>42º38'10''</v>
      </c>
    </row>
    <row r="305" spans="1:30" ht="18" customHeight="1">
      <c r="A305" s="23">
        <v>3265</v>
      </c>
      <c r="B305" s="23">
        <v>3265</v>
      </c>
      <c r="C305" s="3">
        <v>41003</v>
      </c>
      <c r="D305" s="3">
        <v>41048</v>
      </c>
      <c r="E305" s="23" t="s">
        <v>1321</v>
      </c>
      <c r="F305" s="23" t="s">
        <v>1322</v>
      </c>
      <c r="G305" s="23" t="s">
        <v>2365</v>
      </c>
      <c r="H305" s="23" t="s">
        <v>2504</v>
      </c>
      <c r="I305" s="3">
        <v>41023</v>
      </c>
      <c r="J305" s="23" t="s">
        <v>2366</v>
      </c>
      <c r="K305" s="23" t="s">
        <v>2367</v>
      </c>
      <c r="L305" s="23" t="s">
        <v>4564</v>
      </c>
      <c r="M305" s="23" t="s">
        <v>2368</v>
      </c>
      <c r="N305" s="23" t="s">
        <v>2642</v>
      </c>
      <c r="O305" s="23" t="s">
        <v>1450</v>
      </c>
      <c r="P305" s="3">
        <v>41023</v>
      </c>
      <c r="Q305" s="37" t="s">
        <v>458</v>
      </c>
      <c r="R305" s="23" t="s">
        <v>10063</v>
      </c>
      <c r="S305" s="23" t="s">
        <v>10064</v>
      </c>
      <c r="T305" s="23" t="s">
        <v>4074</v>
      </c>
      <c r="U305" t="s">
        <v>15082</v>
      </c>
      <c r="V305" s="237">
        <v>21</v>
      </c>
      <c r="W305">
        <v>15</v>
      </c>
      <c r="X305">
        <v>12</v>
      </c>
      <c r="Y305">
        <v>45</v>
      </c>
      <c r="Z305">
        <v>9</v>
      </c>
      <c r="AA305">
        <v>34</v>
      </c>
      <c r="AC305" s="26" t="str">
        <f t="shared" si="8"/>
        <v>21º15'12''</v>
      </c>
      <c r="AD305" s="26" t="str">
        <f t="shared" si="9"/>
        <v>45º9'34''</v>
      </c>
    </row>
    <row r="306" spans="1:30" ht="18" customHeight="1">
      <c r="A306" s="23">
        <v>3206</v>
      </c>
      <c r="B306" s="23">
        <v>3206</v>
      </c>
      <c r="C306" s="3">
        <v>40988</v>
      </c>
      <c r="D306" s="3">
        <v>41096</v>
      </c>
      <c r="E306" s="23" t="s">
        <v>1321</v>
      </c>
      <c r="F306" s="23" t="s">
        <v>1322</v>
      </c>
      <c r="G306" s="23" t="s">
        <v>2383</v>
      </c>
      <c r="H306" s="23" t="s">
        <v>5320</v>
      </c>
      <c r="I306" s="3">
        <v>41121</v>
      </c>
      <c r="J306" s="23" t="s">
        <v>2390</v>
      </c>
      <c r="K306" s="23" t="s">
        <v>15083</v>
      </c>
      <c r="L306" s="23" t="s">
        <v>4565</v>
      </c>
      <c r="M306" s="23" t="s">
        <v>2391</v>
      </c>
      <c r="N306" s="23" t="s">
        <v>5749</v>
      </c>
      <c r="O306" s="23" t="s">
        <v>5724</v>
      </c>
      <c r="P306" s="3">
        <v>41122</v>
      </c>
      <c r="Q306" s="37" t="s">
        <v>458</v>
      </c>
      <c r="R306" s="23" t="s">
        <v>10065</v>
      </c>
      <c r="S306" s="23" t="s">
        <v>10066</v>
      </c>
      <c r="T306" t="s">
        <v>4074</v>
      </c>
      <c r="U306" t="s">
        <v>15045</v>
      </c>
      <c r="V306" s="237">
        <v>18</v>
      </c>
      <c r="W306">
        <v>40</v>
      </c>
      <c r="X306">
        <v>31</v>
      </c>
      <c r="Y306">
        <v>42</v>
      </c>
      <c r="Z306">
        <v>46</v>
      </c>
      <c r="AA306">
        <v>28</v>
      </c>
      <c r="AC306" s="26" t="str">
        <f t="shared" si="8"/>
        <v>18º40'31''</v>
      </c>
      <c r="AD306" s="26" t="str">
        <f t="shared" si="9"/>
        <v>42º46'28''</v>
      </c>
    </row>
    <row r="307" spans="1:30" ht="18" customHeight="1">
      <c r="A307" s="23">
        <v>3319</v>
      </c>
      <c r="B307" s="23">
        <v>3319</v>
      </c>
      <c r="C307" s="3">
        <v>41015</v>
      </c>
      <c r="D307" s="3">
        <v>41060</v>
      </c>
      <c r="E307" s="23" t="s">
        <v>1321</v>
      </c>
      <c r="F307" s="23" t="s">
        <v>1322</v>
      </c>
      <c r="G307" s="23" t="s">
        <v>2420</v>
      </c>
      <c r="H307" s="23" t="s">
        <v>2616</v>
      </c>
      <c r="I307" s="3">
        <v>41036</v>
      </c>
      <c r="J307" s="23" t="s">
        <v>2421</v>
      </c>
      <c r="K307" s="23" t="s">
        <v>2422</v>
      </c>
      <c r="L307" s="23" t="s">
        <v>4566</v>
      </c>
      <c r="M307" s="23" t="s">
        <v>2423</v>
      </c>
      <c r="N307" s="23" t="s">
        <v>2733</v>
      </c>
      <c r="O307" s="23" t="s">
        <v>1998</v>
      </c>
      <c r="P307" s="3">
        <v>41036</v>
      </c>
      <c r="Q307" s="37" t="s">
        <v>458</v>
      </c>
      <c r="R307" s="23" t="s">
        <v>10067</v>
      </c>
      <c r="S307" s="23" t="s">
        <v>10068</v>
      </c>
      <c r="T307" s="23" t="s">
        <v>4074</v>
      </c>
      <c r="U307" t="s">
        <v>3436</v>
      </c>
      <c r="V307" s="237">
        <v>19</v>
      </c>
      <c r="W307">
        <v>9</v>
      </c>
      <c r="X307">
        <v>12</v>
      </c>
      <c r="Y307">
        <v>42</v>
      </c>
      <c r="Z307">
        <v>4</v>
      </c>
      <c r="AA307">
        <v>47</v>
      </c>
      <c r="AC307" s="26" t="str">
        <f t="shared" si="8"/>
        <v>19º9'12''</v>
      </c>
      <c r="AD307" s="26" t="str">
        <f t="shared" si="9"/>
        <v>42º4'47''</v>
      </c>
    </row>
    <row r="308" spans="1:30" ht="18" customHeight="1">
      <c r="A308" s="23">
        <v>3318</v>
      </c>
      <c r="B308" s="23">
        <v>3318</v>
      </c>
      <c r="C308" s="3">
        <v>41015</v>
      </c>
      <c r="D308" s="3">
        <v>41119</v>
      </c>
      <c r="E308" s="23" t="s">
        <v>1321</v>
      </c>
      <c r="F308" s="23" t="s">
        <v>1322</v>
      </c>
      <c r="G308" s="23" t="s">
        <v>2424</v>
      </c>
      <c r="H308" s="23" t="s">
        <v>7676</v>
      </c>
      <c r="I308" s="3">
        <v>41152</v>
      </c>
      <c r="J308" s="23" t="s">
        <v>2425</v>
      </c>
      <c r="K308" s="23" t="s">
        <v>3970</v>
      </c>
      <c r="L308" s="23" t="s">
        <v>4567</v>
      </c>
      <c r="M308" s="23" t="s">
        <v>2426</v>
      </c>
      <c r="N308" s="23" t="s">
        <v>7677</v>
      </c>
      <c r="O308" s="23" t="s">
        <v>4973</v>
      </c>
      <c r="P308" s="3">
        <v>41173</v>
      </c>
      <c r="Q308" s="37" t="s">
        <v>15463</v>
      </c>
      <c r="R308" s="23" t="s">
        <v>10069</v>
      </c>
      <c r="S308" s="23" t="s">
        <v>10070</v>
      </c>
      <c r="T308" t="s">
        <v>4074</v>
      </c>
      <c r="U308" t="s">
        <v>15028</v>
      </c>
      <c r="V308" s="237">
        <v>20</v>
      </c>
      <c r="W308">
        <v>48</v>
      </c>
      <c r="X308">
        <v>13</v>
      </c>
      <c r="Y308">
        <v>42</v>
      </c>
      <c r="Z308">
        <v>48</v>
      </c>
      <c r="AA308">
        <v>57</v>
      </c>
      <c r="AC308" s="26" t="str">
        <f t="shared" si="8"/>
        <v>20º48'13''</v>
      </c>
      <c r="AD308" s="26" t="str">
        <f t="shared" si="9"/>
        <v>42º48'57''</v>
      </c>
    </row>
    <row r="309" spans="1:30" ht="18" customHeight="1">
      <c r="A309" s="23">
        <v>3320</v>
      </c>
      <c r="B309" s="23">
        <v>3320</v>
      </c>
      <c r="C309" s="3">
        <v>41015</v>
      </c>
      <c r="D309" s="3">
        <v>41129</v>
      </c>
      <c r="E309" s="23" t="s">
        <v>1321</v>
      </c>
      <c r="F309" s="23" t="s">
        <v>1322</v>
      </c>
      <c r="G309" s="23" t="s">
        <v>4568</v>
      </c>
      <c r="H309" s="23" t="s">
        <v>9343</v>
      </c>
      <c r="I309" s="3">
        <v>41141</v>
      </c>
      <c r="J309" s="23" t="s">
        <v>2427</v>
      </c>
      <c r="K309" s="23" t="s">
        <v>4569</v>
      </c>
      <c r="L309" s="23" t="s">
        <v>4570</v>
      </c>
      <c r="M309" s="23" t="s">
        <v>6051</v>
      </c>
      <c r="N309" s="23" t="s">
        <v>9401</v>
      </c>
      <c r="O309" s="23" t="s">
        <v>7306</v>
      </c>
      <c r="P309" s="3">
        <v>41233</v>
      </c>
      <c r="Q309" s="37" t="s">
        <v>4571</v>
      </c>
      <c r="R309" s="23" t="s">
        <v>10071</v>
      </c>
      <c r="S309" s="23" t="s">
        <v>10072</v>
      </c>
      <c r="T309" t="s">
        <v>15024</v>
      </c>
      <c r="U309" t="s">
        <v>15084</v>
      </c>
      <c r="V309" s="237">
        <v>17</v>
      </c>
      <c r="W309">
        <v>18</v>
      </c>
      <c r="X309">
        <v>46</v>
      </c>
      <c r="Y309">
        <v>44</v>
      </c>
      <c r="Z309">
        <v>13</v>
      </c>
      <c r="AA309">
        <v>55</v>
      </c>
      <c r="AC309" s="26" t="str">
        <f t="shared" si="8"/>
        <v>17º18'46''</v>
      </c>
      <c r="AD309" s="26" t="str">
        <f t="shared" si="9"/>
        <v>44º13'55''</v>
      </c>
    </row>
    <row r="310" spans="1:30" ht="18" customHeight="1">
      <c r="A310" s="23">
        <v>3323</v>
      </c>
      <c r="B310" s="23">
        <v>3323</v>
      </c>
      <c r="C310" s="3">
        <v>41015</v>
      </c>
      <c r="D310" s="3">
        <v>41119</v>
      </c>
      <c r="E310" s="23" t="s">
        <v>1321</v>
      </c>
      <c r="F310" s="23" t="s">
        <v>1322</v>
      </c>
      <c r="G310" s="23" t="s">
        <v>2428</v>
      </c>
      <c r="H310" s="23" t="s">
        <v>5750</v>
      </c>
      <c r="I310" s="3">
        <v>41123</v>
      </c>
      <c r="J310" s="23" t="s">
        <v>2429</v>
      </c>
      <c r="K310" s="23" t="s">
        <v>3971</v>
      </c>
      <c r="L310" s="23" t="s">
        <v>4572</v>
      </c>
      <c r="M310" s="23" t="s">
        <v>2430</v>
      </c>
      <c r="N310" s="23" t="s">
        <v>5751</v>
      </c>
      <c r="O310" s="23" t="s">
        <v>5355</v>
      </c>
      <c r="P310" s="3">
        <v>41123</v>
      </c>
      <c r="Q310" s="37" t="s">
        <v>458</v>
      </c>
      <c r="R310" s="23" t="s">
        <v>10073</v>
      </c>
      <c r="S310" s="23" t="s">
        <v>10074</v>
      </c>
      <c r="T310" s="37" t="s">
        <v>4074</v>
      </c>
      <c r="U310" t="s">
        <v>4257</v>
      </c>
      <c r="V310" s="237">
        <v>18</v>
      </c>
      <c r="W310">
        <v>49</v>
      </c>
      <c r="X310">
        <v>32</v>
      </c>
      <c r="Y310">
        <v>42</v>
      </c>
      <c r="Z310">
        <v>28</v>
      </c>
      <c r="AA310">
        <v>48</v>
      </c>
      <c r="AC310" s="26" t="str">
        <f t="shared" si="8"/>
        <v>18º49'32''</v>
      </c>
      <c r="AD310" s="26" t="str">
        <f t="shared" si="9"/>
        <v>42º28'48''</v>
      </c>
    </row>
    <row r="311" spans="1:30" ht="18" customHeight="1">
      <c r="A311" s="23">
        <v>3325</v>
      </c>
      <c r="B311" s="23">
        <v>3325</v>
      </c>
      <c r="C311" s="3">
        <v>41015</v>
      </c>
      <c r="D311" s="3">
        <v>41060</v>
      </c>
      <c r="E311" s="23" t="s">
        <v>1321</v>
      </c>
      <c r="F311" s="23" t="s">
        <v>1322</v>
      </c>
      <c r="G311" s="23" t="s">
        <v>2431</v>
      </c>
      <c r="H311" s="23" t="s">
        <v>2734</v>
      </c>
      <c r="I311" s="3">
        <v>41033</v>
      </c>
      <c r="J311" s="23" t="s">
        <v>2432</v>
      </c>
      <c r="K311" s="23" t="s">
        <v>2433</v>
      </c>
      <c r="L311" s="23" t="s">
        <v>4573</v>
      </c>
      <c r="M311" s="23" t="s">
        <v>2434</v>
      </c>
      <c r="N311" s="23" t="s">
        <v>2735</v>
      </c>
      <c r="O311" s="23" t="s">
        <v>1411</v>
      </c>
      <c r="P311" s="3">
        <v>41033</v>
      </c>
      <c r="Q311" s="37" t="s">
        <v>458</v>
      </c>
      <c r="R311" s="23" t="s">
        <v>10075</v>
      </c>
      <c r="S311" s="23" t="s">
        <v>10076</v>
      </c>
      <c r="T311" s="23" t="s">
        <v>4074</v>
      </c>
      <c r="U311" s="23" t="s">
        <v>458</v>
      </c>
      <c r="V311" s="237">
        <v>17</v>
      </c>
      <c r="W311">
        <v>46</v>
      </c>
      <c r="X311">
        <v>11</v>
      </c>
      <c r="Y311">
        <v>47</v>
      </c>
      <c r="Z311">
        <v>5</v>
      </c>
      <c r="AA311">
        <v>38</v>
      </c>
      <c r="AC311" s="26" t="str">
        <f t="shared" si="8"/>
        <v>17º46'11''</v>
      </c>
      <c r="AD311" s="26" t="str">
        <f t="shared" si="9"/>
        <v>47º5'38''</v>
      </c>
    </row>
    <row r="312" spans="1:30" ht="18" customHeight="1">
      <c r="A312" s="23">
        <v>3326</v>
      </c>
      <c r="B312" s="23">
        <v>3326</v>
      </c>
      <c r="C312" s="3">
        <v>41015</v>
      </c>
      <c r="D312" s="3">
        <v>41060</v>
      </c>
      <c r="E312" s="23" t="s">
        <v>1321</v>
      </c>
      <c r="F312" s="23" t="s">
        <v>1322</v>
      </c>
      <c r="G312" s="23" t="s">
        <v>2435</v>
      </c>
      <c r="H312" s="23" t="s">
        <v>2674</v>
      </c>
      <c r="I312" s="3">
        <v>41031</v>
      </c>
      <c r="J312" s="23" t="s">
        <v>2436</v>
      </c>
      <c r="K312" s="23" t="s">
        <v>2437</v>
      </c>
      <c r="L312" s="23" t="s">
        <v>4574</v>
      </c>
      <c r="M312" s="23" t="s">
        <v>2438</v>
      </c>
      <c r="N312" s="23" t="s">
        <v>2708</v>
      </c>
      <c r="O312" s="23" t="s">
        <v>1733</v>
      </c>
      <c r="P312" s="3">
        <v>41031</v>
      </c>
      <c r="Q312" s="37" t="s">
        <v>458</v>
      </c>
      <c r="R312" s="214">
        <v>10148192</v>
      </c>
      <c r="S312" s="23" t="s">
        <v>10077</v>
      </c>
      <c r="T312" s="23" t="s">
        <v>4074</v>
      </c>
      <c r="U312" t="s">
        <v>15085</v>
      </c>
      <c r="V312" s="237">
        <v>22</v>
      </c>
      <c r="W312">
        <v>3</v>
      </c>
      <c r="X312">
        <v>57</v>
      </c>
      <c r="Y312">
        <v>45</v>
      </c>
      <c r="Z312">
        <v>32</v>
      </c>
      <c r="AA312">
        <v>24</v>
      </c>
      <c r="AC312" s="26" t="str">
        <f t="shared" si="8"/>
        <v>22º3'57''</v>
      </c>
      <c r="AD312" s="26" t="str">
        <f t="shared" si="9"/>
        <v>45º32'24''</v>
      </c>
    </row>
    <row r="313" spans="1:30" ht="18" customHeight="1">
      <c r="A313" s="23">
        <v>3327</v>
      </c>
      <c r="B313" s="23">
        <v>3327</v>
      </c>
      <c r="C313" s="3">
        <v>41015</v>
      </c>
      <c r="D313" s="3">
        <v>41060</v>
      </c>
      <c r="E313" s="23" t="s">
        <v>1321</v>
      </c>
      <c r="F313" s="23" t="s">
        <v>1322</v>
      </c>
      <c r="G313" s="23" t="s">
        <v>2439</v>
      </c>
      <c r="H313" s="23" t="s">
        <v>2617</v>
      </c>
      <c r="I313" s="3">
        <v>41032</v>
      </c>
      <c r="J313" s="23" t="s">
        <v>2440</v>
      </c>
      <c r="K313" s="23" t="s">
        <v>2441</v>
      </c>
      <c r="L313" s="23" t="s">
        <v>4575</v>
      </c>
      <c r="M313" s="23" t="s">
        <v>2442</v>
      </c>
      <c r="N313" s="23" t="s">
        <v>2720</v>
      </c>
      <c r="O313" s="23" t="s">
        <v>1992</v>
      </c>
      <c r="P313" s="3">
        <v>41032</v>
      </c>
      <c r="Q313" s="37" t="s">
        <v>458</v>
      </c>
      <c r="R313" s="23" t="s">
        <v>10078</v>
      </c>
      <c r="S313" s="23" t="s">
        <v>10079</v>
      </c>
      <c r="T313" s="23" t="s">
        <v>4074</v>
      </c>
      <c r="U313" t="s">
        <v>3436</v>
      </c>
      <c r="V313" s="237">
        <v>19</v>
      </c>
      <c r="W313">
        <v>26</v>
      </c>
      <c r="X313">
        <v>58</v>
      </c>
      <c r="Y313">
        <v>42</v>
      </c>
      <c r="Z313">
        <v>12</v>
      </c>
      <c r="AA313">
        <v>49</v>
      </c>
      <c r="AC313" s="26" t="str">
        <f t="shared" si="8"/>
        <v>19º26'58''</v>
      </c>
      <c r="AD313" s="26" t="str">
        <f t="shared" si="9"/>
        <v>42º12'49''</v>
      </c>
    </row>
    <row r="314" spans="1:30" ht="18" customHeight="1">
      <c r="A314" s="23">
        <v>3328</v>
      </c>
      <c r="B314" s="23">
        <v>3328</v>
      </c>
      <c r="C314" s="3">
        <v>41015</v>
      </c>
      <c r="D314" s="3">
        <v>41119</v>
      </c>
      <c r="E314" s="23" t="s">
        <v>1321</v>
      </c>
      <c r="F314" s="23" t="s">
        <v>1322</v>
      </c>
      <c r="G314" s="23" t="s">
        <v>2443</v>
      </c>
      <c r="H314" s="23" t="s">
        <v>5236</v>
      </c>
      <c r="I314" s="3">
        <v>41114</v>
      </c>
      <c r="J314" s="23" t="s">
        <v>2444</v>
      </c>
      <c r="K314" s="23" t="s">
        <v>3972</v>
      </c>
      <c r="L314" s="23" t="s">
        <v>4576</v>
      </c>
      <c r="M314" s="23" t="s">
        <v>2446</v>
      </c>
      <c r="N314" s="23" t="s">
        <v>5625</v>
      </c>
      <c r="O314" s="23" t="s">
        <v>1339</v>
      </c>
      <c r="P314" s="3">
        <v>41114</v>
      </c>
      <c r="Q314" s="37" t="s">
        <v>3910</v>
      </c>
      <c r="R314" s="23" t="s">
        <v>10080</v>
      </c>
      <c r="S314" s="23" t="s">
        <v>10081</v>
      </c>
      <c r="T314" t="s">
        <v>4074</v>
      </c>
      <c r="U314" t="s">
        <v>5145</v>
      </c>
      <c r="V314" s="237">
        <v>21</v>
      </c>
      <c r="W314">
        <v>9</v>
      </c>
      <c r="X314">
        <v>15</v>
      </c>
      <c r="Y314">
        <v>44</v>
      </c>
      <c r="Z314">
        <v>44</v>
      </c>
      <c r="AA314">
        <v>53</v>
      </c>
      <c r="AC314" s="26" t="str">
        <f t="shared" si="8"/>
        <v>21º9'15''</v>
      </c>
      <c r="AD314" s="26" t="str">
        <f t="shared" si="9"/>
        <v>44º44'53''</v>
      </c>
    </row>
    <row r="315" spans="1:30" ht="18" customHeight="1">
      <c r="A315" s="23">
        <v>3329</v>
      </c>
      <c r="B315" s="23">
        <v>3329</v>
      </c>
      <c r="C315" s="3">
        <v>41015</v>
      </c>
      <c r="D315" s="3">
        <v>41078</v>
      </c>
      <c r="E315" s="23" t="s">
        <v>1321</v>
      </c>
      <c r="F315" s="23" t="s">
        <v>1322</v>
      </c>
      <c r="G315" s="23" t="s">
        <v>2447</v>
      </c>
      <c r="H315" s="23" t="s">
        <v>3110</v>
      </c>
      <c r="I315" s="3">
        <v>41054</v>
      </c>
      <c r="J315" s="23" t="s">
        <v>2448</v>
      </c>
      <c r="K315" s="23" t="s">
        <v>2736</v>
      </c>
      <c r="L315" s="23" t="s">
        <v>4577</v>
      </c>
      <c r="M315" s="23" t="s">
        <v>2449</v>
      </c>
      <c r="N315" s="23" t="s">
        <v>3243</v>
      </c>
      <c r="O315" s="23" t="s">
        <v>1339</v>
      </c>
      <c r="P315" s="3">
        <v>41054</v>
      </c>
      <c r="Q315" s="37" t="s">
        <v>3082</v>
      </c>
      <c r="R315" s="23" t="s">
        <v>10082</v>
      </c>
      <c r="S315" s="23" t="s">
        <v>10083</v>
      </c>
      <c r="T315" t="s">
        <v>4074</v>
      </c>
      <c r="U315" s="23" t="s">
        <v>458</v>
      </c>
      <c r="V315" s="237">
        <v>21</v>
      </c>
      <c r="W315">
        <v>10</v>
      </c>
      <c r="X315">
        <v>29</v>
      </c>
      <c r="Y315">
        <v>44</v>
      </c>
      <c r="Z315">
        <v>55</v>
      </c>
      <c r="AA315">
        <v>30</v>
      </c>
      <c r="AC315" s="26" t="str">
        <f t="shared" si="8"/>
        <v>21º10'29''</v>
      </c>
      <c r="AD315" s="26" t="str">
        <f t="shared" si="9"/>
        <v>44º55'30''</v>
      </c>
    </row>
    <row r="316" spans="1:30" ht="18" customHeight="1">
      <c r="A316" s="23">
        <v>3330</v>
      </c>
      <c r="B316" s="23">
        <v>3330</v>
      </c>
      <c r="C316" s="3">
        <v>41015</v>
      </c>
      <c r="D316" s="3">
        <v>41115</v>
      </c>
      <c r="E316" s="23" t="s">
        <v>1321</v>
      </c>
      <c r="F316" s="23" t="s">
        <v>1322</v>
      </c>
      <c r="G316" s="23" t="s">
        <v>2450</v>
      </c>
      <c r="H316" s="23" t="s">
        <v>5321</v>
      </c>
      <c r="I316" s="3">
        <v>41116</v>
      </c>
      <c r="J316" s="23" t="s">
        <v>2451</v>
      </c>
      <c r="K316" s="23" t="s">
        <v>3973</v>
      </c>
      <c r="L316" s="23" t="s">
        <v>4578</v>
      </c>
      <c r="M316" s="23" t="s">
        <v>2452</v>
      </c>
      <c r="N316" s="23" t="s">
        <v>5349</v>
      </c>
      <c r="O316" s="23" t="s">
        <v>5389</v>
      </c>
      <c r="P316" s="3">
        <v>41116</v>
      </c>
      <c r="Q316" s="37" t="s">
        <v>3910</v>
      </c>
      <c r="R316" s="23" t="s">
        <v>10084</v>
      </c>
      <c r="S316" s="23" t="s">
        <v>10085</v>
      </c>
      <c r="T316" t="s">
        <v>4074</v>
      </c>
      <c r="U316" s="23" t="s">
        <v>458</v>
      </c>
      <c r="V316" s="237">
        <v>20</v>
      </c>
      <c r="W316">
        <v>56</v>
      </c>
      <c r="X316">
        <v>16</v>
      </c>
      <c r="Y316">
        <v>45</v>
      </c>
      <c r="Z316">
        <v>49</v>
      </c>
      <c r="AA316">
        <v>36</v>
      </c>
      <c r="AC316" s="26" t="str">
        <f t="shared" si="8"/>
        <v>20º56'16''</v>
      </c>
      <c r="AD316" s="26" t="str">
        <f t="shared" si="9"/>
        <v>45º49'36''</v>
      </c>
    </row>
    <row r="317" spans="1:30" ht="18" customHeight="1">
      <c r="A317" s="23">
        <v>3336</v>
      </c>
      <c r="B317" s="23">
        <v>3336</v>
      </c>
      <c r="C317" s="3">
        <v>41016</v>
      </c>
      <c r="D317" s="3">
        <v>41116</v>
      </c>
      <c r="E317" s="23" t="s">
        <v>1321</v>
      </c>
      <c r="F317" s="23" t="s">
        <v>1322</v>
      </c>
      <c r="G317" s="23" t="s">
        <v>2478</v>
      </c>
      <c r="H317" s="23" t="s">
        <v>5322</v>
      </c>
      <c r="I317" s="3">
        <v>41123</v>
      </c>
      <c r="J317" s="23" t="s">
        <v>2479</v>
      </c>
      <c r="K317" s="23" t="s">
        <v>3974</v>
      </c>
      <c r="L317" s="23" t="s">
        <v>4579</v>
      </c>
      <c r="M317" s="23" t="s">
        <v>2480</v>
      </c>
      <c r="N317" s="23" t="s">
        <v>5752</v>
      </c>
      <c r="O317" s="23" t="s">
        <v>5724</v>
      </c>
      <c r="P317" s="3">
        <v>41124</v>
      </c>
      <c r="Q317" s="37" t="s">
        <v>458</v>
      </c>
      <c r="R317" s="23" t="s">
        <v>10086</v>
      </c>
      <c r="S317" s="23" t="s">
        <v>10087</v>
      </c>
      <c r="T317" s="37" t="s">
        <v>4074</v>
      </c>
      <c r="U317" t="s">
        <v>15086</v>
      </c>
      <c r="V317" s="237">
        <v>16</v>
      </c>
      <c r="W317">
        <v>8</v>
      </c>
      <c r="X317">
        <v>38</v>
      </c>
      <c r="Y317">
        <v>40</v>
      </c>
      <c r="Z317">
        <v>17</v>
      </c>
      <c r="AA317">
        <v>28</v>
      </c>
      <c r="AC317" s="26" t="str">
        <f t="shared" si="8"/>
        <v>16º8'38''</v>
      </c>
      <c r="AD317" s="26" t="str">
        <f t="shared" si="9"/>
        <v>40º17'28''</v>
      </c>
    </row>
    <row r="318" spans="1:30" ht="18" customHeight="1">
      <c r="A318" s="23">
        <v>3335</v>
      </c>
      <c r="B318" s="23">
        <v>3335</v>
      </c>
      <c r="C318" s="3">
        <v>41016</v>
      </c>
      <c r="D318" s="3">
        <v>41061</v>
      </c>
      <c r="E318" s="23" t="s">
        <v>1321</v>
      </c>
      <c r="F318" s="23" t="s">
        <v>1322</v>
      </c>
      <c r="G318" s="23" t="s">
        <v>2481</v>
      </c>
      <c r="H318" s="23" t="s">
        <v>3248</v>
      </c>
      <c r="I318" s="3">
        <v>41059</v>
      </c>
      <c r="J318" s="23" t="s">
        <v>2482</v>
      </c>
      <c r="K318" s="23" t="s">
        <v>2483</v>
      </c>
      <c r="L318" s="23" t="s">
        <v>4580</v>
      </c>
      <c r="M318" s="23" t="s">
        <v>2484</v>
      </c>
      <c r="N318" s="23" t="s">
        <v>3418</v>
      </c>
      <c r="O318" s="23" t="s">
        <v>3419</v>
      </c>
      <c r="P318" s="3">
        <v>41059</v>
      </c>
      <c r="Q318" s="37" t="s">
        <v>458</v>
      </c>
      <c r="R318" s="23" t="s">
        <v>10088</v>
      </c>
      <c r="S318" s="23" t="s">
        <v>10089</v>
      </c>
      <c r="T318" s="37" t="s">
        <v>4074</v>
      </c>
      <c r="U318" t="s">
        <v>3437</v>
      </c>
      <c r="V318" s="237">
        <v>16</v>
      </c>
      <c r="W318">
        <v>33</v>
      </c>
      <c r="X318">
        <v>52</v>
      </c>
      <c r="Y318">
        <v>41</v>
      </c>
      <c r="Z318">
        <v>30</v>
      </c>
      <c r="AA318">
        <v>0</v>
      </c>
      <c r="AC318" s="26" t="str">
        <f t="shared" si="8"/>
        <v>16º33'52''</v>
      </c>
      <c r="AD318" s="26" t="str">
        <f t="shared" si="9"/>
        <v>41º30'0''</v>
      </c>
    </row>
    <row r="319" spans="1:30" ht="18" customHeight="1">
      <c r="A319" s="23">
        <v>3333</v>
      </c>
      <c r="B319" s="23">
        <v>3333</v>
      </c>
      <c r="C319" s="3">
        <v>41016</v>
      </c>
      <c r="D319" s="3">
        <v>41061</v>
      </c>
      <c r="E319" s="23" t="s">
        <v>1321</v>
      </c>
      <c r="F319" s="23" t="s">
        <v>1322</v>
      </c>
      <c r="G319" s="23" t="s">
        <v>2485</v>
      </c>
      <c r="H319" s="23" t="s">
        <v>2709</v>
      </c>
      <c r="I319" s="3">
        <v>41053</v>
      </c>
      <c r="J319" s="23" t="s">
        <v>2486</v>
      </c>
      <c r="K319" s="23" t="s">
        <v>2487</v>
      </c>
      <c r="L319" s="23" t="s">
        <v>4581</v>
      </c>
      <c r="M319" s="23" t="s">
        <v>2488</v>
      </c>
      <c r="N319" s="23" t="s">
        <v>3168</v>
      </c>
      <c r="O319" s="23" t="s">
        <v>2418</v>
      </c>
      <c r="P319" s="3">
        <v>41053</v>
      </c>
      <c r="Q319" s="37" t="s">
        <v>458</v>
      </c>
      <c r="R319" s="23" t="s">
        <v>10090</v>
      </c>
      <c r="S319" s="23" t="s">
        <v>10091</v>
      </c>
      <c r="T319" s="37" t="s">
        <v>4074</v>
      </c>
      <c r="U319" s="23" t="s">
        <v>458</v>
      </c>
      <c r="V319" s="237">
        <v>21</v>
      </c>
      <c r="W319">
        <v>4</v>
      </c>
      <c r="X319">
        <v>43</v>
      </c>
      <c r="Y319">
        <v>47</v>
      </c>
      <c r="Z319">
        <v>2</v>
      </c>
      <c r="AA319">
        <v>46</v>
      </c>
      <c r="AC319" s="26" t="str">
        <f t="shared" si="8"/>
        <v>21º4'43''</v>
      </c>
      <c r="AD319" s="26" t="str">
        <f t="shared" si="9"/>
        <v>47º2'46''</v>
      </c>
    </row>
    <row r="320" spans="1:30" ht="18" customHeight="1">
      <c r="A320" s="23">
        <v>3332</v>
      </c>
      <c r="B320" s="23">
        <v>3332</v>
      </c>
      <c r="C320" s="3">
        <v>41016</v>
      </c>
      <c r="D320" s="3">
        <v>41061</v>
      </c>
      <c r="E320" s="23" t="s">
        <v>1321</v>
      </c>
      <c r="F320" s="23" t="s">
        <v>1322</v>
      </c>
      <c r="G320" s="23" t="s">
        <v>2489</v>
      </c>
      <c r="H320" s="23" t="s">
        <v>2618</v>
      </c>
      <c r="I320" s="3">
        <v>41023</v>
      </c>
      <c r="J320" s="23" t="s">
        <v>2490</v>
      </c>
      <c r="K320" s="23" t="s">
        <v>2491</v>
      </c>
      <c r="L320" s="23" t="s">
        <v>4582</v>
      </c>
      <c r="M320" s="23" t="s">
        <v>2492</v>
      </c>
      <c r="N320" s="23" t="s">
        <v>2643</v>
      </c>
      <c r="O320" s="23" t="s">
        <v>2644</v>
      </c>
      <c r="P320" s="3">
        <v>41023</v>
      </c>
      <c r="Q320" s="37" t="s">
        <v>458</v>
      </c>
      <c r="R320" s="23" t="s">
        <v>10092</v>
      </c>
      <c r="S320" s="23" t="s">
        <v>10093</v>
      </c>
      <c r="T320" s="37" t="s">
        <v>4074</v>
      </c>
      <c r="U320" s="23" t="s">
        <v>458</v>
      </c>
      <c r="V320" s="237">
        <v>20</v>
      </c>
      <c r="W320">
        <v>23</v>
      </c>
      <c r="X320">
        <v>17</v>
      </c>
      <c r="Y320">
        <v>44</v>
      </c>
      <c r="Z320">
        <v>29</v>
      </c>
      <c r="AA320">
        <v>4</v>
      </c>
      <c r="AC320" s="26" t="str">
        <f t="shared" si="8"/>
        <v>20º23'17''</v>
      </c>
      <c r="AD320" s="26" t="str">
        <f t="shared" si="9"/>
        <v>44º29'4''</v>
      </c>
    </row>
    <row r="321" spans="1:30" ht="18" customHeight="1">
      <c r="A321" s="23">
        <v>3340</v>
      </c>
      <c r="B321" s="23">
        <v>3340</v>
      </c>
      <c r="C321" s="3">
        <v>41017</v>
      </c>
      <c r="D321" s="3">
        <v>41062</v>
      </c>
      <c r="E321" s="23" t="s">
        <v>1321</v>
      </c>
      <c r="F321" s="23" t="s">
        <v>1322</v>
      </c>
      <c r="G321" s="23" t="s">
        <v>2513</v>
      </c>
      <c r="H321" s="23" t="s">
        <v>2647</v>
      </c>
      <c r="I321" s="3">
        <v>41032</v>
      </c>
      <c r="J321" s="23" t="s">
        <v>2514</v>
      </c>
      <c r="K321" s="23" t="s">
        <v>2515</v>
      </c>
      <c r="L321" s="23" t="s">
        <v>4583</v>
      </c>
      <c r="M321" s="23" t="s">
        <v>2516</v>
      </c>
      <c r="N321" s="23" t="s">
        <v>2721</v>
      </c>
      <c r="O321" s="23" t="s">
        <v>2722</v>
      </c>
      <c r="P321" s="3">
        <v>41032</v>
      </c>
      <c r="Q321" s="37" t="s">
        <v>458</v>
      </c>
      <c r="R321" s="23" t="s">
        <v>10094</v>
      </c>
      <c r="S321" s="23" t="s">
        <v>10095</v>
      </c>
      <c r="T321" s="37" t="s">
        <v>4074</v>
      </c>
      <c r="U321" t="s">
        <v>3436</v>
      </c>
      <c r="V321" s="237">
        <v>21</v>
      </c>
      <c r="W321">
        <v>59</v>
      </c>
      <c r="X321">
        <v>52</v>
      </c>
      <c r="Y321">
        <v>45</v>
      </c>
      <c r="Z321">
        <v>17</v>
      </c>
      <c r="AA321">
        <v>24</v>
      </c>
      <c r="AC321" s="26" t="str">
        <f t="shared" si="8"/>
        <v>21º59'52''</v>
      </c>
      <c r="AD321" s="26" t="str">
        <f t="shared" si="9"/>
        <v>45º17'24''</v>
      </c>
    </row>
    <row r="322" spans="1:30" ht="18" customHeight="1">
      <c r="A322" s="23">
        <v>3341</v>
      </c>
      <c r="B322" s="23">
        <v>3341</v>
      </c>
      <c r="C322" s="3">
        <v>41017</v>
      </c>
      <c r="D322" s="3">
        <v>41117</v>
      </c>
      <c r="E322" s="23" t="s">
        <v>1321</v>
      </c>
      <c r="F322" s="23" t="s">
        <v>1322</v>
      </c>
      <c r="G322" s="23" t="s">
        <v>2517</v>
      </c>
      <c r="H322" s="23" t="s">
        <v>5004</v>
      </c>
      <c r="I322" s="3">
        <v>41107</v>
      </c>
      <c r="J322" s="23" t="s">
        <v>2518</v>
      </c>
      <c r="K322" s="23" t="s">
        <v>3975</v>
      </c>
      <c r="L322" s="23" t="s">
        <v>4584</v>
      </c>
      <c r="M322" s="23" t="s">
        <v>2519</v>
      </c>
      <c r="N322" s="23" t="s">
        <v>5163</v>
      </c>
      <c r="O322" s="23" t="s">
        <v>5147</v>
      </c>
      <c r="P322" s="3">
        <v>41107</v>
      </c>
      <c r="Q322" s="37" t="s">
        <v>458</v>
      </c>
      <c r="R322" s="23" t="s">
        <v>10096</v>
      </c>
      <c r="S322" s="23" t="s">
        <v>10097</v>
      </c>
      <c r="T322" s="37" t="s">
        <v>4074</v>
      </c>
      <c r="U322" t="s">
        <v>5146</v>
      </c>
      <c r="V322" s="237">
        <v>19</v>
      </c>
      <c r="W322">
        <v>57</v>
      </c>
      <c r="X322">
        <v>11</v>
      </c>
      <c r="Y322">
        <v>44</v>
      </c>
      <c r="Z322">
        <v>20</v>
      </c>
      <c r="AA322">
        <v>27</v>
      </c>
      <c r="AC322" s="26" t="str">
        <f t="shared" si="8"/>
        <v>19º57'11''</v>
      </c>
      <c r="AD322" s="26" t="str">
        <f t="shared" si="9"/>
        <v>44º20'27''</v>
      </c>
    </row>
    <row r="323" spans="1:30" ht="18" customHeight="1">
      <c r="A323" s="23">
        <v>3342</v>
      </c>
      <c r="B323" s="23">
        <v>3342</v>
      </c>
      <c r="C323" s="3">
        <v>41017</v>
      </c>
      <c r="D323" s="3">
        <v>41117</v>
      </c>
      <c r="E323" s="23" t="s">
        <v>1321</v>
      </c>
      <c r="F323" s="23" t="s">
        <v>1322</v>
      </c>
      <c r="G323" s="23" t="s">
        <v>2520</v>
      </c>
      <c r="H323" s="23" t="s">
        <v>5323</v>
      </c>
      <c r="I323" s="3">
        <v>41115</v>
      </c>
      <c r="J323" s="23" t="s">
        <v>2521</v>
      </c>
      <c r="K323" s="23" t="s">
        <v>3976</v>
      </c>
      <c r="L323" s="23" t="s">
        <v>4585</v>
      </c>
      <c r="M323" s="23" t="s">
        <v>2522</v>
      </c>
      <c r="N323" s="23" t="s">
        <v>5324</v>
      </c>
      <c r="O323" s="23" t="s">
        <v>1358</v>
      </c>
      <c r="P323" s="3">
        <v>41115</v>
      </c>
      <c r="Q323" s="37" t="s">
        <v>3910</v>
      </c>
      <c r="R323" s="23" t="s">
        <v>10098</v>
      </c>
      <c r="S323" s="23" t="s">
        <v>10099</v>
      </c>
      <c r="T323" t="s">
        <v>4074</v>
      </c>
      <c r="U323" t="s">
        <v>5306</v>
      </c>
      <c r="V323" s="237">
        <v>17</v>
      </c>
      <c r="W323">
        <v>37</v>
      </c>
      <c r="X323">
        <v>33</v>
      </c>
      <c r="Y323">
        <v>41</v>
      </c>
      <c r="Z323">
        <v>44</v>
      </c>
      <c r="AA323">
        <v>12</v>
      </c>
      <c r="AC323" s="26" t="str">
        <f t="shared" ref="AC323:AC386" si="10">CONCATENATE(V323,"º",W323,"'",X323,"''")</f>
        <v>17º37'33''</v>
      </c>
      <c r="AD323" s="26" t="str">
        <f t="shared" ref="AD323:AD386" si="11">CONCATENATE(Y323,"º",Z323,"'",AA323,"''")</f>
        <v>41º44'12''</v>
      </c>
    </row>
    <row r="324" spans="1:30" ht="18" customHeight="1">
      <c r="A324" s="23">
        <v>3337</v>
      </c>
      <c r="B324" s="23">
        <v>3337</v>
      </c>
      <c r="C324" s="3">
        <v>41017</v>
      </c>
      <c r="D324" s="3">
        <v>41062</v>
      </c>
      <c r="E324" s="23" t="s">
        <v>1321</v>
      </c>
      <c r="F324" s="23" t="s">
        <v>1322</v>
      </c>
      <c r="G324" s="23" t="s">
        <v>2523</v>
      </c>
      <c r="H324" s="23" t="s">
        <v>2723</v>
      </c>
      <c r="I324" s="3">
        <v>41032</v>
      </c>
      <c r="J324" s="23" t="s">
        <v>2524</v>
      </c>
      <c r="K324" s="23" t="s">
        <v>2525</v>
      </c>
      <c r="L324" s="23" t="s">
        <v>4586</v>
      </c>
      <c r="M324" s="23" t="s">
        <v>2526</v>
      </c>
      <c r="N324" s="23" t="s">
        <v>2724</v>
      </c>
      <c r="O324" s="23" t="s">
        <v>1694</v>
      </c>
      <c r="P324" s="3">
        <v>41032</v>
      </c>
      <c r="Q324" s="37" t="s">
        <v>458</v>
      </c>
      <c r="R324" s="23" t="s">
        <v>10100</v>
      </c>
      <c r="S324" s="23" t="s">
        <v>10101</v>
      </c>
      <c r="T324" s="37" t="s">
        <v>4074</v>
      </c>
      <c r="U324" t="s">
        <v>15064</v>
      </c>
      <c r="V324" s="237">
        <v>15</v>
      </c>
      <c r="W324">
        <v>59</v>
      </c>
      <c r="X324">
        <v>55</v>
      </c>
      <c r="Y324">
        <v>44</v>
      </c>
      <c r="Z324">
        <v>16</v>
      </c>
      <c r="AA324">
        <v>49</v>
      </c>
      <c r="AC324" s="26" t="str">
        <f t="shared" si="10"/>
        <v>15º59'55''</v>
      </c>
      <c r="AD324" s="26" t="str">
        <f t="shared" si="11"/>
        <v>44º16'49''</v>
      </c>
    </row>
    <row r="325" spans="1:30" ht="18" customHeight="1">
      <c r="A325" s="23">
        <v>3339</v>
      </c>
      <c r="B325" s="23">
        <v>3339</v>
      </c>
      <c r="C325" s="3">
        <v>41017</v>
      </c>
      <c r="D325" s="3">
        <v>41104</v>
      </c>
      <c r="E325" s="23" t="s">
        <v>1321</v>
      </c>
      <c r="F325" s="23" t="s">
        <v>1322</v>
      </c>
      <c r="G325" s="23" t="s">
        <v>2527</v>
      </c>
      <c r="H325" s="23" t="s">
        <v>5390</v>
      </c>
      <c r="I325" s="3">
        <v>41123</v>
      </c>
      <c r="J325" s="23" t="s">
        <v>2528</v>
      </c>
      <c r="K325" s="23" t="s">
        <v>3977</v>
      </c>
      <c r="L325" s="23" t="s">
        <v>4587</v>
      </c>
      <c r="M325" s="23" t="s">
        <v>2529</v>
      </c>
      <c r="N325" s="23" t="s">
        <v>5753</v>
      </c>
      <c r="O325" s="23" t="s">
        <v>5726</v>
      </c>
      <c r="P325" s="3">
        <v>41124</v>
      </c>
      <c r="Q325" s="37" t="s">
        <v>458</v>
      </c>
      <c r="R325" s="23" t="s">
        <v>10102</v>
      </c>
      <c r="S325" s="23" t="s">
        <v>10103</v>
      </c>
      <c r="T325" s="37" t="s">
        <v>4074</v>
      </c>
      <c r="U325" t="s">
        <v>15028</v>
      </c>
      <c r="V325" s="237">
        <v>20</v>
      </c>
      <c r="W325">
        <v>27</v>
      </c>
      <c r="X325">
        <v>17</v>
      </c>
      <c r="Y325">
        <v>42</v>
      </c>
      <c r="Z325">
        <v>40</v>
      </c>
      <c r="AA325">
        <v>2</v>
      </c>
      <c r="AC325" s="26" t="str">
        <f t="shared" si="10"/>
        <v>20º27'17''</v>
      </c>
      <c r="AD325" s="26" t="str">
        <f t="shared" si="11"/>
        <v>42º40'2''</v>
      </c>
    </row>
    <row r="326" spans="1:30" ht="18" customHeight="1">
      <c r="A326" s="23">
        <v>3343</v>
      </c>
      <c r="B326" s="23">
        <v>3343</v>
      </c>
      <c r="C326" s="3">
        <v>41017</v>
      </c>
      <c r="D326" s="3">
        <v>41062</v>
      </c>
      <c r="E326" s="23" t="s">
        <v>1321</v>
      </c>
      <c r="F326" s="23" t="s">
        <v>1322</v>
      </c>
      <c r="G326" s="23" t="s">
        <v>2530</v>
      </c>
      <c r="H326" s="23" t="s">
        <v>2710</v>
      </c>
      <c r="I326" s="3">
        <v>41032</v>
      </c>
      <c r="J326" s="23" t="s">
        <v>2531</v>
      </c>
      <c r="K326" s="23" t="s">
        <v>15378</v>
      </c>
      <c r="L326" s="23" t="s">
        <v>4588</v>
      </c>
      <c r="M326" s="23" t="s">
        <v>2532</v>
      </c>
      <c r="N326" s="23" t="s">
        <v>2725</v>
      </c>
      <c r="O326" s="23" t="s">
        <v>1411</v>
      </c>
      <c r="P326" s="3">
        <v>41032</v>
      </c>
      <c r="Q326" s="37" t="s">
        <v>458</v>
      </c>
      <c r="R326" s="23" t="s">
        <v>10104</v>
      </c>
      <c r="S326" s="23" t="s">
        <v>10105</v>
      </c>
      <c r="T326" s="37" t="s">
        <v>4074</v>
      </c>
      <c r="U326" t="s">
        <v>3436</v>
      </c>
      <c r="V326" s="237">
        <v>18</v>
      </c>
      <c r="W326">
        <v>10</v>
      </c>
      <c r="X326">
        <v>40</v>
      </c>
      <c r="Y326">
        <v>46</v>
      </c>
      <c r="Z326">
        <v>48</v>
      </c>
      <c r="AA326">
        <v>23</v>
      </c>
      <c r="AC326" s="26" t="str">
        <f t="shared" si="10"/>
        <v>18º10'40''</v>
      </c>
      <c r="AD326" s="26" t="str">
        <f t="shared" si="11"/>
        <v>46º48'23''</v>
      </c>
    </row>
    <row r="327" spans="1:30" ht="18" customHeight="1">
      <c r="A327" s="23">
        <v>3344</v>
      </c>
      <c r="B327" s="23">
        <v>3344</v>
      </c>
      <c r="C327" s="3">
        <v>41017</v>
      </c>
      <c r="D327" s="3">
        <v>41062</v>
      </c>
      <c r="E327" s="23" t="s">
        <v>1321</v>
      </c>
      <c r="F327" s="23" t="s">
        <v>1322</v>
      </c>
      <c r="G327" s="23" t="s">
        <v>2533</v>
      </c>
      <c r="H327" s="23" t="s">
        <v>2675</v>
      </c>
      <c r="I327" s="3">
        <v>41031</v>
      </c>
      <c r="J327" s="23" t="s">
        <v>2534</v>
      </c>
      <c r="K327" s="23" t="s">
        <v>2535</v>
      </c>
      <c r="L327" s="23" t="s">
        <v>4589</v>
      </c>
      <c r="M327" s="23" t="s">
        <v>2536</v>
      </c>
      <c r="N327" s="23" t="s">
        <v>2711</v>
      </c>
      <c r="O327" s="23" t="s">
        <v>2712</v>
      </c>
      <c r="P327" s="3">
        <v>41031</v>
      </c>
      <c r="Q327" s="23" t="s">
        <v>2676</v>
      </c>
      <c r="R327" s="23" t="s">
        <v>10106</v>
      </c>
      <c r="S327" s="23" t="s">
        <v>10107</v>
      </c>
      <c r="T327" t="s">
        <v>4074</v>
      </c>
      <c r="U327" s="23" t="s">
        <v>458</v>
      </c>
      <c r="V327" s="237">
        <v>19</v>
      </c>
      <c r="W327">
        <v>42</v>
      </c>
      <c r="X327">
        <v>58</v>
      </c>
      <c r="Y327">
        <v>45</v>
      </c>
      <c r="Z327">
        <v>1</v>
      </c>
      <c r="AA327">
        <v>28</v>
      </c>
      <c r="AC327" s="26" t="str">
        <f t="shared" si="10"/>
        <v>19º42'58''</v>
      </c>
      <c r="AD327" s="26" t="str">
        <f t="shared" si="11"/>
        <v>45º1'28''</v>
      </c>
    </row>
    <row r="328" spans="1:30" ht="18" customHeight="1">
      <c r="A328" s="23">
        <v>3346</v>
      </c>
      <c r="B328" s="23">
        <v>3346</v>
      </c>
      <c r="C328" s="3">
        <v>41017</v>
      </c>
      <c r="D328" s="3">
        <v>41117</v>
      </c>
      <c r="E328" s="23" t="s">
        <v>1321</v>
      </c>
      <c r="F328" s="23" t="s">
        <v>1322</v>
      </c>
      <c r="G328" s="23" t="s">
        <v>2537</v>
      </c>
      <c r="H328" s="23" t="s">
        <v>6052</v>
      </c>
      <c r="I328" s="3">
        <v>41131</v>
      </c>
      <c r="J328" s="23" t="s">
        <v>2538</v>
      </c>
      <c r="K328" s="23" t="s">
        <v>3978</v>
      </c>
      <c r="L328" s="23" t="s">
        <v>4590</v>
      </c>
      <c r="M328" s="23">
        <v>3337648264</v>
      </c>
      <c r="N328" s="23" t="s">
        <v>6053</v>
      </c>
      <c r="O328" s="23" t="s">
        <v>5721</v>
      </c>
      <c r="P328" s="3">
        <v>41131</v>
      </c>
      <c r="Q328" s="37" t="s">
        <v>458</v>
      </c>
      <c r="R328" s="23" t="s">
        <v>10108</v>
      </c>
      <c r="S328" s="23" t="s">
        <v>10109</v>
      </c>
      <c r="T328" t="s">
        <v>4074</v>
      </c>
      <c r="U328" t="s">
        <v>15087</v>
      </c>
      <c r="V328" s="237">
        <v>17</v>
      </c>
      <c r="W328">
        <v>4</v>
      </c>
      <c r="X328">
        <v>52</v>
      </c>
      <c r="Y328">
        <v>42</v>
      </c>
      <c r="Z328">
        <v>41</v>
      </c>
      <c r="AA328">
        <v>23</v>
      </c>
      <c r="AC328" s="26" t="str">
        <f t="shared" si="10"/>
        <v>17º4'52''</v>
      </c>
      <c r="AD328" s="26" t="str">
        <f t="shared" si="11"/>
        <v>42º41'23''</v>
      </c>
    </row>
    <row r="329" spans="1:30" ht="18" customHeight="1">
      <c r="A329" s="23">
        <v>3350</v>
      </c>
      <c r="B329" s="23">
        <v>3350</v>
      </c>
      <c r="C329" s="3">
        <v>41019</v>
      </c>
      <c r="D329" s="3">
        <v>41119</v>
      </c>
      <c r="E329" s="23" t="s">
        <v>1321</v>
      </c>
      <c r="F329" s="23" t="s">
        <v>1322</v>
      </c>
      <c r="G329" s="23" t="s">
        <v>2566</v>
      </c>
      <c r="H329" s="23" t="s">
        <v>5391</v>
      </c>
      <c r="I329" s="3">
        <v>41121</v>
      </c>
      <c r="J329" s="23" t="s">
        <v>2567</v>
      </c>
      <c r="K329" s="23" t="s">
        <v>2568</v>
      </c>
      <c r="L329" s="23" t="s">
        <v>4591</v>
      </c>
      <c r="M329" s="23" t="s">
        <v>2569</v>
      </c>
      <c r="N329" s="23" t="s">
        <v>5754</v>
      </c>
      <c r="O329" s="23" t="s">
        <v>5710</v>
      </c>
      <c r="P329" s="3">
        <v>41123</v>
      </c>
      <c r="Q329" s="37" t="s">
        <v>3979</v>
      </c>
      <c r="R329" s="23" t="s">
        <v>10110</v>
      </c>
      <c r="S329" s="23" t="s">
        <v>10111</v>
      </c>
      <c r="T329" t="s">
        <v>4074</v>
      </c>
      <c r="U329" t="s">
        <v>15088</v>
      </c>
      <c r="V329" s="237">
        <v>19</v>
      </c>
      <c r="W329">
        <v>42</v>
      </c>
      <c r="X329">
        <v>33</v>
      </c>
      <c r="Y329">
        <v>42</v>
      </c>
      <c r="Z329">
        <v>44</v>
      </c>
      <c r="AA329">
        <v>18</v>
      </c>
      <c r="AC329" s="26" t="str">
        <f t="shared" si="10"/>
        <v>19º42'33''</v>
      </c>
      <c r="AD329" s="26" t="str">
        <f t="shared" si="11"/>
        <v>42º44'18''</v>
      </c>
    </row>
    <row r="330" spans="1:30" ht="18" customHeight="1">
      <c r="A330" s="23">
        <v>3351</v>
      </c>
      <c r="B330" s="23">
        <v>3351</v>
      </c>
      <c r="C330" s="3">
        <v>41019</v>
      </c>
      <c r="D330" s="3">
        <v>41126</v>
      </c>
      <c r="E330" s="23" t="s">
        <v>1321</v>
      </c>
      <c r="F330" s="23" t="s">
        <v>1322</v>
      </c>
      <c r="G330" s="23" t="s">
        <v>2570</v>
      </c>
      <c r="H330" s="23" t="s">
        <v>5005</v>
      </c>
      <c r="I330" s="3">
        <v>41102</v>
      </c>
      <c r="J330" s="23" t="s">
        <v>2571</v>
      </c>
      <c r="K330" s="23" t="s">
        <v>15379</v>
      </c>
      <c r="L330" s="23" t="s">
        <v>4592</v>
      </c>
      <c r="M330" s="23">
        <v>3735241736</v>
      </c>
      <c r="N330" s="23" t="s">
        <v>5006</v>
      </c>
      <c r="O330" s="23" t="s">
        <v>1358</v>
      </c>
      <c r="P330" s="3">
        <v>41108</v>
      </c>
      <c r="Q330" s="37" t="s">
        <v>4121</v>
      </c>
      <c r="R330" s="23" t="s">
        <v>10112</v>
      </c>
      <c r="S330" s="23" t="s">
        <v>10113</v>
      </c>
      <c r="T330" t="s">
        <v>4074</v>
      </c>
      <c r="U330" t="s">
        <v>15089</v>
      </c>
      <c r="V330" s="237">
        <v>19</v>
      </c>
      <c r="W330">
        <v>20</v>
      </c>
      <c r="X330">
        <v>14</v>
      </c>
      <c r="Y330">
        <v>45</v>
      </c>
      <c r="Z330">
        <v>14</v>
      </c>
      <c r="AA330">
        <v>25</v>
      </c>
      <c r="AC330" s="26" t="str">
        <f t="shared" si="10"/>
        <v>19º20'14''</v>
      </c>
      <c r="AD330" s="26" t="str">
        <f t="shared" si="11"/>
        <v>45º14'25''</v>
      </c>
    </row>
    <row r="331" spans="1:30" ht="18" customHeight="1">
      <c r="A331" s="23">
        <v>3348</v>
      </c>
      <c r="B331" s="23">
        <v>3348</v>
      </c>
      <c r="C331" s="3">
        <v>41019</v>
      </c>
      <c r="D331" s="3">
        <v>41126</v>
      </c>
      <c r="E331" s="23" t="s">
        <v>1321</v>
      </c>
      <c r="F331" s="23" t="s">
        <v>1322</v>
      </c>
      <c r="G331" s="23" t="s">
        <v>2572</v>
      </c>
      <c r="H331" s="23" t="s">
        <v>9094</v>
      </c>
      <c r="I331" s="3">
        <v>41129</v>
      </c>
      <c r="J331" s="23" t="s">
        <v>2573</v>
      </c>
      <c r="K331" s="23" t="s">
        <v>4122</v>
      </c>
      <c r="L331" s="23" t="s">
        <v>4593</v>
      </c>
      <c r="M331" s="23" t="s">
        <v>2574</v>
      </c>
      <c r="N331" s="23" t="s">
        <v>9263</v>
      </c>
      <c r="O331" s="23" t="s">
        <v>5721</v>
      </c>
      <c r="P331" s="3">
        <v>41222</v>
      </c>
      <c r="Q331" s="37" t="s">
        <v>4121</v>
      </c>
      <c r="R331" s="23" t="s">
        <v>10114</v>
      </c>
      <c r="S331" s="23" t="s">
        <v>10115</v>
      </c>
      <c r="T331" t="s">
        <v>4074</v>
      </c>
      <c r="U331" t="s">
        <v>15049</v>
      </c>
      <c r="V331" s="237">
        <v>17</v>
      </c>
      <c r="W331">
        <v>4</v>
      </c>
      <c r="X331">
        <v>50</v>
      </c>
      <c r="Y331">
        <v>40</v>
      </c>
      <c r="Z331">
        <v>42</v>
      </c>
      <c r="AA331">
        <v>57</v>
      </c>
      <c r="AC331" s="26" t="str">
        <f t="shared" si="10"/>
        <v>17º4'50''</v>
      </c>
      <c r="AD331" s="26" t="str">
        <f t="shared" si="11"/>
        <v>40º42'57''</v>
      </c>
    </row>
    <row r="332" spans="1:30" ht="18" customHeight="1">
      <c r="A332" s="23">
        <v>3349</v>
      </c>
      <c r="B332" s="23">
        <v>3349</v>
      </c>
      <c r="C332" s="3">
        <v>41019</v>
      </c>
      <c r="D332" s="3">
        <v>41064</v>
      </c>
      <c r="E332" s="23" t="s">
        <v>1321</v>
      </c>
      <c r="F332" s="23" t="s">
        <v>1322</v>
      </c>
      <c r="G332" s="23" t="s">
        <v>2575</v>
      </c>
      <c r="H332" s="23" t="s">
        <v>2713</v>
      </c>
      <c r="I332" s="3">
        <v>41033</v>
      </c>
      <c r="J332" s="23" t="s">
        <v>2576</v>
      </c>
      <c r="K332" s="23" t="s">
        <v>2577</v>
      </c>
      <c r="L332" s="23" t="s">
        <v>4594</v>
      </c>
      <c r="M332" s="23" t="s">
        <v>2578</v>
      </c>
      <c r="N332" s="23" t="s">
        <v>2737</v>
      </c>
      <c r="O332" s="23" t="s">
        <v>1342</v>
      </c>
      <c r="P332" s="3">
        <v>41036</v>
      </c>
      <c r="Q332" s="37" t="s">
        <v>458</v>
      </c>
      <c r="R332" s="23" t="s">
        <v>10116</v>
      </c>
      <c r="S332" s="23" t="s">
        <v>10117</v>
      </c>
      <c r="T332" s="23" t="s">
        <v>4074</v>
      </c>
      <c r="U332" t="s">
        <v>3436</v>
      </c>
      <c r="V332" s="237">
        <v>14</v>
      </c>
      <c r="W332">
        <v>45</v>
      </c>
      <c r="X332">
        <v>25</v>
      </c>
      <c r="Y332">
        <v>43</v>
      </c>
      <c r="Z332">
        <v>56</v>
      </c>
      <c r="AA332">
        <v>6</v>
      </c>
      <c r="AC332" s="26" t="str">
        <f t="shared" si="10"/>
        <v>14º45'25''</v>
      </c>
      <c r="AD332" s="26" t="str">
        <f t="shared" si="11"/>
        <v>43º56'6''</v>
      </c>
    </row>
    <row r="333" spans="1:30" ht="18" customHeight="1">
      <c r="A333" s="23">
        <v>3352</v>
      </c>
      <c r="B333" s="23">
        <v>3352</v>
      </c>
      <c r="C333" s="3">
        <v>41019</v>
      </c>
      <c r="D333" s="3">
        <v>41064</v>
      </c>
      <c r="E333" s="23" t="s">
        <v>1321</v>
      </c>
      <c r="F333" s="23" t="s">
        <v>1322</v>
      </c>
      <c r="G333" s="23" t="s">
        <v>2579</v>
      </c>
      <c r="H333" s="23" t="s">
        <v>2648</v>
      </c>
      <c r="I333" s="3">
        <v>41038</v>
      </c>
      <c r="J333" s="23" t="s">
        <v>2580</v>
      </c>
      <c r="K333" s="23" t="s">
        <v>15380</v>
      </c>
      <c r="L333" s="23" t="s">
        <v>4595</v>
      </c>
      <c r="M333" s="23" t="s">
        <v>2581</v>
      </c>
      <c r="N333" s="23" t="s">
        <v>2805</v>
      </c>
      <c r="O333" s="23" t="s">
        <v>2806</v>
      </c>
      <c r="P333" s="3">
        <v>41038</v>
      </c>
      <c r="Q333" s="37" t="s">
        <v>458</v>
      </c>
      <c r="R333" s="23" t="s">
        <v>10118</v>
      </c>
      <c r="S333" s="23" t="s">
        <v>10119</v>
      </c>
      <c r="T333" s="37" t="s">
        <v>4074</v>
      </c>
      <c r="U333" s="23" t="s">
        <v>458</v>
      </c>
      <c r="V333" s="237">
        <v>18</v>
      </c>
      <c r="W333">
        <v>17</v>
      </c>
      <c r="X333">
        <v>44</v>
      </c>
      <c r="Y333">
        <v>41</v>
      </c>
      <c r="Z333">
        <v>8</v>
      </c>
      <c r="AA333">
        <v>43</v>
      </c>
      <c r="AC333" s="26" t="str">
        <f t="shared" si="10"/>
        <v>18º17'44''</v>
      </c>
      <c r="AD333" s="26" t="str">
        <f t="shared" si="11"/>
        <v>41º8'43''</v>
      </c>
    </row>
    <row r="334" spans="1:30" ht="18" customHeight="1">
      <c r="A334" s="23">
        <v>3353</v>
      </c>
      <c r="B334" s="23">
        <v>3353</v>
      </c>
      <c r="C334" s="3">
        <v>41019</v>
      </c>
      <c r="D334" s="3">
        <v>41064</v>
      </c>
      <c r="E334" s="23" t="s">
        <v>1321</v>
      </c>
      <c r="F334" s="23" t="s">
        <v>1322</v>
      </c>
      <c r="G334" s="23" t="s">
        <v>2579</v>
      </c>
      <c r="H334" s="23" t="s">
        <v>2649</v>
      </c>
      <c r="I334" s="3">
        <v>41040</v>
      </c>
      <c r="J334" s="23" t="s">
        <v>2582</v>
      </c>
      <c r="K334" s="23" t="s">
        <v>2583</v>
      </c>
      <c r="L334" s="23" t="s">
        <v>4596</v>
      </c>
      <c r="M334" s="23" t="s">
        <v>2584</v>
      </c>
      <c r="N334" s="23" t="s">
        <v>2815</v>
      </c>
      <c r="O334" s="23" t="s">
        <v>687</v>
      </c>
      <c r="P334" s="3">
        <v>41040</v>
      </c>
      <c r="Q334" s="37" t="s">
        <v>458</v>
      </c>
      <c r="R334" s="23" t="s">
        <v>10120</v>
      </c>
      <c r="S334" s="23" t="s">
        <v>10121</v>
      </c>
      <c r="T334" s="37" t="s">
        <v>4074</v>
      </c>
      <c r="U334" s="23" t="s">
        <v>458</v>
      </c>
      <c r="V334" s="237">
        <v>18</v>
      </c>
      <c r="W334">
        <v>2</v>
      </c>
      <c r="X334">
        <v>14</v>
      </c>
      <c r="Y334">
        <v>41</v>
      </c>
      <c r="Z334">
        <v>6</v>
      </c>
      <c r="AA334">
        <v>28</v>
      </c>
      <c r="AC334" s="26" t="str">
        <f t="shared" si="10"/>
        <v>18º2'14''</v>
      </c>
      <c r="AD334" s="26" t="str">
        <f t="shared" si="11"/>
        <v>41º6'28''</v>
      </c>
    </row>
    <row r="335" spans="1:30" ht="18" customHeight="1">
      <c r="A335" s="23">
        <v>3354</v>
      </c>
      <c r="B335" s="23">
        <v>3354</v>
      </c>
      <c r="C335" s="3">
        <v>41019</v>
      </c>
      <c r="D335" s="3">
        <v>41126</v>
      </c>
      <c r="E335" s="23" t="s">
        <v>1321</v>
      </c>
      <c r="F335" s="23" t="s">
        <v>1322</v>
      </c>
      <c r="G335" s="23" t="s">
        <v>2579</v>
      </c>
      <c r="H335" s="23" t="s">
        <v>2714</v>
      </c>
      <c r="I335" s="3">
        <v>41137</v>
      </c>
      <c r="J335" s="23" t="s">
        <v>2585</v>
      </c>
      <c r="K335" s="23" t="s">
        <v>4123</v>
      </c>
      <c r="L335" s="23" t="s">
        <v>4597</v>
      </c>
      <c r="M335" s="23" t="s">
        <v>2584</v>
      </c>
      <c r="N335" s="23" t="s">
        <v>6345</v>
      </c>
      <c r="O335" s="23" t="s">
        <v>5617</v>
      </c>
      <c r="P335" s="3">
        <v>41137</v>
      </c>
      <c r="Q335" s="23" t="s">
        <v>4115</v>
      </c>
      <c r="R335" s="23" t="s">
        <v>10122</v>
      </c>
      <c r="S335" s="23" t="s">
        <v>10123</v>
      </c>
      <c r="T335" t="s">
        <v>4074</v>
      </c>
      <c r="U335" t="s">
        <v>15045</v>
      </c>
      <c r="V335" s="237">
        <v>18</v>
      </c>
      <c r="W335">
        <v>2</v>
      </c>
      <c r="X335">
        <v>16</v>
      </c>
      <c r="Y335">
        <v>41</v>
      </c>
      <c r="Z335">
        <v>6</v>
      </c>
      <c r="AA335">
        <v>27</v>
      </c>
      <c r="AC335" s="26" t="str">
        <f t="shared" si="10"/>
        <v>18º2'16''</v>
      </c>
      <c r="AD335" s="26" t="str">
        <f t="shared" si="11"/>
        <v>41º6'27''</v>
      </c>
    </row>
    <row r="336" spans="1:30" ht="18" customHeight="1">
      <c r="A336" s="23">
        <v>3355</v>
      </c>
      <c r="B336" s="23">
        <v>3355</v>
      </c>
      <c r="C336" s="3">
        <v>41019</v>
      </c>
      <c r="D336" s="3">
        <v>41064</v>
      </c>
      <c r="E336" s="23" t="s">
        <v>1321</v>
      </c>
      <c r="F336" s="23" t="s">
        <v>1322</v>
      </c>
      <c r="G336" s="23" t="s">
        <v>2579</v>
      </c>
      <c r="H336" s="23" t="s">
        <v>2715</v>
      </c>
      <c r="I336" s="3">
        <v>41040</v>
      </c>
      <c r="J336" s="23" t="s">
        <v>2586</v>
      </c>
      <c r="K336" s="23" t="s">
        <v>2587</v>
      </c>
      <c r="L336" s="23" t="s">
        <v>4596</v>
      </c>
      <c r="M336" s="23" t="s">
        <v>2584</v>
      </c>
      <c r="N336" s="23" t="s">
        <v>2816</v>
      </c>
      <c r="O336" s="23" t="s">
        <v>1992</v>
      </c>
      <c r="P336" s="3">
        <v>41040</v>
      </c>
      <c r="Q336" s="37" t="s">
        <v>458</v>
      </c>
      <c r="R336" s="23" t="s">
        <v>10124</v>
      </c>
      <c r="S336" s="23" t="s">
        <v>10125</v>
      </c>
      <c r="T336" s="37" t="s">
        <v>4074</v>
      </c>
      <c r="U336" s="23" t="s">
        <v>458</v>
      </c>
      <c r="V336" s="237">
        <v>18</v>
      </c>
      <c r="W336">
        <v>2</v>
      </c>
      <c r="X336">
        <v>52</v>
      </c>
      <c r="Y336">
        <v>41</v>
      </c>
      <c r="Z336">
        <v>6</v>
      </c>
      <c r="AA336">
        <v>46</v>
      </c>
      <c r="AC336" s="26" t="str">
        <f t="shared" si="10"/>
        <v>18º2'52''</v>
      </c>
      <c r="AD336" s="26" t="str">
        <f t="shared" si="11"/>
        <v>41º6'46''</v>
      </c>
    </row>
    <row r="337" spans="1:30" ht="18" customHeight="1">
      <c r="A337" s="23">
        <v>3357</v>
      </c>
      <c r="B337" s="23">
        <v>3357</v>
      </c>
      <c r="C337" s="3">
        <v>41019</v>
      </c>
      <c r="D337" s="3">
        <v>41064</v>
      </c>
      <c r="E337" s="23" t="s">
        <v>1321</v>
      </c>
      <c r="F337" s="23" t="s">
        <v>1322</v>
      </c>
      <c r="G337" s="23" t="s">
        <v>2579</v>
      </c>
      <c r="H337" s="23" t="s">
        <v>2716</v>
      </c>
      <c r="I337" s="3">
        <v>41039</v>
      </c>
      <c r="J337" s="23" t="s">
        <v>2588</v>
      </c>
      <c r="K337" s="23" t="s">
        <v>2589</v>
      </c>
      <c r="L337" s="23" t="s">
        <v>4596</v>
      </c>
      <c r="M337" s="23" t="s">
        <v>2584</v>
      </c>
      <c r="N337" s="23" t="s">
        <v>2807</v>
      </c>
      <c r="O337" s="23" t="s">
        <v>1998</v>
      </c>
      <c r="P337" s="3">
        <v>41039</v>
      </c>
      <c r="Q337" s="37" t="s">
        <v>458</v>
      </c>
      <c r="R337" s="23" t="s">
        <v>10126</v>
      </c>
      <c r="S337" s="23" t="s">
        <v>10127</v>
      </c>
      <c r="T337" s="37" t="s">
        <v>4074</v>
      </c>
      <c r="U337" s="23" t="s">
        <v>458</v>
      </c>
      <c r="V337" s="237">
        <v>18</v>
      </c>
      <c r="W337">
        <v>2</v>
      </c>
      <c r="X337">
        <v>7</v>
      </c>
      <c r="Y337">
        <v>41</v>
      </c>
      <c r="Z337">
        <v>6</v>
      </c>
      <c r="AA337">
        <v>22</v>
      </c>
      <c r="AC337" s="26" t="str">
        <f t="shared" si="10"/>
        <v>18º2'7''</v>
      </c>
      <c r="AD337" s="26" t="str">
        <f t="shared" si="11"/>
        <v>41º6'22''</v>
      </c>
    </row>
    <row r="338" spans="1:30" ht="18" customHeight="1">
      <c r="A338" s="23">
        <v>3358</v>
      </c>
      <c r="B338" s="23">
        <v>3358</v>
      </c>
      <c r="C338" s="3">
        <v>41019</v>
      </c>
      <c r="D338" s="3">
        <v>41064</v>
      </c>
      <c r="E338" s="23" t="s">
        <v>1321</v>
      </c>
      <c r="F338" s="23" t="s">
        <v>1322</v>
      </c>
      <c r="G338" s="23" t="s">
        <v>2383</v>
      </c>
      <c r="H338" s="23" t="s">
        <v>2717</v>
      </c>
      <c r="I338" s="3">
        <v>41066</v>
      </c>
      <c r="J338" s="23" t="s">
        <v>2590</v>
      </c>
      <c r="K338" s="23" t="s">
        <v>2591</v>
      </c>
      <c r="L338" s="23" t="s">
        <v>4565</v>
      </c>
      <c r="M338" s="23" t="s">
        <v>2592</v>
      </c>
      <c r="N338" s="23" t="s">
        <v>3471</v>
      </c>
      <c r="O338" s="23" t="s">
        <v>1992</v>
      </c>
      <c r="P338" s="3">
        <v>41066</v>
      </c>
      <c r="Q338" s="37" t="s">
        <v>458</v>
      </c>
      <c r="R338" s="23" t="s">
        <v>10128</v>
      </c>
      <c r="S338" s="23" t="s">
        <v>10129</v>
      </c>
      <c r="T338" s="37" t="s">
        <v>4074</v>
      </c>
      <c r="U338" t="s">
        <v>3469</v>
      </c>
      <c r="V338" s="237">
        <v>17</v>
      </c>
      <c r="W338">
        <v>3</v>
      </c>
      <c r="X338">
        <v>51</v>
      </c>
      <c r="Y338">
        <v>40</v>
      </c>
      <c r="Z338">
        <v>34</v>
      </c>
      <c r="AA338">
        <v>20</v>
      </c>
      <c r="AC338" s="26" t="str">
        <f t="shared" si="10"/>
        <v>17º3'51''</v>
      </c>
      <c r="AD338" s="26" t="str">
        <f t="shared" si="11"/>
        <v>40º34'20''</v>
      </c>
    </row>
    <row r="339" spans="1:30" ht="18" customHeight="1">
      <c r="A339" s="23">
        <v>3359</v>
      </c>
      <c r="B339" s="23">
        <v>3359</v>
      </c>
      <c r="C339" s="3">
        <v>41019</v>
      </c>
      <c r="D339" s="3">
        <v>41064</v>
      </c>
      <c r="E339" s="23" t="s">
        <v>1321</v>
      </c>
      <c r="F339" s="23" t="s">
        <v>1322</v>
      </c>
      <c r="G339" s="23" t="s">
        <v>2383</v>
      </c>
      <c r="H339" s="23" t="s">
        <v>2738</v>
      </c>
      <c r="I339" s="3">
        <v>41060</v>
      </c>
      <c r="J339" s="23" t="s">
        <v>2593</v>
      </c>
      <c r="K339" s="23" t="s">
        <v>2594</v>
      </c>
      <c r="L339" s="23" t="s">
        <v>4565</v>
      </c>
      <c r="M339" s="23" t="s">
        <v>2595</v>
      </c>
      <c r="N339" s="23" t="s">
        <v>3426</v>
      </c>
      <c r="O339" s="23" t="s">
        <v>1339</v>
      </c>
      <c r="P339" s="3">
        <v>41060</v>
      </c>
      <c r="Q339" s="37" t="s">
        <v>458</v>
      </c>
      <c r="R339" s="23" t="s">
        <v>9967</v>
      </c>
      <c r="S339" s="23" t="s">
        <v>10130</v>
      </c>
      <c r="T339" s="37" t="s">
        <v>4074</v>
      </c>
      <c r="U339" s="23" t="s">
        <v>458</v>
      </c>
      <c r="V339" s="237">
        <v>17</v>
      </c>
      <c r="W339">
        <v>3</v>
      </c>
      <c r="X339">
        <v>47</v>
      </c>
      <c r="Y339">
        <v>40</v>
      </c>
      <c r="Z339">
        <v>34</v>
      </c>
      <c r="AA339">
        <v>32</v>
      </c>
      <c r="AC339" s="26" t="str">
        <f t="shared" si="10"/>
        <v>17º3'47''</v>
      </c>
      <c r="AD339" s="26" t="str">
        <f t="shared" si="11"/>
        <v>40º34'32''</v>
      </c>
    </row>
    <row r="340" spans="1:30" ht="18" customHeight="1">
      <c r="A340" s="23">
        <v>3361</v>
      </c>
      <c r="B340" s="23">
        <v>3361</v>
      </c>
      <c r="C340" s="3">
        <v>41019</v>
      </c>
      <c r="D340" s="3">
        <v>41064</v>
      </c>
      <c r="E340" s="23" t="s">
        <v>1321</v>
      </c>
      <c r="F340" s="23" t="s">
        <v>1322</v>
      </c>
      <c r="G340" s="23" t="s">
        <v>2383</v>
      </c>
      <c r="H340" s="23" t="s">
        <v>2718</v>
      </c>
      <c r="I340" s="3">
        <v>41074</v>
      </c>
      <c r="J340" s="23" t="s">
        <v>2596</v>
      </c>
      <c r="K340" s="23" t="s">
        <v>2597</v>
      </c>
      <c r="L340" s="23" t="s">
        <v>4565</v>
      </c>
      <c r="M340" s="23" t="s">
        <v>2598</v>
      </c>
      <c r="N340" s="23" t="s">
        <v>3499</v>
      </c>
      <c r="O340" s="23" t="s">
        <v>2418</v>
      </c>
      <c r="P340" s="3">
        <v>41078</v>
      </c>
      <c r="Q340" s="37" t="s">
        <v>458</v>
      </c>
      <c r="R340" s="23" t="s">
        <v>10131</v>
      </c>
      <c r="S340" s="23" t="s">
        <v>10132</v>
      </c>
      <c r="T340" s="37" t="s">
        <v>4074</v>
      </c>
      <c r="U340" s="23" t="s">
        <v>458</v>
      </c>
      <c r="V340" s="237">
        <v>16</v>
      </c>
      <c r="W340">
        <v>56</v>
      </c>
      <c r="X340">
        <v>0</v>
      </c>
      <c r="Y340">
        <v>40</v>
      </c>
      <c r="Z340">
        <v>30</v>
      </c>
      <c r="AA340">
        <v>24</v>
      </c>
      <c r="AC340" s="26" t="str">
        <f t="shared" si="10"/>
        <v>16º56'0''</v>
      </c>
      <c r="AD340" s="26" t="str">
        <f t="shared" si="11"/>
        <v>40º30'24''</v>
      </c>
    </row>
    <row r="341" spans="1:30" ht="18" customHeight="1">
      <c r="A341" s="23">
        <v>3362</v>
      </c>
      <c r="B341" s="23">
        <v>3362</v>
      </c>
      <c r="C341" s="3">
        <v>41019</v>
      </c>
      <c r="D341" s="3">
        <v>41064</v>
      </c>
      <c r="E341" s="23" t="s">
        <v>1321</v>
      </c>
      <c r="F341" s="23" t="s">
        <v>1322</v>
      </c>
      <c r="G341" s="23" t="s">
        <v>187</v>
      </c>
      <c r="H341" s="23" t="s">
        <v>2719</v>
      </c>
      <c r="I341" s="3">
        <v>41066</v>
      </c>
      <c r="J341" s="23" t="s">
        <v>2599</v>
      </c>
      <c r="K341" s="23" t="s">
        <v>15090</v>
      </c>
      <c r="L341" s="23" t="s">
        <v>4312</v>
      </c>
      <c r="M341" s="23" t="s">
        <v>2600</v>
      </c>
      <c r="N341" s="23" t="s">
        <v>3472</v>
      </c>
      <c r="O341" s="23" t="s">
        <v>2418</v>
      </c>
      <c r="P341" s="3">
        <v>41066</v>
      </c>
      <c r="Q341" s="37" t="s">
        <v>458</v>
      </c>
      <c r="R341" s="23" t="s">
        <v>10133</v>
      </c>
      <c r="S341" s="23" t="s">
        <v>10134</v>
      </c>
      <c r="T341" s="37" t="s">
        <v>4074</v>
      </c>
      <c r="U341" t="s">
        <v>3470</v>
      </c>
      <c r="V341" s="237">
        <v>18</v>
      </c>
      <c r="W341">
        <v>14</v>
      </c>
      <c r="X341">
        <v>20</v>
      </c>
      <c r="Y341">
        <v>41</v>
      </c>
      <c r="Z341">
        <v>43</v>
      </c>
      <c r="AA341">
        <v>33</v>
      </c>
      <c r="AC341" s="26" t="str">
        <f t="shared" si="10"/>
        <v>18º14'20''</v>
      </c>
      <c r="AD341" s="26" t="str">
        <f t="shared" si="11"/>
        <v>41º43'33''</v>
      </c>
    </row>
    <row r="342" spans="1:30" ht="18" customHeight="1">
      <c r="A342" s="23">
        <v>3363</v>
      </c>
      <c r="B342" s="23">
        <v>3363</v>
      </c>
      <c r="C342" s="3">
        <v>41019</v>
      </c>
      <c r="D342" s="3">
        <v>41064</v>
      </c>
      <c r="E342" s="23" t="s">
        <v>1321</v>
      </c>
      <c r="F342" s="23" t="s">
        <v>1322</v>
      </c>
      <c r="G342" s="23" t="s">
        <v>187</v>
      </c>
      <c r="H342" s="23" t="s">
        <v>3444</v>
      </c>
      <c r="I342" s="3">
        <v>41061</v>
      </c>
      <c r="J342" s="23" t="s">
        <v>15091</v>
      </c>
      <c r="K342" s="23" t="s">
        <v>15092</v>
      </c>
      <c r="L342" s="23" t="s">
        <v>4312</v>
      </c>
      <c r="M342" s="23" t="s">
        <v>15493</v>
      </c>
      <c r="N342" s="23" t="s">
        <v>3445</v>
      </c>
      <c r="O342" s="23" t="s">
        <v>1743</v>
      </c>
      <c r="P342" s="3">
        <v>41064</v>
      </c>
      <c r="Q342" s="37" t="s">
        <v>458</v>
      </c>
      <c r="R342" s="23" t="s">
        <v>10135</v>
      </c>
      <c r="S342" s="23" t="s">
        <v>10136</v>
      </c>
      <c r="T342" s="37" t="s">
        <v>4074</v>
      </c>
      <c r="U342" s="23" t="s">
        <v>458</v>
      </c>
      <c r="V342" s="237">
        <v>18</v>
      </c>
      <c r="W342">
        <v>14</v>
      </c>
      <c r="X342">
        <v>20</v>
      </c>
      <c r="Y342">
        <v>41</v>
      </c>
      <c r="Z342">
        <v>43</v>
      </c>
      <c r="AA342">
        <v>33</v>
      </c>
      <c r="AC342" s="26" t="str">
        <f t="shared" si="10"/>
        <v>18º14'20''</v>
      </c>
      <c r="AD342" s="26" t="str">
        <f t="shared" si="11"/>
        <v>41º43'33''</v>
      </c>
    </row>
    <row r="343" spans="1:30" ht="18" customHeight="1">
      <c r="A343" s="23">
        <v>3373</v>
      </c>
      <c r="B343" s="23">
        <v>3373</v>
      </c>
      <c r="C343" s="3">
        <v>41022</v>
      </c>
      <c r="D343" s="3">
        <v>41067</v>
      </c>
      <c r="E343" s="23" t="s">
        <v>1321</v>
      </c>
      <c r="F343" s="23" t="s">
        <v>1322</v>
      </c>
      <c r="G343" s="23" t="s">
        <v>2619</v>
      </c>
      <c r="H343" s="23" t="s">
        <v>2745</v>
      </c>
      <c r="I343" s="3">
        <v>41039</v>
      </c>
      <c r="J343" s="23" t="s">
        <v>2620</v>
      </c>
      <c r="K343" s="23" t="s">
        <v>2621</v>
      </c>
      <c r="L343" s="23" t="s">
        <v>4598</v>
      </c>
      <c r="M343" s="23" t="s">
        <v>2622</v>
      </c>
      <c r="N343" s="23" t="s">
        <v>2817</v>
      </c>
      <c r="O343" s="23" t="s">
        <v>2418</v>
      </c>
      <c r="P343" s="3">
        <v>41040</v>
      </c>
      <c r="Q343" s="37" t="s">
        <v>458</v>
      </c>
      <c r="R343" s="23" t="s">
        <v>10137</v>
      </c>
      <c r="S343" s="23" t="s">
        <v>10138</v>
      </c>
      <c r="T343" s="37" t="s">
        <v>4074</v>
      </c>
      <c r="U343" t="s">
        <v>15064</v>
      </c>
      <c r="V343" s="237">
        <v>17</v>
      </c>
      <c r="W343">
        <v>25</v>
      </c>
      <c r="X343">
        <v>52</v>
      </c>
      <c r="Y343">
        <v>41</v>
      </c>
      <c r="Z343">
        <v>0</v>
      </c>
      <c r="AA343">
        <v>8</v>
      </c>
      <c r="AC343" s="26" t="str">
        <f t="shared" si="10"/>
        <v>17º25'52''</v>
      </c>
      <c r="AD343" s="26" t="str">
        <f t="shared" si="11"/>
        <v>41º0'8''</v>
      </c>
    </row>
    <row r="344" spans="1:30" ht="18" customHeight="1">
      <c r="A344" s="23">
        <v>3374</v>
      </c>
      <c r="B344" s="23">
        <v>3374</v>
      </c>
      <c r="C344" s="3">
        <v>41022</v>
      </c>
      <c r="D344" s="3">
        <v>41067</v>
      </c>
      <c r="E344" s="23" t="s">
        <v>1321</v>
      </c>
      <c r="F344" s="23" t="s">
        <v>1322</v>
      </c>
      <c r="G344" s="23" t="s">
        <v>2619</v>
      </c>
      <c r="H344" s="23" t="s">
        <v>2746</v>
      </c>
      <c r="I344" s="3">
        <v>41038</v>
      </c>
      <c r="J344" s="23" t="s">
        <v>2623</v>
      </c>
      <c r="K344" s="23" t="s">
        <v>2624</v>
      </c>
      <c r="L344" s="23" t="s">
        <v>4598</v>
      </c>
      <c r="M344" s="23" t="s">
        <v>2625</v>
      </c>
      <c r="N344" s="23" t="s">
        <v>2808</v>
      </c>
      <c r="O344" s="23" t="s">
        <v>2418</v>
      </c>
      <c r="P344" s="3">
        <v>41039</v>
      </c>
      <c r="Q344" s="37" t="s">
        <v>458</v>
      </c>
      <c r="R344" s="23" t="s">
        <v>10139</v>
      </c>
      <c r="S344" s="23" t="s">
        <v>10140</v>
      </c>
      <c r="T344" s="37" t="s">
        <v>4074</v>
      </c>
      <c r="U344" s="23" t="s">
        <v>458</v>
      </c>
      <c r="V344" s="237">
        <v>17</v>
      </c>
      <c r="W344">
        <v>25</v>
      </c>
      <c r="X344">
        <v>29</v>
      </c>
      <c r="Y344">
        <v>41</v>
      </c>
      <c r="Z344">
        <v>0</v>
      </c>
      <c r="AA344">
        <v>10</v>
      </c>
      <c r="AC344" s="26" t="str">
        <f t="shared" si="10"/>
        <v>17º25'29''</v>
      </c>
      <c r="AD344" s="26" t="str">
        <f t="shared" si="11"/>
        <v>41º0'10''</v>
      </c>
    </row>
    <row r="345" spans="1:30" ht="18" customHeight="1">
      <c r="A345" s="23">
        <v>3372</v>
      </c>
      <c r="B345" s="23">
        <v>3372</v>
      </c>
      <c r="C345" s="3">
        <v>41022</v>
      </c>
      <c r="D345" s="3">
        <v>41067</v>
      </c>
      <c r="E345" s="23" t="s">
        <v>1321</v>
      </c>
      <c r="F345" s="23" t="s">
        <v>1322</v>
      </c>
      <c r="G345" s="23" t="s">
        <v>2626</v>
      </c>
      <c r="H345" s="23" t="s">
        <v>2818</v>
      </c>
      <c r="I345" s="3">
        <v>41045</v>
      </c>
      <c r="J345" s="23" t="s">
        <v>2627</v>
      </c>
      <c r="K345" s="23" t="s">
        <v>2628</v>
      </c>
      <c r="L345" s="23" t="s">
        <v>4599</v>
      </c>
      <c r="M345" s="23" t="s">
        <v>2629</v>
      </c>
      <c r="N345" s="23" t="s">
        <v>2969</v>
      </c>
      <c r="O345" s="23" t="s">
        <v>2418</v>
      </c>
      <c r="P345" s="3">
        <v>41046</v>
      </c>
      <c r="Q345" s="37" t="s">
        <v>458</v>
      </c>
      <c r="R345" s="23" t="s">
        <v>10141</v>
      </c>
      <c r="S345" s="23" t="s">
        <v>10142</v>
      </c>
      <c r="T345" s="37" t="s">
        <v>4074</v>
      </c>
      <c r="U345" t="s">
        <v>3431</v>
      </c>
      <c r="V345" s="237">
        <v>16</v>
      </c>
      <c r="W345">
        <v>53</v>
      </c>
      <c r="X345">
        <v>20</v>
      </c>
      <c r="Y345">
        <v>40</v>
      </c>
      <c r="Z345">
        <v>55</v>
      </c>
      <c r="AA345">
        <v>34</v>
      </c>
      <c r="AC345" s="26" t="str">
        <f t="shared" si="10"/>
        <v>16º53'20''</v>
      </c>
      <c r="AD345" s="26" t="str">
        <f t="shared" si="11"/>
        <v>40º55'34''</v>
      </c>
    </row>
    <row r="346" spans="1:30" ht="18" customHeight="1">
      <c r="A346" s="23">
        <v>3371</v>
      </c>
      <c r="B346" s="23">
        <v>3371</v>
      </c>
      <c r="C346" s="3">
        <v>41022</v>
      </c>
      <c r="D346" s="3">
        <v>41067</v>
      </c>
      <c r="E346" s="23" t="s">
        <v>1321</v>
      </c>
      <c r="F346" s="23" t="s">
        <v>1322</v>
      </c>
      <c r="G346" s="23" t="s">
        <v>2626</v>
      </c>
      <c r="H346" s="23" t="s">
        <v>3621</v>
      </c>
      <c r="I346" s="3">
        <v>41046</v>
      </c>
      <c r="J346" s="23" t="s">
        <v>2630</v>
      </c>
      <c r="K346" s="23" t="s">
        <v>2631</v>
      </c>
      <c r="L346" s="23" t="s">
        <v>4599</v>
      </c>
      <c r="M346" s="23" t="s">
        <v>2632</v>
      </c>
      <c r="N346" s="23" t="s">
        <v>3236</v>
      </c>
      <c r="O346" s="23" t="s">
        <v>2418</v>
      </c>
      <c r="P346" s="3">
        <v>41054</v>
      </c>
      <c r="Q346" s="37" t="s">
        <v>458</v>
      </c>
      <c r="R346" s="23" t="s">
        <v>10143</v>
      </c>
      <c r="S346" s="23" t="s">
        <v>10144</v>
      </c>
      <c r="T346" s="37" t="s">
        <v>4074</v>
      </c>
      <c r="U346" t="s">
        <v>3436</v>
      </c>
      <c r="V346" s="237">
        <v>16</v>
      </c>
      <c r="W346">
        <v>53</v>
      </c>
      <c r="X346">
        <v>8</v>
      </c>
      <c r="Y346">
        <v>40</v>
      </c>
      <c r="Z346">
        <v>45</v>
      </c>
      <c r="AA346">
        <v>39</v>
      </c>
      <c r="AC346" s="26" t="str">
        <f t="shared" si="10"/>
        <v>16º53'8''</v>
      </c>
      <c r="AD346" s="26" t="str">
        <f t="shared" si="11"/>
        <v>40º45'39''</v>
      </c>
    </row>
    <row r="347" spans="1:30" ht="18" customHeight="1">
      <c r="A347" s="23">
        <v>3383</v>
      </c>
      <c r="B347" s="23">
        <v>3383</v>
      </c>
      <c r="C347" s="3">
        <v>41024</v>
      </c>
      <c r="D347" s="3">
        <v>41069</v>
      </c>
      <c r="E347" s="23" t="s">
        <v>1321</v>
      </c>
      <c r="F347" s="23" t="s">
        <v>1322</v>
      </c>
      <c r="G347" s="23" t="s">
        <v>2650</v>
      </c>
      <c r="H347" s="23" t="s">
        <v>2726</v>
      </c>
      <c r="I347" s="3">
        <v>41038</v>
      </c>
      <c r="J347" s="23" t="s">
        <v>2651</v>
      </c>
      <c r="K347" s="23" t="s">
        <v>2652</v>
      </c>
      <c r="L347" s="23" t="s">
        <v>4600</v>
      </c>
      <c r="M347" s="23" t="s">
        <v>2653</v>
      </c>
      <c r="N347" s="23" t="s">
        <v>2809</v>
      </c>
      <c r="O347" s="23" t="s">
        <v>1411</v>
      </c>
      <c r="P347" s="3">
        <v>41038</v>
      </c>
      <c r="Q347" s="37" t="s">
        <v>458</v>
      </c>
      <c r="R347" s="23" t="s">
        <v>10145</v>
      </c>
      <c r="S347" s="23" t="s">
        <v>10146</v>
      </c>
      <c r="T347" s="37" t="s">
        <v>4074</v>
      </c>
      <c r="U347" s="23" t="s">
        <v>458</v>
      </c>
      <c r="V347" s="237">
        <v>19</v>
      </c>
      <c r="W347">
        <v>33</v>
      </c>
      <c r="X347">
        <v>45</v>
      </c>
      <c r="Y347">
        <v>50</v>
      </c>
      <c r="Z347">
        <v>0</v>
      </c>
      <c r="AA347">
        <v>49</v>
      </c>
      <c r="AC347" s="26" t="str">
        <f t="shared" si="10"/>
        <v>19º33'45''</v>
      </c>
      <c r="AD347" s="26" t="str">
        <f t="shared" si="11"/>
        <v>50º0'49''</v>
      </c>
    </row>
    <row r="348" spans="1:30" ht="18" customHeight="1">
      <c r="A348" s="23">
        <v>3382</v>
      </c>
      <c r="B348" s="23">
        <v>3382</v>
      </c>
      <c r="C348" s="3">
        <v>41024</v>
      </c>
      <c r="D348" s="3">
        <v>41069</v>
      </c>
      <c r="E348" s="23" t="s">
        <v>1321</v>
      </c>
      <c r="F348" s="23" t="s">
        <v>1322</v>
      </c>
      <c r="G348" s="23" t="s">
        <v>2650</v>
      </c>
      <c r="H348" s="23" t="s">
        <v>2727</v>
      </c>
      <c r="I348" s="3">
        <v>41039</v>
      </c>
      <c r="J348" s="23" t="s">
        <v>2654</v>
      </c>
      <c r="K348" s="23" t="s">
        <v>2655</v>
      </c>
      <c r="L348" s="23" t="s">
        <v>4600</v>
      </c>
      <c r="M348" s="23" t="s">
        <v>2656</v>
      </c>
      <c r="N348" s="23" t="s">
        <v>2810</v>
      </c>
      <c r="O348" s="23" t="s">
        <v>2811</v>
      </c>
      <c r="P348" s="3">
        <v>41039</v>
      </c>
      <c r="Q348" s="37" t="s">
        <v>458</v>
      </c>
      <c r="R348" s="23" t="s">
        <v>10147</v>
      </c>
      <c r="S348" s="23" t="s">
        <v>10148</v>
      </c>
      <c r="T348" s="37" t="s">
        <v>15024</v>
      </c>
      <c r="U348" s="23" t="s">
        <v>458</v>
      </c>
      <c r="V348" s="237">
        <v>19</v>
      </c>
      <c r="W348">
        <v>32</v>
      </c>
      <c r="X348">
        <v>27</v>
      </c>
      <c r="Y348">
        <v>49</v>
      </c>
      <c r="Z348">
        <v>28</v>
      </c>
      <c r="AA348">
        <v>57</v>
      </c>
      <c r="AC348" s="26" t="str">
        <f t="shared" si="10"/>
        <v>19º32'27''</v>
      </c>
      <c r="AD348" s="26" t="str">
        <f t="shared" si="11"/>
        <v>49º28'57''</v>
      </c>
    </row>
    <row r="349" spans="1:30" ht="18" customHeight="1">
      <c r="A349" s="23">
        <v>3385</v>
      </c>
      <c r="B349" s="23">
        <v>3385</v>
      </c>
      <c r="C349" s="3">
        <v>41024</v>
      </c>
      <c r="D349" s="3">
        <v>41069</v>
      </c>
      <c r="E349" s="23" t="s">
        <v>1321</v>
      </c>
      <c r="F349" s="23" t="s">
        <v>1322</v>
      </c>
      <c r="G349" s="23" t="s">
        <v>2657</v>
      </c>
      <c r="H349" s="23" t="s">
        <v>2728</v>
      </c>
      <c r="I349" s="3">
        <v>41039</v>
      </c>
      <c r="J349" s="23" t="s">
        <v>2658</v>
      </c>
      <c r="K349" s="23" t="s">
        <v>15381</v>
      </c>
      <c r="L349" s="23" t="s">
        <v>4601</v>
      </c>
      <c r="M349" s="23" t="s">
        <v>15494</v>
      </c>
      <c r="N349" s="23" t="s">
        <v>2819</v>
      </c>
      <c r="O349" s="23" t="s">
        <v>1727</v>
      </c>
      <c r="P349" s="3">
        <v>41040</v>
      </c>
      <c r="Q349" s="37" t="s">
        <v>458</v>
      </c>
      <c r="R349" s="23" t="s">
        <v>10149</v>
      </c>
      <c r="S349" s="23" t="s">
        <v>10150</v>
      </c>
      <c r="T349" s="37" t="s">
        <v>4074</v>
      </c>
      <c r="U349" t="s">
        <v>15093</v>
      </c>
      <c r="V349" s="237">
        <v>18</v>
      </c>
      <c r="W349">
        <v>43</v>
      </c>
      <c r="X349">
        <v>47</v>
      </c>
      <c r="Y349">
        <v>49</v>
      </c>
      <c r="Z349">
        <v>11</v>
      </c>
      <c r="AA349">
        <v>48</v>
      </c>
      <c r="AC349" s="26" t="str">
        <f t="shared" si="10"/>
        <v>18º43'47''</v>
      </c>
      <c r="AD349" s="26" t="str">
        <f t="shared" si="11"/>
        <v>49º11'48''</v>
      </c>
    </row>
    <row r="350" spans="1:30" ht="18" customHeight="1">
      <c r="A350" s="23">
        <v>3386</v>
      </c>
      <c r="B350" s="23">
        <v>3386</v>
      </c>
      <c r="C350" s="3">
        <v>41024</v>
      </c>
      <c r="D350" s="3">
        <v>41069</v>
      </c>
      <c r="E350" s="23" t="s">
        <v>1321</v>
      </c>
      <c r="F350" s="23" t="s">
        <v>1322</v>
      </c>
      <c r="G350" s="23" t="s">
        <v>2657</v>
      </c>
      <c r="H350" s="23" t="s">
        <v>2812</v>
      </c>
      <c r="I350" s="3">
        <v>41039</v>
      </c>
      <c r="J350" s="23" t="s">
        <v>2659</v>
      </c>
      <c r="K350" s="23" t="s">
        <v>2660</v>
      </c>
      <c r="L350" s="23" t="s">
        <v>4601</v>
      </c>
      <c r="M350" s="23" t="s">
        <v>2661</v>
      </c>
      <c r="N350" s="23" t="s">
        <v>2820</v>
      </c>
      <c r="O350" s="23" t="s">
        <v>2001</v>
      </c>
      <c r="P350" s="3">
        <v>41043</v>
      </c>
      <c r="Q350" s="37" t="s">
        <v>458</v>
      </c>
      <c r="R350" s="23" t="s">
        <v>10151</v>
      </c>
      <c r="S350" s="23" t="s">
        <v>10152</v>
      </c>
      <c r="T350" s="37" t="s">
        <v>4074</v>
      </c>
      <c r="U350" t="s">
        <v>3431</v>
      </c>
      <c r="V350" s="237">
        <v>18</v>
      </c>
      <c r="W350">
        <v>43</v>
      </c>
      <c r="X350">
        <v>8</v>
      </c>
      <c r="Y350">
        <v>49</v>
      </c>
      <c r="Z350">
        <v>12</v>
      </c>
      <c r="AA350">
        <v>14</v>
      </c>
      <c r="AC350" s="26" t="str">
        <f t="shared" si="10"/>
        <v>18º43'8''</v>
      </c>
      <c r="AD350" s="26" t="str">
        <f t="shared" si="11"/>
        <v>49º12'14''</v>
      </c>
    </row>
    <row r="351" spans="1:30" ht="18" customHeight="1">
      <c r="A351" s="23">
        <v>3387</v>
      </c>
      <c r="B351" s="23">
        <v>3387</v>
      </c>
      <c r="C351" s="3">
        <v>41024</v>
      </c>
      <c r="D351" s="3">
        <v>41069</v>
      </c>
      <c r="E351" s="23" t="s">
        <v>1321</v>
      </c>
      <c r="F351" s="23" t="s">
        <v>1322</v>
      </c>
      <c r="G351" s="23" t="s">
        <v>2662</v>
      </c>
      <c r="H351" s="23" t="s">
        <v>2821</v>
      </c>
      <c r="I351" s="3">
        <v>41043</v>
      </c>
      <c r="J351" s="23" t="s">
        <v>2663</v>
      </c>
      <c r="K351" s="23" t="s">
        <v>2664</v>
      </c>
      <c r="L351" s="23" t="s">
        <v>4602</v>
      </c>
      <c r="M351" s="23" t="s">
        <v>2665</v>
      </c>
      <c r="N351" s="23" t="s">
        <v>2848</v>
      </c>
      <c r="O351" s="23" t="s">
        <v>2849</v>
      </c>
      <c r="P351" s="3">
        <v>41043</v>
      </c>
      <c r="Q351" s="37" t="s">
        <v>458</v>
      </c>
      <c r="R351" s="23" t="s">
        <v>10153</v>
      </c>
      <c r="S351" s="23" t="s">
        <v>10154</v>
      </c>
      <c r="T351" s="37" t="s">
        <v>4074</v>
      </c>
      <c r="U351" t="s">
        <v>3436</v>
      </c>
      <c r="V351" s="237">
        <v>18</v>
      </c>
      <c r="W351">
        <v>40</v>
      </c>
      <c r="X351">
        <v>43</v>
      </c>
      <c r="Y351">
        <v>49</v>
      </c>
      <c r="Z351">
        <v>34</v>
      </c>
      <c r="AA351">
        <v>37</v>
      </c>
      <c r="AC351" s="26" t="str">
        <f t="shared" si="10"/>
        <v>18º40'43''</v>
      </c>
      <c r="AD351" s="26" t="str">
        <f t="shared" si="11"/>
        <v>49º34'37''</v>
      </c>
    </row>
    <row r="352" spans="1:30" ht="18" customHeight="1">
      <c r="A352" s="23">
        <v>3388</v>
      </c>
      <c r="B352" s="23">
        <v>3388</v>
      </c>
      <c r="C352" s="3">
        <v>41024</v>
      </c>
      <c r="D352" s="3">
        <v>41069</v>
      </c>
      <c r="E352" s="23" t="s">
        <v>1321</v>
      </c>
      <c r="F352" s="23" t="s">
        <v>1322</v>
      </c>
      <c r="G352" s="23" t="s">
        <v>2662</v>
      </c>
      <c r="H352" s="23" t="s">
        <v>3249</v>
      </c>
      <c r="I352" s="3">
        <v>41060</v>
      </c>
      <c r="J352" s="23" t="s">
        <v>2666</v>
      </c>
      <c r="K352" s="23" t="s">
        <v>2667</v>
      </c>
      <c r="L352" s="23" t="s">
        <v>4602</v>
      </c>
      <c r="M352" s="23" t="s">
        <v>2668</v>
      </c>
      <c r="N352" s="23" t="s">
        <v>3420</v>
      </c>
      <c r="O352" s="23" t="s">
        <v>2001</v>
      </c>
      <c r="P352" s="3">
        <v>41060</v>
      </c>
      <c r="Q352" s="37" t="s">
        <v>458</v>
      </c>
      <c r="R352" s="23" t="s">
        <v>10155</v>
      </c>
      <c r="S352" s="23" t="s">
        <v>10156</v>
      </c>
      <c r="T352" s="37" t="s">
        <v>4074</v>
      </c>
      <c r="U352" t="s">
        <v>3431</v>
      </c>
      <c r="V352" s="237">
        <v>18</v>
      </c>
      <c r="W352">
        <v>41</v>
      </c>
      <c r="X352">
        <v>29</v>
      </c>
      <c r="Y352">
        <v>49</v>
      </c>
      <c r="Z352">
        <v>34</v>
      </c>
      <c r="AA352">
        <v>2</v>
      </c>
      <c r="AC352" s="26" t="str">
        <f t="shared" si="10"/>
        <v>18º41'29''</v>
      </c>
      <c r="AD352" s="26" t="str">
        <f t="shared" si="11"/>
        <v>49º34'2''</v>
      </c>
    </row>
    <row r="353" spans="1:30" ht="18" customHeight="1">
      <c r="A353" s="23">
        <v>3381</v>
      </c>
      <c r="B353" s="23">
        <v>3381</v>
      </c>
      <c r="C353" s="3">
        <v>41024</v>
      </c>
      <c r="D353" s="3">
        <v>41069</v>
      </c>
      <c r="E353" s="23" t="s">
        <v>1321</v>
      </c>
      <c r="F353" s="23" t="s">
        <v>1322</v>
      </c>
      <c r="G353" s="23" t="s">
        <v>2650</v>
      </c>
      <c r="H353" s="23" t="s">
        <v>2729</v>
      </c>
      <c r="I353" s="3">
        <v>41040</v>
      </c>
      <c r="J353" s="23" t="s">
        <v>2669</v>
      </c>
      <c r="K353" s="23" t="s">
        <v>2670</v>
      </c>
      <c r="L353" s="23" t="s">
        <v>4600</v>
      </c>
      <c r="M353" s="23" t="s">
        <v>2671</v>
      </c>
      <c r="N353" s="23" t="s">
        <v>2822</v>
      </c>
      <c r="O353" s="23" t="s">
        <v>1339</v>
      </c>
      <c r="P353" s="3">
        <v>41040</v>
      </c>
      <c r="Q353" s="37" t="s">
        <v>458</v>
      </c>
      <c r="R353" s="23" t="s">
        <v>10157</v>
      </c>
      <c r="S353" s="23" t="s">
        <v>10158</v>
      </c>
      <c r="T353" s="37" t="s">
        <v>4074</v>
      </c>
      <c r="U353" t="s">
        <v>15094</v>
      </c>
      <c r="V353" s="237">
        <v>19</v>
      </c>
      <c r="W353">
        <v>32</v>
      </c>
      <c r="X353">
        <v>11</v>
      </c>
      <c r="Y353">
        <v>49</v>
      </c>
      <c r="Z353">
        <v>29</v>
      </c>
      <c r="AA353">
        <v>23</v>
      </c>
      <c r="AC353" s="26" t="str">
        <f t="shared" si="10"/>
        <v>19º32'11''</v>
      </c>
      <c r="AD353" s="26" t="str">
        <f t="shared" si="11"/>
        <v>49º29'23''</v>
      </c>
    </row>
    <row r="354" spans="1:30" ht="18" customHeight="1">
      <c r="A354" s="23">
        <v>3380</v>
      </c>
      <c r="B354" s="23">
        <v>3380</v>
      </c>
      <c r="C354" s="3">
        <v>41024</v>
      </c>
      <c r="D354" s="3">
        <v>41069</v>
      </c>
      <c r="E354" s="23" t="s">
        <v>1321</v>
      </c>
      <c r="F354" s="23" t="s">
        <v>1322</v>
      </c>
      <c r="G354" s="23" t="s">
        <v>2650</v>
      </c>
      <c r="H354" s="23" t="s">
        <v>2981</v>
      </c>
      <c r="I354" s="3">
        <v>41047</v>
      </c>
      <c r="J354" s="23" t="s">
        <v>2677</v>
      </c>
      <c r="K354" s="23" t="s">
        <v>2678</v>
      </c>
      <c r="L354" s="23" t="s">
        <v>4600</v>
      </c>
      <c r="M354" s="23" t="s">
        <v>2653</v>
      </c>
      <c r="N354" s="23" t="s">
        <v>2982</v>
      </c>
      <c r="O354" s="23" t="s">
        <v>1339</v>
      </c>
      <c r="P354" s="3">
        <v>41051</v>
      </c>
      <c r="Q354" s="37" t="s">
        <v>458</v>
      </c>
      <c r="R354" s="23" t="s">
        <v>10159</v>
      </c>
      <c r="S354" s="23" t="s">
        <v>10160</v>
      </c>
      <c r="T354" s="37" t="s">
        <v>4074</v>
      </c>
      <c r="U354" s="23" t="s">
        <v>458</v>
      </c>
      <c r="V354" s="237">
        <v>19</v>
      </c>
      <c r="W354">
        <v>31</v>
      </c>
      <c r="X354">
        <v>48</v>
      </c>
      <c r="Y354">
        <v>49</v>
      </c>
      <c r="Z354">
        <v>28</v>
      </c>
      <c r="AA354">
        <v>55</v>
      </c>
      <c r="AC354" s="26" t="str">
        <f t="shared" si="10"/>
        <v>19º31'48''</v>
      </c>
      <c r="AD354" s="26" t="str">
        <f t="shared" si="11"/>
        <v>49º28'55''</v>
      </c>
    </row>
    <row r="355" spans="1:30" ht="18" customHeight="1">
      <c r="A355" s="23">
        <v>3379</v>
      </c>
      <c r="B355" s="23">
        <v>3379</v>
      </c>
      <c r="C355" s="3">
        <v>41024</v>
      </c>
      <c r="D355" s="3">
        <v>41069</v>
      </c>
      <c r="E355" s="23" t="s">
        <v>1321</v>
      </c>
      <c r="F355" s="23" t="s">
        <v>1322</v>
      </c>
      <c r="G355" s="23" t="s">
        <v>185</v>
      </c>
      <c r="H355" s="23" t="s">
        <v>2970</v>
      </c>
      <c r="I355" s="3">
        <v>41045</v>
      </c>
      <c r="J355" s="23" t="s">
        <v>2679</v>
      </c>
      <c r="K355" s="23" t="s">
        <v>2680</v>
      </c>
      <c r="L355" s="23" t="s">
        <v>4310</v>
      </c>
      <c r="M355" s="23" t="s">
        <v>2681</v>
      </c>
      <c r="N355" s="23" t="s">
        <v>2971</v>
      </c>
      <c r="O355" s="23" t="s">
        <v>1339</v>
      </c>
      <c r="P355" s="3">
        <v>41046</v>
      </c>
      <c r="Q355" s="37" t="s">
        <v>458</v>
      </c>
      <c r="R355" s="23" t="s">
        <v>10161</v>
      </c>
      <c r="S355" s="23" t="s">
        <v>10162</v>
      </c>
      <c r="T355" s="37" t="s">
        <v>4074</v>
      </c>
      <c r="U355" t="s">
        <v>3431</v>
      </c>
      <c r="V355" s="237">
        <v>18</v>
      </c>
      <c r="W355">
        <v>31</v>
      </c>
      <c r="X355">
        <v>5</v>
      </c>
      <c r="Y355">
        <v>49</v>
      </c>
      <c r="Z355">
        <v>30</v>
      </c>
      <c r="AA355">
        <v>0</v>
      </c>
      <c r="AC355" s="26" t="str">
        <f t="shared" si="10"/>
        <v>18º31'5''</v>
      </c>
      <c r="AD355" s="26" t="str">
        <f t="shared" si="11"/>
        <v>49º30'0''</v>
      </c>
    </row>
    <row r="356" spans="1:30" ht="18" customHeight="1">
      <c r="A356" s="23">
        <v>3378</v>
      </c>
      <c r="B356" s="23">
        <v>3378</v>
      </c>
      <c r="C356" s="3">
        <v>41024</v>
      </c>
      <c r="D356" s="3">
        <v>41069</v>
      </c>
      <c r="E356" s="23" t="s">
        <v>1321</v>
      </c>
      <c r="F356" s="23" t="s">
        <v>1322</v>
      </c>
      <c r="G356" s="23" t="s">
        <v>185</v>
      </c>
      <c r="H356" s="23" t="s">
        <v>2972</v>
      </c>
      <c r="I356" s="3">
        <v>41046</v>
      </c>
      <c r="J356" s="23" t="s">
        <v>2682</v>
      </c>
      <c r="K356" s="23" t="s">
        <v>2683</v>
      </c>
      <c r="L356" s="23" t="s">
        <v>4310</v>
      </c>
      <c r="M356" s="23" t="s">
        <v>2684</v>
      </c>
      <c r="N356" s="23" t="s">
        <v>2973</v>
      </c>
      <c r="O356" s="23" t="s">
        <v>1339</v>
      </c>
      <c r="P356" s="3">
        <v>41046</v>
      </c>
      <c r="Q356" s="37" t="s">
        <v>458</v>
      </c>
      <c r="R356" s="23" t="s">
        <v>10163</v>
      </c>
      <c r="S356" s="23" t="s">
        <v>10164</v>
      </c>
      <c r="T356" s="37" t="s">
        <v>4074</v>
      </c>
      <c r="U356" t="s">
        <v>3431</v>
      </c>
      <c r="V356" s="237">
        <v>18</v>
      </c>
      <c r="W356">
        <v>30</v>
      </c>
      <c r="X356">
        <v>59</v>
      </c>
      <c r="Y356">
        <v>49</v>
      </c>
      <c r="Z356">
        <v>30</v>
      </c>
      <c r="AA356">
        <v>2</v>
      </c>
      <c r="AC356" s="26" t="str">
        <f t="shared" si="10"/>
        <v>18º30'59''</v>
      </c>
      <c r="AD356" s="26" t="str">
        <f t="shared" si="11"/>
        <v>49º30'2''</v>
      </c>
    </row>
    <row r="357" spans="1:30" ht="18" customHeight="1">
      <c r="A357" s="23">
        <v>3377</v>
      </c>
      <c r="B357" s="23">
        <v>3377</v>
      </c>
      <c r="C357" s="3">
        <v>41024</v>
      </c>
      <c r="D357" s="3">
        <v>41069</v>
      </c>
      <c r="E357" s="23" t="s">
        <v>1321</v>
      </c>
      <c r="F357" s="23" t="s">
        <v>1322</v>
      </c>
      <c r="G357" s="23" t="s">
        <v>1641</v>
      </c>
      <c r="H357" s="23" t="s">
        <v>3244</v>
      </c>
      <c r="I357" s="3">
        <v>41057</v>
      </c>
      <c r="J357" s="23" t="s">
        <v>2685</v>
      </c>
      <c r="K357" s="23" t="s">
        <v>14904</v>
      </c>
      <c r="L357" s="23" t="s">
        <v>4369</v>
      </c>
      <c r="M357" s="23" t="s">
        <v>2686</v>
      </c>
      <c r="N357" s="23" t="s">
        <v>3245</v>
      </c>
      <c r="O357" s="23" t="s">
        <v>1992</v>
      </c>
      <c r="P357" s="3">
        <v>41058</v>
      </c>
      <c r="Q357" s="37" t="s">
        <v>458</v>
      </c>
      <c r="R357" s="23" t="s">
        <v>10165</v>
      </c>
      <c r="S357" s="23" t="s">
        <v>10166</v>
      </c>
      <c r="T357" s="37" t="s">
        <v>4074</v>
      </c>
      <c r="U357" t="s">
        <v>15095</v>
      </c>
      <c r="V357" s="237">
        <v>18</v>
      </c>
      <c r="W357">
        <v>28</v>
      </c>
      <c r="X357">
        <v>59</v>
      </c>
      <c r="Y357">
        <v>41</v>
      </c>
      <c r="Z357">
        <v>23</v>
      </c>
      <c r="AA357">
        <v>22</v>
      </c>
      <c r="AC357" s="26" t="str">
        <f t="shared" si="10"/>
        <v>18º28'59''</v>
      </c>
      <c r="AD357" s="26" t="str">
        <f t="shared" si="11"/>
        <v>41º23'22''</v>
      </c>
    </row>
    <row r="358" spans="1:30" ht="18" customHeight="1">
      <c r="A358" s="23">
        <v>3376</v>
      </c>
      <c r="B358" s="23">
        <v>3376</v>
      </c>
      <c r="C358" s="3">
        <v>41024</v>
      </c>
      <c r="D358" s="3">
        <v>41069</v>
      </c>
      <c r="E358" s="23" t="s">
        <v>1321</v>
      </c>
      <c r="F358" s="23" t="s">
        <v>1322</v>
      </c>
      <c r="G358" s="23" t="s">
        <v>2687</v>
      </c>
      <c r="H358" s="23" t="s">
        <v>3094</v>
      </c>
      <c r="I358" s="3">
        <v>41060</v>
      </c>
      <c r="J358" s="23" t="s">
        <v>2688</v>
      </c>
      <c r="K358" s="23" t="s">
        <v>2689</v>
      </c>
      <c r="L358" s="23" t="s">
        <v>4603</v>
      </c>
      <c r="M358" s="23" t="s">
        <v>2690</v>
      </c>
      <c r="N358" s="23" t="s">
        <v>3427</v>
      </c>
      <c r="O358" s="23" t="s">
        <v>1998</v>
      </c>
      <c r="P358" s="3">
        <v>41060</v>
      </c>
      <c r="Q358" s="37" t="s">
        <v>458</v>
      </c>
      <c r="R358" s="23" t="s">
        <v>10167</v>
      </c>
      <c r="S358" s="23" t="s">
        <v>10168</v>
      </c>
      <c r="T358" s="37" t="s">
        <v>4074</v>
      </c>
      <c r="U358" t="s">
        <v>3432</v>
      </c>
      <c r="V358" s="237">
        <v>16</v>
      </c>
      <c r="W358">
        <v>56</v>
      </c>
      <c r="X358">
        <v>9</v>
      </c>
      <c r="Y358">
        <v>40</v>
      </c>
      <c r="Z358">
        <v>41</v>
      </c>
      <c r="AA358">
        <v>4</v>
      </c>
      <c r="AC358" s="26" t="str">
        <f t="shared" si="10"/>
        <v>16º56'9''</v>
      </c>
      <c r="AD358" s="26" t="str">
        <f t="shared" si="11"/>
        <v>40º41'4''</v>
      </c>
    </row>
    <row r="359" spans="1:30" ht="18" customHeight="1">
      <c r="A359" s="23">
        <v>3375</v>
      </c>
      <c r="B359" s="23">
        <v>3375</v>
      </c>
      <c r="C359" s="3">
        <v>41024</v>
      </c>
      <c r="D359" s="3">
        <v>41069</v>
      </c>
      <c r="E359" s="23" t="s">
        <v>1321</v>
      </c>
      <c r="F359" s="23" t="s">
        <v>1322</v>
      </c>
      <c r="G359" s="23" t="s">
        <v>2687</v>
      </c>
      <c r="H359" s="23" t="s">
        <v>2983</v>
      </c>
      <c r="I359" s="3">
        <v>41060</v>
      </c>
      <c r="J359" s="23" t="s">
        <v>2691</v>
      </c>
      <c r="K359" s="23" t="s">
        <v>2692</v>
      </c>
      <c r="L359" s="23" t="s">
        <v>4603</v>
      </c>
      <c r="M359" s="23" t="s">
        <v>2690</v>
      </c>
      <c r="N359" s="23" t="s">
        <v>3428</v>
      </c>
      <c r="O359" s="23" t="s">
        <v>3419</v>
      </c>
      <c r="P359" s="3">
        <v>41061</v>
      </c>
      <c r="Q359" s="37" t="s">
        <v>458</v>
      </c>
      <c r="R359" s="23" t="s">
        <v>10169</v>
      </c>
      <c r="S359" s="23" t="s">
        <v>10170</v>
      </c>
      <c r="T359" s="37" t="s">
        <v>4074</v>
      </c>
      <c r="U359" t="s">
        <v>3440</v>
      </c>
      <c r="V359" s="237">
        <v>16</v>
      </c>
      <c r="W359">
        <v>56</v>
      </c>
      <c r="X359">
        <v>9</v>
      </c>
      <c r="Y359">
        <v>40</v>
      </c>
      <c r="Z359">
        <v>41</v>
      </c>
      <c r="AA359">
        <v>5</v>
      </c>
      <c r="AC359" s="26" t="str">
        <f t="shared" si="10"/>
        <v>16º56'9''</v>
      </c>
      <c r="AD359" s="26" t="str">
        <f t="shared" si="11"/>
        <v>40º41'5''</v>
      </c>
    </row>
    <row r="360" spans="1:30" ht="18" customHeight="1">
      <c r="A360" s="23">
        <v>3453</v>
      </c>
      <c r="B360" s="23">
        <v>3453</v>
      </c>
      <c r="C360" s="3">
        <v>41037</v>
      </c>
      <c r="D360" s="3">
        <v>41082</v>
      </c>
      <c r="E360" s="23" t="s">
        <v>1321</v>
      </c>
      <c r="F360" s="23" t="s">
        <v>1322</v>
      </c>
      <c r="G360" s="23" t="s">
        <v>2747</v>
      </c>
      <c r="H360" s="23" t="s">
        <v>3980</v>
      </c>
      <c r="I360" s="3">
        <v>41085</v>
      </c>
      <c r="J360" s="23" t="s">
        <v>2748</v>
      </c>
      <c r="K360" s="23" t="s">
        <v>2749</v>
      </c>
      <c r="L360" s="23" t="s">
        <v>4604</v>
      </c>
      <c r="M360" s="23" t="s">
        <v>2750</v>
      </c>
      <c r="N360" s="23" t="s">
        <v>3981</v>
      </c>
      <c r="O360" s="23" t="s">
        <v>3904</v>
      </c>
      <c r="P360" s="3">
        <v>41085</v>
      </c>
      <c r="Q360" s="37" t="s">
        <v>458</v>
      </c>
      <c r="R360" s="23" t="s">
        <v>10171</v>
      </c>
      <c r="S360" s="23" t="s">
        <v>10172</v>
      </c>
      <c r="T360" s="37" t="s">
        <v>4074</v>
      </c>
      <c r="U360" t="s">
        <v>3903</v>
      </c>
      <c r="V360" s="237">
        <v>17</v>
      </c>
      <c r="W360">
        <v>53</v>
      </c>
      <c r="X360">
        <v>39</v>
      </c>
      <c r="Y360">
        <v>44</v>
      </c>
      <c r="Z360">
        <v>34</v>
      </c>
      <c r="AA360">
        <v>45</v>
      </c>
      <c r="AC360" s="26" t="str">
        <f t="shared" si="10"/>
        <v>17º53'39''</v>
      </c>
      <c r="AD360" s="26" t="str">
        <f t="shared" si="11"/>
        <v>44º34'45''</v>
      </c>
    </row>
    <row r="361" spans="1:30" ht="18" customHeight="1">
      <c r="A361" s="23">
        <v>3450</v>
      </c>
      <c r="B361" s="23">
        <v>3450</v>
      </c>
      <c r="C361" s="3">
        <v>41037</v>
      </c>
      <c r="D361" s="3">
        <v>41082</v>
      </c>
      <c r="E361" s="23" t="s">
        <v>1321</v>
      </c>
      <c r="F361" s="23" t="s">
        <v>1322</v>
      </c>
      <c r="G361" s="23" t="s">
        <v>1891</v>
      </c>
      <c r="H361" s="23" t="s">
        <v>2974</v>
      </c>
      <c r="I361" s="3">
        <v>41082</v>
      </c>
      <c r="J361" s="23" t="s">
        <v>2751</v>
      </c>
      <c r="K361" s="23" t="s">
        <v>2752</v>
      </c>
      <c r="L361" s="23" t="s">
        <v>4471</v>
      </c>
      <c r="M361" s="23" t="s">
        <v>2753</v>
      </c>
      <c r="N361" s="23" t="s">
        <v>3982</v>
      </c>
      <c r="O361" s="23" t="s">
        <v>1727</v>
      </c>
      <c r="P361" s="3">
        <v>41082</v>
      </c>
      <c r="Q361" s="37" t="s">
        <v>458</v>
      </c>
      <c r="R361" s="23" t="s">
        <v>10173</v>
      </c>
      <c r="S361" s="23" t="s">
        <v>10174</v>
      </c>
      <c r="T361" s="37" t="s">
        <v>4074</v>
      </c>
      <c r="U361" t="s">
        <v>3896</v>
      </c>
      <c r="V361" s="237">
        <v>17</v>
      </c>
      <c r="W361">
        <v>22</v>
      </c>
      <c r="X361">
        <v>12</v>
      </c>
      <c r="Y361">
        <v>44</v>
      </c>
      <c r="Z361">
        <v>58</v>
      </c>
      <c r="AA361">
        <v>8</v>
      </c>
      <c r="AC361" s="26" t="str">
        <f t="shared" si="10"/>
        <v>17º22'12''</v>
      </c>
      <c r="AD361" s="26" t="str">
        <f t="shared" si="11"/>
        <v>44º58'8''</v>
      </c>
    </row>
    <row r="362" spans="1:30" ht="18" customHeight="1">
      <c r="A362" s="23">
        <v>3451</v>
      </c>
      <c r="B362" s="23">
        <v>3451</v>
      </c>
      <c r="C362" s="3">
        <v>41037</v>
      </c>
      <c r="D362" s="3">
        <v>41131</v>
      </c>
      <c r="E362" s="23" t="s">
        <v>1321</v>
      </c>
      <c r="F362" s="23" t="s">
        <v>1322</v>
      </c>
      <c r="G362" s="23" t="s">
        <v>2968</v>
      </c>
      <c r="H362" s="23" t="s">
        <v>2975</v>
      </c>
      <c r="I362" s="3">
        <v>41092</v>
      </c>
      <c r="J362" s="23" t="s">
        <v>2754</v>
      </c>
      <c r="K362" s="23" t="s">
        <v>15382</v>
      </c>
      <c r="L362" s="23" t="s">
        <v>4605</v>
      </c>
      <c r="M362" s="23" t="s">
        <v>2755</v>
      </c>
      <c r="N362" s="23" t="s">
        <v>4606</v>
      </c>
      <c r="O362" s="23" t="s">
        <v>2418</v>
      </c>
      <c r="P362" s="3">
        <v>41092</v>
      </c>
      <c r="Q362" s="23" t="s">
        <v>2823</v>
      </c>
      <c r="R362" s="23" t="s">
        <v>10175</v>
      </c>
      <c r="S362" s="23" t="s">
        <v>10176</v>
      </c>
      <c r="T362" t="s">
        <v>4074</v>
      </c>
      <c r="U362" t="s">
        <v>4238</v>
      </c>
      <c r="V362" s="237">
        <v>16</v>
      </c>
      <c r="W362">
        <v>51</v>
      </c>
      <c r="X362">
        <v>31</v>
      </c>
      <c r="Y362">
        <v>44</v>
      </c>
      <c r="Z362">
        <v>54</v>
      </c>
      <c r="AA362">
        <v>18</v>
      </c>
      <c r="AC362" s="26" t="str">
        <f t="shared" si="10"/>
        <v>16º51'31''</v>
      </c>
      <c r="AD362" s="26" t="str">
        <f t="shared" si="11"/>
        <v>44º54'18''</v>
      </c>
    </row>
    <row r="363" spans="1:30" ht="18" customHeight="1">
      <c r="A363" s="23">
        <v>3452</v>
      </c>
      <c r="B363" s="23">
        <v>3452</v>
      </c>
      <c r="C363" s="3">
        <v>41037</v>
      </c>
      <c r="D363" s="3">
        <v>41082</v>
      </c>
      <c r="E363" s="23" t="s">
        <v>1321</v>
      </c>
      <c r="F363" s="23" t="s">
        <v>1322</v>
      </c>
      <c r="G363" s="23" t="s">
        <v>2968</v>
      </c>
      <c r="H363" s="23" t="s">
        <v>6054</v>
      </c>
      <c r="I363" s="3">
        <v>41093</v>
      </c>
      <c r="J363" s="23" t="s">
        <v>2756</v>
      </c>
      <c r="K363" s="23" t="s">
        <v>2757</v>
      </c>
      <c r="L363" s="23" t="s">
        <v>4605</v>
      </c>
      <c r="M363" s="23" t="s">
        <v>2755</v>
      </c>
      <c r="N363" s="23" t="s">
        <v>4607</v>
      </c>
      <c r="O363" s="23" t="s">
        <v>4608</v>
      </c>
      <c r="P363" s="3">
        <v>41123</v>
      </c>
      <c r="Q363" s="37" t="s">
        <v>458</v>
      </c>
      <c r="R363" s="23" t="s">
        <v>10177</v>
      </c>
      <c r="S363" s="23" t="s">
        <v>10178</v>
      </c>
      <c r="T363" s="37" t="s">
        <v>4074</v>
      </c>
      <c r="U363" s="23" t="s">
        <v>458</v>
      </c>
      <c r="V363" s="237">
        <v>16</v>
      </c>
      <c r="W363">
        <v>51</v>
      </c>
      <c r="X363">
        <v>46</v>
      </c>
      <c r="Y363">
        <v>44</v>
      </c>
      <c r="Z363">
        <v>54</v>
      </c>
      <c r="AA363">
        <v>40</v>
      </c>
      <c r="AC363" s="26" t="str">
        <f t="shared" si="10"/>
        <v>16º51'46''</v>
      </c>
      <c r="AD363" s="26" t="str">
        <f t="shared" si="11"/>
        <v>44º54'40''</v>
      </c>
    </row>
    <row r="364" spans="1:30" ht="18" customHeight="1">
      <c r="A364" s="23" t="s">
        <v>2976</v>
      </c>
      <c r="B364" s="23">
        <v>3449</v>
      </c>
      <c r="C364" s="3">
        <v>41037</v>
      </c>
      <c r="D364" s="3">
        <v>41082</v>
      </c>
      <c r="E364" s="23" t="s">
        <v>1330</v>
      </c>
      <c r="F364" s="23" t="s">
        <v>1322</v>
      </c>
      <c r="G364" s="23" t="s">
        <v>1891</v>
      </c>
      <c r="H364" s="23" t="s">
        <v>2977</v>
      </c>
      <c r="I364" s="3">
        <v>41057</v>
      </c>
      <c r="J364" s="23" t="s">
        <v>2758</v>
      </c>
      <c r="K364" s="23" t="s">
        <v>2759</v>
      </c>
      <c r="L364" s="23" t="s">
        <v>4471</v>
      </c>
      <c r="M364" s="23" t="s">
        <v>2760</v>
      </c>
      <c r="N364" s="23" t="s">
        <v>458</v>
      </c>
      <c r="O364" s="23" t="s">
        <v>458</v>
      </c>
      <c r="P364" s="23" t="s">
        <v>458</v>
      </c>
      <c r="Q364" s="23" t="s">
        <v>2824</v>
      </c>
      <c r="R364" s="23" t="s">
        <v>9890</v>
      </c>
      <c r="S364" s="23" t="s">
        <v>10179</v>
      </c>
      <c r="T364" t="s">
        <v>4074</v>
      </c>
      <c r="U364" s="23" t="s">
        <v>458</v>
      </c>
      <c r="V364" s="237" t="s">
        <v>458</v>
      </c>
      <c r="W364" s="23" t="s">
        <v>458</v>
      </c>
      <c r="X364" s="23" t="s">
        <v>458</v>
      </c>
      <c r="Y364" s="23" t="s">
        <v>458</v>
      </c>
      <c r="Z364" s="23" t="s">
        <v>458</v>
      </c>
      <c r="AA364" s="23" t="s">
        <v>458</v>
      </c>
      <c r="AC364" s="26" t="str">
        <f t="shared" si="10"/>
        <v>-º-'-''</v>
      </c>
      <c r="AD364" s="26" t="str">
        <f t="shared" si="11"/>
        <v>-º-'-''</v>
      </c>
    </row>
    <row r="365" spans="1:30" ht="18" customHeight="1">
      <c r="A365" s="23">
        <v>3448</v>
      </c>
      <c r="B365" s="23">
        <v>3448</v>
      </c>
      <c r="C365" s="3">
        <v>41037</v>
      </c>
      <c r="D365" s="3">
        <v>41082</v>
      </c>
      <c r="E365" s="23" t="s">
        <v>1321</v>
      </c>
      <c r="F365" s="23" t="s">
        <v>1322</v>
      </c>
      <c r="G365" s="23" t="s">
        <v>1891</v>
      </c>
      <c r="H365" s="23" t="s">
        <v>3095</v>
      </c>
      <c r="I365" s="3">
        <v>41085</v>
      </c>
      <c r="J365" s="23" t="s">
        <v>2761</v>
      </c>
      <c r="K365" s="23" t="s">
        <v>2762</v>
      </c>
      <c r="L365" s="23" t="s">
        <v>4471</v>
      </c>
      <c r="M365" s="23" t="s">
        <v>2763</v>
      </c>
      <c r="N365" s="23" t="s">
        <v>3983</v>
      </c>
      <c r="O365" s="23" t="s">
        <v>2001</v>
      </c>
      <c r="P365" s="3">
        <v>41085</v>
      </c>
      <c r="Q365" s="37" t="s">
        <v>15464</v>
      </c>
      <c r="R365" s="23" t="s">
        <v>10180</v>
      </c>
      <c r="S365" s="23" t="s">
        <v>10181</v>
      </c>
      <c r="T365" s="37" t="s">
        <v>4074</v>
      </c>
      <c r="U365" t="s">
        <v>15096</v>
      </c>
      <c r="V365" s="237">
        <v>17</v>
      </c>
      <c r="W365">
        <v>22</v>
      </c>
      <c r="X365">
        <v>16</v>
      </c>
      <c r="Y365">
        <v>44</v>
      </c>
      <c r="Z365">
        <v>58</v>
      </c>
      <c r="AA365">
        <v>19</v>
      </c>
      <c r="AC365" s="26" t="str">
        <f t="shared" si="10"/>
        <v>17º22'16''</v>
      </c>
      <c r="AD365" s="26" t="str">
        <f t="shared" si="11"/>
        <v>44º58'19''</v>
      </c>
    </row>
    <row r="366" spans="1:30" ht="18" customHeight="1">
      <c r="A366" s="23">
        <v>3445</v>
      </c>
      <c r="B366" s="23">
        <v>3445</v>
      </c>
      <c r="C366" s="3">
        <v>41037</v>
      </c>
      <c r="D366" s="3">
        <v>41082</v>
      </c>
      <c r="E366" s="23" t="s">
        <v>1321</v>
      </c>
      <c r="F366" s="23" t="s">
        <v>1322</v>
      </c>
      <c r="G366" s="23" t="s">
        <v>120</v>
      </c>
      <c r="H366" s="23" t="s">
        <v>3096</v>
      </c>
      <c r="I366" s="3">
        <v>41086</v>
      </c>
      <c r="J366" s="23" t="s">
        <v>2764</v>
      </c>
      <c r="K366" s="23" t="s">
        <v>14905</v>
      </c>
      <c r="L366" s="23" t="s">
        <v>4336</v>
      </c>
      <c r="M366" s="23" t="s">
        <v>2765</v>
      </c>
      <c r="N366" s="23" t="s">
        <v>4076</v>
      </c>
      <c r="O366" s="23" t="s">
        <v>3419</v>
      </c>
      <c r="P366" s="3">
        <v>41086</v>
      </c>
      <c r="Q366" s="23" t="s">
        <v>458</v>
      </c>
      <c r="R366" s="23" t="s">
        <v>10182</v>
      </c>
      <c r="S366" s="23" t="s">
        <v>10183</v>
      </c>
      <c r="T366" s="37" t="s">
        <v>4074</v>
      </c>
      <c r="U366" t="s">
        <v>15097</v>
      </c>
      <c r="V366" s="237">
        <v>17</v>
      </c>
      <c r="W366">
        <v>4</v>
      </c>
      <c r="X366">
        <v>10</v>
      </c>
      <c r="Y366">
        <v>41</v>
      </c>
      <c r="Z366">
        <v>28</v>
      </c>
      <c r="AA366">
        <v>52</v>
      </c>
      <c r="AC366" s="26" t="str">
        <f t="shared" si="10"/>
        <v>17º4'10''</v>
      </c>
      <c r="AD366" s="26" t="str">
        <f t="shared" si="11"/>
        <v>41º28'52''</v>
      </c>
    </row>
    <row r="367" spans="1:30" ht="18" customHeight="1">
      <c r="A367" s="23">
        <v>3444</v>
      </c>
      <c r="B367" s="23">
        <v>3444</v>
      </c>
      <c r="C367" s="3">
        <v>41037</v>
      </c>
      <c r="D367" s="3">
        <v>41082</v>
      </c>
      <c r="E367" s="23" t="s">
        <v>1321</v>
      </c>
      <c r="F367" s="23" t="s">
        <v>1322</v>
      </c>
      <c r="G367" s="23" t="s">
        <v>1891</v>
      </c>
      <c r="H367" s="23" t="s">
        <v>3097</v>
      </c>
      <c r="I367" s="3">
        <v>41094</v>
      </c>
      <c r="J367" s="23" t="s">
        <v>2766</v>
      </c>
      <c r="K367" s="23" t="s">
        <v>2767</v>
      </c>
      <c r="L367" s="23" t="s">
        <v>4471</v>
      </c>
      <c r="M367" s="23" t="s">
        <v>2768</v>
      </c>
      <c r="N367" s="23" t="s">
        <v>4609</v>
      </c>
      <c r="O367" s="23" t="s">
        <v>2183</v>
      </c>
      <c r="P367" s="3">
        <v>41095</v>
      </c>
      <c r="Q367" s="37" t="s">
        <v>458</v>
      </c>
      <c r="R367" s="23" t="s">
        <v>10184</v>
      </c>
      <c r="S367" s="23" t="s">
        <v>10185</v>
      </c>
      <c r="T367" s="37" t="s">
        <v>4074</v>
      </c>
      <c r="U367" t="s">
        <v>4784</v>
      </c>
      <c r="V367" s="237">
        <v>17</v>
      </c>
      <c r="W367">
        <v>22</v>
      </c>
      <c r="X367">
        <v>45</v>
      </c>
      <c r="Y367">
        <v>44</v>
      </c>
      <c r="Z367">
        <v>58</v>
      </c>
      <c r="AA367">
        <v>22</v>
      </c>
      <c r="AC367" s="26" t="str">
        <f t="shared" si="10"/>
        <v>17º22'45''</v>
      </c>
      <c r="AD367" s="26" t="str">
        <f t="shared" si="11"/>
        <v>44º58'22''</v>
      </c>
    </row>
    <row r="368" spans="1:30" ht="18" customHeight="1">
      <c r="A368" s="23">
        <v>3443</v>
      </c>
      <c r="B368" s="23">
        <v>3443</v>
      </c>
      <c r="C368" s="3">
        <v>41037</v>
      </c>
      <c r="D368" s="3">
        <v>41082</v>
      </c>
      <c r="E368" s="23" t="s">
        <v>1321</v>
      </c>
      <c r="F368" s="23" t="s">
        <v>1322</v>
      </c>
      <c r="G368" s="23" t="s">
        <v>1891</v>
      </c>
      <c r="H368" s="23" t="s">
        <v>3098</v>
      </c>
      <c r="I368" s="3">
        <v>41087</v>
      </c>
      <c r="J368" s="23" t="s">
        <v>2769</v>
      </c>
      <c r="K368" s="23" t="s">
        <v>2770</v>
      </c>
      <c r="L368" s="23" t="s">
        <v>4471</v>
      </c>
      <c r="M368" s="23" t="s">
        <v>2771</v>
      </c>
      <c r="N368" s="23" t="s">
        <v>4124</v>
      </c>
      <c r="O368" s="23" t="s">
        <v>2001</v>
      </c>
      <c r="P368" s="3">
        <v>41087</v>
      </c>
      <c r="Q368" s="23" t="s">
        <v>458</v>
      </c>
      <c r="R368" s="23" t="s">
        <v>10186</v>
      </c>
      <c r="S368" s="23" t="s">
        <v>10187</v>
      </c>
      <c r="T368" s="37" t="s">
        <v>4074</v>
      </c>
      <c r="U368" t="s">
        <v>4116</v>
      </c>
      <c r="V368" s="237">
        <v>17</v>
      </c>
      <c r="W368">
        <v>21</v>
      </c>
      <c r="X368">
        <v>42</v>
      </c>
      <c r="Y368">
        <v>44</v>
      </c>
      <c r="Z368">
        <v>58</v>
      </c>
      <c r="AA368">
        <v>5</v>
      </c>
      <c r="AC368" s="26" t="str">
        <f t="shared" si="10"/>
        <v>17º21'42''</v>
      </c>
      <c r="AD368" s="26" t="str">
        <f t="shared" si="11"/>
        <v>44º58'5''</v>
      </c>
    </row>
    <row r="369" spans="1:30" ht="18" customHeight="1">
      <c r="A369" s="23">
        <v>3442</v>
      </c>
      <c r="B369" s="23">
        <v>3442</v>
      </c>
      <c r="C369" s="3">
        <v>41037</v>
      </c>
      <c r="D369" s="3">
        <v>41082</v>
      </c>
      <c r="E369" s="23" t="s">
        <v>1321</v>
      </c>
      <c r="F369" s="23" t="s">
        <v>1322</v>
      </c>
      <c r="G369" s="23" t="s">
        <v>1891</v>
      </c>
      <c r="H369" s="23" t="s">
        <v>3099</v>
      </c>
      <c r="I369" s="23" t="s">
        <v>458</v>
      </c>
      <c r="J369" s="23" t="s">
        <v>2772</v>
      </c>
      <c r="K369" s="23" t="s">
        <v>2773</v>
      </c>
      <c r="L369" s="23" t="s">
        <v>4471</v>
      </c>
      <c r="M369" s="23" t="s">
        <v>2774</v>
      </c>
      <c r="N369" s="23" t="s">
        <v>4125</v>
      </c>
      <c r="O369" s="23" t="s">
        <v>2644</v>
      </c>
      <c r="P369" s="3">
        <v>41087</v>
      </c>
      <c r="Q369" s="37" t="s">
        <v>458</v>
      </c>
      <c r="R369" s="23" t="s">
        <v>10188</v>
      </c>
      <c r="S369" s="23" t="s">
        <v>10189</v>
      </c>
      <c r="T369" s="37" t="s">
        <v>4074</v>
      </c>
      <c r="U369" s="23" t="s">
        <v>458</v>
      </c>
      <c r="V369" s="237">
        <v>17</v>
      </c>
      <c r="W369">
        <v>21</v>
      </c>
      <c r="X369">
        <v>18</v>
      </c>
      <c r="Y369">
        <v>44</v>
      </c>
      <c r="Z369">
        <v>57</v>
      </c>
      <c r="AA369">
        <v>57</v>
      </c>
      <c r="AC369" s="26" t="str">
        <f t="shared" si="10"/>
        <v>17º21'18''</v>
      </c>
      <c r="AD369" s="26" t="str">
        <f t="shared" si="11"/>
        <v>44º57'57''</v>
      </c>
    </row>
    <row r="370" spans="1:30" ht="18" customHeight="1">
      <c r="A370" s="23" t="s">
        <v>2978</v>
      </c>
      <c r="B370" s="23">
        <v>3441</v>
      </c>
      <c r="C370" s="3">
        <v>41037</v>
      </c>
      <c r="D370" s="3">
        <v>41082</v>
      </c>
      <c r="E370" s="23" t="s">
        <v>1469</v>
      </c>
      <c r="F370" s="23" t="s">
        <v>1322</v>
      </c>
      <c r="G370" s="23" t="s">
        <v>1891</v>
      </c>
      <c r="H370" s="23" t="s">
        <v>458</v>
      </c>
      <c r="I370" s="23" t="s">
        <v>458</v>
      </c>
      <c r="J370" s="23" t="s">
        <v>2775</v>
      </c>
      <c r="K370" s="23" t="s">
        <v>2776</v>
      </c>
      <c r="L370" s="23" t="s">
        <v>4471</v>
      </c>
      <c r="M370" s="23" t="s">
        <v>2777</v>
      </c>
      <c r="N370" s="23" t="s">
        <v>458</v>
      </c>
      <c r="O370" s="23" t="s">
        <v>458</v>
      </c>
      <c r="P370" s="23" t="s">
        <v>458</v>
      </c>
      <c r="Q370" s="23" t="s">
        <v>2979</v>
      </c>
      <c r="R370" s="23" t="s">
        <v>458</v>
      </c>
      <c r="S370" s="23" t="s">
        <v>10190</v>
      </c>
      <c r="T370" t="s">
        <v>15024</v>
      </c>
      <c r="U370" s="37" t="s">
        <v>458</v>
      </c>
      <c r="V370" s="237" t="s">
        <v>458</v>
      </c>
      <c r="W370" s="23" t="s">
        <v>458</v>
      </c>
      <c r="X370" s="23" t="s">
        <v>458</v>
      </c>
      <c r="Y370" s="23" t="s">
        <v>458</v>
      </c>
      <c r="Z370" s="23" t="s">
        <v>458</v>
      </c>
      <c r="AA370" s="23" t="s">
        <v>458</v>
      </c>
      <c r="AC370" s="26" t="str">
        <f t="shared" si="10"/>
        <v>-º-'-''</v>
      </c>
      <c r="AD370" s="26" t="str">
        <f t="shared" si="11"/>
        <v>-º-'-''</v>
      </c>
    </row>
    <row r="371" spans="1:30" ht="18" customHeight="1">
      <c r="A371" s="23">
        <v>3460</v>
      </c>
      <c r="B371" s="23">
        <v>3460</v>
      </c>
      <c r="C371" s="3">
        <v>41038</v>
      </c>
      <c r="D371" s="3">
        <v>41083</v>
      </c>
      <c r="E371" s="23" t="s">
        <v>1321</v>
      </c>
      <c r="F371" s="23" t="s">
        <v>1322</v>
      </c>
      <c r="G371" s="23" t="s">
        <v>2778</v>
      </c>
      <c r="H371" s="23" t="s">
        <v>3100</v>
      </c>
      <c r="I371" s="3">
        <v>41100</v>
      </c>
      <c r="J371" s="23" t="s">
        <v>2779</v>
      </c>
      <c r="K371" s="23" t="s">
        <v>14906</v>
      </c>
      <c r="L371" s="23" t="s">
        <v>4610</v>
      </c>
      <c r="M371" s="23" t="s">
        <v>2980</v>
      </c>
      <c r="N371" s="23" t="s">
        <v>5007</v>
      </c>
      <c r="O371" s="23" t="s">
        <v>5008</v>
      </c>
      <c r="P371" s="3">
        <v>41102</v>
      </c>
      <c r="Q371" s="37" t="s">
        <v>458</v>
      </c>
      <c r="R371" s="23" t="s">
        <v>10191</v>
      </c>
      <c r="S371" s="23" t="s">
        <v>10192</v>
      </c>
      <c r="T371" s="37" t="s">
        <v>4074</v>
      </c>
      <c r="U371" t="s">
        <v>4259</v>
      </c>
      <c r="V371" s="237">
        <v>16</v>
      </c>
      <c r="W371">
        <v>41</v>
      </c>
      <c r="X371">
        <v>51</v>
      </c>
      <c r="Y371">
        <v>45</v>
      </c>
      <c r="Z371">
        <v>24</v>
      </c>
      <c r="AA371">
        <v>53</v>
      </c>
      <c r="AC371" s="26" t="str">
        <f t="shared" si="10"/>
        <v>16º41'51''</v>
      </c>
      <c r="AD371" s="26" t="str">
        <f t="shared" si="11"/>
        <v>45º24'53''</v>
      </c>
    </row>
    <row r="372" spans="1:30" ht="18" customHeight="1">
      <c r="A372" s="23">
        <v>3459</v>
      </c>
      <c r="B372" s="23">
        <v>3459</v>
      </c>
      <c r="C372" s="3">
        <v>41038</v>
      </c>
      <c r="D372" s="3">
        <v>41083</v>
      </c>
      <c r="E372" s="23" t="s">
        <v>1321</v>
      </c>
      <c r="F372" s="23" t="s">
        <v>1322</v>
      </c>
      <c r="G372" s="23" t="s">
        <v>1689</v>
      </c>
      <c r="H372" s="23" t="s">
        <v>3101</v>
      </c>
      <c r="I372" s="3">
        <v>41087</v>
      </c>
      <c r="J372" s="23" t="s">
        <v>2780</v>
      </c>
      <c r="K372" s="23" t="s">
        <v>2781</v>
      </c>
      <c r="L372" s="23" t="s">
        <v>4611</v>
      </c>
      <c r="M372" s="23" t="s">
        <v>2782</v>
      </c>
      <c r="N372" s="23" t="s">
        <v>4126</v>
      </c>
      <c r="O372" s="23" t="s">
        <v>2418</v>
      </c>
      <c r="P372" s="3">
        <v>41087</v>
      </c>
      <c r="Q372" s="23" t="s">
        <v>458</v>
      </c>
      <c r="R372" s="23" t="s">
        <v>10193</v>
      </c>
      <c r="S372" s="23" t="s">
        <v>10194</v>
      </c>
      <c r="T372" s="37" t="s">
        <v>4074</v>
      </c>
      <c r="U372" t="s">
        <v>4136</v>
      </c>
      <c r="V372" s="237">
        <v>17</v>
      </c>
      <c r="W372">
        <v>21</v>
      </c>
      <c r="X372">
        <v>9</v>
      </c>
      <c r="Y372">
        <v>44</v>
      </c>
      <c r="Z372">
        <v>55</v>
      </c>
      <c r="AA372">
        <v>17</v>
      </c>
      <c r="AC372" s="26" t="str">
        <f t="shared" si="10"/>
        <v>17º21'9''</v>
      </c>
      <c r="AD372" s="26" t="str">
        <f t="shared" si="11"/>
        <v>44º55'17''</v>
      </c>
    </row>
    <row r="373" spans="1:30" ht="18" customHeight="1">
      <c r="A373" s="23">
        <v>3456</v>
      </c>
      <c r="B373" s="23">
        <v>3456</v>
      </c>
      <c r="C373" s="3">
        <v>41038</v>
      </c>
      <c r="D373" s="3">
        <v>41083</v>
      </c>
      <c r="E373" s="23" t="s">
        <v>1321</v>
      </c>
      <c r="F373" s="23" t="s">
        <v>1322</v>
      </c>
      <c r="G373" s="23" t="s">
        <v>2747</v>
      </c>
      <c r="H373" s="23" t="s">
        <v>3102</v>
      </c>
      <c r="I373" s="3">
        <v>41082</v>
      </c>
      <c r="J373" s="23" t="s">
        <v>2783</v>
      </c>
      <c r="K373" s="23" t="s">
        <v>2784</v>
      </c>
      <c r="L373" s="23" t="s">
        <v>4604</v>
      </c>
      <c r="M373" s="23" t="s">
        <v>2785</v>
      </c>
      <c r="N373" s="23" t="s">
        <v>3984</v>
      </c>
      <c r="O373" s="23" t="s">
        <v>1411</v>
      </c>
      <c r="P373" s="3">
        <v>41082</v>
      </c>
      <c r="Q373" s="37" t="s">
        <v>458</v>
      </c>
      <c r="R373" s="23" t="s">
        <v>10195</v>
      </c>
      <c r="S373" s="23" t="s">
        <v>10196</v>
      </c>
      <c r="T373" s="37" t="s">
        <v>4074</v>
      </c>
      <c r="U373" t="s">
        <v>3897</v>
      </c>
      <c r="V373" s="237">
        <v>17</v>
      </c>
      <c r="W373">
        <v>53</v>
      </c>
      <c r="X373">
        <v>15</v>
      </c>
      <c r="Y373">
        <v>44</v>
      </c>
      <c r="Z373">
        <v>34</v>
      </c>
      <c r="AA373">
        <v>59</v>
      </c>
      <c r="AC373" s="26" t="str">
        <f t="shared" si="10"/>
        <v>17º53'15''</v>
      </c>
      <c r="AD373" s="26" t="str">
        <f t="shared" si="11"/>
        <v>44º34'59''</v>
      </c>
    </row>
    <row r="374" spans="1:30" ht="18" customHeight="1">
      <c r="A374" s="23">
        <v>3457</v>
      </c>
      <c r="B374" s="23">
        <v>3457</v>
      </c>
      <c r="C374" s="3">
        <v>41038</v>
      </c>
      <c r="D374" s="3">
        <v>41083</v>
      </c>
      <c r="E374" s="23" t="s">
        <v>1321</v>
      </c>
      <c r="F374" s="23" t="s">
        <v>1322</v>
      </c>
      <c r="G374" s="23" t="s">
        <v>2747</v>
      </c>
      <c r="H374" s="23" t="s">
        <v>3103</v>
      </c>
      <c r="I374" s="3">
        <v>41082</v>
      </c>
      <c r="J374" s="23" t="s">
        <v>2786</v>
      </c>
      <c r="K374" s="23" t="s">
        <v>2787</v>
      </c>
      <c r="L374" s="23" t="s">
        <v>4604</v>
      </c>
      <c r="M374" s="23" t="s">
        <v>2788</v>
      </c>
      <c r="N374" s="23" t="s">
        <v>3985</v>
      </c>
      <c r="O374" s="23" t="s">
        <v>1411</v>
      </c>
      <c r="P374" s="3">
        <v>41082</v>
      </c>
      <c r="Q374" s="23" t="s">
        <v>458</v>
      </c>
      <c r="R374" s="23" t="s">
        <v>10197</v>
      </c>
      <c r="S374" s="23" t="s">
        <v>10198</v>
      </c>
      <c r="T374" s="37" t="s">
        <v>4074</v>
      </c>
      <c r="U374" t="s">
        <v>3870</v>
      </c>
      <c r="V374" s="237">
        <v>17</v>
      </c>
      <c r="W374">
        <v>53</v>
      </c>
      <c r="X374">
        <v>6</v>
      </c>
      <c r="Y374">
        <v>44</v>
      </c>
      <c r="Z374">
        <v>34</v>
      </c>
      <c r="AA374">
        <v>34</v>
      </c>
      <c r="AC374" s="26" t="str">
        <f t="shared" si="10"/>
        <v>17º53'6''</v>
      </c>
      <c r="AD374" s="26" t="str">
        <f t="shared" si="11"/>
        <v>44º34'34''</v>
      </c>
    </row>
    <row r="375" spans="1:30" ht="18" customHeight="1">
      <c r="A375" s="23">
        <v>3458</v>
      </c>
      <c r="B375" s="23">
        <v>3458</v>
      </c>
      <c r="C375" s="3">
        <v>41038</v>
      </c>
      <c r="D375" s="3">
        <v>41083</v>
      </c>
      <c r="E375" s="23" t="s">
        <v>1321</v>
      </c>
      <c r="F375" s="23" t="s">
        <v>1322</v>
      </c>
      <c r="G375" s="23" t="s">
        <v>1689</v>
      </c>
      <c r="H375" s="23" t="s">
        <v>3104</v>
      </c>
      <c r="I375" s="3">
        <v>41095</v>
      </c>
      <c r="J375" s="23" t="s">
        <v>2789</v>
      </c>
      <c r="K375" s="23" t="s">
        <v>14907</v>
      </c>
      <c r="L375" s="23" t="s">
        <v>4611</v>
      </c>
      <c r="M375" s="23" t="s">
        <v>2790</v>
      </c>
      <c r="N375" s="23" t="s">
        <v>4801</v>
      </c>
      <c r="O375" s="23" t="s">
        <v>2001</v>
      </c>
      <c r="P375" s="3">
        <v>41095</v>
      </c>
      <c r="Q375" s="37" t="s">
        <v>458</v>
      </c>
      <c r="R375" s="23" t="s">
        <v>10199</v>
      </c>
      <c r="S375" s="23" t="s">
        <v>10200</v>
      </c>
      <c r="T375" s="37" t="s">
        <v>4074</v>
      </c>
      <c r="U375" t="s">
        <v>15098</v>
      </c>
      <c r="V375" s="237">
        <v>17</v>
      </c>
      <c r="W375">
        <v>20</v>
      </c>
      <c r="X375">
        <v>32</v>
      </c>
      <c r="Y375">
        <v>44</v>
      </c>
      <c r="Z375">
        <v>55</v>
      </c>
      <c r="AA375">
        <v>29</v>
      </c>
      <c r="AC375" s="26" t="str">
        <f t="shared" si="10"/>
        <v>17º20'32''</v>
      </c>
      <c r="AD375" s="26" t="str">
        <f t="shared" si="11"/>
        <v>44º55'29''</v>
      </c>
    </row>
    <row r="376" spans="1:30" ht="18" customHeight="1">
      <c r="A376" s="23">
        <v>3461</v>
      </c>
      <c r="B376" s="23">
        <v>3461</v>
      </c>
      <c r="C376" s="3">
        <v>41038</v>
      </c>
      <c r="D376" s="3">
        <v>41083</v>
      </c>
      <c r="E376" s="23" t="s">
        <v>1321</v>
      </c>
      <c r="F376" s="23" t="s">
        <v>1322</v>
      </c>
      <c r="G376" s="23" t="s">
        <v>1689</v>
      </c>
      <c r="H376" s="23" t="s">
        <v>3105</v>
      </c>
      <c r="I376" s="3">
        <v>41095</v>
      </c>
      <c r="J376" s="23" t="s">
        <v>2791</v>
      </c>
      <c r="K376" s="23" t="s">
        <v>2792</v>
      </c>
      <c r="L376" s="23" t="s">
        <v>4611</v>
      </c>
      <c r="M376" s="23" t="s">
        <v>2793</v>
      </c>
      <c r="N376" s="23" t="s">
        <v>4802</v>
      </c>
      <c r="O376" s="23" t="s">
        <v>2001</v>
      </c>
      <c r="P376" s="3">
        <v>41095</v>
      </c>
      <c r="Q376" s="23" t="s">
        <v>458</v>
      </c>
      <c r="R376" s="23" t="s">
        <v>10201</v>
      </c>
      <c r="S376" s="23" t="s">
        <v>10202</v>
      </c>
      <c r="T376" s="37" t="s">
        <v>4074</v>
      </c>
      <c r="U376" t="s">
        <v>15028</v>
      </c>
      <c r="V376" s="237">
        <v>17</v>
      </c>
      <c r="W376">
        <v>20</v>
      </c>
      <c r="X376">
        <v>41</v>
      </c>
      <c r="Y376">
        <v>44</v>
      </c>
      <c r="Z376">
        <v>57</v>
      </c>
      <c r="AA376">
        <v>13</v>
      </c>
      <c r="AC376" s="26" t="str">
        <f t="shared" si="10"/>
        <v>17º20'41''</v>
      </c>
      <c r="AD376" s="26" t="str">
        <f t="shared" si="11"/>
        <v>44º57'13''</v>
      </c>
    </row>
    <row r="377" spans="1:30" ht="18" customHeight="1">
      <c r="A377" s="23">
        <v>3462</v>
      </c>
      <c r="B377" s="23">
        <v>3462</v>
      </c>
      <c r="C377" s="3">
        <v>41038</v>
      </c>
      <c r="D377" s="3">
        <v>41127</v>
      </c>
      <c r="E377" s="23" t="s">
        <v>1330</v>
      </c>
      <c r="F377" s="23" t="s">
        <v>1322</v>
      </c>
      <c r="G377" s="23" t="s">
        <v>1689</v>
      </c>
      <c r="H377" s="23" t="s">
        <v>2984</v>
      </c>
      <c r="I377" s="23" t="s">
        <v>458</v>
      </c>
      <c r="J377" s="23" t="s">
        <v>2794</v>
      </c>
      <c r="K377" s="23" t="s">
        <v>2794</v>
      </c>
      <c r="L377" s="23" t="s">
        <v>4611</v>
      </c>
      <c r="M377" s="23" t="s">
        <v>2790</v>
      </c>
      <c r="N377" s="23" t="s">
        <v>458</v>
      </c>
      <c r="O377" s="23" t="s">
        <v>458</v>
      </c>
      <c r="P377" s="23" t="s">
        <v>458</v>
      </c>
      <c r="Q377" s="23" t="s">
        <v>5892</v>
      </c>
      <c r="R377" s="23" t="s">
        <v>10203</v>
      </c>
      <c r="S377" s="23" t="s">
        <v>10204</v>
      </c>
      <c r="T377" t="s">
        <v>4074</v>
      </c>
      <c r="U377" s="23" t="s">
        <v>458</v>
      </c>
      <c r="V377" s="237" t="s">
        <v>458</v>
      </c>
      <c r="W377" s="23" t="s">
        <v>458</v>
      </c>
      <c r="X377" s="23" t="s">
        <v>458</v>
      </c>
      <c r="Y377" s="23" t="s">
        <v>458</v>
      </c>
      <c r="Z377" s="23" t="s">
        <v>458</v>
      </c>
      <c r="AA377" s="23" t="s">
        <v>458</v>
      </c>
      <c r="AC377" s="26" t="str">
        <f t="shared" si="10"/>
        <v>-º-'-''</v>
      </c>
      <c r="AD377" s="26" t="str">
        <f t="shared" si="11"/>
        <v>-º-'-''</v>
      </c>
    </row>
    <row r="378" spans="1:30" ht="18" customHeight="1">
      <c r="A378" s="23">
        <v>3470</v>
      </c>
      <c r="B378" s="23">
        <v>3470</v>
      </c>
      <c r="C378" s="3">
        <v>41040</v>
      </c>
      <c r="D378" s="3">
        <v>41085</v>
      </c>
      <c r="E378" s="23" t="s">
        <v>1321</v>
      </c>
      <c r="F378" s="23" t="s">
        <v>1322</v>
      </c>
      <c r="G378" s="23" t="s">
        <v>1689</v>
      </c>
      <c r="H378" s="23" t="s">
        <v>2985</v>
      </c>
      <c r="I378" s="3">
        <v>41088</v>
      </c>
      <c r="J378" s="23" t="s">
        <v>2825</v>
      </c>
      <c r="K378" s="23" t="s">
        <v>2826</v>
      </c>
      <c r="L378" s="23" t="s">
        <v>4611</v>
      </c>
      <c r="M378" s="23" t="s">
        <v>2827</v>
      </c>
      <c r="N378" s="23" t="s">
        <v>4167</v>
      </c>
      <c r="O378" s="23" t="s">
        <v>1743</v>
      </c>
      <c r="P378" s="3">
        <v>41089</v>
      </c>
      <c r="Q378" s="23" t="s">
        <v>458</v>
      </c>
      <c r="R378" s="23" t="s">
        <v>10205</v>
      </c>
      <c r="S378" s="23" t="s">
        <v>10206</v>
      </c>
      <c r="T378" s="37" t="s">
        <v>4074</v>
      </c>
      <c r="U378" t="s">
        <v>15099</v>
      </c>
      <c r="V378" s="237">
        <v>17</v>
      </c>
      <c r="W378">
        <v>21</v>
      </c>
      <c r="X378">
        <v>8</v>
      </c>
      <c r="Y378">
        <v>44</v>
      </c>
      <c r="Z378">
        <v>55</v>
      </c>
      <c r="AA378">
        <v>19</v>
      </c>
      <c r="AC378" s="26" t="str">
        <f t="shared" si="10"/>
        <v>17º21'8''</v>
      </c>
      <c r="AD378" s="26" t="str">
        <f t="shared" si="11"/>
        <v>44º55'19''</v>
      </c>
    </row>
    <row r="379" spans="1:30" ht="18" customHeight="1">
      <c r="A379" s="23">
        <v>3469</v>
      </c>
      <c r="B379" s="23">
        <v>3469</v>
      </c>
      <c r="C379" s="3">
        <v>41040</v>
      </c>
      <c r="D379" s="3">
        <v>41166</v>
      </c>
      <c r="E379" s="23" t="s">
        <v>1321</v>
      </c>
      <c r="F379" s="23" t="s">
        <v>1322</v>
      </c>
      <c r="G379" s="23" t="s">
        <v>1689</v>
      </c>
      <c r="H379" s="23" t="s">
        <v>9402</v>
      </c>
      <c r="I379" s="3">
        <v>41056</v>
      </c>
      <c r="J379" s="23" t="s">
        <v>2828</v>
      </c>
      <c r="K379" s="23" t="s">
        <v>2829</v>
      </c>
      <c r="L379" s="23" t="s">
        <v>4611</v>
      </c>
      <c r="M379" s="23" t="s">
        <v>2830</v>
      </c>
      <c r="N379" s="23" t="s">
        <v>9403</v>
      </c>
      <c r="O379" s="23" t="s">
        <v>5712</v>
      </c>
      <c r="P379" s="3">
        <v>41234</v>
      </c>
      <c r="Q379" s="37" t="s">
        <v>6589</v>
      </c>
      <c r="R379" s="23" t="s">
        <v>10207</v>
      </c>
      <c r="S379" s="23" t="s">
        <v>10208</v>
      </c>
      <c r="T379" t="s">
        <v>15024</v>
      </c>
      <c r="U379" t="s">
        <v>15100</v>
      </c>
      <c r="V379" s="237">
        <v>17</v>
      </c>
      <c r="W379">
        <v>20</v>
      </c>
      <c r="X379">
        <v>35</v>
      </c>
      <c r="Y379">
        <v>44</v>
      </c>
      <c r="Z379">
        <v>56</v>
      </c>
      <c r="AA379">
        <v>22</v>
      </c>
      <c r="AC379" s="26" t="str">
        <f t="shared" si="10"/>
        <v>17º20'35''</v>
      </c>
      <c r="AD379" s="26" t="str">
        <f t="shared" si="11"/>
        <v>44º56'22''</v>
      </c>
    </row>
    <row r="380" spans="1:30" ht="18" customHeight="1">
      <c r="A380" s="23">
        <v>3468</v>
      </c>
      <c r="B380" s="23">
        <v>3468</v>
      </c>
      <c r="C380" s="3">
        <v>41040</v>
      </c>
      <c r="D380" s="3">
        <v>41085</v>
      </c>
      <c r="E380" s="23" t="s">
        <v>1321</v>
      </c>
      <c r="F380" s="23" t="s">
        <v>1322</v>
      </c>
      <c r="G380" s="23" t="s">
        <v>1689</v>
      </c>
      <c r="H380" s="23" t="s">
        <v>2986</v>
      </c>
      <c r="I380" s="3">
        <v>41087</v>
      </c>
      <c r="J380" s="23" t="s">
        <v>2831</v>
      </c>
      <c r="K380" s="23" t="s">
        <v>14908</v>
      </c>
      <c r="L380" s="23" t="s">
        <v>4611</v>
      </c>
      <c r="M380" s="23" t="s">
        <v>2832</v>
      </c>
      <c r="N380" s="23" t="s">
        <v>4127</v>
      </c>
      <c r="O380" s="23" t="s">
        <v>4128</v>
      </c>
      <c r="P380" s="3">
        <v>41087</v>
      </c>
      <c r="Q380" s="23" t="s">
        <v>458</v>
      </c>
      <c r="R380" s="23" t="s">
        <v>10209</v>
      </c>
      <c r="S380" s="23" t="s">
        <v>10210</v>
      </c>
      <c r="T380" s="37" t="s">
        <v>4074</v>
      </c>
      <c r="U380" t="s">
        <v>15101</v>
      </c>
      <c r="V380" s="237">
        <v>17</v>
      </c>
      <c r="W380">
        <v>20</v>
      </c>
      <c r="X380">
        <v>16</v>
      </c>
      <c r="Y380">
        <v>44</v>
      </c>
      <c r="Z380">
        <v>55</v>
      </c>
      <c r="AA380">
        <v>8</v>
      </c>
      <c r="AC380" s="26" t="str">
        <f t="shared" si="10"/>
        <v>17º20'16''</v>
      </c>
      <c r="AD380" s="26" t="str">
        <f t="shared" si="11"/>
        <v>44º55'8''</v>
      </c>
    </row>
    <row r="381" spans="1:30" ht="18" customHeight="1">
      <c r="A381" s="23">
        <v>3467</v>
      </c>
      <c r="B381" s="23">
        <v>3467</v>
      </c>
      <c r="C381" s="3">
        <v>41040</v>
      </c>
      <c r="D381" s="3">
        <v>41085</v>
      </c>
      <c r="E381" s="23" t="s">
        <v>1321</v>
      </c>
      <c r="F381" s="23" t="s">
        <v>1322</v>
      </c>
      <c r="G381" s="23" t="s">
        <v>1689</v>
      </c>
      <c r="H381" s="23" t="s">
        <v>2987</v>
      </c>
      <c r="I381" s="3">
        <v>41081</v>
      </c>
      <c r="J381" s="23" t="s">
        <v>2833</v>
      </c>
      <c r="K381" s="23" t="s">
        <v>2834</v>
      </c>
      <c r="L381" s="23" t="s">
        <v>4611</v>
      </c>
      <c r="M381" s="23" t="s">
        <v>2835</v>
      </c>
      <c r="N381" s="23" t="s">
        <v>3986</v>
      </c>
      <c r="O381" s="23" t="s">
        <v>3987</v>
      </c>
      <c r="P381" s="3">
        <v>41082</v>
      </c>
      <c r="Q381" s="23" t="s">
        <v>458</v>
      </c>
      <c r="R381" s="23" t="s">
        <v>10211</v>
      </c>
      <c r="S381" s="23" t="s">
        <v>10212</v>
      </c>
      <c r="T381" s="37" t="s">
        <v>4074</v>
      </c>
      <c r="U381" t="s">
        <v>3869</v>
      </c>
      <c r="V381" s="237">
        <v>17</v>
      </c>
      <c r="W381">
        <v>18</v>
      </c>
      <c r="X381">
        <v>53</v>
      </c>
      <c r="Y381">
        <v>44</v>
      </c>
      <c r="Z381">
        <v>54</v>
      </c>
      <c r="AA381">
        <v>13</v>
      </c>
      <c r="AC381" s="26" t="str">
        <f t="shared" si="10"/>
        <v>17º18'53''</v>
      </c>
      <c r="AD381" s="26" t="str">
        <f t="shared" si="11"/>
        <v>44º54'13''</v>
      </c>
    </row>
    <row r="382" spans="1:30" ht="18" customHeight="1">
      <c r="A382" s="23">
        <v>3464</v>
      </c>
      <c r="B382" s="23">
        <v>3464</v>
      </c>
      <c r="C382" s="3">
        <v>41040</v>
      </c>
      <c r="D382" s="3">
        <v>41085</v>
      </c>
      <c r="E382" s="23" t="s">
        <v>1321</v>
      </c>
      <c r="F382" s="23" t="s">
        <v>1322</v>
      </c>
      <c r="G382" s="23" t="s">
        <v>1689</v>
      </c>
      <c r="H382" s="23" t="s">
        <v>2988</v>
      </c>
      <c r="I382" s="3">
        <v>41087</v>
      </c>
      <c r="J382" s="23" t="s">
        <v>2836</v>
      </c>
      <c r="K382" s="23" t="s">
        <v>2837</v>
      </c>
      <c r="L382" s="23" t="s">
        <v>4611</v>
      </c>
      <c r="M382" s="23" t="s">
        <v>2838</v>
      </c>
      <c r="N382" s="23" t="s">
        <v>4129</v>
      </c>
      <c r="O382" s="23" t="s">
        <v>1339</v>
      </c>
      <c r="P382" s="3">
        <v>41087</v>
      </c>
      <c r="Q382" s="23" t="s">
        <v>458</v>
      </c>
      <c r="R382" s="23" t="s">
        <v>10213</v>
      </c>
      <c r="S382" s="23" t="s">
        <v>10214</v>
      </c>
      <c r="T382" s="37" t="s">
        <v>4074</v>
      </c>
      <c r="U382" t="s">
        <v>4117</v>
      </c>
      <c r="V382" s="237">
        <v>17</v>
      </c>
      <c r="W382">
        <v>21</v>
      </c>
      <c r="X382">
        <v>45</v>
      </c>
      <c r="Y382">
        <v>44</v>
      </c>
      <c r="Z382">
        <v>56</v>
      </c>
      <c r="AA382">
        <v>37</v>
      </c>
      <c r="AC382" s="26" t="str">
        <f t="shared" si="10"/>
        <v>17º21'45''</v>
      </c>
      <c r="AD382" s="26" t="str">
        <f t="shared" si="11"/>
        <v>44º56'37''</v>
      </c>
    </row>
    <row r="383" spans="1:30" ht="18" customHeight="1">
      <c r="A383" s="23">
        <v>3465</v>
      </c>
      <c r="B383" s="23">
        <v>3465</v>
      </c>
      <c r="C383" s="3">
        <v>41040</v>
      </c>
      <c r="D383" s="3">
        <v>41085</v>
      </c>
      <c r="E383" s="23" t="s">
        <v>1321</v>
      </c>
      <c r="F383" s="23" t="s">
        <v>1322</v>
      </c>
      <c r="G383" s="23" t="s">
        <v>1689</v>
      </c>
      <c r="H383" s="23" t="s">
        <v>3106</v>
      </c>
      <c r="I383" s="3">
        <v>41089</v>
      </c>
      <c r="J383" s="23" t="s">
        <v>2839</v>
      </c>
      <c r="K383" s="23" t="s">
        <v>2840</v>
      </c>
      <c r="L383" s="23" t="s">
        <v>4611</v>
      </c>
      <c r="M383" s="23" t="s">
        <v>2841</v>
      </c>
      <c r="N383" s="23" t="s">
        <v>4168</v>
      </c>
      <c r="O383" s="23" t="s">
        <v>1339</v>
      </c>
      <c r="P383" s="3">
        <v>41089</v>
      </c>
      <c r="Q383" s="23" t="s">
        <v>458</v>
      </c>
      <c r="R383" s="23" t="s">
        <v>10215</v>
      </c>
      <c r="S383" s="23" t="s">
        <v>10216</v>
      </c>
      <c r="T383" s="37" t="s">
        <v>4074</v>
      </c>
      <c r="U383" t="s">
        <v>4225</v>
      </c>
      <c r="V383" s="237">
        <v>17</v>
      </c>
      <c r="W383">
        <v>19</v>
      </c>
      <c r="X383">
        <v>29</v>
      </c>
      <c r="Y383">
        <v>44</v>
      </c>
      <c r="Z383">
        <v>55</v>
      </c>
      <c r="AA383">
        <v>18</v>
      </c>
      <c r="AC383" s="26" t="str">
        <f t="shared" si="10"/>
        <v>17º19'29''</v>
      </c>
      <c r="AD383" s="26" t="str">
        <f t="shared" si="11"/>
        <v>44º55'18''</v>
      </c>
    </row>
    <row r="384" spans="1:30" ht="18" customHeight="1">
      <c r="A384" s="23">
        <v>3466</v>
      </c>
      <c r="B384" s="23">
        <v>3466</v>
      </c>
      <c r="C384" s="3">
        <v>41040</v>
      </c>
      <c r="D384" s="3">
        <v>41130</v>
      </c>
      <c r="E384" s="23" t="s">
        <v>1321</v>
      </c>
      <c r="F384" s="23" t="s">
        <v>1322</v>
      </c>
      <c r="G384" s="23" t="s">
        <v>1689</v>
      </c>
      <c r="H384" s="23" t="s">
        <v>4140</v>
      </c>
      <c r="I384" s="3">
        <v>41089</v>
      </c>
      <c r="J384" s="23" t="s">
        <v>2842</v>
      </c>
      <c r="K384" s="23" t="s">
        <v>2843</v>
      </c>
      <c r="L384" s="23" t="s">
        <v>4611</v>
      </c>
      <c r="M384" s="23" t="s">
        <v>2844</v>
      </c>
      <c r="N384" s="23" t="s">
        <v>4169</v>
      </c>
      <c r="O384" s="23" t="s">
        <v>1411</v>
      </c>
      <c r="P384" s="3">
        <v>41089</v>
      </c>
      <c r="Q384" s="23" t="s">
        <v>2850</v>
      </c>
      <c r="R384" s="23" t="s">
        <v>10217</v>
      </c>
      <c r="S384" s="23" t="s">
        <v>10218</v>
      </c>
      <c r="T384" t="s">
        <v>4074</v>
      </c>
      <c r="U384" s="23" t="s">
        <v>458</v>
      </c>
      <c r="V384" s="237">
        <v>17</v>
      </c>
      <c r="W384">
        <v>20</v>
      </c>
      <c r="X384">
        <v>53</v>
      </c>
      <c r="Y384">
        <v>44</v>
      </c>
      <c r="Z384">
        <v>55</v>
      </c>
      <c r="AA384">
        <v>6</v>
      </c>
      <c r="AC384" s="26" t="str">
        <f t="shared" si="10"/>
        <v>17º20'53''</v>
      </c>
      <c r="AD384" s="26" t="str">
        <f t="shared" si="11"/>
        <v>44º55'6''</v>
      </c>
    </row>
    <row r="385" spans="1:30" ht="18" customHeight="1">
      <c r="A385" s="23">
        <v>3463</v>
      </c>
      <c r="B385" s="23">
        <v>3463</v>
      </c>
      <c r="C385" s="3">
        <v>41040</v>
      </c>
      <c r="D385" s="3">
        <v>41085</v>
      </c>
      <c r="E385" s="23" t="s">
        <v>1321</v>
      </c>
      <c r="F385" s="23" t="s">
        <v>1322</v>
      </c>
      <c r="G385" s="23" t="s">
        <v>1689</v>
      </c>
      <c r="H385" s="23" t="s">
        <v>3107</v>
      </c>
      <c r="I385" s="3">
        <v>41093</v>
      </c>
      <c r="J385" s="23" t="s">
        <v>2845</v>
      </c>
      <c r="K385" s="23" t="s">
        <v>2846</v>
      </c>
      <c r="L385" s="23" t="s">
        <v>4611</v>
      </c>
      <c r="M385" s="23" t="s">
        <v>2847</v>
      </c>
      <c r="N385" s="23" t="s">
        <v>4612</v>
      </c>
      <c r="O385" s="23" t="s">
        <v>1411</v>
      </c>
      <c r="P385" s="3">
        <v>41096</v>
      </c>
      <c r="Q385" s="23" t="s">
        <v>458</v>
      </c>
      <c r="R385" s="23" t="s">
        <v>10219</v>
      </c>
      <c r="S385" s="23" t="s">
        <v>10220</v>
      </c>
      <c r="T385" s="37" t="s">
        <v>4074</v>
      </c>
      <c r="U385" t="s">
        <v>4812</v>
      </c>
      <c r="V385" s="237">
        <v>17</v>
      </c>
      <c r="W385">
        <v>20</v>
      </c>
      <c r="X385">
        <v>3</v>
      </c>
      <c r="Y385">
        <v>44</v>
      </c>
      <c r="Z385">
        <v>56</v>
      </c>
      <c r="AA385">
        <v>6</v>
      </c>
      <c r="AC385" s="26" t="str">
        <f t="shared" si="10"/>
        <v>17º20'3''</v>
      </c>
      <c r="AD385" s="26" t="str">
        <f t="shared" si="11"/>
        <v>44º56'6''</v>
      </c>
    </row>
    <row r="386" spans="1:30" ht="18" customHeight="1">
      <c r="A386" s="23">
        <v>3501</v>
      </c>
      <c r="B386" s="23">
        <v>3501</v>
      </c>
      <c r="C386" s="3">
        <v>41044</v>
      </c>
      <c r="D386" s="3">
        <v>41089</v>
      </c>
      <c r="E386" s="23" t="s">
        <v>1321</v>
      </c>
      <c r="F386" s="23" t="s">
        <v>1555</v>
      </c>
      <c r="G386" s="23" t="s">
        <v>203</v>
      </c>
      <c r="H386" s="23" t="s">
        <v>4077</v>
      </c>
      <c r="I386" s="3">
        <v>41087</v>
      </c>
      <c r="J386" s="23" t="s">
        <v>2851</v>
      </c>
      <c r="K386" s="23" t="s">
        <v>2852</v>
      </c>
      <c r="L386" s="23" t="s">
        <v>4285</v>
      </c>
      <c r="M386" s="23" t="s">
        <v>2853</v>
      </c>
      <c r="N386" s="23" t="s">
        <v>4130</v>
      </c>
      <c r="O386" s="23" t="s">
        <v>3802</v>
      </c>
      <c r="P386" s="3">
        <v>41087</v>
      </c>
      <c r="Q386" s="23" t="s">
        <v>458</v>
      </c>
      <c r="R386" s="23" t="s">
        <v>10221</v>
      </c>
      <c r="S386" s="23" t="s">
        <v>10222</v>
      </c>
      <c r="T386" s="37" t="s">
        <v>4074</v>
      </c>
      <c r="U386" t="s">
        <v>4110</v>
      </c>
      <c r="V386" s="237">
        <v>19</v>
      </c>
      <c r="W386">
        <v>56</v>
      </c>
      <c r="X386">
        <v>4</v>
      </c>
      <c r="Y386">
        <v>43</v>
      </c>
      <c r="Z386">
        <v>56</v>
      </c>
      <c r="AA386">
        <v>13</v>
      </c>
      <c r="AC386" s="26" t="str">
        <f t="shared" si="10"/>
        <v>19º56'4''</v>
      </c>
      <c r="AD386" s="26" t="str">
        <f t="shared" si="11"/>
        <v>43º56'13''</v>
      </c>
    </row>
    <row r="387" spans="1:30" ht="18" customHeight="1">
      <c r="A387" s="23">
        <v>3487</v>
      </c>
      <c r="B387" s="23">
        <v>3487</v>
      </c>
      <c r="C387" s="3">
        <v>41044</v>
      </c>
      <c r="D387" s="3">
        <v>41174</v>
      </c>
      <c r="E387" s="23" t="s">
        <v>1321</v>
      </c>
      <c r="F387" s="23" t="s">
        <v>1322</v>
      </c>
      <c r="G387" s="23" t="s">
        <v>1192</v>
      </c>
      <c r="H387" s="23" t="s">
        <v>12740</v>
      </c>
      <c r="I387" s="3">
        <v>41163</v>
      </c>
      <c r="J387" s="23" t="s">
        <v>2854</v>
      </c>
      <c r="K387" s="23" t="s">
        <v>6716</v>
      </c>
      <c r="L387" s="23" t="s">
        <v>4432</v>
      </c>
      <c r="M387" s="23" t="s">
        <v>2855</v>
      </c>
      <c r="N387" s="23" t="s">
        <v>12741</v>
      </c>
      <c r="O387" s="23" t="s">
        <v>8746</v>
      </c>
      <c r="P387" s="3">
        <v>41255</v>
      </c>
      <c r="Q387" s="37" t="s">
        <v>6590</v>
      </c>
      <c r="R387" s="23" t="s">
        <v>12742</v>
      </c>
      <c r="S387" s="23" t="s">
        <v>10223</v>
      </c>
      <c r="T387" t="s">
        <v>15024</v>
      </c>
      <c r="U387" s="37" t="s">
        <v>15102</v>
      </c>
      <c r="V387" s="237">
        <v>17</v>
      </c>
      <c r="W387">
        <v>51</v>
      </c>
      <c r="X387">
        <v>22</v>
      </c>
      <c r="Y387">
        <v>42</v>
      </c>
      <c r="Z387">
        <v>4</v>
      </c>
      <c r="AA387">
        <v>54</v>
      </c>
      <c r="AC387" s="26" t="str">
        <f t="shared" ref="AC387:AC450" si="12">CONCATENATE(V387,"º",W387,"'",X387,"''")</f>
        <v>17º51'22''</v>
      </c>
      <c r="AD387" s="26" t="str">
        <f t="shared" ref="AD387:AD450" si="13">CONCATENATE(Y387,"º",Z387,"'",AA387,"''")</f>
        <v>42º4'54''</v>
      </c>
    </row>
    <row r="388" spans="1:30" ht="18" customHeight="1">
      <c r="A388" s="23">
        <v>3488</v>
      </c>
      <c r="B388" s="23">
        <v>3488</v>
      </c>
      <c r="C388" s="3">
        <v>41044</v>
      </c>
      <c r="D388" s="3">
        <v>41173</v>
      </c>
      <c r="E388" s="23" t="s">
        <v>1321</v>
      </c>
      <c r="F388" s="23" t="s">
        <v>1322</v>
      </c>
      <c r="G388" s="23" t="s">
        <v>1192</v>
      </c>
      <c r="H388" s="23" t="s">
        <v>15495</v>
      </c>
      <c r="I388" s="3">
        <v>41163</v>
      </c>
      <c r="J388" s="23" t="s">
        <v>2856</v>
      </c>
      <c r="K388" s="23" t="s">
        <v>2857</v>
      </c>
      <c r="L388" s="23" t="s">
        <v>4432</v>
      </c>
      <c r="M388" s="23" t="s">
        <v>2855</v>
      </c>
      <c r="N388" s="23" t="s">
        <v>15496</v>
      </c>
      <c r="O388" s="23" t="s">
        <v>4973</v>
      </c>
      <c r="P388" s="23">
        <v>41330</v>
      </c>
      <c r="Q388" s="37" t="s">
        <v>6055</v>
      </c>
      <c r="R388" s="23" t="s">
        <v>15497</v>
      </c>
      <c r="S388" s="23" t="s">
        <v>10224</v>
      </c>
      <c r="T388" t="s">
        <v>15024</v>
      </c>
      <c r="U388" s="37" t="s">
        <v>15207</v>
      </c>
      <c r="V388" s="237">
        <v>17</v>
      </c>
      <c r="W388">
        <v>56</v>
      </c>
      <c r="X388">
        <v>35</v>
      </c>
      <c r="Y388">
        <v>42</v>
      </c>
      <c r="Z388">
        <v>11</v>
      </c>
      <c r="AA388">
        <v>40</v>
      </c>
      <c r="AC388" s="26" t="str">
        <f t="shared" si="12"/>
        <v>17º56'35''</v>
      </c>
      <c r="AD388" s="26" t="str">
        <f t="shared" si="13"/>
        <v>42º11'40''</v>
      </c>
    </row>
    <row r="389" spans="1:30" ht="18" customHeight="1">
      <c r="A389" s="23">
        <v>3489</v>
      </c>
      <c r="B389" s="23">
        <v>3489</v>
      </c>
      <c r="C389" s="3">
        <v>41044</v>
      </c>
      <c r="D389" s="3">
        <v>41173</v>
      </c>
      <c r="E389" s="23" t="s">
        <v>1321</v>
      </c>
      <c r="F389" s="23" t="s">
        <v>1322</v>
      </c>
      <c r="G389" s="23" t="s">
        <v>1192</v>
      </c>
      <c r="H389" s="23" t="s">
        <v>15498</v>
      </c>
      <c r="I389" s="3">
        <v>41163</v>
      </c>
      <c r="J389" s="23" t="s">
        <v>6056</v>
      </c>
      <c r="K389" s="23" t="s">
        <v>6057</v>
      </c>
      <c r="L389" s="23" t="s">
        <v>4432</v>
      </c>
      <c r="M389" s="23" t="s">
        <v>2855</v>
      </c>
      <c r="N389" s="23" t="s">
        <v>15499</v>
      </c>
      <c r="O389" s="23" t="s">
        <v>4973</v>
      </c>
      <c r="P389" s="23">
        <v>41327</v>
      </c>
      <c r="Q389" s="37" t="s">
        <v>6058</v>
      </c>
      <c r="R389" s="23" t="s">
        <v>15500</v>
      </c>
      <c r="S389" s="23" t="s">
        <v>10225</v>
      </c>
      <c r="T389" t="s">
        <v>15024</v>
      </c>
      <c r="U389" s="37" t="s">
        <v>15234</v>
      </c>
      <c r="V389" s="237">
        <v>17</v>
      </c>
      <c r="W389">
        <v>47</v>
      </c>
      <c r="X389">
        <v>53</v>
      </c>
      <c r="Y389">
        <v>41</v>
      </c>
      <c r="Z389">
        <v>58</v>
      </c>
      <c r="AA389">
        <v>13</v>
      </c>
      <c r="AC389" s="26" t="str">
        <f t="shared" si="12"/>
        <v>17º47'53''</v>
      </c>
      <c r="AD389" s="26" t="str">
        <f t="shared" si="13"/>
        <v>41º58'13''</v>
      </c>
    </row>
    <row r="390" spans="1:30" ht="18" customHeight="1">
      <c r="A390" s="23">
        <v>3513</v>
      </c>
      <c r="B390" s="23">
        <v>3513</v>
      </c>
      <c r="C390" s="3">
        <v>41044</v>
      </c>
      <c r="D390" s="3">
        <v>41126</v>
      </c>
      <c r="E390" s="23" t="s">
        <v>1321</v>
      </c>
      <c r="F390" s="23" t="s">
        <v>1322</v>
      </c>
      <c r="G390" s="23" t="s">
        <v>2858</v>
      </c>
      <c r="H390" s="23" t="s">
        <v>12195</v>
      </c>
      <c r="I390" s="3">
        <v>41141</v>
      </c>
      <c r="J390" s="23" t="s">
        <v>2859</v>
      </c>
      <c r="K390" s="23" t="s">
        <v>2860</v>
      </c>
      <c r="L390" s="23" t="s">
        <v>4613</v>
      </c>
      <c r="M390" s="23" t="s">
        <v>2861</v>
      </c>
      <c r="N390" s="23" t="s">
        <v>12196</v>
      </c>
      <c r="O390" s="23" t="s">
        <v>12146</v>
      </c>
      <c r="P390" s="3">
        <v>41253</v>
      </c>
      <c r="Q390" s="23" t="s">
        <v>4614</v>
      </c>
      <c r="R390" s="23" t="s">
        <v>12197</v>
      </c>
      <c r="S390" s="23" t="s">
        <v>10226</v>
      </c>
      <c r="T390" t="s">
        <v>4074</v>
      </c>
      <c r="U390" t="s">
        <v>15103</v>
      </c>
      <c r="V390" s="237">
        <v>21</v>
      </c>
      <c r="W390">
        <v>30</v>
      </c>
      <c r="X390">
        <v>2</v>
      </c>
      <c r="Y390">
        <v>44</v>
      </c>
      <c r="Z390">
        <v>20</v>
      </c>
      <c r="AA390">
        <v>1</v>
      </c>
      <c r="AC390" s="26" t="str">
        <f t="shared" si="12"/>
        <v>21º30'2''</v>
      </c>
      <c r="AD390" s="26" t="str">
        <f t="shared" si="13"/>
        <v>44º20'1''</v>
      </c>
    </row>
    <row r="391" spans="1:30" ht="18" customHeight="1">
      <c r="A391" s="23">
        <v>3512</v>
      </c>
      <c r="B391" s="23">
        <v>3512</v>
      </c>
      <c r="C391" s="3">
        <v>41044</v>
      </c>
      <c r="D391" s="3">
        <v>41089</v>
      </c>
      <c r="E391" s="23" t="s">
        <v>1321</v>
      </c>
      <c r="F391" s="23" t="s">
        <v>1555</v>
      </c>
      <c r="G391" s="23" t="s">
        <v>1816</v>
      </c>
      <c r="H391" s="23" t="s">
        <v>4170</v>
      </c>
      <c r="I391" s="3">
        <v>41089</v>
      </c>
      <c r="J391" s="23" t="s">
        <v>2862</v>
      </c>
      <c r="K391" s="23" t="s">
        <v>2863</v>
      </c>
      <c r="L391" s="23" t="s">
        <v>4433</v>
      </c>
      <c r="M391" s="23" t="s">
        <v>2864</v>
      </c>
      <c r="N391" s="23" t="s">
        <v>4171</v>
      </c>
      <c r="O391" s="23" t="s">
        <v>3802</v>
      </c>
      <c r="P391" s="3">
        <v>41089</v>
      </c>
      <c r="Q391" s="37" t="s">
        <v>458</v>
      </c>
      <c r="R391" s="23" t="s">
        <v>10227</v>
      </c>
      <c r="S391" s="23" t="s">
        <v>10228</v>
      </c>
      <c r="T391" s="37" t="s">
        <v>4074</v>
      </c>
      <c r="U391" t="s">
        <v>3787</v>
      </c>
      <c r="V391" s="237">
        <v>20</v>
      </c>
      <c r="W391">
        <v>54</v>
      </c>
      <c r="X391">
        <v>43</v>
      </c>
      <c r="Y391">
        <v>44</v>
      </c>
      <c r="Z391">
        <v>4</v>
      </c>
      <c r="AA391">
        <v>13</v>
      </c>
      <c r="AC391" s="26" t="str">
        <f t="shared" si="12"/>
        <v>20º54'43''</v>
      </c>
      <c r="AD391" s="26" t="str">
        <f t="shared" si="13"/>
        <v>44º4'13''</v>
      </c>
    </row>
    <row r="392" spans="1:30" ht="18" customHeight="1">
      <c r="A392" s="23">
        <v>3502</v>
      </c>
      <c r="B392" s="23">
        <v>3502</v>
      </c>
      <c r="C392" s="3">
        <v>41044</v>
      </c>
      <c r="D392" s="3">
        <v>41089</v>
      </c>
      <c r="E392" s="23" t="s">
        <v>1321</v>
      </c>
      <c r="F392" s="23" t="s">
        <v>1555</v>
      </c>
      <c r="G392" s="23" t="s">
        <v>203</v>
      </c>
      <c r="H392" s="23" t="s">
        <v>4172</v>
      </c>
      <c r="I392" s="3">
        <v>41089</v>
      </c>
      <c r="J392" s="23" t="s">
        <v>2865</v>
      </c>
      <c r="K392" s="23" t="s">
        <v>2866</v>
      </c>
      <c r="L392" s="23" t="s">
        <v>4285</v>
      </c>
      <c r="M392" s="23" t="s">
        <v>2867</v>
      </c>
      <c r="N392" s="23" t="s">
        <v>5392</v>
      </c>
      <c r="O392" s="23" t="s">
        <v>1585</v>
      </c>
      <c r="P392" s="3">
        <v>41089</v>
      </c>
      <c r="Q392" s="37" t="s">
        <v>458</v>
      </c>
      <c r="R392" s="23" t="s">
        <v>10229</v>
      </c>
      <c r="S392" s="23" t="s">
        <v>10230</v>
      </c>
      <c r="T392" s="37" t="s">
        <v>4074</v>
      </c>
      <c r="U392" s="37" t="s">
        <v>458</v>
      </c>
      <c r="V392" s="237">
        <v>21</v>
      </c>
      <c r="W392">
        <v>7</v>
      </c>
      <c r="X392">
        <v>2</v>
      </c>
      <c r="Y392">
        <v>44</v>
      </c>
      <c r="Z392">
        <v>1</v>
      </c>
      <c r="AA392">
        <v>4</v>
      </c>
      <c r="AC392" s="26" t="str">
        <f t="shared" si="12"/>
        <v>21º7'2''</v>
      </c>
      <c r="AD392" s="26" t="str">
        <f t="shared" si="13"/>
        <v>44º1'4''</v>
      </c>
    </row>
    <row r="393" spans="1:30" ht="18" customHeight="1">
      <c r="A393" s="23">
        <v>3503</v>
      </c>
      <c r="B393" s="23">
        <v>3503</v>
      </c>
      <c r="C393" s="3">
        <v>41044</v>
      </c>
      <c r="D393" s="3">
        <v>41089</v>
      </c>
      <c r="E393" s="23" t="s">
        <v>1321</v>
      </c>
      <c r="F393" s="23" t="s">
        <v>1555</v>
      </c>
      <c r="G393" s="23" t="s">
        <v>2868</v>
      </c>
      <c r="H393" s="23" t="s">
        <v>3227</v>
      </c>
      <c r="I393" s="3">
        <v>41053</v>
      </c>
      <c r="J393" s="23" t="s">
        <v>2869</v>
      </c>
      <c r="K393" s="23" t="s">
        <v>2870</v>
      </c>
      <c r="L393" s="23" t="s">
        <v>4615</v>
      </c>
      <c r="M393" s="23" t="s">
        <v>2871</v>
      </c>
      <c r="N393" s="23" t="s">
        <v>3228</v>
      </c>
      <c r="O393" s="23" t="s">
        <v>1585</v>
      </c>
      <c r="P393" s="3">
        <v>41053</v>
      </c>
      <c r="Q393" s="37" t="s">
        <v>458</v>
      </c>
      <c r="R393" s="23" t="s">
        <v>10231</v>
      </c>
      <c r="S393" s="23" t="s">
        <v>10232</v>
      </c>
      <c r="T393" s="37" t="s">
        <v>4074</v>
      </c>
      <c r="U393" t="s">
        <v>15104</v>
      </c>
      <c r="V393" s="237">
        <v>20</v>
      </c>
      <c r="W393">
        <v>40</v>
      </c>
      <c r="X393">
        <v>5</v>
      </c>
      <c r="Y393">
        <v>44</v>
      </c>
      <c r="Z393">
        <v>3</v>
      </c>
      <c r="AA393">
        <v>58</v>
      </c>
      <c r="AC393" s="26" t="str">
        <f t="shared" si="12"/>
        <v>20º40'5''</v>
      </c>
      <c r="AD393" s="26" t="str">
        <f t="shared" si="13"/>
        <v>44º3'58''</v>
      </c>
    </row>
    <row r="394" spans="1:30" ht="18" customHeight="1">
      <c r="A394" s="23">
        <v>3504</v>
      </c>
      <c r="B394" s="23">
        <v>3504</v>
      </c>
      <c r="C394" s="3">
        <v>41044</v>
      </c>
      <c r="D394" s="3">
        <v>41089</v>
      </c>
      <c r="E394" s="23" t="s">
        <v>1321</v>
      </c>
      <c r="F394" s="23" t="s">
        <v>1555</v>
      </c>
      <c r="G394" s="23" t="s">
        <v>2868</v>
      </c>
      <c r="H394" s="23" t="s">
        <v>3622</v>
      </c>
      <c r="I394" s="3">
        <v>41078</v>
      </c>
      <c r="J394" s="23" t="s">
        <v>2872</v>
      </c>
      <c r="K394" s="23" t="s">
        <v>2873</v>
      </c>
      <c r="L394" s="23" t="s">
        <v>4615</v>
      </c>
      <c r="M394" s="23" t="s">
        <v>2874</v>
      </c>
      <c r="N394" s="23" t="s">
        <v>3801</v>
      </c>
      <c r="O394" s="23" t="s">
        <v>3802</v>
      </c>
      <c r="P394" s="3">
        <v>41079</v>
      </c>
      <c r="Q394" s="37" t="s">
        <v>458</v>
      </c>
      <c r="R394" s="23" t="s">
        <v>10233</v>
      </c>
      <c r="S394" s="23" t="s">
        <v>10234</v>
      </c>
      <c r="T394" s="37" t="s">
        <v>4074</v>
      </c>
      <c r="U394" s="23" t="s">
        <v>458</v>
      </c>
      <c r="V394" s="237">
        <v>20</v>
      </c>
      <c r="W394">
        <v>39</v>
      </c>
      <c r="X394">
        <v>57</v>
      </c>
      <c r="Y394">
        <v>44</v>
      </c>
      <c r="Z394">
        <v>4</v>
      </c>
      <c r="AA394">
        <v>3</v>
      </c>
      <c r="AC394" s="26" t="str">
        <f t="shared" si="12"/>
        <v>20º39'57''</v>
      </c>
      <c r="AD394" s="26" t="str">
        <f t="shared" si="13"/>
        <v>44º4'3''</v>
      </c>
    </row>
    <row r="395" spans="1:30" ht="18" customHeight="1">
      <c r="A395" s="23">
        <v>3505</v>
      </c>
      <c r="B395" s="23">
        <v>3505</v>
      </c>
      <c r="C395" s="3">
        <v>41044</v>
      </c>
      <c r="D395" s="3">
        <v>41089</v>
      </c>
      <c r="E395" s="23" t="s">
        <v>1321</v>
      </c>
      <c r="F395" s="23" t="s">
        <v>1555</v>
      </c>
      <c r="G395" s="23" t="s">
        <v>2868</v>
      </c>
      <c r="H395" s="23" t="s">
        <v>3623</v>
      </c>
      <c r="I395" s="3">
        <v>41078</v>
      </c>
      <c r="J395" s="23" t="s">
        <v>2875</v>
      </c>
      <c r="K395" s="23" t="s">
        <v>2876</v>
      </c>
      <c r="L395" s="23" t="s">
        <v>4615</v>
      </c>
      <c r="M395" s="23" t="s">
        <v>2877</v>
      </c>
      <c r="N395" s="23" t="s">
        <v>3624</v>
      </c>
      <c r="O395" s="23" t="s">
        <v>1585</v>
      </c>
      <c r="P395" s="3">
        <v>41079</v>
      </c>
      <c r="Q395" s="37" t="s">
        <v>458</v>
      </c>
      <c r="R395" s="23" t="s">
        <v>10235</v>
      </c>
      <c r="S395" s="23" t="s">
        <v>10236</v>
      </c>
      <c r="T395" s="37" t="s">
        <v>4074</v>
      </c>
      <c r="U395" s="23" t="s">
        <v>458</v>
      </c>
      <c r="V395" s="237">
        <v>20</v>
      </c>
      <c r="W395">
        <v>41</v>
      </c>
      <c r="X395">
        <v>8</v>
      </c>
      <c r="Y395">
        <v>44</v>
      </c>
      <c r="Z395">
        <v>3</v>
      </c>
      <c r="AA395">
        <v>9</v>
      </c>
      <c r="AC395" s="26" t="str">
        <f t="shared" si="12"/>
        <v>20º41'8''</v>
      </c>
      <c r="AD395" s="26" t="str">
        <f t="shared" si="13"/>
        <v>44º3'9''</v>
      </c>
    </row>
    <row r="396" spans="1:30" ht="18" customHeight="1">
      <c r="A396" s="23">
        <v>3506</v>
      </c>
      <c r="B396" s="23">
        <v>3506</v>
      </c>
      <c r="C396" s="3">
        <v>41044</v>
      </c>
      <c r="D396" s="3">
        <v>41187</v>
      </c>
      <c r="E396" s="23" t="s">
        <v>1321</v>
      </c>
      <c r="F396" s="23" t="s">
        <v>1322</v>
      </c>
      <c r="G396" s="23" t="s">
        <v>2878</v>
      </c>
      <c r="H396" s="23" t="s">
        <v>9264</v>
      </c>
      <c r="I396" s="3">
        <v>41197</v>
      </c>
      <c r="J396" s="23" t="s">
        <v>15383</v>
      </c>
      <c r="K396" s="23" t="s">
        <v>15384</v>
      </c>
      <c r="L396" s="23" t="s">
        <v>4616</v>
      </c>
      <c r="M396" s="23" t="s">
        <v>2879</v>
      </c>
      <c r="N396" s="23" t="s">
        <v>9265</v>
      </c>
      <c r="O396" s="23" t="s">
        <v>9261</v>
      </c>
      <c r="P396" s="3">
        <v>41222</v>
      </c>
      <c r="Q396" s="37" t="s">
        <v>6896</v>
      </c>
      <c r="R396" s="23" t="s">
        <v>10237</v>
      </c>
      <c r="S396" s="23" t="s">
        <v>10238</v>
      </c>
      <c r="T396" t="s">
        <v>4074</v>
      </c>
      <c r="U396" t="s">
        <v>15105</v>
      </c>
      <c r="V396" s="237">
        <v>18</v>
      </c>
      <c r="W396">
        <v>57</v>
      </c>
      <c r="X396">
        <v>50</v>
      </c>
      <c r="Y396">
        <v>49</v>
      </c>
      <c r="Z396">
        <v>27</v>
      </c>
      <c r="AA396">
        <v>57</v>
      </c>
      <c r="AC396" s="26" t="str">
        <f t="shared" si="12"/>
        <v>18º57'50''</v>
      </c>
      <c r="AD396" s="26" t="str">
        <f t="shared" si="13"/>
        <v>49º27'57''</v>
      </c>
    </row>
    <row r="397" spans="1:30" ht="18" customHeight="1">
      <c r="A397" s="23" t="s">
        <v>12070</v>
      </c>
      <c r="B397" s="23">
        <v>3507</v>
      </c>
      <c r="C397" s="3">
        <v>41044</v>
      </c>
      <c r="D397" s="3">
        <v>41124</v>
      </c>
      <c r="E397" s="23" t="s">
        <v>1385</v>
      </c>
      <c r="F397" s="23" t="s">
        <v>1322</v>
      </c>
      <c r="G397" s="23" t="s">
        <v>2443</v>
      </c>
      <c r="H397" s="23" t="s">
        <v>458</v>
      </c>
      <c r="I397" s="3">
        <v>41169</v>
      </c>
      <c r="J397" s="23" t="s">
        <v>2880</v>
      </c>
      <c r="K397" s="23" t="s">
        <v>2445</v>
      </c>
      <c r="L397" s="23" t="s">
        <v>4576</v>
      </c>
      <c r="M397" s="23" t="s">
        <v>2446</v>
      </c>
      <c r="N397" s="23" t="s">
        <v>458</v>
      </c>
      <c r="O397" s="23" t="s">
        <v>458</v>
      </c>
      <c r="P397" s="23" t="s">
        <v>458</v>
      </c>
      <c r="Q397" s="37" t="s">
        <v>12071</v>
      </c>
      <c r="R397" s="23" t="s">
        <v>458</v>
      </c>
      <c r="S397" s="23" t="s">
        <v>10239</v>
      </c>
      <c r="T397" t="s">
        <v>15024</v>
      </c>
      <c r="U397" s="37" t="s">
        <v>458</v>
      </c>
      <c r="V397" s="237" t="s">
        <v>458</v>
      </c>
      <c r="W397" s="23" t="s">
        <v>458</v>
      </c>
      <c r="X397" s="23" t="s">
        <v>458</v>
      </c>
      <c r="Y397" s="23" t="s">
        <v>458</v>
      </c>
      <c r="Z397" s="23" t="s">
        <v>458</v>
      </c>
      <c r="AA397" s="23" t="s">
        <v>458</v>
      </c>
      <c r="AC397" s="26" t="str">
        <f t="shared" si="12"/>
        <v>-º-'-''</v>
      </c>
      <c r="AD397" s="26" t="str">
        <f t="shared" si="13"/>
        <v>-º-'-''</v>
      </c>
    </row>
    <row r="398" spans="1:30" ht="18" customHeight="1">
      <c r="A398" s="23">
        <v>3508</v>
      </c>
      <c r="B398" s="23">
        <v>3508</v>
      </c>
      <c r="C398" s="3">
        <v>41044</v>
      </c>
      <c r="D398" s="3">
        <v>41044</v>
      </c>
      <c r="E398" s="23" t="s">
        <v>1321</v>
      </c>
      <c r="F398" s="23" t="s">
        <v>1322</v>
      </c>
      <c r="G398" s="23" t="s">
        <v>1816</v>
      </c>
      <c r="H398" s="23" t="s">
        <v>3111</v>
      </c>
      <c r="I398" s="3">
        <v>41051</v>
      </c>
      <c r="J398" s="23" t="s">
        <v>2881</v>
      </c>
      <c r="K398" s="23" t="s">
        <v>2882</v>
      </c>
      <c r="L398" s="23" t="s">
        <v>4433</v>
      </c>
      <c r="M398" s="23" t="s">
        <v>2864</v>
      </c>
      <c r="N398" s="23" t="s">
        <v>3116</v>
      </c>
      <c r="O398" s="23" t="s">
        <v>2039</v>
      </c>
      <c r="P398" s="3">
        <v>41053</v>
      </c>
      <c r="Q398" s="37" t="s">
        <v>458</v>
      </c>
      <c r="R398" s="23" t="s">
        <v>10240</v>
      </c>
      <c r="S398" s="23" t="s">
        <v>10241</v>
      </c>
      <c r="T398" s="37" t="s">
        <v>4074</v>
      </c>
      <c r="U398" s="23" t="s">
        <v>458</v>
      </c>
      <c r="V398" s="237">
        <v>20</v>
      </c>
      <c r="W398">
        <v>55</v>
      </c>
      <c r="X398">
        <v>1</v>
      </c>
      <c r="Y398">
        <v>44</v>
      </c>
      <c r="Z398">
        <v>4</v>
      </c>
      <c r="AA398">
        <v>45</v>
      </c>
      <c r="AC398" s="26" t="str">
        <f t="shared" si="12"/>
        <v>20º55'1''</v>
      </c>
      <c r="AD398" s="26" t="str">
        <f t="shared" si="13"/>
        <v>44º4'45''</v>
      </c>
    </row>
    <row r="399" spans="1:30" ht="18" customHeight="1">
      <c r="A399" s="23">
        <v>3509</v>
      </c>
      <c r="B399" s="23">
        <v>3509</v>
      </c>
      <c r="C399" s="3">
        <v>41044</v>
      </c>
      <c r="D399" s="3">
        <v>41117</v>
      </c>
      <c r="E399" s="23" t="s">
        <v>1385</v>
      </c>
      <c r="F399" s="23" t="s">
        <v>1322</v>
      </c>
      <c r="G399" s="23" t="s">
        <v>1816</v>
      </c>
      <c r="H399" s="23" t="s">
        <v>5237</v>
      </c>
      <c r="I399" s="3">
        <v>41110</v>
      </c>
      <c r="J399" s="23" t="s">
        <v>2883</v>
      </c>
      <c r="K399" s="23" t="s">
        <v>15385</v>
      </c>
      <c r="L399" s="23" t="s">
        <v>4433</v>
      </c>
      <c r="M399" s="23" t="s">
        <v>2884</v>
      </c>
      <c r="N399" s="23" t="s">
        <v>5238</v>
      </c>
      <c r="O399" s="23" t="s">
        <v>5211</v>
      </c>
      <c r="P399" s="23" t="s">
        <v>458</v>
      </c>
      <c r="Q399" s="37" t="s">
        <v>5325</v>
      </c>
      <c r="R399" s="23" t="s">
        <v>10242</v>
      </c>
      <c r="S399" s="23" t="s">
        <v>10243</v>
      </c>
      <c r="T399" t="s">
        <v>4074</v>
      </c>
      <c r="U399" t="s">
        <v>15106</v>
      </c>
      <c r="V399" s="237">
        <v>20</v>
      </c>
      <c r="W399">
        <v>55</v>
      </c>
      <c r="X399">
        <v>2</v>
      </c>
      <c r="Y399">
        <v>44</v>
      </c>
      <c r="Z399">
        <v>4</v>
      </c>
      <c r="AA399">
        <v>14</v>
      </c>
      <c r="AC399" s="26" t="str">
        <f t="shared" si="12"/>
        <v>20º55'2''</v>
      </c>
      <c r="AD399" s="26" t="str">
        <f t="shared" si="13"/>
        <v>44º4'14''</v>
      </c>
    </row>
    <row r="400" spans="1:30" ht="18" customHeight="1">
      <c r="A400" s="23">
        <v>3510</v>
      </c>
      <c r="B400" s="23">
        <v>3510</v>
      </c>
      <c r="C400" s="3">
        <v>41044</v>
      </c>
      <c r="D400" s="3">
        <v>41196</v>
      </c>
      <c r="E400" s="23" t="s">
        <v>1321</v>
      </c>
      <c r="F400" s="23" t="s">
        <v>1322</v>
      </c>
      <c r="G400" s="23" t="s">
        <v>2878</v>
      </c>
      <c r="H400" s="23" t="s">
        <v>9055</v>
      </c>
      <c r="I400" s="3">
        <v>41197</v>
      </c>
      <c r="J400" s="23" t="s">
        <v>2885</v>
      </c>
      <c r="K400" s="23" t="s">
        <v>7626</v>
      </c>
      <c r="L400" s="23" t="s">
        <v>4618</v>
      </c>
      <c r="M400" s="23" t="s">
        <v>7627</v>
      </c>
      <c r="N400" s="23" t="s">
        <v>9095</v>
      </c>
      <c r="O400" s="23" t="s">
        <v>7489</v>
      </c>
      <c r="P400" s="3">
        <v>41213</v>
      </c>
      <c r="Q400" s="37" t="s">
        <v>7628</v>
      </c>
      <c r="R400" s="23" t="s">
        <v>10244</v>
      </c>
      <c r="S400" s="23" t="s">
        <v>10245</v>
      </c>
      <c r="T400" t="s">
        <v>15024</v>
      </c>
      <c r="U400" t="s">
        <v>15107</v>
      </c>
      <c r="V400" s="237">
        <v>18</v>
      </c>
      <c r="W400">
        <v>58</v>
      </c>
      <c r="X400">
        <v>21</v>
      </c>
      <c r="Y400">
        <v>49</v>
      </c>
      <c r="Z400">
        <v>27</v>
      </c>
      <c r="AA400">
        <v>39</v>
      </c>
      <c r="AC400" s="26" t="str">
        <f t="shared" si="12"/>
        <v>18º58'21''</v>
      </c>
      <c r="AD400" s="26" t="str">
        <f t="shared" si="13"/>
        <v>49º27'39''</v>
      </c>
    </row>
    <row r="401" spans="1:30" ht="18" customHeight="1">
      <c r="A401" s="23" t="s">
        <v>6591</v>
      </c>
      <c r="B401" s="23">
        <v>3511</v>
      </c>
      <c r="C401" s="3">
        <v>41044</v>
      </c>
      <c r="D401" s="3">
        <v>41089</v>
      </c>
      <c r="E401" s="23" t="s">
        <v>1330</v>
      </c>
      <c r="F401" s="23" t="s">
        <v>1322</v>
      </c>
      <c r="G401" s="23" t="s">
        <v>2878</v>
      </c>
      <c r="H401" s="23" t="s">
        <v>458</v>
      </c>
      <c r="I401" s="23" t="s">
        <v>458</v>
      </c>
      <c r="J401" s="23" t="s">
        <v>2886</v>
      </c>
      <c r="K401" s="23" t="s">
        <v>2887</v>
      </c>
      <c r="L401" s="23" t="s">
        <v>4619</v>
      </c>
      <c r="M401" s="23" t="s">
        <v>2888</v>
      </c>
      <c r="N401" s="23" t="s">
        <v>458</v>
      </c>
      <c r="O401" s="23" t="s">
        <v>458</v>
      </c>
      <c r="P401" s="23" t="s">
        <v>458</v>
      </c>
      <c r="Q401" s="23" t="s">
        <v>3108</v>
      </c>
      <c r="R401" s="23" t="s">
        <v>458</v>
      </c>
      <c r="S401" s="23" t="s">
        <v>10246</v>
      </c>
      <c r="T401" t="s">
        <v>15024</v>
      </c>
      <c r="U401" s="37" t="s">
        <v>458</v>
      </c>
      <c r="V401" s="237" t="s">
        <v>458</v>
      </c>
      <c r="W401" s="23" t="s">
        <v>458</v>
      </c>
      <c r="X401" s="23" t="s">
        <v>458</v>
      </c>
      <c r="Y401" s="23" t="s">
        <v>458</v>
      </c>
      <c r="Z401" s="23" t="s">
        <v>458</v>
      </c>
      <c r="AA401" s="23" t="s">
        <v>458</v>
      </c>
      <c r="AC401" s="26" t="str">
        <f t="shared" si="12"/>
        <v>-º-'-''</v>
      </c>
      <c r="AD401" s="26" t="str">
        <f t="shared" si="13"/>
        <v>-º-'-''</v>
      </c>
    </row>
    <row r="402" spans="1:30" ht="18" customHeight="1">
      <c r="A402" s="23">
        <v>3516</v>
      </c>
      <c r="B402" s="23">
        <v>3516</v>
      </c>
      <c r="C402" s="3">
        <v>41044</v>
      </c>
      <c r="D402" s="3">
        <v>41099</v>
      </c>
      <c r="E402" s="23" t="s">
        <v>1321</v>
      </c>
      <c r="F402" s="23" t="s">
        <v>1322</v>
      </c>
      <c r="G402" s="23" t="s">
        <v>2662</v>
      </c>
      <c r="H402" s="23" t="s">
        <v>3237</v>
      </c>
      <c r="I402" s="3">
        <v>41059</v>
      </c>
      <c r="J402" s="23" t="s">
        <v>2889</v>
      </c>
      <c r="K402" s="23" t="s">
        <v>2890</v>
      </c>
      <c r="L402" s="23" t="s">
        <v>4602</v>
      </c>
      <c r="M402" s="23" t="s">
        <v>2891</v>
      </c>
      <c r="N402" s="23" t="s">
        <v>3429</v>
      </c>
      <c r="O402" s="23" t="s">
        <v>2183</v>
      </c>
      <c r="P402" s="3">
        <v>41060</v>
      </c>
      <c r="Q402" s="23" t="s">
        <v>3108</v>
      </c>
      <c r="R402" s="23" t="s">
        <v>10247</v>
      </c>
      <c r="S402" s="23" t="s">
        <v>10248</v>
      </c>
      <c r="T402" t="s">
        <v>4074</v>
      </c>
      <c r="U402" t="s">
        <v>3433</v>
      </c>
      <c r="V402" s="237">
        <v>18</v>
      </c>
      <c r="W402">
        <v>41</v>
      </c>
      <c r="X402">
        <v>1</v>
      </c>
      <c r="Y402">
        <v>49</v>
      </c>
      <c r="Z402">
        <v>34</v>
      </c>
      <c r="AA402">
        <v>42</v>
      </c>
      <c r="AC402" s="26" t="str">
        <f t="shared" si="12"/>
        <v>18º41'1''</v>
      </c>
      <c r="AD402" s="26" t="str">
        <f t="shared" si="13"/>
        <v>49º34'42''</v>
      </c>
    </row>
    <row r="403" spans="1:30" ht="18" customHeight="1">
      <c r="A403" s="23">
        <v>3515</v>
      </c>
      <c r="B403" s="23">
        <v>3515</v>
      </c>
      <c r="C403" s="3">
        <v>41044</v>
      </c>
      <c r="D403" s="3">
        <v>41094</v>
      </c>
      <c r="E403" s="23" t="s">
        <v>1321</v>
      </c>
      <c r="F403" s="23" t="s">
        <v>1322</v>
      </c>
      <c r="G403" s="23" t="s">
        <v>2662</v>
      </c>
      <c r="H403" s="23" t="s">
        <v>6867</v>
      </c>
      <c r="I403" s="3">
        <v>41152</v>
      </c>
      <c r="J403" s="23" t="s">
        <v>2892</v>
      </c>
      <c r="K403" s="23" t="s">
        <v>2893</v>
      </c>
      <c r="L403" s="23" t="s">
        <v>4602</v>
      </c>
      <c r="M403" s="23" t="s">
        <v>4620</v>
      </c>
      <c r="N403" s="23" t="s">
        <v>6876</v>
      </c>
      <c r="O403" s="23" t="s">
        <v>4670</v>
      </c>
      <c r="P403" s="3">
        <v>41152</v>
      </c>
      <c r="Q403" s="23" t="s">
        <v>4617</v>
      </c>
      <c r="R403" s="23" t="s">
        <v>10249</v>
      </c>
      <c r="S403" s="23" t="s">
        <v>10250</v>
      </c>
      <c r="T403" t="s">
        <v>4074</v>
      </c>
      <c r="U403" t="s">
        <v>15108</v>
      </c>
      <c r="V403" s="237">
        <v>18</v>
      </c>
      <c r="W403">
        <v>40</v>
      </c>
      <c r="X403">
        <v>59</v>
      </c>
      <c r="Y403">
        <v>49</v>
      </c>
      <c r="Z403">
        <v>33</v>
      </c>
      <c r="AA403">
        <v>55</v>
      </c>
      <c r="AC403" s="26" t="str">
        <f t="shared" si="12"/>
        <v>18º40'59''</v>
      </c>
      <c r="AD403" s="26" t="str">
        <f t="shared" si="13"/>
        <v>49º33'55''</v>
      </c>
    </row>
    <row r="404" spans="1:30" ht="18" customHeight="1">
      <c r="A404" s="23">
        <v>3514</v>
      </c>
      <c r="B404" s="23">
        <v>3514</v>
      </c>
      <c r="C404" s="3">
        <v>41044</v>
      </c>
      <c r="D404" s="3">
        <v>41126</v>
      </c>
      <c r="E404" s="23" t="s">
        <v>1321</v>
      </c>
      <c r="F404" s="23" t="s">
        <v>1322</v>
      </c>
      <c r="G404" s="23" t="s">
        <v>2858</v>
      </c>
      <c r="H404" s="23" t="s">
        <v>12198</v>
      </c>
      <c r="I404" s="3">
        <v>41141</v>
      </c>
      <c r="J404" s="23" t="s">
        <v>2894</v>
      </c>
      <c r="K404" s="23" t="s">
        <v>2895</v>
      </c>
      <c r="L404" s="23" t="s">
        <v>4613</v>
      </c>
      <c r="M404" s="23" t="s">
        <v>2896</v>
      </c>
      <c r="N404" s="23" t="s">
        <v>12199</v>
      </c>
      <c r="O404" s="23" t="s">
        <v>12064</v>
      </c>
      <c r="P404" s="3">
        <v>41250</v>
      </c>
      <c r="Q404" s="23" t="s">
        <v>4621</v>
      </c>
      <c r="R404" s="23" t="s">
        <v>12200</v>
      </c>
      <c r="S404" s="23" t="s">
        <v>10251</v>
      </c>
      <c r="T404" t="s">
        <v>15024</v>
      </c>
      <c r="U404" t="s">
        <v>15109</v>
      </c>
      <c r="V404" s="237">
        <v>21</v>
      </c>
      <c r="W404">
        <v>42</v>
      </c>
      <c r="X404">
        <v>50</v>
      </c>
      <c r="Y404">
        <v>44</v>
      </c>
      <c r="Z404">
        <v>20</v>
      </c>
      <c r="AA404">
        <v>13</v>
      </c>
      <c r="AC404" s="26" t="str">
        <f t="shared" si="12"/>
        <v>21º42'50''</v>
      </c>
      <c r="AD404" s="26" t="str">
        <f t="shared" si="13"/>
        <v>44º20'13''</v>
      </c>
    </row>
    <row r="405" spans="1:30" ht="18" customHeight="1">
      <c r="A405" s="23">
        <v>3490</v>
      </c>
      <c r="B405" s="23">
        <v>3490</v>
      </c>
      <c r="C405" s="3">
        <v>41044</v>
      </c>
      <c r="D405" s="3">
        <v>41173</v>
      </c>
      <c r="E405" s="23" t="s">
        <v>1321</v>
      </c>
      <c r="F405" s="23" t="s">
        <v>1322</v>
      </c>
      <c r="G405" s="23" t="s">
        <v>1192</v>
      </c>
      <c r="H405" s="23" t="s">
        <v>15501</v>
      </c>
      <c r="I405" s="3">
        <v>41163</v>
      </c>
      <c r="J405" s="23" t="s">
        <v>2897</v>
      </c>
      <c r="K405" s="23" t="s">
        <v>2898</v>
      </c>
      <c r="L405" s="23" t="s">
        <v>4432</v>
      </c>
      <c r="M405" s="23" t="s">
        <v>2855</v>
      </c>
      <c r="N405" s="23" t="s">
        <v>15502</v>
      </c>
      <c r="O405" s="23" t="s">
        <v>4973</v>
      </c>
      <c r="P405" s="23">
        <v>41325</v>
      </c>
      <c r="Q405" s="37" t="s">
        <v>6059</v>
      </c>
      <c r="R405" s="23" t="s">
        <v>15503</v>
      </c>
      <c r="S405" s="23" t="s">
        <v>10252</v>
      </c>
      <c r="T405" t="s">
        <v>15024</v>
      </c>
      <c r="U405" s="37" t="s">
        <v>15234</v>
      </c>
      <c r="V405" s="237">
        <v>17</v>
      </c>
      <c r="W405">
        <v>49</v>
      </c>
      <c r="X405">
        <v>85</v>
      </c>
      <c r="Y405">
        <v>42</v>
      </c>
      <c r="Z405">
        <v>13</v>
      </c>
      <c r="AA405">
        <v>70</v>
      </c>
      <c r="AC405" s="26" t="str">
        <f t="shared" si="12"/>
        <v>17º49'85''</v>
      </c>
      <c r="AD405" s="26" t="str">
        <f t="shared" si="13"/>
        <v>42º13'70''</v>
      </c>
    </row>
    <row r="406" spans="1:30" ht="18" customHeight="1">
      <c r="A406" s="23">
        <v>3491</v>
      </c>
      <c r="B406" s="23">
        <v>3491</v>
      </c>
      <c r="C406" s="3">
        <v>41044</v>
      </c>
      <c r="D406" s="3">
        <v>41133</v>
      </c>
      <c r="E406" s="23" t="s">
        <v>1321</v>
      </c>
      <c r="F406" s="23" t="s">
        <v>1322</v>
      </c>
      <c r="G406" s="23" t="s">
        <v>2899</v>
      </c>
      <c r="H406" s="23" t="s">
        <v>12743</v>
      </c>
      <c r="I406" s="3">
        <v>41169</v>
      </c>
      <c r="J406" s="23" t="s">
        <v>2900</v>
      </c>
      <c r="K406" s="23" t="s">
        <v>2901</v>
      </c>
      <c r="L406" s="23" t="s">
        <v>4622</v>
      </c>
      <c r="M406" s="23" t="s">
        <v>2902</v>
      </c>
      <c r="N406" s="23" t="s">
        <v>12746</v>
      </c>
      <c r="O406" s="23" t="s">
        <v>12064</v>
      </c>
      <c r="P406" s="3">
        <v>41255</v>
      </c>
      <c r="Q406" s="23" t="s">
        <v>4842</v>
      </c>
      <c r="R406" s="23" t="s">
        <v>12744</v>
      </c>
      <c r="S406" s="23" t="s">
        <v>10253</v>
      </c>
      <c r="T406" t="s">
        <v>15024</v>
      </c>
      <c r="U406" s="37" t="s">
        <v>15110</v>
      </c>
      <c r="V406" s="237">
        <v>21</v>
      </c>
      <c r="W406">
        <v>11</v>
      </c>
      <c r="X406">
        <v>15</v>
      </c>
      <c r="Y406">
        <v>43</v>
      </c>
      <c r="Z406">
        <v>85</v>
      </c>
      <c r="AA406">
        <v>32</v>
      </c>
      <c r="AC406" s="26" t="str">
        <f t="shared" si="12"/>
        <v>21º11'15''</v>
      </c>
      <c r="AD406" s="26" t="str">
        <f t="shared" si="13"/>
        <v>43º85'32''</v>
      </c>
    </row>
    <row r="407" spans="1:30" ht="18" customHeight="1">
      <c r="A407" s="23">
        <v>3492</v>
      </c>
      <c r="B407" s="23">
        <v>3492</v>
      </c>
      <c r="C407" s="3">
        <v>41044</v>
      </c>
      <c r="D407" s="3">
        <v>41089</v>
      </c>
      <c r="E407" s="23" t="s">
        <v>1321</v>
      </c>
      <c r="F407" s="23" t="s">
        <v>1322</v>
      </c>
      <c r="G407" s="23" t="s">
        <v>2899</v>
      </c>
      <c r="H407" s="23" t="s">
        <v>3112</v>
      </c>
      <c r="I407" s="3">
        <v>41052</v>
      </c>
      <c r="J407" s="23" t="s">
        <v>2903</v>
      </c>
      <c r="K407" s="23" t="s">
        <v>15386</v>
      </c>
      <c r="L407" s="23" t="s">
        <v>4622</v>
      </c>
      <c r="M407" s="23" t="s">
        <v>2904</v>
      </c>
      <c r="N407" s="23" t="s">
        <v>3229</v>
      </c>
      <c r="O407" s="23" t="s">
        <v>3230</v>
      </c>
      <c r="P407" s="3">
        <v>41054</v>
      </c>
      <c r="Q407" s="23" t="s">
        <v>458</v>
      </c>
      <c r="R407" s="23" t="s">
        <v>10254</v>
      </c>
      <c r="S407" s="23" t="s">
        <v>10255</v>
      </c>
      <c r="T407" s="37" t="s">
        <v>4074</v>
      </c>
      <c r="U407" t="s">
        <v>3434</v>
      </c>
      <c r="V407" s="237">
        <v>21</v>
      </c>
      <c r="W407">
        <v>11</v>
      </c>
      <c r="X407">
        <v>59</v>
      </c>
      <c r="Y407">
        <v>43</v>
      </c>
      <c r="Z407">
        <v>58</v>
      </c>
      <c r="AA407">
        <v>20</v>
      </c>
      <c r="AC407" s="26" t="str">
        <f t="shared" si="12"/>
        <v>21º11'59''</v>
      </c>
      <c r="AD407" s="26" t="str">
        <f t="shared" si="13"/>
        <v>43º58'20''</v>
      </c>
    </row>
    <row r="408" spans="1:30" ht="18" customHeight="1">
      <c r="A408" s="23">
        <v>3493</v>
      </c>
      <c r="B408" s="23">
        <v>3493</v>
      </c>
      <c r="C408" s="3">
        <v>41044</v>
      </c>
      <c r="D408" s="3">
        <v>41138</v>
      </c>
      <c r="E408" s="23" t="s">
        <v>1321</v>
      </c>
      <c r="F408" s="23" t="s">
        <v>1322</v>
      </c>
      <c r="G408" s="23" t="s">
        <v>2899</v>
      </c>
      <c r="H408" s="23" t="s">
        <v>12745</v>
      </c>
      <c r="I408" s="3">
        <v>41142</v>
      </c>
      <c r="J408" s="23" t="s">
        <v>2905</v>
      </c>
      <c r="K408" s="23" t="s">
        <v>2906</v>
      </c>
      <c r="L408" s="23" t="s">
        <v>4622</v>
      </c>
      <c r="M408" s="23" t="s">
        <v>2907</v>
      </c>
      <c r="N408" s="23" t="s">
        <v>12886</v>
      </c>
      <c r="O408" s="23" t="s">
        <v>12747</v>
      </c>
      <c r="P408" s="3">
        <v>41257</v>
      </c>
      <c r="Q408" s="37" t="s">
        <v>6592</v>
      </c>
      <c r="R408" s="23" t="s">
        <v>12324</v>
      </c>
      <c r="S408" s="23" t="s">
        <v>10256</v>
      </c>
      <c r="T408" t="s">
        <v>4074</v>
      </c>
      <c r="U408" s="37" t="s">
        <v>15111</v>
      </c>
      <c r="V408" s="237">
        <v>21</v>
      </c>
      <c r="W408">
        <v>11</v>
      </c>
      <c r="X408">
        <v>20</v>
      </c>
      <c r="Y408">
        <v>43</v>
      </c>
      <c r="Z408">
        <v>58</v>
      </c>
      <c r="AA408">
        <v>13</v>
      </c>
      <c r="AC408" s="26" t="str">
        <f t="shared" si="12"/>
        <v>21º11'20''</v>
      </c>
      <c r="AD408" s="26" t="str">
        <f t="shared" si="13"/>
        <v>43º58'13''</v>
      </c>
    </row>
    <row r="409" spans="1:30" ht="18" customHeight="1">
      <c r="A409" s="23">
        <v>3494</v>
      </c>
      <c r="B409" s="23">
        <v>3494</v>
      </c>
      <c r="C409" s="3">
        <v>41044</v>
      </c>
      <c r="D409" s="3">
        <v>41089</v>
      </c>
      <c r="E409" s="23" t="s">
        <v>1321</v>
      </c>
      <c r="F409" s="23" t="s">
        <v>1322</v>
      </c>
      <c r="G409" s="23" t="s">
        <v>2899</v>
      </c>
      <c r="H409" s="23" t="s">
        <v>3113</v>
      </c>
      <c r="I409" s="3">
        <v>41057</v>
      </c>
      <c r="J409" s="23" t="s">
        <v>2908</v>
      </c>
      <c r="K409" s="23" t="s">
        <v>2909</v>
      </c>
      <c r="L409" s="23" t="s">
        <v>4622</v>
      </c>
      <c r="M409" s="23" t="s">
        <v>2910</v>
      </c>
      <c r="N409" s="23" t="s">
        <v>3250</v>
      </c>
      <c r="O409" s="23" t="s">
        <v>2565</v>
      </c>
      <c r="P409" s="3">
        <v>41057</v>
      </c>
      <c r="Q409" s="23" t="s">
        <v>458</v>
      </c>
      <c r="R409" s="23" t="s">
        <v>10257</v>
      </c>
      <c r="S409" s="23" t="s">
        <v>10258</v>
      </c>
      <c r="T409" s="37" t="s">
        <v>4074</v>
      </c>
      <c r="U409" t="s">
        <v>3435</v>
      </c>
      <c r="V409" s="237">
        <v>21</v>
      </c>
      <c r="W409">
        <v>11</v>
      </c>
      <c r="X409">
        <v>59</v>
      </c>
      <c r="Y409">
        <v>43</v>
      </c>
      <c r="Z409">
        <v>59</v>
      </c>
      <c r="AA409">
        <v>28</v>
      </c>
      <c r="AC409" s="26" t="str">
        <f t="shared" si="12"/>
        <v>21º11'59''</v>
      </c>
      <c r="AD409" s="26" t="str">
        <f t="shared" si="13"/>
        <v>43º59'28''</v>
      </c>
    </row>
    <row r="410" spans="1:30" ht="18" customHeight="1">
      <c r="A410" s="23">
        <v>3495</v>
      </c>
      <c r="B410" s="23">
        <v>3495</v>
      </c>
      <c r="C410" s="3">
        <v>41044</v>
      </c>
      <c r="D410" s="3">
        <v>41089</v>
      </c>
      <c r="E410" s="23" t="s">
        <v>1321</v>
      </c>
      <c r="F410" s="23" t="s">
        <v>1322</v>
      </c>
      <c r="G410" s="23" t="s">
        <v>2899</v>
      </c>
      <c r="H410" s="23" t="s">
        <v>3114</v>
      </c>
      <c r="I410" s="3">
        <v>41059</v>
      </c>
      <c r="J410" s="23" t="s">
        <v>2911</v>
      </c>
      <c r="K410" s="23" t="s">
        <v>15387</v>
      </c>
      <c r="L410" s="23" t="s">
        <v>4622</v>
      </c>
      <c r="M410" s="23" t="s">
        <v>2912</v>
      </c>
      <c r="N410" s="23" t="s">
        <v>3430</v>
      </c>
      <c r="O410" s="23" t="s">
        <v>2565</v>
      </c>
      <c r="P410" s="3">
        <v>41060</v>
      </c>
      <c r="Q410" s="23" t="s">
        <v>458</v>
      </c>
      <c r="R410" s="23" t="s">
        <v>10259</v>
      </c>
      <c r="S410" s="23" t="s">
        <v>10260</v>
      </c>
      <c r="T410" s="37" t="s">
        <v>4074</v>
      </c>
      <c r="U410" s="37" t="s">
        <v>458</v>
      </c>
      <c r="V410" s="237">
        <v>21</v>
      </c>
      <c r="W410">
        <v>9</v>
      </c>
      <c r="X410">
        <v>58</v>
      </c>
      <c r="Y410">
        <v>43</v>
      </c>
      <c r="Z410">
        <v>58</v>
      </c>
      <c r="AA410">
        <v>15</v>
      </c>
      <c r="AC410" s="26" t="str">
        <f t="shared" si="12"/>
        <v>21º9'58''</v>
      </c>
      <c r="AD410" s="26" t="str">
        <f t="shared" si="13"/>
        <v>43º58'15''</v>
      </c>
    </row>
    <row r="411" spans="1:30" ht="18" customHeight="1">
      <c r="A411" s="23">
        <v>3496</v>
      </c>
      <c r="B411" s="23">
        <v>3496</v>
      </c>
      <c r="C411" s="3">
        <v>41044</v>
      </c>
      <c r="D411" s="3">
        <v>41089</v>
      </c>
      <c r="E411" s="23" t="s">
        <v>1321</v>
      </c>
      <c r="F411" s="23" t="s">
        <v>1322</v>
      </c>
      <c r="G411" s="23" t="s">
        <v>2207</v>
      </c>
      <c r="H411" s="23" t="s">
        <v>3115</v>
      </c>
      <c r="I411" s="3">
        <v>41057</v>
      </c>
      <c r="J411" s="23" t="s">
        <v>2913</v>
      </c>
      <c r="K411" s="23" t="s">
        <v>2914</v>
      </c>
      <c r="L411" s="23" t="s">
        <v>4530</v>
      </c>
      <c r="M411" s="23" t="s">
        <v>2915</v>
      </c>
      <c r="N411" s="23" t="s">
        <v>3246</v>
      </c>
      <c r="O411" s="23" t="s">
        <v>2183</v>
      </c>
      <c r="P411" s="3">
        <v>41057</v>
      </c>
      <c r="Q411" s="23" t="s">
        <v>458</v>
      </c>
      <c r="R411" s="23" t="s">
        <v>10261</v>
      </c>
      <c r="S411" s="23" t="s">
        <v>10262</v>
      </c>
      <c r="T411" s="37" t="s">
        <v>4074</v>
      </c>
      <c r="U411" s="23" t="s">
        <v>458</v>
      </c>
      <c r="V411" s="237">
        <v>21</v>
      </c>
      <c r="W411">
        <v>7</v>
      </c>
      <c r="X411">
        <v>49</v>
      </c>
      <c r="Y411">
        <v>44</v>
      </c>
      <c r="Z411">
        <v>28</v>
      </c>
      <c r="AA411">
        <v>38</v>
      </c>
      <c r="AC411" s="26" t="str">
        <f t="shared" si="12"/>
        <v>21º7'49''</v>
      </c>
      <c r="AD411" s="26" t="str">
        <f t="shared" si="13"/>
        <v>44º28'38''</v>
      </c>
    </row>
    <row r="412" spans="1:30" ht="18" customHeight="1">
      <c r="A412" s="23">
        <v>3497</v>
      </c>
      <c r="B412" s="23">
        <v>3497</v>
      </c>
      <c r="C412" s="3">
        <v>41044</v>
      </c>
      <c r="D412" s="3">
        <v>41089</v>
      </c>
      <c r="E412" s="23" t="s">
        <v>1321</v>
      </c>
      <c r="F412" s="23" t="s">
        <v>1555</v>
      </c>
      <c r="G412" s="23" t="s">
        <v>2916</v>
      </c>
      <c r="H412" s="23" t="s">
        <v>4078</v>
      </c>
      <c r="I412" s="3">
        <v>41086</v>
      </c>
      <c r="J412" s="23" t="s">
        <v>2917</v>
      </c>
      <c r="K412" s="23" t="s">
        <v>2918</v>
      </c>
      <c r="L412" s="23" t="s">
        <v>4623</v>
      </c>
      <c r="M412" s="23" t="s">
        <v>2919</v>
      </c>
      <c r="N412" s="23" t="s">
        <v>4079</v>
      </c>
      <c r="O412" s="23" t="s">
        <v>1585</v>
      </c>
      <c r="P412" s="3">
        <v>41087</v>
      </c>
      <c r="Q412" s="23" t="s">
        <v>458</v>
      </c>
      <c r="R412" s="23" t="s">
        <v>10263</v>
      </c>
      <c r="S412" s="23" t="s">
        <v>10264</v>
      </c>
      <c r="T412" s="37" t="s">
        <v>4074</v>
      </c>
      <c r="U412" s="37" t="s">
        <v>458</v>
      </c>
      <c r="V412" s="237">
        <v>20</v>
      </c>
      <c r="W412">
        <v>55</v>
      </c>
      <c r="X412">
        <v>44</v>
      </c>
      <c r="Y412">
        <v>44</v>
      </c>
      <c r="Z412">
        <v>5</v>
      </c>
      <c r="AA412">
        <v>8</v>
      </c>
      <c r="AC412" s="26" t="str">
        <f t="shared" si="12"/>
        <v>20º55'44''</v>
      </c>
      <c r="AD412" s="26" t="str">
        <f t="shared" si="13"/>
        <v>44º5'8''</v>
      </c>
    </row>
    <row r="413" spans="1:30" ht="18" customHeight="1">
      <c r="A413" s="23">
        <v>3498</v>
      </c>
      <c r="B413" s="23">
        <v>3498</v>
      </c>
      <c r="C413" s="3">
        <v>41044</v>
      </c>
      <c r="D413" s="3">
        <v>41089</v>
      </c>
      <c r="E413" s="23" t="s">
        <v>1321</v>
      </c>
      <c r="F413" s="23" t="s">
        <v>1555</v>
      </c>
      <c r="G413" s="23" t="s">
        <v>2916</v>
      </c>
      <c r="H413" s="23" t="s">
        <v>4080</v>
      </c>
      <c r="I413" s="3">
        <v>41086</v>
      </c>
      <c r="J413" s="23" t="s">
        <v>16494</v>
      </c>
      <c r="K413" s="23" t="s">
        <v>2920</v>
      </c>
      <c r="L413" s="23" t="s">
        <v>4623</v>
      </c>
      <c r="M413" s="23" t="s">
        <v>2919</v>
      </c>
      <c r="N413" s="23" t="s">
        <v>4131</v>
      </c>
      <c r="O413" s="23" t="s">
        <v>4132</v>
      </c>
      <c r="P413" s="3">
        <v>41087</v>
      </c>
      <c r="Q413" s="23" t="s">
        <v>16495</v>
      </c>
      <c r="R413" s="23" t="s">
        <v>10265</v>
      </c>
      <c r="S413" s="23" t="s">
        <v>10266</v>
      </c>
      <c r="T413" s="37" t="s">
        <v>4074</v>
      </c>
      <c r="U413" s="23" t="s">
        <v>458</v>
      </c>
      <c r="V413" s="237">
        <v>20</v>
      </c>
      <c r="W413">
        <v>55</v>
      </c>
      <c r="X413">
        <v>44</v>
      </c>
      <c r="Y413">
        <v>44</v>
      </c>
      <c r="Z413">
        <v>5</v>
      </c>
      <c r="AA413">
        <v>8</v>
      </c>
      <c r="AC413" s="26" t="str">
        <f t="shared" si="12"/>
        <v>20º55'44''</v>
      </c>
      <c r="AD413" s="26" t="str">
        <f t="shared" si="13"/>
        <v>44º5'8''</v>
      </c>
    </row>
    <row r="414" spans="1:30" ht="18" customHeight="1">
      <c r="A414" s="23">
        <v>3499</v>
      </c>
      <c r="B414" s="23">
        <v>3499</v>
      </c>
      <c r="C414" s="3">
        <v>41044</v>
      </c>
      <c r="D414" s="3">
        <v>41091</v>
      </c>
      <c r="E414" s="23" t="s">
        <v>1321</v>
      </c>
      <c r="F414" s="23" t="s">
        <v>1555</v>
      </c>
      <c r="G414" s="23" t="s">
        <v>934</v>
      </c>
      <c r="H414" s="23" t="s">
        <v>4624</v>
      </c>
      <c r="I414" s="3">
        <v>41094</v>
      </c>
      <c r="J414" s="23" t="s">
        <v>4084</v>
      </c>
      <c r="K414" s="23" t="s">
        <v>4085</v>
      </c>
      <c r="L414" s="23" t="s">
        <v>4424</v>
      </c>
      <c r="M414" s="23" t="s">
        <v>4625</v>
      </c>
      <c r="N414" s="23" t="s">
        <v>4843</v>
      </c>
      <c r="O414" s="23" t="s">
        <v>3785</v>
      </c>
      <c r="P414" s="3">
        <v>41096</v>
      </c>
      <c r="Q414" s="23" t="s">
        <v>458</v>
      </c>
      <c r="R414" s="23" t="s">
        <v>10267</v>
      </c>
      <c r="S414" s="23" t="s">
        <v>10268</v>
      </c>
      <c r="T414" s="37" t="s">
        <v>4074</v>
      </c>
      <c r="U414" t="s">
        <v>4823</v>
      </c>
      <c r="V414" s="237">
        <v>19</v>
      </c>
      <c r="W414">
        <v>17</v>
      </c>
      <c r="X414">
        <v>35</v>
      </c>
      <c r="Y414">
        <v>43</v>
      </c>
      <c r="Z414">
        <v>10</v>
      </c>
      <c r="AA414">
        <v>34</v>
      </c>
      <c r="AC414" s="26" t="str">
        <f t="shared" si="12"/>
        <v>19º17'35''</v>
      </c>
      <c r="AD414" s="26" t="str">
        <f t="shared" si="13"/>
        <v>43º10'34''</v>
      </c>
    </row>
    <row r="415" spans="1:30" ht="18" customHeight="1">
      <c r="A415" s="23">
        <v>3500</v>
      </c>
      <c r="B415" s="23">
        <v>3500</v>
      </c>
      <c r="C415" s="3">
        <v>41044</v>
      </c>
      <c r="D415" s="3">
        <v>41089</v>
      </c>
      <c r="E415" s="23" t="s">
        <v>1321</v>
      </c>
      <c r="F415" s="23" t="s">
        <v>1555</v>
      </c>
      <c r="G415" s="23" t="s">
        <v>203</v>
      </c>
      <c r="H415" s="23" t="s">
        <v>5009</v>
      </c>
      <c r="I415" s="3">
        <v>41087</v>
      </c>
      <c r="J415" s="23" t="s">
        <v>2921</v>
      </c>
      <c r="K415" s="23" t="s">
        <v>2922</v>
      </c>
      <c r="L415" s="23" t="s">
        <v>4285</v>
      </c>
      <c r="M415" s="23" t="s">
        <v>3988</v>
      </c>
      <c r="N415" s="23" t="s">
        <v>4133</v>
      </c>
      <c r="O415" s="23" t="s">
        <v>1585</v>
      </c>
      <c r="P415" s="3">
        <v>41087</v>
      </c>
      <c r="Q415" s="23" t="s">
        <v>458</v>
      </c>
      <c r="R415" s="23" t="s">
        <v>10269</v>
      </c>
      <c r="S415" s="23" t="s">
        <v>10270</v>
      </c>
      <c r="T415" s="37" t="s">
        <v>4074</v>
      </c>
      <c r="U415" t="s">
        <v>4111</v>
      </c>
      <c r="V415" s="237">
        <v>21</v>
      </c>
      <c r="W415">
        <v>6</v>
      </c>
      <c r="X415">
        <v>34</v>
      </c>
      <c r="Y415">
        <v>44</v>
      </c>
      <c r="Z415">
        <v>1</v>
      </c>
      <c r="AA415">
        <v>59</v>
      </c>
      <c r="AC415" s="26" t="str">
        <f t="shared" si="12"/>
        <v>21º6'34''</v>
      </c>
      <c r="AD415" s="26" t="str">
        <f t="shared" si="13"/>
        <v>44º1'59''</v>
      </c>
    </row>
    <row r="416" spans="1:30" ht="18" customHeight="1">
      <c r="A416" s="23">
        <v>3476</v>
      </c>
      <c r="B416" s="23">
        <v>3476</v>
      </c>
      <c r="C416" s="3">
        <v>41044</v>
      </c>
      <c r="D416" s="3">
        <v>41089</v>
      </c>
      <c r="E416" s="23" t="s">
        <v>1321</v>
      </c>
      <c r="F416" s="23" t="s">
        <v>1322</v>
      </c>
      <c r="G416" s="23" t="s">
        <v>1689</v>
      </c>
      <c r="H416" s="23" t="s">
        <v>4626</v>
      </c>
      <c r="I416" s="3">
        <v>41094</v>
      </c>
      <c r="J416" s="23" t="s">
        <v>2923</v>
      </c>
      <c r="K416" s="23" t="s">
        <v>2924</v>
      </c>
      <c r="L416" s="23" t="s">
        <v>4611</v>
      </c>
      <c r="M416" s="23" t="s">
        <v>2925</v>
      </c>
      <c r="N416" s="23" t="s">
        <v>4627</v>
      </c>
      <c r="O416" s="23" t="s">
        <v>1411</v>
      </c>
      <c r="P416" s="3">
        <v>41094</v>
      </c>
      <c r="Q416" s="23" t="s">
        <v>458</v>
      </c>
      <c r="R416" s="23" t="s">
        <v>10271</v>
      </c>
      <c r="S416" s="23" t="s">
        <v>10272</v>
      </c>
      <c r="T416" s="37" t="s">
        <v>4074</v>
      </c>
      <c r="U416" s="23" t="s">
        <v>458</v>
      </c>
      <c r="V416" s="237">
        <v>17</v>
      </c>
      <c r="W416">
        <v>19</v>
      </c>
      <c r="X416">
        <v>51</v>
      </c>
      <c r="Y416">
        <v>44</v>
      </c>
      <c r="Z416">
        <v>56</v>
      </c>
      <c r="AA416">
        <v>17</v>
      </c>
      <c r="AC416" s="26" t="str">
        <f t="shared" si="12"/>
        <v>17º19'51''</v>
      </c>
      <c r="AD416" s="26" t="str">
        <f t="shared" si="13"/>
        <v>44º56'17''</v>
      </c>
    </row>
    <row r="417" spans="1:30" ht="18" customHeight="1">
      <c r="A417" s="23">
        <v>3477</v>
      </c>
      <c r="B417" s="23">
        <v>3477</v>
      </c>
      <c r="C417" s="3">
        <v>41044</v>
      </c>
      <c r="D417" s="3">
        <v>41089</v>
      </c>
      <c r="E417" s="23" t="s">
        <v>1321</v>
      </c>
      <c r="F417" s="23" t="s">
        <v>1322</v>
      </c>
      <c r="G417" s="23" t="s">
        <v>2936</v>
      </c>
      <c r="H417" s="23" t="s">
        <v>4628</v>
      </c>
      <c r="I417" s="3">
        <v>41095</v>
      </c>
      <c r="J417" s="23" t="s">
        <v>2937</v>
      </c>
      <c r="K417" s="23" t="s">
        <v>2938</v>
      </c>
      <c r="L417" s="23" t="s">
        <v>4629</v>
      </c>
      <c r="M417" s="23" t="s">
        <v>2939</v>
      </c>
      <c r="N417" s="23" t="s">
        <v>4803</v>
      </c>
      <c r="O417" s="23" t="s">
        <v>3987</v>
      </c>
      <c r="P417" s="3">
        <v>41095</v>
      </c>
      <c r="Q417" s="23" t="s">
        <v>458</v>
      </c>
      <c r="R417" s="23" t="s">
        <v>10273</v>
      </c>
      <c r="S417" s="23" t="s">
        <v>10274</v>
      </c>
      <c r="T417" s="37" t="s">
        <v>4074</v>
      </c>
      <c r="U417" t="s">
        <v>15112</v>
      </c>
      <c r="V417" s="237">
        <v>16</v>
      </c>
      <c r="W417">
        <v>37</v>
      </c>
      <c r="X417">
        <v>44</v>
      </c>
      <c r="Y417">
        <v>45</v>
      </c>
      <c r="Z417">
        <v>3</v>
      </c>
      <c r="AA417">
        <v>44</v>
      </c>
      <c r="AC417" s="26" t="str">
        <f t="shared" si="12"/>
        <v>16º37'44''</v>
      </c>
      <c r="AD417" s="26" t="str">
        <f t="shared" si="13"/>
        <v>45º3'44''</v>
      </c>
    </row>
    <row r="418" spans="1:30" ht="18" customHeight="1">
      <c r="A418" s="23">
        <v>3486</v>
      </c>
      <c r="B418" s="23">
        <v>3486</v>
      </c>
      <c r="C418" s="3">
        <v>41044</v>
      </c>
      <c r="D418" s="3">
        <v>41089</v>
      </c>
      <c r="E418" s="23" t="s">
        <v>1330</v>
      </c>
      <c r="F418" s="23" t="s">
        <v>1322</v>
      </c>
      <c r="G418" s="23" t="s">
        <v>1192</v>
      </c>
      <c r="H418" s="23" t="s">
        <v>458</v>
      </c>
      <c r="I418" s="23" t="s">
        <v>458</v>
      </c>
      <c r="J418" s="23" t="s">
        <v>2940</v>
      </c>
      <c r="K418" s="23" t="s">
        <v>2941</v>
      </c>
      <c r="L418" s="23" t="s">
        <v>4432</v>
      </c>
      <c r="M418" s="23" t="s">
        <v>2855</v>
      </c>
      <c r="N418" s="23" t="s">
        <v>458</v>
      </c>
      <c r="O418" s="23" t="s">
        <v>458</v>
      </c>
      <c r="P418" s="23" t="s">
        <v>458</v>
      </c>
      <c r="Q418" s="37" t="s">
        <v>3109</v>
      </c>
      <c r="R418" s="23" t="s">
        <v>458</v>
      </c>
      <c r="S418" s="23" t="s">
        <v>10275</v>
      </c>
      <c r="T418" t="s">
        <v>15024</v>
      </c>
      <c r="U418" s="37" t="s">
        <v>458</v>
      </c>
      <c r="V418" s="237" t="s">
        <v>458</v>
      </c>
      <c r="W418" s="23" t="s">
        <v>458</v>
      </c>
      <c r="X418" s="23" t="s">
        <v>458</v>
      </c>
      <c r="Y418" s="23" t="s">
        <v>458</v>
      </c>
      <c r="Z418" s="23" t="s">
        <v>458</v>
      </c>
      <c r="AA418" s="23" t="s">
        <v>458</v>
      </c>
      <c r="AC418" s="26" t="str">
        <f t="shared" si="12"/>
        <v>-º-'-''</v>
      </c>
      <c r="AD418" s="26" t="str">
        <f t="shared" si="13"/>
        <v>-º-'-''</v>
      </c>
    </row>
    <row r="419" spans="1:30" ht="18" customHeight="1">
      <c r="A419" s="23">
        <v>3478</v>
      </c>
      <c r="B419" s="23">
        <v>3478</v>
      </c>
      <c r="C419" s="3">
        <v>41044</v>
      </c>
      <c r="D419" s="3">
        <v>41180</v>
      </c>
      <c r="E419" s="23" t="s">
        <v>1321</v>
      </c>
      <c r="F419" s="23" t="s">
        <v>1322</v>
      </c>
      <c r="G419" s="23" t="s">
        <v>2778</v>
      </c>
      <c r="H419" s="23" t="s">
        <v>13279</v>
      </c>
      <c r="I419" s="3">
        <v>41169</v>
      </c>
      <c r="J419" s="23" t="s">
        <v>2942</v>
      </c>
      <c r="K419" s="23" t="s">
        <v>2943</v>
      </c>
      <c r="L419" s="23" t="s">
        <v>4610</v>
      </c>
      <c r="M419" s="23" t="s">
        <v>2944</v>
      </c>
      <c r="N419" s="23" t="s">
        <v>13280</v>
      </c>
      <c r="O419" s="23" t="s">
        <v>13281</v>
      </c>
      <c r="P419" s="3">
        <v>41262</v>
      </c>
      <c r="Q419" s="37" t="s">
        <v>6717</v>
      </c>
      <c r="R419" s="23" t="s">
        <v>13282</v>
      </c>
      <c r="S419" s="23" t="s">
        <v>10276</v>
      </c>
      <c r="T419" t="s">
        <v>15024</v>
      </c>
      <c r="U419" s="37" t="s">
        <v>15113</v>
      </c>
      <c r="V419" s="237">
        <v>16</v>
      </c>
      <c r="W419">
        <v>41</v>
      </c>
      <c r="X419">
        <v>32</v>
      </c>
      <c r="Y419">
        <v>45</v>
      </c>
      <c r="Z419">
        <v>24</v>
      </c>
      <c r="AA419">
        <v>49</v>
      </c>
      <c r="AC419" s="26" t="str">
        <f t="shared" si="12"/>
        <v>16º41'32''</v>
      </c>
      <c r="AD419" s="26" t="str">
        <f t="shared" si="13"/>
        <v>45º24'49''</v>
      </c>
    </row>
    <row r="420" spans="1:30" ht="18" customHeight="1">
      <c r="A420" s="23">
        <v>3485</v>
      </c>
      <c r="B420" s="23">
        <v>3485</v>
      </c>
      <c r="C420" s="3">
        <v>41044</v>
      </c>
      <c r="D420" s="3">
        <v>41089</v>
      </c>
      <c r="E420" s="23" t="s">
        <v>1321</v>
      </c>
      <c r="F420" s="23" t="s">
        <v>1322</v>
      </c>
      <c r="G420" s="23" t="s">
        <v>1192</v>
      </c>
      <c r="H420" s="23" t="s">
        <v>4141</v>
      </c>
      <c r="I420" s="3">
        <v>41089</v>
      </c>
      <c r="J420" s="23" t="s">
        <v>2945</v>
      </c>
      <c r="K420" s="23" t="s">
        <v>2946</v>
      </c>
      <c r="L420" s="23" t="s">
        <v>4432</v>
      </c>
      <c r="M420" s="23" t="s">
        <v>2855</v>
      </c>
      <c r="N420" s="23" t="s">
        <v>4173</v>
      </c>
      <c r="O420" s="23" t="s">
        <v>1992</v>
      </c>
      <c r="P420" s="3">
        <v>41089</v>
      </c>
      <c r="Q420" s="23" t="s">
        <v>458</v>
      </c>
      <c r="R420" s="23" t="s">
        <v>10277</v>
      </c>
      <c r="S420" s="23" t="s">
        <v>10278</v>
      </c>
      <c r="T420" s="37" t="s">
        <v>4074</v>
      </c>
      <c r="U420" s="23" t="s">
        <v>458</v>
      </c>
      <c r="V420" s="237">
        <v>17</v>
      </c>
      <c r="W420">
        <v>50</v>
      </c>
      <c r="X420">
        <v>37</v>
      </c>
      <c r="Y420">
        <v>42</v>
      </c>
      <c r="Z420">
        <v>4</v>
      </c>
      <c r="AA420">
        <v>37</v>
      </c>
      <c r="AC420" s="26" t="str">
        <f t="shared" si="12"/>
        <v>17º50'37''</v>
      </c>
      <c r="AD420" s="26" t="str">
        <f t="shared" si="13"/>
        <v>42º4'37''</v>
      </c>
    </row>
    <row r="421" spans="1:30" ht="18" customHeight="1">
      <c r="A421" s="23">
        <v>3479</v>
      </c>
      <c r="B421" s="23">
        <v>3479</v>
      </c>
      <c r="C421" s="3">
        <v>41044</v>
      </c>
      <c r="D421" s="3">
        <v>41089</v>
      </c>
      <c r="E421" s="23" t="s">
        <v>1321</v>
      </c>
      <c r="F421" s="23" t="s">
        <v>1322</v>
      </c>
      <c r="G421" s="23" t="s">
        <v>2947</v>
      </c>
      <c r="H421" s="23" t="s">
        <v>4630</v>
      </c>
      <c r="I421" s="3">
        <v>41095</v>
      </c>
      <c r="J421" s="23" t="s">
        <v>2948</v>
      </c>
      <c r="K421" s="23" t="s">
        <v>2949</v>
      </c>
      <c r="L421" s="23" t="s">
        <v>4631</v>
      </c>
      <c r="M421" s="23" t="s">
        <v>2950</v>
      </c>
      <c r="N421" s="23" t="s">
        <v>4632</v>
      </c>
      <c r="O421" s="23" t="s">
        <v>1411</v>
      </c>
      <c r="P421" s="3">
        <v>41095</v>
      </c>
      <c r="Q421" s="23" t="s">
        <v>458</v>
      </c>
      <c r="R421" s="23" t="s">
        <v>10279</v>
      </c>
      <c r="S421" s="23" t="s">
        <v>10280</v>
      </c>
      <c r="T421" s="37" t="s">
        <v>4074</v>
      </c>
      <c r="U421" t="s">
        <v>15045</v>
      </c>
      <c r="V421" s="237">
        <v>17</v>
      </c>
      <c r="W421">
        <v>35</v>
      </c>
      <c r="X421">
        <v>55</v>
      </c>
      <c r="Y421">
        <v>44</v>
      </c>
      <c r="Z421">
        <v>43</v>
      </c>
      <c r="AA421">
        <v>40</v>
      </c>
      <c r="AC421" s="26" t="str">
        <f t="shared" si="12"/>
        <v>17º35'55''</v>
      </c>
      <c r="AD421" s="26" t="str">
        <f t="shared" si="13"/>
        <v>44º43'40''</v>
      </c>
    </row>
    <row r="422" spans="1:30" ht="18" customHeight="1">
      <c r="A422" s="23">
        <v>3480</v>
      </c>
      <c r="B422" s="23">
        <v>3480</v>
      </c>
      <c r="C422" s="3">
        <v>41044</v>
      </c>
      <c r="D422" s="3">
        <v>41187</v>
      </c>
      <c r="E422" s="23" t="s">
        <v>1321</v>
      </c>
      <c r="F422" s="23" t="s">
        <v>1322</v>
      </c>
      <c r="G422" s="23" t="s">
        <v>120</v>
      </c>
      <c r="H422" s="23" t="s">
        <v>15553</v>
      </c>
      <c r="I422" s="3">
        <v>41213</v>
      </c>
      <c r="J422" s="23" t="s">
        <v>2951</v>
      </c>
      <c r="K422" s="23" t="s">
        <v>2952</v>
      </c>
      <c r="L422" s="23" t="s">
        <v>4336</v>
      </c>
      <c r="M422" s="23" t="s">
        <v>2953</v>
      </c>
      <c r="N422" s="23" t="s">
        <v>15554</v>
      </c>
      <c r="O422" s="23" t="s">
        <v>15555</v>
      </c>
      <c r="P422" s="23">
        <v>41333</v>
      </c>
      <c r="Q422" s="37" t="s">
        <v>6897</v>
      </c>
      <c r="R422" s="23" t="s">
        <v>15556</v>
      </c>
      <c r="S422" s="23" t="s">
        <v>10281</v>
      </c>
      <c r="T422" t="s">
        <v>4074</v>
      </c>
      <c r="U422" s="37" t="s">
        <v>15557</v>
      </c>
      <c r="V422" s="237">
        <v>17</v>
      </c>
      <c r="W422">
        <v>4</v>
      </c>
      <c r="X422">
        <v>42</v>
      </c>
      <c r="Y422">
        <v>41</v>
      </c>
      <c r="Z422">
        <v>29</v>
      </c>
      <c r="AA422">
        <v>67</v>
      </c>
      <c r="AC422" s="26" t="str">
        <f t="shared" si="12"/>
        <v>17º4'42''</v>
      </c>
      <c r="AD422" s="26" t="str">
        <f t="shared" si="13"/>
        <v>41º29'67''</v>
      </c>
    </row>
    <row r="423" spans="1:30" ht="18" customHeight="1">
      <c r="A423" s="23">
        <v>3481</v>
      </c>
      <c r="B423" s="23">
        <v>3481</v>
      </c>
      <c r="C423" s="3">
        <v>41044</v>
      </c>
      <c r="D423" s="3">
        <v>41174</v>
      </c>
      <c r="E423" s="23" t="s">
        <v>1321</v>
      </c>
      <c r="F423" s="23" t="s">
        <v>1322</v>
      </c>
      <c r="G423" s="23" t="s">
        <v>120</v>
      </c>
      <c r="H423" s="23" t="s">
        <v>15558</v>
      </c>
      <c r="I423" s="3">
        <v>41177</v>
      </c>
      <c r="J423" s="23" t="s">
        <v>2954</v>
      </c>
      <c r="K423" s="23" t="s">
        <v>6346</v>
      </c>
      <c r="L423" s="23" t="s">
        <v>4336</v>
      </c>
      <c r="M423" s="23" t="s">
        <v>2955</v>
      </c>
      <c r="N423" s="23" t="s">
        <v>15673</v>
      </c>
      <c r="O423" s="23" t="s">
        <v>5712</v>
      </c>
      <c r="P423" s="23">
        <v>41334</v>
      </c>
      <c r="Q423" s="37" t="s">
        <v>6347</v>
      </c>
      <c r="R423" s="23" t="s">
        <v>15559</v>
      </c>
      <c r="S423" s="23" t="s">
        <v>10282</v>
      </c>
      <c r="T423" t="s">
        <v>15024</v>
      </c>
      <c r="U423" s="37" t="s">
        <v>15234</v>
      </c>
      <c r="V423" s="237">
        <v>17</v>
      </c>
      <c r="W423">
        <v>4</v>
      </c>
      <c r="X423">
        <v>38</v>
      </c>
      <c r="Y423">
        <v>41</v>
      </c>
      <c r="Z423">
        <v>28</v>
      </c>
      <c r="AA423">
        <v>37</v>
      </c>
      <c r="AC423" s="26" t="str">
        <f t="shared" si="12"/>
        <v>17º4'38''</v>
      </c>
      <c r="AD423" s="26" t="str">
        <f t="shared" si="13"/>
        <v>41º28'37''</v>
      </c>
    </row>
    <row r="424" spans="1:30" ht="18" customHeight="1">
      <c r="A424" s="23">
        <v>3482</v>
      </c>
      <c r="B424" s="23">
        <v>3482</v>
      </c>
      <c r="C424" s="3">
        <v>41044</v>
      </c>
      <c r="D424" s="3">
        <v>41173</v>
      </c>
      <c r="E424" s="23" t="s">
        <v>1321</v>
      </c>
      <c r="F424" s="23" t="s">
        <v>1322</v>
      </c>
      <c r="G424" s="23" t="s">
        <v>120</v>
      </c>
      <c r="H424" s="23" t="s">
        <v>15560</v>
      </c>
      <c r="I424" s="3">
        <v>41213</v>
      </c>
      <c r="J424" s="23" t="s">
        <v>2956</v>
      </c>
      <c r="K424" s="23" t="s">
        <v>2957</v>
      </c>
      <c r="L424" s="23" t="s">
        <v>4336</v>
      </c>
      <c r="M424" s="23" t="s">
        <v>2958</v>
      </c>
      <c r="N424" s="23" t="s">
        <v>15561</v>
      </c>
      <c r="O424" s="23" t="s">
        <v>5712</v>
      </c>
      <c r="P424" s="23">
        <v>41333</v>
      </c>
      <c r="Q424" s="37" t="s">
        <v>6060</v>
      </c>
      <c r="R424" s="23" t="s">
        <v>15562</v>
      </c>
      <c r="S424" s="23" t="s">
        <v>10283</v>
      </c>
      <c r="T424" t="s">
        <v>4074</v>
      </c>
      <c r="U424" s="37" t="s">
        <v>15098</v>
      </c>
      <c r="V424" s="237">
        <v>17</v>
      </c>
      <c r="W424">
        <v>4</v>
      </c>
      <c r="X424">
        <v>48</v>
      </c>
      <c r="Y424">
        <v>41</v>
      </c>
      <c r="Z424">
        <v>29</v>
      </c>
      <c r="AA424">
        <v>23</v>
      </c>
      <c r="AC424" s="26" t="str">
        <f t="shared" si="12"/>
        <v>17º4'48''</v>
      </c>
      <c r="AD424" s="26" t="str">
        <f t="shared" si="13"/>
        <v>41º29'23''</v>
      </c>
    </row>
    <row r="425" spans="1:30" ht="18" customHeight="1">
      <c r="A425" s="23">
        <v>3483</v>
      </c>
      <c r="B425" s="23">
        <v>3483</v>
      </c>
      <c r="C425" s="3">
        <v>41044</v>
      </c>
      <c r="D425" s="3">
        <v>41205</v>
      </c>
      <c r="E425" s="23" t="s">
        <v>1321</v>
      </c>
      <c r="F425" s="23" t="s">
        <v>1322</v>
      </c>
      <c r="G425" s="23" t="s">
        <v>120</v>
      </c>
      <c r="H425" s="23" t="s">
        <v>15674</v>
      </c>
      <c r="I425" s="3">
        <v>41232</v>
      </c>
      <c r="J425" s="23" t="s">
        <v>2959</v>
      </c>
      <c r="K425" s="23" t="s">
        <v>2960</v>
      </c>
      <c r="L425" s="23" t="s">
        <v>4336</v>
      </c>
      <c r="M425" s="23">
        <v>3384248389</v>
      </c>
      <c r="N425" s="23" t="s">
        <v>15675</v>
      </c>
      <c r="O425" s="23" t="s">
        <v>5712</v>
      </c>
      <c r="P425" s="23">
        <v>41373</v>
      </c>
      <c r="Q425" s="37" t="s">
        <v>9315</v>
      </c>
      <c r="R425" s="23" t="s">
        <v>15676</v>
      </c>
      <c r="S425" s="23" t="s">
        <v>10284</v>
      </c>
      <c r="T425" t="s">
        <v>4074</v>
      </c>
      <c r="U425" s="37" t="s">
        <v>15067</v>
      </c>
      <c r="V425" s="237">
        <v>17</v>
      </c>
      <c r="W425">
        <v>4</v>
      </c>
      <c r="X425">
        <v>15</v>
      </c>
      <c r="Y425">
        <v>41</v>
      </c>
      <c r="Z425">
        <v>36</v>
      </c>
      <c r="AA425">
        <v>3</v>
      </c>
      <c r="AC425" s="26" t="str">
        <f t="shared" si="12"/>
        <v>17º4'15''</v>
      </c>
      <c r="AD425" s="26" t="str">
        <f t="shared" si="13"/>
        <v>41º36'3''</v>
      </c>
    </row>
    <row r="426" spans="1:30" ht="18" customHeight="1">
      <c r="A426" s="23">
        <v>3484</v>
      </c>
      <c r="B426" s="23">
        <v>3484</v>
      </c>
      <c r="C426" s="3">
        <v>41044</v>
      </c>
      <c r="D426" s="3">
        <v>41089</v>
      </c>
      <c r="E426" s="23" t="s">
        <v>1321</v>
      </c>
      <c r="F426" s="23" t="s">
        <v>1322</v>
      </c>
      <c r="G426" s="23" t="s">
        <v>120</v>
      </c>
      <c r="H426" s="23" t="s">
        <v>3989</v>
      </c>
      <c r="I426" s="3">
        <v>41087</v>
      </c>
      <c r="J426" s="23" t="s">
        <v>14909</v>
      </c>
      <c r="K426" s="23" t="s">
        <v>2961</v>
      </c>
      <c r="L426" s="23" t="s">
        <v>4336</v>
      </c>
      <c r="M426" s="23" t="s">
        <v>15831</v>
      </c>
      <c r="N426" s="23" t="s">
        <v>4086</v>
      </c>
      <c r="O426" s="23" t="s">
        <v>1992</v>
      </c>
      <c r="P426" s="3">
        <v>41087</v>
      </c>
      <c r="Q426" s="37" t="s">
        <v>458</v>
      </c>
      <c r="R426" s="23" t="s">
        <v>10285</v>
      </c>
      <c r="S426" s="23" t="s">
        <v>10286</v>
      </c>
      <c r="T426" s="37" t="s">
        <v>4074</v>
      </c>
      <c r="U426" s="37" t="s">
        <v>458</v>
      </c>
      <c r="V426" s="237">
        <v>17</v>
      </c>
      <c r="W426">
        <v>4</v>
      </c>
      <c r="X426">
        <v>21</v>
      </c>
      <c r="Y426">
        <v>41</v>
      </c>
      <c r="Z426">
        <v>29</v>
      </c>
      <c r="AA426">
        <v>3</v>
      </c>
      <c r="AC426" s="26" t="str">
        <f t="shared" si="12"/>
        <v>17º4'21''</v>
      </c>
      <c r="AD426" s="26" t="str">
        <f t="shared" si="13"/>
        <v>41º29'3''</v>
      </c>
    </row>
    <row r="427" spans="1:30" ht="18" customHeight="1">
      <c r="A427" s="23">
        <v>3552</v>
      </c>
      <c r="B427" s="23">
        <v>3552</v>
      </c>
      <c r="C427" s="3">
        <v>41047</v>
      </c>
      <c r="D427" s="3">
        <v>41179</v>
      </c>
      <c r="E427" s="23" t="s">
        <v>1321</v>
      </c>
      <c r="F427" s="23" t="s">
        <v>1555</v>
      </c>
      <c r="G427" s="23" t="s">
        <v>1728</v>
      </c>
      <c r="H427" s="23" t="s">
        <v>14266</v>
      </c>
      <c r="I427" s="3">
        <v>41262</v>
      </c>
      <c r="J427" s="23" t="s">
        <v>2989</v>
      </c>
      <c r="K427" s="23" t="s">
        <v>2990</v>
      </c>
      <c r="L427" s="23" t="s">
        <v>4633</v>
      </c>
      <c r="M427" s="23" t="s">
        <v>9096</v>
      </c>
      <c r="N427" s="23" t="s">
        <v>14267</v>
      </c>
      <c r="O427" s="23" t="s">
        <v>3785</v>
      </c>
      <c r="P427" s="23">
        <v>41290</v>
      </c>
      <c r="Q427" s="37" t="s">
        <v>8534</v>
      </c>
      <c r="R427" s="23" t="s">
        <v>14268</v>
      </c>
      <c r="S427" s="23" t="s">
        <v>10287</v>
      </c>
      <c r="T427" t="s">
        <v>4074</v>
      </c>
      <c r="U427" s="37" t="s">
        <v>15098</v>
      </c>
      <c r="V427" s="237">
        <v>21</v>
      </c>
      <c r="W427">
        <v>8</v>
      </c>
      <c r="X427">
        <v>8</v>
      </c>
      <c r="Y427">
        <v>44</v>
      </c>
      <c r="Z427">
        <v>15</v>
      </c>
      <c r="AA427">
        <v>42</v>
      </c>
      <c r="AC427" s="26" t="str">
        <f t="shared" si="12"/>
        <v>21º8'8''</v>
      </c>
      <c r="AD427" s="26" t="str">
        <f t="shared" si="13"/>
        <v>44º15'42''</v>
      </c>
    </row>
    <row r="428" spans="1:30" ht="18" customHeight="1">
      <c r="A428" s="23">
        <v>3549</v>
      </c>
      <c r="B428" s="23">
        <v>3549</v>
      </c>
      <c r="C428" s="3">
        <v>41047</v>
      </c>
      <c r="D428" s="3">
        <v>41190</v>
      </c>
      <c r="E428" s="23" t="s">
        <v>1321</v>
      </c>
      <c r="F428" s="23" t="s">
        <v>1555</v>
      </c>
      <c r="G428" s="23" t="s">
        <v>1728</v>
      </c>
      <c r="H428" s="23" t="s">
        <v>12887</v>
      </c>
      <c r="I428" s="3">
        <v>41197</v>
      </c>
      <c r="J428" s="23" t="s">
        <v>2991</v>
      </c>
      <c r="K428" s="23" t="s">
        <v>2992</v>
      </c>
      <c r="L428" s="23" t="s">
        <v>4634</v>
      </c>
      <c r="M428" s="23" t="s">
        <v>6898</v>
      </c>
      <c r="N428" s="23" t="s">
        <v>13283</v>
      </c>
      <c r="O428" s="23" t="s">
        <v>6727</v>
      </c>
      <c r="P428" s="3">
        <v>41261</v>
      </c>
      <c r="Q428" s="37" t="s">
        <v>6899</v>
      </c>
      <c r="R428" s="23" t="s">
        <v>12888</v>
      </c>
      <c r="S428" s="23" t="s">
        <v>10288</v>
      </c>
      <c r="T428" t="s">
        <v>4074</v>
      </c>
      <c r="U428" s="37" t="s">
        <v>15114</v>
      </c>
      <c r="V428" s="237">
        <v>21</v>
      </c>
      <c r="W428">
        <v>8</v>
      </c>
      <c r="X428">
        <v>43</v>
      </c>
      <c r="Y428">
        <v>44</v>
      </c>
      <c r="Z428">
        <v>16</v>
      </c>
      <c r="AA428">
        <v>52</v>
      </c>
      <c r="AC428" s="26" t="str">
        <f t="shared" si="12"/>
        <v>21º8'43''</v>
      </c>
      <c r="AD428" s="26" t="str">
        <f t="shared" si="13"/>
        <v>44º16'52''</v>
      </c>
    </row>
    <row r="429" spans="1:30" ht="18" customHeight="1">
      <c r="A429" s="23">
        <v>3548</v>
      </c>
      <c r="B429" s="23">
        <v>3548</v>
      </c>
      <c r="C429" s="3">
        <v>41047</v>
      </c>
      <c r="D429" s="3">
        <v>41092</v>
      </c>
      <c r="E429" s="23" t="s">
        <v>1321</v>
      </c>
      <c r="F429" s="23" t="s">
        <v>1322</v>
      </c>
      <c r="G429" s="23" t="s">
        <v>1728</v>
      </c>
      <c r="H429" s="23" t="s">
        <v>3446</v>
      </c>
      <c r="I429" s="3">
        <v>41075</v>
      </c>
      <c r="J429" s="23" t="s">
        <v>2993</v>
      </c>
      <c r="K429" s="23" t="s">
        <v>3247</v>
      </c>
      <c r="L429" s="23" t="s">
        <v>4634</v>
      </c>
      <c r="M429" s="23" t="s">
        <v>2994</v>
      </c>
      <c r="N429" s="23" t="s">
        <v>3607</v>
      </c>
      <c r="O429" s="23" t="s">
        <v>3230</v>
      </c>
      <c r="P429" s="3">
        <v>41078</v>
      </c>
      <c r="Q429" s="37" t="s">
        <v>458</v>
      </c>
      <c r="R429" s="23" t="s">
        <v>10289</v>
      </c>
      <c r="S429" s="23" t="s">
        <v>10290</v>
      </c>
      <c r="T429" s="37" t="s">
        <v>4074</v>
      </c>
      <c r="U429" t="s">
        <v>3613</v>
      </c>
      <c r="V429" s="237">
        <v>21</v>
      </c>
      <c r="W429">
        <v>8</v>
      </c>
      <c r="X429">
        <v>28</v>
      </c>
      <c r="Y429">
        <v>44</v>
      </c>
      <c r="Z429">
        <v>16</v>
      </c>
      <c r="AA429">
        <v>29</v>
      </c>
      <c r="AC429" s="26" t="str">
        <f t="shared" si="12"/>
        <v>21º8'28''</v>
      </c>
      <c r="AD429" s="26" t="str">
        <f t="shared" si="13"/>
        <v>44º16'29''</v>
      </c>
    </row>
    <row r="430" spans="1:30" ht="18" customHeight="1">
      <c r="A430" s="23">
        <v>3546</v>
      </c>
      <c r="B430" s="23">
        <v>3546</v>
      </c>
      <c r="C430" s="3">
        <v>41047</v>
      </c>
      <c r="D430" s="3">
        <v>41092</v>
      </c>
      <c r="E430" s="23" t="s">
        <v>1321</v>
      </c>
      <c r="F430" s="23" t="s">
        <v>1322</v>
      </c>
      <c r="G430" s="23" t="s">
        <v>1728</v>
      </c>
      <c r="H430" s="23" t="s">
        <v>3500</v>
      </c>
      <c r="I430" s="3">
        <v>41075</v>
      </c>
      <c r="J430" s="23" t="s">
        <v>2995</v>
      </c>
      <c r="K430" s="23" t="s">
        <v>2996</v>
      </c>
      <c r="L430" s="23" t="s">
        <v>4635</v>
      </c>
      <c r="M430" s="23" t="s">
        <v>2997</v>
      </c>
      <c r="N430" s="23" t="s">
        <v>3625</v>
      </c>
      <c r="O430" s="23" t="s">
        <v>1450</v>
      </c>
      <c r="P430" s="3">
        <v>41078</v>
      </c>
      <c r="Q430" s="37" t="s">
        <v>458</v>
      </c>
      <c r="R430" s="23" t="s">
        <v>10291</v>
      </c>
      <c r="S430" s="23" t="s">
        <v>10292</v>
      </c>
      <c r="T430" s="37" t="s">
        <v>4074</v>
      </c>
      <c r="U430" t="s">
        <v>3612</v>
      </c>
      <c r="V430" s="237">
        <v>22</v>
      </c>
      <c r="W430">
        <v>8</v>
      </c>
      <c r="X430">
        <v>30</v>
      </c>
      <c r="Y430">
        <v>44</v>
      </c>
      <c r="Z430">
        <v>15</v>
      </c>
      <c r="AA430">
        <v>27</v>
      </c>
      <c r="AC430" s="26" t="str">
        <f t="shared" si="12"/>
        <v>22º8'30''</v>
      </c>
      <c r="AD430" s="26" t="str">
        <f t="shared" si="13"/>
        <v>44º15'27''</v>
      </c>
    </row>
    <row r="431" spans="1:30" ht="18" customHeight="1">
      <c r="A431" s="23">
        <v>3530</v>
      </c>
      <c r="B431" s="23">
        <v>3530</v>
      </c>
      <c r="C431" s="3">
        <v>41047</v>
      </c>
      <c r="D431" s="3">
        <v>41177</v>
      </c>
      <c r="E431" s="23" t="s">
        <v>1321</v>
      </c>
      <c r="F431" s="23" t="s">
        <v>1322</v>
      </c>
      <c r="G431" s="23" t="s">
        <v>123</v>
      </c>
      <c r="H431" s="23" t="s">
        <v>13638</v>
      </c>
      <c r="I431" s="3">
        <v>41211</v>
      </c>
      <c r="J431" s="23" t="s">
        <v>2998</v>
      </c>
      <c r="K431" s="23" t="s">
        <v>8251</v>
      </c>
      <c r="L431" s="23" t="s">
        <v>4333</v>
      </c>
      <c r="M431" s="23" t="s">
        <v>2999</v>
      </c>
      <c r="N431" s="23" t="s">
        <v>13639</v>
      </c>
      <c r="O431" s="23" t="s">
        <v>13635</v>
      </c>
      <c r="P431" s="3">
        <v>41264</v>
      </c>
      <c r="Q431" s="37" t="s">
        <v>8252</v>
      </c>
      <c r="R431" s="23" t="s">
        <v>13640</v>
      </c>
      <c r="S431" s="23" t="s">
        <v>10293</v>
      </c>
      <c r="T431" t="s">
        <v>4074</v>
      </c>
      <c r="U431" s="37" t="s">
        <v>15115</v>
      </c>
      <c r="V431" s="237">
        <v>21</v>
      </c>
      <c r="W431">
        <v>12</v>
      </c>
      <c r="X431">
        <v>58</v>
      </c>
      <c r="Y431">
        <v>44</v>
      </c>
      <c r="Z431">
        <v>37</v>
      </c>
      <c r="AA431">
        <v>23</v>
      </c>
      <c r="AC431" s="26" t="str">
        <f t="shared" si="12"/>
        <v>21º12'58''</v>
      </c>
      <c r="AD431" s="26" t="str">
        <f t="shared" si="13"/>
        <v>44º37'23''</v>
      </c>
    </row>
    <row r="432" spans="1:30" ht="18" customHeight="1">
      <c r="A432" s="23">
        <v>3531</v>
      </c>
      <c r="B432" s="23">
        <v>3531</v>
      </c>
      <c r="C432" s="3">
        <v>41047</v>
      </c>
      <c r="D432" s="3">
        <v>41092</v>
      </c>
      <c r="E432" s="23" t="s">
        <v>1321</v>
      </c>
      <c r="F432" s="23" t="s">
        <v>1322</v>
      </c>
      <c r="G432" s="23" t="s">
        <v>3000</v>
      </c>
      <c r="H432" s="23" t="s">
        <v>3473</v>
      </c>
      <c r="I432" s="3">
        <v>41073</v>
      </c>
      <c r="J432" s="23" t="s">
        <v>3001</v>
      </c>
      <c r="K432" s="23" t="s">
        <v>3002</v>
      </c>
      <c r="L432" s="23" t="s">
        <v>4636</v>
      </c>
      <c r="M432" s="23" t="s">
        <v>3003</v>
      </c>
      <c r="N432" s="23" t="s">
        <v>3487</v>
      </c>
      <c r="O432" s="23" t="s">
        <v>1450</v>
      </c>
      <c r="P432" s="3">
        <v>41074</v>
      </c>
      <c r="Q432" s="37" t="s">
        <v>458</v>
      </c>
      <c r="R432" s="23" t="s">
        <v>10294</v>
      </c>
      <c r="S432" s="23" t="s">
        <v>10295</v>
      </c>
      <c r="T432" s="37" t="s">
        <v>4074</v>
      </c>
      <c r="U432" t="s">
        <v>3484</v>
      </c>
      <c r="V432" s="237">
        <v>21</v>
      </c>
      <c r="W432">
        <v>28</v>
      </c>
      <c r="X432">
        <v>4</v>
      </c>
      <c r="Y432">
        <v>44</v>
      </c>
      <c r="Z432">
        <v>11</v>
      </c>
      <c r="AA432">
        <v>38</v>
      </c>
      <c r="AC432" s="26" t="str">
        <f t="shared" si="12"/>
        <v>21º28'4''</v>
      </c>
      <c r="AD432" s="26" t="str">
        <f t="shared" si="13"/>
        <v>44º11'38''</v>
      </c>
    </row>
    <row r="433" spans="1:30" ht="18" customHeight="1">
      <c r="A433" s="23">
        <v>3532</v>
      </c>
      <c r="B433" s="23">
        <v>3532</v>
      </c>
      <c r="C433" s="3">
        <v>41047</v>
      </c>
      <c r="D433" s="3">
        <v>41092</v>
      </c>
      <c r="E433" s="23" t="s">
        <v>1321</v>
      </c>
      <c r="F433" s="23" t="s">
        <v>1322</v>
      </c>
      <c r="G433" s="23" t="s">
        <v>3000</v>
      </c>
      <c r="H433" s="23" t="s">
        <v>3447</v>
      </c>
      <c r="I433" s="3">
        <v>41073</v>
      </c>
      <c r="J433" s="23" t="s">
        <v>3004</v>
      </c>
      <c r="K433" s="23" t="s">
        <v>3005</v>
      </c>
      <c r="L433" s="23" t="s">
        <v>4636</v>
      </c>
      <c r="M433" s="23" t="s">
        <v>3006</v>
      </c>
      <c r="N433" s="23" t="s">
        <v>3488</v>
      </c>
      <c r="O433" s="23" t="s">
        <v>1450</v>
      </c>
      <c r="P433" s="3">
        <v>41074</v>
      </c>
      <c r="Q433" s="37" t="s">
        <v>458</v>
      </c>
      <c r="R433" s="23" t="s">
        <v>10296</v>
      </c>
      <c r="S433" s="23" t="s">
        <v>10297</v>
      </c>
      <c r="T433" s="37" t="s">
        <v>4074</v>
      </c>
      <c r="U433" t="s">
        <v>3481</v>
      </c>
      <c r="V433" s="237">
        <v>21</v>
      </c>
      <c r="W433">
        <v>27</v>
      </c>
      <c r="X433">
        <v>42</v>
      </c>
      <c r="Y433">
        <v>44</v>
      </c>
      <c r="Z433">
        <v>9</v>
      </c>
      <c r="AA433">
        <v>45</v>
      </c>
      <c r="AC433" s="26" t="str">
        <f t="shared" si="12"/>
        <v>21º27'42''</v>
      </c>
      <c r="AD433" s="26" t="str">
        <f t="shared" si="13"/>
        <v>44º9'45''</v>
      </c>
    </row>
    <row r="434" spans="1:30" ht="18" customHeight="1">
      <c r="A434" s="23">
        <v>3539</v>
      </c>
      <c r="B434" s="23">
        <v>3539</v>
      </c>
      <c r="C434" s="3">
        <v>41047</v>
      </c>
      <c r="D434" s="3">
        <v>41092</v>
      </c>
      <c r="E434" s="23" t="s">
        <v>1321</v>
      </c>
      <c r="F434" s="23" t="s">
        <v>1322</v>
      </c>
      <c r="G434" s="23" t="s">
        <v>3007</v>
      </c>
      <c r="H434" s="23" t="s">
        <v>3990</v>
      </c>
      <c r="I434" s="3">
        <v>41082</v>
      </c>
      <c r="J434" s="23" t="s">
        <v>3008</v>
      </c>
      <c r="K434" s="23" t="s">
        <v>3009</v>
      </c>
      <c r="L434" s="23" t="s">
        <v>4637</v>
      </c>
      <c r="M434" s="23" t="s">
        <v>3010</v>
      </c>
      <c r="N434" s="23" t="s">
        <v>3991</v>
      </c>
      <c r="O434" s="23" t="s">
        <v>2397</v>
      </c>
      <c r="P434" s="3">
        <v>41089</v>
      </c>
      <c r="Q434" s="37" t="s">
        <v>458</v>
      </c>
      <c r="R434" s="23" t="s">
        <v>10298</v>
      </c>
      <c r="S434" s="23" t="s">
        <v>10299</v>
      </c>
      <c r="T434" s="37" t="s">
        <v>4074</v>
      </c>
      <c r="U434" s="23" t="s">
        <v>458</v>
      </c>
      <c r="V434" s="237">
        <v>21</v>
      </c>
      <c r="W434">
        <v>1</v>
      </c>
      <c r="X434">
        <v>44</v>
      </c>
      <c r="Y434">
        <v>44</v>
      </c>
      <c r="Z434">
        <v>19</v>
      </c>
      <c r="AA434">
        <v>37</v>
      </c>
      <c r="AC434" s="26" t="str">
        <f t="shared" si="12"/>
        <v>21º1'44''</v>
      </c>
      <c r="AD434" s="26" t="str">
        <f t="shared" si="13"/>
        <v>44º19'37''</v>
      </c>
    </row>
    <row r="435" spans="1:30" ht="18" customHeight="1">
      <c r="A435" s="23">
        <v>3538</v>
      </c>
      <c r="B435" s="23">
        <v>3538</v>
      </c>
      <c r="C435" s="3">
        <v>41047</v>
      </c>
      <c r="D435" s="3">
        <v>41092</v>
      </c>
      <c r="E435" s="23" t="s">
        <v>1321</v>
      </c>
      <c r="F435" s="23" t="s">
        <v>1322</v>
      </c>
      <c r="G435" s="23" t="s">
        <v>3011</v>
      </c>
      <c r="H435" s="23" t="s">
        <v>3474</v>
      </c>
      <c r="I435" s="3">
        <v>41075</v>
      </c>
      <c r="J435" s="23" t="s">
        <v>3012</v>
      </c>
      <c r="K435" s="23" t="s">
        <v>3013</v>
      </c>
      <c r="L435" s="23" t="s">
        <v>4638</v>
      </c>
      <c r="M435" s="23" t="s">
        <v>3014</v>
      </c>
      <c r="N435" s="23" t="s">
        <v>3626</v>
      </c>
      <c r="O435" s="23" t="s">
        <v>1339</v>
      </c>
      <c r="P435" s="3">
        <v>41075</v>
      </c>
      <c r="Q435" s="37" t="s">
        <v>458</v>
      </c>
      <c r="R435" s="23" t="s">
        <v>10300</v>
      </c>
      <c r="S435" s="23" t="s">
        <v>10301</v>
      </c>
      <c r="T435" s="37" t="s">
        <v>4074</v>
      </c>
      <c r="U435" t="s">
        <v>3609</v>
      </c>
      <c r="V435" s="237">
        <v>20</v>
      </c>
      <c r="W435">
        <v>55</v>
      </c>
      <c r="X435">
        <v>13</v>
      </c>
      <c r="Y435">
        <v>44</v>
      </c>
      <c r="Z435">
        <v>14</v>
      </c>
      <c r="AA435">
        <v>7</v>
      </c>
      <c r="AC435" s="26" t="str">
        <f t="shared" si="12"/>
        <v>20º55'13''</v>
      </c>
      <c r="AD435" s="26" t="str">
        <f t="shared" si="13"/>
        <v>44º14'7''</v>
      </c>
    </row>
    <row r="436" spans="1:30" ht="18" customHeight="1">
      <c r="A436" s="23">
        <v>3537</v>
      </c>
      <c r="B436" s="23">
        <v>3537</v>
      </c>
      <c r="C436" s="3">
        <v>41047</v>
      </c>
      <c r="D436" s="3">
        <v>41092</v>
      </c>
      <c r="E436" s="23" t="s">
        <v>1321</v>
      </c>
      <c r="F436" s="23" t="s">
        <v>1322</v>
      </c>
      <c r="G436" s="23" t="s">
        <v>3011</v>
      </c>
      <c r="H436" s="23" t="s">
        <v>5239</v>
      </c>
      <c r="I436" s="3">
        <v>41142</v>
      </c>
      <c r="J436" s="23" t="s">
        <v>3015</v>
      </c>
      <c r="K436" s="23" t="s">
        <v>3016</v>
      </c>
      <c r="L436" s="23" t="s">
        <v>4638</v>
      </c>
      <c r="M436" s="23" t="s">
        <v>3017</v>
      </c>
      <c r="N436" s="23" t="s">
        <v>6348</v>
      </c>
      <c r="O436" s="23" t="s">
        <v>5721</v>
      </c>
      <c r="P436" s="3">
        <v>41142</v>
      </c>
      <c r="Q436" s="37" t="s">
        <v>458</v>
      </c>
      <c r="R436" s="23" t="s">
        <v>10302</v>
      </c>
      <c r="S436" s="23" t="s">
        <v>10303</v>
      </c>
      <c r="T436" s="37" t="s">
        <v>4074</v>
      </c>
      <c r="U436" t="s">
        <v>4257</v>
      </c>
      <c r="V436" s="237">
        <v>20</v>
      </c>
      <c r="W436">
        <v>55</v>
      </c>
      <c r="X436">
        <v>18</v>
      </c>
      <c r="Y436">
        <v>44</v>
      </c>
      <c r="Z436">
        <v>14</v>
      </c>
      <c r="AA436">
        <v>23</v>
      </c>
      <c r="AC436" s="26" t="str">
        <f t="shared" si="12"/>
        <v>20º55'18''</v>
      </c>
      <c r="AD436" s="26" t="str">
        <f t="shared" si="13"/>
        <v>44º14'23''</v>
      </c>
    </row>
    <row r="437" spans="1:30" ht="18" customHeight="1">
      <c r="A437" s="23">
        <v>3536</v>
      </c>
      <c r="B437" s="23">
        <v>3536</v>
      </c>
      <c r="C437" s="3">
        <v>41047</v>
      </c>
      <c r="D437" s="3">
        <v>41092</v>
      </c>
      <c r="E437" s="23" t="s">
        <v>1321</v>
      </c>
      <c r="F437" s="23" t="s">
        <v>1322</v>
      </c>
      <c r="G437" s="23" t="s">
        <v>1954</v>
      </c>
      <c r="H437" s="23" t="s">
        <v>4230</v>
      </c>
      <c r="I437" s="3">
        <v>41107</v>
      </c>
      <c r="J437" s="23" t="s">
        <v>3018</v>
      </c>
      <c r="K437" s="23" t="s">
        <v>3019</v>
      </c>
      <c r="L437" s="23" t="s">
        <v>4492</v>
      </c>
      <c r="M437" s="23" t="s">
        <v>3020</v>
      </c>
      <c r="N437" s="23" t="s">
        <v>5164</v>
      </c>
      <c r="O437" s="23" t="s">
        <v>5144</v>
      </c>
      <c r="P437" s="3">
        <v>41108</v>
      </c>
      <c r="Q437" s="37" t="s">
        <v>3238</v>
      </c>
      <c r="R437" s="23" t="s">
        <v>10304</v>
      </c>
      <c r="S437" s="23" t="s">
        <v>10305</v>
      </c>
      <c r="T437" t="s">
        <v>4074</v>
      </c>
      <c r="U437" s="23" t="s">
        <v>458</v>
      </c>
      <c r="V437" s="237">
        <v>21</v>
      </c>
      <c r="W437">
        <v>3</v>
      </c>
      <c r="X437">
        <v>32</v>
      </c>
      <c r="Y437">
        <v>44</v>
      </c>
      <c r="Z437">
        <v>4</v>
      </c>
      <c r="AA437">
        <v>43</v>
      </c>
      <c r="AC437" s="26" t="str">
        <f t="shared" si="12"/>
        <v>21º3'32''</v>
      </c>
      <c r="AD437" s="26" t="str">
        <f t="shared" si="13"/>
        <v>44º4'43''</v>
      </c>
    </row>
    <row r="438" spans="1:30" ht="18" customHeight="1">
      <c r="A438" s="23">
        <v>3535</v>
      </c>
      <c r="B438" s="23">
        <v>3535</v>
      </c>
      <c r="C438" s="3">
        <v>41047</v>
      </c>
      <c r="D438" s="3">
        <v>41092</v>
      </c>
      <c r="E438" s="23" t="s">
        <v>1321</v>
      </c>
      <c r="F438" s="23" t="s">
        <v>1322</v>
      </c>
      <c r="G438" s="23" t="s">
        <v>1954</v>
      </c>
      <c r="H438" s="23" t="s">
        <v>4231</v>
      </c>
      <c r="I438" s="3">
        <v>41100</v>
      </c>
      <c r="J438" s="23" t="s">
        <v>3021</v>
      </c>
      <c r="K438" s="23" t="s">
        <v>14910</v>
      </c>
      <c r="L438" s="23" t="s">
        <v>4492</v>
      </c>
      <c r="M438" s="23" t="s">
        <v>3022</v>
      </c>
      <c r="N438" s="23" t="s">
        <v>4804</v>
      </c>
      <c r="O438" s="23" t="s">
        <v>4805</v>
      </c>
      <c r="P438" s="3">
        <v>41101</v>
      </c>
      <c r="Q438" s="37" t="s">
        <v>458</v>
      </c>
      <c r="R438" s="23" t="s">
        <v>10306</v>
      </c>
      <c r="S438" s="23" t="s">
        <v>10307</v>
      </c>
      <c r="T438" s="37" t="s">
        <v>4074</v>
      </c>
      <c r="U438" s="23" t="s">
        <v>458</v>
      </c>
      <c r="V438" s="237">
        <v>21</v>
      </c>
      <c r="W438">
        <v>3</v>
      </c>
      <c r="X438">
        <v>4</v>
      </c>
      <c r="Y438">
        <v>44</v>
      </c>
      <c r="Z438">
        <v>5</v>
      </c>
      <c r="AA438">
        <v>42</v>
      </c>
      <c r="AC438" s="26" t="str">
        <f t="shared" si="12"/>
        <v>21º3'4''</v>
      </c>
      <c r="AD438" s="26" t="str">
        <f t="shared" si="13"/>
        <v>44º5'42''</v>
      </c>
    </row>
    <row r="439" spans="1:30" ht="18" customHeight="1">
      <c r="A439" s="23">
        <v>3534</v>
      </c>
      <c r="B439" s="23">
        <v>3534</v>
      </c>
      <c r="C439" s="3">
        <v>41047</v>
      </c>
      <c r="D439" s="3">
        <v>41092</v>
      </c>
      <c r="E439" s="23" t="s">
        <v>1321</v>
      </c>
      <c r="F439" s="23" t="s">
        <v>1322</v>
      </c>
      <c r="G439" s="23" t="s">
        <v>1954</v>
      </c>
      <c r="H439" s="23" t="s">
        <v>3992</v>
      </c>
      <c r="I439" s="3">
        <v>41087</v>
      </c>
      <c r="J439" s="23" t="s">
        <v>3023</v>
      </c>
      <c r="K439" s="23" t="s">
        <v>3024</v>
      </c>
      <c r="L439" s="23" t="s">
        <v>4492</v>
      </c>
      <c r="M439" s="23" t="s">
        <v>3025</v>
      </c>
      <c r="N439" s="23" t="s">
        <v>4134</v>
      </c>
      <c r="O439" s="23" t="s">
        <v>4135</v>
      </c>
      <c r="P439" s="3">
        <v>41087</v>
      </c>
      <c r="Q439" s="37" t="s">
        <v>458</v>
      </c>
      <c r="R439" s="23" t="s">
        <v>10308</v>
      </c>
      <c r="S439" s="23" t="s">
        <v>10309</v>
      </c>
      <c r="T439" s="37" t="s">
        <v>4074</v>
      </c>
      <c r="U439" t="s">
        <v>4118</v>
      </c>
      <c r="V439" s="237">
        <v>21</v>
      </c>
      <c r="W439">
        <v>3</v>
      </c>
      <c r="X439">
        <v>25</v>
      </c>
      <c r="Y439">
        <v>44</v>
      </c>
      <c r="Z439">
        <v>4</v>
      </c>
      <c r="AA439">
        <v>45</v>
      </c>
      <c r="AC439" s="26" t="str">
        <f t="shared" si="12"/>
        <v>21º3'25''</v>
      </c>
      <c r="AD439" s="26" t="str">
        <f t="shared" si="13"/>
        <v>44º4'45''</v>
      </c>
    </row>
    <row r="440" spans="1:30" ht="18" customHeight="1">
      <c r="A440" s="23">
        <v>3533</v>
      </c>
      <c r="B440" s="23">
        <v>3533</v>
      </c>
      <c r="C440" s="3">
        <v>41047</v>
      </c>
      <c r="D440" s="3">
        <v>41092</v>
      </c>
      <c r="E440" s="23" t="s">
        <v>1321</v>
      </c>
      <c r="F440" s="23" t="s">
        <v>1322</v>
      </c>
      <c r="G440" s="23" t="s">
        <v>3000</v>
      </c>
      <c r="H440" s="23" t="s">
        <v>3489</v>
      </c>
      <c r="I440" s="3">
        <v>41073</v>
      </c>
      <c r="J440" s="23" t="s">
        <v>3026</v>
      </c>
      <c r="K440" s="23" t="s">
        <v>15388</v>
      </c>
      <c r="L440" s="23" t="s">
        <v>4636</v>
      </c>
      <c r="M440" s="23" t="s">
        <v>3027</v>
      </c>
      <c r="N440" s="23" t="s">
        <v>3490</v>
      </c>
      <c r="O440" s="23" t="s">
        <v>3230</v>
      </c>
      <c r="P440" s="3">
        <v>41074</v>
      </c>
      <c r="Q440" s="37" t="s">
        <v>458</v>
      </c>
      <c r="R440" s="23" t="s">
        <v>10310</v>
      </c>
      <c r="S440" s="23" t="s">
        <v>10311</v>
      </c>
      <c r="T440" s="37" t="s">
        <v>4074</v>
      </c>
      <c r="U440" t="s">
        <v>3485</v>
      </c>
      <c r="V440" s="237">
        <v>21</v>
      </c>
      <c r="W440">
        <v>28</v>
      </c>
      <c r="X440">
        <v>9</v>
      </c>
      <c r="Y440">
        <v>44</v>
      </c>
      <c r="Z440">
        <v>11</v>
      </c>
      <c r="AA440">
        <v>36</v>
      </c>
      <c r="AC440" s="26" t="str">
        <f t="shared" si="12"/>
        <v>21º28'9''</v>
      </c>
      <c r="AD440" s="26" t="str">
        <f t="shared" si="13"/>
        <v>44º11'36''</v>
      </c>
    </row>
    <row r="441" spans="1:30" ht="18" customHeight="1">
      <c r="A441" s="23">
        <v>3540</v>
      </c>
      <c r="B441" s="23">
        <v>3540</v>
      </c>
      <c r="C441" s="3">
        <v>41047</v>
      </c>
      <c r="D441" s="3">
        <v>41116</v>
      </c>
      <c r="E441" s="23" t="s">
        <v>1321</v>
      </c>
      <c r="F441" s="23" t="s">
        <v>1322</v>
      </c>
      <c r="G441" s="23" t="s">
        <v>3007</v>
      </c>
      <c r="H441" s="23" t="s">
        <v>5893</v>
      </c>
      <c r="I441" s="3">
        <v>41130</v>
      </c>
      <c r="J441" s="23" t="s">
        <v>3028</v>
      </c>
      <c r="K441" s="23" t="s">
        <v>3029</v>
      </c>
      <c r="L441" s="23" t="s">
        <v>4637</v>
      </c>
      <c r="M441" s="23" t="s">
        <v>3030</v>
      </c>
      <c r="N441" s="23" t="s">
        <v>6061</v>
      </c>
      <c r="O441" s="23" t="s">
        <v>1382</v>
      </c>
      <c r="P441" s="3">
        <v>41130</v>
      </c>
      <c r="Q441" s="23" t="s">
        <v>3993</v>
      </c>
      <c r="R441" s="23" t="s">
        <v>10312</v>
      </c>
      <c r="S441" s="23" t="s">
        <v>10313</v>
      </c>
      <c r="T441" t="s">
        <v>4074</v>
      </c>
      <c r="U441" s="23" t="s">
        <v>458</v>
      </c>
      <c r="V441" s="237">
        <v>21</v>
      </c>
      <c r="W441">
        <v>1</v>
      </c>
      <c r="X441">
        <v>30</v>
      </c>
      <c r="Y441">
        <v>44</v>
      </c>
      <c r="Z441">
        <v>19</v>
      </c>
      <c r="AA441">
        <v>20</v>
      </c>
      <c r="AC441" s="26" t="str">
        <f t="shared" si="12"/>
        <v>21º1'30''</v>
      </c>
      <c r="AD441" s="26" t="str">
        <f t="shared" si="13"/>
        <v>44º19'20''</v>
      </c>
    </row>
    <row r="442" spans="1:30" ht="18" customHeight="1">
      <c r="A442" s="23">
        <v>3541</v>
      </c>
      <c r="B442" s="23">
        <v>3541</v>
      </c>
      <c r="C442" s="3">
        <v>41047</v>
      </c>
      <c r="D442" s="3">
        <v>41179</v>
      </c>
      <c r="E442" s="23" t="s">
        <v>1321</v>
      </c>
      <c r="F442" s="23" t="s">
        <v>1322</v>
      </c>
      <c r="G442" s="23" t="s">
        <v>3031</v>
      </c>
      <c r="H442" s="23" t="s">
        <v>12889</v>
      </c>
      <c r="I442" s="3">
        <v>41169</v>
      </c>
      <c r="J442" s="23" t="s">
        <v>3032</v>
      </c>
      <c r="K442" s="23" t="s">
        <v>3033</v>
      </c>
      <c r="L442" s="23" t="s">
        <v>4639</v>
      </c>
      <c r="M442" s="23" t="s">
        <v>3034</v>
      </c>
      <c r="N442" s="23" t="s">
        <v>13284</v>
      </c>
      <c r="O442" s="23" t="s">
        <v>12064</v>
      </c>
      <c r="P442" s="3">
        <v>41261</v>
      </c>
      <c r="Q442" s="37" t="s">
        <v>6593</v>
      </c>
      <c r="R442" s="23" t="s">
        <v>12890</v>
      </c>
      <c r="S442" s="23" t="s">
        <v>10314</v>
      </c>
      <c r="T442" t="s">
        <v>4074</v>
      </c>
      <c r="U442" s="37" t="s">
        <v>15067</v>
      </c>
      <c r="V442" s="237">
        <v>21</v>
      </c>
      <c r="W442">
        <v>7</v>
      </c>
      <c r="X442">
        <v>4</v>
      </c>
      <c r="Y442">
        <v>44</v>
      </c>
      <c r="Z442">
        <v>13</v>
      </c>
      <c r="AA442">
        <v>14</v>
      </c>
      <c r="AC442" s="26" t="str">
        <f t="shared" si="12"/>
        <v>21º7'4''</v>
      </c>
      <c r="AD442" s="26" t="str">
        <f t="shared" si="13"/>
        <v>44º13'14''</v>
      </c>
    </row>
    <row r="443" spans="1:30" ht="18" customHeight="1">
      <c r="A443" s="23">
        <v>3542</v>
      </c>
      <c r="B443" s="23">
        <v>3542</v>
      </c>
      <c r="C443" s="3">
        <v>41047</v>
      </c>
      <c r="D443" s="3">
        <v>41092</v>
      </c>
      <c r="E443" s="23" t="s">
        <v>1321</v>
      </c>
      <c r="F443" s="23" t="s">
        <v>1322</v>
      </c>
      <c r="G443" s="23" t="s">
        <v>1728</v>
      </c>
      <c r="H443" s="23" t="s">
        <v>3501</v>
      </c>
      <c r="I443" s="3">
        <v>41079</v>
      </c>
      <c r="J443" s="23" t="s">
        <v>3035</v>
      </c>
      <c r="K443" s="23" t="s">
        <v>3036</v>
      </c>
      <c r="L443" s="23" t="s">
        <v>4640</v>
      </c>
      <c r="M443" s="23" t="s">
        <v>3037</v>
      </c>
      <c r="N443" s="23" t="s">
        <v>3803</v>
      </c>
      <c r="O443" s="23" t="s">
        <v>1450</v>
      </c>
      <c r="P443" s="3">
        <v>41079</v>
      </c>
      <c r="Q443" s="37" t="s">
        <v>458</v>
      </c>
      <c r="R443" s="23" t="s">
        <v>10315</v>
      </c>
      <c r="S443" s="23" t="s">
        <v>10316</v>
      </c>
      <c r="T443" s="37" t="s">
        <v>4074</v>
      </c>
      <c r="U443" t="s">
        <v>3787</v>
      </c>
      <c r="V443" s="237">
        <v>21</v>
      </c>
      <c r="W443">
        <v>7</v>
      </c>
      <c r="X443">
        <v>37</v>
      </c>
      <c r="Y443">
        <v>44</v>
      </c>
      <c r="Z443">
        <v>15</v>
      </c>
      <c r="AA443">
        <v>27</v>
      </c>
      <c r="AC443" s="26" t="str">
        <f t="shared" si="12"/>
        <v>21º7'37''</v>
      </c>
      <c r="AD443" s="26" t="str">
        <f t="shared" si="13"/>
        <v>44º15'27''</v>
      </c>
    </row>
    <row r="444" spans="1:30" ht="18" customHeight="1">
      <c r="A444" s="23">
        <v>3543</v>
      </c>
      <c r="B444" s="23">
        <v>3543</v>
      </c>
      <c r="C444" s="3">
        <v>41047</v>
      </c>
      <c r="D444" s="3">
        <v>41142</v>
      </c>
      <c r="E444" s="23" t="s">
        <v>1321</v>
      </c>
      <c r="F444" s="23" t="s">
        <v>1322</v>
      </c>
      <c r="G444" s="23" t="s">
        <v>1728</v>
      </c>
      <c r="H444" s="23" t="s">
        <v>3448</v>
      </c>
      <c r="I444" s="3">
        <v>41142</v>
      </c>
      <c r="J444" s="23" t="s">
        <v>3038</v>
      </c>
      <c r="K444" s="23" t="s">
        <v>3039</v>
      </c>
      <c r="L444" s="23" t="s">
        <v>4641</v>
      </c>
      <c r="M444" s="23" t="s">
        <v>3040</v>
      </c>
      <c r="N444" s="23" t="s">
        <v>8684</v>
      </c>
      <c r="O444" s="23" t="s">
        <v>6539</v>
      </c>
      <c r="P444" s="3">
        <v>41144</v>
      </c>
      <c r="Q444" s="23" t="s">
        <v>5894</v>
      </c>
      <c r="R444" s="23" t="s">
        <v>10317</v>
      </c>
      <c r="S444" s="23" t="s">
        <v>10318</v>
      </c>
      <c r="T444" t="s">
        <v>15024</v>
      </c>
      <c r="U444" s="23" t="s">
        <v>458</v>
      </c>
      <c r="V444" s="237">
        <v>21</v>
      </c>
      <c r="W444">
        <v>7</v>
      </c>
      <c r="X444">
        <v>48</v>
      </c>
      <c r="Y444">
        <v>44</v>
      </c>
      <c r="Z444">
        <v>16</v>
      </c>
      <c r="AA444">
        <v>1</v>
      </c>
      <c r="AC444" s="26" t="str">
        <f t="shared" si="12"/>
        <v>21º7'48''</v>
      </c>
      <c r="AD444" s="26" t="str">
        <f t="shared" si="13"/>
        <v>44º16'1''</v>
      </c>
    </row>
    <row r="445" spans="1:30" ht="18" customHeight="1">
      <c r="A445" s="23">
        <v>3520</v>
      </c>
      <c r="B445" s="23">
        <v>3520</v>
      </c>
      <c r="C445" s="3">
        <v>41047</v>
      </c>
      <c r="D445" s="3">
        <v>41182</v>
      </c>
      <c r="E445" s="23" t="s">
        <v>1321</v>
      </c>
      <c r="F445" s="23" t="s">
        <v>1322</v>
      </c>
      <c r="G445" s="23" t="s">
        <v>2878</v>
      </c>
      <c r="H445" s="23" t="s">
        <v>9056</v>
      </c>
      <c r="I445" s="3">
        <v>41197</v>
      </c>
      <c r="J445" s="23" t="s">
        <v>3041</v>
      </c>
      <c r="K445" s="23" t="s">
        <v>3042</v>
      </c>
      <c r="L445" s="23" t="s">
        <v>4642</v>
      </c>
      <c r="M445" s="23" t="s">
        <v>6900</v>
      </c>
      <c r="N445" s="23" t="s">
        <v>9057</v>
      </c>
      <c r="O445" s="23" t="s">
        <v>7489</v>
      </c>
      <c r="P445" s="3">
        <v>41212</v>
      </c>
      <c r="Q445" s="37" t="s">
        <v>6901</v>
      </c>
      <c r="R445" s="23" t="s">
        <v>10319</v>
      </c>
      <c r="S445" s="23" t="s">
        <v>10320</v>
      </c>
      <c r="T445" t="s">
        <v>15024</v>
      </c>
      <c r="U445" t="s">
        <v>15116</v>
      </c>
      <c r="V445" s="237">
        <v>18</v>
      </c>
      <c r="W445">
        <v>58</v>
      </c>
      <c r="X445">
        <v>56</v>
      </c>
      <c r="Y445">
        <v>49</v>
      </c>
      <c r="Z445">
        <v>29</v>
      </c>
      <c r="AA445">
        <v>26</v>
      </c>
      <c r="AC445" s="26" t="str">
        <f t="shared" si="12"/>
        <v>18º58'56''</v>
      </c>
      <c r="AD445" s="26" t="str">
        <f t="shared" si="13"/>
        <v>49º29'26''</v>
      </c>
    </row>
    <row r="446" spans="1:30" ht="18" customHeight="1">
      <c r="A446" s="23">
        <v>3523</v>
      </c>
      <c r="B446" s="23">
        <v>3523</v>
      </c>
      <c r="C446" s="3">
        <v>41047</v>
      </c>
      <c r="D446" s="3">
        <v>41182</v>
      </c>
      <c r="E446" s="23" t="s">
        <v>1321</v>
      </c>
      <c r="F446" s="23" t="s">
        <v>1322</v>
      </c>
      <c r="G446" s="23" t="s">
        <v>2878</v>
      </c>
      <c r="H446" s="23" t="s">
        <v>9097</v>
      </c>
      <c r="I446" s="3">
        <v>41197</v>
      </c>
      <c r="J446" s="23" t="s">
        <v>3043</v>
      </c>
      <c r="K446" s="23" t="s">
        <v>3044</v>
      </c>
      <c r="L446" s="23" t="s">
        <v>4619</v>
      </c>
      <c r="M446" s="23" t="s">
        <v>6902</v>
      </c>
      <c r="N446" s="23" t="s">
        <v>9098</v>
      </c>
      <c r="O446" s="23" t="s">
        <v>458</v>
      </c>
      <c r="P446" s="3">
        <v>41222</v>
      </c>
      <c r="Q446" s="37" t="s">
        <v>6903</v>
      </c>
      <c r="R446" s="23" t="s">
        <v>10321</v>
      </c>
      <c r="S446" s="23" t="s">
        <v>10322</v>
      </c>
      <c r="T446" t="s">
        <v>15024</v>
      </c>
      <c r="U446" s="23" t="s">
        <v>458</v>
      </c>
      <c r="V446" s="237">
        <v>18</v>
      </c>
      <c r="W446">
        <v>59</v>
      </c>
      <c r="X446">
        <v>2</v>
      </c>
      <c r="Y446">
        <v>49</v>
      </c>
      <c r="Z446">
        <v>26</v>
      </c>
      <c r="AA446">
        <v>47</v>
      </c>
      <c r="AC446" s="26" t="str">
        <f t="shared" si="12"/>
        <v>18º59'2''</v>
      </c>
      <c r="AD446" s="26" t="str">
        <f t="shared" si="13"/>
        <v>49º26'47''</v>
      </c>
    </row>
    <row r="447" spans="1:30" ht="18" customHeight="1">
      <c r="A447" s="23">
        <v>3522</v>
      </c>
      <c r="B447" s="23">
        <v>3522</v>
      </c>
      <c r="C447" s="3">
        <v>41047</v>
      </c>
      <c r="D447" s="3">
        <v>41182</v>
      </c>
      <c r="E447" s="23" t="s">
        <v>1321</v>
      </c>
      <c r="F447" s="23" t="s">
        <v>1322</v>
      </c>
      <c r="G447" s="23" t="s">
        <v>2878</v>
      </c>
      <c r="H447" s="23" t="s">
        <v>8997</v>
      </c>
      <c r="I447" s="3">
        <v>41197</v>
      </c>
      <c r="J447" s="23" t="s">
        <v>3046</v>
      </c>
      <c r="K447" s="23" t="s">
        <v>3047</v>
      </c>
      <c r="L447" s="23" t="s">
        <v>4643</v>
      </c>
      <c r="M447" s="23" t="s">
        <v>6904</v>
      </c>
      <c r="N447" s="23" t="s">
        <v>9044</v>
      </c>
      <c r="O447" s="23" t="s">
        <v>8604</v>
      </c>
      <c r="P447" s="3">
        <v>41211</v>
      </c>
      <c r="Q447" s="37" t="s">
        <v>6905</v>
      </c>
      <c r="R447" s="23" t="s">
        <v>10323</v>
      </c>
      <c r="S447" s="23" t="s">
        <v>10324</v>
      </c>
      <c r="T447" t="s">
        <v>4074</v>
      </c>
      <c r="U447" s="23" t="s">
        <v>458</v>
      </c>
      <c r="V447" s="237">
        <v>18</v>
      </c>
      <c r="W447">
        <v>58</v>
      </c>
      <c r="X447">
        <v>31</v>
      </c>
      <c r="Y447">
        <v>49</v>
      </c>
      <c r="Z447">
        <v>35</v>
      </c>
      <c r="AA447">
        <v>7</v>
      </c>
      <c r="AC447" s="26" t="str">
        <f t="shared" si="12"/>
        <v>18º58'31''</v>
      </c>
      <c r="AD447" s="26" t="str">
        <f t="shared" si="13"/>
        <v>49º35'7''</v>
      </c>
    </row>
    <row r="448" spans="1:30" ht="18" customHeight="1">
      <c r="A448" s="23">
        <v>3524</v>
      </c>
      <c r="B448" s="23">
        <v>3524</v>
      </c>
      <c r="C448" s="3">
        <v>41047</v>
      </c>
      <c r="D448" s="3">
        <v>41213</v>
      </c>
      <c r="E448" s="23" t="s">
        <v>1321</v>
      </c>
      <c r="F448" s="23" t="s">
        <v>1322</v>
      </c>
      <c r="G448" s="23" t="s">
        <v>2878</v>
      </c>
      <c r="H448" s="23" t="s">
        <v>9099</v>
      </c>
      <c r="I448" s="3">
        <v>41197</v>
      </c>
      <c r="J448" s="23" t="s">
        <v>3048</v>
      </c>
      <c r="K448" s="23" t="s">
        <v>6906</v>
      </c>
      <c r="L448" s="23" t="s">
        <v>4644</v>
      </c>
      <c r="M448" s="23" t="s">
        <v>3045</v>
      </c>
      <c r="N448" s="23" t="s">
        <v>9266</v>
      </c>
      <c r="O448" s="23" t="s">
        <v>7489</v>
      </c>
      <c r="P448" s="3">
        <v>41222</v>
      </c>
      <c r="Q448" s="37" t="s">
        <v>6907</v>
      </c>
      <c r="R448" s="23" t="s">
        <v>10325</v>
      </c>
      <c r="S448" s="23" t="s">
        <v>10326</v>
      </c>
      <c r="T448" t="s">
        <v>4074</v>
      </c>
      <c r="U448" t="s">
        <v>15117</v>
      </c>
      <c r="V448" s="237">
        <v>18</v>
      </c>
      <c r="W448">
        <v>59</v>
      </c>
      <c r="X448">
        <v>33</v>
      </c>
      <c r="Y448">
        <v>49</v>
      </c>
      <c r="Z448">
        <v>26</v>
      </c>
      <c r="AA448">
        <v>47</v>
      </c>
      <c r="AC448" s="26" t="str">
        <f t="shared" si="12"/>
        <v>18º59'33''</v>
      </c>
      <c r="AD448" s="26" t="str">
        <f t="shared" si="13"/>
        <v>49º26'47''</v>
      </c>
    </row>
    <row r="449" spans="1:30" ht="18" customHeight="1">
      <c r="A449" s="23">
        <v>3525</v>
      </c>
      <c r="B449" s="23">
        <v>3525</v>
      </c>
      <c r="C449" s="3">
        <v>41047</v>
      </c>
      <c r="D449" s="3">
        <v>41182</v>
      </c>
      <c r="E449" s="23" t="s">
        <v>1321</v>
      </c>
      <c r="F449" s="23" t="s">
        <v>1322</v>
      </c>
      <c r="G449" s="23" t="s">
        <v>2878</v>
      </c>
      <c r="H449" s="23" t="s">
        <v>9058</v>
      </c>
      <c r="I449" s="3">
        <v>41197</v>
      </c>
      <c r="J449" s="23" t="s">
        <v>3049</v>
      </c>
      <c r="K449" s="23" t="s">
        <v>3050</v>
      </c>
      <c r="L449" s="23" t="s">
        <v>4645</v>
      </c>
      <c r="M449" s="23" t="s">
        <v>6908</v>
      </c>
      <c r="N449" s="23" t="s">
        <v>9059</v>
      </c>
      <c r="O449" s="23" t="s">
        <v>458</v>
      </c>
      <c r="P449" s="3">
        <v>41212</v>
      </c>
      <c r="Q449" s="37" t="s">
        <v>6909</v>
      </c>
      <c r="R449" s="23" t="s">
        <v>10327</v>
      </c>
      <c r="S449" s="23" t="s">
        <v>10328</v>
      </c>
      <c r="T449" t="s">
        <v>4074</v>
      </c>
      <c r="U449" t="s">
        <v>3787</v>
      </c>
      <c r="V449" s="237">
        <v>19</v>
      </c>
      <c r="W449">
        <v>0</v>
      </c>
      <c r="X449">
        <v>20</v>
      </c>
      <c r="Y449">
        <v>49</v>
      </c>
      <c r="Z449">
        <v>28</v>
      </c>
      <c r="AA449">
        <v>56</v>
      </c>
      <c r="AC449" s="26" t="str">
        <f t="shared" si="12"/>
        <v>19º0'20''</v>
      </c>
      <c r="AD449" s="26" t="str">
        <f t="shared" si="13"/>
        <v>49º28'56''</v>
      </c>
    </row>
    <row r="450" spans="1:30" ht="18" customHeight="1">
      <c r="A450" s="23">
        <v>3526</v>
      </c>
      <c r="B450" s="23">
        <v>3526</v>
      </c>
      <c r="C450" s="3">
        <v>41047</v>
      </c>
      <c r="D450" s="3">
        <v>41182</v>
      </c>
      <c r="E450" s="23" t="s">
        <v>1321</v>
      </c>
      <c r="F450" s="23" t="s">
        <v>1322</v>
      </c>
      <c r="G450" s="23" t="s">
        <v>2878</v>
      </c>
      <c r="H450" s="23" t="s">
        <v>9060</v>
      </c>
      <c r="I450" s="3">
        <v>41197</v>
      </c>
      <c r="J450" s="23" t="s">
        <v>3051</v>
      </c>
      <c r="K450" s="23" t="s">
        <v>15389</v>
      </c>
      <c r="L450" s="23" t="s">
        <v>4646</v>
      </c>
      <c r="M450" s="23" t="s">
        <v>6910</v>
      </c>
      <c r="N450" s="23" t="s">
        <v>9100</v>
      </c>
      <c r="O450" s="23" t="s">
        <v>7489</v>
      </c>
      <c r="P450" s="3">
        <v>41213</v>
      </c>
      <c r="Q450" s="37" t="s">
        <v>6911</v>
      </c>
      <c r="R450" s="23" t="s">
        <v>10329</v>
      </c>
      <c r="S450" s="23" t="s">
        <v>10330</v>
      </c>
      <c r="T450" t="s">
        <v>15024</v>
      </c>
      <c r="U450" t="s">
        <v>15118</v>
      </c>
      <c r="V450" s="237">
        <v>18</v>
      </c>
      <c r="W450">
        <v>59</v>
      </c>
      <c r="X450">
        <v>58</v>
      </c>
      <c r="Y450">
        <v>49</v>
      </c>
      <c r="Z450">
        <v>27</v>
      </c>
      <c r="AA450">
        <v>17</v>
      </c>
      <c r="AC450" s="26" t="str">
        <f t="shared" si="12"/>
        <v>18º59'58''</v>
      </c>
      <c r="AD450" s="26" t="str">
        <f t="shared" si="13"/>
        <v>49º27'17''</v>
      </c>
    </row>
    <row r="451" spans="1:30" ht="18" customHeight="1">
      <c r="A451" s="23">
        <v>3527</v>
      </c>
      <c r="B451" s="23">
        <v>3527</v>
      </c>
      <c r="C451" s="3">
        <v>41047</v>
      </c>
      <c r="D451" s="3">
        <v>41125</v>
      </c>
      <c r="E451" s="23" t="s">
        <v>1321</v>
      </c>
      <c r="F451" s="23" t="s">
        <v>1322</v>
      </c>
      <c r="G451" s="23" t="s">
        <v>3052</v>
      </c>
      <c r="H451" s="23" t="s">
        <v>9344</v>
      </c>
      <c r="I451" s="3">
        <v>41178</v>
      </c>
      <c r="J451" s="23" t="s">
        <v>3053</v>
      </c>
      <c r="K451" s="23" t="s">
        <v>3054</v>
      </c>
      <c r="L451" s="23" t="s">
        <v>4647</v>
      </c>
      <c r="M451" s="23" t="s">
        <v>3055</v>
      </c>
      <c r="N451" s="23" t="s">
        <v>9345</v>
      </c>
      <c r="O451" s="23" t="s">
        <v>7489</v>
      </c>
      <c r="P451" s="3">
        <v>41225</v>
      </c>
      <c r="Q451" s="37" t="s">
        <v>4648</v>
      </c>
      <c r="R451" s="23" t="s">
        <v>10331</v>
      </c>
      <c r="S451" s="23" t="s">
        <v>10332</v>
      </c>
      <c r="T451" t="s">
        <v>4074</v>
      </c>
      <c r="U451" t="s">
        <v>15119</v>
      </c>
      <c r="V451" s="237">
        <v>18</v>
      </c>
      <c r="W451">
        <v>55</v>
      </c>
      <c r="X451">
        <v>54</v>
      </c>
      <c r="Y451">
        <v>49</v>
      </c>
      <c r="Z451">
        <v>50</v>
      </c>
      <c r="AA451">
        <v>54</v>
      </c>
      <c r="AC451" s="26" t="str">
        <f t="shared" ref="AC451:AC514" si="14">CONCATENATE(V451,"º",W451,"'",X451,"''")</f>
        <v>18º55'54''</v>
      </c>
      <c r="AD451" s="26" t="str">
        <f t="shared" ref="AD451:AD514" si="15">CONCATENATE(Y451,"º",Z451,"'",AA451,"''")</f>
        <v>49º50'54''</v>
      </c>
    </row>
    <row r="452" spans="1:30" ht="18" customHeight="1">
      <c r="A452" s="23">
        <v>3528</v>
      </c>
      <c r="B452" s="23">
        <v>3528</v>
      </c>
      <c r="C452" s="3">
        <v>41047</v>
      </c>
      <c r="D452" s="3">
        <v>41439</v>
      </c>
      <c r="E452" s="23" t="s">
        <v>1469</v>
      </c>
      <c r="F452" s="23" t="s">
        <v>1322</v>
      </c>
      <c r="G452" s="23" t="s">
        <v>3052</v>
      </c>
      <c r="H452" s="23" t="s">
        <v>458</v>
      </c>
      <c r="I452" s="23" t="s">
        <v>458</v>
      </c>
      <c r="J452" s="23" t="s">
        <v>3056</v>
      </c>
      <c r="K452" s="23" t="s">
        <v>3057</v>
      </c>
      <c r="L452" s="23" t="s">
        <v>4647</v>
      </c>
      <c r="M452" s="23" t="s">
        <v>3058</v>
      </c>
      <c r="N452" s="23" t="s">
        <v>458</v>
      </c>
      <c r="O452" s="23" t="s">
        <v>458</v>
      </c>
      <c r="P452" s="23" t="s">
        <v>458</v>
      </c>
      <c r="Q452" s="37" t="s">
        <v>22038</v>
      </c>
      <c r="R452" s="23" t="s">
        <v>458</v>
      </c>
      <c r="S452" s="23" t="s">
        <v>10333</v>
      </c>
      <c r="T452" t="s">
        <v>15024</v>
      </c>
      <c r="U452" s="37" t="s">
        <v>458</v>
      </c>
      <c r="V452" s="237" t="s">
        <v>458</v>
      </c>
      <c r="W452" s="23" t="s">
        <v>458</v>
      </c>
      <c r="X452" s="23" t="s">
        <v>458</v>
      </c>
      <c r="Y452" s="23" t="s">
        <v>458</v>
      </c>
      <c r="Z452" s="23" t="s">
        <v>458</v>
      </c>
      <c r="AA452" s="23" t="s">
        <v>458</v>
      </c>
      <c r="AC452" s="26" t="str">
        <f t="shared" si="14"/>
        <v>-º-'-''</v>
      </c>
      <c r="AD452" s="26" t="str">
        <f t="shared" si="15"/>
        <v>-º-'-''</v>
      </c>
    </row>
    <row r="453" spans="1:30" ht="18" customHeight="1">
      <c r="A453" s="23">
        <v>3529</v>
      </c>
      <c r="B453" s="23">
        <v>3529</v>
      </c>
      <c r="C453" s="3">
        <v>41047</v>
      </c>
      <c r="D453" s="3">
        <v>41092</v>
      </c>
      <c r="E453" s="23" t="s">
        <v>1330</v>
      </c>
      <c r="F453" s="23" t="s">
        <v>1322</v>
      </c>
      <c r="G453" s="23" t="s">
        <v>123</v>
      </c>
      <c r="H453" s="23" t="s">
        <v>458</v>
      </c>
      <c r="I453" s="23" t="s">
        <v>458</v>
      </c>
      <c r="J453" s="23" t="s">
        <v>3059</v>
      </c>
      <c r="K453" s="23" t="s">
        <v>3060</v>
      </c>
      <c r="L453" s="23" t="s">
        <v>4333</v>
      </c>
      <c r="M453" s="23" t="s">
        <v>3061</v>
      </c>
      <c r="N453" s="23" t="s">
        <v>458</v>
      </c>
      <c r="O453" s="23" t="s">
        <v>458</v>
      </c>
      <c r="P453" s="23" t="s">
        <v>458</v>
      </c>
      <c r="Q453" s="37" t="s">
        <v>3239</v>
      </c>
      <c r="R453" s="23" t="s">
        <v>458</v>
      </c>
      <c r="S453" s="23" t="s">
        <v>10334</v>
      </c>
      <c r="T453" t="s">
        <v>15024</v>
      </c>
      <c r="U453" s="37" t="s">
        <v>458</v>
      </c>
      <c r="V453" s="237" t="s">
        <v>458</v>
      </c>
      <c r="W453" s="23" t="s">
        <v>458</v>
      </c>
      <c r="X453" s="23" t="s">
        <v>458</v>
      </c>
      <c r="Y453" s="23" t="s">
        <v>458</v>
      </c>
      <c r="Z453" s="23" t="s">
        <v>458</v>
      </c>
      <c r="AA453" s="23" t="s">
        <v>458</v>
      </c>
      <c r="AC453" s="26" t="str">
        <f t="shared" si="14"/>
        <v>-º-'-''</v>
      </c>
      <c r="AD453" s="26" t="str">
        <f t="shared" si="15"/>
        <v>-º-'-''</v>
      </c>
    </row>
    <row r="454" spans="1:30" ht="18" customHeight="1">
      <c r="A454" s="23">
        <v>3545</v>
      </c>
      <c r="B454" s="23">
        <v>3545</v>
      </c>
      <c r="C454" s="3">
        <v>41047</v>
      </c>
      <c r="D454" s="3">
        <v>41092</v>
      </c>
      <c r="E454" s="23" t="s">
        <v>1321</v>
      </c>
      <c r="F454" s="23" t="s">
        <v>1322</v>
      </c>
      <c r="G454" s="23" t="s">
        <v>1728</v>
      </c>
      <c r="H454" s="23" t="s">
        <v>3627</v>
      </c>
      <c r="I454" s="3">
        <v>41080</v>
      </c>
      <c r="J454" s="23" t="s">
        <v>3062</v>
      </c>
      <c r="K454" s="23" t="s">
        <v>3063</v>
      </c>
      <c r="L454" s="23" t="s">
        <v>4649</v>
      </c>
      <c r="M454" s="23" t="s">
        <v>3064</v>
      </c>
      <c r="N454" s="23" t="s">
        <v>3804</v>
      </c>
      <c r="O454" s="23" t="s">
        <v>1346</v>
      </c>
      <c r="P454" s="3">
        <v>41080</v>
      </c>
      <c r="Q454" s="37" t="s">
        <v>458</v>
      </c>
      <c r="R454" s="23" t="s">
        <v>10335</v>
      </c>
      <c r="S454" s="23" t="s">
        <v>10336</v>
      </c>
      <c r="T454" s="37" t="s">
        <v>4074</v>
      </c>
      <c r="U454" t="s">
        <v>3834</v>
      </c>
      <c r="V454" s="237">
        <v>21</v>
      </c>
      <c r="W454">
        <v>8</v>
      </c>
      <c r="X454">
        <v>6</v>
      </c>
      <c r="Y454">
        <v>44</v>
      </c>
      <c r="Z454">
        <v>13</v>
      </c>
      <c r="AA454">
        <v>56</v>
      </c>
      <c r="AC454" s="26" t="str">
        <f t="shared" si="14"/>
        <v>21º8'6''</v>
      </c>
      <c r="AD454" s="26" t="str">
        <f t="shared" si="15"/>
        <v>44º13'56''</v>
      </c>
    </row>
    <row r="455" spans="1:30" ht="18" customHeight="1">
      <c r="A455" s="23">
        <v>3565</v>
      </c>
      <c r="B455" s="23">
        <v>3565</v>
      </c>
      <c r="C455" s="3">
        <v>41051</v>
      </c>
      <c r="D455" s="3">
        <v>41096</v>
      </c>
      <c r="E455" s="23" t="s">
        <v>1321</v>
      </c>
      <c r="F455" s="23" t="s">
        <v>1322</v>
      </c>
      <c r="G455" s="23" t="s">
        <v>3240</v>
      </c>
      <c r="H455" s="23" t="s">
        <v>4650</v>
      </c>
      <c r="I455" s="3">
        <v>41095</v>
      </c>
      <c r="J455" s="23" t="s">
        <v>3118</v>
      </c>
      <c r="K455" s="23" t="s">
        <v>3119</v>
      </c>
      <c r="L455" s="23">
        <v>37330000</v>
      </c>
      <c r="M455" s="23" t="s">
        <v>3120</v>
      </c>
      <c r="N455" s="23" t="s">
        <v>4806</v>
      </c>
      <c r="O455" s="23" t="s">
        <v>1346</v>
      </c>
      <c r="P455" s="3">
        <v>41095</v>
      </c>
      <c r="Q455" s="37" t="s">
        <v>458</v>
      </c>
      <c r="R455" s="23" t="s">
        <v>10337</v>
      </c>
      <c r="S455" s="23" t="s">
        <v>10338</v>
      </c>
      <c r="T455" s="37" t="s">
        <v>4074</v>
      </c>
      <c r="U455" s="23" t="s">
        <v>458</v>
      </c>
      <c r="V455" s="237">
        <v>22</v>
      </c>
      <c r="W455">
        <v>12</v>
      </c>
      <c r="X455">
        <v>29</v>
      </c>
      <c r="Y455">
        <v>44</v>
      </c>
      <c r="Z455">
        <v>14</v>
      </c>
      <c r="AA455">
        <v>0</v>
      </c>
      <c r="AC455" s="26" t="str">
        <f t="shared" si="14"/>
        <v>22º12'29''</v>
      </c>
      <c r="AD455" s="26" t="str">
        <f t="shared" si="15"/>
        <v>44º14'0''</v>
      </c>
    </row>
    <row r="456" spans="1:30" ht="18" customHeight="1">
      <c r="A456" s="23">
        <v>3564</v>
      </c>
      <c r="B456" s="23">
        <v>3564</v>
      </c>
      <c r="C456" s="3">
        <v>41051</v>
      </c>
      <c r="D456" s="3">
        <v>41096</v>
      </c>
      <c r="E456" s="23" t="s">
        <v>1321</v>
      </c>
      <c r="F456" s="23" t="s">
        <v>1322</v>
      </c>
      <c r="G456" s="23" t="s">
        <v>3121</v>
      </c>
      <c r="H456" s="23" t="s">
        <v>3449</v>
      </c>
      <c r="I456" s="3">
        <v>41065</v>
      </c>
      <c r="J456" s="23" t="s">
        <v>3122</v>
      </c>
      <c r="K456" s="23" t="s">
        <v>3123</v>
      </c>
      <c r="L456" s="23" t="s">
        <v>4651</v>
      </c>
      <c r="M456" s="23" t="s">
        <v>3124</v>
      </c>
      <c r="N456" s="23" t="s">
        <v>3475</v>
      </c>
      <c r="O456" s="23" t="s">
        <v>2039</v>
      </c>
      <c r="P456" s="3">
        <v>41071</v>
      </c>
      <c r="Q456" s="37" t="s">
        <v>458</v>
      </c>
      <c r="R456" s="23" t="s">
        <v>10339</v>
      </c>
      <c r="S456" s="23" t="s">
        <v>10340</v>
      </c>
      <c r="T456" s="37" t="s">
        <v>4074</v>
      </c>
      <c r="U456" s="23" t="s">
        <v>458</v>
      </c>
      <c r="V456" s="237">
        <v>19</v>
      </c>
      <c r="W456">
        <v>27</v>
      </c>
      <c r="X456">
        <v>3</v>
      </c>
      <c r="Y456">
        <v>44</v>
      </c>
      <c r="Z456">
        <v>44</v>
      </c>
      <c r="AA456">
        <v>52</v>
      </c>
      <c r="AC456" s="26" t="str">
        <f t="shared" si="14"/>
        <v>19º27'3''</v>
      </c>
      <c r="AD456" s="26" t="str">
        <f t="shared" si="15"/>
        <v>44º44'52''</v>
      </c>
    </row>
    <row r="457" spans="1:30" ht="18" customHeight="1">
      <c r="A457" s="23">
        <v>3563</v>
      </c>
      <c r="B457" s="23">
        <v>3563</v>
      </c>
      <c r="C457" s="3">
        <v>41051</v>
      </c>
      <c r="D457" s="3">
        <v>41120</v>
      </c>
      <c r="E457" s="23" t="s">
        <v>1321</v>
      </c>
      <c r="F457" s="23" t="s">
        <v>1322</v>
      </c>
      <c r="G457" s="23" t="s">
        <v>3125</v>
      </c>
      <c r="H457" s="23" t="s">
        <v>15563</v>
      </c>
      <c r="I457" s="3">
        <v>41296</v>
      </c>
      <c r="J457" s="23" t="s">
        <v>12891</v>
      </c>
      <c r="K457" s="23" t="s">
        <v>6062</v>
      </c>
      <c r="L457" s="23" t="s">
        <v>4976</v>
      </c>
      <c r="M457" s="23" t="s">
        <v>6063</v>
      </c>
      <c r="N457" s="23" t="s">
        <v>15564</v>
      </c>
      <c r="O457" s="23" t="s">
        <v>4973</v>
      </c>
      <c r="P457" s="23">
        <v>41332</v>
      </c>
      <c r="Q457" s="37" t="s">
        <v>6718</v>
      </c>
      <c r="R457" s="23" t="s">
        <v>15565</v>
      </c>
      <c r="S457" s="23" t="s">
        <v>10341</v>
      </c>
      <c r="T457" t="s">
        <v>15024</v>
      </c>
      <c r="U457" s="37" t="s">
        <v>15116</v>
      </c>
      <c r="V457" s="237">
        <v>16</v>
      </c>
      <c r="W457">
        <v>44</v>
      </c>
      <c r="X457">
        <v>33</v>
      </c>
      <c r="Y457">
        <v>40</v>
      </c>
      <c r="Z457">
        <v>25</v>
      </c>
      <c r="AA457">
        <v>59</v>
      </c>
      <c r="AC457" s="26" t="str">
        <f t="shared" si="14"/>
        <v>16º44'33''</v>
      </c>
      <c r="AD457" s="26" t="str">
        <f t="shared" si="15"/>
        <v>40º25'59''</v>
      </c>
    </row>
    <row r="458" spans="1:30" ht="18" customHeight="1">
      <c r="A458" s="23">
        <v>3562</v>
      </c>
      <c r="B458" s="23">
        <v>3562</v>
      </c>
      <c r="C458" s="3">
        <v>41051</v>
      </c>
      <c r="D458" s="3">
        <v>41120</v>
      </c>
      <c r="E458" s="23" t="s">
        <v>1321</v>
      </c>
      <c r="F458" s="23" t="s">
        <v>1322</v>
      </c>
      <c r="G458" s="23" t="s">
        <v>3126</v>
      </c>
      <c r="H458" s="23" t="s">
        <v>6064</v>
      </c>
      <c r="I458" s="3">
        <v>41135</v>
      </c>
      <c r="J458" s="23" t="s">
        <v>3127</v>
      </c>
      <c r="K458" s="23" t="s">
        <v>3994</v>
      </c>
      <c r="L458" s="23" t="s">
        <v>4652</v>
      </c>
      <c r="M458" s="23" t="s">
        <v>3128</v>
      </c>
      <c r="N458" s="23" t="s">
        <v>6258</v>
      </c>
      <c r="O458" s="23" t="s">
        <v>458</v>
      </c>
      <c r="P458" s="3">
        <v>41137</v>
      </c>
      <c r="Q458" s="37" t="s">
        <v>458</v>
      </c>
      <c r="R458" s="23" t="s">
        <v>10342</v>
      </c>
      <c r="S458" s="23" t="s">
        <v>10343</v>
      </c>
      <c r="T458" s="37" t="s">
        <v>4074</v>
      </c>
      <c r="U458" t="s">
        <v>15049</v>
      </c>
      <c r="V458" s="237">
        <v>21</v>
      </c>
      <c r="W458">
        <v>17</v>
      </c>
      <c r="X458">
        <v>20</v>
      </c>
      <c r="Y458">
        <v>43</v>
      </c>
      <c r="Z458">
        <v>24</v>
      </c>
      <c r="AA458">
        <v>55</v>
      </c>
      <c r="AC458" s="26" t="str">
        <f t="shared" si="14"/>
        <v>21º17'20''</v>
      </c>
      <c r="AD458" s="26" t="str">
        <f t="shared" si="15"/>
        <v>43º24'55''</v>
      </c>
    </row>
    <row r="459" spans="1:30" ht="18" customHeight="1">
      <c r="A459" s="23">
        <v>3561</v>
      </c>
      <c r="B459" s="23">
        <v>3561</v>
      </c>
      <c r="C459" s="3">
        <v>41051</v>
      </c>
      <c r="D459" s="3">
        <v>41120</v>
      </c>
      <c r="E459" s="23" t="s">
        <v>1321</v>
      </c>
      <c r="F459" s="23" t="s">
        <v>1322</v>
      </c>
      <c r="G459" s="23" t="s">
        <v>3129</v>
      </c>
      <c r="H459" s="23" t="s">
        <v>6349</v>
      </c>
      <c r="I459" s="3">
        <v>41138</v>
      </c>
      <c r="J459" s="23" t="s">
        <v>3130</v>
      </c>
      <c r="K459" s="23" t="s">
        <v>3995</v>
      </c>
      <c r="L459" s="23" t="s">
        <v>4653</v>
      </c>
      <c r="M459" s="23" t="s">
        <v>3131</v>
      </c>
      <c r="N459" s="23" t="s">
        <v>6350</v>
      </c>
      <c r="O459" s="23" t="s">
        <v>6351</v>
      </c>
      <c r="P459" s="3">
        <v>41138</v>
      </c>
      <c r="Q459" s="37" t="s">
        <v>3910</v>
      </c>
      <c r="R459" s="23" t="s">
        <v>10344</v>
      </c>
      <c r="S459" s="23" t="s">
        <v>10345</v>
      </c>
      <c r="T459" t="s">
        <v>4074</v>
      </c>
      <c r="U459" t="s">
        <v>15120</v>
      </c>
      <c r="V459" s="237">
        <v>15</v>
      </c>
      <c r="W459">
        <v>31</v>
      </c>
      <c r="X459">
        <v>49</v>
      </c>
      <c r="Y459">
        <v>43</v>
      </c>
      <c r="Z459">
        <v>4</v>
      </c>
      <c r="AA459">
        <v>10</v>
      </c>
      <c r="AC459" s="26" t="str">
        <f t="shared" si="14"/>
        <v>15º31'49''</v>
      </c>
      <c r="AD459" s="26" t="str">
        <f t="shared" si="15"/>
        <v>43º4'10''</v>
      </c>
    </row>
    <row r="460" spans="1:30" ht="18" customHeight="1">
      <c r="A460" s="23">
        <v>3559</v>
      </c>
      <c r="B460" s="23">
        <v>3559</v>
      </c>
      <c r="C460" s="3">
        <v>41051</v>
      </c>
      <c r="D460" s="3">
        <v>41120</v>
      </c>
      <c r="E460" s="23" t="s">
        <v>1321</v>
      </c>
      <c r="F460" s="23" t="s">
        <v>1322</v>
      </c>
      <c r="G460" s="23" t="s">
        <v>3132</v>
      </c>
      <c r="H460" s="23" t="s">
        <v>7030</v>
      </c>
      <c r="I460" s="3">
        <v>41157</v>
      </c>
      <c r="J460" s="23" t="s">
        <v>3133</v>
      </c>
      <c r="K460" s="23" t="s">
        <v>3996</v>
      </c>
      <c r="L460" s="23">
        <v>39398000</v>
      </c>
      <c r="M460" s="23" t="s">
        <v>3997</v>
      </c>
      <c r="N460" s="23" t="s">
        <v>7267</v>
      </c>
      <c r="O460" s="23" t="s">
        <v>7022</v>
      </c>
      <c r="P460" s="3">
        <v>41157</v>
      </c>
      <c r="Q460" s="37" t="s">
        <v>3910</v>
      </c>
      <c r="R460" s="23" t="s">
        <v>10346</v>
      </c>
      <c r="S460" s="23" t="s">
        <v>10347</v>
      </c>
      <c r="T460" t="s">
        <v>4074</v>
      </c>
      <c r="U460" t="s">
        <v>15033</v>
      </c>
      <c r="V460" s="237">
        <v>17</v>
      </c>
      <c r="W460">
        <v>24</v>
      </c>
      <c r="X460">
        <v>18</v>
      </c>
      <c r="Y460">
        <v>43</v>
      </c>
      <c r="Z460">
        <v>34</v>
      </c>
      <c r="AA460">
        <v>17</v>
      </c>
      <c r="AC460" s="26" t="str">
        <f t="shared" si="14"/>
        <v>17º24'18''</v>
      </c>
      <c r="AD460" s="26" t="str">
        <f t="shared" si="15"/>
        <v>43º34'17''</v>
      </c>
    </row>
    <row r="461" spans="1:30" ht="18" customHeight="1">
      <c r="A461" s="23">
        <v>3558</v>
      </c>
      <c r="B461" s="23">
        <v>3558</v>
      </c>
      <c r="C461" s="3">
        <v>41051</v>
      </c>
      <c r="D461" s="3">
        <v>41120</v>
      </c>
      <c r="E461" s="23" t="s">
        <v>1321</v>
      </c>
      <c r="F461" s="23" t="s">
        <v>1322</v>
      </c>
      <c r="G461" s="23" t="s">
        <v>3134</v>
      </c>
      <c r="H461" s="23" t="s">
        <v>6259</v>
      </c>
      <c r="I461" s="3">
        <v>41135</v>
      </c>
      <c r="J461" s="23" t="s">
        <v>3135</v>
      </c>
      <c r="K461" s="23" t="s">
        <v>3136</v>
      </c>
      <c r="L461" s="23">
        <v>39718000</v>
      </c>
      <c r="M461" s="23" t="s">
        <v>3998</v>
      </c>
      <c r="N461" s="23" t="s">
        <v>6260</v>
      </c>
      <c r="O461" s="23" t="s">
        <v>1992</v>
      </c>
      <c r="P461" s="3">
        <v>41135</v>
      </c>
      <c r="Q461" s="37" t="s">
        <v>3910</v>
      </c>
      <c r="R461" s="23" t="s">
        <v>10348</v>
      </c>
      <c r="S461" s="23" t="s">
        <v>10349</v>
      </c>
      <c r="T461" t="s">
        <v>4074</v>
      </c>
      <c r="U461" s="23" t="s">
        <v>458</v>
      </c>
      <c r="V461" s="237">
        <v>18</v>
      </c>
      <c r="W461">
        <v>27</v>
      </c>
      <c r="X461">
        <v>28</v>
      </c>
      <c r="Y461">
        <v>42</v>
      </c>
      <c r="Z461">
        <v>15</v>
      </c>
      <c r="AA461">
        <v>0</v>
      </c>
      <c r="AC461" s="26" t="str">
        <f t="shared" si="14"/>
        <v>18º27'28''</v>
      </c>
      <c r="AD461" s="26" t="str">
        <f t="shared" si="15"/>
        <v>42º15'0''</v>
      </c>
    </row>
    <row r="462" spans="1:30" ht="18" customHeight="1">
      <c r="A462" s="23">
        <v>3557</v>
      </c>
      <c r="B462" s="23">
        <v>3557</v>
      </c>
      <c r="C462" s="3">
        <v>41051</v>
      </c>
      <c r="D462" s="3">
        <v>41096</v>
      </c>
      <c r="E462" s="23" t="s">
        <v>1321</v>
      </c>
      <c r="F462" s="23" t="s">
        <v>1322</v>
      </c>
      <c r="G462" s="23" t="s">
        <v>3137</v>
      </c>
      <c r="H462" s="23" t="s">
        <v>4142</v>
      </c>
      <c r="I462" s="3">
        <v>41088</v>
      </c>
      <c r="J462" s="23" t="s">
        <v>3138</v>
      </c>
      <c r="K462" s="23" t="s">
        <v>15390</v>
      </c>
      <c r="L462" s="23" t="s">
        <v>13554</v>
      </c>
      <c r="M462" s="23" t="s">
        <v>3139</v>
      </c>
      <c r="N462" s="23" t="s">
        <v>4143</v>
      </c>
      <c r="O462" s="23" t="s">
        <v>1868</v>
      </c>
      <c r="P462" s="3">
        <v>41088</v>
      </c>
      <c r="Q462" s="37" t="s">
        <v>458</v>
      </c>
      <c r="R462" s="23" t="s">
        <v>10350</v>
      </c>
      <c r="S462" s="23" t="s">
        <v>10351</v>
      </c>
      <c r="T462" s="37" t="s">
        <v>4074</v>
      </c>
      <c r="U462" t="s">
        <v>15121</v>
      </c>
      <c r="V462" s="237">
        <v>15</v>
      </c>
      <c r="W462">
        <v>10</v>
      </c>
      <c r="X462">
        <v>3</v>
      </c>
      <c r="Y462">
        <v>42</v>
      </c>
      <c r="Z462">
        <v>30</v>
      </c>
      <c r="AA462">
        <v>10</v>
      </c>
      <c r="AC462" s="26" t="str">
        <f t="shared" si="14"/>
        <v>15º10'3''</v>
      </c>
      <c r="AD462" s="26" t="str">
        <f t="shared" si="15"/>
        <v>42º30'10''</v>
      </c>
    </row>
    <row r="463" spans="1:30" ht="18" customHeight="1">
      <c r="A463" s="23">
        <v>3555</v>
      </c>
      <c r="B463" s="23">
        <v>3555</v>
      </c>
      <c r="C463" s="3">
        <v>41051</v>
      </c>
      <c r="D463" s="3">
        <v>41096</v>
      </c>
      <c r="E463" s="23" t="s">
        <v>1321</v>
      </c>
      <c r="F463" s="23" t="s">
        <v>1322</v>
      </c>
      <c r="G463" s="23" t="s">
        <v>3140</v>
      </c>
      <c r="H463" s="23" t="s">
        <v>3999</v>
      </c>
      <c r="I463" s="3">
        <v>41085</v>
      </c>
      <c r="J463" s="23" t="s">
        <v>3141</v>
      </c>
      <c r="K463" s="23" t="s">
        <v>3142</v>
      </c>
      <c r="L463" s="23" t="s">
        <v>4654</v>
      </c>
      <c r="M463" s="23" t="s">
        <v>3143</v>
      </c>
      <c r="N463" s="23" t="s">
        <v>4000</v>
      </c>
      <c r="O463" s="23" t="s">
        <v>1868</v>
      </c>
      <c r="P463" s="3">
        <v>41086</v>
      </c>
      <c r="Q463" s="37" t="s">
        <v>458</v>
      </c>
      <c r="R463" s="23" t="s">
        <v>10352</v>
      </c>
      <c r="S463" s="23" t="s">
        <v>10353</v>
      </c>
      <c r="T463" s="37" t="s">
        <v>4074</v>
      </c>
      <c r="U463" t="s">
        <v>3905</v>
      </c>
      <c r="V463" s="237">
        <v>15</v>
      </c>
      <c r="W463">
        <v>24</v>
      </c>
      <c r="X463">
        <v>4</v>
      </c>
      <c r="Y463">
        <v>42</v>
      </c>
      <c r="Z463">
        <v>52</v>
      </c>
      <c r="AA463">
        <v>3</v>
      </c>
      <c r="AC463" s="26" t="str">
        <f t="shared" si="14"/>
        <v>15º24'4''</v>
      </c>
      <c r="AD463" s="26" t="str">
        <f t="shared" si="15"/>
        <v>42º52'3''</v>
      </c>
    </row>
    <row r="464" spans="1:30" ht="18" customHeight="1">
      <c r="A464" s="23">
        <v>3554</v>
      </c>
      <c r="B464" s="23">
        <v>3554</v>
      </c>
      <c r="C464" s="3">
        <v>41051</v>
      </c>
      <c r="D464" s="3">
        <v>41096</v>
      </c>
      <c r="E464" s="23" t="s">
        <v>1321</v>
      </c>
      <c r="F464" s="23" t="s">
        <v>1322</v>
      </c>
      <c r="G464" s="23" t="s">
        <v>3144</v>
      </c>
      <c r="H464" s="23" t="s">
        <v>3476</v>
      </c>
      <c r="I464" s="3">
        <v>41099</v>
      </c>
      <c r="J464" s="23" t="s">
        <v>3145</v>
      </c>
      <c r="K464" s="23" t="s">
        <v>3146</v>
      </c>
      <c r="L464" s="23" t="s">
        <v>5240</v>
      </c>
      <c r="M464" s="23" t="s">
        <v>3147</v>
      </c>
      <c r="N464" s="23" t="s">
        <v>4977</v>
      </c>
      <c r="O464" s="23" t="s">
        <v>1992</v>
      </c>
      <c r="P464" s="3">
        <v>41101</v>
      </c>
      <c r="Q464" s="37" t="s">
        <v>458</v>
      </c>
      <c r="R464" s="23" t="s">
        <v>10354</v>
      </c>
      <c r="S464" s="23" t="s">
        <v>10355</v>
      </c>
      <c r="T464" s="37" t="s">
        <v>4074</v>
      </c>
      <c r="U464" t="s">
        <v>15122</v>
      </c>
      <c r="V464" s="237">
        <v>18</v>
      </c>
      <c r="W464">
        <v>34</v>
      </c>
      <c r="X464">
        <v>27</v>
      </c>
      <c r="Y464">
        <v>41</v>
      </c>
      <c r="Z464">
        <v>54</v>
      </c>
      <c r="AA464">
        <v>54</v>
      </c>
      <c r="AC464" s="26" t="str">
        <f t="shared" si="14"/>
        <v>18º34'27''</v>
      </c>
      <c r="AD464" s="26" t="str">
        <f t="shared" si="15"/>
        <v>41º54'54''</v>
      </c>
    </row>
    <row r="465" spans="1:30" ht="18" customHeight="1">
      <c r="A465" s="23">
        <v>3580</v>
      </c>
      <c r="B465" s="23">
        <v>3580</v>
      </c>
      <c r="C465" s="3">
        <v>41052</v>
      </c>
      <c r="D465" s="3">
        <v>41100</v>
      </c>
      <c r="E465" s="23" t="s">
        <v>1321</v>
      </c>
      <c r="F465" s="23" t="s">
        <v>1322</v>
      </c>
      <c r="G465" s="23" t="s">
        <v>3169</v>
      </c>
      <c r="H465" s="23" t="s">
        <v>5241</v>
      </c>
      <c r="I465" s="3">
        <v>41122</v>
      </c>
      <c r="J465" s="23" t="s">
        <v>3170</v>
      </c>
      <c r="K465" s="23" t="s">
        <v>4978</v>
      </c>
      <c r="L465" s="23" t="s">
        <v>4655</v>
      </c>
      <c r="M465" s="23" t="s">
        <v>3171</v>
      </c>
      <c r="N465" s="23" t="s">
        <v>5755</v>
      </c>
      <c r="O465" s="23" t="s">
        <v>5722</v>
      </c>
      <c r="P465" s="3">
        <v>41122</v>
      </c>
      <c r="Q465" s="23" t="s">
        <v>4979</v>
      </c>
      <c r="R465" s="23" t="s">
        <v>10356</v>
      </c>
      <c r="S465" s="23" t="s">
        <v>10357</v>
      </c>
      <c r="T465" t="s">
        <v>4074</v>
      </c>
      <c r="U465" t="s">
        <v>15123</v>
      </c>
      <c r="V465" s="237">
        <v>17</v>
      </c>
      <c r="W465">
        <v>48</v>
      </c>
      <c r="X465">
        <v>10</v>
      </c>
      <c r="Y465">
        <v>41</v>
      </c>
      <c r="Z465">
        <v>47</v>
      </c>
      <c r="AA465">
        <v>7</v>
      </c>
      <c r="AC465" s="26" t="str">
        <f t="shared" si="14"/>
        <v>17º48'10''</v>
      </c>
      <c r="AD465" s="26" t="str">
        <f t="shared" si="15"/>
        <v>41º47'7''</v>
      </c>
    </row>
    <row r="466" spans="1:30" ht="18" customHeight="1">
      <c r="A466" s="23">
        <v>3579</v>
      </c>
      <c r="B466" s="23">
        <v>3579</v>
      </c>
      <c r="C466" s="3">
        <v>41052</v>
      </c>
      <c r="D466" s="3">
        <v>41097</v>
      </c>
      <c r="E466" s="23" t="s">
        <v>1321</v>
      </c>
      <c r="F466" s="23" t="s">
        <v>1322</v>
      </c>
      <c r="G466" s="23" t="s">
        <v>3172</v>
      </c>
      <c r="H466" s="23" t="s">
        <v>5326</v>
      </c>
      <c r="I466" s="3">
        <v>41122</v>
      </c>
      <c r="J466" s="23" t="s">
        <v>3173</v>
      </c>
      <c r="K466" s="23" t="s">
        <v>3174</v>
      </c>
      <c r="L466" s="23" t="s">
        <v>4656</v>
      </c>
      <c r="M466" s="23" t="s">
        <v>3175</v>
      </c>
      <c r="N466" s="23" t="s">
        <v>5756</v>
      </c>
      <c r="O466" s="23" t="s">
        <v>1522</v>
      </c>
      <c r="P466" s="3">
        <v>41124</v>
      </c>
      <c r="Q466" s="37" t="s">
        <v>458</v>
      </c>
      <c r="R466" s="23" t="s">
        <v>10358</v>
      </c>
      <c r="S466" s="23" t="s">
        <v>10359</v>
      </c>
      <c r="T466" s="37" t="s">
        <v>4074</v>
      </c>
      <c r="U466" t="s">
        <v>15124</v>
      </c>
      <c r="V466" s="237">
        <v>20</v>
      </c>
      <c r="W466">
        <v>8</v>
      </c>
      <c r="X466">
        <v>11</v>
      </c>
      <c r="Y466">
        <v>48</v>
      </c>
      <c r="Z466">
        <v>42</v>
      </c>
      <c r="AA466">
        <v>30</v>
      </c>
      <c r="AC466" s="26" t="str">
        <f t="shared" si="14"/>
        <v>20º8'11''</v>
      </c>
      <c r="AD466" s="26" t="str">
        <f t="shared" si="15"/>
        <v>48º42'30''</v>
      </c>
    </row>
    <row r="467" spans="1:30" ht="18" customHeight="1">
      <c r="A467" s="23">
        <v>3569</v>
      </c>
      <c r="B467" s="23">
        <v>3569</v>
      </c>
      <c r="C467" s="3">
        <v>41052</v>
      </c>
      <c r="D467" s="3">
        <v>41097</v>
      </c>
      <c r="E467" s="23" t="s">
        <v>1321</v>
      </c>
      <c r="F467" s="23" t="s">
        <v>1322</v>
      </c>
      <c r="G467" s="23" t="s">
        <v>3176</v>
      </c>
      <c r="H467" s="23" t="s">
        <v>4144</v>
      </c>
      <c r="I467" s="3">
        <v>41088</v>
      </c>
      <c r="J467" s="23" t="s">
        <v>3177</v>
      </c>
      <c r="K467" s="23" t="s">
        <v>3178</v>
      </c>
      <c r="L467" s="23" t="s">
        <v>4657</v>
      </c>
      <c r="M467" s="23" t="s">
        <v>3179</v>
      </c>
      <c r="N467" s="23" t="s">
        <v>4145</v>
      </c>
      <c r="O467" s="23" t="s">
        <v>1450</v>
      </c>
      <c r="P467" s="3">
        <v>41088</v>
      </c>
      <c r="Q467" s="37" t="s">
        <v>458</v>
      </c>
      <c r="R467" s="23" t="s">
        <v>10360</v>
      </c>
      <c r="S467" s="23" t="s">
        <v>10361</v>
      </c>
      <c r="T467" s="37" t="s">
        <v>4074</v>
      </c>
      <c r="U467" t="s">
        <v>15125</v>
      </c>
      <c r="V467" s="237">
        <v>20</v>
      </c>
      <c r="W467">
        <v>52</v>
      </c>
      <c r="X467">
        <v>26</v>
      </c>
      <c r="Y467">
        <v>42</v>
      </c>
      <c r="Z467">
        <v>58</v>
      </c>
      <c r="AA467">
        <v>39</v>
      </c>
      <c r="AC467" s="26" t="str">
        <f t="shared" si="14"/>
        <v>20º52'26''</v>
      </c>
      <c r="AD467" s="26" t="str">
        <f t="shared" si="15"/>
        <v>42º58'39''</v>
      </c>
    </row>
    <row r="468" spans="1:30" ht="18" customHeight="1">
      <c r="A468" s="23">
        <v>3570</v>
      </c>
      <c r="B468" s="23">
        <v>3570</v>
      </c>
      <c r="C468" s="3">
        <v>41052</v>
      </c>
      <c r="D468" s="3">
        <v>41097</v>
      </c>
      <c r="E468" s="23" t="s">
        <v>1321</v>
      </c>
      <c r="F468" s="23" t="s">
        <v>1322</v>
      </c>
      <c r="G468" s="23" t="s">
        <v>3180</v>
      </c>
      <c r="H468" s="23" t="s">
        <v>5757</v>
      </c>
      <c r="I468" s="3">
        <v>41122</v>
      </c>
      <c r="J468" s="23" t="s">
        <v>3181</v>
      </c>
      <c r="K468" s="23" t="s">
        <v>3182</v>
      </c>
      <c r="L468" s="23" t="s">
        <v>4658</v>
      </c>
      <c r="M468" s="23" t="s">
        <v>3183</v>
      </c>
      <c r="N468" s="23" t="s">
        <v>5758</v>
      </c>
      <c r="O468" s="23" t="s">
        <v>5355</v>
      </c>
      <c r="P468" s="3">
        <v>41122</v>
      </c>
      <c r="Q468" s="37" t="s">
        <v>458</v>
      </c>
      <c r="R468" s="23" t="s">
        <v>10362</v>
      </c>
      <c r="S468" s="23" t="s">
        <v>10363</v>
      </c>
      <c r="T468" s="37" t="s">
        <v>4074</v>
      </c>
      <c r="U468" t="s">
        <v>4257</v>
      </c>
      <c r="V468" s="237">
        <v>18</v>
      </c>
      <c r="W468">
        <v>25</v>
      </c>
      <c r="X468">
        <v>49</v>
      </c>
      <c r="Y468">
        <v>42</v>
      </c>
      <c r="Z468">
        <v>52</v>
      </c>
      <c r="AA468">
        <v>0</v>
      </c>
      <c r="AC468" s="26" t="str">
        <f t="shared" si="14"/>
        <v>18º25'49''</v>
      </c>
      <c r="AD468" s="26" t="str">
        <f t="shared" si="15"/>
        <v>42º52'0''</v>
      </c>
    </row>
    <row r="469" spans="1:30" ht="18" customHeight="1">
      <c r="A469" s="23">
        <v>3572</v>
      </c>
      <c r="B469" s="23">
        <v>3572</v>
      </c>
      <c r="C469" s="3">
        <v>41052</v>
      </c>
      <c r="D469" s="3">
        <v>41097</v>
      </c>
      <c r="E469" s="23" t="s">
        <v>1321</v>
      </c>
      <c r="F469" s="23" t="s">
        <v>1322</v>
      </c>
      <c r="G469" s="23" t="s">
        <v>3184</v>
      </c>
      <c r="H469" s="23" t="s">
        <v>3450</v>
      </c>
      <c r="I469" s="3">
        <v>41065</v>
      </c>
      <c r="J469" s="23" t="s">
        <v>3185</v>
      </c>
      <c r="K469" s="23" t="s">
        <v>14911</v>
      </c>
      <c r="L469" s="23" t="s">
        <v>4659</v>
      </c>
      <c r="M469" s="23" t="s">
        <v>3186</v>
      </c>
      <c r="N469" s="23" t="s">
        <v>3462</v>
      </c>
      <c r="O469" s="23" t="s">
        <v>3230</v>
      </c>
      <c r="P469" s="3">
        <v>41066</v>
      </c>
      <c r="Q469" s="37" t="s">
        <v>14912</v>
      </c>
      <c r="R469" s="23" t="s">
        <v>10364</v>
      </c>
      <c r="S469" s="23" t="s">
        <v>10365</v>
      </c>
      <c r="T469" s="37" t="s">
        <v>4074</v>
      </c>
      <c r="U469" t="s">
        <v>15126</v>
      </c>
      <c r="V469" s="237">
        <v>20</v>
      </c>
      <c r="W469">
        <v>49</v>
      </c>
      <c r="X469">
        <v>47</v>
      </c>
      <c r="Y469">
        <v>42</v>
      </c>
      <c r="Z469">
        <v>9</v>
      </c>
      <c r="AA469">
        <v>59</v>
      </c>
      <c r="AC469" s="26" t="str">
        <f t="shared" si="14"/>
        <v>20º49'47''</v>
      </c>
      <c r="AD469" s="26" t="str">
        <f t="shared" si="15"/>
        <v>42º9'59''</v>
      </c>
    </row>
    <row r="470" spans="1:30" ht="18" customHeight="1">
      <c r="A470" s="23">
        <v>3571</v>
      </c>
      <c r="B470" s="23">
        <v>3571</v>
      </c>
      <c r="C470" s="3">
        <v>41052</v>
      </c>
      <c r="D470" s="3">
        <v>41097</v>
      </c>
      <c r="E470" s="23" t="s">
        <v>1321</v>
      </c>
      <c r="F470" s="23" t="s">
        <v>1322</v>
      </c>
      <c r="G470" s="23" t="s">
        <v>3187</v>
      </c>
      <c r="H470" s="23" t="s">
        <v>5165</v>
      </c>
      <c r="I470" s="3">
        <v>41108</v>
      </c>
      <c r="J470" s="23" t="s">
        <v>3188</v>
      </c>
      <c r="K470" s="23" t="s">
        <v>3189</v>
      </c>
      <c r="L470" s="23" t="s">
        <v>4660</v>
      </c>
      <c r="M470" s="23" t="s">
        <v>3190</v>
      </c>
      <c r="N470" s="23" t="s">
        <v>5166</v>
      </c>
      <c r="O470" s="23" t="s">
        <v>1358</v>
      </c>
      <c r="P470" s="3">
        <v>41108</v>
      </c>
      <c r="Q470" s="37" t="s">
        <v>458</v>
      </c>
      <c r="R470" s="23" t="s">
        <v>10366</v>
      </c>
      <c r="S470" s="23" t="s">
        <v>10367</v>
      </c>
      <c r="T470" s="37" t="s">
        <v>4074</v>
      </c>
      <c r="U470" t="s">
        <v>5154</v>
      </c>
      <c r="V470" s="237">
        <v>20</v>
      </c>
      <c r="W470">
        <v>31</v>
      </c>
      <c r="X470">
        <v>27</v>
      </c>
      <c r="Y470">
        <v>42</v>
      </c>
      <c r="Z470">
        <v>19</v>
      </c>
      <c r="AA470">
        <v>43</v>
      </c>
      <c r="AC470" s="26" t="str">
        <f t="shared" si="14"/>
        <v>20º31'27''</v>
      </c>
      <c r="AD470" s="26" t="str">
        <f t="shared" si="15"/>
        <v>42º19'43''</v>
      </c>
    </row>
    <row r="471" spans="1:30" ht="18" customHeight="1">
      <c r="A471" s="23">
        <v>3573</v>
      </c>
      <c r="B471" s="23">
        <v>3573</v>
      </c>
      <c r="C471" s="3">
        <v>41052</v>
      </c>
      <c r="D471" s="3">
        <v>41097</v>
      </c>
      <c r="E471" s="23" t="s">
        <v>1321</v>
      </c>
      <c r="F471" s="23" t="s">
        <v>1322</v>
      </c>
      <c r="G471" s="23" t="s">
        <v>3191</v>
      </c>
      <c r="H471" s="23" t="s">
        <v>4146</v>
      </c>
      <c r="I471" s="3">
        <v>41089</v>
      </c>
      <c r="J471" s="23" t="s">
        <v>3192</v>
      </c>
      <c r="K471" s="23" t="s">
        <v>3193</v>
      </c>
      <c r="L471" s="23" t="s">
        <v>4661</v>
      </c>
      <c r="M471" s="23" t="s">
        <v>3194</v>
      </c>
      <c r="N471" s="23" t="s">
        <v>4174</v>
      </c>
      <c r="O471" s="23" t="s">
        <v>2397</v>
      </c>
      <c r="P471" s="3">
        <v>41089</v>
      </c>
      <c r="Q471" s="37" t="s">
        <v>458</v>
      </c>
      <c r="R471" s="23" t="s">
        <v>10368</v>
      </c>
      <c r="S471" s="23" t="s">
        <v>10369</v>
      </c>
      <c r="T471" s="37" t="s">
        <v>4074</v>
      </c>
      <c r="U471" t="s">
        <v>15049</v>
      </c>
      <c r="V471" s="237">
        <v>19</v>
      </c>
      <c r="W471">
        <v>13</v>
      </c>
      <c r="X471">
        <v>56</v>
      </c>
      <c r="Y471">
        <v>47</v>
      </c>
      <c r="Z471">
        <v>28</v>
      </c>
      <c r="AA471">
        <v>17</v>
      </c>
      <c r="AC471" s="26" t="str">
        <f t="shared" si="14"/>
        <v>19º13'56''</v>
      </c>
      <c r="AD471" s="26" t="str">
        <f t="shared" si="15"/>
        <v>47º28'17''</v>
      </c>
    </row>
    <row r="472" spans="1:30" ht="18" customHeight="1">
      <c r="A472" s="23">
        <v>3574</v>
      </c>
      <c r="B472" s="23">
        <v>3574</v>
      </c>
      <c r="C472" s="3">
        <v>41052</v>
      </c>
      <c r="D472" s="3">
        <v>41100</v>
      </c>
      <c r="E472" s="23" t="s">
        <v>1321</v>
      </c>
      <c r="F472" s="23" t="s">
        <v>1322</v>
      </c>
      <c r="G472" s="23" t="s">
        <v>3195</v>
      </c>
      <c r="H472" s="23" t="s">
        <v>7678</v>
      </c>
      <c r="I472" s="3">
        <v>41150</v>
      </c>
      <c r="J472" s="23" t="s">
        <v>3196</v>
      </c>
      <c r="K472" s="23" t="s">
        <v>7629</v>
      </c>
      <c r="L472" s="23" t="s">
        <v>4980</v>
      </c>
      <c r="M472" s="23" t="s">
        <v>3197</v>
      </c>
      <c r="N472" s="23" t="s">
        <v>7776</v>
      </c>
      <c r="O472" s="23" t="s">
        <v>4670</v>
      </c>
      <c r="P472" s="3">
        <v>41176</v>
      </c>
      <c r="Q472" s="37" t="s">
        <v>7630</v>
      </c>
      <c r="R472" s="23" t="s">
        <v>10370</v>
      </c>
      <c r="S472" s="23" t="s">
        <v>10371</v>
      </c>
      <c r="T472" t="s">
        <v>4074</v>
      </c>
      <c r="U472" t="s">
        <v>15033</v>
      </c>
      <c r="V472" s="237">
        <v>21</v>
      </c>
      <c r="W472">
        <v>30</v>
      </c>
      <c r="X472">
        <v>26</v>
      </c>
      <c r="Y472">
        <v>43</v>
      </c>
      <c r="Z472">
        <v>19</v>
      </c>
      <c r="AA472">
        <v>3</v>
      </c>
      <c r="AC472" s="26" t="str">
        <f t="shared" si="14"/>
        <v>21º30'26''</v>
      </c>
      <c r="AD472" s="26" t="str">
        <f t="shared" si="15"/>
        <v>43º19'3''</v>
      </c>
    </row>
    <row r="473" spans="1:30" ht="18" customHeight="1">
      <c r="A473" s="23" t="s">
        <v>5327</v>
      </c>
      <c r="B473" s="23">
        <v>3577</v>
      </c>
      <c r="C473" s="3">
        <v>41052</v>
      </c>
      <c r="D473" s="3">
        <v>41097</v>
      </c>
      <c r="E473" s="23" t="s">
        <v>1330</v>
      </c>
      <c r="F473" s="23" t="s">
        <v>1322</v>
      </c>
      <c r="G473" s="23" t="s">
        <v>1559</v>
      </c>
      <c r="H473" s="23" t="s">
        <v>458</v>
      </c>
      <c r="I473" s="23" t="s">
        <v>458</v>
      </c>
      <c r="J473" s="23" t="s">
        <v>3198</v>
      </c>
      <c r="K473" s="23" t="s">
        <v>3199</v>
      </c>
      <c r="L473" s="23" t="s">
        <v>4662</v>
      </c>
      <c r="M473" s="23" t="s">
        <v>3200</v>
      </c>
      <c r="N473" s="23" t="s">
        <v>458</v>
      </c>
      <c r="O473" s="23" t="s">
        <v>458</v>
      </c>
      <c r="P473" s="23" t="s">
        <v>458</v>
      </c>
      <c r="Q473" s="37" t="s">
        <v>5328</v>
      </c>
      <c r="R473" s="23" t="s">
        <v>458</v>
      </c>
      <c r="S473" s="23" t="s">
        <v>10372</v>
      </c>
      <c r="T473" t="s">
        <v>15024</v>
      </c>
      <c r="U473" s="37" t="s">
        <v>458</v>
      </c>
      <c r="V473" s="237" t="s">
        <v>458</v>
      </c>
      <c r="W473" s="23" t="s">
        <v>458</v>
      </c>
      <c r="X473" s="23" t="s">
        <v>458</v>
      </c>
      <c r="Y473" s="23" t="s">
        <v>458</v>
      </c>
      <c r="Z473" s="23" t="s">
        <v>458</v>
      </c>
      <c r="AA473" s="23" t="s">
        <v>458</v>
      </c>
      <c r="AC473" s="26" t="str">
        <f t="shared" si="14"/>
        <v>-º-'-''</v>
      </c>
      <c r="AD473" s="26" t="str">
        <f t="shared" si="15"/>
        <v>-º-'-''</v>
      </c>
    </row>
    <row r="474" spans="1:30" ht="18" customHeight="1">
      <c r="A474" s="23">
        <v>3578</v>
      </c>
      <c r="B474" s="23">
        <v>3578</v>
      </c>
      <c r="C474" s="3">
        <v>41052</v>
      </c>
      <c r="D474" s="3">
        <v>41118</v>
      </c>
      <c r="E474" s="23" t="s">
        <v>1321</v>
      </c>
      <c r="F474" s="23" t="s">
        <v>1322</v>
      </c>
      <c r="G474" s="23" t="s">
        <v>3201</v>
      </c>
      <c r="H474" s="23" t="s">
        <v>5895</v>
      </c>
      <c r="I474" s="3">
        <v>41129</v>
      </c>
      <c r="J474" s="23" t="s">
        <v>3202</v>
      </c>
      <c r="K474" s="23" t="s">
        <v>4001</v>
      </c>
      <c r="L474" s="23" t="s">
        <v>4663</v>
      </c>
      <c r="M474" s="23" t="s">
        <v>3203</v>
      </c>
      <c r="N474" s="23" t="s">
        <v>5896</v>
      </c>
      <c r="O474" s="23" t="s">
        <v>1339</v>
      </c>
      <c r="P474" s="3">
        <v>41130</v>
      </c>
      <c r="Q474" s="37" t="s">
        <v>458</v>
      </c>
      <c r="R474" s="23" t="s">
        <v>10373</v>
      </c>
      <c r="S474" s="23" t="s">
        <v>10374</v>
      </c>
      <c r="T474" s="37" t="s">
        <v>4074</v>
      </c>
      <c r="U474" t="s">
        <v>5145</v>
      </c>
      <c r="V474" s="237">
        <v>21</v>
      </c>
      <c r="W474">
        <v>15</v>
      </c>
      <c r="X474">
        <v>57</v>
      </c>
      <c r="Y474">
        <v>43</v>
      </c>
      <c r="Z474">
        <v>1</v>
      </c>
      <c r="AA474">
        <v>39</v>
      </c>
      <c r="AC474" s="26" t="str">
        <f t="shared" si="14"/>
        <v>21º15'57''</v>
      </c>
      <c r="AD474" s="26" t="str">
        <f t="shared" si="15"/>
        <v>43º1'39''</v>
      </c>
    </row>
    <row r="475" spans="1:30" ht="18" customHeight="1">
      <c r="A475" s="23">
        <v>3576</v>
      </c>
      <c r="B475" s="23">
        <v>3576</v>
      </c>
      <c r="C475" s="3">
        <v>41052</v>
      </c>
      <c r="D475" s="3">
        <v>41116</v>
      </c>
      <c r="E475" s="23" t="s">
        <v>1321</v>
      </c>
      <c r="F475" s="23" t="s">
        <v>1555</v>
      </c>
      <c r="G475" s="23" t="s">
        <v>3204</v>
      </c>
      <c r="H475" s="23" t="s">
        <v>7031</v>
      </c>
      <c r="I475" s="3">
        <v>41157</v>
      </c>
      <c r="J475" s="23" t="s">
        <v>3205</v>
      </c>
      <c r="K475" s="23" t="s">
        <v>4807</v>
      </c>
      <c r="L475" s="23" t="s">
        <v>4664</v>
      </c>
      <c r="M475" s="23" t="s">
        <v>3206</v>
      </c>
      <c r="N475" s="23" t="s">
        <v>7032</v>
      </c>
      <c r="O475" s="23" t="s">
        <v>3785</v>
      </c>
      <c r="P475" s="3">
        <v>41157</v>
      </c>
      <c r="Q475" s="37" t="s">
        <v>458</v>
      </c>
      <c r="R475" s="23" t="s">
        <v>10375</v>
      </c>
      <c r="S475" s="23" t="s">
        <v>10376</v>
      </c>
      <c r="T475" s="37" t="s">
        <v>4074</v>
      </c>
      <c r="U475" s="23" t="s">
        <v>458</v>
      </c>
      <c r="V475" s="237">
        <v>22</v>
      </c>
      <c r="W475">
        <v>52</v>
      </c>
      <c r="X475">
        <v>40</v>
      </c>
      <c r="Y475">
        <v>45</v>
      </c>
      <c r="Z475">
        <v>49</v>
      </c>
      <c r="AA475">
        <v>43</v>
      </c>
      <c r="AC475" s="26" t="str">
        <f t="shared" si="14"/>
        <v>22º52'40''</v>
      </c>
      <c r="AD475" s="26" t="str">
        <f t="shared" si="15"/>
        <v>45º49'43''</v>
      </c>
    </row>
    <row r="476" spans="1:30" ht="18" customHeight="1">
      <c r="A476" s="23">
        <v>3625</v>
      </c>
      <c r="B476" s="23">
        <v>3625</v>
      </c>
      <c r="C476" s="3">
        <v>41057</v>
      </c>
      <c r="D476" s="3">
        <v>41102</v>
      </c>
      <c r="E476" s="23" t="s">
        <v>1321</v>
      </c>
      <c r="F476" s="23" t="s">
        <v>1322</v>
      </c>
      <c r="G476" s="23" t="s">
        <v>3251</v>
      </c>
      <c r="H476" s="23" t="s">
        <v>4665</v>
      </c>
      <c r="I476" s="3">
        <v>41093</v>
      </c>
      <c r="J476" s="23" t="s">
        <v>3252</v>
      </c>
      <c r="K476" s="23" t="s">
        <v>3253</v>
      </c>
      <c r="L476" s="23" t="s">
        <v>4666</v>
      </c>
      <c r="M476" s="23" t="s">
        <v>3254</v>
      </c>
      <c r="N476" s="23" t="s">
        <v>4667</v>
      </c>
      <c r="O476" s="23" t="s">
        <v>1358</v>
      </c>
      <c r="P476" s="3">
        <v>41094</v>
      </c>
      <c r="Q476" s="37" t="s">
        <v>458</v>
      </c>
      <c r="R476" s="23" t="s">
        <v>10377</v>
      </c>
      <c r="S476" s="23" t="s">
        <v>10378</v>
      </c>
      <c r="T476" s="37" t="s">
        <v>4074</v>
      </c>
      <c r="U476" t="s">
        <v>4256</v>
      </c>
      <c r="V476" s="237">
        <v>21</v>
      </c>
      <c r="W476">
        <v>12</v>
      </c>
      <c r="X476">
        <v>4</v>
      </c>
      <c r="Y476">
        <v>43</v>
      </c>
      <c r="Z476">
        <v>46</v>
      </c>
      <c r="AA476">
        <v>10</v>
      </c>
      <c r="AC476" s="26" t="str">
        <f t="shared" si="14"/>
        <v>21º12'4''</v>
      </c>
      <c r="AD476" s="26" t="str">
        <f t="shared" si="15"/>
        <v>43º46'10''</v>
      </c>
    </row>
    <row r="477" spans="1:30" ht="18" customHeight="1">
      <c r="A477" s="23">
        <v>3630</v>
      </c>
      <c r="B477" s="23">
        <v>3630</v>
      </c>
      <c r="C477" s="3">
        <v>41057</v>
      </c>
      <c r="D477" s="3">
        <v>41102</v>
      </c>
      <c r="E477" s="23" t="s">
        <v>1321</v>
      </c>
      <c r="F477" s="23" t="s">
        <v>1322</v>
      </c>
      <c r="G477" s="23" t="s">
        <v>3251</v>
      </c>
      <c r="H477" s="23" t="s">
        <v>4175</v>
      </c>
      <c r="I477" s="3">
        <v>41094</v>
      </c>
      <c r="J477" s="23" t="s">
        <v>3255</v>
      </c>
      <c r="K477" s="23" t="s">
        <v>3256</v>
      </c>
      <c r="L477" s="23" t="s">
        <v>4668</v>
      </c>
      <c r="M477" s="23" t="s">
        <v>3257</v>
      </c>
      <c r="N477" s="23" t="s">
        <v>4669</v>
      </c>
      <c r="O477" s="23" t="s">
        <v>4670</v>
      </c>
      <c r="P477" s="3">
        <v>41095</v>
      </c>
      <c r="Q477" s="37" t="s">
        <v>458</v>
      </c>
      <c r="R477" s="23" t="s">
        <v>10379</v>
      </c>
      <c r="S477" s="23" t="s">
        <v>10380</v>
      </c>
      <c r="T477" s="37" t="s">
        <v>4074</v>
      </c>
      <c r="U477" t="s">
        <v>4259</v>
      </c>
      <c r="V477" s="237">
        <v>21</v>
      </c>
      <c r="W477">
        <v>12</v>
      </c>
      <c r="X477">
        <v>2</v>
      </c>
      <c r="Y477">
        <v>43</v>
      </c>
      <c r="Z477">
        <v>42</v>
      </c>
      <c r="AA477">
        <v>34</v>
      </c>
      <c r="AC477" s="26" t="str">
        <f t="shared" si="14"/>
        <v>21º12'2''</v>
      </c>
      <c r="AD477" s="26" t="str">
        <f t="shared" si="15"/>
        <v>43º42'34''</v>
      </c>
    </row>
    <row r="478" spans="1:30" ht="18" customHeight="1">
      <c r="A478" s="23">
        <v>3626</v>
      </c>
      <c r="B478" s="23">
        <v>3626</v>
      </c>
      <c r="C478" s="3">
        <v>41057</v>
      </c>
      <c r="D478" s="3">
        <v>41124</v>
      </c>
      <c r="E478" s="23" t="s">
        <v>1321</v>
      </c>
      <c r="F478" s="23" t="s">
        <v>1322</v>
      </c>
      <c r="G478" s="23" t="s">
        <v>3251</v>
      </c>
      <c r="H478" s="23" t="s">
        <v>5897</v>
      </c>
      <c r="I478" s="3">
        <v>41128</v>
      </c>
      <c r="J478" s="23" t="s">
        <v>3258</v>
      </c>
      <c r="K478" s="23" t="s">
        <v>3259</v>
      </c>
      <c r="L478" s="23" t="s">
        <v>4671</v>
      </c>
      <c r="M478" s="23" t="s">
        <v>3260</v>
      </c>
      <c r="N478" s="23" t="s">
        <v>5898</v>
      </c>
      <c r="O478" s="23" t="s">
        <v>1339</v>
      </c>
      <c r="P478" s="3">
        <v>41128</v>
      </c>
      <c r="Q478" s="23" t="s">
        <v>4614</v>
      </c>
      <c r="R478" s="23" t="s">
        <v>10381</v>
      </c>
      <c r="S478" s="23" t="s">
        <v>10382</v>
      </c>
      <c r="T478" t="s">
        <v>4074</v>
      </c>
      <c r="U478" t="s">
        <v>4238</v>
      </c>
      <c r="V478" s="237">
        <v>21</v>
      </c>
      <c r="W478">
        <v>13</v>
      </c>
      <c r="X478">
        <v>5</v>
      </c>
      <c r="Y478">
        <v>43</v>
      </c>
      <c r="Z478">
        <v>45</v>
      </c>
      <c r="AA478">
        <v>43</v>
      </c>
      <c r="AC478" s="26" t="str">
        <f t="shared" si="14"/>
        <v>21º13'5''</v>
      </c>
      <c r="AD478" s="26" t="str">
        <f t="shared" si="15"/>
        <v>43º45'43''</v>
      </c>
    </row>
    <row r="479" spans="1:30" ht="18" customHeight="1">
      <c r="A479" s="23">
        <v>3627</v>
      </c>
      <c r="B479" s="23">
        <v>3627</v>
      </c>
      <c r="C479" s="3">
        <v>41057</v>
      </c>
      <c r="D479" s="3">
        <v>41102</v>
      </c>
      <c r="E479" s="23" t="s">
        <v>1321</v>
      </c>
      <c r="F479" s="23" t="s">
        <v>1322</v>
      </c>
      <c r="G479" s="23" t="s">
        <v>3251</v>
      </c>
      <c r="H479" s="23" t="s">
        <v>5010</v>
      </c>
      <c r="I479" s="3">
        <v>41102</v>
      </c>
      <c r="J479" s="23" t="s">
        <v>3261</v>
      </c>
      <c r="K479" s="23" t="s">
        <v>4844</v>
      </c>
      <c r="L479" s="23" t="s">
        <v>4672</v>
      </c>
      <c r="M479" s="23" t="s">
        <v>3262</v>
      </c>
      <c r="N479" s="23" t="s">
        <v>5011</v>
      </c>
      <c r="O479" s="23" t="s">
        <v>4988</v>
      </c>
      <c r="P479" s="3">
        <v>41107</v>
      </c>
      <c r="Q479" s="37" t="s">
        <v>458</v>
      </c>
      <c r="R479" s="23" t="s">
        <v>10383</v>
      </c>
      <c r="S479" s="23" t="s">
        <v>10384</v>
      </c>
      <c r="T479" s="37" t="s">
        <v>4074</v>
      </c>
      <c r="U479" t="s">
        <v>15127</v>
      </c>
      <c r="V479" s="237">
        <v>21</v>
      </c>
      <c r="W479">
        <v>13</v>
      </c>
      <c r="X479">
        <v>27</v>
      </c>
      <c r="Y479">
        <v>43</v>
      </c>
      <c r="Z479">
        <v>46</v>
      </c>
      <c r="AA479">
        <v>28</v>
      </c>
      <c r="AC479" s="26" t="str">
        <f t="shared" si="14"/>
        <v>21º13'27''</v>
      </c>
      <c r="AD479" s="26" t="str">
        <f t="shared" si="15"/>
        <v>43º46'28''</v>
      </c>
    </row>
    <row r="480" spans="1:30" ht="18" customHeight="1">
      <c r="A480" s="23">
        <v>3629</v>
      </c>
      <c r="B480" s="23">
        <v>3629</v>
      </c>
      <c r="C480" s="3">
        <v>41057</v>
      </c>
      <c r="D480" s="3">
        <v>41191</v>
      </c>
      <c r="E480" s="23" t="s">
        <v>1321</v>
      </c>
      <c r="F480" s="23" t="s">
        <v>1322</v>
      </c>
      <c r="G480" s="23" t="s">
        <v>3251</v>
      </c>
      <c r="H480" s="23" t="s">
        <v>9404</v>
      </c>
      <c r="I480" s="3">
        <v>41236</v>
      </c>
      <c r="J480" s="23" t="s">
        <v>3263</v>
      </c>
      <c r="K480" s="23" t="s">
        <v>3264</v>
      </c>
      <c r="L480" s="23" t="s">
        <v>4673</v>
      </c>
      <c r="M480" s="23" t="s">
        <v>3265</v>
      </c>
      <c r="N480" s="23" t="s">
        <v>12748</v>
      </c>
      <c r="O480" s="23" t="s">
        <v>12749</v>
      </c>
      <c r="P480" s="3">
        <v>41263</v>
      </c>
      <c r="Q480" s="37" t="s">
        <v>7268</v>
      </c>
      <c r="R480" s="23" t="s">
        <v>13641</v>
      </c>
      <c r="S480" s="23" t="s">
        <v>10386</v>
      </c>
      <c r="T480" t="s">
        <v>4074</v>
      </c>
      <c r="U480" s="23" t="s">
        <v>458</v>
      </c>
      <c r="V480" s="237">
        <v>21</v>
      </c>
      <c r="W480">
        <v>17</v>
      </c>
      <c r="X480">
        <v>8</v>
      </c>
      <c r="Y480">
        <v>43</v>
      </c>
      <c r="Z480">
        <v>40</v>
      </c>
      <c r="AA480">
        <v>3</v>
      </c>
      <c r="AC480" s="26" t="str">
        <f t="shared" si="14"/>
        <v>21º17'8''</v>
      </c>
      <c r="AD480" s="26" t="str">
        <f t="shared" si="15"/>
        <v>43º40'3''</v>
      </c>
    </row>
    <row r="481" spans="1:30" ht="18" customHeight="1">
      <c r="A481" s="23">
        <v>3628</v>
      </c>
      <c r="B481" s="23">
        <v>3628</v>
      </c>
      <c r="C481" s="3">
        <v>41057</v>
      </c>
      <c r="D481" s="3">
        <v>41185</v>
      </c>
      <c r="E481" s="23" t="s">
        <v>1321</v>
      </c>
      <c r="F481" s="23" t="s">
        <v>1322</v>
      </c>
      <c r="G481" s="23" t="s">
        <v>3251</v>
      </c>
      <c r="H481" s="23" t="s">
        <v>7940</v>
      </c>
      <c r="I481" s="3">
        <v>41177</v>
      </c>
      <c r="J481" s="23" t="s">
        <v>3266</v>
      </c>
      <c r="K481" s="23" t="s">
        <v>3267</v>
      </c>
      <c r="L481" s="23" t="s">
        <v>4674</v>
      </c>
      <c r="M481" s="23" t="s">
        <v>3268</v>
      </c>
      <c r="N481" s="23" t="s">
        <v>7941</v>
      </c>
      <c r="O481" s="23" t="s">
        <v>5721</v>
      </c>
      <c r="P481" s="3">
        <v>41179</v>
      </c>
      <c r="Q481" s="37" t="s">
        <v>6912</v>
      </c>
      <c r="R481" s="23" t="s">
        <v>10387</v>
      </c>
      <c r="S481" s="23" t="s">
        <v>10388</v>
      </c>
      <c r="T481" t="s">
        <v>4074</v>
      </c>
      <c r="U481" s="23" t="s">
        <v>458</v>
      </c>
      <c r="V481" s="237">
        <v>21</v>
      </c>
      <c r="W481">
        <v>15</v>
      </c>
      <c r="X481">
        <v>27</v>
      </c>
      <c r="Y481">
        <v>43</v>
      </c>
      <c r="Z481">
        <v>48</v>
      </c>
      <c r="AA481">
        <v>25</v>
      </c>
      <c r="AC481" s="26" t="str">
        <f t="shared" si="14"/>
        <v>21º15'27''</v>
      </c>
      <c r="AD481" s="26" t="str">
        <f t="shared" si="15"/>
        <v>43º48'25''</v>
      </c>
    </row>
    <row r="482" spans="1:30" ht="18" customHeight="1">
      <c r="A482" s="23">
        <v>3616</v>
      </c>
      <c r="B482" s="23">
        <v>3616</v>
      </c>
      <c r="C482" s="3">
        <v>41057</v>
      </c>
      <c r="D482" s="3">
        <v>41177</v>
      </c>
      <c r="E482" s="23" t="s">
        <v>1321</v>
      </c>
      <c r="F482" s="23" t="s">
        <v>1322</v>
      </c>
      <c r="G482" s="23" t="s">
        <v>3251</v>
      </c>
      <c r="H482" s="23" t="s">
        <v>7679</v>
      </c>
      <c r="I482" s="3">
        <v>41171</v>
      </c>
      <c r="J482" s="23" t="s">
        <v>3269</v>
      </c>
      <c r="K482" s="23" t="s">
        <v>3270</v>
      </c>
      <c r="L482" s="23" t="s">
        <v>4675</v>
      </c>
      <c r="M482" s="23" t="s">
        <v>7269</v>
      </c>
      <c r="N482" s="23" t="s">
        <v>7928</v>
      </c>
      <c r="O482" s="23" t="s">
        <v>5721</v>
      </c>
      <c r="P482" s="3">
        <v>41176</v>
      </c>
      <c r="Q482" s="37" t="s">
        <v>6913</v>
      </c>
      <c r="R482" s="23" t="s">
        <v>10389</v>
      </c>
      <c r="S482" s="23" t="s">
        <v>10390</v>
      </c>
      <c r="T482" t="s">
        <v>4074</v>
      </c>
      <c r="U482" t="s">
        <v>15037</v>
      </c>
      <c r="V482" s="237">
        <v>21</v>
      </c>
      <c r="W482">
        <v>13</v>
      </c>
      <c r="X482">
        <v>12</v>
      </c>
      <c r="Y482">
        <v>43</v>
      </c>
      <c r="Z482">
        <v>45</v>
      </c>
      <c r="AA482">
        <v>9</v>
      </c>
      <c r="AC482" s="26" t="str">
        <f t="shared" si="14"/>
        <v>21º13'12''</v>
      </c>
      <c r="AD482" s="26" t="str">
        <f t="shared" si="15"/>
        <v>43º45'9''</v>
      </c>
    </row>
    <row r="483" spans="1:30" ht="18" customHeight="1">
      <c r="A483" s="23">
        <v>3620</v>
      </c>
      <c r="B483" s="23">
        <v>3620</v>
      </c>
      <c r="C483" s="3">
        <v>41057</v>
      </c>
      <c r="D483" s="3">
        <v>41143</v>
      </c>
      <c r="E483" s="23" t="s">
        <v>1321</v>
      </c>
      <c r="F483" s="23" t="s">
        <v>1322</v>
      </c>
      <c r="G483" s="23" t="s">
        <v>3251</v>
      </c>
      <c r="H483" s="23" t="s">
        <v>5242</v>
      </c>
      <c r="I483" s="23" t="s">
        <v>458</v>
      </c>
      <c r="J483" s="23" t="s">
        <v>3271</v>
      </c>
      <c r="K483" s="23" t="s">
        <v>3272</v>
      </c>
      <c r="L483" s="23" t="s">
        <v>4676</v>
      </c>
      <c r="M483" s="23" t="s">
        <v>3273</v>
      </c>
      <c r="N483" s="23" t="s">
        <v>5626</v>
      </c>
      <c r="O483" s="23" t="s">
        <v>1382</v>
      </c>
      <c r="P483" s="3">
        <v>41114</v>
      </c>
      <c r="Q483" s="23" t="s">
        <v>3491</v>
      </c>
      <c r="R483" s="23" t="s">
        <v>10391</v>
      </c>
      <c r="S483" s="23" t="s">
        <v>10392</v>
      </c>
      <c r="T483" t="s">
        <v>4074</v>
      </c>
      <c r="U483" t="s">
        <v>15128</v>
      </c>
      <c r="V483" s="237">
        <v>21</v>
      </c>
      <c r="W483">
        <v>12</v>
      </c>
      <c r="X483">
        <v>9</v>
      </c>
      <c r="Y483">
        <v>43</v>
      </c>
      <c r="Z483">
        <v>45</v>
      </c>
      <c r="AA483">
        <v>4</v>
      </c>
      <c r="AC483" s="26" t="str">
        <f t="shared" si="14"/>
        <v>21º12'9''</v>
      </c>
      <c r="AD483" s="26" t="str">
        <f t="shared" si="15"/>
        <v>43º45'4''</v>
      </c>
    </row>
    <row r="484" spans="1:30" ht="18" customHeight="1">
      <c r="A484" s="23">
        <v>3619</v>
      </c>
      <c r="B484" s="23">
        <v>3619</v>
      </c>
      <c r="C484" s="3">
        <v>41057</v>
      </c>
      <c r="D484" s="3">
        <v>41102</v>
      </c>
      <c r="E484" s="23" t="s">
        <v>1321</v>
      </c>
      <c r="F484" s="23" t="s">
        <v>1322</v>
      </c>
      <c r="G484" s="23" t="s">
        <v>3251</v>
      </c>
      <c r="H484" s="23" t="s">
        <v>4176</v>
      </c>
      <c r="I484" s="3">
        <v>41093</v>
      </c>
      <c r="J484" s="23" t="s">
        <v>3274</v>
      </c>
      <c r="K484" s="23" t="s">
        <v>15129</v>
      </c>
      <c r="L484" s="23" t="s">
        <v>4677</v>
      </c>
      <c r="M484" s="23" t="s">
        <v>3275</v>
      </c>
      <c r="N484" s="23" t="s">
        <v>4678</v>
      </c>
      <c r="O484" s="23" t="s">
        <v>4679</v>
      </c>
      <c r="P484" s="3">
        <v>41094</v>
      </c>
      <c r="Q484" s="37" t="s">
        <v>458</v>
      </c>
      <c r="R484" s="23" t="s">
        <v>10393</v>
      </c>
      <c r="S484" s="23" t="s">
        <v>10393</v>
      </c>
      <c r="T484" s="37" t="s">
        <v>4074</v>
      </c>
      <c r="U484" t="s">
        <v>3787</v>
      </c>
      <c r="V484" s="237">
        <v>21</v>
      </c>
      <c r="W484">
        <v>12</v>
      </c>
      <c r="X484">
        <v>12</v>
      </c>
      <c r="Y484">
        <v>43</v>
      </c>
      <c r="Z484">
        <v>46</v>
      </c>
      <c r="AA484">
        <v>37</v>
      </c>
      <c r="AC484" s="26" t="str">
        <f t="shared" si="14"/>
        <v>21º12'12''</v>
      </c>
      <c r="AD484" s="26" t="str">
        <f t="shared" si="15"/>
        <v>43º46'37''</v>
      </c>
    </row>
    <row r="485" spans="1:30" ht="18" customHeight="1">
      <c r="A485" s="23">
        <v>3632</v>
      </c>
      <c r="B485" s="23">
        <v>3632</v>
      </c>
      <c r="C485" s="3">
        <v>41057</v>
      </c>
      <c r="D485" s="3">
        <v>41103</v>
      </c>
      <c r="E485" s="23" t="s">
        <v>1321</v>
      </c>
      <c r="F485" s="23" t="s">
        <v>1322</v>
      </c>
      <c r="G485" s="23" t="s">
        <v>3251</v>
      </c>
      <c r="H485" s="23" t="s">
        <v>5167</v>
      </c>
      <c r="I485" s="3">
        <v>41108</v>
      </c>
      <c r="J485" s="23" t="s">
        <v>3276</v>
      </c>
      <c r="K485" s="23" t="s">
        <v>3277</v>
      </c>
      <c r="L485" s="23" t="s">
        <v>4680</v>
      </c>
      <c r="M485" s="23" t="s">
        <v>3278</v>
      </c>
      <c r="N485" s="23" t="s">
        <v>5168</v>
      </c>
      <c r="O485" s="23" t="s">
        <v>5155</v>
      </c>
      <c r="P485" s="3">
        <v>41108</v>
      </c>
      <c r="Q485" s="23" t="s">
        <v>3464</v>
      </c>
      <c r="R485" s="23" t="s">
        <v>10394</v>
      </c>
      <c r="S485" s="23" t="s">
        <v>10395</v>
      </c>
      <c r="T485" t="s">
        <v>4074</v>
      </c>
      <c r="U485" t="s">
        <v>5194</v>
      </c>
      <c r="V485" s="237">
        <v>12</v>
      </c>
      <c r="W485">
        <v>16</v>
      </c>
      <c r="X485">
        <v>49</v>
      </c>
      <c r="Y485">
        <v>43</v>
      </c>
      <c r="Z485">
        <v>46</v>
      </c>
      <c r="AA485">
        <v>32</v>
      </c>
      <c r="AC485" s="26" t="str">
        <f t="shared" si="14"/>
        <v>12º16'49''</v>
      </c>
      <c r="AD485" s="26" t="str">
        <f t="shared" si="15"/>
        <v>43º46'32''</v>
      </c>
    </row>
    <row r="486" spans="1:30" ht="18" customHeight="1">
      <c r="A486" s="23">
        <v>3633</v>
      </c>
      <c r="B486" s="23">
        <v>3633</v>
      </c>
      <c r="C486" s="3">
        <v>41057</v>
      </c>
      <c r="D486" s="3">
        <v>41103</v>
      </c>
      <c r="E486" s="23" t="s">
        <v>1321</v>
      </c>
      <c r="F486" s="23" t="s">
        <v>1322</v>
      </c>
      <c r="G486" s="23" t="s">
        <v>3251</v>
      </c>
      <c r="H486" s="23" t="s">
        <v>5169</v>
      </c>
      <c r="I486" s="3">
        <v>41109</v>
      </c>
      <c r="J486" s="23" t="s">
        <v>3276</v>
      </c>
      <c r="K486" s="23" t="s">
        <v>3279</v>
      </c>
      <c r="L486" s="23" t="s">
        <v>4681</v>
      </c>
      <c r="M486" s="23" t="s">
        <v>3278</v>
      </c>
      <c r="N486" s="23" t="s">
        <v>5243</v>
      </c>
      <c r="O486" s="23" t="s">
        <v>5179</v>
      </c>
      <c r="P486" s="3">
        <v>41109</v>
      </c>
      <c r="Q486" s="23" t="s">
        <v>3477</v>
      </c>
      <c r="R486" s="23" t="s">
        <v>10396</v>
      </c>
      <c r="S486" s="23" t="s">
        <v>10397</v>
      </c>
      <c r="T486" t="s">
        <v>4074</v>
      </c>
      <c r="U486" t="s">
        <v>5207</v>
      </c>
      <c r="V486" s="237">
        <v>21</v>
      </c>
      <c r="W486">
        <v>12</v>
      </c>
      <c r="X486">
        <v>25</v>
      </c>
      <c r="Y486">
        <v>43</v>
      </c>
      <c r="Z486">
        <v>46</v>
      </c>
      <c r="AA486">
        <v>24</v>
      </c>
      <c r="AC486" s="26" t="str">
        <f t="shared" si="14"/>
        <v>21º12'25''</v>
      </c>
      <c r="AD486" s="26" t="str">
        <f t="shared" si="15"/>
        <v>43º46'24''</v>
      </c>
    </row>
    <row r="487" spans="1:30" ht="18" customHeight="1">
      <c r="A487" s="23">
        <v>3634</v>
      </c>
      <c r="B487" s="23">
        <v>3634</v>
      </c>
      <c r="C487" s="3">
        <v>41057</v>
      </c>
      <c r="D487" s="3">
        <v>41103</v>
      </c>
      <c r="E487" s="23" t="s">
        <v>1321</v>
      </c>
      <c r="F487" s="23" t="s">
        <v>1322</v>
      </c>
      <c r="G487" s="23" t="s">
        <v>3251</v>
      </c>
      <c r="H487" s="23" t="s">
        <v>5170</v>
      </c>
      <c r="I487" s="3">
        <v>41110</v>
      </c>
      <c r="J487" s="23" t="s">
        <v>15391</v>
      </c>
      <c r="K487" s="23" t="s">
        <v>15392</v>
      </c>
      <c r="L487" s="23" t="s">
        <v>4676</v>
      </c>
      <c r="M487" s="23" t="s">
        <v>3278</v>
      </c>
      <c r="N487" s="23" t="s">
        <v>5244</v>
      </c>
      <c r="O487" s="23" t="s">
        <v>4670</v>
      </c>
      <c r="P487" s="3">
        <v>41110</v>
      </c>
      <c r="Q487" s="23" t="s">
        <v>3466</v>
      </c>
      <c r="R487" s="23" t="s">
        <v>10398</v>
      </c>
      <c r="S487" s="23" t="s">
        <v>10399</v>
      </c>
      <c r="T487" t="s">
        <v>4074</v>
      </c>
      <c r="U487" t="s">
        <v>15028</v>
      </c>
      <c r="V487" s="237">
        <v>21</v>
      </c>
      <c r="W487">
        <v>10</v>
      </c>
      <c r="X487">
        <v>33</v>
      </c>
      <c r="Y487">
        <v>43</v>
      </c>
      <c r="Z487">
        <v>44</v>
      </c>
      <c r="AA487">
        <v>58</v>
      </c>
      <c r="AC487" s="26" t="str">
        <f t="shared" si="14"/>
        <v>21º10'33''</v>
      </c>
      <c r="AD487" s="26" t="str">
        <f t="shared" si="15"/>
        <v>43º44'58''</v>
      </c>
    </row>
    <row r="488" spans="1:30" ht="18" customHeight="1">
      <c r="A488" s="23">
        <v>3618</v>
      </c>
      <c r="B488" s="23">
        <v>3618</v>
      </c>
      <c r="C488" s="3">
        <v>41057</v>
      </c>
      <c r="D488" s="3">
        <v>41163</v>
      </c>
      <c r="E488" s="23" t="s">
        <v>1321</v>
      </c>
      <c r="F488" s="23" t="s">
        <v>1322</v>
      </c>
      <c r="G488" s="23" t="s">
        <v>3251</v>
      </c>
      <c r="H488" s="23" t="s">
        <v>7631</v>
      </c>
      <c r="I488" s="3">
        <v>41162</v>
      </c>
      <c r="J488" s="23" t="s">
        <v>3280</v>
      </c>
      <c r="K488" s="23" t="s">
        <v>15130</v>
      </c>
      <c r="L488" s="23" t="s">
        <v>4682</v>
      </c>
      <c r="M488" s="23" t="s">
        <v>3281</v>
      </c>
      <c r="N488" s="23" t="s">
        <v>7632</v>
      </c>
      <c r="O488" s="23" t="s">
        <v>5721</v>
      </c>
      <c r="P488" s="3">
        <v>41171</v>
      </c>
      <c r="Q488" s="37" t="s">
        <v>5245</v>
      </c>
      <c r="R488" s="23" t="s">
        <v>10400</v>
      </c>
      <c r="S488" s="23" t="s">
        <v>10401</v>
      </c>
      <c r="T488" t="s">
        <v>4074</v>
      </c>
      <c r="U488" t="s">
        <v>5194</v>
      </c>
      <c r="V488" s="237">
        <v>21</v>
      </c>
      <c r="W488">
        <v>13</v>
      </c>
      <c r="X488">
        <v>35</v>
      </c>
      <c r="Y488">
        <v>43</v>
      </c>
      <c r="Z488">
        <v>44</v>
      </c>
      <c r="AA488">
        <v>43</v>
      </c>
      <c r="AC488" s="26" t="str">
        <f t="shared" si="14"/>
        <v>21º13'35''</v>
      </c>
      <c r="AD488" s="26" t="str">
        <f t="shared" si="15"/>
        <v>43º44'43''</v>
      </c>
    </row>
    <row r="489" spans="1:30" ht="18" customHeight="1">
      <c r="A489" s="23">
        <v>3635</v>
      </c>
      <c r="B489" s="23">
        <v>3635</v>
      </c>
      <c r="C489" s="3">
        <v>41057</v>
      </c>
      <c r="D489" s="3">
        <v>41145</v>
      </c>
      <c r="E489" s="23" t="s">
        <v>1321</v>
      </c>
      <c r="F489" s="23" t="s">
        <v>1322</v>
      </c>
      <c r="G489" s="23" t="s">
        <v>3251</v>
      </c>
      <c r="H489" s="23" t="s">
        <v>5171</v>
      </c>
      <c r="I489" s="3">
        <v>41110</v>
      </c>
      <c r="J489" s="23" t="s">
        <v>3276</v>
      </c>
      <c r="K489" s="23" t="s">
        <v>3282</v>
      </c>
      <c r="L489" s="23" t="s">
        <v>4683</v>
      </c>
      <c r="M489" s="23" t="s">
        <v>3278</v>
      </c>
      <c r="N489" s="23" t="s">
        <v>5329</v>
      </c>
      <c r="O489" s="23" t="s">
        <v>4670</v>
      </c>
      <c r="P489" s="3">
        <v>41114</v>
      </c>
      <c r="Q489" s="23" t="s">
        <v>3478</v>
      </c>
      <c r="R489" s="23" t="s">
        <v>10402</v>
      </c>
      <c r="S489" s="23" t="s">
        <v>10403</v>
      </c>
      <c r="T489" t="s">
        <v>4074</v>
      </c>
      <c r="U489" t="s">
        <v>4116</v>
      </c>
      <c r="V489" s="237">
        <v>21</v>
      </c>
      <c r="W489">
        <v>17</v>
      </c>
      <c r="X489">
        <v>28</v>
      </c>
      <c r="Y489">
        <v>43</v>
      </c>
      <c r="Z489">
        <v>58</v>
      </c>
      <c r="AA489">
        <v>57</v>
      </c>
      <c r="AC489" s="26" t="str">
        <f t="shared" si="14"/>
        <v>21º17'28''</v>
      </c>
      <c r="AD489" s="26" t="str">
        <f t="shared" si="15"/>
        <v>43º58'57''</v>
      </c>
    </row>
    <row r="490" spans="1:30" ht="18" customHeight="1">
      <c r="A490" s="23">
        <v>3617</v>
      </c>
      <c r="B490" s="23">
        <v>3617</v>
      </c>
      <c r="C490" s="3">
        <v>41057</v>
      </c>
      <c r="D490" s="3">
        <v>41124</v>
      </c>
      <c r="E490" s="23" t="s">
        <v>1330</v>
      </c>
      <c r="F490" s="23" t="s">
        <v>1322</v>
      </c>
      <c r="G490" s="23" t="s">
        <v>3251</v>
      </c>
      <c r="H490" s="23" t="s">
        <v>458</v>
      </c>
      <c r="I490" s="23" t="s">
        <v>458</v>
      </c>
      <c r="J490" s="23" t="s">
        <v>3283</v>
      </c>
      <c r="K490" s="23" t="s">
        <v>3284</v>
      </c>
      <c r="L490" s="23" t="s">
        <v>4684</v>
      </c>
      <c r="M490" s="23" t="s">
        <v>3285</v>
      </c>
      <c r="N490" s="23" t="s">
        <v>458</v>
      </c>
      <c r="O490" s="23" t="s">
        <v>458</v>
      </c>
      <c r="P490" s="23" t="s">
        <v>458</v>
      </c>
      <c r="Q490" s="23" t="s">
        <v>5246</v>
      </c>
      <c r="R490" s="23" t="s">
        <v>458</v>
      </c>
      <c r="S490" s="23" t="s">
        <v>10404</v>
      </c>
      <c r="T490" t="s">
        <v>15024</v>
      </c>
      <c r="U490" s="37" t="s">
        <v>458</v>
      </c>
      <c r="V490" s="237" t="s">
        <v>458</v>
      </c>
      <c r="W490" s="23" t="s">
        <v>458</v>
      </c>
      <c r="X490" s="23" t="s">
        <v>458</v>
      </c>
      <c r="Y490" s="23" t="s">
        <v>458</v>
      </c>
      <c r="Z490" s="23" t="s">
        <v>458</v>
      </c>
      <c r="AA490" s="23" t="s">
        <v>458</v>
      </c>
      <c r="AC490" s="26" t="str">
        <f t="shared" si="14"/>
        <v>-º-'-''</v>
      </c>
      <c r="AD490" s="26" t="str">
        <f t="shared" si="15"/>
        <v>-º-'-''</v>
      </c>
    </row>
    <row r="491" spans="1:30" ht="18" customHeight="1">
      <c r="A491" s="23">
        <v>3621</v>
      </c>
      <c r="B491" s="23">
        <v>3621</v>
      </c>
      <c r="C491" s="3">
        <v>41057</v>
      </c>
      <c r="D491" s="3">
        <v>41102</v>
      </c>
      <c r="E491" s="23" t="s">
        <v>1321</v>
      </c>
      <c r="F491" s="23" t="s">
        <v>1322</v>
      </c>
      <c r="G491" s="23" t="s">
        <v>3251</v>
      </c>
      <c r="H491" s="23" t="s">
        <v>5247</v>
      </c>
      <c r="I491" s="3">
        <v>41114</v>
      </c>
      <c r="J491" s="23" t="s">
        <v>3286</v>
      </c>
      <c r="K491" s="23" t="s">
        <v>4002</v>
      </c>
      <c r="L491" s="23" t="s">
        <v>4676</v>
      </c>
      <c r="M491" s="23" t="s">
        <v>3287</v>
      </c>
      <c r="N491" s="23" t="s">
        <v>5627</v>
      </c>
      <c r="O491" s="23" t="s">
        <v>4973</v>
      </c>
      <c r="P491" s="3">
        <v>41115</v>
      </c>
      <c r="Q491" s="23" t="s">
        <v>458</v>
      </c>
      <c r="R491" s="23" t="s">
        <v>10405</v>
      </c>
      <c r="S491" s="23" t="s">
        <v>10406</v>
      </c>
      <c r="T491" s="37" t="s">
        <v>4074</v>
      </c>
      <c r="U491" t="s">
        <v>15131</v>
      </c>
      <c r="V491" s="237">
        <v>21</v>
      </c>
      <c r="W491">
        <v>14</v>
      </c>
      <c r="X491">
        <v>54</v>
      </c>
      <c r="Y491">
        <v>43</v>
      </c>
      <c r="Z491">
        <v>46</v>
      </c>
      <c r="AA491">
        <v>11</v>
      </c>
      <c r="AC491" s="26" t="str">
        <f t="shared" si="14"/>
        <v>21º14'54''</v>
      </c>
      <c r="AD491" s="26" t="str">
        <f t="shared" si="15"/>
        <v>43º46'11''</v>
      </c>
    </row>
    <row r="492" spans="1:30" ht="18" customHeight="1">
      <c r="A492" s="23">
        <v>3622</v>
      </c>
      <c r="B492" s="23">
        <v>3622</v>
      </c>
      <c r="C492" s="3">
        <v>41057</v>
      </c>
      <c r="D492" s="3">
        <v>41102</v>
      </c>
      <c r="E492" s="23" t="s">
        <v>1321</v>
      </c>
      <c r="F492" s="23" t="s">
        <v>1322</v>
      </c>
      <c r="G492" s="23" t="s">
        <v>3251</v>
      </c>
      <c r="H492" s="23" t="s">
        <v>4685</v>
      </c>
      <c r="I492" s="3">
        <v>41100</v>
      </c>
      <c r="J492" s="23" t="s">
        <v>3288</v>
      </c>
      <c r="K492" s="23" t="s">
        <v>3289</v>
      </c>
      <c r="L492" s="23" t="s">
        <v>4686</v>
      </c>
      <c r="M492" s="23" t="s">
        <v>3290</v>
      </c>
      <c r="N492" s="23" t="s">
        <v>5012</v>
      </c>
      <c r="O492" s="23" t="s">
        <v>1411</v>
      </c>
      <c r="P492" s="3">
        <v>41114</v>
      </c>
      <c r="Q492" s="23" t="s">
        <v>458</v>
      </c>
      <c r="R492" s="23" t="s">
        <v>10407</v>
      </c>
      <c r="S492" s="23" t="s">
        <v>10408</v>
      </c>
      <c r="T492" s="37" t="s">
        <v>15024</v>
      </c>
      <c r="U492" t="s">
        <v>15132</v>
      </c>
      <c r="V492" s="237">
        <v>21</v>
      </c>
      <c r="W492">
        <v>11</v>
      </c>
      <c r="X492">
        <v>56</v>
      </c>
      <c r="Y492">
        <v>43</v>
      </c>
      <c r="Z492">
        <v>45</v>
      </c>
      <c r="AA492">
        <v>33</v>
      </c>
      <c r="AC492" s="26" t="str">
        <f t="shared" si="14"/>
        <v>21º11'56''</v>
      </c>
      <c r="AD492" s="26" t="str">
        <f t="shared" si="15"/>
        <v>43º45'33''</v>
      </c>
    </row>
    <row r="493" spans="1:30" ht="18" customHeight="1">
      <c r="A493" s="23">
        <v>3631</v>
      </c>
      <c r="B493" s="23">
        <v>3631</v>
      </c>
      <c r="C493" s="3">
        <v>41057</v>
      </c>
      <c r="D493" s="3">
        <v>41102</v>
      </c>
      <c r="E493" s="23" t="s">
        <v>1321</v>
      </c>
      <c r="F493" s="23" t="s">
        <v>1322</v>
      </c>
      <c r="G493" s="23" t="s">
        <v>3251</v>
      </c>
      <c r="H493" s="23" t="s">
        <v>5172</v>
      </c>
      <c r="I493" s="3">
        <v>41110</v>
      </c>
      <c r="J493" s="23" t="s">
        <v>3291</v>
      </c>
      <c r="K493" s="23" t="s">
        <v>3292</v>
      </c>
      <c r="L493" s="23" t="s">
        <v>4687</v>
      </c>
      <c r="M493" s="23" t="s">
        <v>3293</v>
      </c>
      <c r="N493" s="23" t="s">
        <v>5248</v>
      </c>
      <c r="O493" s="23" t="s">
        <v>5212</v>
      </c>
      <c r="P493" s="3">
        <v>41110</v>
      </c>
      <c r="Q493" s="23" t="s">
        <v>458</v>
      </c>
      <c r="R493" s="23" t="s">
        <v>10409</v>
      </c>
      <c r="S493" s="23" t="s">
        <v>10410</v>
      </c>
      <c r="T493" s="37" t="s">
        <v>4074</v>
      </c>
      <c r="U493" t="s">
        <v>5213</v>
      </c>
      <c r="V493" s="237">
        <v>21</v>
      </c>
      <c r="W493">
        <v>11</v>
      </c>
      <c r="X493">
        <v>42</v>
      </c>
      <c r="Y493">
        <v>43</v>
      </c>
      <c r="Z493">
        <v>38</v>
      </c>
      <c r="AA493">
        <v>27</v>
      </c>
      <c r="AC493" s="26" t="str">
        <f t="shared" si="14"/>
        <v>21º11'42''</v>
      </c>
      <c r="AD493" s="26" t="str">
        <f t="shared" si="15"/>
        <v>43º38'27''</v>
      </c>
    </row>
    <row r="494" spans="1:30" ht="18" customHeight="1">
      <c r="A494" s="23">
        <v>3623</v>
      </c>
      <c r="B494" s="23">
        <v>3623</v>
      </c>
      <c r="C494" s="3">
        <v>41057</v>
      </c>
      <c r="D494" s="3">
        <v>41102</v>
      </c>
      <c r="E494" s="23" t="s">
        <v>1321</v>
      </c>
      <c r="F494" s="23" t="s">
        <v>1322</v>
      </c>
      <c r="G494" s="23" t="s">
        <v>3251</v>
      </c>
      <c r="H494" s="23" t="s">
        <v>5173</v>
      </c>
      <c r="I494" s="3">
        <v>41110</v>
      </c>
      <c r="J494" s="23" t="s">
        <v>3294</v>
      </c>
      <c r="K494" s="23" t="s">
        <v>4003</v>
      </c>
      <c r="L494" s="23" t="s">
        <v>4688</v>
      </c>
      <c r="M494" s="23" t="s">
        <v>3295</v>
      </c>
      <c r="N494" s="23" t="s">
        <v>5249</v>
      </c>
      <c r="O494" s="23" t="s">
        <v>1339</v>
      </c>
      <c r="P494" s="3">
        <v>41114</v>
      </c>
      <c r="Q494" s="23" t="s">
        <v>458</v>
      </c>
      <c r="R494" s="23" t="s">
        <v>10411</v>
      </c>
      <c r="S494" s="23" t="s">
        <v>10412</v>
      </c>
      <c r="T494" s="37" t="s">
        <v>4074</v>
      </c>
      <c r="U494" t="s">
        <v>15040</v>
      </c>
      <c r="V494" s="237">
        <v>21</v>
      </c>
      <c r="W494">
        <v>11</v>
      </c>
      <c r="X494">
        <v>57</v>
      </c>
      <c r="Y494">
        <v>43</v>
      </c>
      <c r="Z494">
        <v>47</v>
      </c>
      <c r="AA494">
        <v>53</v>
      </c>
      <c r="AC494" s="26" t="str">
        <f t="shared" si="14"/>
        <v>21º11'57''</v>
      </c>
      <c r="AD494" s="26" t="str">
        <f t="shared" si="15"/>
        <v>43º47'53''</v>
      </c>
    </row>
    <row r="495" spans="1:30" ht="18" customHeight="1">
      <c r="A495" s="23">
        <v>3624</v>
      </c>
      <c r="B495" s="23">
        <v>3624</v>
      </c>
      <c r="C495" s="3">
        <v>41057</v>
      </c>
      <c r="D495" s="3">
        <v>41102</v>
      </c>
      <c r="E495" s="23" t="s">
        <v>1321</v>
      </c>
      <c r="F495" s="23" t="s">
        <v>1322</v>
      </c>
      <c r="G495" s="23" t="s">
        <v>3251</v>
      </c>
      <c r="H495" s="23" t="s">
        <v>5013</v>
      </c>
      <c r="I495" s="3">
        <v>41100</v>
      </c>
      <c r="J495" s="23" t="s">
        <v>3296</v>
      </c>
      <c r="K495" s="23" t="s">
        <v>3297</v>
      </c>
      <c r="L495" s="23" t="s">
        <v>4689</v>
      </c>
      <c r="M495" s="23" t="s">
        <v>3298</v>
      </c>
      <c r="N495" s="23" t="s">
        <v>5014</v>
      </c>
      <c r="O495" s="23" t="s">
        <v>5015</v>
      </c>
      <c r="P495" s="3">
        <v>41151</v>
      </c>
      <c r="Q495" s="23" t="s">
        <v>458</v>
      </c>
      <c r="R495" s="23" t="s">
        <v>10413</v>
      </c>
      <c r="S495" s="23" t="s">
        <v>10414</v>
      </c>
      <c r="T495" s="37" t="s">
        <v>4074</v>
      </c>
      <c r="U495" t="s">
        <v>15133</v>
      </c>
      <c r="V495" s="237">
        <v>21</v>
      </c>
      <c r="W495">
        <v>11</v>
      </c>
      <c r="X495">
        <v>45</v>
      </c>
      <c r="Y495">
        <v>43</v>
      </c>
      <c r="Z495">
        <v>47</v>
      </c>
      <c r="AA495">
        <v>31</v>
      </c>
      <c r="AC495" s="26" t="str">
        <f t="shared" si="14"/>
        <v>21º11'45''</v>
      </c>
      <c r="AD495" s="26" t="str">
        <f t="shared" si="15"/>
        <v>43º47'31''</v>
      </c>
    </row>
    <row r="496" spans="1:30" ht="18" customHeight="1">
      <c r="A496" s="23">
        <v>3614</v>
      </c>
      <c r="B496" s="23">
        <v>3614</v>
      </c>
      <c r="C496" s="3">
        <v>41057</v>
      </c>
      <c r="D496" s="3">
        <v>41102</v>
      </c>
      <c r="E496" s="23" t="s">
        <v>1321</v>
      </c>
      <c r="F496" s="23" t="s">
        <v>1322</v>
      </c>
      <c r="G496" s="23" t="s">
        <v>3251</v>
      </c>
      <c r="H496" s="23" t="s">
        <v>5016</v>
      </c>
      <c r="I496" s="3">
        <v>41102</v>
      </c>
      <c r="J496" s="23" t="s">
        <v>3299</v>
      </c>
      <c r="K496" s="23" t="s">
        <v>3300</v>
      </c>
      <c r="L496" s="23" t="s">
        <v>4690</v>
      </c>
      <c r="M496" s="23" t="s">
        <v>3301</v>
      </c>
      <c r="N496" s="23" t="s">
        <v>5017</v>
      </c>
      <c r="O496" s="23" t="s">
        <v>1346</v>
      </c>
      <c r="P496" s="3">
        <v>41102</v>
      </c>
      <c r="Q496" s="23" t="s">
        <v>458</v>
      </c>
      <c r="R496" s="23" t="s">
        <v>10415</v>
      </c>
      <c r="S496" s="23" t="s">
        <v>10416</v>
      </c>
      <c r="T496" s="37" t="s">
        <v>4074</v>
      </c>
      <c r="U496" t="s">
        <v>5145</v>
      </c>
      <c r="V496" s="237">
        <v>21</v>
      </c>
      <c r="W496">
        <v>12</v>
      </c>
      <c r="X496">
        <v>24</v>
      </c>
      <c r="Y496">
        <v>43</v>
      </c>
      <c r="Z496">
        <v>45</v>
      </c>
      <c r="AA496">
        <v>52</v>
      </c>
      <c r="AC496" s="26" t="str">
        <f t="shared" si="14"/>
        <v>21º12'24''</v>
      </c>
      <c r="AD496" s="26" t="str">
        <f t="shared" si="15"/>
        <v>43º45'52''</v>
      </c>
    </row>
    <row r="497" spans="1:30" ht="18" customHeight="1">
      <c r="A497" s="23">
        <v>3613</v>
      </c>
      <c r="B497" s="23">
        <v>3613</v>
      </c>
      <c r="C497" s="3">
        <v>41057</v>
      </c>
      <c r="D497" s="3">
        <v>41102</v>
      </c>
      <c r="E497" s="23" t="s">
        <v>1321</v>
      </c>
      <c r="F497" s="23" t="s">
        <v>1322</v>
      </c>
      <c r="G497" s="23" t="s">
        <v>3251</v>
      </c>
      <c r="H497" s="23" t="s">
        <v>5759</v>
      </c>
      <c r="I497" s="3">
        <v>41122</v>
      </c>
      <c r="J497" s="23" t="s">
        <v>3302</v>
      </c>
      <c r="K497" s="23" t="s">
        <v>4845</v>
      </c>
      <c r="L497" s="23" t="s">
        <v>4691</v>
      </c>
      <c r="M497" s="23" t="s">
        <v>3303</v>
      </c>
      <c r="N497" s="23" t="s">
        <v>5760</v>
      </c>
      <c r="O497" s="23" t="s">
        <v>5761</v>
      </c>
      <c r="P497" s="3">
        <v>41134</v>
      </c>
      <c r="Q497" s="23" t="s">
        <v>458</v>
      </c>
      <c r="R497" s="23" t="s">
        <v>13285</v>
      </c>
      <c r="S497" s="23" t="s">
        <v>10417</v>
      </c>
      <c r="T497" s="37" t="s">
        <v>4074</v>
      </c>
      <c r="U497" s="23" t="s">
        <v>458</v>
      </c>
      <c r="V497" s="237">
        <v>21</v>
      </c>
      <c r="W497">
        <v>13</v>
      </c>
      <c r="X497">
        <v>24</v>
      </c>
      <c r="Y497">
        <v>43</v>
      </c>
      <c r="Z497">
        <v>47</v>
      </c>
      <c r="AA497">
        <v>32</v>
      </c>
      <c r="AC497" s="26" t="str">
        <f t="shared" si="14"/>
        <v>21º13'24''</v>
      </c>
      <c r="AD497" s="26" t="str">
        <f t="shared" si="15"/>
        <v>43º47'32''</v>
      </c>
    </row>
    <row r="498" spans="1:30" ht="18" customHeight="1">
      <c r="A498" s="23">
        <v>3612</v>
      </c>
      <c r="B498" s="23">
        <v>3612</v>
      </c>
      <c r="C498" s="3">
        <v>41057</v>
      </c>
      <c r="D498" s="3">
        <v>41102</v>
      </c>
      <c r="E498" s="23" t="s">
        <v>1321</v>
      </c>
      <c r="F498" s="23" t="s">
        <v>1322</v>
      </c>
      <c r="G498" s="23" t="s">
        <v>3251</v>
      </c>
      <c r="H498" s="23" t="s">
        <v>4692</v>
      </c>
      <c r="I498" s="3">
        <v>41099</v>
      </c>
      <c r="J498" s="23" t="s">
        <v>3304</v>
      </c>
      <c r="K498" s="23" t="s">
        <v>3305</v>
      </c>
      <c r="L498" s="23" t="s">
        <v>4693</v>
      </c>
      <c r="M498" s="23" t="s">
        <v>3306</v>
      </c>
      <c r="N498" s="23" t="s">
        <v>4981</v>
      </c>
      <c r="O498" s="23" t="s">
        <v>4973</v>
      </c>
      <c r="P498" s="3">
        <v>41099</v>
      </c>
      <c r="Q498" s="23" t="s">
        <v>458</v>
      </c>
      <c r="R498" s="23" t="s">
        <v>10418</v>
      </c>
      <c r="S498" s="23" t="s">
        <v>10419</v>
      </c>
      <c r="T498" s="37" t="s">
        <v>4074</v>
      </c>
      <c r="U498" t="s">
        <v>15131</v>
      </c>
      <c r="V498" s="237">
        <v>21</v>
      </c>
      <c r="W498">
        <v>14</v>
      </c>
      <c r="X498">
        <v>54</v>
      </c>
      <c r="Y498">
        <v>43</v>
      </c>
      <c r="Z498">
        <v>46</v>
      </c>
      <c r="AA498">
        <v>11</v>
      </c>
      <c r="AC498" s="26" t="str">
        <f t="shared" si="14"/>
        <v>21º14'54''</v>
      </c>
      <c r="AD498" s="26" t="str">
        <f t="shared" si="15"/>
        <v>43º46'11''</v>
      </c>
    </row>
    <row r="499" spans="1:30" ht="18" customHeight="1">
      <c r="A499" s="23">
        <v>3593</v>
      </c>
      <c r="B499" s="23">
        <v>3593</v>
      </c>
      <c r="C499" s="3">
        <v>41057</v>
      </c>
      <c r="D499" s="3">
        <v>41117</v>
      </c>
      <c r="E499" s="23" t="s">
        <v>1321</v>
      </c>
      <c r="F499" s="23" t="s">
        <v>1322</v>
      </c>
      <c r="G499" s="23" t="s">
        <v>3307</v>
      </c>
      <c r="H499" s="23" t="s">
        <v>6065</v>
      </c>
      <c r="I499" s="3">
        <v>41134</v>
      </c>
      <c r="J499" s="23" t="s">
        <v>3308</v>
      </c>
      <c r="K499" s="23" t="s">
        <v>3309</v>
      </c>
      <c r="L499" s="23" t="s">
        <v>4694</v>
      </c>
      <c r="M499" s="23" t="s">
        <v>3310</v>
      </c>
      <c r="N499" s="23" t="s">
        <v>6066</v>
      </c>
      <c r="O499" s="23" t="s">
        <v>6228</v>
      </c>
      <c r="P499" s="3">
        <v>41134</v>
      </c>
      <c r="Q499" s="23" t="s">
        <v>4695</v>
      </c>
      <c r="R499" s="23" t="s">
        <v>10420</v>
      </c>
      <c r="S499" s="23" t="s">
        <v>10421</v>
      </c>
      <c r="T499" t="s">
        <v>4074</v>
      </c>
      <c r="U499" t="s">
        <v>15045</v>
      </c>
      <c r="V499" s="237">
        <v>20</v>
      </c>
      <c r="W499">
        <v>21</v>
      </c>
      <c r="X499">
        <v>26</v>
      </c>
      <c r="Y499">
        <v>43</v>
      </c>
      <c r="Z499">
        <v>37</v>
      </c>
      <c r="AA499">
        <v>8</v>
      </c>
      <c r="AC499" s="26" t="str">
        <f t="shared" si="14"/>
        <v>20º21'26''</v>
      </c>
      <c r="AD499" s="26" t="str">
        <f t="shared" si="15"/>
        <v>43º37'8''</v>
      </c>
    </row>
    <row r="500" spans="1:30" ht="18" customHeight="1">
      <c r="A500" s="23">
        <v>3594</v>
      </c>
      <c r="B500" s="23">
        <v>3594</v>
      </c>
      <c r="C500" s="3">
        <v>41057</v>
      </c>
      <c r="D500" s="3">
        <v>41117</v>
      </c>
      <c r="E500" s="23" t="s">
        <v>1321</v>
      </c>
      <c r="F500" s="23" t="s">
        <v>1555</v>
      </c>
      <c r="G500" s="23" t="s">
        <v>3311</v>
      </c>
      <c r="H500" s="23" t="s">
        <v>9405</v>
      </c>
      <c r="I500" s="23" t="s">
        <v>458</v>
      </c>
      <c r="J500" s="23" t="s">
        <v>3312</v>
      </c>
      <c r="K500" s="23" t="s">
        <v>3313</v>
      </c>
      <c r="L500" s="23" t="s">
        <v>4696</v>
      </c>
      <c r="M500" s="23" t="s">
        <v>4697</v>
      </c>
      <c r="N500" s="23" t="s">
        <v>9406</v>
      </c>
      <c r="O500" s="23" t="s">
        <v>9407</v>
      </c>
      <c r="P500" s="3">
        <v>41234</v>
      </c>
      <c r="Q500" s="23" t="s">
        <v>4698</v>
      </c>
      <c r="R500" s="23" t="s">
        <v>10422</v>
      </c>
      <c r="S500" s="23" t="s">
        <v>10423</v>
      </c>
      <c r="T500" t="s">
        <v>15024</v>
      </c>
      <c r="U500" t="s">
        <v>15134</v>
      </c>
      <c r="V500" s="237">
        <v>18</v>
      </c>
      <c r="W500">
        <v>19</v>
      </c>
      <c r="X500">
        <v>28</v>
      </c>
      <c r="Y500">
        <v>42</v>
      </c>
      <c r="Z500">
        <v>8</v>
      </c>
      <c r="AA500">
        <v>36</v>
      </c>
      <c r="AC500" s="26" t="str">
        <f t="shared" si="14"/>
        <v>18º19'28''</v>
      </c>
      <c r="AD500" s="26" t="str">
        <f t="shared" si="15"/>
        <v>42º8'36''</v>
      </c>
    </row>
    <row r="501" spans="1:30" ht="18" customHeight="1">
      <c r="A501" s="23">
        <v>3595</v>
      </c>
      <c r="B501" s="23">
        <v>3595</v>
      </c>
      <c r="C501" s="3">
        <v>41057</v>
      </c>
      <c r="D501" s="3">
        <v>41102</v>
      </c>
      <c r="E501" s="23" t="s">
        <v>1321</v>
      </c>
      <c r="F501" s="23" t="s">
        <v>1555</v>
      </c>
      <c r="G501" s="23" t="s">
        <v>3314</v>
      </c>
      <c r="H501" s="23" t="s">
        <v>4699</v>
      </c>
      <c r="I501" s="3">
        <v>41094</v>
      </c>
      <c r="J501" s="23" t="s">
        <v>3315</v>
      </c>
      <c r="K501" s="23" t="s">
        <v>3316</v>
      </c>
      <c r="L501" s="23" t="s">
        <v>4700</v>
      </c>
      <c r="M501" s="23" t="s">
        <v>3317</v>
      </c>
      <c r="N501" s="23" t="s">
        <v>4701</v>
      </c>
      <c r="O501" s="23" t="s">
        <v>1585</v>
      </c>
      <c r="P501" s="3">
        <v>41094</v>
      </c>
      <c r="Q501" s="23" t="s">
        <v>458</v>
      </c>
      <c r="R501" s="23" t="s">
        <v>10424</v>
      </c>
      <c r="S501" s="23" t="s">
        <v>10425</v>
      </c>
      <c r="T501" s="37" t="s">
        <v>15024</v>
      </c>
      <c r="U501" t="s">
        <v>4258</v>
      </c>
      <c r="V501" s="237">
        <v>19</v>
      </c>
      <c r="W501">
        <v>42</v>
      </c>
      <c r="X501">
        <v>37</v>
      </c>
      <c r="Y501">
        <v>44</v>
      </c>
      <c r="Z501">
        <v>33</v>
      </c>
      <c r="AA501">
        <v>24</v>
      </c>
      <c r="AC501" s="26" t="str">
        <f t="shared" si="14"/>
        <v>19º42'37''</v>
      </c>
      <c r="AD501" s="26" t="str">
        <f t="shared" si="15"/>
        <v>44º33'24''</v>
      </c>
    </row>
    <row r="502" spans="1:30" ht="18" customHeight="1">
      <c r="A502" s="23">
        <v>3596</v>
      </c>
      <c r="B502" s="23">
        <v>3596</v>
      </c>
      <c r="C502" s="3">
        <v>41057</v>
      </c>
      <c r="D502" s="3">
        <v>41117</v>
      </c>
      <c r="E502" s="23" t="s">
        <v>1321</v>
      </c>
      <c r="F502" s="23" t="s">
        <v>1322</v>
      </c>
      <c r="G502" s="23" t="s">
        <v>3318</v>
      </c>
      <c r="H502" s="23" t="s">
        <v>6067</v>
      </c>
      <c r="I502" s="3">
        <v>41131</v>
      </c>
      <c r="J502" s="23" t="s">
        <v>15759</v>
      </c>
      <c r="K502" s="23" t="s">
        <v>4702</v>
      </c>
      <c r="L502" s="23" t="s">
        <v>4703</v>
      </c>
      <c r="M502" s="23" t="s">
        <v>3319</v>
      </c>
      <c r="N502" s="23" t="s">
        <v>6068</v>
      </c>
      <c r="O502" s="23" t="s">
        <v>3987</v>
      </c>
      <c r="P502" s="3">
        <v>41131</v>
      </c>
      <c r="Q502" s="23" t="s">
        <v>4704</v>
      </c>
      <c r="R502" s="23" t="s">
        <v>10426</v>
      </c>
      <c r="S502" s="23" t="s">
        <v>10427</v>
      </c>
      <c r="T502" t="s">
        <v>4074</v>
      </c>
      <c r="U502" t="s">
        <v>15135</v>
      </c>
      <c r="V502" s="237">
        <v>22</v>
      </c>
      <c r="W502">
        <v>19</v>
      </c>
      <c r="X502">
        <v>45</v>
      </c>
      <c r="Y502">
        <v>45</v>
      </c>
      <c r="Z502">
        <v>31</v>
      </c>
      <c r="AA502">
        <v>31</v>
      </c>
      <c r="AC502" s="26" t="str">
        <f t="shared" si="14"/>
        <v>22º19'45''</v>
      </c>
      <c r="AD502" s="26" t="str">
        <f t="shared" si="15"/>
        <v>45º31'31''</v>
      </c>
    </row>
    <row r="503" spans="1:30" ht="18" customHeight="1">
      <c r="A503" s="23">
        <v>3597</v>
      </c>
      <c r="B503" s="23">
        <v>3597</v>
      </c>
      <c r="C503" s="3">
        <v>41057</v>
      </c>
      <c r="D503" s="3">
        <v>41117</v>
      </c>
      <c r="E503" s="23" t="s">
        <v>1321</v>
      </c>
      <c r="F503" s="23" t="s">
        <v>1555</v>
      </c>
      <c r="G503" s="23" t="s">
        <v>3320</v>
      </c>
      <c r="H503" s="23" t="s">
        <v>7284</v>
      </c>
      <c r="I503" s="3">
        <v>41138</v>
      </c>
      <c r="J503" s="23" t="s">
        <v>3321</v>
      </c>
      <c r="K503" s="23" t="s">
        <v>4705</v>
      </c>
      <c r="L503" s="23" t="s">
        <v>4706</v>
      </c>
      <c r="M503" s="23" t="s">
        <v>4707</v>
      </c>
      <c r="N503" s="23" t="s">
        <v>7285</v>
      </c>
      <c r="O503" s="23" t="s">
        <v>3785</v>
      </c>
      <c r="P503" s="3">
        <v>41163</v>
      </c>
      <c r="Q503" s="23" t="s">
        <v>4708</v>
      </c>
      <c r="R503" s="23" t="s">
        <v>10428</v>
      </c>
      <c r="S503" s="23" t="s">
        <v>10429</v>
      </c>
      <c r="T503" t="s">
        <v>4074</v>
      </c>
      <c r="U503" s="23" t="s">
        <v>458</v>
      </c>
      <c r="V503" s="237">
        <v>20</v>
      </c>
      <c r="W503">
        <v>10</v>
      </c>
      <c r="X503">
        <v>13</v>
      </c>
      <c r="Y503">
        <v>42</v>
      </c>
      <c r="Z503">
        <v>31</v>
      </c>
      <c r="AA503">
        <v>26</v>
      </c>
      <c r="AC503" s="26" t="str">
        <f t="shared" si="14"/>
        <v>20º10'13''</v>
      </c>
      <c r="AD503" s="26" t="str">
        <f t="shared" si="15"/>
        <v>42º31'26''</v>
      </c>
    </row>
    <row r="504" spans="1:30" ht="18" customHeight="1">
      <c r="A504" s="23">
        <v>3598</v>
      </c>
      <c r="B504" s="23">
        <v>3598</v>
      </c>
      <c r="C504" s="3">
        <v>41057</v>
      </c>
      <c r="D504" s="3">
        <v>41102</v>
      </c>
      <c r="E504" s="23" t="s">
        <v>1321</v>
      </c>
      <c r="F504" s="23" t="s">
        <v>1555</v>
      </c>
      <c r="G504" s="23" t="s">
        <v>3322</v>
      </c>
      <c r="H504" s="23" t="s">
        <v>4709</v>
      </c>
      <c r="I504" s="3">
        <v>41093</v>
      </c>
      <c r="J504" s="23" t="s">
        <v>3323</v>
      </c>
      <c r="K504" s="23" t="s">
        <v>4087</v>
      </c>
      <c r="L504" s="23" t="s">
        <v>4710</v>
      </c>
      <c r="M504" s="23" t="s">
        <v>3324</v>
      </c>
      <c r="N504" s="23" t="s">
        <v>4711</v>
      </c>
      <c r="O504" s="23" t="s">
        <v>3802</v>
      </c>
      <c r="P504" s="3">
        <v>41093</v>
      </c>
      <c r="Q504" s="23" t="s">
        <v>458</v>
      </c>
      <c r="R504" s="23" t="s">
        <v>10430</v>
      </c>
      <c r="S504" s="23" t="s">
        <v>10431</v>
      </c>
      <c r="T504" s="37" t="s">
        <v>4074</v>
      </c>
      <c r="U504" t="s">
        <v>15136</v>
      </c>
      <c r="V504" s="237">
        <v>19</v>
      </c>
      <c r="W504">
        <v>17</v>
      </c>
      <c r="X504">
        <v>34</v>
      </c>
      <c r="Y504">
        <v>43</v>
      </c>
      <c r="Z504">
        <v>10</v>
      </c>
      <c r="AA504">
        <v>34</v>
      </c>
      <c r="AC504" s="26" t="str">
        <f t="shared" si="14"/>
        <v>19º17'34''</v>
      </c>
      <c r="AD504" s="26" t="str">
        <f t="shared" si="15"/>
        <v>43º10'34''</v>
      </c>
    </row>
    <row r="505" spans="1:30" ht="18" customHeight="1">
      <c r="A505" s="23">
        <v>3599</v>
      </c>
      <c r="B505" s="23">
        <v>3599</v>
      </c>
      <c r="C505" s="3">
        <v>41057</v>
      </c>
      <c r="D505" s="3">
        <v>41102</v>
      </c>
      <c r="E505" s="23" t="s">
        <v>1321</v>
      </c>
      <c r="F505" s="23" t="s">
        <v>1555</v>
      </c>
      <c r="G505" s="23" t="s">
        <v>3325</v>
      </c>
      <c r="H505" s="23" t="s">
        <v>4712</v>
      </c>
      <c r="I505" s="3">
        <v>41096</v>
      </c>
      <c r="J505" s="23" t="s">
        <v>4088</v>
      </c>
      <c r="K505" s="23" t="s">
        <v>4089</v>
      </c>
      <c r="L505" s="23" t="s">
        <v>4713</v>
      </c>
      <c r="M505" s="23" t="s">
        <v>5018</v>
      </c>
      <c r="N505" s="23" t="s">
        <v>4846</v>
      </c>
      <c r="O505" s="23" t="s">
        <v>4847</v>
      </c>
      <c r="P505" s="3">
        <v>41103</v>
      </c>
      <c r="Q505" s="23" t="s">
        <v>458</v>
      </c>
      <c r="R505" s="23" t="s">
        <v>10432</v>
      </c>
      <c r="S505" s="23" t="s">
        <v>10433</v>
      </c>
      <c r="T505" s="37" t="s">
        <v>15024</v>
      </c>
      <c r="U505" t="s">
        <v>4824</v>
      </c>
      <c r="V505" s="237">
        <v>20</v>
      </c>
      <c r="W505">
        <v>2</v>
      </c>
      <c r="X505">
        <v>6</v>
      </c>
      <c r="Y505">
        <v>44</v>
      </c>
      <c r="Z505">
        <v>8</v>
      </c>
      <c r="AA505">
        <v>32</v>
      </c>
      <c r="AC505" s="26" t="str">
        <f t="shared" si="14"/>
        <v>20º2'6''</v>
      </c>
      <c r="AD505" s="26" t="str">
        <f t="shared" si="15"/>
        <v>44º8'32''</v>
      </c>
    </row>
    <row r="506" spans="1:30" ht="18" customHeight="1">
      <c r="A506" s="23">
        <v>3600</v>
      </c>
      <c r="B506" s="23">
        <v>3600</v>
      </c>
      <c r="C506" s="3">
        <v>41057</v>
      </c>
      <c r="D506" s="3">
        <v>41117</v>
      </c>
      <c r="E506" s="23" t="s">
        <v>1321</v>
      </c>
      <c r="F506" s="23" t="s">
        <v>1555</v>
      </c>
      <c r="G506" s="23" t="s">
        <v>3326</v>
      </c>
      <c r="H506" s="23" t="s">
        <v>6960</v>
      </c>
      <c r="I506" s="3">
        <v>41138</v>
      </c>
      <c r="J506" s="23" t="s">
        <v>3327</v>
      </c>
      <c r="K506" s="23" t="s">
        <v>4714</v>
      </c>
      <c r="L506" s="23" t="s">
        <v>4715</v>
      </c>
      <c r="M506" s="23" t="s">
        <v>3328</v>
      </c>
      <c r="N506" s="23" t="s">
        <v>6961</v>
      </c>
      <c r="O506" s="23" t="s">
        <v>3785</v>
      </c>
      <c r="P506" s="3">
        <v>41157</v>
      </c>
      <c r="Q506" s="23" t="s">
        <v>4716</v>
      </c>
      <c r="R506" s="23" t="s">
        <v>10434</v>
      </c>
      <c r="S506" s="23" t="s">
        <v>10435</v>
      </c>
      <c r="T506" t="s">
        <v>4074</v>
      </c>
      <c r="U506" t="s">
        <v>15137</v>
      </c>
      <c r="V506" s="237">
        <v>22</v>
      </c>
      <c r="W506">
        <v>28</v>
      </c>
      <c r="X506">
        <v>4</v>
      </c>
      <c r="Y506">
        <v>45</v>
      </c>
      <c r="Z506">
        <v>24</v>
      </c>
      <c r="AA506">
        <v>16</v>
      </c>
      <c r="AC506" s="26" t="str">
        <f t="shared" si="14"/>
        <v>22º28'4''</v>
      </c>
      <c r="AD506" s="26" t="str">
        <f t="shared" si="15"/>
        <v>45º24'16''</v>
      </c>
    </row>
    <row r="507" spans="1:30" ht="18" customHeight="1">
      <c r="A507" s="23">
        <v>3601</v>
      </c>
      <c r="B507" s="23">
        <v>3601</v>
      </c>
      <c r="C507" s="3">
        <v>41057</v>
      </c>
      <c r="D507" s="3">
        <v>41183</v>
      </c>
      <c r="E507" s="23" t="s">
        <v>1321</v>
      </c>
      <c r="F507" s="23" t="s">
        <v>1322</v>
      </c>
      <c r="G507" s="23" t="s">
        <v>3329</v>
      </c>
      <c r="H507" s="23" t="s">
        <v>16143</v>
      </c>
      <c r="I507" s="3">
        <v>41149</v>
      </c>
      <c r="J507" s="23" t="s">
        <v>3330</v>
      </c>
      <c r="K507" s="23" t="s">
        <v>3331</v>
      </c>
      <c r="L507" s="23" t="s">
        <v>4717</v>
      </c>
      <c r="M507" s="23" t="s">
        <v>4718</v>
      </c>
      <c r="N507" s="23" t="s">
        <v>16144</v>
      </c>
      <c r="O507" s="23" t="s">
        <v>2800</v>
      </c>
      <c r="P507" s="23">
        <v>41367</v>
      </c>
      <c r="Q507" s="37" t="s">
        <v>8253</v>
      </c>
      <c r="R507" s="23" t="s">
        <v>16145</v>
      </c>
      <c r="S507" s="23" t="s">
        <v>10436</v>
      </c>
      <c r="T507" t="s">
        <v>15024</v>
      </c>
      <c r="U507" s="37" t="s">
        <v>16146</v>
      </c>
      <c r="V507" s="237">
        <v>19</v>
      </c>
      <c r="W507" s="23">
        <v>45</v>
      </c>
      <c r="X507" s="23">
        <v>54</v>
      </c>
      <c r="Y507" s="23">
        <v>41</v>
      </c>
      <c r="Z507" s="23">
        <v>36</v>
      </c>
      <c r="AA507" s="23">
        <v>56</v>
      </c>
      <c r="AC507" s="26" t="str">
        <f t="shared" si="14"/>
        <v>19º45'54''</v>
      </c>
      <c r="AD507" s="26" t="str">
        <f t="shared" si="15"/>
        <v>41º36'56''</v>
      </c>
    </row>
    <row r="508" spans="1:30" ht="18" customHeight="1">
      <c r="A508" s="23">
        <v>3602</v>
      </c>
      <c r="B508" s="23">
        <v>3602</v>
      </c>
      <c r="C508" s="3">
        <v>41057</v>
      </c>
      <c r="D508" s="3">
        <v>41333</v>
      </c>
      <c r="E508" s="23" t="s">
        <v>1321</v>
      </c>
      <c r="F508" s="23" t="s">
        <v>1322</v>
      </c>
      <c r="G508" s="23" t="s">
        <v>3332</v>
      </c>
      <c r="H508" s="23" t="s">
        <v>5019</v>
      </c>
      <c r="I508" s="3">
        <v>41100</v>
      </c>
      <c r="J508" s="23" t="s">
        <v>3333</v>
      </c>
      <c r="K508" s="23" t="s">
        <v>15138</v>
      </c>
      <c r="L508" s="23" t="s">
        <v>4719</v>
      </c>
      <c r="M508" s="23" t="s">
        <v>3334</v>
      </c>
      <c r="N508" s="23" t="s">
        <v>17835</v>
      </c>
      <c r="O508" s="23" t="s">
        <v>7278</v>
      </c>
      <c r="P508" s="23">
        <v>41387</v>
      </c>
      <c r="Q508" s="23" t="s">
        <v>15677</v>
      </c>
      <c r="R508" s="23" t="s">
        <v>10437</v>
      </c>
      <c r="S508" s="23" t="s">
        <v>10438</v>
      </c>
      <c r="T508" t="s">
        <v>15024</v>
      </c>
      <c r="U508" s="23" t="s">
        <v>17836</v>
      </c>
      <c r="V508" s="237">
        <v>19</v>
      </c>
      <c r="W508" s="23">
        <v>39</v>
      </c>
      <c r="X508" s="23">
        <v>12</v>
      </c>
      <c r="Y508" s="23">
        <v>43</v>
      </c>
      <c r="Z508" s="23">
        <v>41</v>
      </c>
      <c r="AA508" s="23">
        <v>25</v>
      </c>
      <c r="AC508" s="26" t="str">
        <f t="shared" si="14"/>
        <v>19º39'12''</v>
      </c>
      <c r="AD508" s="26" t="str">
        <f t="shared" si="15"/>
        <v>43º41'25''</v>
      </c>
    </row>
    <row r="509" spans="1:30" ht="18" customHeight="1">
      <c r="A509" s="23">
        <v>3603</v>
      </c>
      <c r="B509" s="23">
        <v>3603</v>
      </c>
      <c r="C509" s="3">
        <v>41057</v>
      </c>
      <c r="D509" s="3">
        <v>41117</v>
      </c>
      <c r="E509" s="23" t="s">
        <v>1321</v>
      </c>
      <c r="F509" s="23" t="s">
        <v>1555</v>
      </c>
      <c r="G509" s="23" t="s">
        <v>3335</v>
      </c>
      <c r="H509" s="23" t="s">
        <v>7286</v>
      </c>
      <c r="I509" s="3">
        <v>41164</v>
      </c>
      <c r="J509" s="23" t="s">
        <v>3336</v>
      </c>
      <c r="K509" s="23" t="s">
        <v>3337</v>
      </c>
      <c r="L509" s="23" t="s">
        <v>4720</v>
      </c>
      <c r="M509" s="23" t="s">
        <v>4721</v>
      </c>
      <c r="N509" s="23" t="s">
        <v>7287</v>
      </c>
      <c r="O509" s="23" t="s">
        <v>5143</v>
      </c>
      <c r="P509" s="3">
        <v>41165</v>
      </c>
      <c r="Q509" s="37" t="s">
        <v>4722</v>
      </c>
      <c r="R509" s="23" t="s">
        <v>10439</v>
      </c>
      <c r="S509" s="23" t="s">
        <v>10440</v>
      </c>
      <c r="T509" t="s">
        <v>4074</v>
      </c>
      <c r="U509" t="s">
        <v>5194</v>
      </c>
      <c r="V509" s="237">
        <v>19</v>
      </c>
      <c r="W509">
        <v>16</v>
      </c>
      <c r="X509">
        <v>55</v>
      </c>
      <c r="Y509">
        <v>42</v>
      </c>
      <c r="Z509">
        <v>0</v>
      </c>
      <c r="AA509">
        <v>18</v>
      </c>
      <c r="AC509" s="26" t="str">
        <f t="shared" si="14"/>
        <v>19º16'55''</v>
      </c>
      <c r="AD509" s="26" t="str">
        <f t="shared" si="15"/>
        <v>42º0'18''</v>
      </c>
    </row>
    <row r="510" spans="1:30" ht="18" customHeight="1">
      <c r="A510" s="23">
        <v>3604</v>
      </c>
      <c r="B510" s="23">
        <v>3604</v>
      </c>
      <c r="C510" s="3">
        <v>41057</v>
      </c>
      <c r="D510" s="3">
        <v>41102</v>
      </c>
      <c r="E510" s="23" t="s">
        <v>1321</v>
      </c>
      <c r="F510" s="23" t="s">
        <v>1322</v>
      </c>
      <c r="G510" s="23" t="s">
        <v>3338</v>
      </c>
      <c r="H510" s="23" t="s">
        <v>4232</v>
      </c>
      <c r="I510" s="3">
        <v>41093</v>
      </c>
      <c r="J510" s="23" t="s">
        <v>3339</v>
      </c>
      <c r="K510" s="23" t="s">
        <v>3340</v>
      </c>
      <c r="L510" s="23" t="s">
        <v>4723</v>
      </c>
      <c r="M510" s="23" t="s">
        <v>3341</v>
      </c>
      <c r="N510" s="23" t="s">
        <v>4724</v>
      </c>
      <c r="O510" s="23" t="s">
        <v>1733</v>
      </c>
      <c r="P510" s="3">
        <v>41093</v>
      </c>
      <c r="Q510" s="23" t="s">
        <v>458</v>
      </c>
      <c r="R510" s="23" t="s">
        <v>10441</v>
      </c>
      <c r="S510" s="23" t="s">
        <v>10442</v>
      </c>
      <c r="T510" s="37" t="s">
        <v>4074</v>
      </c>
      <c r="U510" t="s">
        <v>4257</v>
      </c>
      <c r="V510" s="237">
        <v>21</v>
      </c>
      <c r="W510">
        <v>52</v>
      </c>
      <c r="X510">
        <v>40</v>
      </c>
      <c r="Y510">
        <v>45</v>
      </c>
      <c r="Z510">
        <v>47</v>
      </c>
      <c r="AA510">
        <v>30</v>
      </c>
      <c r="AC510" s="26" t="str">
        <f t="shared" si="14"/>
        <v>21º52'40''</v>
      </c>
      <c r="AD510" s="26" t="str">
        <f t="shared" si="15"/>
        <v>45º47'30''</v>
      </c>
    </row>
    <row r="511" spans="1:30" ht="18" customHeight="1">
      <c r="A511" s="23">
        <v>3581</v>
      </c>
      <c r="B511" s="23">
        <v>3581</v>
      </c>
      <c r="C511" s="3">
        <v>41057</v>
      </c>
      <c r="D511" s="3">
        <v>41102</v>
      </c>
      <c r="E511" s="23" t="s">
        <v>1321</v>
      </c>
      <c r="F511" s="23" t="s">
        <v>1322</v>
      </c>
      <c r="G511" s="23" t="s">
        <v>3342</v>
      </c>
      <c r="H511" s="23" t="s">
        <v>6261</v>
      </c>
      <c r="I511" s="3">
        <v>41135</v>
      </c>
      <c r="J511" s="23" t="s">
        <v>3343</v>
      </c>
      <c r="K511" s="23" t="s">
        <v>4004</v>
      </c>
      <c r="L511" s="23" t="s">
        <v>4725</v>
      </c>
      <c r="M511" s="23" t="s">
        <v>3344</v>
      </c>
      <c r="N511" s="23" t="s">
        <v>6262</v>
      </c>
      <c r="O511" s="23" t="s">
        <v>4973</v>
      </c>
      <c r="P511" s="3">
        <v>41135</v>
      </c>
      <c r="Q511" s="37" t="s">
        <v>458</v>
      </c>
      <c r="R511" s="23" t="s">
        <v>10443</v>
      </c>
      <c r="S511" s="23" t="s">
        <v>10444</v>
      </c>
      <c r="T511" s="37" t="s">
        <v>4074</v>
      </c>
      <c r="U511" t="s">
        <v>4257</v>
      </c>
      <c r="V511" s="237">
        <v>18</v>
      </c>
      <c r="W511">
        <v>25</v>
      </c>
      <c r="X511">
        <v>10</v>
      </c>
      <c r="Y511">
        <v>46</v>
      </c>
      <c r="Z511">
        <v>25</v>
      </c>
      <c r="AA511">
        <v>12</v>
      </c>
      <c r="AC511" s="26" t="str">
        <f t="shared" si="14"/>
        <v>18º25'10''</v>
      </c>
      <c r="AD511" s="26" t="str">
        <f t="shared" si="15"/>
        <v>46º25'12''</v>
      </c>
    </row>
    <row r="512" spans="1:30" ht="18" customHeight="1">
      <c r="A512" s="23">
        <v>3583</v>
      </c>
      <c r="B512" s="23">
        <v>3583</v>
      </c>
      <c r="C512" s="3">
        <v>41057</v>
      </c>
      <c r="D512" s="3">
        <v>41102</v>
      </c>
      <c r="E512" s="23" t="s">
        <v>1321</v>
      </c>
      <c r="F512" s="23" t="s">
        <v>1322</v>
      </c>
      <c r="G512" s="23" t="s">
        <v>3345</v>
      </c>
      <c r="H512" s="23" t="s">
        <v>5174</v>
      </c>
      <c r="I512" s="3">
        <v>41110</v>
      </c>
      <c r="J512" s="23" t="s">
        <v>3346</v>
      </c>
      <c r="K512" s="23" t="s">
        <v>3347</v>
      </c>
      <c r="L512" s="23" t="s">
        <v>4726</v>
      </c>
      <c r="M512" s="23" t="s">
        <v>3348</v>
      </c>
      <c r="N512" s="23" t="s">
        <v>5250</v>
      </c>
      <c r="O512" s="23" t="s">
        <v>458</v>
      </c>
      <c r="P512" s="3">
        <v>41110</v>
      </c>
      <c r="Q512" s="23" t="s">
        <v>458</v>
      </c>
      <c r="R512" s="23" t="s">
        <v>10445</v>
      </c>
      <c r="S512" s="23" t="s">
        <v>10446</v>
      </c>
      <c r="T512" s="37" t="s">
        <v>4074</v>
      </c>
      <c r="U512" t="s">
        <v>15139</v>
      </c>
      <c r="V512" s="237">
        <v>20</v>
      </c>
      <c r="W512">
        <v>14</v>
      </c>
      <c r="X512">
        <v>39</v>
      </c>
      <c r="Y512">
        <v>41</v>
      </c>
      <c r="Z512">
        <v>59</v>
      </c>
      <c r="AA512">
        <v>5</v>
      </c>
      <c r="AC512" s="26" t="str">
        <f t="shared" si="14"/>
        <v>20º14'39''</v>
      </c>
      <c r="AD512" s="26" t="str">
        <f t="shared" si="15"/>
        <v>41º59'5''</v>
      </c>
    </row>
    <row r="513" spans="1:30" ht="18" customHeight="1">
      <c r="A513" s="23">
        <v>3584</v>
      </c>
      <c r="B513" s="23">
        <v>3584</v>
      </c>
      <c r="C513" s="3">
        <v>41057</v>
      </c>
      <c r="D513" s="3">
        <v>41102</v>
      </c>
      <c r="E513" s="23" t="s">
        <v>1321</v>
      </c>
      <c r="F513" s="23" t="s">
        <v>1555</v>
      </c>
      <c r="G513" s="23" t="s">
        <v>3349</v>
      </c>
      <c r="H513" s="23" t="s">
        <v>5020</v>
      </c>
      <c r="I513" s="3">
        <v>41101</v>
      </c>
      <c r="J513" s="23" t="s">
        <v>4090</v>
      </c>
      <c r="K513" s="23" t="s">
        <v>4091</v>
      </c>
      <c r="L513" s="23" t="s">
        <v>4727</v>
      </c>
      <c r="M513" s="23" t="s">
        <v>3350</v>
      </c>
      <c r="N513" s="23" t="s">
        <v>5021</v>
      </c>
      <c r="O513" s="23" t="s">
        <v>5022</v>
      </c>
      <c r="P513" s="3">
        <v>41103</v>
      </c>
      <c r="Q513" s="37" t="s">
        <v>458</v>
      </c>
      <c r="R513" s="23" t="s">
        <v>10447</v>
      </c>
      <c r="S513" s="23" t="s">
        <v>10448</v>
      </c>
      <c r="T513" s="37" t="s">
        <v>4074</v>
      </c>
      <c r="U513" t="s">
        <v>4116</v>
      </c>
      <c r="V513" s="237">
        <v>20</v>
      </c>
      <c r="W513">
        <v>14</v>
      </c>
      <c r="X513">
        <v>38</v>
      </c>
      <c r="Y513">
        <v>42</v>
      </c>
      <c r="Z513">
        <v>53</v>
      </c>
      <c r="AA513">
        <v>44</v>
      </c>
      <c r="AC513" s="26" t="str">
        <f t="shared" si="14"/>
        <v>20º14'38''</v>
      </c>
      <c r="AD513" s="26" t="str">
        <f t="shared" si="15"/>
        <v>42º53'44''</v>
      </c>
    </row>
    <row r="514" spans="1:30" ht="18" customHeight="1">
      <c r="A514" s="23">
        <v>3585</v>
      </c>
      <c r="B514" s="23">
        <v>3585</v>
      </c>
      <c r="C514" s="3">
        <v>41057</v>
      </c>
      <c r="D514" s="3">
        <v>41296</v>
      </c>
      <c r="E514" s="23" t="s">
        <v>1321</v>
      </c>
      <c r="F514" s="23" t="s">
        <v>1322</v>
      </c>
      <c r="G514" s="23" t="s">
        <v>3351</v>
      </c>
      <c r="H514" s="23" t="s">
        <v>4005</v>
      </c>
      <c r="I514" s="23" t="s">
        <v>458</v>
      </c>
      <c r="J514" s="23" t="s">
        <v>3352</v>
      </c>
      <c r="K514" s="23" t="s">
        <v>14913</v>
      </c>
      <c r="L514" s="23" t="s">
        <v>4728</v>
      </c>
      <c r="M514" s="23" t="s">
        <v>14914</v>
      </c>
      <c r="N514" s="23" t="s">
        <v>16496</v>
      </c>
      <c r="O514" s="23" t="s">
        <v>16497</v>
      </c>
      <c r="P514" s="23">
        <v>41376</v>
      </c>
      <c r="Q514" s="37" t="s">
        <v>14742</v>
      </c>
      <c r="R514" s="23" t="s">
        <v>10449</v>
      </c>
      <c r="S514" s="23" t="s">
        <v>10450</v>
      </c>
      <c r="T514" t="s">
        <v>15024</v>
      </c>
      <c r="U514" s="23" t="s">
        <v>16498</v>
      </c>
      <c r="V514" s="237">
        <v>22</v>
      </c>
      <c r="W514" s="23">
        <v>5</v>
      </c>
      <c r="X514" s="23">
        <v>20</v>
      </c>
      <c r="Y514" s="23">
        <v>43</v>
      </c>
      <c r="Z514" s="23">
        <v>49</v>
      </c>
      <c r="AA514" s="23">
        <v>25</v>
      </c>
      <c r="AC514" s="26" t="str">
        <f t="shared" si="14"/>
        <v>22º5'20''</v>
      </c>
      <c r="AD514" s="26" t="str">
        <f t="shared" si="15"/>
        <v>43º49'25''</v>
      </c>
    </row>
    <row r="515" spans="1:30" ht="18" customHeight="1">
      <c r="A515" s="23">
        <v>3586</v>
      </c>
      <c r="B515" s="23">
        <v>3586</v>
      </c>
      <c r="C515" s="3">
        <v>41057</v>
      </c>
      <c r="D515" s="3">
        <v>41117</v>
      </c>
      <c r="E515" s="23" t="s">
        <v>1321</v>
      </c>
      <c r="F515" s="23" t="s">
        <v>1322</v>
      </c>
      <c r="G515" s="23" t="s">
        <v>3353</v>
      </c>
      <c r="H515" s="23" t="s">
        <v>5899</v>
      </c>
      <c r="I515" s="3">
        <v>41130</v>
      </c>
      <c r="J515" s="23" t="s">
        <v>3354</v>
      </c>
      <c r="K515" s="23" t="s">
        <v>4729</v>
      </c>
      <c r="L515" s="23" t="s">
        <v>4730</v>
      </c>
      <c r="M515" s="23" t="s">
        <v>3355</v>
      </c>
      <c r="N515" s="23" t="s">
        <v>6069</v>
      </c>
      <c r="O515" s="23" t="s">
        <v>5841</v>
      </c>
      <c r="P515" s="3">
        <v>41131</v>
      </c>
      <c r="Q515" s="23" t="s">
        <v>4731</v>
      </c>
      <c r="R515" s="23" t="s">
        <v>10451</v>
      </c>
      <c r="S515" s="23" t="s">
        <v>10452</v>
      </c>
      <c r="T515" t="s">
        <v>4074</v>
      </c>
      <c r="U515" t="s">
        <v>15087</v>
      </c>
      <c r="V515" s="237">
        <v>19</v>
      </c>
      <c r="W515">
        <v>52</v>
      </c>
      <c r="X515">
        <v>58</v>
      </c>
      <c r="Y515">
        <v>47</v>
      </c>
      <c r="Z515">
        <v>45</v>
      </c>
      <c r="AA515">
        <v>42</v>
      </c>
      <c r="AC515" s="26" t="str">
        <f t="shared" ref="AC515:AC578" si="16">CONCATENATE(V515,"º",W515,"'",X515,"''")</f>
        <v>19º52'58''</v>
      </c>
      <c r="AD515" s="26" t="str">
        <f t="shared" ref="AD515:AD578" si="17">CONCATENATE(Y515,"º",Z515,"'",AA515,"''")</f>
        <v>47º45'42''</v>
      </c>
    </row>
    <row r="516" spans="1:30" ht="18" customHeight="1">
      <c r="A516" s="23">
        <v>3592</v>
      </c>
      <c r="B516" s="23">
        <v>3592</v>
      </c>
      <c r="C516" s="3">
        <v>41058</v>
      </c>
      <c r="D516" s="3">
        <v>41103</v>
      </c>
      <c r="E516" s="23" t="s">
        <v>1321</v>
      </c>
      <c r="F516" s="23" t="s">
        <v>1322</v>
      </c>
      <c r="G516" s="23" t="s">
        <v>3356</v>
      </c>
      <c r="H516" s="23" t="s">
        <v>4081</v>
      </c>
      <c r="I516" s="3">
        <v>41087</v>
      </c>
      <c r="J516" s="23" t="s">
        <v>3357</v>
      </c>
      <c r="K516" s="23" t="s">
        <v>3358</v>
      </c>
      <c r="L516" s="23" t="s">
        <v>4732</v>
      </c>
      <c r="M516" s="23" t="s">
        <v>3359</v>
      </c>
      <c r="N516" s="23" t="s">
        <v>4092</v>
      </c>
      <c r="O516" s="23" t="s">
        <v>1450</v>
      </c>
      <c r="P516" s="3">
        <v>41087</v>
      </c>
      <c r="Q516" s="37" t="s">
        <v>458</v>
      </c>
      <c r="R516" s="23" t="s">
        <v>10453</v>
      </c>
      <c r="S516" s="23" t="s">
        <v>10454</v>
      </c>
      <c r="T516" s="37" t="s">
        <v>4074</v>
      </c>
      <c r="U516" s="23" t="s">
        <v>458</v>
      </c>
      <c r="V516" s="237">
        <v>20</v>
      </c>
      <c r="W516">
        <v>55</v>
      </c>
      <c r="X516">
        <v>19</v>
      </c>
      <c r="Y516">
        <v>42</v>
      </c>
      <c r="Z516">
        <v>50</v>
      </c>
      <c r="AA516">
        <v>8</v>
      </c>
      <c r="AC516" s="26" t="str">
        <f t="shared" si="16"/>
        <v>20º55'19''</v>
      </c>
      <c r="AD516" s="26" t="str">
        <f t="shared" si="17"/>
        <v>42º50'8''</v>
      </c>
    </row>
    <row r="517" spans="1:30" ht="18" customHeight="1">
      <c r="A517" s="23">
        <v>3591</v>
      </c>
      <c r="B517" s="23">
        <v>3591</v>
      </c>
      <c r="C517" s="3">
        <v>41058</v>
      </c>
      <c r="D517" s="3">
        <v>41103</v>
      </c>
      <c r="E517" s="23" t="s">
        <v>1321</v>
      </c>
      <c r="F517" s="23" t="s">
        <v>1322</v>
      </c>
      <c r="G517" s="23" t="s">
        <v>3360</v>
      </c>
      <c r="H517" s="23" t="s">
        <v>4006</v>
      </c>
      <c r="I517" s="3">
        <v>41087</v>
      </c>
      <c r="J517" s="23" t="s">
        <v>3361</v>
      </c>
      <c r="K517" s="23" t="s">
        <v>15393</v>
      </c>
      <c r="L517" s="23" t="s">
        <v>5023</v>
      </c>
      <c r="M517" s="23" t="s">
        <v>3362</v>
      </c>
      <c r="N517" s="23" t="s">
        <v>4093</v>
      </c>
      <c r="O517" s="23" t="s">
        <v>4094</v>
      </c>
      <c r="P517" s="3">
        <v>41087</v>
      </c>
      <c r="Q517" s="37" t="s">
        <v>458</v>
      </c>
      <c r="R517" s="23" t="s">
        <v>10310</v>
      </c>
      <c r="S517" s="23" t="s">
        <v>10455</v>
      </c>
      <c r="T517" s="37" t="s">
        <v>4074</v>
      </c>
      <c r="U517" t="s">
        <v>15140</v>
      </c>
      <c r="V517" s="237">
        <v>15</v>
      </c>
      <c r="W517">
        <v>20</v>
      </c>
      <c r="X517">
        <v>29</v>
      </c>
      <c r="Y517">
        <v>42</v>
      </c>
      <c r="Z517">
        <v>37</v>
      </c>
      <c r="AA517">
        <v>9</v>
      </c>
      <c r="AC517" s="26" t="str">
        <f t="shared" si="16"/>
        <v>15º20'29''</v>
      </c>
      <c r="AD517" s="26" t="str">
        <f t="shared" si="17"/>
        <v>42º37'9''</v>
      </c>
    </row>
    <row r="518" spans="1:30" ht="18" customHeight="1">
      <c r="A518" s="23">
        <v>3589</v>
      </c>
      <c r="B518" s="23">
        <v>3589</v>
      </c>
      <c r="C518" s="3">
        <v>41058</v>
      </c>
      <c r="D518" s="3">
        <v>41103</v>
      </c>
      <c r="E518" s="23" t="s">
        <v>1321</v>
      </c>
      <c r="F518" s="23" t="s">
        <v>1555</v>
      </c>
      <c r="G518" s="23" t="s">
        <v>3363</v>
      </c>
      <c r="H518" s="23" t="s">
        <v>4233</v>
      </c>
      <c r="I518" s="3">
        <v>41092</v>
      </c>
      <c r="J518" s="23" t="s">
        <v>3364</v>
      </c>
      <c r="K518" s="23" t="s">
        <v>3365</v>
      </c>
      <c r="L518" s="23" t="s">
        <v>5251</v>
      </c>
      <c r="M518" s="23" t="s">
        <v>3366</v>
      </c>
      <c r="N518" s="23" t="s">
        <v>4733</v>
      </c>
      <c r="O518" s="23" t="s">
        <v>1585</v>
      </c>
      <c r="P518" s="3">
        <v>41092</v>
      </c>
      <c r="Q518" s="37" t="s">
        <v>458</v>
      </c>
      <c r="R518" s="23" t="s">
        <v>10456</v>
      </c>
      <c r="S518" s="23" t="s">
        <v>10457</v>
      </c>
      <c r="T518" s="37" t="s">
        <v>15024</v>
      </c>
      <c r="U518" t="s">
        <v>4239</v>
      </c>
      <c r="V518" s="237">
        <v>19</v>
      </c>
      <c r="W518">
        <v>27</v>
      </c>
      <c r="X518">
        <v>19</v>
      </c>
      <c r="Y518">
        <v>43</v>
      </c>
      <c r="Z518">
        <v>6</v>
      </c>
      <c r="AA518">
        <v>47</v>
      </c>
      <c r="AC518" s="26" t="str">
        <f t="shared" si="16"/>
        <v>19º27'19''</v>
      </c>
      <c r="AD518" s="26" t="str">
        <f t="shared" si="17"/>
        <v>43º6'47''</v>
      </c>
    </row>
    <row r="519" spans="1:30" ht="18" customHeight="1">
      <c r="A519" s="23">
        <v>3588</v>
      </c>
      <c r="B519" s="23">
        <v>3588</v>
      </c>
      <c r="C519" s="3">
        <v>41058</v>
      </c>
      <c r="D519" s="3">
        <v>41118</v>
      </c>
      <c r="E519" s="23" t="s">
        <v>1321</v>
      </c>
      <c r="F519" s="23" t="s">
        <v>1322</v>
      </c>
      <c r="G519" s="23" t="s">
        <v>3367</v>
      </c>
      <c r="H519" s="23" t="s">
        <v>5175</v>
      </c>
      <c r="I519" s="3">
        <v>41109</v>
      </c>
      <c r="J519" s="23" t="s">
        <v>3368</v>
      </c>
      <c r="K519" s="23" t="s">
        <v>4734</v>
      </c>
      <c r="L519" s="23" t="s">
        <v>4735</v>
      </c>
      <c r="M519" s="23" t="s">
        <v>3369</v>
      </c>
      <c r="N519" s="23" t="s">
        <v>5252</v>
      </c>
      <c r="O519" s="23" t="s">
        <v>1358</v>
      </c>
      <c r="P519" s="3">
        <v>41131</v>
      </c>
      <c r="Q519" s="23" t="s">
        <v>4736</v>
      </c>
      <c r="R519" s="23" t="s">
        <v>10458</v>
      </c>
      <c r="S519" s="23" t="s">
        <v>10459</v>
      </c>
      <c r="T519" t="s">
        <v>4074</v>
      </c>
      <c r="U519" t="s">
        <v>5208</v>
      </c>
      <c r="V519" s="237">
        <v>20</v>
      </c>
      <c r="W519">
        <v>23</v>
      </c>
      <c r="X519">
        <v>3</v>
      </c>
      <c r="Y519">
        <v>42</v>
      </c>
      <c r="Z519">
        <v>14</v>
      </c>
      <c r="AA519">
        <v>58</v>
      </c>
      <c r="AC519" s="26" t="str">
        <f t="shared" si="16"/>
        <v>20º23'3''</v>
      </c>
      <c r="AD519" s="26" t="str">
        <f t="shared" si="17"/>
        <v>42º14'58''</v>
      </c>
    </row>
    <row r="520" spans="1:30" ht="18" customHeight="1">
      <c r="A520" s="23">
        <v>3611</v>
      </c>
      <c r="B520" s="23">
        <v>3611</v>
      </c>
      <c r="C520" s="3">
        <v>41057</v>
      </c>
      <c r="D520" s="3">
        <v>41143</v>
      </c>
      <c r="E520" s="23" t="s">
        <v>1321</v>
      </c>
      <c r="F520" s="23" t="s">
        <v>1322</v>
      </c>
      <c r="G520" s="23" t="s">
        <v>3251</v>
      </c>
      <c r="H520" s="23" t="s">
        <v>5176</v>
      </c>
      <c r="I520" s="3">
        <v>41109</v>
      </c>
      <c r="J520" s="23" t="s">
        <v>3370</v>
      </c>
      <c r="K520" s="23" t="s">
        <v>3371</v>
      </c>
      <c r="L520" s="23" t="s">
        <v>4737</v>
      </c>
      <c r="M520" s="23" t="s">
        <v>3372</v>
      </c>
      <c r="N520" s="23" t="s">
        <v>5253</v>
      </c>
      <c r="O520" s="23" t="s">
        <v>5628</v>
      </c>
      <c r="P520" s="3">
        <v>41117</v>
      </c>
      <c r="Q520" s="23" t="s">
        <v>3492</v>
      </c>
      <c r="R520" s="23" t="s">
        <v>10460</v>
      </c>
      <c r="S520" s="23" t="s">
        <v>10461</v>
      </c>
      <c r="T520" t="s">
        <v>4074</v>
      </c>
      <c r="U520" t="s">
        <v>5145</v>
      </c>
      <c r="V520" s="237">
        <v>21</v>
      </c>
      <c r="W520">
        <v>13</v>
      </c>
      <c r="X520">
        <v>29</v>
      </c>
      <c r="Y520">
        <v>43</v>
      </c>
      <c r="Z520">
        <v>13</v>
      </c>
      <c r="AA520">
        <v>22</v>
      </c>
      <c r="AC520" s="26" t="str">
        <f t="shared" si="16"/>
        <v>21º13'29''</v>
      </c>
      <c r="AD520" s="26" t="str">
        <f t="shared" si="17"/>
        <v>43º13'22''</v>
      </c>
    </row>
    <row r="521" spans="1:30" ht="18" customHeight="1">
      <c r="A521" s="23">
        <v>3582</v>
      </c>
      <c r="B521" s="23">
        <v>3582</v>
      </c>
      <c r="C521" s="3">
        <v>41057</v>
      </c>
      <c r="D521" s="3">
        <v>41102</v>
      </c>
      <c r="E521" s="23" t="s">
        <v>1321</v>
      </c>
      <c r="F521" s="23" t="s">
        <v>1322</v>
      </c>
      <c r="G521" s="23" t="s">
        <v>3451</v>
      </c>
      <c r="H521" s="23" t="s">
        <v>5177</v>
      </c>
      <c r="I521" s="3">
        <v>41108</v>
      </c>
      <c r="J521" s="23" t="s">
        <v>3452</v>
      </c>
      <c r="K521" s="23" t="s">
        <v>3453</v>
      </c>
      <c r="L521" s="23" t="s">
        <v>4738</v>
      </c>
      <c r="M521" s="23" t="s">
        <v>3454</v>
      </c>
      <c r="N521" s="23" t="s">
        <v>5178</v>
      </c>
      <c r="O521" s="23" t="s">
        <v>5179</v>
      </c>
      <c r="P521" s="3">
        <v>41109</v>
      </c>
      <c r="Q521" s="37" t="s">
        <v>458</v>
      </c>
      <c r="R521" s="23" t="s">
        <v>10462</v>
      </c>
      <c r="S521" s="23" t="s">
        <v>10463</v>
      </c>
      <c r="T521" s="37" t="s">
        <v>4074</v>
      </c>
      <c r="U521" t="s">
        <v>5149</v>
      </c>
      <c r="V521" s="237">
        <v>20</v>
      </c>
      <c r="W521">
        <v>44</v>
      </c>
      <c r="X521">
        <v>22</v>
      </c>
      <c r="Y521">
        <v>43</v>
      </c>
      <c r="Z521">
        <v>53</v>
      </c>
      <c r="AA521">
        <v>11</v>
      </c>
      <c r="AC521" s="26" t="str">
        <f t="shared" si="16"/>
        <v>20º44'22''</v>
      </c>
      <c r="AD521" s="26" t="str">
        <f t="shared" si="17"/>
        <v>43º53'11''</v>
      </c>
    </row>
    <row r="522" spans="1:30" ht="18" customHeight="1">
      <c r="A522" s="23">
        <v>3641</v>
      </c>
      <c r="B522" s="23">
        <v>3641</v>
      </c>
      <c r="C522" s="3">
        <v>41060</v>
      </c>
      <c r="D522" s="3">
        <v>41105</v>
      </c>
      <c r="E522" s="23" t="s">
        <v>1321</v>
      </c>
      <c r="F522" s="23" t="s">
        <v>1322</v>
      </c>
      <c r="G522" s="23" t="s">
        <v>1340</v>
      </c>
      <c r="H522" s="23" t="s">
        <v>6263</v>
      </c>
      <c r="I522" s="3">
        <v>41136</v>
      </c>
      <c r="J522" s="23" t="s">
        <v>3455</v>
      </c>
      <c r="K522" s="23" t="s">
        <v>3456</v>
      </c>
      <c r="L522" s="23" t="s">
        <v>4739</v>
      </c>
      <c r="M522" s="23" t="s">
        <v>3457</v>
      </c>
      <c r="N522" s="23" t="s">
        <v>6352</v>
      </c>
      <c r="O522" s="23" t="s">
        <v>5721</v>
      </c>
      <c r="P522" s="3">
        <v>41137</v>
      </c>
      <c r="Q522" s="37" t="s">
        <v>458</v>
      </c>
      <c r="R522" s="23" t="s">
        <v>10464</v>
      </c>
      <c r="S522" s="23" t="s">
        <v>10465</v>
      </c>
      <c r="T522" s="37" t="s">
        <v>4074</v>
      </c>
      <c r="U522" t="s">
        <v>15049</v>
      </c>
      <c r="V522" s="237">
        <v>15</v>
      </c>
      <c r="W522">
        <v>29</v>
      </c>
      <c r="X522">
        <v>32</v>
      </c>
      <c r="Y522">
        <v>44</v>
      </c>
      <c r="Z522">
        <v>22</v>
      </c>
      <c r="AA522">
        <v>0</v>
      </c>
      <c r="AC522" s="26" t="str">
        <f t="shared" si="16"/>
        <v>15º29'32''</v>
      </c>
      <c r="AD522" s="26" t="str">
        <f t="shared" si="17"/>
        <v>44º22'0''</v>
      </c>
    </row>
    <row r="523" spans="1:30" ht="18" customHeight="1">
      <c r="A523" s="23">
        <v>3560</v>
      </c>
      <c r="B523" s="23">
        <v>3560</v>
      </c>
      <c r="C523" s="3">
        <v>41060</v>
      </c>
      <c r="D523" s="3">
        <v>41105</v>
      </c>
      <c r="E523" s="23" t="s">
        <v>1321</v>
      </c>
      <c r="F523" s="23" t="s">
        <v>1322</v>
      </c>
      <c r="G523" s="23" t="s">
        <v>1683</v>
      </c>
      <c r="H523" s="23" t="s">
        <v>6264</v>
      </c>
      <c r="I523" s="3">
        <v>41135</v>
      </c>
      <c r="J523" s="23" t="s">
        <v>3458</v>
      </c>
      <c r="K523" s="23" t="s">
        <v>3459</v>
      </c>
      <c r="L523" s="23" t="s">
        <v>4385</v>
      </c>
      <c r="M523" s="23" t="s">
        <v>15760</v>
      </c>
      <c r="N523" s="23" t="s">
        <v>6265</v>
      </c>
      <c r="O523" s="23" t="s">
        <v>5721</v>
      </c>
      <c r="P523" s="3">
        <v>41135</v>
      </c>
      <c r="Q523" s="37" t="s">
        <v>458</v>
      </c>
      <c r="R523" s="23" t="s">
        <v>10466</v>
      </c>
      <c r="S523" s="23" t="s">
        <v>10467</v>
      </c>
      <c r="T523" s="37" t="s">
        <v>4074</v>
      </c>
      <c r="U523" t="s">
        <v>4257</v>
      </c>
      <c r="V523" s="237">
        <v>15</v>
      </c>
      <c r="W523">
        <v>48</v>
      </c>
      <c r="X523">
        <v>23</v>
      </c>
      <c r="Y523">
        <v>43</v>
      </c>
      <c r="Z523">
        <v>18</v>
      </c>
      <c r="AA523">
        <v>23</v>
      </c>
      <c r="AC523" s="26" t="str">
        <f t="shared" si="16"/>
        <v>15º48'23''</v>
      </c>
      <c r="AD523" s="26" t="str">
        <f t="shared" si="17"/>
        <v>43º18'23''</v>
      </c>
    </row>
    <row r="524" spans="1:30" ht="18" customHeight="1">
      <c r="A524" s="23">
        <v>3767</v>
      </c>
      <c r="B524" s="23">
        <v>3767</v>
      </c>
      <c r="C524" s="3">
        <v>41073</v>
      </c>
      <c r="D524" s="3">
        <v>41118</v>
      </c>
      <c r="E524" s="23" t="s">
        <v>1321</v>
      </c>
      <c r="F524" s="23" t="s">
        <v>1555</v>
      </c>
      <c r="G524" s="23" t="s">
        <v>3502</v>
      </c>
      <c r="H524" s="23" t="s">
        <v>5024</v>
      </c>
      <c r="I524" s="3">
        <v>41102</v>
      </c>
      <c r="J524" s="23" t="s">
        <v>3503</v>
      </c>
      <c r="K524" s="23" t="s">
        <v>3504</v>
      </c>
      <c r="L524" s="23">
        <v>35930112</v>
      </c>
      <c r="M524" s="23" t="s">
        <v>3505</v>
      </c>
      <c r="N524" s="23" t="s">
        <v>5025</v>
      </c>
      <c r="O524" s="23" t="s">
        <v>4810</v>
      </c>
      <c r="P524" s="3">
        <v>41103</v>
      </c>
      <c r="Q524" s="37" t="s">
        <v>3506</v>
      </c>
      <c r="R524" s="23" t="s">
        <v>10468</v>
      </c>
      <c r="S524" s="23" t="s">
        <v>10469</v>
      </c>
      <c r="T524" t="s">
        <v>4074</v>
      </c>
      <c r="U524" t="s">
        <v>15141</v>
      </c>
      <c r="V524" s="237">
        <v>19</v>
      </c>
      <c r="W524">
        <v>50</v>
      </c>
      <c r="X524">
        <v>24</v>
      </c>
      <c r="Y524">
        <v>43</v>
      </c>
      <c r="Z524">
        <v>10</v>
      </c>
      <c r="AA524">
        <v>20</v>
      </c>
      <c r="AC524" s="26" t="str">
        <f t="shared" si="16"/>
        <v>19º50'24''</v>
      </c>
      <c r="AD524" s="26" t="str">
        <f t="shared" si="17"/>
        <v>43º10'20''</v>
      </c>
    </row>
    <row r="525" spans="1:30" ht="18" customHeight="1">
      <c r="A525" s="23">
        <v>3766</v>
      </c>
      <c r="B525" s="23">
        <v>3766</v>
      </c>
      <c r="C525" s="3">
        <v>41073</v>
      </c>
      <c r="D525" s="3">
        <v>41118</v>
      </c>
      <c r="E525" s="23" t="s">
        <v>1321</v>
      </c>
      <c r="F525" s="23" t="s">
        <v>1555</v>
      </c>
      <c r="G525" s="23" t="s">
        <v>3502</v>
      </c>
      <c r="H525" s="23" t="s">
        <v>5180</v>
      </c>
      <c r="I525" s="3">
        <v>41108</v>
      </c>
      <c r="J525" s="23" t="s">
        <v>3507</v>
      </c>
      <c r="K525" s="23" t="s">
        <v>3508</v>
      </c>
      <c r="L525" s="23">
        <v>35930160</v>
      </c>
      <c r="M525" s="23" t="s">
        <v>3509</v>
      </c>
      <c r="N525" s="23" t="s">
        <v>5181</v>
      </c>
      <c r="O525" s="23" t="s">
        <v>5182</v>
      </c>
      <c r="P525" s="3">
        <v>41109</v>
      </c>
      <c r="Q525" s="37" t="s">
        <v>3510</v>
      </c>
      <c r="R525" s="23" t="s">
        <v>10470</v>
      </c>
      <c r="S525" s="23" t="s">
        <v>10471</v>
      </c>
      <c r="T525" t="s">
        <v>4074</v>
      </c>
      <c r="U525" t="s">
        <v>5195</v>
      </c>
      <c r="V525" s="237">
        <v>19</v>
      </c>
      <c r="W525">
        <v>49</v>
      </c>
      <c r="X525">
        <v>35</v>
      </c>
      <c r="Y525">
        <v>43</v>
      </c>
      <c r="Z525">
        <v>11</v>
      </c>
      <c r="AA525">
        <v>9</v>
      </c>
      <c r="AC525" s="26" t="str">
        <f t="shared" si="16"/>
        <v>19º49'35''</v>
      </c>
      <c r="AD525" s="26" t="str">
        <f t="shared" si="17"/>
        <v>43º11'9''</v>
      </c>
    </row>
    <row r="526" spans="1:30" ht="18" customHeight="1">
      <c r="A526" s="23">
        <v>3763</v>
      </c>
      <c r="B526" s="23">
        <v>3763</v>
      </c>
      <c r="C526" s="3">
        <v>41073</v>
      </c>
      <c r="D526" s="3">
        <v>41118</v>
      </c>
      <c r="E526" s="23" t="s">
        <v>1321</v>
      </c>
      <c r="F526" s="23" t="s">
        <v>1555</v>
      </c>
      <c r="G526" s="23" t="s">
        <v>3502</v>
      </c>
      <c r="H526" s="23" t="s">
        <v>5026</v>
      </c>
      <c r="I526" s="3">
        <v>41103</v>
      </c>
      <c r="J526" s="23" t="s">
        <v>3511</v>
      </c>
      <c r="K526" s="23" t="s">
        <v>3512</v>
      </c>
      <c r="L526" s="23" t="s">
        <v>5254</v>
      </c>
      <c r="M526" s="23" t="s">
        <v>3513</v>
      </c>
      <c r="N526" s="23" t="s">
        <v>5027</v>
      </c>
      <c r="O526" s="23" t="s">
        <v>3785</v>
      </c>
      <c r="P526" s="3">
        <v>41103</v>
      </c>
      <c r="Q526" s="37" t="s">
        <v>3514</v>
      </c>
      <c r="R526" s="23" t="s">
        <v>10472</v>
      </c>
      <c r="S526" s="23" t="s">
        <v>10473</v>
      </c>
      <c r="T526" t="s">
        <v>4074</v>
      </c>
      <c r="U526" s="23" t="s">
        <v>458</v>
      </c>
      <c r="V526" s="237">
        <v>19</v>
      </c>
      <c r="W526">
        <v>49</v>
      </c>
      <c r="X526">
        <v>28</v>
      </c>
      <c r="Y526">
        <v>43</v>
      </c>
      <c r="Z526">
        <v>10</v>
      </c>
      <c r="AA526">
        <v>3</v>
      </c>
      <c r="AC526" s="26" t="str">
        <f t="shared" si="16"/>
        <v>19º49'28''</v>
      </c>
      <c r="AD526" s="26" t="str">
        <f t="shared" si="17"/>
        <v>43º10'3''</v>
      </c>
    </row>
    <row r="527" spans="1:30" ht="18" customHeight="1">
      <c r="A527" s="23">
        <v>3764</v>
      </c>
      <c r="B527" s="23">
        <v>3764</v>
      </c>
      <c r="C527" s="3">
        <v>41073</v>
      </c>
      <c r="D527" s="3">
        <v>41187</v>
      </c>
      <c r="E527" s="23" t="s">
        <v>1321</v>
      </c>
      <c r="F527" s="23" t="s">
        <v>1322</v>
      </c>
      <c r="G527" s="23" t="s">
        <v>3502</v>
      </c>
      <c r="H527" s="23" t="s">
        <v>8535</v>
      </c>
      <c r="I527" s="3">
        <v>41197</v>
      </c>
      <c r="J527" s="23" t="s">
        <v>3515</v>
      </c>
      <c r="K527" s="23" t="s">
        <v>3516</v>
      </c>
      <c r="L527" s="23" t="s">
        <v>6914</v>
      </c>
      <c r="M527" s="23" t="s">
        <v>3517</v>
      </c>
      <c r="N527" s="23" t="s">
        <v>13286</v>
      </c>
      <c r="O527" s="23" t="s">
        <v>4973</v>
      </c>
      <c r="P527" s="3">
        <v>41205</v>
      </c>
      <c r="Q527" s="37" t="s">
        <v>6915</v>
      </c>
      <c r="R527" s="23" t="s">
        <v>10474</v>
      </c>
      <c r="S527" s="23" t="s">
        <v>10475</v>
      </c>
      <c r="T527" t="s">
        <v>4074</v>
      </c>
      <c r="U527" t="s">
        <v>15035</v>
      </c>
      <c r="V527" s="237">
        <v>19</v>
      </c>
      <c r="W527">
        <v>49</v>
      </c>
      <c r="X527">
        <v>45</v>
      </c>
      <c r="Y527">
        <v>43</v>
      </c>
      <c r="Z527">
        <v>7</v>
      </c>
      <c r="AA527">
        <v>33</v>
      </c>
      <c r="AC527" s="26" t="str">
        <f t="shared" si="16"/>
        <v>19º49'45''</v>
      </c>
      <c r="AD527" s="26" t="str">
        <f t="shared" si="17"/>
        <v>43º7'33''</v>
      </c>
    </row>
    <row r="528" spans="1:30" ht="18" customHeight="1">
      <c r="A528" s="23">
        <v>3762</v>
      </c>
      <c r="B528" s="23">
        <v>3762</v>
      </c>
      <c r="C528" s="3">
        <v>41073</v>
      </c>
      <c r="D528" s="3">
        <v>41118</v>
      </c>
      <c r="E528" s="23" t="s">
        <v>1321</v>
      </c>
      <c r="F528" s="23" t="s">
        <v>1555</v>
      </c>
      <c r="G528" s="23" t="s">
        <v>3502</v>
      </c>
      <c r="H528" s="23" t="s">
        <v>5255</v>
      </c>
      <c r="I528" s="3">
        <v>41109</v>
      </c>
      <c r="J528" s="23" t="s">
        <v>3518</v>
      </c>
      <c r="K528" s="23" t="s">
        <v>3519</v>
      </c>
      <c r="L528" s="23">
        <v>35930125</v>
      </c>
      <c r="M528" s="23" t="s">
        <v>3520</v>
      </c>
      <c r="N528" s="23" t="s">
        <v>5256</v>
      </c>
      <c r="O528" s="23" t="s">
        <v>5257</v>
      </c>
      <c r="P528" s="3">
        <v>41114</v>
      </c>
      <c r="Q528" s="37" t="s">
        <v>3521</v>
      </c>
      <c r="R528" s="23" t="s">
        <v>10476</v>
      </c>
      <c r="S528" s="23" t="s">
        <v>10477</v>
      </c>
      <c r="T528" t="s">
        <v>4074</v>
      </c>
      <c r="U528" t="s">
        <v>5206</v>
      </c>
      <c r="V528" s="237">
        <v>19</v>
      </c>
      <c r="W528">
        <v>48</v>
      </c>
      <c r="X528">
        <v>49</v>
      </c>
      <c r="Y528">
        <v>43</v>
      </c>
      <c r="Z528">
        <v>11</v>
      </c>
      <c r="AA528">
        <v>49</v>
      </c>
      <c r="AC528" s="26" t="str">
        <f t="shared" si="16"/>
        <v>19º48'49''</v>
      </c>
      <c r="AD528" s="26" t="str">
        <f t="shared" si="17"/>
        <v>43º11'49''</v>
      </c>
    </row>
    <row r="529" spans="1:30" ht="18" customHeight="1">
      <c r="A529" s="23">
        <v>3761</v>
      </c>
      <c r="B529" s="23">
        <v>3761</v>
      </c>
      <c r="C529" s="3">
        <v>41073</v>
      </c>
      <c r="D529" s="3">
        <v>41224</v>
      </c>
      <c r="E529" s="23" t="s">
        <v>1321</v>
      </c>
      <c r="F529" s="23" t="s">
        <v>1555</v>
      </c>
      <c r="G529" s="23" t="s">
        <v>3502</v>
      </c>
      <c r="H529" s="23" t="s">
        <v>5028</v>
      </c>
      <c r="I529" s="3">
        <v>41102</v>
      </c>
      <c r="J529" s="23" t="s">
        <v>3522</v>
      </c>
      <c r="K529" s="23" t="s">
        <v>3523</v>
      </c>
      <c r="L529" s="23" t="s">
        <v>5900</v>
      </c>
      <c r="M529" s="23" t="s">
        <v>3524</v>
      </c>
      <c r="N529" s="23" t="s">
        <v>12201</v>
      </c>
      <c r="O529" s="23" t="s">
        <v>5143</v>
      </c>
      <c r="P529" s="3">
        <v>41250</v>
      </c>
      <c r="Q529" s="37" t="s">
        <v>8254</v>
      </c>
      <c r="R529" s="23" t="s">
        <v>10478</v>
      </c>
      <c r="S529" s="23" t="s">
        <v>10479</v>
      </c>
      <c r="T529" t="s">
        <v>4074</v>
      </c>
      <c r="U529" t="s">
        <v>15142</v>
      </c>
      <c r="V529" s="237">
        <v>19</v>
      </c>
      <c r="W529">
        <v>49</v>
      </c>
      <c r="X529">
        <v>19</v>
      </c>
      <c r="Y529">
        <v>43</v>
      </c>
      <c r="Z529">
        <v>8</v>
      </c>
      <c r="AA529">
        <v>13</v>
      </c>
      <c r="AC529" s="26" t="str">
        <f t="shared" si="16"/>
        <v>19º49'19''</v>
      </c>
      <c r="AD529" s="26" t="str">
        <f t="shared" si="17"/>
        <v>43º8'13''</v>
      </c>
    </row>
    <row r="530" spans="1:30" ht="18" customHeight="1">
      <c r="A530" s="23">
        <v>3757</v>
      </c>
      <c r="B530" s="23">
        <v>3757</v>
      </c>
      <c r="C530" s="3">
        <v>41073</v>
      </c>
      <c r="D530" s="3">
        <v>41153</v>
      </c>
      <c r="E530" s="23" t="s">
        <v>1321</v>
      </c>
      <c r="F530" s="23" t="s">
        <v>1322</v>
      </c>
      <c r="G530" s="23" t="s">
        <v>3525</v>
      </c>
      <c r="H530" s="23" t="s">
        <v>5762</v>
      </c>
      <c r="I530" s="3">
        <v>41122</v>
      </c>
      <c r="J530" s="23" t="s">
        <v>3526</v>
      </c>
      <c r="K530" s="23" t="s">
        <v>3527</v>
      </c>
      <c r="L530" s="23">
        <v>39740000</v>
      </c>
      <c r="M530" s="23" t="s">
        <v>3528</v>
      </c>
      <c r="N530" s="23" t="s">
        <v>5763</v>
      </c>
      <c r="O530" s="23" t="s">
        <v>5355</v>
      </c>
      <c r="P530" s="3">
        <v>41123</v>
      </c>
      <c r="Q530" s="37" t="s">
        <v>4147</v>
      </c>
      <c r="R530" s="23" t="s">
        <v>10480</v>
      </c>
      <c r="S530" s="23" t="s">
        <v>10481</v>
      </c>
      <c r="T530" t="s">
        <v>4074</v>
      </c>
      <c r="U530" t="s">
        <v>15045</v>
      </c>
      <c r="V530" s="237">
        <v>18</v>
      </c>
      <c r="W530">
        <v>40</v>
      </c>
      <c r="X530">
        <v>31</v>
      </c>
      <c r="Y530">
        <v>42</v>
      </c>
      <c r="Z530">
        <v>46</v>
      </c>
      <c r="AA530">
        <v>28</v>
      </c>
      <c r="AC530" s="26" t="str">
        <f t="shared" si="16"/>
        <v>18º40'31''</v>
      </c>
      <c r="AD530" s="26" t="str">
        <f t="shared" si="17"/>
        <v>42º46'28''</v>
      </c>
    </row>
    <row r="531" spans="1:30" ht="18" customHeight="1">
      <c r="A531" s="23">
        <v>3758</v>
      </c>
      <c r="B531" s="23">
        <v>3758</v>
      </c>
      <c r="C531" s="3">
        <v>41073</v>
      </c>
      <c r="D531" s="3">
        <v>41181</v>
      </c>
      <c r="E531" s="23" t="s">
        <v>1321</v>
      </c>
      <c r="F531" s="23" t="s">
        <v>1322</v>
      </c>
      <c r="G531" s="23" t="s">
        <v>3525</v>
      </c>
      <c r="H531" s="23" t="s">
        <v>5629</v>
      </c>
      <c r="I531" s="3">
        <v>41120</v>
      </c>
      <c r="J531" s="23" t="s">
        <v>3529</v>
      </c>
      <c r="K531" s="23" t="s">
        <v>12892</v>
      </c>
      <c r="L531" s="23" t="s">
        <v>5903</v>
      </c>
      <c r="M531" s="23" t="s">
        <v>3530</v>
      </c>
      <c r="N531" s="23" t="s">
        <v>12893</v>
      </c>
      <c r="O531" s="23" t="s">
        <v>5355</v>
      </c>
      <c r="P531" s="3">
        <v>41144</v>
      </c>
      <c r="Q531" s="37" t="s">
        <v>3805</v>
      </c>
      <c r="R531" s="23" t="s">
        <v>10482</v>
      </c>
      <c r="S531" s="23" t="s">
        <v>10483</v>
      </c>
      <c r="T531" t="s">
        <v>4074</v>
      </c>
      <c r="U531" t="s">
        <v>4257</v>
      </c>
      <c r="V531" s="237">
        <v>18</v>
      </c>
      <c r="W531">
        <v>46</v>
      </c>
      <c r="X531">
        <v>48</v>
      </c>
      <c r="Y531">
        <v>42</v>
      </c>
      <c r="Z531">
        <v>55</v>
      </c>
      <c r="AA531">
        <v>44</v>
      </c>
      <c r="AC531" s="26" t="str">
        <f t="shared" si="16"/>
        <v>18º46'48''</v>
      </c>
      <c r="AD531" s="26" t="str">
        <f t="shared" si="17"/>
        <v>42º55'44''</v>
      </c>
    </row>
    <row r="532" spans="1:30" ht="18" customHeight="1">
      <c r="A532" s="23">
        <v>3756</v>
      </c>
      <c r="B532" s="23">
        <v>3756</v>
      </c>
      <c r="C532" s="3">
        <v>41073</v>
      </c>
      <c r="D532" s="3">
        <v>41118</v>
      </c>
      <c r="E532" s="23" t="s">
        <v>1321</v>
      </c>
      <c r="F532" s="23" t="s">
        <v>1322</v>
      </c>
      <c r="G532" s="23" t="s">
        <v>3525</v>
      </c>
      <c r="H532" s="23" t="s">
        <v>5630</v>
      </c>
      <c r="I532" s="3">
        <v>41120</v>
      </c>
      <c r="J532" s="23" t="s">
        <v>3531</v>
      </c>
      <c r="K532" s="23" t="s">
        <v>3532</v>
      </c>
      <c r="L532" s="23">
        <v>39740000</v>
      </c>
      <c r="M532" s="23" t="s">
        <v>3533</v>
      </c>
      <c r="N532" s="23" t="s">
        <v>5631</v>
      </c>
      <c r="O532" s="23" t="s">
        <v>5381</v>
      </c>
      <c r="P532" s="3">
        <v>41120</v>
      </c>
      <c r="Q532" s="37" t="s">
        <v>3534</v>
      </c>
      <c r="R532" s="23" t="s">
        <v>10484</v>
      </c>
      <c r="S532" s="23" t="s">
        <v>10485</v>
      </c>
      <c r="T532" t="s">
        <v>4074</v>
      </c>
      <c r="U532" t="s">
        <v>15143</v>
      </c>
      <c r="V532" s="237">
        <v>18</v>
      </c>
      <c r="W532">
        <v>47</v>
      </c>
      <c r="X532">
        <v>35</v>
      </c>
      <c r="Y532">
        <v>42</v>
      </c>
      <c r="Z532">
        <v>57</v>
      </c>
      <c r="AA532">
        <v>27</v>
      </c>
      <c r="AC532" s="26" t="str">
        <f t="shared" si="16"/>
        <v>18º47'35''</v>
      </c>
      <c r="AD532" s="26" t="str">
        <f t="shared" si="17"/>
        <v>42º57'27''</v>
      </c>
    </row>
    <row r="533" spans="1:30" ht="18" customHeight="1">
      <c r="A533" s="23">
        <v>3755</v>
      </c>
      <c r="B533" s="23">
        <v>3755</v>
      </c>
      <c r="C533" s="3">
        <v>41073</v>
      </c>
      <c r="D533" s="3">
        <v>41183</v>
      </c>
      <c r="E533" s="23" t="s">
        <v>1321</v>
      </c>
      <c r="F533" s="23" t="s">
        <v>1322</v>
      </c>
      <c r="G533" s="23" t="s">
        <v>3525</v>
      </c>
      <c r="H533" s="23" t="s">
        <v>5632</v>
      </c>
      <c r="I533" s="3">
        <v>41120</v>
      </c>
      <c r="J533" s="23" t="s">
        <v>3535</v>
      </c>
      <c r="K533" s="23" t="s">
        <v>15394</v>
      </c>
      <c r="L533" s="23" t="s">
        <v>5903</v>
      </c>
      <c r="M533" s="23" t="s">
        <v>3533</v>
      </c>
      <c r="N533" s="23" t="s">
        <v>5633</v>
      </c>
      <c r="O533" s="23" t="s">
        <v>5355</v>
      </c>
      <c r="P533" s="3">
        <v>41148</v>
      </c>
      <c r="Q533" s="37" t="s">
        <v>3806</v>
      </c>
      <c r="R533" s="23" t="s">
        <v>10486</v>
      </c>
      <c r="S533" s="23" t="s">
        <v>10487</v>
      </c>
      <c r="T533" t="s">
        <v>4074</v>
      </c>
      <c r="U533" t="s">
        <v>15144</v>
      </c>
      <c r="V533" s="237">
        <v>18</v>
      </c>
      <c r="W533">
        <v>46</v>
      </c>
      <c r="X533">
        <v>50</v>
      </c>
      <c r="Y533">
        <v>42</v>
      </c>
      <c r="Z533">
        <v>55</v>
      </c>
      <c r="AA533">
        <v>38</v>
      </c>
      <c r="AC533" s="26" t="str">
        <f t="shared" si="16"/>
        <v>18º46'50''</v>
      </c>
      <c r="AD533" s="26" t="str">
        <f t="shared" si="17"/>
        <v>42º55'38''</v>
      </c>
    </row>
    <row r="534" spans="1:30" ht="18" customHeight="1">
      <c r="A534" s="23">
        <v>3759</v>
      </c>
      <c r="B534" s="23">
        <v>3759</v>
      </c>
      <c r="C534" s="3">
        <v>41073</v>
      </c>
      <c r="D534" s="3">
        <v>41118</v>
      </c>
      <c r="E534" s="23" t="s">
        <v>1321</v>
      </c>
      <c r="F534" s="23" t="s">
        <v>1322</v>
      </c>
      <c r="G534" s="23" t="s">
        <v>3525</v>
      </c>
      <c r="H534" s="23" t="s">
        <v>5447</v>
      </c>
      <c r="I534" s="3">
        <v>41117</v>
      </c>
      <c r="J534" s="23" t="s">
        <v>3536</v>
      </c>
      <c r="K534" s="23" t="s">
        <v>3537</v>
      </c>
      <c r="L534" s="23">
        <v>39740000</v>
      </c>
      <c r="M534" s="23" t="s">
        <v>3533</v>
      </c>
      <c r="N534" s="23" t="s">
        <v>5634</v>
      </c>
      <c r="O534" s="23" t="s">
        <v>5355</v>
      </c>
      <c r="P534" s="3">
        <v>41148</v>
      </c>
      <c r="Q534" s="37" t="s">
        <v>3538</v>
      </c>
      <c r="R534" s="23" t="s">
        <v>10488</v>
      </c>
      <c r="S534" s="23" t="s">
        <v>10489</v>
      </c>
      <c r="T534" t="s">
        <v>4074</v>
      </c>
      <c r="U534" t="s">
        <v>15028</v>
      </c>
      <c r="V534" s="237">
        <v>18</v>
      </c>
      <c r="W534">
        <v>45</v>
      </c>
      <c r="X534">
        <v>59</v>
      </c>
      <c r="Y534">
        <v>42</v>
      </c>
      <c r="Z534">
        <v>56</v>
      </c>
      <c r="AA534">
        <v>14</v>
      </c>
      <c r="AC534" s="26" t="str">
        <f t="shared" si="16"/>
        <v>18º45'59''</v>
      </c>
      <c r="AD534" s="26" t="str">
        <f t="shared" si="17"/>
        <v>42º56'14''</v>
      </c>
    </row>
    <row r="535" spans="1:30" ht="18" customHeight="1">
      <c r="A535" s="23">
        <v>3769</v>
      </c>
      <c r="B535" s="23">
        <v>3769</v>
      </c>
      <c r="C535" s="3">
        <v>41073</v>
      </c>
      <c r="D535" s="3">
        <v>41118</v>
      </c>
      <c r="E535" s="23" t="s">
        <v>1321</v>
      </c>
      <c r="F535" s="23" t="s">
        <v>1555</v>
      </c>
      <c r="G535" s="23" t="s">
        <v>3502</v>
      </c>
      <c r="H535" s="23" t="s">
        <v>5183</v>
      </c>
      <c r="I535" s="3">
        <v>41108</v>
      </c>
      <c r="J535" s="23" t="s">
        <v>3539</v>
      </c>
      <c r="K535" s="23" t="s">
        <v>3540</v>
      </c>
      <c r="L535" s="23">
        <v>35931023</v>
      </c>
      <c r="M535" s="23" t="s">
        <v>3541</v>
      </c>
      <c r="N535" s="23" t="s">
        <v>5184</v>
      </c>
      <c r="O535" s="23" t="s">
        <v>1585</v>
      </c>
      <c r="P535" s="3">
        <v>41109</v>
      </c>
      <c r="Q535" s="37" t="s">
        <v>3542</v>
      </c>
      <c r="R535" s="23" t="s">
        <v>10490</v>
      </c>
      <c r="S535" s="23" t="s">
        <v>10491</v>
      </c>
      <c r="T535" t="s">
        <v>4074</v>
      </c>
      <c r="U535" t="s">
        <v>4116</v>
      </c>
      <c r="V535" s="237">
        <v>19</v>
      </c>
      <c r="W535">
        <v>50</v>
      </c>
      <c r="X535">
        <v>13</v>
      </c>
      <c r="Y535">
        <v>43</v>
      </c>
      <c r="Z535">
        <v>9</v>
      </c>
      <c r="AA535">
        <v>59</v>
      </c>
      <c r="AC535" s="26" t="str">
        <f t="shared" si="16"/>
        <v>19º50'13''</v>
      </c>
      <c r="AD535" s="26" t="str">
        <f t="shared" si="17"/>
        <v>43º9'59''</v>
      </c>
    </row>
    <row r="536" spans="1:30" ht="18" customHeight="1">
      <c r="A536" s="23">
        <v>3667</v>
      </c>
      <c r="B536" s="23">
        <v>3667</v>
      </c>
      <c r="C536" s="3">
        <v>41071</v>
      </c>
      <c r="D536" s="3">
        <v>41153</v>
      </c>
      <c r="E536" s="23" t="s">
        <v>1321</v>
      </c>
      <c r="F536" s="23" t="s">
        <v>1322</v>
      </c>
      <c r="G536" s="23" t="s">
        <v>2572</v>
      </c>
      <c r="H536" s="23" t="s">
        <v>15566</v>
      </c>
      <c r="I536" s="3">
        <v>41129</v>
      </c>
      <c r="J536" s="23" t="s">
        <v>3543</v>
      </c>
      <c r="K536" s="23" t="s">
        <v>3544</v>
      </c>
      <c r="L536" s="23" t="s">
        <v>4593</v>
      </c>
      <c r="M536" s="23" t="s">
        <v>3545</v>
      </c>
      <c r="N536" s="23" t="s">
        <v>15567</v>
      </c>
      <c r="O536" s="23" t="s">
        <v>6229</v>
      </c>
      <c r="P536" s="23">
        <v>41334</v>
      </c>
      <c r="Q536" s="37" t="s">
        <v>4148</v>
      </c>
      <c r="R536" s="23" t="s">
        <v>15568</v>
      </c>
      <c r="S536" s="23" t="s">
        <v>10492</v>
      </c>
      <c r="T536" t="s">
        <v>15024</v>
      </c>
      <c r="U536" s="37" t="s">
        <v>15043</v>
      </c>
      <c r="V536" s="237">
        <v>17</v>
      </c>
      <c r="W536">
        <v>4</v>
      </c>
      <c r="X536">
        <v>46</v>
      </c>
      <c r="Y536">
        <v>40</v>
      </c>
      <c r="Z536">
        <v>43</v>
      </c>
      <c r="AA536">
        <v>13</v>
      </c>
      <c r="AC536" s="26" t="str">
        <f t="shared" si="16"/>
        <v>17º4'46''</v>
      </c>
      <c r="AD536" s="26" t="str">
        <f t="shared" si="17"/>
        <v>40º43'13''</v>
      </c>
    </row>
    <row r="537" spans="1:30" ht="18" customHeight="1">
      <c r="A537" s="23">
        <v>3660</v>
      </c>
      <c r="B537" s="23">
        <v>3660</v>
      </c>
      <c r="C537" s="3">
        <v>41066</v>
      </c>
      <c r="D537" s="3">
        <v>41156</v>
      </c>
      <c r="E537" s="23" t="s">
        <v>1321</v>
      </c>
      <c r="F537" s="23" t="s">
        <v>1322</v>
      </c>
      <c r="G537" s="23" t="s">
        <v>3546</v>
      </c>
      <c r="H537" s="23" t="s">
        <v>5764</v>
      </c>
      <c r="I537" s="3">
        <v>41128</v>
      </c>
      <c r="J537" s="23" t="s">
        <v>3547</v>
      </c>
      <c r="K537" s="23" t="s">
        <v>3548</v>
      </c>
      <c r="L537" s="23">
        <v>38770000</v>
      </c>
      <c r="M537" s="23" t="s">
        <v>3549</v>
      </c>
      <c r="N537" s="23" t="s">
        <v>6916</v>
      </c>
      <c r="O537" s="23" t="s">
        <v>6232</v>
      </c>
      <c r="P537" s="3">
        <v>41156</v>
      </c>
      <c r="Q537" s="37" t="s">
        <v>3807</v>
      </c>
      <c r="R537" s="23" t="s">
        <v>10493</v>
      </c>
      <c r="S537" s="23" t="s">
        <v>10494</v>
      </c>
      <c r="T537" t="s">
        <v>4074</v>
      </c>
      <c r="U537" s="23" t="s">
        <v>458</v>
      </c>
      <c r="V537" s="237">
        <v>17</v>
      </c>
      <c r="W537">
        <v>43</v>
      </c>
      <c r="X537">
        <v>49</v>
      </c>
      <c r="Y537">
        <v>46</v>
      </c>
      <c r="Z537">
        <v>11</v>
      </c>
      <c r="AA537">
        <v>29</v>
      </c>
      <c r="AC537" s="26" t="str">
        <f t="shared" si="16"/>
        <v>17º43'49''</v>
      </c>
      <c r="AD537" s="26" t="str">
        <f t="shared" si="17"/>
        <v>46º11'29''</v>
      </c>
    </row>
    <row r="538" spans="1:30" ht="18" customHeight="1">
      <c r="A538" s="23">
        <v>3696</v>
      </c>
      <c r="B538" s="23">
        <v>3696</v>
      </c>
      <c r="C538" s="3">
        <v>41071</v>
      </c>
      <c r="D538" s="3">
        <v>41438</v>
      </c>
      <c r="E538" s="23" t="s">
        <v>1469</v>
      </c>
      <c r="F538" s="23" t="s">
        <v>1322</v>
      </c>
      <c r="G538" s="23" t="s">
        <v>172</v>
      </c>
      <c r="H538" s="23" t="s">
        <v>458</v>
      </c>
      <c r="I538" s="23" t="s">
        <v>458</v>
      </c>
      <c r="J538" s="23" t="s">
        <v>3550</v>
      </c>
      <c r="K538" s="23" t="s">
        <v>3551</v>
      </c>
      <c r="L538" s="23" t="s">
        <v>5263</v>
      </c>
      <c r="M538" s="23" t="s">
        <v>3552</v>
      </c>
      <c r="N538" s="23" t="s">
        <v>458</v>
      </c>
      <c r="O538" s="23" t="s">
        <v>458</v>
      </c>
      <c r="P538" s="23" t="s">
        <v>458</v>
      </c>
      <c r="Q538" s="37" t="s">
        <v>22039</v>
      </c>
      <c r="R538" s="23" t="s">
        <v>458</v>
      </c>
      <c r="S538" s="23" t="s">
        <v>10495</v>
      </c>
      <c r="T538" t="s">
        <v>15024</v>
      </c>
      <c r="U538" s="37" t="s">
        <v>458</v>
      </c>
      <c r="V538" s="237" t="s">
        <v>458</v>
      </c>
      <c r="W538" s="23" t="s">
        <v>458</v>
      </c>
      <c r="X538" s="23" t="s">
        <v>458</v>
      </c>
      <c r="Y538" s="23" t="s">
        <v>458</v>
      </c>
      <c r="Z538" s="23" t="s">
        <v>458</v>
      </c>
      <c r="AA538" s="23" t="s">
        <v>458</v>
      </c>
      <c r="AC538" s="26" t="str">
        <f t="shared" si="16"/>
        <v>-º-'-''</v>
      </c>
      <c r="AD538" s="26" t="str">
        <f t="shared" si="17"/>
        <v>-º-'-''</v>
      </c>
    </row>
    <row r="539" spans="1:30" ht="18" customHeight="1">
      <c r="A539" s="23">
        <v>3689</v>
      </c>
      <c r="B539" s="23">
        <v>3689</v>
      </c>
      <c r="C539" s="3">
        <v>41071</v>
      </c>
      <c r="D539" s="3">
        <v>41116</v>
      </c>
      <c r="E539" s="23" t="s">
        <v>1321</v>
      </c>
      <c r="F539" s="23" t="s">
        <v>1322</v>
      </c>
      <c r="G539" s="23" t="s">
        <v>172</v>
      </c>
      <c r="H539" s="23" t="s">
        <v>5029</v>
      </c>
      <c r="I539" s="3">
        <v>41101</v>
      </c>
      <c r="J539" s="23" t="s">
        <v>3553</v>
      </c>
      <c r="K539" s="23" t="s">
        <v>3554</v>
      </c>
      <c r="L539" s="23">
        <v>39800000</v>
      </c>
      <c r="M539" s="23" t="s">
        <v>3555</v>
      </c>
      <c r="N539" s="23" t="s">
        <v>5030</v>
      </c>
      <c r="O539" s="23" t="s">
        <v>5031</v>
      </c>
      <c r="P539" s="3">
        <v>41137</v>
      </c>
      <c r="Q539" s="37" t="s">
        <v>3556</v>
      </c>
      <c r="R539" s="23" t="s">
        <v>10496</v>
      </c>
      <c r="S539" s="23" t="s">
        <v>10497</v>
      </c>
      <c r="T539" t="s">
        <v>4074</v>
      </c>
      <c r="U539" t="s">
        <v>4238</v>
      </c>
      <c r="V539" s="237">
        <v>17</v>
      </c>
      <c r="W539">
        <v>50</v>
      </c>
      <c r="X539">
        <v>45</v>
      </c>
      <c r="Y539">
        <v>41</v>
      </c>
      <c r="Z539">
        <v>29</v>
      </c>
      <c r="AA539">
        <v>51</v>
      </c>
      <c r="AC539" s="26" t="str">
        <f t="shared" si="16"/>
        <v>17º50'45''</v>
      </c>
      <c r="AD539" s="26" t="str">
        <f t="shared" si="17"/>
        <v>41º29'51''</v>
      </c>
    </row>
    <row r="540" spans="1:30" ht="18" customHeight="1">
      <c r="A540" s="23">
        <v>3690</v>
      </c>
      <c r="B540" s="23">
        <v>3690</v>
      </c>
      <c r="C540" s="3">
        <v>41071</v>
      </c>
      <c r="D540" s="3">
        <v>41171</v>
      </c>
      <c r="E540" s="23" t="s">
        <v>1321</v>
      </c>
      <c r="F540" s="23" t="s">
        <v>1322</v>
      </c>
      <c r="G540" s="23" t="s">
        <v>172</v>
      </c>
      <c r="H540" s="23" t="s">
        <v>8765</v>
      </c>
      <c r="I540" s="3">
        <v>41169</v>
      </c>
      <c r="J540" s="23" t="s">
        <v>3557</v>
      </c>
      <c r="K540" s="23" t="s">
        <v>3558</v>
      </c>
      <c r="L540" s="23" t="s">
        <v>5263</v>
      </c>
      <c r="M540" s="23" t="s">
        <v>6594</v>
      </c>
      <c r="N540" s="23" t="s">
        <v>8998</v>
      </c>
      <c r="O540" s="23" t="s">
        <v>7933</v>
      </c>
      <c r="P540" s="3">
        <v>41207</v>
      </c>
      <c r="Q540" s="37" t="s">
        <v>6595</v>
      </c>
      <c r="R540" s="23" t="s">
        <v>10498</v>
      </c>
      <c r="S540" s="23" t="s">
        <v>10499</v>
      </c>
      <c r="T540" t="s">
        <v>4074</v>
      </c>
      <c r="U540" s="37" t="s">
        <v>458</v>
      </c>
      <c r="V540" s="237">
        <v>17</v>
      </c>
      <c r="W540">
        <v>32</v>
      </c>
      <c r="X540">
        <v>58</v>
      </c>
      <c r="Y540">
        <v>41</v>
      </c>
      <c r="Z540">
        <v>51</v>
      </c>
      <c r="AA540">
        <v>59</v>
      </c>
      <c r="AC540" s="26" t="str">
        <f t="shared" si="16"/>
        <v>17º32'58''</v>
      </c>
      <c r="AD540" s="26" t="str">
        <f t="shared" si="17"/>
        <v>41º51'59''</v>
      </c>
    </row>
    <row r="541" spans="1:30" ht="18" customHeight="1">
      <c r="A541" s="23">
        <v>3681</v>
      </c>
      <c r="B541" s="23">
        <v>3681</v>
      </c>
      <c r="C541" s="3">
        <v>41071</v>
      </c>
      <c r="D541" s="3">
        <v>41178</v>
      </c>
      <c r="E541" s="23" t="s">
        <v>1321</v>
      </c>
      <c r="F541" s="23" t="s">
        <v>1322</v>
      </c>
      <c r="G541" s="23" t="s">
        <v>172</v>
      </c>
      <c r="H541" s="23" t="s">
        <v>9061</v>
      </c>
      <c r="I541" s="3">
        <v>41169</v>
      </c>
      <c r="J541" s="23" t="s">
        <v>15145</v>
      </c>
      <c r="K541" s="23" t="s">
        <v>3559</v>
      </c>
      <c r="L541" s="23" t="s">
        <v>5263</v>
      </c>
      <c r="M541" s="23" t="s">
        <v>6596</v>
      </c>
      <c r="N541" s="23" t="s">
        <v>9062</v>
      </c>
      <c r="O541" s="23" t="s">
        <v>8103</v>
      </c>
      <c r="P541" s="3">
        <v>41211</v>
      </c>
      <c r="Q541" s="37" t="s">
        <v>6597</v>
      </c>
      <c r="R541" s="23" t="s">
        <v>10500</v>
      </c>
      <c r="S541" s="23" t="s">
        <v>10501</v>
      </c>
      <c r="T541" t="s">
        <v>4074</v>
      </c>
      <c r="U541" s="23" t="s">
        <v>458</v>
      </c>
      <c r="V541" s="237">
        <v>17</v>
      </c>
      <c r="W541">
        <v>32</v>
      </c>
      <c r="X541">
        <v>9</v>
      </c>
      <c r="Y541">
        <v>41</v>
      </c>
      <c r="Z541">
        <v>51</v>
      </c>
      <c r="AA541">
        <v>8</v>
      </c>
      <c r="AC541" s="26" t="str">
        <f t="shared" si="16"/>
        <v>17º32'9''</v>
      </c>
      <c r="AD541" s="26" t="str">
        <f t="shared" si="17"/>
        <v>41º51'8''</v>
      </c>
    </row>
    <row r="542" spans="1:30" ht="18" customHeight="1">
      <c r="A542" s="23">
        <v>3694</v>
      </c>
      <c r="B542" s="23">
        <v>3694</v>
      </c>
      <c r="C542" s="3">
        <v>41071</v>
      </c>
      <c r="D542" s="3">
        <v>41178</v>
      </c>
      <c r="E542" s="23" t="s">
        <v>1321</v>
      </c>
      <c r="F542" s="23" t="s">
        <v>1322</v>
      </c>
      <c r="G542" s="23" t="s">
        <v>172</v>
      </c>
      <c r="H542" s="23" t="s">
        <v>15569</v>
      </c>
      <c r="I542" s="3">
        <v>41169</v>
      </c>
      <c r="J542" s="23" t="s">
        <v>6598</v>
      </c>
      <c r="K542" s="23" t="s">
        <v>3560</v>
      </c>
      <c r="L542" s="23" t="s">
        <v>5263</v>
      </c>
      <c r="M542" s="23" t="s">
        <v>3552</v>
      </c>
      <c r="N542" s="23" t="s">
        <v>15570</v>
      </c>
      <c r="O542" s="23" t="s">
        <v>6949</v>
      </c>
      <c r="P542" s="23">
        <v>41332</v>
      </c>
      <c r="Q542" s="37" t="s">
        <v>6599</v>
      </c>
      <c r="R542" s="23" t="s">
        <v>15571</v>
      </c>
      <c r="S542" s="23" t="s">
        <v>10502</v>
      </c>
      <c r="T542" t="s">
        <v>4074</v>
      </c>
      <c r="U542" s="37" t="s">
        <v>15572</v>
      </c>
      <c r="V542" s="237">
        <v>17</v>
      </c>
      <c r="W542">
        <v>52</v>
      </c>
      <c r="X542">
        <v>90</v>
      </c>
      <c r="Y542">
        <v>41</v>
      </c>
      <c r="Z542">
        <v>18</v>
      </c>
      <c r="AA542">
        <v>72</v>
      </c>
      <c r="AC542" s="26" t="str">
        <f t="shared" si="16"/>
        <v>17º52'90''</v>
      </c>
      <c r="AD542" s="26" t="str">
        <f t="shared" si="17"/>
        <v>41º18'72''</v>
      </c>
    </row>
    <row r="543" spans="1:30" ht="18" customHeight="1">
      <c r="A543" s="23">
        <v>3688</v>
      </c>
      <c r="B543" s="23">
        <v>3688</v>
      </c>
      <c r="C543" s="3">
        <v>41071</v>
      </c>
      <c r="D543" s="3">
        <v>41116</v>
      </c>
      <c r="E543" s="23" t="s">
        <v>1321</v>
      </c>
      <c r="F543" s="23" t="s">
        <v>1322</v>
      </c>
      <c r="G543" s="23" t="s">
        <v>172</v>
      </c>
      <c r="H543" s="23" t="s">
        <v>5032</v>
      </c>
      <c r="I543" s="3">
        <v>41102</v>
      </c>
      <c r="J543" s="23" t="s">
        <v>3561</v>
      </c>
      <c r="K543" s="23" t="s">
        <v>3562</v>
      </c>
      <c r="L543" s="23">
        <v>39800000</v>
      </c>
      <c r="M543" s="23" t="s">
        <v>3563</v>
      </c>
      <c r="N543" s="23" t="s">
        <v>5033</v>
      </c>
      <c r="O543" s="23" t="s">
        <v>2806</v>
      </c>
      <c r="P543" s="3">
        <v>41138</v>
      </c>
      <c r="Q543" s="37" t="s">
        <v>3564</v>
      </c>
      <c r="R543" s="23" t="s">
        <v>10503</v>
      </c>
      <c r="S543" s="23" t="s">
        <v>10504</v>
      </c>
      <c r="T543" t="s">
        <v>4074</v>
      </c>
      <c r="U543" t="s">
        <v>4990</v>
      </c>
      <c r="V543" s="237">
        <v>17</v>
      </c>
      <c r="W543">
        <v>52</v>
      </c>
      <c r="X543">
        <v>28</v>
      </c>
      <c r="Y543">
        <v>41</v>
      </c>
      <c r="Z543">
        <v>30</v>
      </c>
      <c r="AA543">
        <v>8</v>
      </c>
      <c r="AC543" s="26" t="str">
        <f t="shared" si="16"/>
        <v>17º52'28''</v>
      </c>
      <c r="AD543" s="26" t="str">
        <f t="shared" si="17"/>
        <v>41º30'8''</v>
      </c>
    </row>
    <row r="544" spans="1:30" ht="18" customHeight="1">
      <c r="A544" s="23">
        <v>3691</v>
      </c>
      <c r="B544" s="23">
        <v>3691</v>
      </c>
      <c r="C544" s="3">
        <v>41071</v>
      </c>
      <c r="D544" s="3">
        <v>41116</v>
      </c>
      <c r="E544" s="23" t="s">
        <v>1321</v>
      </c>
      <c r="F544" s="23" t="s">
        <v>1322</v>
      </c>
      <c r="G544" s="23" t="s">
        <v>172</v>
      </c>
      <c r="H544" s="23" t="s">
        <v>6070</v>
      </c>
      <c r="I544" s="3">
        <v>41131</v>
      </c>
      <c r="J544" s="23" t="s">
        <v>3565</v>
      </c>
      <c r="K544" s="23" t="s">
        <v>3566</v>
      </c>
      <c r="L544" s="23">
        <v>39800000</v>
      </c>
      <c r="M544" s="23" t="s">
        <v>3567</v>
      </c>
      <c r="N544" s="23" t="s">
        <v>6071</v>
      </c>
      <c r="O544" s="23" t="s">
        <v>5395</v>
      </c>
      <c r="P544" s="3">
        <v>41135</v>
      </c>
      <c r="Q544" s="37" t="s">
        <v>3568</v>
      </c>
      <c r="R544" s="23" t="s">
        <v>10505</v>
      </c>
      <c r="S544" s="23" t="s">
        <v>10506</v>
      </c>
      <c r="T544" t="s">
        <v>4074</v>
      </c>
      <c r="U544" t="s">
        <v>15146</v>
      </c>
      <c r="V544" s="237">
        <v>17</v>
      </c>
      <c r="W544">
        <v>35</v>
      </c>
      <c r="X544">
        <v>58</v>
      </c>
      <c r="Y544">
        <v>41</v>
      </c>
      <c r="Z544">
        <v>29</v>
      </c>
      <c r="AA544">
        <v>30</v>
      </c>
      <c r="AC544" s="26" t="str">
        <f t="shared" si="16"/>
        <v>17º35'58''</v>
      </c>
      <c r="AD544" s="26" t="str">
        <f t="shared" si="17"/>
        <v>41º29'30''</v>
      </c>
    </row>
    <row r="545" spans="1:30" ht="18" customHeight="1">
      <c r="A545" s="23">
        <v>3695</v>
      </c>
      <c r="B545" s="23">
        <v>3695</v>
      </c>
      <c r="C545" s="3">
        <v>41071</v>
      </c>
      <c r="D545" s="3">
        <v>41179</v>
      </c>
      <c r="E545" s="23" t="s">
        <v>1321</v>
      </c>
      <c r="F545" s="23" t="s">
        <v>1322</v>
      </c>
      <c r="G545" s="23" t="s">
        <v>172</v>
      </c>
      <c r="H545" s="23" t="s">
        <v>9045</v>
      </c>
      <c r="I545" s="3">
        <v>41169</v>
      </c>
      <c r="J545" s="23" t="s">
        <v>3569</v>
      </c>
      <c r="K545" s="23" t="s">
        <v>3570</v>
      </c>
      <c r="L545" s="23" t="s">
        <v>5263</v>
      </c>
      <c r="M545" s="23" t="s">
        <v>3571</v>
      </c>
      <c r="N545" s="23" t="s">
        <v>9046</v>
      </c>
      <c r="O545" s="23" t="s">
        <v>8103</v>
      </c>
      <c r="P545" s="3">
        <v>41211</v>
      </c>
      <c r="Q545" s="37" t="s">
        <v>6600</v>
      </c>
      <c r="R545" s="23" t="s">
        <v>10507</v>
      </c>
      <c r="S545" s="23" t="s">
        <v>10508</v>
      </c>
      <c r="T545" t="s">
        <v>4074</v>
      </c>
      <c r="U545" s="23" t="s">
        <v>458</v>
      </c>
      <c r="V545" s="237">
        <v>17</v>
      </c>
      <c r="W545">
        <v>32</v>
      </c>
      <c r="X545">
        <v>8</v>
      </c>
      <c r="Y545">
        <v>41</v>
      </c>
      <c r="Z545">
        <v>51</v>
      </c>
      <c r="AA545">
        <v>9</v>
      </c>
      <c r="AC545" s="26" t="str">
        <f t="shared" si="16"/>
        <v>17º32'8''</v>
      </c>
      <c r="AD545" s="26" t="str">
        <f t="shared" si="17"/>
        <v>41º51'9''</v>
      </c>
    </row>
    <row r="546" spans="1:30" ht="18" customHeight="1">
      <c r="A546" s="23">
        <v>3721</v>
      </c>
      <c r="B546" s="23">
        <v>3721</v>
      </c>
      <c r="C546" s="3">
        <v>41072</v>
      </c>
      <c r="D546" s="3">
        <v>41117</v>
      </c>
      <c r="E546" s="23" t="s">
        <v>1321</v>
      </c>
      <c r="F546" s="23" t="s">
        <v>1322</v>
      </c>
      <c r="G546" s="23" t="s">
        <v>3572</v>
      </c>
      <c r="H546" s="23" t="s">
        <v>5393</v>
      </c>
      <c r="I546" s="3">
        <v>41117</v>
      </c>
      <c r="J546" s="23" t="s">
        <v>3573</v>
      </c>
      <c r="K546" s="23" t="s">
        <v>3574</v>
      </c>
      <c r="L546" s="23">
        <v>39830000</v>
      </c>
      <c r="M546" s="23" t="s">
        <v>3575</v>
      </c>
      <c r="N546" s="23" t="s">
        <v>5394</v>
      </c>
      <c r="O546" s="23" t="s">
        <v>5395</v>
      </c>
      <c r="P546" s="3">
        <v>41117</v>
      </c>
      <c r="Q546" s="37" t="s">
        <v>3576</v>
      </c>
      <c r="R546" s="23" t="s">
        <v>10509</v>
      </c>
      <c r="S546" s="23" t="s">
        <v>10510</v>
      </c>
      <c r="T546" t="s">
        <v>4074</v>
      </c>
      <c r="U546" s="23" t="s">
        <v>458</v>
      </c>
      <c r="V546" s="237">
        <v>18</v>
      </c>
      <c r="W546">
        <v>1</v>
      </c>
      <c r="X546">
        <v>42</v>
      </c>
      <c r="Y546">
        <v>41</v>
      </c>
      <c r="Z546">
        <v>40</v>
      </c>
      <c r="AA546">
        <v>11</v>
      </c>
      <c r="AC546" s="26" t="str">
        <f t="shared" si="16"/>
        <v>18º1'42''</v>
      </c>
      <c r="AD546" s="26" t="str">
        <f t="shared" si="17"/>
        <v>41º40'11''</v>
      </c>
    </row>
    <row r="547" spans="1:30" ht="18" customHeight="1">
      <c r="A547" s="23">
        <v>3719</v>
      </c>
      <c r="B547" s="23">
        <v>3719</v>
      </c>
      <c r="C547" s="3">
        <v>41072</v>
      </c>
      <c r="D547" s="3">
        <v>41159</v>
      </c>
      <c r="E547" s="23" t="s">
        <v>1321</v>
      </c>
      <c r="F547" s="23" t="s">
        <v>1322</v>
      </c>
      <c r="G547" s="23" t="s">
        <v>3572</v>
      </c>
      <c r="H547" s="23" t="s">
        <v>5448</v>
      </c>
      <c r="I547" s="3">
        <v>41121</v>
      </c>
      <c r="J547" s="23" t="s">
        <v>3577</v>
      </c>
      <c r="K547" s="23" t="s">
        <v>3578</v>
      </c>
      <c r="L547" s="23" t="s">
        <v>4983</v>
      </c>
      <c r="M547" s="23" t="s">
        <v>3579</v>
      </c>
      <c r="N547" s="23" t="s">
        <v>5635</v>
      </c>
      <c r="O547" s="23" t="s">
        <v>5617</v>
      </c>
      <c r="P547" s="3">
        <v>41124</v>
      </c>
      <c r="Q547" s="37" t="s">
        <v>5765</v>
      </c>
      <c r="R547" s="23" t="s">
        <v>10511</v>
      </c>
      <c r="S547" s="23" t="s">
        <v>10512</v>
      </c>
      <c r="T547" t="s">
        <v>4074</v>
      </c>
      <c r="U547" s="23" t="s">
        <v>458</v>
      </c>
      <c r="V547" s="237">
        <v>17</v>
      </c>
      <c r="W547">
        <v>56</v>
      </c>
      <c r="X547">
        <v>50</v>
      </c>
      <c r="Y547">
        <v>41</v>
      </c>
      <c r="Z547">
        <v>45</v>
      </c>
      <c r="AA547">
        <v>32</v>
      </c>
      <c r="AC547" s="26" t="str">
        <f t="shared" si="16"/>
        <v>17º56'50''</v>
      </c>
      <c r="AD547" s="26" t="str">
        <f t="shared" si="17"/>
        <v>41º45'32''</v>
      </c>
    </row>
    <row r="548" spans="1:30" ht="18" customHeight="1">
      <c r="A548" s="23">
        <v>3768</v>
      </c>
      <c r="B548" s="23">
        <v>3768</v>
      </c>
      <c r="C548" s="3">
        <v>41073</v>
      </c>
      <c r="D548" s="3">
        <v>41118</v>
      </c>
      <c r="E548" s="23" t="s">
        <v>1321</v>
      </c>
      <c r="F548" s="23" t="s">
        <v>1555</v>
      </c>
      <c r="G548" s="23" t="s">
        <v>3502</v>
      </c>
      <c r="H548" s="23" t="s">
        <v>5185</v>
      </c>
      <c r="I548" s="3">
        <v>41107</v>
      </c>
      <c r="J548" s="23" t="s">
        <v>3507</v>
      </c>
      <c r="K548" s="23" t="s">
        <v>3580</v>
      </c>
      <c r="L548" s="23" t="s">
        <v>5258</v>
      </c>
      <c r="M548" s="23" t="s">
        <v>3581</v>
      </c>
      <c r="N548" s="23" t="s">
        <v>5186</v>
      </c>
      <c r="O548" s="23" t="s">
        <v>1585</v>
      </c>
      <c r="P548" s="3">
        <v>41108</v>
      </c>
      <c r="Q548" s="37" t="s">
        <v>3582</v>
      </c>
      <c r="R548" s="23" t="s">
        <v>10513</v>
      </c>
      <c r="S548" s="23" t="s">
        <v>10514</v>
      </c>
      <c r="T548" t="s">
        <v>4074</v>
      </c>
      <c r="U548" t="s">
        <v>5146</v>
      </c>
      <c r="V548" s="237">
        <v>19</v>
      </c>
      <c r="W548">
        <v>49</v>
      </c>
      <c r="X548">
        <v>35</v>
      </c>
      <c r="Y548">
        <v>43</v>
      </c>
      <c r="Z548">
        <v>11</v>
      </c>
      <c r="AA548">
        <v>9</v>
      </c>
      <c r="AC548" s="26" t="str">
        <f t="shared" si="16"/>
        <v>19º49'35''</v>
      </c>
      <c r="AD548" s="26" t="str">
        <f t="shared" si="17"/>
        <v>43º11'9''</v>
      </c>
    </row>
    <row r="549" spans="1:30" ht="18" customHeight="1">
      <c r="A549" s="23">
        <v>3770</v>
      </c>
      <c r="B549" s="23">
        <v>3770</v>
      </c>
      <c r="C549" s="3">
        <v>41073</v>
      </c>
      <c r="D549" s="3">
        <v>41118</v>
      </c>
      <c r="E549" s="23" t="s">
        <v>1321</v>
      </c>
      <c r="F549" s="23" t="s">
        <v>1555</v>
      </c>
      <c r="G549" s="23" t="s">
        <v>3502</v>
      </c>
      <c r="H549" s="23" t="s">
        <v>5259</v>
      </c>
      <c r="I549" s="3">
        <v>41108</v>
      </c>
      <c r="J549" s="23" t="s">
        <v>3583</v>
      </c>
      <c r="K549" s="23" t="s">
        <v>3584</v>
      </c>
      <c r="L549" s="23">
        <v>35930198</v>
      </c>
      <c r="M549" s="23" t="s">
        <v>3585</v>
      </c>
      <c r="N549" s="23" t="s">
        <v>5260</v>
      </c>
      <c r="O549" s="23" t="s">
        <v>1585</v>
      </c>
      <c r="P549" s="3">
        <v>41109</v>
      </c>
      <c r="Q549" s="37" t="s">
        <v>3586</v>
      </c>
      <c r="R549" s="23" t="s">
        <v>10515</v>
      </c>
      <c r="S549" s="23" t="s">
        <v>10516</v>
      </c>
      <c r="T549" t="s">
        <v>4074</v>
      </c>
      <c r="U549" t="s">
        <v>5209</v>
      </c>
      <c r="V549" s="237">
        <v>19</v>
      </c>
      <c r="W549">
        <v>48</v>
      </c>
      <c r="X549">
        <v>28</v>
      </c>
      <c r="Y549">
        <v>43</v>
      </c>
      <c r="Z549">
        <v>10</v>
      </c>
      <c r="AA549">
        <v>20</v>
      </c>
      <c r="AC549" s="26" t="str">
        <f t="shared" si="16"/>
        <v>19º48'28''</v>
      </c>
      <c r="AD549" s="26" t="str">
        <f t="shared" si="17"/>
        <v>43º10'20''</v>
      </c>
    </row>
    <row r="550" spans="1:30" ht="18" customHeight="1">
      <c r="A550" s="23">
        <v>3687</v>
      </c>
      <c r="B550" s="23">
        <v>3687</v>
      </c>
      <c r="C550" s="3">
        <v>41071</v>
      </c>
      <c r="D550" s="3">
        <v>41116</v>
      </c>
      <c r="E550" s="23" t="s">
        <v>1321</v>
      </c>
      <c r="F550" s="23" t="s">
        <v>1322</v>
      </c>
      <c r="G550" s="23" t="s">
        <v>172</v>
      </c>
      <c r="H550" s="23" t="s">
        <v>5636</v>
      </c>
      <c r="I550" s="3">
        <v>41120</v>
      </c>
      <c r="J550" s="23" t="s">
        <v>3587</v>
      </c>
      <c r="K550" s="23" t="s">
        <v>3588</v>
      </c>
      <c r="L550" s="23">
        <v>39800000</v>
      </c>
      <c r="M550" s="23" t="s">
        <v>3589</v>
      </c>
      <c r="N550" s="23" t="s">
        <v>5766</v>
      </c>
      <c r="O550" s="23" t="s">
        <v>5395</v>
      </c>
      <c r="P550" s="3">
        <v>41122</v>
      </c>
      <c r="Q550" s="37" t="s">
        <v>3590</v>
      </c>
      <c r="R550" s="23" t="s">
        <v>10517</v>
      </c>
      <c r="S550" s="23" t="s">
        <v>10518</v>
      </c>
      <c r="T550" t="s">
        <v>4074</v>
      </c>
      <c r="U550" t="s">
        <v>4116</v>
      </c>
      <c r="V550" s="237">
        <v>17</v>
      </c>
      <c r="W550">
        <v>57</v>
      </c>
      <c r="X550">
        <v>42</v>
      </c>
      <c r="Y550">
        <v>41</v>
      </c>
      <c r="Z550">
        <v>32</v>
      </c>
      <c r="AA550">
        <v>15</v>
      </c>
      <c r="AC550" s="26" t="str">
        <f t="shared" si="16"/>
        <v>17º57'42''</v>
      </c>
      <c r="AD550" s="26" t="str">
        <f t="shared" si="17"/>
        <v>41º32'15''</v>
      </c>
    </row>
    <row r="551" spans="1:30" ht="18" customHeight="1">
      <c r="A551" s="23">
        <v>3697</v>
      </c>
      <c r="B551" s="23">
        <v>3697</v>
      </c>
      <c r="C551" s="3">
        <v>41071</v>
      </c>
      <c r="D551" s="3">
        <v>41129</v>
      </c>
      <c r="E551" s="23" t="s">
        <v>1321</v>
      </c>
      <c r="F551" s="23" t="s">
        <v>1322</v>
      </c>
      <c r="G551" s="23" t="s">
        <v>172</v>
      </c>
      <c r="H551" s="23" t="s">
        <v>8710</v>
      </c>
      <c r="I551" s="3">
        <v>41169</v>
      </c>
      <c r="J551" s="23" t="s">
        <v>3591</v>
      </c>
      <c r="K551" s="23" t="s">
        <v>4740</v>
      </c>
      <c r="L551" s="23">
        <v>39800000</v>
      </c>
      <c r="M551" s="23" t="s">
        <v>3592</v>
      </c>
      <c r="N551" s="23" t="s">
        <v>8732</v>
      </c>
      <c r="O551" s="23" t="s">
        <v>8103</v>
      </c>
      <c r="P551" s="3">
        <v>41205</v>
      </c>
      <c r="Q551" s="37" t="s">
        <v>4741</v>
      </c>
      <c r="R551" s="23" t="s">
        <v>10519</v>
      </c>
      <c r="S551" s="23" t="s">
        <v>10520</v>
      </c>
      <c r="T551" t="s">
        <v>4074</v>
      </c>
      <c r="U551" s="23" t="s">
        <v>458</v>
      </c>
      <c r="V551" s="237">
        <v>17</v>
      </c>
      <c r="W551">
        <v>8</v>
      </c>
      <c r="X551">
        <v>40</v>
      </c>
      <c r="Y551">
        <v>41</v>
      </c>
      <c r="Z551">
        <v>51</v>
      </c>
      <c r="AA551">
        <v>7</v>
      </c>
      <c r="AC551" s="26" t="str">
        <f t="shared" si="16"/>
        <v>17º8'40''</v>
      </c>
      <c r="AD551" s="26" t="str">
        <f t="shared" si="17"/>
        <v>41º51'7''</v>
      </c>
    </row>
    <row r="552" spans="1:30" ht="18" customHeight="1">
      <c r="A552" s="23">
        <v>3700</v>
      </c>
      <c r="B552" s="23">
        <v>3700</v>
      </c>
      <c r="C552" s="3">
        <v>41071</v>
      </c>
      <c r="D552" s="3">
        <v>41440</v>
      </c>
      <c r="E552" s="23" t="s">
        <v>1469</v>
      </c>
      <c r="F552" s="23" t="s">
        <v>1322</v>
      </c>
      <c r="G552" s="23" t="s">
        <v>172</v>
      </c>
      <c r="H552" s="23" t="s">
        <v>458</v>
      </c>
      <c r="I552" s="23" t="s">
        <v>458</v>
      </c>
      <c r="J552" s="23" t="s">
        <v>3593</v>
      </c>
      <c r="K552" s="23" t="s">
        <v>3594</v>
      </c>
      <c r="L552" s="23" t="s">
        <v>5263</v>
      </c>
      <c r="M552" s="23" t="s">
        <v>3552</v>
      </c>
      <c r="N552" s="23" t="s">
        <v>458</v>
      </c>
      <c r="O552" s="23" t="s">
        <v>458</v>
      </c>
      <c r="P552" s="23" t="s">
        <v>458</v>
      </c>
      <c r="Q552" s="37" t="s">
        <v>22040</v>
      </c>
      <c r="R552" s="23" t="s">
        <v>458</v>
      </c>
      <c r="S552" s="23" t="s">
        <v>10521</v>
      </c>
      <c r="T552" t="s">
        <v>15024</v>
      </c>
      <c r="U552" s="37" t="s">
        <v>458</v>
      </c>
      <c r="V552" s="237" t="s">
        <v>458</v>
      </c>
      <c r="W552" s="23" t="s">
        <v>458</v>
      </c>
      <c r="X552" s="23" t="s">
        <v>458</v>
      </c>
      <c r="Y552" s="23" t="s">
        <v>458</v>
      </c>
      <c r="Z552" s="23" t="s">
        <v>458</v>
      </c>
      <c r="AA552" s="23" t="s">
        <v>458</v>
      </c>
      <c r="AC552" s="26" t="str">
        <f t="shared" si="16"/>
        <v>-º-'-''</v>
      </c>
      <c r="AD552" s="26" t="str">
        <f t="shared" si="17"/>
        <v>-º-'-''</v>
      </c>
    </row>
    <row r="553" spans="1:30" ht="18" customHeight="1">
      <c r="A553" s="23">
        <v>3703</v>
      </c>
      <c r="B553" s="23">
        <v>3703</v>
      </c>
      <c r="C553" s="3">
        <v>41071</v>
      </c>
      <c r="D553" s="3">
        <v>41116</v>
      </c>
      <c r="E553" s="23" t="s">
        <v>1321</v>
      </c>
      <c r="F553" s="23" t="s">
        <v>1322</v>
      </c>
      <c r="G553" s="23" t="s">
        <v>172</v>
      </c>
      <c r="H553" s="23" t="s">
        <v>5187</v>
      </c>
      <c r="I553" s="3">
        <v>41110</v>
      </c>
      <c r="J553" s="23" t="s">
        <v>3595</v>
      </c>
      <c r="K553" s="23" t="s">
        <v>3596</v>
      </c>
      <c r="L553" s="23">
        <v>39800000</v>
      </c>
      <c r="M553" s="23" t="s">
        <v>3597</v>
      </c>
      <c r="N553" s="23" t="s">
        <v>5261</v>
      </c>
      <c r="O553" s="23" t="s">
        <v>1488</v>
      </c>
      <c r="P553" s="3">
        <v>41110</v>
      </c>
      <c r="Q553" s="37" t="s">
        <v>3598</v>
      </c>
      <c r="R553" s="23" t="s">
        <v>10522</v>
      </c>
      <c r="S553" s="23" t="s">
        <v>10523</v>
      </c>
      <c r="T553" t="s">
        <v>4074</v>
      </c>
      <c r="U553" t="s">
        <v>15147</v>
      </c>
      <c r="V553" s="237">
        <v>17</v>
      </c>
      <c r="W553">
        <v>54</v>
      </c>
      <c r="X553">
        <v>49</v>
      </c>
      <c r="Y553">
        <v>41</v>
      </c>
      <c r="Z553">
        <v>29</v>
      </c>
      <c r="AA553">
        <v>46</v>
      </c>
      <c r="AC553" s="26" t="str">
        <f t="shared" si="16"/>
        <v>17º54'49''</v>
      </c>
      <c r="AD553" s="26" t="str">
        <f t="shared" si="17"/>
        <v>41º29'46''</v>
      </c>
    </row>
    <row r="554" spans="1:30" ht="18" customHeight="1">
      <c r="A554" s="23">
        <v>3705</v>
      </c>
      <c r="B554" s="23">
        <v>3705</v>
      </c>
      <c r="C554" s="3">
        <v>41071</v>
      </c>
      <c r="D554" s="3">
        <v>41171</v>
      </c>
      <c r="E554" s="23" t="s">
        <v>1321</v>
      </c>
      <c r="F554" s="23" t="s">
        <v>1322</v>
      </c>
      <c r="G554" s="23" t="s">
        <v>172</v>
      </c>
      <c r="H554" s="23" t="s">
        <v>15504</v>
      </c>
      <c r="I554" s="3">
        <v>41169</v>
      </c>
      <c r="J554" s="23" t="s">
        <v>3628</v>
      </c>
      <c r="K554" s="23" t="s">
        <v>3629</v>
      </c>
      <c r="L554" s="23" t="s">
        <v>5263</v>
      </c>
      <c r="M554" s="23" t="s">
        <v>13775</v>
      </c>
      <c r="N554" s="23" t="s">
        <v>15505</v>
      </c>
      <c r="O554" s="23" t="s">
        <v>6229</v>
      </c>
      <c r="P554" s="23">
        <v>41333</v>
      </c>
      <c r="Q554" s="37" t="s">
        <v>6601</v>
      </c>
      <c r="R554" s="23" t="s">
        <v>15506</v>
      </c>
      <c r="S554" s="23" t="s">
        <v>10524</v>
      </c>
      <c r="T554" t="s">
        <v>15024</v>
      </c>
      <c r="U554" s="37" t="s">
        <v>15134</v>
      </c>
      <c r="V554" s="237">
        <v>17</v>
      </c>
      <c r="W554">
        <v>38</v>
      </c>
      <c r="X554">
        <v>29</v>
      </c>
      <c r="Y554">
        <v>41</v>
      </c>
      <c r="Z554">
        <v>22</v>
      </c>
      <c r="AA554">
        <v>58</v>
      </c>
      <c r="AC554" s="26" t="str">
        <f t="shared" si="16"/>
        <v>17º38'29''</v>
      </c>
      <c r="AD554" s="26" t="str">
        <f t="shared" si="17"/>
        <v>41º22'58''</v>
      </c>
    </row>
    <row r="555" spans="1:30" ht="18" customHeight="1">
      <c r="A555" s="23" t="s">
        <v>8409</v>
      </c>
      <c r="B555" s="23">
        <v>3706</v>
      </c>
      <c r="C555" s="3">
        <v>41071</v>
      </c>
      <c r="D555" s="3">
        <v>41116</v>
      </c>
      <c r="E555" s="23" t="s">
        <v>1330</v>
      </c>
      <c r="F555" s="23" t="s">
        <v>1322</v>
      </c>
      <c r="G555" s="23" t="s">
        <v>172</v>
      </c>
      <c r="H555" s="23" t="s">
        <v>458</v>
      </c>
      <c r="I555" s="23" t="s">
        <v>458</v>
      </c>
      <c r="J555" s="23" t="s">
        <v>3630</v>
      </c>
      <c r="K555" s="23" t="s">
        <v>3631</v>
      </c>
      <c r="L555" s="23" t="s">
        <v>5263</v>
      </c>
      <c r="M555" s="23" t="s">
        <v>3632</v>
      </c>
      <c r="N555" s="23" t="s">
        <v>458</v>
      </c>
      <c r="O555" s="23" t="s">
        <v>458</v>
      </c>
      <c r="P555" s="23" t="s">
        <v>458</v>
      </c>
      <c r="Q555" s="37" t="s">
        <v>5901</v>
      </c>
      <c r="R555" s="23" t="s">
        <v>458</v>
      </c>
      <c r="S555" s="23" t="s">
        <v>10525</v>
      </c>
      <c r="T555" t="s">
        <v>15024</v>
      </c>
      <c r="U555" s="37" t="s">
        <v>458</v>
      </c>
      <c r="V555" s="237" t="s">
        <v>458</v>
      </c>
      <c r="W555" s="23" t="s">
        <v>458</v>
      </c>
      <c r="X555" s="23" t="s">
        <v>458</v>
      </c>
      <c r="Y555" s="23" t="s">
        <v>458</v>
      </c>
      <c r="Z555" s="23" t="s">
        <v>458</v>
      </c>
      <c r="AA555" s="23" t="s">
        <v>458</v>
      </c>
      <c r="AC555" s="26" t="str">
        <f t="shared" si="16"/>
        <v>-º-'-''</v>
      </c>
      <c r="AD555" s="26" t="str">
        <f t="shared" si="17"/>
        <v>-º-'-''</v>
      </c>
    </row>
    <row r="556" spans="1:30" ht="18" customHeight="1">
      <c r="A556" s="23">
        <v>3715</v>
      </c>
      <c r="B556" s="23">
        <v>3715</v>
      </c>
      <c r="C556" s="3">
        <v>41072</v>
      </c>
      <c r="D556" s="3">
        <v>41125</v>
      </c>
      <c r="E556" s="23" t="s">
        <v>1321</v>
      </c>
      <c r="F556" s="23" t="s">
        <v>1322</v>
      </c>
      <c r="G556" s="23" t="s">
        <v>3572</v>
      </c>
      <c r="H556" s="23" t="s">
        <v>15507</v>
      </c>
      <c r="I556" s="3">
        <v>41169</v>
      </c>
      <c r="J556" s="23" t="s">
        <v>3633</v>
      </c>
      <c r="K556" s="23" t="s">
        <v>4982</v>
      </c>
      <c r="L556" s="23" t="s">
        <v>4983</v>
      </c>
      <c r="M556" s="23" t="s">
        <v>3634</v>
      </c>
      <c r="N556" s="23" t="s">
        <v>15573</v>
      </c>
      <c r="O556" s="23" t="s">
        <v>7278</v>
      </c>
      <c r="P556" s="23">
        <v>41332</v>
      </c>
      <c r="Q556" s="37" t="s">
        <v>4984</v>
      </c>
      <c r="R556" s="23" t="s">
        <v>15508</v>
      </c>
      <c r="S556" s="23" t="s">
        <v>10526</v>
      </c>
      <c r="T556" t="s">
        <v>15024</v>
      </c>
      <c r="U556" s="37" t="s">
        <v>15134</v>
      </c>
      <c r="V556" s="237">
        <v>18</v>
      </c>
      <c r="W556">
        <v>2</v>
      </c>
      <c r="X556">
        <v>8</v>
      </c>
      <c r="Y556">
        <v>41</v>
      </c>
      <c r="Z556">
        <v>40</v>
      </c>
      <c r="AA556">
        <v>57</v>
      </c>
      <c r="AC556" s="26" t="str">
        <f t="shared" si="16"/>
        <v>18º2'8''</v>
      </c>
      <c r="AD556" s="26" t="str">
        <f t="shared" si="17"/>
        <v>41º40'57''</v>
      </c>
    </row>
    <row r="557" spans="1:30" ht="18" customHeight="1">
      <c r="A557" s="23">
        <v>3716</v>
      </c>
      <c r="B557" s="23">
        <v>3716</v>
      </c>
      <c r="C557" s="3">
        <v>41072</v>
      </c>
      <c r="D557" s="3">
        <v>41117</v>
      </c>
      <c r="E557" s="23" t="s">
        <v>1330</v>
      </c>
      <c r="F557" s="23" t="s">
        <v>1322</v>
      </c>
      <c r="G557" s="23" t="s">
        <v>3572</v>
      </c>
      <c r="H557" s="23" t="s">
        <v>458</v>
      </c>
      <c r="I557" s="23" t="s">
        <v>458</v>
      </c>
      <c r="J557" s="23" t="s">
        <v>3635</v>
      </c>
      <c r="K557" s="23" t="s">
        <v>3636</v>
      </c>
      <c r="L557" s="23">
        <v>39830000</v>
      </c>
      <c r="M557" s="23" t="s">
        <v>3634</v>
      </c>
      <c r="N557" s="23" t="s">
        <v>458</v>
      </c>
      <c r="O557" s="23" t="s">
        <v>458</v>
      </c>
      <c r="P557" s="23" t="s">
        <v>458</v>
      </c>
      <c r="Q557" s="37" t="s">
        <v>4149</v>
      </c>
      <c r="R557" s="23" t="s">
        <v>458</v>
      </c>
      <c r="S557" s="23" t="s">
        <v>10527</v>
      </c>
      <c r="T557" t="s">
        <v>15024</v>
      </c>
      <c r="U557" s="37" t="s">
        <v>458</v>
      </c>
      <c r="V557" s="237" t="s">
        <v>458</v>
      </c>
      <c r="W557" s="23" t="s">
        <v>458</v>
      </c>
      <c r="X557" s="23" t="s">
        <v>458</v>
      </c>
      <c r="Y557" s="23" t="s">
        <v>458</v>
      </c>
      <c r="Z557" s="23" t="s">
        <v>458</v>
      </c>
      <c r="AA557" s="23" t="s">
        <v>458</v>
      </c>
      <c r="AC557" s="26" t="str">
        <f t="shared" si="16"/>
        <v>-º-'-''</v>
      </c>
      <c r="AD557" s="26" t="str">
        <f t="shared" si="17"/>
        <v>-º-'-''</v>
      </c>
    </row>
    <row r="558" spans="1:30" ht="18" customHeight="1">
      <c r="A558" s="23">
        <v>3747</v>
      </c>
      <c r="B558" s="23">
        <v>3747</v>
      </c>
      <c r="C558" s="3">
        <v>41073</v>
      </c>
      <c r="D558" s="3">
        <v>41121</v>
      </c>
      <c r="E558" s="23" t="s">
        <v>1321</v>
      </c>
      <c r="F558" s="23" t="s">
        <v>1322</v>
      </c>
      <c r="G558" s="23" t="s">
        <v>4165</v>
      </c>
      <c r="H558" s="23" t="s">
        <v>10528</v>
      </c>
      <c r="I558" s="3">
        <v>41152</v>
      </c>
      <c r="J558" s="23" t="s">
        <v>3637</v>
      </c>
      <c r="K558" s="23" t="s">
        <v>3638</v>
      </c>
      <c r="L558" s="23">
        <v>35865000</v>
      </c>
      <c r="M558" s="23" t="s">
        <v>3639</v>
      </c>
      <c r="N558" s="23" t="s">
        <v>10529</v>
      </c>
      <c r="O558" s="23" t="s">
        <v>7306</v>
      </c>
      <c r="P558" s="3">
        <v>41255</v>
      </c>
      <c r="Q558" s="37" t="s">
        <v>4742</v>
      </c>
      <c r="R558" s="23" t="s">
        <v>10530</v>
      </c>
      <c r="S558" s="23" t="s">
        <v>10531</v>
      </c>
      <c r="T558" t="s">
        <v>15024</v>
      </c>
      <c r="U558" t="s">
        <v>15109</v>
      </c>
      <c r="V558" s="237">
        <v>18</v>
      </c>
      <c r="W558">
        <v>58</v>
      </c>
      <c r="X558">
        <v>7</v>
      </c>
      <c r="Y558">
        <v>43</v>
      </c>
      <c r="Z558">
        <v>15</v>
      </c>
      <c r="AA558">
        <v>16</v>
      </c>
      <c r="AC558" s="26" t="str">
        <f t="shared" si="16"/>
        <v>18º58'7''</v>
      </c>
      <c r="AD558" s="26" t="str">
        <f t="shared" si="17"/>
        <v>43º15'16''</v>
      </c>
    </row>
    <row r="559" spans="1:30" ht="18" customHeight="1">
      <c r="A559" s="23">
        <v>3717</v>
      </c>
      <c r="B559" s="23">
        <v>3717</v>
      </c>
      <c r="C559" s="3">
        <v>41072</v>
      </c>
      <c r="D559" s="3">
        <v>41117</v>
      </c>
      <c r="E559" s="23" t="s">
        <v>1321</v>
      </c>
      <c r="F559" s="23" t="s">
        <v>1322</v>
      </c>
      <c r="G559" s="23" t="s">
        <v>3572</v>
      </c>
      <c r="H559" s="23" t="s">
        <v>5767</v>
      </c>
      <c r="I559" s="3">
        <v>41122</v>
      </c>
      <c r="J559" s="23" t="s">
        <v>3640</v>
      </c>
      <c r="K559" s="23" t="s">
        <v>3641</v>
      </c>
      <c r="L559" s="23">
        <v>39830000</v>
      </c>
      <c r="M559" s="23" t="s">
        <v>3579</v>
      </c>
      <c r="N559" s="23" t="s">
        <v>5768</v>
      </c>
      <c r="O559" s="23" t="s">
        <v>5395</v>
      </c>
      <c r="P559" s="3">
        <v>41122</v>
      </c>
      <c r="Q559" s="37" t="s">
        <v>3642</v>
      </c>
      <c r="R559" s="23" t="s">
        <v>10532</v>
      </c>
      <c r="S559" s="23" t="s">
        <v>10533</v>
      </c>
      <c r="T559" t="s">
        <v>4074</v>
      </c>
      <c r="U559" t="s">
        <v>15148</v>
      </c>
      <c r="V559" s="237">
        <v>18</v>
      </c>
      <c r="W559">
        <v>16</v>
      </c>
      <c r="X559">
        <v>34</v>
      </c>
      <c r="Y559">
        <v>41</v>
      </c>
      <c r="Z559">
        <v>52</v>
      </c>
      <c r="AA559">
        <v>53</v>
      </c>
      <c r="AC559" s="26" t="str">
        <f t="shared" si="16"/>
        <v>18º16'34''</v>
      </c>
      <c r="AD559" s="26" t="str">
        <f t="shared" si="17"/>
        <v>41º52'53''</v>
      </c>
    </row>
    <row r="560" spans="1:30" ht="18" customHeight="1">
      <c r="A560" s="23">
        <v>3720</v>
      </c>
      <c r="B560" s="23">
        <v>3720</v>
      </c>
      <c r="C560" s="3">
        <v>41072</v>
      </c>
      <c r="D560" s="3">
        <v>41117</v>
      </c>
      <c r="E560" s="23" t="s">
        <v>1330</v>
      </c>
      <c r="F560" s="23" t="s">
        <v>1322</v>
      </c>
      <c r="G560" s="23" t="s">
        <v>3572</v>
      </c>
      <c r="H560" s="23" t="s">
        <v>458</v>
      </c>
      <c r="I560" s="3">
        <v>41143</v>
      </c>
      <c r="J560" s="23" t="s">
        <v>3643</v>
      </c>
      <c r="K560" s="23" t="s">
        <v>3644</v>
      </c>
      <c r="L560" s="23" t="s">
        <v>4983</v>
      </c>
      <c r="M560" s="23" t="s">
        <v>3579</v>
      </c>
      <c r="N560" s="23" t="s">
        <v>458</v>
      </c>
      <c r="O560" s="23" t="s">
        <v>458</v>
      </c>
      <c r="P560" s="23" t="s">
        <v>458</v>
      </c>
      <c r="Q560" s="37" t="s">
        <v>8410</v>
      </c>
      <c r="R560" s="23" t="s">
        <v>458</v>
      </c>
      <c r="S560" s="23" t="s">
        <v>10534</v>
      </c>
      <c r="T560" t="s">
        <v>15024</v>
      </c>
      <c r="U560" s="37" t="s">
        <v>458</v>
      </c>
      <c r="V560" s="237" t="s">
        <v>458</v>
      </c>
      <c r="W560" s="23" t="s">
        <v>458</v>
      </c>
      <c r="X560" s="23" t="s">
        <v>458</v>
      </c>
      <c r="Y560" s="23" t="s">
        <v>458</v>
      </c>
      <c r="Z560" s="23" t="s">
        <v>458</v>
      </c>
      <c r="AA560" s="23" t="s">
        <v>458</v>
      </c>
      <c r="AC560" s="26" t="str">
        <f t="shared" si="16"/>
        <v>-º-'-''</v>
      </c>
      <c r="AD560" s="26" t="str">
        <f t="shared" si="17"/>
        <v>-º-'-''</v>
      </c>
    </row>
    <row r="561" spans="1:30" ht="18" customHeight="1">
      <c r="A561" s="23">
        <v>3718</v>
      </c>
      <c r="B561" s="23">
        <v>3718</v>
      </c>
      <c r="C561" s="3">
        <v>41072</v>
      </c>
      <c r="D561" s="3">
        <v>41117</v>
      </c>
      <c r="E561" s="23" t="s">
        <v>1321</v>
      </c>
      <c r="F561" s="23" t="s">
        <v>1555</v>
      </c>
      <c r="G561" s="23" t="s">
        <v>3572</v>
      </c>
      <c r="H561" s="23" t="s">
        <v>7499</v>
      </c>
      <c r="I561" s="3">
        <v>41170</v>
      </c>
      <c r="J561" s="23" t="s">
        <v>3645</v>
      </c>
      <c r="K561" s="23" t="s">
        <v>3646</v>
      </c>
      <c r="L561" s="23" t="s">
        <v>4983</v>
      </c>
      <c r="M561" s="23" t="s">
        <v>3647</v>
      </c>
      <c r="N561" s="23" t="s">
        <v>7633</v>
      </c>
      <c r="O561" s="23" t="s">
        <v>5143</v>
      </c>
      <c r="P561" s="3">
        <v>41172</v>
      </c>
      <c r="Q561" s="37" t="s">
        <v>3648</v>
      </c>
      <c r="R561" s="23" t="s">
        <v>10535</v>
      </c>
      <c r="S561" s="23" t="s">
        <v>10536</v>
      </c>
      <c r="T561" t="s">
        <v>4074</v>
      </c>
      <c r="U561" t="s">
        <v>15149</v>
      </c>
      <c r="V561" s="237">
        <v>18</v>
      </c>
      <c r="W561">
        <v>4</v>
      </c>
      <c r="X561">
        <v>13</v>
      </c>
      <c r="Y561">
        <v>41</v>
      </c>
      <c r="Z561">
        <v>40</v>
      </c>
      <c r="AA561">
        <v>29</v>
      </c>
      <c r="AC561" s="26" t="str">
        <f t="shared" si="16"/>
        <v>18º4'13''</v>
      </c>
      <c r="AD561" s="26" t="str">
        <f t="shared" si="17"/>
        <v>41º40'29''</v>
      </c>
    </row>
    <row r="562" spans="1:30" ht="18" customHeight="1">
      <c r="A562" s="23">
        <v>3666</v>
      </c>
      <c r="B562" s="23">
        <v>3666</v>
      </c>
      <c r="C562" s="3">
        <v>41071</v>
      </c>
      <c r="D562" s="3">
        <v>41171</v>
      </c>
      <c r="E562" s="23" t="s">
        <v>1321</v>
      </c>
      <c r="F562" s="23" t="s">
        <v>1322</v>
      </c>
      <c r="G562" s="23" t="s">
        <v>2572</v>
      </c>
      <c r="H562" s="23" t="s">
        <v>15574</v>
      </c>
      <c r="I562" s="23">
        <v>41333</v>
      </c>
      <c r="J562" s="23" t="s">
        <v>3649</v>
      </c>
      <c r="K562" s="23" t="s">
        <v>3650</v>
      </c>
      <c r="L562" s="23" t="s">
        <v>4593</v>
      </c>
      <c r="M562" s="23" t="s">
        <v>13776</v>
      </c>
      <c r="N562" s="23" t="s">
        <v>15575</v>
      </c>
      <c r="O562" s="23" t="s">
        <v>6229</v>
      </c>
      <c r="P562" s="23">
        <v>41333</v>
      </c>
      <c r="Q562" s="37" t="s">
        <v>6602</v>
      </c>
      <c r="R562" s="23" t="s">
        <v>15576</v>
      </c>
      <c r="S562" s="23" t="s">
        <v>10537</v>
      </c>
      <c r="T562" t="s">
        <v>15024</v>
      </c>
      <c r="U562" s="37" t="s">
        <v>15134</v>
      </c>
      <c r="V562" s="237">
        <v>17</v>
      </c>
      <c r="W562">
        <v>4</v>
      </c>
      <c r="X562">
        <v>50</v>
      </c>
      <c r="Y562">
        <v>40</v>
      </c>
      <c r="Z562">
        <v>42</v>
      </c>
      <c r="AA562">
        <v>58</v>
      </c>
      <c r="AC562" s="26" t="str">
        <f t="shared" si="16"/>
        <v>17º4'50''</v>
      </c>
      <c r="AD562" s="26" t="str">
        <f t="shared" si="17"/>
        <v>40º42'58''</v>
      </c>
    </row>
    <row r="563" spans="1:30" ht="18" customHeight="1">
      <c r="A563" s="23">
        <v>3668</v>
      </c>
      <c r="B563" s="23">
        <v>3668</v>
      </c>
      <c r="C563" s="3">
        <v>41071</v>
      </c>
      <c r="D563" s="3">
        <v>41171</v>
      </c>
      <c r="E563" s="23" t="s">
        <v>1321</v>
      </c>
      <c r="F563" s="23" t="s">
        <v>1322</v>
      </c>
      <c r="G563" s="23" t="s">
        <v>2572</v>
      </c>
      <c r="H563" s="23" t="s">
        <v>9101</v>
      </c>
      <c r="I563" s="3">
        <v>41180</v>
      </c>
      <c r="J563" s="23" t="s">
        <v>3652</v>
      </c>
      <c r="K563" s="23" t="s">
        <v>3653</v>
      </c>
      <c r="L563" s="23" t="s">
        <v>4593</v>
      </c>
      <c r="M563" s="23" t="s">
        <v>3651</v>
      </c>
      <c r="N563" s="23" t="s">
        <v>9102</v>
      </c>
      <c r="O563" s="23" t="s">
        <v>5721</v>
      </c>
      <c r="P563" s="3">
        <v>41221</v>
      </c>
      <c r="Q563" s="37" t="s">
        <v>6603</v>
      </c>
      <c r="R563" s="23" t="s">
        <v>10538</v>
      </c>
      <c r="S563" s="23" t="s">
        <v>10539</v>
      </c>
      <c r="T563" t="s">
        <v>4074</v>
      </c>
      <c r="U563" t="s">
        <v>15150</v>
      </c>
      <c r="V563" s="237">
        <v>17</v>
      </c>
      <c r="W563">
        <v>4</v>
      </c>
      <c r="X563">
        <v>40</v>
      </c>
      <c r="Y563">
        <v>40</v>
      </c>
      <c r="Z563">
        <v>42</v>
      </c>
      <c r="AA563">
        <v>55</v>
      </c>
      <c r="AC563" s="26" t="str">
        <f t="shared" si="16"/>
        <v>17º4'40''</v>
      </c>
      <c r="AD563" s="26" t="str">
        <f t="shared" si="17"/>
        <v>40º42'55''</v>
      </c>
    </row>
    <row r="564" spans="1:30" ht="18" customHeight="1">
      <c r="A564" s="23">
        <v>3725</v>
      </c>
      <c r="B564" s="23">
        <v>3725</v>
      </c>
      <c r="C564" s="3">
        <v>41072</v>
      </c>
      <c r="D564" s="3">
        <v>41491</v>
      </c>
      <c r="E564" s="23" t="s">
        <v>1469</v>
      </c>
      <c r="F564" s="23" t="s">
        <v>1322</v>
      </c>
      <c r="G564" s="23" t="s">
        <v>3614</v>
      </c>
      <c r="H564" s="23" t="s">
        <v>458</v>
      </c>
      <c r="I564" s="23" t="s">
        <v>458</v>
      </c>
      <c r="J564" s="23" t="s">
        <v>3654</v>
      </c>
      <c r="K564" s="23" t="s">
        <v>22041</v>
      </c>
      <c r="L564" s="23" t="s">
        <v>5902</v>
      </c>
      <c r="M564" s="23" t="s">
        <v>3655</v>
      </c>
      <c r="N564" s="23" t="s">
        <v>458</v>
      </c>
      <c r="O564" s="23" t="s">
        <v>458</v>
      </c>
      <c r="P564" s="23" t="s">
        <v>458</v>
      </c>
      <c r="Q564" s="37" t="s">
        <v>22042</v>
      </c>
      <c r="R564" s="23" t="s">
        <v>458</v>
      </c>
      <c r="S564" s="23" t="s">
        <v>10540</v>
      </c>
      <c r="T564" t="s">
        <v>15024</v>
      </c>
      <c r="U564" s="37" t="s">
        <v>458</v>
      </c>
      <c r="V564" s="237" t="s">
        <v>458</v>
      </c>
      <c r="W564" s="23" t="s">
        <v>458</v>
      </c>
      <c r="X564" s="23" t="s">
        <v>458</v>
      </c>
      <c r="Y564" s="23" t="s">
        <v>458</v>
      </c>
      <c r="Z564" s="23" t="s">
        <v>458</v>
      </c>
      <c r="AA564" s="23" t="s">
        <v>458</v>
      </c>
      <c r="AC564" s="26" t="str">
        <f t="shared" si="16"/>
        <v>-º-'-''</v>
      </c>
      <c r="AD564" s="26" t="str">
        <f t="shared" si="17"/>
        <v>-º-'-''</v>
      </c>
    </row>
    <row r="565" spans="1:30" ht="18" customHeight="1">
      <c r="A565" s="23">
        <v>3726</v>
      </c>
      <c r="B565" s="23">
        <v>3726</v>
      </c>
      <c r="C565" s="3">
        <v>41072</v>
      </c>
      <c r="D565" s="3">
        <v>41172</v>
      </c>
      <c r="E565" s="23" t="s">
        <v>1321</v>
      </c>
      <c r="F565" s="23" t="s">
        <v>1322</v>
      </c>
      <c r="G565" s="23" t="s">
        <v>3614</v>
      </c>
      <c r="H565" s="23" t="s">
        <v>9267</v>
      </c>
      <c r="I565" s="3">
        <v>41163</v>
      </c>
      <c r="J565" s="23" t="s">
        <v>3656</v>
      </c>
      <c r="K565" s="23" t="s">
        <v>6604</v>
      </c>
      <c r="L565" s="23" t="s">
        <v>5902</v>
      </c>
      <c r="M565" s="23" t="s">
        <v>3655</v>
      </c>
      <c r="N565" s="23" t="s">
        <v>9268</v>
      </c>
      <c r="O565" s="23" t="s">
        <v>9262</v>
      </c>
      <c r="P565" s="3">
        <v>41222</v>
      </c>
      <c r="Q565" s="37" t="s">
        <v>6605</v>
      </c>
      <c r="R565" s="23" t="s">
        <v>10541</v>
      </c>
      <c r="S565" s="23" t="s">
        <v>10542</v>
      </c>
      <c r="T565" t="s">
        <v>15024</v>
      </c>
      <c r="U565" t="s">
        <v>15151</v>
      </c>
      <c r="V565" s="237">
        <v>17</v>
      </c>
      <c r="W565">
        <v>50</v>
      </c>
      <c r="X565">
        <v>20</v>
      </c>
      <c r="Y565">
        <v>40</v>
      </c>
      <c r="Z565">
        <v>20</v>
      </c>
      <c r="AA565">
        <v>58</v>
      </c>
      <c r="AC565" s="26" t="str">
        <f t="shared" si="16"/>
        <v>17º50'20''</v>
      </c>
      <c r="AD565" s="26" t="str">
        <f t="shared" si="17"/>
        <v>40º20'58''</v>
      </c>
    </row>
    <row r="566" spans="1:30" ht="18" customHeight="1">
      <c r="A566" s="23">
        <v>3732</v>
      </c>
      <c r="B566" s="23">
        <v>3732</v>
      </c>
      <c r="C566" s="3">
        <v>41072</v>
      </c>
      <c r="D566" s="3">
        <v>41172</v>
      </c>
      <c r="E566" s="23" t="s">
        <v>1321</v>
      </c>
      <c r="F566" s="23" t="s">
        <v>1322</v>
      </c>
      <c r="G566" s="23" t="s">
        <v>3614</v>
      </c>
      <c r="H566" s="23" t="s">
        <v>9346</v>
      </c>
      <c r="I566" s="3">
        <v>41197</v>
      </c>
      <c r="J566" s="23" t="s">
        <v>3657</v>
      </c>
      <c r="K566" s="23" t="s">
        <v>3658</v>
      </c>
      <c r="L566" s="23" t="s">
        <v>5902</v>
      </c>
      <c r="M566" s="23" t="s">
        <v>3655</v>
      </c>
      <c r="N566" s="23" t="s">
        <v>15761</v>
      </c>
      <c r="O566" s="23" t="s">
        <v>5712</v>
      </c>
      <c r="P566" s="23">
        <v>41341</v>
      </c>
      <c r="Q566" s="37" t="s">
        <v>6917</v>
      </c>
      <c r="R566" s="23" t="s">
        <v>10543</v>
      </c>
      <c r="S566" s="23" t="s">
        <v>10544</v>
      </c>
      <c r="T566" t="s">
        <v>4074</v>
      </c>
      <c r="U566" s="37" t="s">
        <v>15762</v>
      </c>
      <c r="V566" s="237">
        <v>17</v>
      </c>
      <c r="W566">
        <v>50</v>
      </c>
      <c r="X566">
        <v>33</v>
      </c>
      <c r="Y566">
        <v>40</v>
      </c>
      <c r="Z566">
        <v>21</v>
      </c>
      <c r="AA566">
        <v>10</v>
      </c>
      <c r="AC566" s="26" t="str">
        <f t="shared" si="16"/>
        <v>17º50'33''</v>
      </c>
      <c r="AD566" s="26" t="str">
        <f t="shared" si="17"/>
        <v>40º21'10''</v>
      </c>
    </row>
    <row r="567" spans="1:30" ht="18" customHeight="1">
      <c r="A567" s="23">
        <v>3727</v>
      </c>
      <c r="B567" s="23">
        <v>3727</v>
      </c>
      <c r="C567" s="3">
        <v>41072</v>
      </c>
      <c r="D567" s="3">
        <v>41182</v>
      </c>
      <c r="E567" s="23" t="s">
        <v>1321</v>
      </c>
      <c r="F567" s="23" t="s">
        <v>1322</v>
      </c>
      <c r="G567" s="23" t="s">
        <v>3614</v>
      </c>
      <c r="H567" s="23" t="s">
        <v>9103</v>
      </c>
      <c r="I567" s="3">
        <v>41197</v>
      </c>
      <c r="J567" s="23" t="s">
        <v>14915</v>
      </c>
      <c r="K567" s="23" t="s">
        <v>3659</v>
      </c>
      <c r="L567" s="23" t="s">
        <v>5902</v>
      </c>
      <c r="M567" s="23" t="s">
        <v>3655</v>
      </c>
      <c r="N567" s="23" t="s">
        <v>9104</v>
      </c>
      <c r="O567" s="23" t="s">
        <v>8103</v>
      </c>
      <c r="P567" s="3">
        <v>41221</v>
      </c>
      <c r="Q567" s="37" t="s">
        <v>6918</v>
      </c>
      <c r="R567" s="23" t="s">
        <v>10545</v>
      </c>
      <c r="S567" s="23" t="s">
        <v>10546</v>
      </c>
      <c r="T567" t="s">
        <v>15024</v>
      </c>
      <c r="U567" t="s">
        <v>15043</v>
      </c>
      <c r="V567" s="237">
        <v>17</v>
      </c>
      <c r="W567">
        <v>50</v>
      </c>
      <c r="X567">
        <v>20</v>
      </c>
      <c r="Y567">
        <v>40</v>
      </c>
      <c r="Z567">
        <v>20</v>
      </c>
      <c r="AA567">
        <v>58</v>
      </c>
      <c r="AC567" s="26" t="str">
        <f t="shared" si="16"/>
        <v>17º50'20''</v>
      </c>
      <c r="AD567" s="26" t="str">
        <f t="shared" si="17"/>
        <v>40º20'58''</v>
      </c>
    </row>
    <row r="568" spans="1:30" ht="18" customHeight="1">
      <c r="A568" s="23">
        <v>3728</v>
      </c>
      <c r="B568" s="23">
        <v>3728</v>
      </c>
      <c r="C568" s="3">
        <v>41072</v>
      </c>
      <c r="D568" s="3">
        <v>41117</v>
      </c>
      <c r="E568" s="23" t="s">
        <v>1321</v>
      </c>
      <c r="F568" s="23" t="s">
        <v>1322</v>
      </c>
      <c r="G568" s="23" t="s">
        <v>3614</v>
      </c>
      <c r="H568" s="23" t="s">
        <v>5330</v>
      </c>
      <c r="I568" s="3">
        <v>41116</v>
      </c>
      <c r="J568" s="23" t="s">
        <v>3660</v>
      </c>
      <c r="K568" s="23" t="s">
        <v>3661</v>
      </c>
      <c r="L568" s="23">
        <v>39860000</v>
      </c>
      <c r="M568" s="23" t="s">
        <v>3655</v>
      </c>
      <c r="N568" s="23" t="s">
        <v>5350</v>
      </c>
      <c r="O568" s="23" t="s">
        <v>2397</v>
      </c>
      <c r="P568" s="3">
        <v>41120</v>
      </c>
      <c r="Q568" s="37" t="s">
        <v>3662</v>
      </c>
      <c r="R568" s="23" t="s">
        <v>10547</v>
      </c>
      <c r="S568" s="23" t="s">
        <v>10548</v>
      </c>
      <c r="T568" t="s">
        <v>4074</v>
      </c>
      <c r="U568" t="s">
        <v>4116</v>
      </c>
      <c r="V568" s="237">
        <v>17</v>
      </c>
      <c r="W568">
        <v>50</v>
      </c>
      <c r="X568">
        <v>24</v>
      </c>
      <c r="Y568">
        <v>40</v>
      </c>
      <c r="Z568">
        <v>20</v>
      </c>
      <c r="AA568">
        <v>11</v>
      </c>
      <c r="AC568" s="26" t="str">
        <f t="shared" si="16"/>
        <v>17º50'24''</v>
      </c>
      <c r="AD568" s="26" t="str">
        <f t="shared" si="17"/>
        <v>40º20'11''</v>
      </c>
    </row>
    <row r="569" spans="1:30" ht="18" customHeight="1">
      <c r="A569" s="23">
        <v>3729</v>
      </c>
      <c r="B569" s="23">
        <v>3729</v>
      </c>
      <c r="C569" s="3">
        <v>41072</v>
      </c>
      <c r="D569" s="3">
        <v>41117</v>
      </c>
      <c r="E569" s="23" t="s">
        <v>1321</v>
      </c>
      <c r="F569" s="23" t="s">
        <v>1322</v>
      </c>
      <c r="G569" s="23" t="s">
        <v>3614</v>
      </c>
      <c r="H569" s="23" t="s">
        <v>5396</v>
      </c>
      <c r="I569" s="3">
        <v>41116</v>
      </c>
      <c r="J569" s="23" t="s">
        <v>3663</v>
      </c>
      <c r="K569" s="23" t="s">
        <v>3664</v>
      </c>
      <c r="L569" s="23">
        <v>39860000</v>
      </c>
      <c r="M569" s="23" t="s">
        <v>3655</v>
      </c>
      <c r="N569" s="23" t="s">
        <v>5397</v>
      </c>
      <c r="O569" s="23" t="s">
        <v>2397</v>
      </c>
      <c r="P569" s="3">
        <v>41124</v>
      </c>
      <c r="Q569" s="37" t="s">
        <v>3665</v>
      </c>
      <c r="R569" s="23" t="s">
        <v>10549</v>
      </c>
      <c r="S569" s="23" t="s">
        <v>10550</v>
      </c>
      <c r="T569" t="s">
        <v>4074</v>
      </c>
      <c r="U569" t="s">
        <v>15152</v>
      </c>
      <c r="V569" s="237">
        <v>17</v>
      </c>
      <c r="W569">
        <v>49</v>
      </c>
      <c r="X569">
        <v>44</v>
      </c>
      <c r="Y569">
        <v>40</v>
      </c>
      <c r="Z569">
        <v>22</v>
      </c>
      <c r="AA569">
        <v>18</v>
      </c>
      <c r="AC569" s="26" t="str">
        <f t="shared" si="16"/>
        <v>17º49'44''</v>
      </c>
      <c r="AD569" s="26" t="str">
        <f t="shared" si="17"/>
        <v>40º22'18''</v>
      </c>
    </row>
    <row r="570" spans="1:30" ht="18" customHeight="1">
      <c r="A570" s="23">
        <v>3730</v>
      </c>
      <c r="B570" s="23">
        <v>3730</v>
      </c>
      <c r="C570" s="3">
        <v>41072</v>
      </c>
      <c r="D570" s="3">
        <v>41117</v>
      </c>
      <c r="E570" s="23" t="s">
        <v>1321</v>
      </c>
      <c r="F570" s="23" t="s">
        <v>1555</v>
      </c>
      <c r="G570" s="23" t="s">
        <v>3614</v>
      </c>
      <c r="H570" s="23" t="s">
        <v>7942</v>
      </c>
      <c r="I570" s="3">
        <v>41172</v>
      </c>
      <c r="J570" s="23" t="s">
        <v>3666</v>
      </c>
      <c r="K570" s="23" t="s">
        <v>3667</v>
      </c>
      <c r="L570" s="23" t="s">
        <v>5902</v>
      </c>
      <c r="M570" s="23" t="s">
        <v>3655</v>
      </c>
      <c r="N570" s="23" t="s">
        <v>7943</v>
      </c>
      <c r="O570" s="23" t="s">
        <v>5143</v>
      </c>
      <c r="P570" s="3">
        <v>41179</v>
      </c>
      <c r="Q570" s="37" t="s">
        <v>3668</v>
      </c>
      <c r="R570" s="23" t="s">
        <v>10551</v>
      </c>
      <c r="S570" s="23" t="s">
        <v>10552</v>
      </c>
      <c r="T570" t="s">
        <v>4074</v>
      </c>
      <c r="U570" t="s">
        <v>15153</v>
      </c>
      <c r="V570" s="237">
        <v>17</v>
      </c>
      <c r="W570">
        <v>49</v>
      </c>
      <c r="X570">
        <v>51</v>
      </c>
      <c r="Y570">
        <v>40</v>
      </c>
      <c r="Z570">
        <v>21</v>
      </c>
      <c r="AA570">
        <v>49</v>
      </c>
      <c r="AC570" s="26" t="str">
        <f t="shared" si="16"/>
        <v>17º49'51''</v>
      </c>
      <c r="AD570" s="26" t="str">
        <f t="shared" si="17"/>
        <v>40º21'49''</v>
      </c>
    </row>
    <row r="571" spans="1:30" ht="18" customHeight="1">
      <c r="A571" s="23">
        <v>3731</v>
      </c>
      <c r="B571" s="23">
        <v>3731</v>
      </c>
      <c r="C571" s="3">
        <v>41072</v>
      </c>
      <c r="D571" s="3">
        <v>41173</v>
      </c>
      <c r="E571" s="23" t="s">
        <v>1330</v>
      </c>
      <c r="F571" s="23" t="s">
        <v>1322</v>
      </c>
      <c r="G571" s="23" t="s">
        <v>3614</v>
      </c>
      <c r="H571" s="23" t="s">
        <v>458</v>
      </c>
      <c r="I571" s="3">
        <v>41197</v>
      </c>
      <c r="J571" s="23" t="s">
        <v>3669</v>
      </c>
      <c r="K571" s="23" t="s">
        <v>3670</v>
      </c>
      <c r="L571" s="23" t="s">
        <v>5902</v>
      </c>
      <c r="M571" s="23" t="s">
        <v>3655</v>
      </c>
      <c r="N571" s="23" t="s">
        <v>458</v>
      </c>
      <c r="O571" s="23" t="s">
        <v>458</v>
      </c>
      <c r="P571" s="23" t="s">
        <v>458</v>
      </c>
      <c r="Q571" s="37" t="s">
        <v>9316</v>
      </c>
      <c r="R571" s="23" t="s">
        <v>458</v>
      </c>
      <c r="S571" s="23" t="s">
        <v>10553</v>
      </c>
      <c r="T571" t="s">
        <v>15024</v>
      </c>
      <c r="U571" s="37" t="s">
        <v>458</v>
      </c>
      <c r="V571" s="237" t="s">
        <v>458</v>
      </c>
      <c r="W571" s="23" t="s">
        <v>458</v>
      </c>
      <c r="X571" s="23" t="s">
        <v>458</v>
      </c>
      <c r="Y571" s="23" t="s">
        <v>458</v>
      </c>
      <c r="Z571" s="23" t="s">
        <v>458</v>
      </c>
      <c r="AA571" s="23" t="s">
        <v>458</v>
      </c>
      <c r="AC571" s="26" t="str">
        <f t="shared" si="16"/>
        <v>-º-'-''</v>
      </c>
      <c r="AD571" s="26" t="str">
        <f t="shared" si="17"/>
        <v>-º-'-''</v>
      </c>
    </row>
    <row r="572" spans="1:30" ht="18" customHeight="1">
      <c r="A572" s="23">
        <v>3674</v>
      </c>
      <c r="B572" s="23">
        <v>3674</v>
      </c>
      <c r="C572" s="3">
        <v>41071</v>
      </c>
      <c r="D572" s="3">
        <v>41116</v>
      </c>
      <c r="E572" s="23" t="s">
        <v>1321</v>
      </c>
      <c r="F572" s="23" t="s">
        <v>1322</v>
      </c>
      <c r="G572" s="23" t="s">
        <v>172</v>
      </c>
      <c r="H572" s="23" t="s">
        <v>5034</v>
      </c>
      <c r="I572" s="3">
        <v>41106</v>
      </c>
      <c r="J572" s="23" t="s">
        <v>3671</v>
      </c>
      <c r="K572" s="23" t="s">
        <v>3672</v>
      </c>
      <c r="L572" s="23">
        <v>39800000</v>
      </c>
      <c r="M572" s="23" t="s">
        <v>3552</v>
      </c>
      <c r="N572" s="23" t="s">
        <v>5066</v>
      </c>
      <c r="O572" s="23" t="s">
        <v>1488</v>
      </c>
      <c r="P572" s="3">
        <v>41113</v>
      </c>
      <c r="Q572" s="37" t="s">
        <v>3673</v>
      </c>
      <c r="R572" s="23" t="s">
        <v>10554</v>
      </c>
      <c r="S572" s="23" t="s">
        <v>10555</v>
      </c>
      <c r="T572" t="s">
        <v>4074</v>
      </c>
      <c r="U572" t="s">
        <v>5148</v>
      </c>
      <c r="V572" s="237">
        <v>17</v>
      </c>
      <c r="W572">
        <v>47</v>
      </c>
      <c r="X572">
        <v>26</v>
      </c>
      <c r="Y572">
        <v>41</v>
      </c>
      <c r="Z572">
        <v>28</v>
      </c>
      <c r="AA572">
        <v>18</v>
      </c>
      <c r="AC572" s="26" t="str">
        <f t="shared" si="16"/>
        <v>17º47'26''</v>
      </c>
      <c r="AD572" s="26" t="str">
        <f t="shared" si="17"/>
        <v>41º28'18''</v>
      </c>
    </row>
    <row r="573" spans="1:30" ht="18" customHeight="1">
      <c r="A573" s="23" t="s">
        <v>17259</v>
      </c>
      <c r="B573" s="23">
        <v>9099</v>
      </c>
      <c r="C573" s="3">
        <v>41003</v>
      </c>
      <c r="D573" s="3">
        <v>41048</v>
      </c>
      <c r="E573" s="23" t="s">
        <v>1469</v>
      </c>
      <c r="F573" s="23" t="s">
        <v>1322</v>
      </c>
      <c r="G573" s="23" t="s">
        <v>2360</v>
      </c>
      <c r="H573" s="23" t="s">
        <v>458</v>
      </c>
      <c r="I573" s="23" t="s">
        <v>458</v>
      </c>
      <c r="J573" s="23" t="s">
        <v>2361</v>
      </c>
      <c r="K573" s="23" t="s">
        <v>2364</v>
      </c>
      <c r="L573" s="23" t="s">
        <v>4563</v>
      </c>
      <c r="M573" s="23" t="s">
        <v>2363</v>
      </c>
      <c r="N573" s="23" t="s">
        <v>458</v>
      </c>
      <c r="O573" s="23" t="s">
        <v>458</v>
      </c>
      <c r="P573" s="23" t="s">
        <v>458</v>
      </c>
      <c r="Q573" s="37" t="s">
        <v>458</v>
      </c>
      <c r="R573" s="23" t="s">
        <v>10061</v>
      </c>
      <c r="S573" s="23" t="s">
        <v>10062</v>
      </c>
      <c r="T573" s="37" t="s">
        <v>15024</v>
      </c>
      <c r="U573" s="23" t="s">
        <v>458</v>
      </c>
      <c r="V573" s="237" t="s">
        <v>458</v>
      </c>
      <c r="W573" s="23" t="s">
        <v>458</v>
      </c>
      <c r="X573" s="23" t="s">
        <v>458</v>
      </c>
      <c r="Y573" s="23" t="s">
        <v>458</v>
      </c>
      <c r="Z573" s="23" t="s">
        <v>458</v>
      </c>
      <c r="AA573" s="23" t="s">
        <v>458</v>
      </c>
      <c r="AC573" s="26" t="str">
        <f t="shared" si="16"/>
        <v>-º-'-''</v>
      </c>
      <c r="AD573" s="26" t="str">
        <f t="shared" si="17"/>
        <v>-º-'-''</v>
      </c>
    </row>
    <row r="574" spans="1:30" ht="18" customHeight="1">
      <c r="A574" s="23">
        <v>3673</v>
      </c>
      <c r="B574" s="23">
        <v>3673</v>
      </c>
      <c r="C574" s="3">
        <v>41071</v>
      </c>
      <c r="D574" s="3">
        <v>41116</v>
      </c>
      <c r="E574" s="23" t="s">
        <v>1321</v>
      </c>
      <c r="F574" s="23" t="s">
        <v>1322</v>
      </c>
      <c r="G574" s="23" t="s">
        <v>172</v>
      </c>
      <c r="H574" s="23" t="s">
        <v>5035</v>
      </c>
      <c r="I574" s="3">
        <v>41108</v>
      </c>
      <c r="J574" s="23" t="s">
        <v>3674</v>
      </c>
      <c r="K574" s="23" t="s">
        <v>3675</v>
      </c>
      <c r="L574" s="23">
        <v>39800000</v>
      </c>
      <c r="M574" s="23" t="s">
        <v>3676</v>
      </c>
      <c r="N574" s="23" t="s">
        <v>5188</v>
      </c>
      <c r="O574" s="23" t="s">
        <v>1488</v>
      </c>
      <c r="P574" s="3">
        <v>41115</v>
      </c>
      <c r="Q574" s="37" t="s">
        <v>3677</v>
      </c>
      <c r="R574" s="23" t="s">
        <v>10556</v>
      </c>
      <c r="S574" s="23" t="s">
        <v>10557</v>
      </c>
      <c r="T574" t="s">
        <v>4074</v>
      </c>
      <c r="U574" t="s">
        <v>5196</v>
      </c>
      <c r="V574" s="237">
        <v>17</v>
      </c>
      <c r="W574">
        <v>51</v>
      </c>
      <c r="X574">
        <v>51</v>
      </c>
      <c r="Y574">
        <v>41</v>
      </c>
      <c r="Z574">
        <v>30</v>
      </c>
      <c r="AA574">
        <v>11</v>
      </c>
      <c r="AC574" s="26" t="str">
        <f t="shared" si="16"/>
        <v>17º51'51''</v>
      </c>
      <c r="AD574" s="26" t="str">
        <f t="shared" si="17"/>
        <v>41º30'11''</v>
      </c>
    </row>
    <row r="575" spans="1:30" ht="18" customHeight="1">
      <c r="A575" s="23">
        <v>3671</v>
      </c>
      <c r="B575" s="23">
        <v>3671</v>
      </c>
      <c r="C575" s="3">
        <v>41071</v>
      </c>
      <c r="D575" s="3">
        <v>41116</v>
      </c>
      <c r="E575" s="23" t="s">
        <v>1321</v>
      </c>
      <c r="F575" s="23" t="s">
        <v>1555</v>
      </c>
      <c r="G575" s="23" t="s">
        <v>3615</v>
      </c>
      <c r="H575" s="23" t="s">
        <v>9408</v>
      </c>
      <c r="I575" s="3">
        <v>41234</v>
      </c>
      <c r="J575" s="23" t="s">
        <v>3678</v>
      </c>
      <c r="K575" s="23" t="s">
        <v>3679</v>
      </c>
      <c r="L575" s="23" t="s">
        <v>5045</v>
      </c>
      <c r="M575" s="23">
        <v>3388312297</v>
      </c>
      <c r="N575" s="23" t="s">
        <v>9409</v>
      </c>
      <c r="O575" s="23" t="s">
        <v>3785</v>
      </c>
      <c r="P575" s="3">
        <v>41235</v>
      </c>
      <c r="Q575" s="37" t="s">
        <v>6719</v>
      </c>
      <c r="R575" s="23" t="s">
        <v>10558</v>
      </c>
      <c r="S575" s="23" t="s">
        <v>10559</v>
      </c>
      <c r="T575" t="s">
        <v>15024</v>
      </c>
      <c r="U575" t="s">
        <v>15116</v>
      </c>
      <c r="V575" s="237">
        <v>17</v>
      </c>
      <c r="W575">
        <v>53</v>
      </c>
      <c r="X575">
        <v>35</v>
      </c>
      <c r="Y575">
        <v>42</v>
      </c>
      <c r="Z575">
        <v>0</v>
      </c>
      <c r="AA575">
        <v>31</v>
      </c>
      <c r="AC575" s="26" t="str">
        <f t="shared" si="16"/>
        <v>17º53'35''</v>
      </c>
      <c r="AD575" s="26" t="str">
        <f t="shared" si="17"/>
        <v>42º0'31''</v>
      </c>
    </row>
    <row r="576" spans="1:30" ht="18" customHeight="1">
      <c r="A576" s="23">
        <v>3670</v>
      </c>
      <c r="B576" s="23">
        <v>3670</v>
      </c>
      <c r="C576" s="3">
        <v>41071</v>
      </c>
      <c r="D576" s="3">
        <v>41116</v>
      </c>
      <c r="E576" s="23" t="s">
        <v>1321</v>
      </c>
      <c r="F576" s="23" t="s">
        <v>1555</v>
      </c>
      <c r="G576" s="23" t="s">
        <v>1885</v>
      </c>
      <c r="H576" s="23" t="s">
        <v>7634</v>
      </c>
      <c r="I576" s="3">
        <v>41134</v>
      </c>
      <c r="J576" s="23" t="s">
        <v>3680</v>
      </c>
      <c r="K576" s="23" t="s">
        <v>3681</v>
      </c>
      <c r="L576" s="23" t="s">
        <v>4469</v>
      </c>
      <c r="M576" s="23" t="s">
        <v>3682</v>
      </c>
      <c r="N576" s="23" t="s">
        <v>7680</v>
      </c>
      <c r="O576" s="23" t="s">
        <v>3802</v>
      </c>
      <c r="P576" s="3">
        <v>41172</v>
      </c>
      <c r="Q576" s="37" t="s">
        <v>3683</v>
      </c>
      <c r="R576" s="23" t="s">
        <v>10560</v>
      </c>
      <c r="S576" s="23" t="s">
        <v>10561</v>
      </c>
      <c r="T576" t="s">
        <v>4074</v>
      </c>
      <c r="U576" t="s">
        <v>5194</v>
      </c>
      <c r="V576" s="237">
        <v>17</v>
      </c>
      <c r="W576">
        <v>36</v>
      </c>
      <c r="X576">
        <v>8</v>
      </c>
      <c r="Y576">
        <v>42</v>
      </c>
      <c r="Z576">
        <v>9</v>
      </c>
      <c r="AA576">
        <v>45</v>
      </c>
      <c r="AC576" s="26" t="str">
        <f t="shared" si="16"/>
        <v>17º36'8''</v>
      </c>
      <c r="AD576" s="26" t="str">
        <f t="shared" si="17"/>
        <v>42º9'45''</v>
      </c>
    </row>
    <row r="577" spans="1:30" ht="18" customHeight="1">
      <c r="A577" s="23">
        <v>3685</v>
      </c>
      <c r="B577" s="23">
        <v>3685</v>
      </c>
      <c r="C577" s="3">
        <v>41071</v>
      </c>
      <c r="D577" s="3">
        <v>41116</v>
      </c>
      <c r="E577" s="23" t="s">
        <v>1321</v>
      </c>
      <c r="F577" s="23" t="s">
        <v>1322</v>
      </c>
      <c r="G577" s="23" t="s">
        <v>172</v>
      </c>
      <c r="H577" s="23" t="s">
        <v>6072</v>
      </c>
      <c r="I577" s="3">
        <v>41131</v>
      </c>
      <c r="J577" s="23" t="s">
        <v>3684</v>
      </c>
      <c r="K577" s="23" t="s">
        <v>3685</v>
      </c>
      <c r="L577" s="23">
        <v>39800000</v>
      </c>
      <c r="M577" s="23" t="s">
        <v>3632</v>
      </c>
      <c r="N577" s="23" t="s">
        <v>6073</v>
      </c>
      <c r="O577" s="23" t="s">
        <v>5617</v>
      </c>
      <c r="P577" s="3">
        <v>41131</v>
      </c>
      <c r="Q577" s="37" t="s">
        <v>3686</v>
      </c>
      <c r="R577" s="23" t="s">
        <v>10562</v>
      </c>
      <c r="S577" s="23" t="s">
        <v>10563</v>
      </c>
      <c r="T577" t="s">
        <v>4074</v>
      </c>
      <c r="U577" t="s">
        <v>15135</v>
      </c>
      <c r="V577" s="237">
        <v>17</v>
      </c>
      <c r="W577">
        <v>53</v>
      </c>
      <c r="X577">
        <v>28</v>
      </c>
      <c r="Y577">
        <v>41</v>
      </c>
      <c r="Z577">
        <v>30</v>
      </c>
      <c r="AA577">
        <v>4</v>
      </c>
      <c r="AC577" s="26" t="str">
        <f t="shared" si="16"/>
        <v>17º53'28''</v>
      </c>
      <c r="AD577" s="26" t="str">
        <f t="shared" si="17"/>
        <v>41º30'4''</v>
      </c>
    </row>
    <row r="578" spans="1:30" ht="18" customHeight="1">
      <c r="A578" s="23">
        <v>3678</v>
      </c>
      <c r="B578" s="23">
        <v>3678</v>
      </c>
      <c r="C578" s="3">
        <v>41071</v>
      </c>
      <c r="D578" s="3">
        <v>41186</v>
      </c>
      <c r="E578" s="23" t="s">
        <v>1321</v>
      </c>
      <c r="F578" s="23" t="s">
        <v>1322</v>
      </c>
      <c r="G578" s="23" t="s">
        <v>172</v>
      </c>
      <c r="H578" s="23" t="s">
        <v>15577</v>
      </c>
      <c r="I578" s="23">
        <v>41304</v>
      </c>
      <c r="J578" s="23" t="s">
        <v>3687</v>
      </c>
      <c r="K578" s="23" t="s">
        <v>3688</v>
      </c>
      <c r="L578" s="23" t="s">
        <v>5263</v>
      </c>
      <c r="M578" s="23" t="s">
        <v>13777</v>
      </c>
      <c r="N578" s="23" t="s">
        <v>15578</v>
      </c>
      <c r="O578" s="23" t="s">
        <v>6949</v>
      </c>
      <c r="P578" s="23">
        <v>41332</v>
      </c>
      <c r="Q578" s="37" t="s">
        <v>13778</v>
      </c>
      <c r="R578" s="23" t="s">
        <v>15579</v>
      </c>
      <c r="S578" s="23" t="s">
        <v>10564</v>
      </c>
      <c r="T578" t="s">
        <v>4074</v>
      </c>
      <c r="U578" s="37" t="s">
        <v>15067</v>
      </c>
      <c r="V578" s="237">
        <v>17</v>
      </c>
      <c r="W578">
        <v>57</v>
      </c>
      <c r="X578">
        <v>42</v>
      </c>
      <c r="Y578">
        <v>41</v>
      </c>
      <c r="Z578">
        <v>29</v>
      </c>
      <c r="AA578">
        <v>43</v>
      </c>
      <c r="AC578" s="26" t="str">
        <f t="shared" si="16"/>
        <v>17º57'42''</v>
      </c>
      <c r="AD578" s="26" t="str">
        <f t="shared" si="17"/>
        <v>41º29'43''</v>
      </c>
    </row>
    <row r="579" spans="1:30" ht="18" customHeight="1">
      <c r="A579" s="23">
        <v>3661</v>
      </c>
      <c r="B579" s="23">
        <v>3661</v>
      </c>
      <c r="C579" s="3">
        <v>41066</v>
      </c>
      <c r="D579" s="3">
        <v>41111</v>
      </c>
      <c r="E579" s="23" t="s">
        <v>1321</v>
      </c>
      <c r="F579" s="23" t="s">
        <v>1322</v>
      </c>
      <c r="G579" s="23" t="s">
        <v>3546</v>
      </c>
      <c r="H579" s="23" t="s">
        <v>5331</v>
      </c>
      <c r="I579" s="3">
        <v>41151</v>
      </c>
      <c r="J579" s="23" t="s">
        <v>3689</v>
      </c>
      <c r="K579" s="23" t="s">
        <v>3690</v>
      </c>
      <c r="L579" s="23">
        <v>38770000</v>
      </c>
      <c r="M579" s="23" t="s">
        <v>3691</v>
      </c>
      <c r="N579" s="23" t="s">
        <v>6877</v>
      </c>
      <c r="O579" s="23" t="s">
        <v>5871</v>
      </c>
      <c r="P579" s="3">
        <v>41152</v>
      </c>
      <c r="Q579" s="37" t="s">
        <v>3692</v>
      </c>
      <c r="R579" s="23" t="s">
        <v>10493</v>
      </c>
      <c r="S579" s="23" t="s">
        <v>10565</v>
      </c>
      <c r="T579" t="s">
        <v>4074</v>
      </c>
      <c r="U579" t="s">
        <v>15154</v>
      </c>
      <c r="V579" s="237">
        <v>17</v>
      </c>
      <c r="W579">
        <v>43</v>
      </c>
      <c r="X579">
        <v>49</v>
      </c>
      <c r="Y579">
        <v>46</v>
      </c>
      <c r="Z579">
        <v>11</v>
      </c>
      <c r="AA579">
        <v>29</v>
      </c>
      <c r="AC579" s="26" t="str">
        <f t="shared" ref="AC579:AC642" si="18">CONCATENATE(V579,"º",W579,"'",X579,"''")</f>
        <v>17º43'49''</v>
      </c>
      <c r="AD579" s="26" t="str">
        <f t="shared" ref="AD579:AD642" si="19">CONCATENATE(Y579,"º",Z579,"'",AA579,"''")</f>
        <v>46º11'29''</v>
      </c>
    </row>
    <row r="580" spans="1:30" ht="18" customHeight="1">
      <c r="A580" s="23">
        <v>3682</v>
      </c>
      <c r="B580" s="23">
        <v>3682</v>
      </c>
      <c r="C580" s="3">
        <v>41071</v>
      </c>
      <c r="D580" s="3">
        <v>41186</v>
      </c>
      <c r="E580" s="23" t="s">
        <v>1321</v>
      </c>
      <c r="F580" s="23" t="s">
        <v>1322</v>
      </c>
      <c r="G580" s="23" t="s">
        <v>172</v>
      </c>
      <c r="H580" s="23" t="s">
        <v>22043</v>
      </c>
      <c r="I580" s="23">
        <v>41304</v>
      </c>
      <c r="J580" s="23" t="s">
        <v>12894</v>
      </c>
      <c r="K580" s="23" t="s">
        <v>3693</v>
      </c>
      <c r="L580" s="23" t="s">
        <v>5263</v>
      </c>
      <c r="M580" s="23" t="s">
        <v>12202</v>
      </c>
      <c r="N580" s="23" t="s">
        <v>22044</v>
      </c>
      <c r="O580" s="23" t="s">
        <v>4973</v>
      </c>
      <c r="P580" s="23">
        <v>41403</v>
      </c>
      <c r="Q580" s="37" t="s">
        <v>7288</v>
      </c>
      <c r="R580" s="23" t="s">
        <v>22045</v>
      </c>
      <c r="S580" s="23" t="s">
        <v>10566</v>
      </c>
      <c r="T580" t="s">
        <v>15024</v>
      </c>
      <c r="U580" s="37" t="s">
        <v>22046</v>
      </c>
      <c r="V580" s="237">
        <v>17</v>
      </c>
      <c r="W580" s="23">
        <v>51</v>
      </c>
      <c r="X580" s="23">
        <v>23</v>
      </c>
      <c r="Y580" s="23">
        <v>41</v>
      </c>
      <c r="Z580" s="23">
        <v>30</v>
      </c>
      <c r="AA580" s="23">
        <v>16</v>
      </c>
      <c r="AC580" s="26" t="str">
        <f t="shared" si="18"/>
        <v>17º51'23''</v>
      </c>
      <c r="AD580" s="26" t="str">
        <f t="shared" si="19"/>
        <v>41º30'16''</v>
      </c>
    </row>
    <row r="581" spans="1:30" ht="18" customHeight="1">
      <c r="A581" s="23">
        <v>3679</v>
      </c>
      <c r="B581" s="23">
        <v>3679</v>
      </c>
      <c r="C581" s="3">
        <v>41071</v>
      </c>
      <c r="D581" s="3">
        <v>41116</v>
      </c>
      <c r="E581" s="23" t="s">
        <v>1321</v>
      </c>
      <c r="F581" s="23" t="s">
        <v>1322</v>
      </c>
      <c r="G581" s="23" t="s">
        <v>172</v>
      </c>
      <c r="H581" s="23" t="s">
        <v>5769</v>
      </c>
      <c r="I581" s="3">
        <v>41124</v>
      </c>
      <c r="J581" s="23" t="s">
        <v>3694</v>
      </c>
      <c r="K581" s="23" t="s">
        <v>3695</v>
      </c>
      <c r="L581" s="23">
        <v>39800000</v>
      </c>
      <c r="M581" s="23" t="s">
        <v>3696</v>
      </c>
      <c r="N581" s="23" t="s">
        <v>5770</v>
      </c>
      <c r="O581" s="23" t="s">
        <v>5771</v>
      </c>
      <c r="P581" s="3">
        <v>41124</v>
      </c>
      <c r="Q581" s="37" t="s">
        <v>3697</v>
      </c>
      <c r="R581" s="23" t="s">
        <v>10567</v>
      </c>
      <c r="S581" s="23" t="s">
        <v>10568</v>
      </c>
      <c r="T581" t="s">
        <v>4074</v>
      </c>
      <c r="U581" t="s">
        <v>15045</v>
      </c>
      <c r="V581" s="237">
        <v>17</v>
      </c>
      <c r="W581">
        <v>51</v>
      </c>
      <c r="X581">
        <v>46</v>
      </c>
      <c r="Y581">
        <v>41</v>
      </c>
      <c r="Z581">
        <v>30</v>
      </c>
      <c r="AA581">
        <v>41</v>
      </c>
      <c r="AC581" s="26" t="str">
        <f t="shared" si="18"/>
        <v>17º51'46''</v>
      </c>
      <c r="AD581" s="26" t="str">
        <f t="shared" si="19"/>
        <v>41º30'41''</v>
      </c>
    </row>
    <row r="582" spans="1:30" ht="18" customHeight="1">
      <c r="A582" s="23">
        <v>3677</v>
      </c>
      <c r="B582" s="23">
        <v>3677</v>
      </c>
      <c r="C582" s="3">
        <v>41071</v>
      </c>
      <c r="D582" s="3">
        <v>41116</v>
      </c>
      <c r="E582" s="23" t="s">
        <v>1321</v>
      </c>
      <c r="F582" s="23" t="s">
        <v>1322</v>
      </c>
      <c r="G582" s="23" t="s">
        <v>172</v>
      </c>
      <c r="H582" s="23" t="s">
        <v>6074</v>
      </c>
      <c r="I582" s="3">
        <v>41129</v>
      </c>
      <c r="J582" s="23" t="s">
        <v>3698</v>
      </c>
      <c r="K582" s="23" t="s">
        <v>3699</v>
      </c>
      <c r="L582" s="23" t="s">
        <v>5263</v>
      </c>
      <c r="M582" s="23" t="s">
        <v>3632</v>
      </c>
      <c r="N582" s="23" t="s">
        <v>6075</v>
      </c>
      <c r="O582" s="23" t="s">
        <v>5395</v>
      </c>
      <c r="P582" s="3">
        <v>41152</v>
      </c>
      <c r="Q582" s="37" t="s">
        <v>3700</v>
      </c>
      <c r="R582" s="23" t="s">
        <v>10569</v>
      </c>
      <c r="S582" s="23" t="s">
        <v>10570</v>
      </c>
      <c r="T582" t="s">
        <v>4074</v>
      </c>
      <c r="U582" s="37" t="s">
        <v>458</v>
      </c>
      <c r="V582" s="237">
        <v>17</v>
      </c>
      <c r="W582">
        <v>52</v>
      </c>
      <c r="X582">
        <v>18</v>
      </c>
      <c r="Y582">
        <v>41</v>
      </c>
      <c r="Z582">
        <v>29</v>
      </c>
      <c r="AA582">
        <v>19</v>
      </c>
      <c r="AC582" s="26" t="str">
        <f t="shared" si="18"/>
        <v>17º52'18''</v>
      </c>
      <c r="AD582" s="26" t="str">
        <f t="shared" si="19"/>
        <v>41º29'19''</v>
      </c>
    </row>
    <row r="583" spans="1:30" ht="18" customHeight="1">
      <c r="A583" s="23">
        <v>3680</v>
      </c>
      <c r="B583" s="23">
        <v>3680</v>
      </c>
      <c r="C583" s="3">
        <v>41071</v>
      </c>
      <c r="D583" s="3">
        <v>41116</v>
      </c>
      <c r="E583" s="23" t="s">
        <v>1321</v>
      </c>
      <c r="F583" s="23" t="s">
        <v>1322</v>
      </c>
      <c r="G583" s="23" t="s">
        <v>172</v>
      </c>
      <c r="H583" s="23" t="s">
        <v>5772</v>
      </c>
      <c r="I583" s="3">
        <v>41123</v>
      </c>
      <c r="J583" s="23" t="s">
        <v>3701</v>
      </c>
      <c r="K583" s="23" t="s">
        <v>3702</v>
      </c>
      <c r="L583" s="23">
        <v>39800000</v>
      </c>
      <c r="M583" s="23" t="s">
        <v>3703</v>
      </c>
      <c r="N583" s="23" t="s">
        <v>5773</v>
      </c>
      <c r="O583" s="23" t="s">
        <v>5729</v>
      </c>
      <c r="P583" s="3">
        <v>41137</v>
      </c>
      <c r="Q583" s="37" t="s">
        <v>3704</v>
      </c>
      <c r="R583" s="23" t="s">
        <v>10571</v>
      </c>
      <c r="S583" s="23" t="s">
        <v>10572</v>
      </c>
      <c r="T583" t="s">
        <v>4074</v>
      </c>
      <c r="U583" t="s">
        <v>15028</v>
      </c>
      <c r="V583" s="237">
        <v>17</v>
      </c>
      <c r="W583">
        <v>52</v>
      </c>
      <c r="X583">
        <v>46</v>
      </c>
      <c r="Y583">
        <v>41</v>
      </c>
      <c r="Z583">
        <v>30</v>
      </c>
      <c r="AA583">
        <v>15</v>
      </c>
      <c r="AC583" s="26" t="str">
        <f t="shared" si="18"/>
        <v>17º52'46''</v>
      </c>
      <c r="AD583" s="26" t="str">
        <f t="shared" si="19"/>
        <v>41º30'15''</v>
      </c>
    </row>
    <row r="584" spans="1:30" ht="18" customHeight="1">
      <c r="A584" s="23">
        <v>3676</v>
      </c>
      <c r="B584" s="23">
        <v>3676</v>
      </c>
      <c r="C584" s="3">
        <v>41071</v>
      </c>
      <c r="D584" s="3">
        <v>41178</v>
      </c>
      <c r="E584" s="23" t="s">
        <v>1321</v>
      </c>
      <c r="F584" s="23" t="s">
        <v>1322</v>
      </c>
      <c r="G584" s="23" t="s">
        <v>172</v>
      </c>
      <c r="H584" s="23" t="s">
        <v>8733</v>
      </c>
      <c r="I584" s="3">
        <v>41186</v>
      </c>
      <c r="J584" s="23" t="s">
        <v>3705</v>
      </c>
      <c r="K584" s="23" t="s">
        <v>3706</v>
      </c>
      <c r="L584" s="23" t="s">
        <v>5263</v>
      </c>
      <c r="M584" s="23" t="s">
        <v>3707</v>
      </c>
      <c r="N584" s="23" t="s">
        <v>8766</v>
      </c>
      <c r="O584" s="23" t="s">
        <v>458</v>
      </c>
      <c r="P584" s="3">
        <v>41206</v>
      </c>
      <c r="Q584" s="37" t="s">
        <v>6919</v>
      </c>
      <c r="R584" s="23" t="s">
        <v>10573</v>
      </c>
      <c r="S584" s="23" t="s">
        <v>10574</v>
      </c>
      <c r="T584" t="s">
        <v>4074</v>
      </c>
      <c r="U584" s="37" t="s">
        <v>458</v>
      </c>
      <c r="V584" s="237">
        <v>17</v>
      </c>
      <c r="W584">
        <v>32</v>
      </c>
      <c r="X584">
        <v>58</v>
      </c>
      <c r="Y584">
        <v>41</v>
      </c>
      <c r="Z584">
        <v>51</v>
      </c>
      <c r="AA584">
        <v>59</v>
      </c>
      <c r="AC584" s="26" t="str">
        <f t="shared" si="18"/>
        <v>17º32'58''</v>
      </c>
      <c r="AD584" s="26" t="str">
        <f t="shared" si="19"/>
        <v>41º51'59''</v>
      </c>
    </row>
    <row r="585" spans="1:30" ht="18" customHeight="1">
      <c r="A585" s="23">
        <v>3752</v>
      </c>
      <c r="B585" s="23">
        <v>3752</v>
      </c>
      <c r="C585" s="3">
        <v>41073</v>
      </c>
      <c r="D585" s="3">
        <v>41174</v>
      </c>
      <c r="E585" s="23" t="s">
        <v>1321</v>
      </c>
      <c r="F585" s="23" t="s">
        <v>1322</v>
      </c>
      <c r="G585" s="23" t="s">
        <v>3525</v>
      </c>
      <c r="H585" s="23" t="s">
        <v>12203</v>
      </c>
      <c r="I585" s="3">
        <v>41243</v>
      </c>
      <c r="J585" s="23" t="s">
        <v>15763</v>
      </c>
      <c r="K585" s="23" t="s">
        <v>3708</v>
      </c>
      <c r="L585" s="23" t="s">
        <v>5903</v>
      </c>
      <c r="M585" s="23" t="s">
        <v>15764</v>
      </c>
      <c r="N585" s="23" t="s">
        <v>12750</v>
      </c>
      <c r="O585" s="23" t="s">
        <v>5712</v>
      </c>
      <c r="P585" s="3">
        <v>41254</v>
      </c>
      <c r="Q585" s="37" t="s">
        <v>6606</v>
      </c>
      <c r="R585" s="23" t="s">
        <v>10581</v>
      </c>
      <c r="S585" s="23" t="s">
        <v>10575</v>
      </c>
      <c r="T585" t="s">
        <v>15024</v>
      </c>
      <c r="U585" t="s">
        <v>15155</v>
      </c>
      <c r="V585" s="237">
        <v>18</v>
      </c>
      <c r="W585">
        <v>53</v>
      </c>
      <c r="X585">
        <v>4</v>
      </c>
      <c r="Y585">
        <v>42</v>
      </c>
      <c r="Z585">
        <v>47</v>
      </c>
      <c r="AA585">
        <v>40</v>
      </c>
      <c r="AC585" s="26" t="str">
        <f t="shared" si="18"/>
        <v>18º53'4''</v>
      </c>
      <c r="AD585" s="26" t="str">
        <f t="shared" si="19"/>
        <v>42º47'40''</v>
      </c>
    </row>
    <row r="586" spans="1:30" ht="18" customHeight="1">
      <c r="A586" s="23">
        <v>3753</v>
      </c>
      <c r="B586" s="23">
        <v>3753</v>
      </c>
      <c r="C586" s="3">
        <v>41073</v>
      </c>
      <c r="D586" s="3">
        <v>41174</v>
      </c>
      <c r="E586" s="23" t="s">
        <v>1321</v>
      </c>
      <c r="F586" s="23" t="s">
        <v>1322</v>
      </c>
      <c r="G586" s="23" t="s">
        <v>3525</v>
      </c>
      <c r="H586" s="23" t="s">
        <v>10576</v>
      </c>
      <c r="I586" s="3">
        <v>41242</v>
      </c>
      <c r="J586" s="23" t="s">
        <v>3709</v>
      </c>
      <c r="K586" s="23" t="s">
        <v>6607</v>
      </c>
      <c r="L586" s="23" t="s">
        <v>5903</v>
      </c>
      <c r="M586" s="23" t="s">
        <v>6608</v>
      </c>
      <c r="N586" s="23" t="s">
        <v>10577</v>
      </c>
      <c r="O586" s="23" t="s">
        <v>5712</v>
      </c>
      <c r="P586" s="3">
        <v>41243</v>
      </c>
      <c r="Q586" s="37" t="s">
        <v>6609</v>
      </c>
      <c r="R586" s="23" t="s">
        <v>10578</v>
      </c>
      <c r="S586" s="23" t="s">
        <v>10579</v>
      </c>
      <c r="T586" t="s">
        <v>4074</v>
      </c>
      <c r="U586" t="s">
        <v>15156</v>
      </c>
      <c r="V586" s="237">
        <v>18</v>
      </c>
      <c r="W586">
        <v>46</v>
      </c>
      <c r="X586">
        <v>20</v>
      </c>
      <c r="Y586">
        <v>42</v>
      </c>
      <c r="Z586">
        <v>55</v>
      </c>
      <c r="AA586">
        <v>47</v>
      </c>
      <c r="AC586" s="26" t="str">
        <f t="shared" si="18"/>
        <v>18º46'20''</v>
      </c>
      <c r="AD586" s="26" t="str">
        <f t="shared" si="19"/>
        <v>42º55'47''</v>
      </c>
    </row>
    <row r="587" spans="1:30" ht="18" customHeight="1">
      <c r="A587" s="23">
        <v>3751</v>
      </c>
      <c r="B587" s="23">
        <v>3751</v>
      </c>
      <c r="C587" s="3">
        <v>41073</v>
      </c>
      <c r="D587" s="3">
        <v>41183</v>
      </c>
      <c r="E587" s="23" t="s">
        <v>1321</v>
      </c>
      <c r="F587" s="23" t="s">
        <v>1322</v>
      </c>
      <c r="G587" s="23" t="s">
        <v>3525</v>
      </c>
      <c r="H587" s="23" t="s">
        <v>10580</v>
      </c>
      <c r="I587" s="3">
        <v>41204</v>
      </c>
      <c r="J587" s="23" t="s">
        <v>12895</v>
      </c>
      <c r="K587" s="23" t="s">
        <v>6935</v>
      </c>
      <c r="L587" s="23" t="s">
        <v>5903</v>
      </c>
      <c r="M587" s="23" t="s">
        <v>6936</v>
      </c>
      <c r="N587" s="23" t="s">
        <v>12896</v>
      </c>
      <c r="O587" s="23" t="s">
        <v>5712</v>
      </c>
      <c r="P587" s="3">
        <v>41257</v>
      </c>
      <c r="Q587" s="37" t="s">
        <v>6937</v>
      </c>
      <c r="R587" s="23" t="s">
        <v>10581</v>
      </c>
      <c r="S587" s="23" t="s">
        <v>10582</v>
      </c>
      <c r="T587" t="s">
        <v>4074</v>
      </c>
      <c r="U587" s="23" t="s">
        <v>458</v>
      </c>
      <c r="V587" s="237">
        <v>18</v>
      </c>
      <c r="W587">
        <v>46</v>
      </c>
      <c r="X587">
        <v>48</v>
      </c>
      <c r="Y587">
        <v>42</v>
      </c>
      <c r="Z587">
        <v>55</v>
      </c>
      <c r="AA587">
        <v>44</v>
      </c>
      <c r="AC587" s="26" t="str">
        <f t="shared" si="18"/>
        <v>18º46'48''</v>
      </c>
      <c r="AD587" s="26" t="str">
        <f t="shared" si="19"/>
        <v>42º55'44''</v>
      </c>
    </row>
    <row r="588" spans="1:30" ht="18" customHeight="1">
      <c r="A588" s="23">
        <v>3749</v>
      </c>
      <c r="B588" s="23">
        <v>3749</v>
      </c>
      <c r="C588" s="3">
        <v>41073</v>
      </c>
      <c r="D588" s="3">
        <v>41118</v>
      </c>
      <c r="E588" s="23" t="s">
        <v>1321</v>
      </c>
      <c r="F588" s="23" t="s">
        <v>1322</v>
      </c>
      <c r="G588" s="23" t="s">
        <v>3616</v>
      </c>
      <c r="H588" s="23" t="s">
        <v>5398</v>
      </c>
      <c r="I588" s="3">
        <v>41117</v>
      </c>
      <c r="J588" s="23" t="s">
        <v>3710</v>
      </c>
      <c r="K588" s="23" t="s">
        <v>3711</v>
      </c>
      <c r="L588" s="23">
        <v>35894000</v>
      </c>
      <c r="M588" s="23" t="s">
        <v>3712</v>
      </c>
      <c r="N588" s="23" t="s">
        <v>5449</v>
      </c>
      <c r="O588" s="23" t="s">
        <v>5355</v>
      </c>
      <c r="P588" s="3">
        <v>41141</v>
      </c>
      <c r="Q588" s="37" t="s">
        <v>3713</v>
      </c>
      <c r="R588" s="23" t="s">
        <v>10583</v>
      </c>
      <c r="S588" s="23" t="s">
        <v>10584</v>
      </c>
      <c r="T588" t="s">
        <v>4074</v>
      </c>
      <c r="U588" t="s">
        <v>5194</v>
      </c>
      <c r="V588" s="237">
        <v>19</v>
      </c>
      <c r="W588">
        <v>3</v>
      </c>
      <c r="X588">
        <v>29</v>
      </c>
      <c r="Y588">
        <v>42</v>
      </c>
      <c r="Z588">
        <v>55</v>
      </c>
      <c r="AA588">
        <v>30</v>
      </c>
      <c r="AC588" s="26" t="str">
        <f t="shared" si="18"/>
        <v>19º3'29''</v>
      </c>
      <c r="AD588" s="26" t="str">
        <f t="shared" si="19"/>
        <v>42º55'30''</v>
      </c>
    </row>
    <row r="589" spans="1:30" ht="18" customHeight="1">
      <c r="A589" s="23">
        <v>3735</v>
      </c>
      <c r="B589" s="23">
        <v>3735</v>
      </c>
      <c r="C589" s="3">
        <v>41073</v>
      </c>
      <c r="D589" s="3">
        <v>41118</v>
      </c>
      <c r="E589" s="23" t="s">
        <v>1321</v>
      </c>
      <c r="F589" s="23" t="s">
        <v>1322</v>
      </c>
      <c r="G589" s="23" t="s">
        <v>2148</v>
      </c>
      <c r="H589" s="23" t="s">
        <v>5036</v>
      </c>
      <c r="I589" s="3">
        <v>41103</v>
      </c>
      <c r="J589" s="23" t="s">
        <v>3714</v>
      </c>
      <c r="K589" s="23" t="s">
        <v>3715</v>
      </c>
      <c r="L589" s="23" t="s">
        <v>4514</v>
      </c>
      <c r="M589" s="23" t="s">
        <v>3716</v>
      </c>
      <c r="N589" s="23" t="s">
        <v>5037</v>
      </c>
      <c r="O589" s="23" t="s">
        <v>4994</v>
      </c>
      <c r="P589" s="3">
        <v>41103</v>
      </c>
      <c r="Q589" s="37" t="s">
        <v>3717</v>
      </c>
      <c r="R589" s="23" t="s">
        <v>10585</v>
      </c>
      <c r="S589" s="23" t="s">
        <v>10586</v>
      </c>
      <c r="T589" t="s">
        <v>4074</v>
      </c>
      <c r="U589" s="23" t="s">
        <v>458</v>
      </c>
      <c r="V589" s="237">
        <v>19</v>
      </c>
      <c r="W589">
        <v>55</v>
      </c>
      <c r="X589">
        <v>14</v>
      </c>
      <c r="Y589">
        <v>43</v>
      </c>
      <c r="Z589">
        <v>27</v>
      </c>
      <c r="AA589">
        <v>59</v>
      </c>
      <c r="AC589" s="26" t="str">
        <f t="shared" si="18"/>
        <v>19º55'14''</v>
      </c>
      <c r="AD589" s="26" t="str">
        <f t="shared" si="19"/>
        <v>43º27'59''</v>
      </c>
    </row>
    <row r="590" spans="1:30" ht="18" customHeight="1">
      <c r="A590" s="23">
        <v>3742</v>
      </c>
      <c r="B590" s="23">
        <v>3742</v>
      </c>
      <c r="C590" s="3">
        <v>41073</v>
      </c>
      <c r="D590" s="3">
        <v>41140</v>
      </c>
      <c r="E590" s="23" t="s">
        <v>1321</v>
      </c>
      <c r="F590" s="23" t="s">
        <v>1322</v>
      </c>
      <c r="G590" s="23" t="s">
        <v>2148</v>
      </c>
      <c r="H590" s="23" t="s">
        <v>6938</v>
      </c>
      <c r="I590" s="3">
        <v>41162</v>
      </c>
      <c r="J590" s="23" t="s">
        <v>3718</v>
      </c>
      <c r="K590" s="23" t="s">
        <v>3719</v>
      </c>
      <c r="L590" s="23">
        <v>35970000</v>
      </c>
      <c r="M590" s="23" t="s">
        <v>3720</v>
      </c>
      <c r="N590" s="23" t="s">
        <v>7033</v>
      </c>
      <c r="O590" s="23" t="s">
        <v>4973</v>
      </c>
      <c r="P590" s="3">
        <v>41162</v>
      </c>
      <c r="Q590" s="37" t="s">
        <v>3721</v>
      </c>
      <c r="R590" s="23" t="s">
        <v>10587</v>
      </c>
      <c r="S590" s="23" t="s">
        <v>10588</v>
      </c>
      <c r="T590" t="s">
        <v>4074</v>
      </c>
      <c r="U590" t="s">
        <v>15157</v>
      </c>
      <c r="V590" s="237">
        <v>19</v>
      </c>
      <c r="W590">
        <v>56</v>
      </c>
      <c r="X590">
        <v>21</v>
      </c>
      <c r="Y590">
        <v>43</v>
      </c>
      <c r="Z590">
        <v>28</v>
      </c>
      <c r="AA590">
        <v>38</v>
      </c>
      <c r="AC590" s="26" t="str">
        <f t="shared" si="18"/>
        <v>19º56'21''</v>
      </c>
      <c r="AD590" s="26" t="str">
        <f t="shared" si="19"/>
        <v>43º28'38''</v>
      </c>
    </row>
    <row r="591" spans="1:30" ht="18" customHeight="1">
      <c r="A591" s="23">
        <v>3724</v>
      </c>
      <c r="B591" s="23">
        <v>3724</v>
      </c>
      <c r="C591" s="3">
        <v>41072</v>
      </c>
      <c r="D591" s="3">
        <v>41432</v>
      </c>
      <c r="E591" s="23" t="s">
        <v>1469</v>
      </c>
      <c r="F591" s="23" t="s">
        <v>1322</v>
      </c>
      <c r="G591" s="23" t="s">
        <v>3614</v>
      </c>
      <c r="H591" s="23" t="s">
        <v>458</v>
      </c>
      <c r="I591" s="23" t="s">
        <v>458</v>
      </c>
      <c r="J591" s="23" t="s">
        <v>3722</v>
      </c>
      <c r="K591" s="23" t="s">
        <v>22047</v>
      </c>
      <c r="L591" s="23" t="s">
        <v>5902</v>
      </c>
      <c r="M591" s="23" t="s">
        <v>3655</v>
      </c>
      <c r="N591" s="23" t="s">
        <v>458</v>
      </c>
      <c r="O591" s="23" t="s">
        <v>458</v>
      </c>
      <c r="P591" s="23" t="s">
        <v>458</v>
      </c>
      <c r="Q591" s="37" t="s">
        <v>22048</v>
      </c>
      <c r="R591" s="23" t="s">
        <v>458</v>
      </c>
      <c r="S591" s="23" t="s">
        <v>10589</v>
      </c>
      <c r="T591" t="s">
        <v>15024</v>
      </c>
      <c r="U591" s="37" t="s">
        <v>458</v>
      </c>
      <c r="V591" s="237" t="s">
        <v>458</v>
      </c>
      <c r="W591" s="23" t="s">
        <v>458</v>
      </c>
      <c r="X591" s="23" t="s">
        <v>458</v>
      </c>
      <c r="Y591" s="23" t="s">
        <v>458</v>
      </c>
      <c r="Z591" s="23" t="s">
        <v>458</v>
      </c>
      <c r="AA591" s="23" t="s">
        <v>458</v>
      </c>
      <c r="AC591" s="26" t="str">
        <f t="shared" si="18"/>
        <v>-º-'-''</v>
      </c>
      <c r="AD591" s="26" t="str">
        <f t="shared" si="19"/>
        <v>-º-'-''</v>
      </c>
    </row>
    <row r="592" spans="1:30" ht="18" customHeight="1">
      <c r="A592" s="23">
        <v>3750</v>
      </c>
      <c r="B592" s="23">
        <v>3750</v>
      </c>
      <c r="C592" s="3">
        <v>41073</v>
      </c>
      <c r="D592" s="3">
        <v>41118</v>
      </c>
      <c r="E592" s="23" t="s">
        <v>1321</v>
      </c>
      <c r="F592" s="23" t="s">
        <v>1322</v>
      </c>
      <c r="G592" s="23" t="s">
        <v>3617</v>
      </c>
      <c r="H592" s="23" t="s">
        <v>6076</v>
      </c>
      <c r="I592" s="3">
        <v>41135</v>
      </c>
      <c r="J592" s="23" t="s">
        <v>3723</v>
      </c>
      <c r="K592" s="23" t="s">
        <v>3724</v>
      </c>
      <c r="L592" s="23">
        <v>35800000</v>
      </c>
      <c r="M592" s="23" t="s">
        <v>3725</v>
      </c>
      <c r="N592" s="23" t="s">
        <v>6266</v>
      </c>
      <c r="O592" s="23" t="s">
        <v>6248</v>
      </c>
      <c r="P592" s="3">
        <v>41137</v>
      </c>
      <c r="Q592" s="37" t="s">
        <v>3726</v>
      </c>
      <c r="R592" s="23" t="s">
        <v>10590</v>
      </c>
      <c r="S592" s="23" t="s">
        <v>10591</v>
      </c>
      <c r="T592" t="s">
        <v>4074</v>
      </c>
      <c r="U592" t="s">
        <v>15158</v>
      </c>
      <c r="V592" s="237">
        <v>19</v>
      </c>
      <c r="W592">
        <v>13</v>
      </c>
      <c r="X592">
        <v>49</v>
      </c>
      <c r="Y592">
        <v>43</v>
      </c>
      <c r="Z592">
        <v>1</v>
      </c>
      <c r="AA592">
        <v>12</v>
      </c>
      <c r="AC592" s="26" t="str">
        <f t="shared" si="18"/>
        <v>19º13'49''</v>
      </c>
      <c r="AD592" s="26" t="str">
        <f t="shared" si="19"/>
        <v>43º1'12''</v>
      </c>
    </row>
    <row r="593" spans="1:30" ht="18" customHeight="1">
      <c r="A593" s="23">
        <v>3743</v>
      </c>
      <c r="B593" s="23">
        <v>3743</v>
      </c>
      <c r="C593" s="3">
        <v>41073</v>
      </c>
      <c r="D593" s="3">
        <v>41174</v>
      </c>
      <c r="E593" s="23" t="s">
        <v>1330</v>
      </c>
      <c r="F593" s="23" t="s">
        <v>1322</v>
      </c>
      <c r="G593" s="23" t="s">
        <v>178</v>
      </c>
      <c r="H593" s="23" t="s">
        <v>458</v>
      </c>
      <c r="I593" s="23" t="s">
        <v>458</v>
      </c>
      <c r="J593" s="23" t="s">
        <v>3727</v>
      </c>
      <c r="K593" s="23" t="s">
        <v>3728</v>
      </c>
      <c r="L593" s="23" t="s">
        <v>4279</v>
      </c>
      <c r="M593" s="23" t="s">
        <v>3729</v>
      </c>
      <c r="N593" s="23" t="s">
        <v>458</v>
      </c>
      <c r="O593" s="23" t="s">
        <v>458</v>
      </c>
      <c r="P593" s="23" t="s">
        <v>458</v>
      </c>
      <c r="Q593" s="37" t="s">
        <v>7289</v>
      </c>
      <c r="R593" s="23" t="s">
        <v>458</v>
      </c>
      <c r="S593" s="23" t="s">
        <v>10592</v>
      </c>
      <c r="T593" t="s">
        <v>15024</v>
      </c>
      <c r="U593" s="37" t="s">
        <v>458</v>
      </c>
      <c r="V593" s="237" t="s">
        <v>458</v>
      </c>
      <c r="W593" s="23" t="s">
        <v>458</v>
      </c>
      <c r="X593" s="23" t="s">
        <v>458</v>
      </c>
      <c r="Y593" s="23" t="s">
        <v>458</v>
      </c>
      <c r="Z593" s="23" t="s">
        <v>458</v>
      </c>
      <c r="AA593" s="23" t="s">
        <v>458</v>
      </c>
      <c r="AC593" s="26" t="str">
        <f t="shared" si="18"/>
        <v>-º-'-''</v>
      </c>
      <c r="AD593" s="26" t="str">
        <f t="shared" si="19"/>
        <v>-º-'-''</v>
      </c>
    </row>
    <row r="594" spans="1:30" ht="18" customHeight="1">
      <c r="A594" s="23">
        <v>3740</v>
      </c>
      <c r="B594" s="23">
        <v>3740</v>
      </c>
      <c r="C594" s="3">
        <v>41073</v>
      </c>
      <c r="D594" s="3">
        <v>41118</v>
      </c>
      <c r="E594" s="23" t="s">
        <v>1321</v>
      </c>
      <c r="F594" s="23" t="s">
        <v>1322</v>
      </c>
      <c r="G594" s="23" t="s">
        <v>2148</v>
      </c>
      <c r="H594" s="23" t="s">
        <v>4848</v>
      </c>
      <c r="I594" s="3">
        <v>41103</v>
      </c>
      <c r="J594" s="23" t="s">
        <v>3730</v>
      </c>
      <c r="K594" s="23" t="s">
        <v>3731</v>
      </c>
      <c r="L594" s="23" t="s">
        <v>4514</v>
      </c>
      <c r="M594" s="23" t="s">
        <v>3732</v>
      </c>
      <c r="N594" s="23" t="s">
        <v>5038</v>
      </c>
      <c r="O594" s="23" t="s">
        <v>4670</v>
      </c>
      <c r="P594" s="3">
        <v>41103</v>
      </c>
      <c r="Q594" s="37" t="s">
        <v>3733</v>
      </c>
      <c r="R594" s="23" t="s">
        <v>10593</v>
      </c>
      <c r="S594" s="23" t="s">
        <v>10594</v>
      </c>
      <c r="T594" t="s">
        <v>4074</v>
      </c>
      <c r="U594" s="23" t="s">
        <v>458</v>
      </c>
      <c r="V594" s="237">
        <v>19</v>
      </c>
      <c r="W594">
        <v>56</v>
      </c>
      <c r="X594">
        <v>29</v>
      </c>
      <c r="Y594">
        <v>43</v>
      </c>
      <c r="Z594">
        <v>29</v>
      </c>
      <c r="AA594">
        <v>17</v>
      </c>
      <c r="AC594" s="26" t="str">
        <f t="shared" si="18"/>
        <v>19º56'29''</v>
      </c>
      <c r="AD594" s="26" t="str">
        <f t="shared" si="19"/>
        <v>43º29'17''</v>
      </c>
    </row>
    <row r="595" spans="1:30" ht="18" customHeight="1">
      <c r="A595" s="23">
        <v>3723</v>
      </c>
      <c r="B595" s="23">
        <v>3723</v>
      </c>
      <c r="C595" s="3">
        <v>41072</v>
      </c>
      <c r="D595" s="3">
        <v>41182</v>
      </c>
      <c r="E595" s="23" t="s">
        <v>1321</v>
      </c>
      <c r="F595" s="23" t="s">
        <v>1322</v>
      </c>
      <c r="G595" s="23" t="s">
        <v>3614</v>
      </c>
      <c r="H595" s="23" t="s">
        <v>9105</v>
      </c>
      <c r="I595" s="3">
        <v>41197</v>
      </c>
      <c r="J595" s="23" t="s">
        <v>3734</v>
      </c>
      <c r="K595" s="23" t="s">
        <v>6939</v>
      </c>
      <c r="L595" s="23" t="s">
        <v>5902</v>
      </c>
      <c r="M595" s="23" t="s">
        <v>6940</v>
      </c>
      <c r="N595" s="23" t="s">
        <v>9106</v>
      </c>
      <c r="O595" s="23" t="s">
        <v>7933</v>
      </c>
      <c r="P595" s="3">
        <v>41221</v>
      </c>
      <c r="Q595" s="37" t="s">
        <v>6941</v>
      </c>
      <c r="R595" s="23" t="s">
        <v>10595</v>
      </c>
      <c r="S595" s="23" t="s">
        <v>10596</v>
      </c>
      <c r="T595" t="s">
        <v>15024</v>
      </c>
      <c r="U595" t="s">
        <v>15054</v>
      </c>
      <c r="V595" s="237">
        <v>17</v>
      </c>
      <c r="W595">
        <v>49</v>
      </c>
      <c r="X595">
        <v>8</v>
      </c>
      <c r="Y595">
        <v>40</v>
      </c>
      <c r="Z595">
        <v>20</v>
      </c>
      <c r="AA595">
        <v>30</v>
      </c>
      <c r="AC595" s="26" t="str">
        <f t="shared" si="18"/>
        <v>17º49'8''</v>
      </c>
      <c r="AD595" s="26" t="str">
        <f t="shared" si="19"/>
        <v>40º20'30''</v>
      </c>
    </row>
    <row r="596" spans="1:30" ht="18" customHeight="1">
      <c r="A596" s="23">
        <v>3734</v>
      </c>
      <c r="B596" s="23">
        <v>3734</v>
      </c>
      <c r="C596" s="3">
        <v>41073</v>
      </c>
      <c r="D596" s="3">
        <v>41211</v>
      </c>
      <c r="E596" s="23" t="s">
        <v>1321</v>
      </c>
      <c r="F596" s="23" t="s">
        <v>1322</v>
      </c>
      <c r="G596" s="23" t="s">
        <v>2148</v>
      </c>
      <c r="H596" s="23" t="s">
        <v>12751</v>
      </c>
      <c r="I596" s="3">
        <v>41232</v>
      </c>
      <c r="J596" s="23" t="s">
        <v>3735</v>
      </c>
      <c r="K596" s="23" t="s">
        <v>3736</v>
      </c>
      <c r="L596" s="23" t="s">
        <v>4514</v>
      </c>
      <c r="M596" s="23" t="s">
        <v>3737</v>
      </c>
      <c r="N596" s="23" t="s">
        <v>12752</v>
      </c>
      <c r="O596" s="23" t="s">
        <v>7530</v>
      </c>
      <c r="P596" s="3">
        <v>41255</v>
      </c>
      <c r="Q596" s="37" t="s">
        <v>8255</v>
      </c>
      <c r="R596" s="23" t="s">
        <v>12753</v>
      </c>
      <c r="S596" s="23" t="s">
        <v>10597</v>
      </c>
      <c r="T596" t="s">
        <v>15024</v>
      </c>
      <c r="U596" s="37" t="s">
        <v>15159</v>
      </c>
      <c r="V596" s="237">
        <v>19</v>
      </c>
      <c r="W596">
        <v>56</v>
      </c>
      <c r="X596">
        <v>43</v>
      </c>
      <c r="Y596">
        <v>43</v>
      </c>
      <c r="Z596">
        <v>29</v>
      </c>
      <c r="AA596">
        <v>28</v>
      </c>
      <c r="AC596" s="26" t="str">
        <f t="shared" si="18"/>
        <v>19º56'43''</v>
      </c>
      <c r="AD596" s="26" t="str">
        <f t="shared" si="19"/>
        <v>43º29'28''</v>
      </c>
    </row>
    <row r="597" spans="1:30" ht="18" customHeight="1">
      <c r="A597" s="23">
        <v>3739</v>
      </c>
      <c r="B597" s="23">
        <v>3739</v>
      </c>
      <c r="C597" s="3">
        <v>41073</v>
      </c>
      <c r="D597" s="3">
        <v>41182</v>
      </c>
      <c r="E597" s="23" t="s">
        <v>1321</v>
      </c>
      <c r="F597" s="23" t="s">
        <v>1322</v>
      </c>
      <c r="G597" s="23" t="s">
        <v>2148</v>
      </c>
      <c r="H597" s="23" t="s">
        <v>7290</v>
      </c>
      <c r="I597" s="3">
        <v>41163</v>
      </c>
      <c r="J597" s="23" t="s">
        <v>3738</v>
      </c>
      <c r="K597" s="23" t="s">
        <v>6942</v>
      </c>
      <c r="L597" s="23" t="s">
        <v>4514</v>
      </c>
      <c r="M597" s="23" t="s">
        <v>3739</v>
      </c>
      <c r="N597" s="23" t="s">
        <v>7291</v>
      </c>
      <c r="O597" s="23" t="s">
        <v>4973</v>
      </c>
      <c r="P597" s="3">
        <v>41165</v>
      </c>
      <c r="Q597" s="37" t="s">
        <v>6943</v>
      </c>
      <c r="R597" s="23" t="s">
        <v>10598</v>
      </c>
      <c r="S597" s="23" t="s">
        <v>10599</v>
      </c>
      <c r="T597" t="s">
        <v>4074</v>
      </c>
      <c r="U597" s="23" t="s">
        <v>458</v>
      </c>
      <c r="V597" s="237">
        <v>19</v>
      </c>
      <c r="W597">
        <v>55</v>
      </c>
      <c r="X597">
        <v>49</v>
      </c>
      <c r="Y597">
        <v>43</v>
      </c>
      <c r="Z597">
        <v>29</v>
      </c>
      <c r="AA597">
        <v>6</v>
      </c>
      <c r="AC597" s="26" t="str">
        <f t="shared" si="18"/>
        <v>19º55'49''</v>
      </c>
      <c r="AD597" s="26" t="str">
        <f t="shared" si="19"/>
        <v>43º29'6''</v>
      </c>
    </row>
    <row r="598" spans="1:30" ht="18" customHeight="1">
      <c r="A598" s="23">
        <v>3738</v>
      </c>
      <c r="B598" s="23">
        <v>3738</v>
      </c>
      <c r="C598" s="3">
        <v>41073</v>
      </c>
      <c r="D598" s="3">
        <v>41118</v>
      </c>
      <c r="E598" s="23" t="s">
        <v>1321</v>
      </c>
      <c r="F598" s="23" t="s">
        <v>1322</v>
      </c>
      <c r="G598" s="23" t="s">
        <v>2148</v>
      </c>
      <c r="H598" s="23" t="s">
        <v>5039</v>
      </c>
      <c r="I598" s="3">
        <v>41101</v>
      </c>
      <c r="J598" s="23" t="s">
        <v>3740</v>
      </c>
      <c r="K598" s="23" t="s">
        <v>3741</v>
      </c>
      <c r="L598" s="23" t="s">
        <v>4514</v>
      </c>
      <c r="M598" s="23" t="s">
        <v>3742</v>
      </c>
      <c r="N598" s="23" t="s">
        <v>5040</v>
      </c>
      <c r="O598" s="23" t="s">
        <v>1339</v>
      </c>
      <c r="P598" s="3">
        <v>41107</v>
      </c>
      <c r="Q598" s="37" t="s">
        <v>3743</v>
      </c>
      <c r="R598" s="23" t="s">
        <v>10600</v>
      </c>
      <c r="S598" s="23" t="s">
        <v>10601</v>
      </c>
      <c r="T598" t="s">
        <v>4074</v>
      </c>
      <c r="U598" t="s">
        <v>3787</v>
      </c>
      <c r="V598" s="237">
        <v>19</v>
      </c>
      <c r="W598">
        <v>55</v>
      </c>
      <c r="X598">
        <v>59</v>
      </c>
      <c r="Y598">
        <v>43</v>
      </c>
      <c r="Z598">
        <v>28</v>
      </c>
      <c r="AA598">
        <v>24</v>
      </c>
      <c r="AC598" s="26" t="str">
        <f t="shared" si="18"/>
        <v>19º55'59''</v>
      </c>
      <c r="AD598" s="26" t="str">
        <f t="shared" si="19"/>
        <v>43º28'24''</v>
      </c>
    </row>
    <row r="599" spans="1:30" ht="18" customHeight="1">
      <c r="A599" s="23">
        <v>3737</v>
      </c>
      <c r="B599" s="23">
        <v>3737</v>
      </c>
      <c r="C599" s="3">
        <v>41073</v>
      </c>
      <c r="D599" s="3">
        <v>41132</v>
      </c>
      <c r="E599" s="23" t="s">
        <v>1321</v>
      </c>
      <c r="F599" s="23" t="s">
        <v>1322</v>
      </c>
      <c r="G599" s="23" t="s">
        <v>2148</v>
      </c>
      <c r="H599" s="23" t="s">
        <v>4849</v>
      </c>
      <c r="I599" s="3">
        <v>41102</v>
      </c>
      <c r="J599" s="23" t="s">
        <v>3744</v>
      </c>
      <c r="K599" s="23" t="s">
        <v>15160</v>
      </c>
      <c r="L599" s="23" t="s">
        <v>4514</v>
      </c>
      <c r="M599" s="23" t="s">
        <v>3745</v>
      </c>
      <c r="N599" s="23" t="s">
        <v>5041</v>
      </c>
      <c r="O599" s="23" t="s">
        <v>5042</v>
      </c>
      <c r="P599" s="3">
        <v>41107</v>
      </c>
      <c r="Q599" s="37" t="s">
        <v>4177</v>
      </c>
      <c r="R599" s="23" t="s">
        <v>10602</v>
      </c>
      <c r="S599" s="23" t="s">
        <v>10603</v>
      </c>
      <c r="T599" t="s">
        <v>4074</v>
      </c>
      <c r="U599" t="s">
        <v>15161</v>
      </c>
      <c r="V599" s="237">
        <v>19</v>
      </c>
      <c r="W599">
        <v>56</v>
      </c>
      <c r="X599">
        <v>55</v>
      </c>
      <c r="Y599">
        <v>43</v>
      </c>
      <c r="Z599">
        <v>29</v>
      </c>
      <c r="AA599">
        <v>50</v>
      </c>
      <c r="AC599" s="26" t="str">
        <f t="shared" si="18"/>
        <v>19º56'55''</v>
      </c>
      <c r="AD599" s="26" t="str">
        <f t="shared" si="19"/>
        <v>43º29'50''</v>
      </c>
    </row>
    <row r="600" spans="1:30" ht="18" customHeight="1">
      <c r="A600" s="23">
        <v>3736</v>
      </c>
      <c r="B600" s="23">
        <v>3736</v>
      </c>
      <c r="C600" s="3">
        <v>41073</v>
      </c>
      <c r="D600" s="3">
        <v>41182</v>
      </c>
      <c r="E600" s="23" t="s">
        <v>1321</v>
      </c>
      <c r="F600" s="23" t="s">
        <v>1322</v>
      </c>
      <c r="G600" s="23" t="s">
        <v>2148</v>
      </c>
      <c r="H600" s="23" t="s">
        <v>7292</v>
      </c>
      <c r="I600" s="3">
        <v>41162</v>
      </c>
      <c r="J600" s="23" t="s">
        <v>3746</v>
      </c>
      <c r="K600" s="23" t="s">
        <v>6920</v>
      </c>
      <c r="L600" s="23" t="s">
        <v>4514</v>
      </c>
      <c r="M600" s="23" t="s">
        <v>3747</v>
      </c>
      <c r="N600" s="23" t="s">
        <v>7293</v>
      </c>
      <c r="O600" s="23" t="s">
        <v>4973</v>
      </c>
      <c r="P600" s="3">
        <v>41164</v>
      </c>
      <c r="Q600" s="37" t="s">
        <v>6921</v>
      </c>
      <c r="R600" s="23" t="s">
        <v>10604</v>
      </c>
      <c r="S600" s="23" t="s">
        <v>10605</v>
      </c>
      <c r="T600" t="s">
        <v>4074</v>
      </c>
      <c r="U600" s="23" t="s">
        <v>458</v>
      </c>
      <c r="V600" s="237">
        <v>19</v>
      </c>
      <c r="W600">
        <v>57</v>
      </c>
      <c r="X600">
        <v>8</v>
      </c>
      <c r="Y600">
        <v>43</v>
      </c>
      <c r="Z600">
        <v>28</v>
      </c>
      <c r="AA600">
        <v>59</v>
      </c>
      <c r="AC600" s="26" t="str">
        <f t="shared" si="18"/>
        <v>19º57'8''</v>
      </c>
      <c r="AD600" s="26" t="str">
        <f t="shared" si="19"/>
        <v>43º28'59''</v>
      </c>
    </row>
    <row r="601" spans="1:30" ht="18" customHeight="1">
      <c r="A601" s="23">
        <v>3733</v>
      </c>
      <c r="B601" s="23">
        <v>3733</v>
      </c>
      <c r="C601" s="3">
        <v>41073</v>
      </c>
      <c r="D601" s="3">
        <v>41118</v>
      </c>
      <c r="E601" s="23" t="s">
        <v>1321</v>
      </c>
      <c r="F601" s="23" t="s">
        <v>1322</v>
      </c>
      <c r="G601" s="23" t="s">
        <v>2148</v>
      </c>
      <c r="H601" s="23" t="s">
        <v>4850</v>
      </c>
      <c r="I601" s="3">
        <v>41107</v>
      </c>
      <c r="J601" s="23" t="s">
        <v>3748</v>
      </c>
      <c r="K601" s="23" t="s">
        <v>3749</v>
      </c>
      <c r="L601" s="23" t="s">
        <v>4514</v>
      </c>
      <c r="M601" s="23" t="s">
        <v>3750</v>
      </c>
      <c r="N601" s="23" t="s">
        <v>5189</v>
      </c>
      <c r="O601" s="23" t="s">
        <v>458</v>
      </c>
      <c r="P601" s="3">
        <v>41107</v>
      </c>
      <c r="Q601" s="37" t="s">
        <v>3751</v>
      </c>
      <c r="R601" s="23" t="s">
        <v>10606</v>
      </c>
      <c r="S601" s="23" t="s">
        <v>10607</v>
      </c>
      <c r="T601" t="s">
        <v>4074</v>
      </c>
      <c r="U601" s="23" t="s">
        <v>458</v>
      </c>
      <c r="V601" s="237">
        <v>19</v>
      </c>
      <c r="W601">
        <v>56</v>
      </c>
      <c r="X601">
        <v>55</v>
      </c>
      <c r="Y601">
        <v>43</v>
      </c>
      <c r="Z601">
        <v>29</v>
      </c>
      <c r="AA601">
        <v>50</v>
      </c>
      <c r="AC601" s="26" t="str">
        <f t="shared" si="18"/>
        <v>19º56'55''</v>
      </c>
      <c r="AD601" s="26" t="str">
        <f t="shared" si="19"/>
        <v>43º29'50''</v>
      </c>
    </row>
    <row r="602" spans="1:30" ht="18" customHeight="1">
      <c r="A602" s="23">
        <v>3658</v>
      </c>
      <c r="B602" s="23">
        <v>3658</v>
      </c>
      <c r="C602" s="3">
        <v>41066</v>
      </c>
      <c r="D602" s="3">
        <v>41175</v>
      </c>
      <c r="E602" s="23" t="s">
        <v>1321</v>
      </c>
      <c r="F602" s="23" t="s">
        <v>1322</v>
      </c>
      <c r="G602" s="23" t="s">
        <v>3546</v>
      </c>
      <c r="H602" s="23" t="s">
        <v>13287</v>
      </c>
      <c r="I602" s="3">
        <v>41204</v>
      </c>
      <c r="J602" s="23" t="s">
        <v>3752</v>
      </c>
      <c r="K602" s="23" t="s">
        <v>3753</v>
      </c>
      <c r="L602" s="23" t="s">
        <v>5904</v>
      </c>
      <c r="M602" s="23" t="s">
        <v>6922</v>
      </c>
      <c r="N602" s="23" t="s">
        <v>13288</v>
      </c>
      <c r="O602" s="23" t="s">
        <v>13281</v>
      </c>
      <c r="P602" s="3">
        <v>41263</v>
      </c>
      <c r="Q602" s="37" t="s">
        <v>6923</v>
      </c>
      <c r="R602" s="23" t="s">
        <v>13289</v>
      </c>
      <c r="S602" s="23" t="s">
        <v>10608</v>
      </c>
      <c r="T602" t="s">
        <v>15024</v>
      </c>
      <c r="U602" s="37" t="s">
        <v>15159</v>
      </c>
      <c r="V602" s="237">
        <v>17</v>
      </c>
      <c r="W602">
        <v>44</v>
      </c>
      <c r="X602">
        <v>23</v>
      </c>
      <c r="Y602">
        <v>46</v>
      </c>
      <c r="Z602">
        <v>9</v>
      </c>
      <c r="AA602">
        <v>47</v>
      </c>
      <c r="AC602" s="26" t="str">
        <f t="shared" si="18"/>
        <v>17º44'23''</v>
      </c>
      <c r="AD602" s="26" t="str">
        <f t="shared" si="19"/>
        <v>46º9'47''</v>
      </c>
    </row>
    <row r="603" spans="1:30" ht="18" customHeight="1">
      <c r="A603" s="23">
        <v>3659</v>
      </c>
      <c r="B603" s="23">
        <v>3659</v>
      </c>
      <c r="C603" s="3">
        <v>41066</v>
      </c>
      <c r="D603" s="3">
        <v>41111</v>
      </c>
      <c r="E603" s="23" t="s">
        <v>1321</v>
      </c>
      <c r="F603" s="23" t="s">
        <v>1322</v>
      </c>
      <c r="G603" s="23" t="s">
        <v>3546</v>
      </c>
      <c r="H603" s="23" t="s">
        <v>5332</v>
      </c>
      <c r="I603" s="3">
        <v>41115</v>
      </c>
      <c r="J603" s="23" t="s">
        <v>3754</v>
      </c>
      <c r="K603" s="23" t="s">
        <v>3755</v>
      </c>
      <c r="L603" s="23">
        <v>38770000</v>
      </c>
      <c r="M603" s="23" t="s">
        <v>3756</v>
      </c>
      <c r="N603" s="23" t="s">
        <v>5351</v>
      </c>
      <c r="O603" s="23" t="s">
        <v>5352</v>
      </c>
      <c r="P603" s="3">
        <v>41120</v>
      </c>
      <c r="Q603" s="37" t="s">
        <v>3757</v>
      </c>
      <c r="R603" s="23" t="s">
        <v>10609</v>
      </c>
      <c r="S603" s="23" t="s">
        <v>10610</v>
      </c>
      <c r="T603" t="s">
        <v>4074</v>
      </c>
      <c r="U603" t="s">
        <v>15123</v>
      </c>
      <c r="V603" s="237">
        <v>17</v>
      </c>
      <c r="W603">
        <v>45</v>
      </c>
      <c r="X603">
        <v>1</v>
      </c>
      <c r="Y603">
        <v>46</v>
      </c>
      <c r="Z603">
        <v>10</v>
      </c>
      <c r="AA603">
        <v>47</v>
      </c>
      <c r="AC603" s="26" t="str">
        <f t="shared" si="18"/>
        <v>17º45'1''</v>
      </c>
      <c r="AD603" s="26" t="str">
        <f t="shared" si="19"/>
        <v>46º10'47''</v>
      </c>
    </row>
    <row r="604" spans="1:30" ht="18" customHeight="1">
      <c r="A604" s="23">
        <v>3652</v>
      </c>
      <c r="B604" s="23">
        <v>3652</v>
      </c>
      <c r="C604" s="3">
        <v>41066</v>
      </c>
      <c r="D604" s="3">
        <v>41111</v>
      </c>
      <c r="E604" s="23" t="s">
        <v>1321</v>
      </c>
      <c r="F604" s="23" t="s">
        <v>1322</v>
      </c>
      <c r="G604" s="23" t="s">
        <v>2431</v>
      </c>
      <c r="H604" s="23" t="s">
        <v>5333</v>
      </c>
      <c r="I604" s="3">
        <v>41116</v>
      </c>
      <c r="J604" s="23" t="s">
        <v>3758</v>
      </c>
      <c r="K604" s="23" t="s">
        <v>3759</v>
      </c>
      <c r="L604" s="23">
        <v>38570000</v>
      </c>
      <c r="M604" s="23" t="s">
        <v>3760</v>
      </c>
      <c r="N604" s="23" t="s">
        <v>5399</v>
      </c>
      <c r="O604" s="23" t="s">
        <v>2418</v>
      </c>
      <c r="P604" s="3">
        <v>41120</v>
      </c>
      <c r="Q604" s="37" t="s">
        <v>3808</v>
      </c>
      <c r="R604" s="23" t="s">
        <v>10611</v>
      </c>
      <c r="S604" s="23" t="s">
        <v>10612</v>
      </c>
      <c r="T604" t="s">
        <v>4074</v>
      </c>
      <c r="U604" s="23" t="s">
        <v>458</v>
      </c>
      <c r="V604" s="237">
        <v>17</v>
      </c>
      <c r="W604">
        <v>46</v>
      </c>
      <c r="X604">
        <v>14</v>
      </c>
      <c r="Y604">
        <v>47</v>
      </c>
      <c r="Z604">
        <v>5</v>
      </c>
      <c r="AA604">
        <v>33</v>
      </c>
      <c r="AC604" s="26" t="str">
        <f t="shared" si="18"/>
        <v>17º46'14''</v>
      </c>
      <c r="AD604" s="26" t="str">
        <f t="shared" si="19"/>
        <v>47º5'33''</v>
      </c>
    </row>
    <row r="605" spans="1:30" ht="18" customHeight="1">
      <c r="A605" s="23">
        <v>3655</v>
      </c>
      <c r="B605" s="23">
        <v>3655</v>
      </c>
      <c r="C605" s="3">
        <v>41066</v>
      </c>
      <c r="D605" s="3">
        <v>41111</v>
      </c>
      <c r="E605" s="23" t="s">
        <v>1321</v>
      </c>
      <c r="F605" s="23" t="s">
        <v>1322</v>
      </c>
      <c r="G605" s="23" t="s">
        <v>2530</v>
      </c>
      <c r="H605" s="23" t="s">
        <v>6353</v>
      </c>
      <c r="I605" s="3">
        <v>41137</v>
      </c>
      <c r="J605" s="23" t="s">
        <v>15509</v>
      </c>
      <c r="K605" s="23" t="s">
        <v>3761</v>
      </c>
      <c r="L605" s="23" t="s">
        <v>4588</v>
      </c>
      <c r="M605" s="23" t="s">
        <v>3762</v>
      </c>
      <c r="N605" s="23" t="s">
        <v>6354</v>
      </c>
      <c r="O605" s="23" t="s">
        <v>4973</v>
      </c>
      <c r="P605" s="3">
        <v>41137</v>
      </c>
      <c r="Q605" s="37" t="s">
        <v>3763</v>
      </c>
      <c r="R605" s="23" t="s">
        <v>10613</v>
      </c>
      <c r="S605" s="23" t="s">
        <v>10614</v>
      </c>
      <c r="T605" t="s">
        <v>4074</v>
      </c>
      <c r="U605" t="s">
        <v>15087</v>
      </c>
      <c r="V605" s="237">
        <v>18</v>
      </c>
      <c r="W605">
        <v>10</v>
      </c>
      <c r="X605">
        <v>40</v>
      </c>
      <c r="Y605">
        <v>46</v>
      </c>
      <c r="Z605">
        <v>48</v>
      </c>
      <c r="AA605">
        <v>23</v>
      </c>
      <c r="AC605" s="26" t="str">
        <f t="shared" si="18"/>
        <v>18º10'40''</v>
      </c>
      <c r="AD605" s="26" t="str">
        <f t="shared" si="19"/>
        <v>46º48'23''</v>
      </c>
    </row>
    <row r="606" spans="1:30" ht="18" customHeight="1">
      <c r="A606" s="23">
        <v>3654</v>
      </c>
      <c r="B606" s="23">
        <v>3654</v>
      </c>
      <c r="C606" s="3">
        <v>41066</v>
      </c>
      <c r="D606" s="3">
        <v>41111</v>
      </c>
      <c r="E606" s="23" t="s">
        <v>1321</v>
      </c>
      <c r="F606" s="23" t="s">
        <v>1322</v>
      </c>
      <c r="G606" s="23" t="s">
        <v>2530</v>
      </c>
      <c r="H606" s="23" t="s">
        <v>6267</v>
      </c>
      <c r="I606" s="3">
        <v>41136</v>
      </c>
      <c r="J606" s="23" t="s">
        <v>3764</v>
      </c>
      <c r="K606" s="23" t="s">
        <v>3765</v>
      </c>
      <c r="L606" s="23">
        <v>38785000</v>
      </c>
      <c r="M606" s="23" t="s">
        <v>3766</v>
      </c>
      <c r="N606" s="23" t="s">
        <v>6355</v>
      </c>
      <c r="O606" s="23" t="s">
        <v>4973</v>
      </c>
      <c r="P606" s="3">
        <v>41137</v>
      </c>
      <c r="Q606" s="37" t="s">
        <v>3767</v>
      </c>
      <c r="R606" s="23" t="s">
        <v>10615</v>
      </c>
      <c r="S606" s="23" t="s">
        <v>10616</v>
      </c>
      <c r="T606" t="s">
        <v>4074</v>
      </c>
      <c r="U606" t="s">
        <v>15049</v>
      </c>
      <c r="V606" s="237">
        <v>18</v>
      </c>
      <c r="W606">
        <v>3</v>
      </c>
      <c r="X606">
        <v>31</v>
      </c>
      <c r="Y606">
        <v>46</v>
      </c>
      <c r="Z606">
        <v>41</v>
      </c>
      <c r="AA606">
        <v>26</v>
      </c>
      <c r="AC606" s="26" t="str">
        <f t="shared" si="18"/>
        <v>18º3'31''</v>
      </c>
      <c r="AD606" s="26" t="str">
        <f t="shared" si="19"/>
        <v>46º41'26''</v>
      </c>
    </row>
    <row r="607" spans="1:30" ht="18" customHeight="1">
      <c r="A607" s="23">
        <v>3653</v>
      </c>
      <c r="B607" s="23">
        <v>3653</v>
      </c>
      <c r="C607" s="3">
        <v>41066</v>
      </c>
      <c r="D607" s="3">
        <v>41111</v>
      </c>
      <c r="E607" s="23" t="s">
        <v>1321</v>
      </c>
      <c r="F607" s="23" t="s">
        <v>1322</v>
      </c>
      <c r="G607" s="23" t="s">
        <v>2530</v>
      </c>
      <c r="H607" s="23" t="s">
        <v>5774</v>
      </c>
      <c r="I607" s="3">
        <v>41122</v>
      </c>
      <c r="J607" s="23" t="s">
        <v>3768</v>
      </c>
      <c r="K607" s="23" t="s">
        <v>3769</v>
      </c>
      <c r="L607" s="23">
        <v>38785000</v>
      </c>
      <c r="M607" s="23" t="s">
        <v>2532</v>
      </c>
      <c r="N607" s="23" t="s">
        <v>5775</v>
      </c>
      <c r="O607" s="23" t="s">
        <v>5319</v>
      </c>
      <c r="P607" s="3">
        <v>41122</v>
      </c>
      <c r="Q607" s="37" t="s">
        <v>3770</v>
      </c>
      <c r="R607" s="23" t="s">
        <v>10617</v>
      </c>
      <c r="S607" s="23" t="s">
        <v>10618</v>
      </c>
      <c r="T607" t="s">
        <v>4074</v>
      </c>
      <c r="U607" s="23" t="s">
        <v>458</v>
      </c>
      <c r="V607" s="237">
        <v>18</v>
      </c>
      <c r="W607">
        <v>10</v>
      </c>
      <c r="X607">
        <v>41</v>
      </c>
      <c r="Y607">
        <v>46</v>
      </c>
      <c r="Z607">
        <v>48</v>
      </c>
      <c r="AA607">
        <v>23</v>
      </c>
      <c r="AC607" s="26" t="str">
        <f t="shared" si="18"/>
        <v>18º10'41''</v>
      </c>
      <c r="AD607" s="26" t="str">
        <f t="shared" si="19"/>
        <v>46º48'23''</v>
      </c>
    </row>
    <row r="608" spans="1:30" ht="18" customHeight="1">
      <c r="A608" s="23">
        <v>3650</v>
      </c>
      <c r="B608" s="23">
        <v>3650</v>
      </c>
      <c r="C608" s="3">
        <v>41066</v>
      </c>
      <c r="D608" s="3">
        <v>41176</v>
      </c>
      <c r="E608" s="23" t="s">
        <v>1321</v>
      </c>
      <c r="F608" s="23" t="s">
        <v>1322</v>
      </c>
      <c r="G608" s="23" t="s">
        <v>2431</v>
      </c>
      <c r="H608" s="23" t="s">
        <v>13290</v>
      </c>
      <c r="I608" s="3">
        <v>41204</v>
      </c>
      <c r="J608" s="23" t="s">
        <v>3781</v>
      </c>
      <c r="K608" s="23" t="s">
        <v>3782</v>
      </c>
      <c r="L608" s="23" t="s">
        <v>4573</v>
      </c>
      <c r="M608" s="23" t="s">
        <v>6924</v>
      </c>
      <c r="N608" s="23" t="s">
        <v>13291</v>
      </c>
      <c r="O608" s="23" t="s">
        <v>9340</v>
      </c>
      <c r="P608" s="3">
        <v>41263</v>
      </c>
      <c r="Q608" s="37" t="s">
        <v>6925</v>
      </c>
      <c r="R608" s="23" t="s">
        <v>13292</v>
      </c>
      <c r="S608" s="23" t="s">
        <v>10076</v>
      </c>
      <c r="T608" t="s">
        <v>15024</v>
      </c>
      <c r="U608" s="37" t="s">
        <v>15159</v>
      </c>
      <c r="V608" s="237">
        <v>17</v>
      </c>
      <c r="W608">
        <v>46</v>
      </c>
      <c r="X608">
        <v>12</v>
      </c>
      <c r="Y608">
        <v>47</v>
      </c>
      <c r="Z608">
        <v>5</v>
      </c>
      <c r="AA608">
        <v>43</v>
      </c>
      <c r="AC608" s="26" t="str">
        <f t="shared" si="18"/>
        <v>17º46'12''</v>
      </c>
      <c r="AD608" s="26" t="str">
        <f t="shared" si="19"/>
        <v>47º5'43''</v>
      </c>
    </row>
    <row r="609" spans="1:30" ht="18" customHeight="1">
      <c r="A609" s="23">
        <v>3744</v>
      </c>
      <c r="B609" s="23">
        <v>3744</v>
      </c>
      <c r="C609" s="3">
        <v>41073</v>
      </c>
      <c r="D609" s="3">
        <v>41118</v>
      </c>
      <c r="E609" s="23" t="s">
        <v>1321</v>
      </c>
      <c r="F609" s="23" t="s">
        <v>1322</v>
      </c>
      <c r="G609" s="23" t="s">
        <v>178</v>
      </c>
      <c r="H609" s="23" t="s">
        <v>5400</v>
      </c>
      <c r="I609" s="3">
        <v>41116</v>
      </c>
      <c r="J609" s="23" t="s">
        <v>3809</v>
      </c>
      <c r="K609" s="23" t="s">
        <v>3810</v>
      </c>
      <c r="L609" s="23" t="s">
        <v>4279</v>
      </c>
      <c r="M609" s="23" t="s">
        <v>3811</v>
      </c>
      <c r="N609" s="23" t="s">
        <v>5401</v>
      </c>
      <c r="O609" s="23" t="s">
        <v>5402</v>
      </c>
      <c r="P609" s="3">
        <v>41117</v>
      </c>
      <c r="Q609" s="37" t="s">
        <v>3812</v>
      </c>
      <c r="R609" s="23" t="s">
        <v>10619</v>
      </c>
      <c r="S609" s="23" t="s">
        <v>10620</v>
      </c>
      <c r="T609" t="s">
        <v>4074</v>
      </c>
      <c r="U609" t="s">
        <v>15162</v>
      </c>
      <c r="V609" s="237">
        <v>19</v>
      </c>
      <c r="W609">
        <v>49</v>
      </c>
      <c r="X609">
        <v>4</v>
      </c>
      <c r="Y609">
        <v>43</v>
      </c>
      <c r="Z609">
        <v>4</v>
      </c>
      <c r="AA609">
        <v>3</v>
      </c>
      <c r="AC609" s="26" t="str">
        <f t="shared" si="18"/>
        <v>19º49'4''</v>
      </c>
      <c r="AD609" s="26" t="str">
        <f t="shared" si="19"/>
        <v>43º4'3''</v>
      </c>
    </row>
    <row r="610" spans="1:30" ht="18" customHeight="1">
      <c r="A610" s="23">
        <v>3741</v>
      </c>
      <c r="B610" s="23">
        <v>3741</v>
      </c>
      <c r="C610" s="3">
        <v>41073</v>
      </c>
      <c r="D610" s="3">
        <v>41118</v>
      </c>
      <c r="E610" s="23" t="s">
        <v>1321</v>
      </c>
      <c r="F610" s="23" t="s">
        <v>1322</v>
      </c>
      <c r="G610" s="23" t="s">
        <v>2148</v>
      </c>
      <c r="H610" s="23" t="s">
        <v>5043</v>
      </c>
      <c r="I610" s="3">
        <v>41103</v>
      </c>
      <c r="J610" s="23" t="s">
        <v>3813</v>
      </c>
      <c r="K610" s="23" t="s">
        <v>3814</v>
      </c>
      <c r="L610" s="23">
        <v>35970000</v>
      </c>
      <c r="M610" s="23" t="s">
        <v>3815</v>
      </c>
      <c r="N610" s="23" t="s">
        <v>5044</v>
      </c>
      <c r="O610" s="23" t="s">
        <v>1411</v>
      </c>
      <c r="P610" s="3">
        <v>41115</v>
      </c>
      <c r="Q610" s="37" t="s">
        <v>3816</v>
      </c>
      <c r="R610" s="23" t="s">
        <v>10621</v>
      </c>
      <c r="S610" s="23" t="s">
        <v>10622</v>
      </c>
      <c r="T610" t="s">
        <v>4074</v>
      </c>
      <c r="U610" s="23" t="s">
        <v>458</v>
      </c>
      <c r="V610" s="237">
        <v>19</v>
      </c>
      <c r="W610">
        <v>51</v>
      </c>
      <c r="X610">
        <v>39</v>
      </c>
      <c r="Y610">
        <v>43</v>
      </c>
      <c r="Z610">
        <v>27</v>
      </c>
      <c r="AA610">
        <v>10</v>
      </c>
      <c r="AC610" s="26" t="str">
        <f t="shared" si="18"/>
        <v>19º51'39''</v>
      </c>
      <c r="AD610" s="26" t="str">
        <f t="shared" si="19"/>
        <v>43º27'10''</v>
      </c>
    </row>
    <row r="611" spans="1:30" ht="18" customHeight="1">
      <c r="A611" s="23">
        <v>3672</v>
      </c>
      <c r="B611" s="23">
        <v>3672</v>
      </c>
      <c r="C611" s="3">
        <v>41071</v>
      </c>
      <c r="D611" s="3">
        <v>41200</v>
      </c>
      <c r="E611" s="23" t="s">
        <v>1321</v>
      </c>
      <c r="F611" s="23" t="s">
        <v>1322</v>
      </c>
      <c r="G611" s="23" t="s">
        <v>3615</v>
      </c>
      <c r="H611" s="23" t="s">
        <v>17758</v>
      </c>
      <c r="I611" s="3">
        <v>41197</v>
      </c>
      <c r="J611" s="23" t="s">
        <v>3817</v>
      </c>
      <c r="K611" s="23" t="s">
        <v>3818</v>
      </c>
      <c r="L611" s="23" t="s">
        <v>5045</v>
      </c>
      <c r="M611" s="23" t="s">
        <v>3819</v>
      </c>
      <c r="N611" s="23" t="s">
        <v>17759</v>
      </c>
      <c r="O611" s="23" t="s">
        <v>7306</v>
      </c>
      <c r="P611" s="23">
        <v>41383</v>
      </c>
      <c r="Q611" s="37" t="s">
        <v>6926</v>
      </c>
      <c r="R611" s="23" t="s">
        <v>17760</v>
      </c>
      <c r="S611" s="23" t="s">
        <v>10623</v>
      </c>
      <c r="T611" t="s">
        <v>15024</v>
      </c>
      <c r="U611" s="37" t="s">
        <v>15109</v>
      </c>
      <c r="V611" s="237">
        <v>17</v>
      </c>
      <c r="W611" s="23">
        <v>55</v>
      </c>
      <c r="X611" s="23">
        <v>49</v>
      </c>
      <c r="Y611" s="23">
        <v>41</v>
      </c>
      <c r="Z611" s="23">
        <v>54</v>
      </c>
      <c r="AA611" s="23">
        <v>45</v>
      </c>
      <c r="AC611" s="26" t="str">
        <f t="shared" si="18"/>
        <v>17º55'49''</v>
      </c>
      <c r="AD611" s="26" t="str">
        <f t="shared" si="19"/>
        <v>41º54'45''</v>
      </c>
    </row>
    <row r="612" spans="1:30" ht="18" customHeight="1">
      <c r="A612" s="23">
        <v>3712</v>
      </c>
      <c r="B612" s="23">
        <v>3712</v>
      </c>
      <c r="C612" s="3">
        <v>41071</v>
      </c>
      <c r="D612" s="3">
        <v>41116</v>
      </c>
      <c r="E612" s="23" t="s">
        <v>1321</v>
      </c>
      <c r="F612" s="23" t="s">
        <v>1322</v>
      </c>
      <c r="G612" s="23" t="s">
        <v>172</v>
      </c>
      <c r="H612" s="23" t="s">
        <v>5776</v>
      </c>
      <c r="I612" s="3">
        <v>41124</v>
      </c>
      <c r="J612" s="23" t="s">
        <v>3820</v>
      </c>
      <c r="K612" s="23" t="s">
        <v>3821</v>
      </c>
      <c r="L612" s="23">
        <v>39800000</v>
      </c>
      <c r="M612" s="23" t="s">
        <v>3822</v>
      </c>
      <c r="N612" s="23" t="s">
        <v>5777</v>
      </c>
      <c r="O612" s="23" t="s">
        <v>5617</v>
      </c>
      <c r="P612" s="3">
        <v>41127</v>
      </c>
      <c r="Q612" s="37" t="s">
        <v>3823</v>
      </c>
      <c r="R612" s="23" t="s">
        <v>10624</v>
      </c>
      <c r="S612" s="23" t="s">
        <v>10625</v>
      </c>
      <c r="T612" t="s">
        <v>4074</v>
      </c>
      <c r="U612" t="s">
        <v>15050</v>
      </c>
      <c r="V612" s="237">
        <v>17</v>
      </c>
      <c r="W612">
        <v>51</v>
      </c>
      <c r="X612">
        <v>10</v>
      </c>
      <c r="Y612">
        <v>41</v>
      </c>
      <c r="Z612">
        <v>29</v>
      </c>
      <c r="AA612">
        <v>14</v>
      </c>
      <c r="AC612" s="26" t="str">
        <f t="shared" si="18"/>
        <v>17º51'10''</v>
      </c>
      <c r="AD612" s="26" t="str">
        <f t="shared" si="19"/>
        <v>41º29'14''</v>
      </c>
    </row>
    <row r="613" spans="1:30" ht="18" customHeight="1">
      <c r="A613" s="23">
        <v>3782</v>
      </c>
      <c r="B613" s="23">
        <v>3782</v>
      </c>
      <c r="C613" s="3">
        <v>41079</v>
      </c>
      <c r="D613" s="3">
        <v>41124</v>
      </c>
      <c r="E613" s="23" t="s">
        <v>1321</v>
      </c>
      <c r="F613" s="23" t="s">
        <v>1322</v>
      </c>
      <c r="G613" s="23" t="s">
        <v>3824</v>
      </c>
      <c r="H613" s="23" t="s">
        <v>5046</v>
      </c>
      <c r="I613" s="3">
        <v>41106</v>
      </c>
      <c r="J613" s="23" t="s">
        <v>3825</v>
      </c>
      <c r="K613" s="23" t="s">
        <v>3826</v>
      </c>
      <c r="L613" s="23" t="s">
        <v>5047</v>
      </c>
      <c r="M613" s="23" t="s">
        <v>3827</v>
      </c>
      <c r="N613" s="23" t="s">
        <v>5067</v>
      </c>
      <c r="O613" s="23" t="s">
        <v>5068</v>
      </c>
      <c r="P613" s="3">
        <v>41106</v>
      </c>
      <c r="Q613" s="23" t="s">
        <v>3828</v>
      </c>
      <c r="R613" s="23" t="s">
        <v>10626</v>
      </c>
      <c r="S613" s="23" t="s">
        <v>10627</v>
      </c>
      <c r="T613" t="s">
        <v>4074</v>
      </c>
      <c r="U613" t="s">
        <v>4257</v>
      </c>
      <c r="V613" s="237">
        <v>20</v>
      </c>
      <c r="W613">
        <v>19</v>
      </c>
      <c r="X613">
        <v>50</v>
      </c>
      <c r="Y613">
        <v>44</v>
      </c>
      <c r="Z613">
        <v>3</v>
      </c>
      <c r="AA613">
        <v>6</v>
      </c>
      <c r="AC613" s="26" t="str">
        <f t="shared" si="18"/>
        <v>20º19'50''</v>
      </c>
      <c r="AD613" s="26" t="str">
        <f t="shared" si="19"/>
        <v>44º3'6''</v>
      </c>
    </row>
    <row r="614" spans="1:30" ht="18" customHeight="1">
      <c r="A614" s="23">
        <v>3783</v>
      </c>
      <c r="B614" s="23">
        <v>3783</v>
      </c>
      <c r="C614" s="3">
        <v>41079</v>
      </c>
      <c r="D614" s="3">
        <v>41124</v>
      </c>
      <c r="E614" s="23" t="s">
        <v>1330</v>
      </c>
      <c r="F614" s="23" t="s">
        <v>1322</v>
      </c>
      <c r="G614" s="23" t="s">
        <v>3824</v>
      </c>
      <c r="H614" s="23" t="s">
        <v>458</v>
      </c>
      <c r="I614" s="23" t="s">
        <v>458</v>
      </c>
      <c r="J614" s="23" t="s">
        <v>3829</v>
      </c>
      <c r="K614" s="23" t="s">
        <v>3830</v>
      </c>
      <c r="L614" s="23" t="s">
        <v>5047</v>
      </c>
      <c r="M614" s="23" t="s">
        <v>3831</v>
      </c>
      <c r="N614" s="23" t="s">
        <v>458</v>
      </c>
      <c r="O614" s="23" t="s">
        <v>458</v>
      </c>
      <c r="P614" s="23" t="s">
        <v>458</v>
      </c>
      <c r="Q614" s="23" t="s">
        <v>5048</v>
      </c>
      <c r="R614" s="23" t="s">
        <v>458</v>
      </c>
      <c r="S614" s="23" t="s">
        <v>10628</v>
      </c>
      <c r="T614" t="s">
        <v>15024</v>
      </c>
      <c r="U614" s="37" t="s">
        <v>458</v>
      </c>
      <c r="V614" s="237" t="s">
        <v>458</v>
      </c>
      <c r="W614" s="23" t="s">
        <v>458</v>
      </c>
      <c r="X614" s="23" t="s">
        <v>458</v>
      </c>
      <c r="Y614" s="23" t="s">
        <v>458</v>
      </c>
      <c r="Z614" s="23" t="s">
        <v>458</v>
      </c>
      <c r="AA614" s="23" t="s">
        <v>458</v>
      </c>
      <c r="AC614" s="26" t="str">
        <f t="shared" si="18"/>
        <v>-º-'-''</v>
      </c>
      <c r="AD614" s="26" t="str">
        <f t="shared" si="19"/>
        <v>-º-'-''</v>
      </c>
    </row>
    <row r="615" spans="1:30" ht="18" customHeight="1">
      <c r="A615" s="23">
        <v>3784</v>
      </c>
      <c r="B615" s="23">
        <v>3784</v>
      </c>
      <c r="C615" s="3">
        <v>41079</v>
      </c>
      <c r="D615" s="3">
        <v>41124</v>
      </c>
      <c r="E615" s="23" t="s">
        <v>1330</v>
      </c>
      <c r="F615" s="23" t="s">
        <v>1322</v>
      </c>
      <c r="G615" s="23" t="s">
        <v>3824</v>
      </c>
      <c r="H615" s="23" t="s">
        <v>5049</v>
      </c>
      <c r="I615" s="23" t="s">
        <v>458</v>
      </c>
      <c r="J615" s="23" t="s">
        <v>3832</v>
      </c>
      <c r="K615" s="23" t="s">
        <v>6720</v>
      </c>
      <c r="L615" s="23" t="s">
        <v>5047</v>
      </c>
      <c r="M615" s="23" t="s">
        <v>3833</v>
      </c>
      <c r="N615" s="23" t="s">
        <v>458</v>
      </c>
      <c r="O615" s="23" t="s">
        <v>458</v>
      </c>
      <c r="P615" s="23" t="s">
        <v>458</v>
      </c>
      <c r="Q615" s="37" t="s">
        <v>7294</v>
      </c>
      <c r="R615" s="23" t="s">
        <v>10629</v>
      </c>
      <c r="S615" s="23" t="s">
        <v>10630</v>
      </c>
      <c r="T615" t="s">
        <v>4074</v>
      </c>
      <c r="U615" s="23" t="s">
        <v>458</v>
      </c>
      <c r="V615" s="237" t="s">
        <v>458</v>
      </c>
      <c r="W615" s="23" t="s">
        <v>458</v>
      </c>
      <c r="X615" s="23" t="s">
        <v>458</v>
      </c>
      <c r="Y615" s="23" t="s">
        <v>458</v>
      </c>
      <c r="Z615" s="23" t="s">
        <v>458</v>
      </c>
      <c r="AA615" s="23" t="s">
        <v>458</v>
      </c>
      <c r="AC615" s="26" t="str">
        <f t="shared" si="18"/>
        <v>-º-'-''</v>
      </c>
      <c r="AD615" s="26" t="str">
        <f t="shared" si="19"/>
        <v>-º-'-''</v>
      </c>
    </row>
    <row r="616" spans="1:30" ht="18" customHeight="1">
      <c r="A616" s="23">
        <v>3745</v>
      </c>
      <c r="B616" s="23">
        <v>3745</v>
      </c>
      <c r="C616" s="3">
        <v>41073</v>
      </c>
      <c r="D616" s="3">
        <v>41118</v>
      </c>
      <c r="E616" s="23" t="s">
        <v>1321</v>
      </c>
      <c r="F616" s="23" t="s">
        <v>1322</v>
      </c>
      <c r="G616" s="23" t="s">
        <v>4007</v>
      </c>
      <c r="H616" s="23" t="s">
        <v>5353</v>
      </c>
      <c r="I616" s="3">
        <v>41117</v>
      </c>
      <c r="J616" s="23" t="s">
        <v>4008</v>
      </c>
      <c r="K616" s="23" t="s">
        <v>4009</v>
      </c>
      <c r="L616" s="23">
        <v>35878000</v>
      </c>
      <c r="M616" s="23" t="s">
        <v>4010</v>
      </c>
      <c r="N616" s="23" t="s">
        <v>5354</v>
      </c>
      <c r="O616" s="23" t="s">
        <v>5355</v>
      </c>
      <c r="P616" s="3">
        <v>41116</v>
      </c>
      <c r="Q616" s="37" t="s">
        <v>4011</v>
      </c>
      <c r="R616" s="23" t="s">
        <v>10631</v>
      </c>
      <c r="S616" s="23" t="s">
        <v>10632</v>
      </c>
      <c r="T616" t="s">
        <v>4074</v>
      </c>
      <c r="U616" t="s">
        <v>15163</v>
      </c>
      <c r="V616" s="237">
        <v>19</v>
      </c>
      <c r="W616">
        <v>5</v>
      </c>
      <c r="X616">
        <v>23</v>
      </c>
      <c r="Y616">
        <v>43</v>
      </c>
      <c r="Z616">
        <v>8</v>
      </c>
      <c r="AA616">
        <v>18</v>
      </c>
      <c r="AC616" s="26" t="str">
        <f t="shared" si="18"/>
        <v>19º5'23''</v>
      </c>
      <c r="AD616" s="26" t="str">
        <f t="shared" si="19"/>
        <v>43º8'18''</v>
      </c>
    </row>
    <row r="617" spans="1:30" ht="18" customHeight="1">
      <c r="A617" s="23">
        <v>3662</v>
      </c>
      <c r="B617" s="23">
        <v>3662</v>
      </c>
      <c r="C617" s="3">
        <v>41066</v>
      </c>
      <c r="D617" s="3">
        <v>41111</v>
      </c>
      <c r="E617" s="23" t="s">
        <v>1321</v>
      </c>
      <c r="F617" s="23" t="s">
        <v>1322</v>
      </c>
      <c r="G617" s="23" t="s">
        <v>4012</v>
      </c>
      <c r="H617" s="23" t="s">
        <v>8623</v>
      </c>
      <c r="I617" s="3">
        <v>41141</v>
      </c>
      <c r="J617" s="23" t="s">
        <v>4013</v>
      </c>
      <c r="K617" s="23" t="s">
        <v>4014</v>
      </c>
      <c r="L617" s="23" t="s">
        <v>5190</v>
      </c>
      <c r="M617" s="23" t="s">
        <v>5191</v>
      </c>
      <c r="N617" s="23" t="s">
        <v>8734</v>
      </c>
      <c r="O617" s="23" t="s">
        <v>4670</v>
      </c>
      <c r="P617" s="3">
        <v>41205</v>
      </c>
      <c r="Q617" s="37" t="s">
        <v>4015</v>
      </c>
      <c r="R617" s="23" t="s">
        <v>10633</v>
      </c>
      <c r="S617" s="23" t="s">
        <v>10634</v>
      </c>
      <c r="T617" t="s">
        <v>4074</v>
      </c>
      <c r="U617" t="s">
        <v>15164</v>
      </c>
      <c r="V617" s="237">
        <v>18</v>
      </c>
      <c r="W617">
        <v>56</v>
      </c>
      <c r="X617">
        <v>47</v>
      </c>
      <c r="Y617">
        <v>46</v>
      </c>
      <c r="Z617">
        <v>40</v>
      </c>
      <c r="AA617">
        <v>27</v>
      </c>
      <c r="AC617" s="26" t="str">
        <f t="shared" si="18"/>
        <v>18º56'47''</v>
      </c>
      <c r="AD617" s="26" t="str">
        <f t="shared" si="19"/>
        <v>46º40'27''</v>
      </c>
    </row>
    <row r="618" spans="1:30" ht="18" customHeight="1">
      <c r="A618" s="23">
        <v>3799</v>
      </c>
      <c r="B618" s="23">
        <v>3799</v>
      </c>
      <c r="C618" s="3">
        <v>41079</v>
      </c>
      <c r="D618" s="3">
        <v>41124</v>
      </c>
      <c r="E618" s="23" t="s">
        <v>1321</v>
      </c>
      <c r="F618" s="23" t="s">
        <v>1555</v>
      </c>
      <c r="G618" s="23" t="s">
        <v>4016</v>
      </c>
      <c r="H618" s="23" t="s">
        <v>5778</v>
      </c>
      <c r="I618" s="3">
        <v>41123</v>
      </c>
      <c r="J618" s="23" t="s">
        <v>4017</v>
      </c>
      <c r="K618" s="23" t="s">
        <v>4018</v>
      </c>
      <c r="L618" s="23" t="s">
        <v>4743</v>
      </c>
      <c r="M618" s="23" t="s">
        <v>4019</v>
      </c>
      <c r="N618" s="23" t="s">
        <v>5779</v>
      </c>
      <c r="O618" s="23" t="s">
        <v>3802</v>
      </c>
      <c r="P618" s="3">
        <v>41124</v>
      </c>
      <c r="Q618" s="23" t="s">
        <v>4020</v>
      </c>
      <c r="R618" s="23" t="s">
        <v>10635</v>
      </c>
      <c r="S618" s="23" t="s">
        <v>10636</v>
      </c>
      <c r="T618" t="s">
        <v>4074</v>
      </c>
      <c r="U618" t="s">
        <v>15165</v>
      </c>
      <c r="V618" s="237">
        <v>19</v>
      </c>
      <c r="W618">
        <v>57</v>
      </c>
      <c r="X618">
        <v>5</v>
      </c>
      <c r="Y618">
        <v>44</v>
      </c>
      <c r="Z618">
        <v>8</v>
      </c>
      <c r="AA618">
        <v>59</v>
      </c>
      <c r="AC618" s="26" t="str">
        <f t="shared" si="18"/>
        <v>19º57'5''</v>
      </c>
      <c r="AD618" s="26" t="str">
        <f t="shared" si="19"/>
        <v>44º8'59''</v>
      </c>
    </row>
    <row r="619" spans="1:30" ht="18" customHeight="1">
      <c r="A619" s="23">
        <v>3797</v>
      </c>
      <c r="B619" s="23">
        <v>3797</v>
      </c>
      <c r="C619" s="3">
        <v>41079</v>
      </c>
      <c r="D619" s="3">
        <v>41124</v>
      </c>
      <c r="E619" s="23" t="s">
        <v>1321</v>
      </c>
      <c r="F619" s="23" t="s">
        <v>1555</v>
      </c>
      <c r="G619" s="23" t="s">
        <v>4016</v>
      </c>
      <c r="H619" s="23" t="s">
        <v>5780</v>
      </c>
      <c r="I619" s="3">
        <v>41122</v>
      </c>
      <c r="J619" s="23" t="s">
        <v>4021</v>
      </c>
      <c r="K619" s="23" t="s">
        <v>4022</v>
      </c>
      <c r="L619" s="23" t="s">
        <v>4744</v>
      </c>
      <c r="M619" s="23" t="s">
        <v>4023</v>
      </c>
      <c r="N619" s="23" t="s">
        <v>5781</v>
      </c>
      <c r="O619" s="23" t="s">
        <v>458</v>
      </c>
      <c r="P619" s="3">
        <v>41122</v>
      </c>
      <c r="Q619" s="23" t="s">
        <v>4024</v>
      </c>
      <c r="R619" s="23" t="s">
        <v>10637</v>
      </c>
      <c r="S619" s="23" t="s">
        <v>10638</v>
      </c>
      <c r="T619" t="s">
        <v>4074</v>
      </c>
      <c r="U619" t="s">
        <v>15166</v>
      </c>
      <c r="V619" s="237">
        <v>19</v>
      </c>
      <c r="W619">
        <v>56</v>
      </c>
      <c r="X619">
        <v>24</v>
      </c>
      <c r="Y619">
        <v>44</v>
      </c>
      <c r="Z619">
        <v>6</v>
      </c>
      <c r="AA619">
        <v>51</v>
      </c>
      <c r="AC619" s="26" t="str">
        <f t="shared" si="18"/>
        <v>19º56'24''</v>
      </c>
      <c r="AD619" s="26" t="str">
        <f t="shared" si="19"/>
        <v>44º6'51''</v>
      </c>
    </row>
    <row r="620" spans="1:30" ht="18" customHeight="1">
      <c r="A620" s="23">
        <v>3795</v>
      </c>
      <c r="B620" s="23">
        <v>3795</v>
      </c>
      <c r="C620" s="3">
        <v>41079</v>
      </c>
      <c r="D620" s="3">
        <v>41124</v>
      </c>
      <c r="E620" s="23" t="s">
        <v>1321</v>
      </c>
      <c r="F620" s="23" t="s">
        <v>1555</v>
      </c>
      <c r="G620" s="23" t="s">
        <v>4016</v>
      </c>
      <c r="H620" s="23" t="s">
        <v>5637</v>
      </c>
      <c r="I620" s="3">
        <v>41121</v>
      </c>
      <c r="J620" s="23" t="s">
        <v>4025</v>
      </c>
      <c r="K620" s="23" t="s">
        <v>4026</v>
      </c>
      <c r="L620" s="23" t="s">
        <v>4745</v>
      </c>
      <c r="M620" s="23" t="s">
        <v>4027</v>
      </c>
      <c r="N620" s="23" t="s">
        <v>5638</v>
      </c>
      <c r="O620" s="23" t="s">
        <v>4810</v>
      </c>
      <c r="P620" s="3">
        <v>41121</v>
      </c>
      <c r="Q620" s="23" t="s">
        <v>4028</v>
      </c>
      <c r="R620" s="23" t="s">
        <v>10639</v>
      </c>
      <c r="S620" s="23" t="s">
        <v>10640</v>
      </c>
      <c r="T620" t="s">
        <v>4074</v>
      </c>
      <c r="U620" t="s">
        <v>4095</v>
      </c>
      <c r="V620" s="237">
        <v>19</v>
      </c>
      <c r="W620">
        <v>55</v>
      </c>
      <c r="X620">
        <v>40</v>
      </c>
      <c r="Y620">
        <v>44</v>
      </c>
      <c r="Z620">
        <v>6</v>
      </c>
      <c r="AA620">
        <v>7</v>
      </c>
      <c r="AC620" s="26" t="str">
        <f t="shared" si="18"/>
        <v>19º55'40''</v>
      </c>
      <c r="AD620" s="26" t="str">
        <f t="shared" si="19"/>
        <v>44º6'7''</v>
      </c>
    </row>
    <row r="621" spans="1:30" ht="18" customHeight="1">
      <c r="A621" s="23">
        <v>3793</v>
      </c>
      <c r="B621" s="23">
        <v>3793</v>
      </c>
      <c r="C621" s="3">
        <v>41079</v>
      </c>
      <c r="D621" s="3">
        <v>41124</v>
      </c>
      <c r="E621" s="23" t="s">
        <v>1321</v>
      </c>
      <c r="F621" s="23" t="s">
        <v>1555</v>
      </c>
      <c r="G621" s="23" t="s">
        <v>4016</v>
      </c>
      <c r="H621" s="23" t="s">
        <v>5334</v>
      </c>
      <c r="I621" s="3">
        <v>41114</v>
      </c>
      <c r="J621" s="23" t="s">
        <v>3452</v>
      </c>
      <c r="K621" s="23" t="s">
        <v>4029</v>
      </c>
      <c r="L621" s="23" t="s">
        <v>4746</v>
      </c>
      <c r="M621" s="23" t="s">
        <v>4030</v>
      </c>
      <c r="N621" s="23" t="s">
        <v>5356</v>
      </c>
      <c r="O621" s="23" t="s">
        <v>5357</v>
      </c>
      <c r="P621" s="3">
        <v>41114</v>
      </c>
      <c r="Q621" s="23" t="s">
        <v>4031</v>
      </c>
      <c r="R621" s="23" t="s">
        <v>10641</v>
      </c>
      <c r="S621" s="23" t="s">
        <v>10642</v>
      </c>
      <c r="T621" t="s">
        <v>4074</v>
      </c>
      <c r="U621" t="s">
        <v>15047</v>
      </c>
      <c r="V621" s="237">
        <v>19</v>
      </c>
      <c r="W621">
        <v>56</v>
      </c>
      <c r="X621">
        <v>49</v>
      </c>
      <c r="Y621">
        <v>44</v>
      </c>
      <c r="Z621">
        <v>9</v>
      </c>
      <c r="AA621">
        <v>31</v>
      </c>
      <c r="AC621" s="26" t="str">
        <f t="shared" si="18"/>
        <v>19º56'49''</v>
      </c>
      <c r="AD621" s="26" t="str">
        <f t="shared" si="19"/>
        <v>44º9'31''</v>
      </c>
    </row>
    <row r="622" spans="1:30" ht="18" customHeight="1">
      <c r="A622" s="23">
        <v>3791</v>
      </c>
      <c r="B622" s="23">
        <v>3791</v>
      </c>
      <c r="C622" s="3">
        <v>41079</v>
      </c>
      <c r="D622" s="3">
        <v>41124</v>
      </c>
      <c r="E622" s="23" t="s">
        <v>1321</v>
      </c>
      <c r="F622" s="23" t="s">
        <v>1555</v>
      </c>
      <c r="G622" s="23" t="s">
        <v>4016</v>
      </c>
      <c r="H622" s="23" t="s">
        <v>5358</v>
      </c>
      <c r="I622" s="3">
        <v>41116</v>
      </c>
      <c r="J622" s="23" t="s">
        <v>4032</v>
      </c>
      <c r="K622" s="23" t="s">
        <v>4033</v>
      </c>
      <c r="L622" s="23" t="s">
        <v>4747</v>
      </c>
      <c r="M622" s="23" t="s">
        <v>4034</v>
      </c>
      <c r="N622" s="23" t="s">
        <v>5403</v>
      </c>
      <c r="O622" s="23" t="s">
        <v>1585</v>
      </c>
      <c r="P622" s="3">
        <v>41116</v>
      </c>
      <c r="Q622" s="23" t="s">
        <v>4035</v>
      </c>
      <c r="R622" s="23" t="s">
        <v>10643</v>
      </c>
      <c r="S622" s="23" t="s">
        <v>10644</v>
      </c>
      <c r="T622" t="s">
        <v>4074</v>
      </c>
      <c r="U622" t="s">
        <v>15167</v>
      </c>
      <c r="V622" s="237">
        <v>19</v>
      </c>
      <c r="W622">
        <v>57</v>
      </c>
      <c r="X622">
        <v>44</v>
      </c>
      <c r="Y622">
        <v>44</v>
      </c>
      <c r="Z622">
        <v>9</v>
      </c>
      <c r="AA622">
        <v>42</v>
      </c>
      <c r="AC622" s="26" t="str">
        <f t="shared" si="18"/>
        <v>19º57'44''</v>
      </c>
      <c r="AD622" s="26" t="str">
        <f t="shared" si="19"/>
        <v>44º9'42''</v>
      </c>
    </row>
    <row r="623" spans="1:30" ht="18" customHeight="1">
      <c r="A623" s="23">
        <v>3789</v>
      </c>
      <c r="B623" s="23">
        <v>3789</v>
      </c>
      <c r="C623" s="3">
        <v>41079</v>
      </c>
      <c r="D623" s="3">
        <v>41124</v>
      </c>
      <c r="E623" s="23" t="s">
        <v>1321</v>
      </c>
      <c r="F623" s="23" t="s">
        <v>1555</v>
      </c>
      <c r="G623" s="23" t="s">
        <v>4016</v>
      </c>
      <c r="H623" s="23" t="s">
        <v>5450</v>
      </c>
      <c r="I623" s="3">
        <v>41117</v>
      </c>
      <c r="J623" s="23" t="s">
        <v>4036</v>
      </c>
      <c r="K623" s="23" t="s">
        <v>4037</v>
      </c>
      <c r="L623" s="23" t="s">
        <v>4748</v>
      </c>
      <c r="M623" s="23" t="s">
        <v>4038</v>
      </c>
      <c r="N623" s="23" t="s">
        <v>5451</v>
      </c>
      <c r="O623" s="23" t="s">
        <v>1585</v>
      </c>
      <c r="P623" s="3">
        <v>41117</v>
      </c>
      <c r="Q623" s="23" t="s">
        <v>4039</v>
      </c>
      <c r="R623" s="23" t="s">
        <v>10645</v>
      </c>
      <c r="S623" s="23" t="s">
        <v>10646</v>
      </c>
      <c r="T623" t="s">
        <v>4074</v>
      </c>
      <c r="U623" t="s">
        <v>15143</v>
      </c>
      <c r="V623" s="237">
        <v>19</v>
      </c>
      <c r="W623">
        <v>56</v>
      </c>
      <c r="X623">
        <v>43</v>
      </c>
      <c r="Y623">
        <v>44</v>
      </c>
      <c r="Z623">
        <v>10</v>
      </c>
      <c r="AA623">
        <v>54</v>
      </c>
      <c r="AC623" s="26" t="str">
        <f t="shared" si="18"/>
        <v>19º56'43''</v>
      </c>
      <c r="AD623" s="26" t="str">
        <f t="shared" si="19"/>
        <v>44º10'54''</v>
      </c>
    </row>
    <row r="624" spans="1:30" ht="18" customHeight="1">
      <c r="A624" s="23">
        <v>3788</v>
      </c>
      <c r="B624" s="23">
        <v>3788</v>
      </c>
      <c r="C624" s="3">
        <v>41079</v>
      </c>
      <c r="D624" s="3">
        <v>41124</v>
      </c>
      <c r="E624" s="23" t="s">
        <v>1321</v>
      </c>
      <c r="F624" s="23" t="s">
        <v>1555</v>
      </c>
      <c r="G624" s="23" t="s">
        <v>4016</v>
      </c>
      <c r="H624" s="23" t="s">
        <v>5782</v>
      </c>
      <c r="I624" s="3">
        <v>41122</v>
      </c>
      <c r="J624" s="23" t="s">
        <v>4040</v>
      </c>
      <c r="K624" s="23" t="s">
        <v>4041</v>
      </c>
      <c r="L624" s="23" t="s">
        <v>4749</v>
      </c>
      <c r="M624" s="23" t="s">
        <v>4042</v>
      </c>
      <c r="N624" s="23" t="s">
        <v>5783</v>
      </c>
      <c r="O624" s="23" t="s">
        <v>1585</v>
      </c>
      <c r="P624" s="3">
        <v>41122</v>
      </c>
      <c r="Q624" s="23" t="s">
        <v>4043</v>
      </c>
      <c r="R624" s="23" t="s">
        <v>10647</v>
      </c>
      <c r="S624" s="23" t="s">
        <v>10648</v>
      </c>
      <c r="T624" t="s">
        <v>4074</v>
      </c>
      <c r="U624" t="s">
        <v>4116</v>
      </c>
      <c r="V624" s="237">
        <v>19</v>
      </c>
      <c r="W624">
        <v>56</v>
      </c>
      <c r="X624">
        <v>17</v>
      </c>
      <c r="Y624">
        <v>44</v>
      </c>
      <c r="Z624">
        <v>3</v>
      </c>
      <c r="AA624">
        <v>51</v>
      </c>
      <c r="AC624" s="26" t="str">
        <f t="shared" si="18"/>
        <v>19º56'17''</v>
      </c>
      <c r="AD624" s="26" t="str">
        <f t="shared" si="19"/>
        <v>44º3'51''</v>
      </c>
    </row>
    <row r="625" spans="1:30" ht="18" customHeight="1">
      <c r="A625" s="23">
        <v>3787</v>
      </c>
      <c r="B625" s="23">
        <v>3787</v>
      </c>
      <c r="C625" s="3">
        <v>41079</v>
      </c>
      <c r="D625" s="3">
        <v>41124</v>
      </c>
      <c r="E625" s="23" t="s">
        <v>1321</v>
      </c>
      <c r="F625" s="23" t="s">
        <v>1555</v>
      </c>
      <c r="G625" s="23" t="s">
        <v>4016</v>
      </c>
      <c r="H625" s="23" t="s">
        <v>5784</v>
      </c>
      <c r="I625" s="3">
        <v>41122</v>
      </c>
      <c r="J625" s="23" t="s">
        <v>15983</v>
      </c>
      <c r="K625" s="23" t="s">
        <v>4044</v>
      </c>
      <c r="L625" s="23" t="s">
        <v>4750</v>
      </c>
      <c r="M625" s="23" t="s">
        <v>4045</v>
      </c>
      <c r="N625" s="23" t="s">
        <v>5785</v>
      </c>
      <c r="O625" s="23" t="s">
        <v>5786</v>
      </c>
      <c r="P625" s="3">
        <v>41122</v>
      </c>
      <c r="Q625" s="23" t="s">
        <v>4046</v>
      </c>
      <c r="R625" s="23" t="s">
        <v>10649</v>
      </c>
      <c r="S625" s="23" t="s">
        <v>10650</v>
      </c>
      <c r="T625" t="s">
        <v>4074</v>
      </c>
      <c r="U625" t="s">
        <v>15168</v>
      </c>
      <c r="V625" s="237">
        <v>19</v>
      </c>
      <c r="W625">
        <v>50</v>
      </c>
      <c r="X625">
        <v>24</v>
      </c>
      <c r="Y625">
        <v>44</v>
      </c>
      <c r="Z625">
        <v>9</v>
      </c>
      <c r="AA625">
        <v>5</v>
      </c>
      <c r="AC625" s="26" t="str">
        <f t="shared" si="18"/>
        <v>19º50'24''</v>
      </c>
      <c r="AD625" s="26" t="str">
        <f t="shared" si="19"/>
        <v>44º9'5''</v>
      </c>
    </row>
    <row r="626" spans="1:30" ht="18" customHeight="1">
      <c r="A626" s="23">
        <v>3786</v>
      </c>
      <c r="B626" s="23">
        <v>3786</v>
      </c>
      <c r="C626" s="3">
        <v>41079</v>
      </c>
      <c r="D626" s="3">
        <v>41124</v>
      </c>
      <c r="E626" s="23" t="s">
        <v>1321</v>
      </c>
      <c r="F626" s="23" t="s">
        <v>1555</v>
      </c>
      <c r="G626" s="23" t="s">
        <v>4016</v>
      </c>
      <c r="H626" s="23" t="s">
        <v>5262</v>
      </c>
      <c r="I626" s="3">
        <v>41110</v>
      </c>
      <c r="J626" s="23" t="s">
        <v>4047</v>
      </c>
      <c r="K626" s="23" t="s">
        <v>4048</v>
      </c>
      <c r="L626" s="23" t="s">
        <v>4751</v>
      </c>
      <c r="M626" s="23" t="s">
        <v>4049</v>
      </c>
      <c r="N626" s="23" t="s">
        <v>9601</v>
      </c>
      <c r="O626" s="23" t="s">
        <v>3802</v>
      </c>
      <c r="P626" s="3">
        <v>41110</v>
      </c>
      <c r="Q626" s="23" t="s">
        <v>4050</v>
      </c>
      <c r="R626" s="23" t="s">
        <v>10651</v>
      </c>
      <c r="S626" s="23" t="s">
        <v>10652</v>
      </c>
      <c r="T626" t="s">
        <v>4074</v>
      </c>
      <c r="U626" t="s">
        <v>5214</v>
      </c>
      <c r="V626" s="237">
        <v>19</v>
      </c>
      <c r="W626">
        <v>57</v>
      </c>
      <c r="X626">
        <v>3</v>
      </c>
      <c r="Y626">
        <v>44</v>
      </c>
      <c r="Z626">
        <v>9</v>
      </c>
      <c r="AA626">
        <v>58</v>
      </c>
      <c r="AC626" s="26" t="str">
        <f t="shared" si="18"/>
        <v>19º57'3''</v>
      </c>
      <c r="AD626" s="26" t="str">
        <f t="shared" si="19"/>
        <v>44º9'58''</v>
      </c>
    </row>
    <row r="627" spans="1:30" ht="18" customHeight="1">
      <c r="A627" s="23">
        <v>3800</v>
      </c>
      <c r="B627" s="23">
        <v>3800</v>
      </c>
      <c r="C627" s="3">
        <v>41079</v>
      </c>
      <c r="D627" s="3">
        <v>41124</v>
      </c>
      <c r="E627" s="23" t="s">
        <v>1321</v>
      </c>
      <c r="F627" s="23" t="s">
        <v>1555</v>
      </c>
      <c r="G627" s="23" t="s">
        <v>4016</v>
      </c>
      <c r="H627" s="23" t="s">
        <v>5359</v>
      </c>
      <c r="I627" s="3">
        <v>41116</v>
      </c>
      <c r="J627" s="23" t="s">
        <v>4051</v>
      </c>
      <c r="K627" s="23" t="s">
        <v>4052</v>
      </c>
      <c r="L627" s="23" t="s">
        <v>4752</v>
      </c>
      <c r="M627" s="23" t="s">
        <v>4053</v>
      </c>
      <c r="N627" s="23" t="s">
        <v>5404</v>
      </c>
      <c r="O627" s="23" t="s">
        <v>5405</v>
      </c>
      <c r="P627" s="3">
        <v>41120</v>
      </c>
      <c r="Q627" s="23" t="s">
        <v>4054</v>
      </c>
      <c r="R627" s="23" t="s">
        <v>10653</v>
      </c>
      <c r="S627" s="23" t="s">
        <v>10654</v>
      </c>
      <c r="T627" t="s">
        <v>4074</v>
      </c>
      <c r="U627" t="s">
        <v>15169</v>
      </c>
      <c r="V627" s="237">
        <v>19</v>
      </c>
      <c r="W627">
        <v>55</v>
      </c>
      <c r="X627">
        <v>40</v>
      </c>
      <c r="Y627">
        <v>44</v>
      </c>
      <c r="Z627">
        <v>6</v>
      </c>
      <c r="AA627">
        <v>7</v>
      </c>
      <c r="AC627" s="26" t="str">
        <f t="shared" si="18"/>
        <v>19º55'40''</v>
      </c>
      <c r="AD627" s="26" t="str">
        <f t="shared" si="19"/>
        <v>44º6'7''</v>
      </c>
    </row>
    <row r="628" spans="1:30" ht="18" customHeight="1">
      <c r="A628" s="23">
        <v>3798</v>
      </c>
      <c r="B628" s="23">
        <v>3798</v>
      </c>
      <c r="C628" s="3">
        <v>41079</v>
      </c>
      <c r="D628" s="3">
        <v>41124</v>
      </c>
      <c r="E628" s="23" t="s">
        <v>1321</v>
      </c>
      <c r="F628" s="23" t="s">
        <v>1555</v>
      </c>
      <c r="G628" s="23" t="s">
        <v>4016</v>
      </c>
      <c r="H628" s="23" t="s">
        <v>5452</v>
      </c>
      <c r="I628" s="3">
        <v>41117</v>
      </c>
      <c r="J628" s="23" t="s">
        <v>4055</v>
      </c>
      <c r="K628" s="23" t="s">
        <v>4056</v>
      </c>
      <c r="L628" s="23" t="s">
        <v>5453</v>
      </c>
      <c r="M628" s="23" t="s">
        <v>4057</v>
      </c>
      <c r="N628" s="23" t="s">
        <v>5639</v>
      </c>
      <c r="O628" s="23" t="s">
        <v>5640</v>
      </c>
      <c r="P628" s="3">
        <v>41117</v>
      </c>
      <c r="Q628" s="23" t="s">
        <v>4058</v>
      </c>
      <c r="R628" s="23" t="s">
        <v>10655</v>
      </c>
      <c r="S628" s="23" t="s">
        <v>10656</v>
      </c>
      <c r="T628" t="s">
        <v>4074</v>
      </c>
      <c r="U628" t="s">
        <v>5145</v>
      </c>
      <c r="V628" s="237">
        <v>19</v>
      </c>
      <c r="W628">
        <v>56</v>
      </c>
      <c r="X628">
        <v>40</v>
      </c>
      <c r="Y628">
        <v>44</v>
      </c>
      <c r="Z628">
        <v>7</v>
      </c>
      <c r="AA628">
        <v>36</v>
      </c>
      <c r="AC628" s="26" t="str">
        <f t="shared" si="18"/>
        <v>19º56'40''</v>
      </c>
      <c r="AD628" s="26" t="str">
        <f t="shared" si="19"/>
        <v>44º7'36''</v>
      </c>
    </row>
    <row r="629" spans="1:30" ht="18" customHeight="1">
      <c r="A629" s="23">
        <v>3796</v>
      </c>
      <c r="B629" s="23">
        <v>3796</v>
      </c>
      <c r="C629" s="3">
        <v>41079</v>
      </c>
      <c r="D629" s="3">
        <v>41124</v>
      </c>
      <c r="E629" s="23" t="s">
        <v>1321</v>
      </c>
      <c r="F629" s="23" t="s">
        <v>1555</v>
      </c>
      <c r="G629" s="23" t="s">
        <v>4016</v>
      </c>
      <c r="H629" s="23" t="s">
        <v>5454</v>
      </c>
      <c r="I629" s="3">
        <v>41117</v>
      </c>
      <c r="J629" s="23" t="s">
        <v>4059</v>
      </c>
      <c r="K629" s="23" t="s">
        <v>4060</v>
      </c>
      <c r="L629" s="23" t="s">
        <v>4753</v>
      </c>
      <c r="M629" s="23" t="s">
        <v>4061</v>
      </c>
      <c r="N629" s="23" t="s">
        <v>5455</v>
      </c>
      <c r="O629" s="23" t="s">
        <v>5357</v>
      </c>
      <c r="P629" s="3">
        <v>41117</v>
      </c>
      <c r="Q629" s="23" t="s">
        <v>4062</v>
      </c>
      <c r="R629" s="23" t="s">
        <v>10657</v>
      </c>
      <c r="S629" s="23" t="s">
        <v>10658</v>
      </c>
      <c r="T629" t="s">
        <v>4074</v>
      </c>
      <c r="U629" t="s">
        <v>15047</v>
      </c>
      <c r="V629" s="237">
        <v>19</v>
      </c>
      <c r="W629">
        <v>56</v>
      </c>
      <c r="X629">
        <v>3</v>
      </c>
      <c r="Y629">
        <v>44</v>
      </c>
      <c r="Z629">
        <v>8</v>
      </c>
      <c r="AA629">
        <v>7</v>
      </c>
      <c r="AC629" s="26" t="str">
        <f t="shared" si="18"/>
        <v>19º56'3''</v>
      </c>
      <c r="AD629" s="26" t="str">
        <f t="shared" si="19"/>
        <v>44º8'7''</v>
      </c>
    </row>
    <row r="630" spans="1:30" ht="18" customHeight="1">
      <c r="A630" s="23">
        <v>3794</v>
      </c>
      <c r="B630" s="23">
        <v>3794</v>
      </c>
      <c r="C630" s="3">
        <v>41079</v>
      </c>
      <c r="D630" s="3">
        <v>41124</v>
      </c>
      <c r="E630" s="23" t="s">
        <v>1321</v>
      </c>
      <c r="F630" s="23" t="s">
        <v>1555</v>
      </c>
      <c r="G630" s="23" t="s">
        <v>4016</v>
      </c>
      <c r="H630" s="23" t="s">
        <v>5335</v>
      </c>
      <c r="I630" s="3">
        <v>41115</v>
      </c>
      <c r="J630" s="23" t="s">
        <v>4063</v>
      </c>
      <c r="K630" s="23" t="s">
        <v>4064</v>
      </c>
      <c r="L630" s="23" t="s">
        <v>4754</v>
      </c>
      <c r="M630" s="23" t="s">
        <v>4065</v>
      </c>
      <c r="N630" s="23" t="s">
        <v>5641</v>
      </c>
      <c r="O630" s="23" t="s">
        <v>3802</v>
      </c>
      <c r="P630" s="3">
        <v>41115</v>
      </c>
      <c r="Q630" s="23" t="s">
        <v>4066</v>
      </c>
      <c r="R630" s="23" t="s">
        <v>10659</v>
      </c>
      <c r="S630" s="23" t="s">
        <v>10660</v>
      </c>
      <c r="T630" t="s">
        <v>4074</v>
      </c>
      <c r="U630" t="s">
        <v>15095</v>
      </c>
      <c r="V630" s="237">
        <v>19</v>
      </c>
      <c r="W630">
        <v>56</v>
      </c>
      <c r="X630">
        <v>17</v>
      </c>
      <c r="Y630">
        <v>44</v>
      </c>
      <c r="Z630">
        <v>10</v>
      </c>
      <c r="AA630">
        <v>32</v>
      </c>
      <c r="AC630" s="26" t="str">
        <f t="shared" si="18"/>
        <v>19º56'17''</v>
      </c>
      <c r="AD630" s="26" t="str">
        <f t="shared" si="19"/>
        <v>44º10'32''</v>
      </c>
    </row>
    <row r="631" spans="1:30" ht="18" customHeight="1">
      <c r="A631" s="23">
        <v>3792</v>
      </c>
      <c r="B631" s="23">
        <v>3792</v>
      </c>
      <c r="C631" s="3">
        <v>41079</v>
      </c>
      <c r="D631" s="3">
        <v>41124</v>
      </c>
      <c r="E631" s="23" t="s">
        <v>1321</v>
      </c>
      <c r="F631" s="23" t="s">
        <v>1555</v>
      </c>
      <c r="G631" s="23" t="s">
        <v>4016</v>
      </c>
      <c r="H631" s="23" t="s">
        <v>5360</v>
      </c>
      <c r="I631" s="3">
        <v>41116</v>
      </c>
      <c r="J631" s="23" t="s">
        <v>4067</v>
      </c>
      <c r="K631" s="23" t="s">
        <v>4068</v>
      </c>
      <c r="L631" s="23" t="s">
        <v>4755</v>
      </c>
      <c r="M631" s="23" t="s">
        <v>15984</v>
      </c>
      <c r="N631" s="23" t="s">
        <v>5406</v>
      </c>
      <c r="O631" s="23" t="s">
        <v>458</v>
      </c>
      <c r="P631" s="3">
        <v>41116</v>
      </c>
      <c r="Q631" s="23" t="s">
        <v>4069</v>
      </c>
      <c r="R631" s="23" t="s">
        <v>10661</v>
      </c>
      <c r="S631" s="23" t="s">
        <v>10662</v>
      </c>
      <c r="T631" t="s">
        <v>4074</v>
      </c>
      <c r="U631" t="s">
        <v>4095</v>
      </c>
      <c r="V631" s="237">
        <v>19</v>
      </c>
      <c r="W631">
        <v>56</v>
      </c>
      <c r="X631">
        <v>68</v>
      </c>
      <c r="Y631">
        <v>44</v>
      </c>
      <c r="Z631">
        <v>9</v>
      </c>
      <c r="AA631">
        <v>72</v>
      </c>
      <c r="AC631" s="26" t="str">
        <f t="shared" si="18"/>
        <v>19º56'68''</v>
      </c>
      <c r="AD631" s="26" t="str">
        <f t="shared" si="19"/>
        <v>44º9'72''</v>
      </c>
    </row>
    <row r="632" spans="1:30" ht="18" customHeight="1">
      <c r="A632" s="23">
        <v>3790</v>
      </c>
      <c r="B632" s="23">
        <v>3790</v>
      </c>
      <c r="C632" s="3">
        <v>41079</v>
      </c>
      <c r="D632" s="3">
        <v>41124</v>
      </c>
      <c r="E632" s="23" t="s">
        <v>1321</v>
      </c>
      <c r="F632" s="23" t="s">
        <v>1555</v>
      </c>
      <c r="G632" s="23" t="s">
        <v>4016</v>
      </c>
      <c r="H632" s="23" t="s">
        <v>5336</v>
      </c>
      <c r="I632" s="3">
        <v>41115</v>
      </c>
      <c r="J632" s="23" t="s">
        <v>4070</v>
      </c>
      <c r="K632" s="23" t="s">
        <v>4071</v>
      </c>
      <c r="L632" s="23" t="s">
        <v>4756</v>
      </c>
      <c r="M632" s="23" t="s">
        <v>4072</v>
      </c>
      <c r="N632" s="23" t="s">
        <v>5361</v>
      </c>
      <c r="O632" s="23" t="s">
        <v>5362</v>
      </c>
      <c r="P632" s="3">
        <v>41116</v>
      </c>
      <c r="Q632" s="23" t="s">
        <v>4073</v>
      </c>
      <c r="R632" s="23" t="s">
        <v>10663</v>
      </c>
      <c r="S632" s="23" t="s">
        <v>10664</v>
      </c>
      <c r="T632" t="s">
        <v>4074</v>
      </c>
      <c r="U632" t="s">
        <v>15135</v>
      </c>
      <c r="V632" s="237">
        <v>19</v>
      </c>
      <c r="W632">
        <v>55</v>
      </c>
      <c r="X632">
        <v>49</v>
      </c>
      <c r="Y632">
        <v>44</v>
      </c>
      <c r="Z632">
        <v>9</v>
      </c>
      <c r="AA632">
        <v>53</v>
      </c>
      <c r="AC632" s="26" t="str">
        <f t="shared" si="18"/>
        <v>19º55'49''</v>
      </c>
      <c r="AD632" s="26" t="str">
        <f t="shared" si="19"/>
        <v>44º9'53''</v>
      </c>
    </row>
    <row r="633" spans="1:30" ht="18" customHeight="1">
      <c r="A633" s="23">
        <v>3656</v>
      </c>
      <c r="B633" s="23">
        <v>3656</v>
      </c>
      <c r="C633" s="3">
        <v>41066</v>
      </c>
      <c r="D633" s="3">
        <v>41151</v>
      </c>
      <c r="E633" s="23" t="s">
        <v>1321</v>
      </c>
      <c r="F633" s="23" t="s">
        <v>1322</v>
      </c>
      <c r="G633" s="23" t="s">
        <v>4082</v>
      </c>
      <c r="H633" s="23" t="s">
        <v>16093</v>
      </c>
      <c r="I633" s="3">
        <v>41169</v>
      </c>
      <c r="J633" s="23" t="s">
        <v>4095</v>
      </c>
      <c r="K633" s="23" t="s">
        <v>6610</v>
      </c>
      <c r="L633" s="23" t="s">
        <v>5050</v>
      </c>
      <c r="M633" s="23" t="s">
        <v>4096</v>
      </c>
      <c r="N633" s="23" t="s">
        <v>16147</v>
      </c>
      <c r="O633" s="23" t="s">
        <v>4973</v>
      </c>
      <c r="P633" s="23">
        <v>41367</v>
      </c>
      <c r="Q633" s="37" t="s">
        <v>6611</v>
      </c>
      <c r="R633" s="23" t="s">
        <v>16094</v>
      </c>
      <c r="S633" s="23" t="s">
        <v>10665</v>
      </c>
      <c r="T633" t="s">
        <v>15024</v>
      </c>
      <c r="U633" s="37" t="s">
        <v>15234</v>
      </c>
      <c r="V633" s="237">
        <v>19</v>
      </c>
      <c r="W633" s="23">
        <v>6</v>
      </c>
      <c r="X633" s="23">
        <v>62</v>
      </c>
      <c r="Y633" s="23">
        <v>46</v>
      </c>
      <c r="Z633" s="23">
        <v>40</v>
      </c>
      <c r="AA633" s="23">
        <v>78</v>
      </c>
      <c r="AC633" s="26" t="str">
        <f t="shared" si="18"/>
        <v>19º6'62''</v>
      </c>
      <c r="AD633" s="26" t="str">
        <f t="shared" si="19"/>
        <v>46º40'78''</v>
      </c>
    </row>
    <row r="634" spans="1:30" ht="18" customHeight="1">
      <c r="A634" s="23">
        <v>3657</v>
      </c>
      <c r="B634" s="23">
        <v>3657</v>
      </c>
      <c r="C634" s="3">
        <v>41066</v>
      </c>
      <c r="D634" s="3">
        <v>41111</v>
      </c>
      <c r="E634" s="23" t="s">
        <v>1321</v>
      </c>
      <c r="F634" s="23" t="s">
        <v>1322</v>
      </c>
      <c r="G634" s="23" t="s">
        <v>4082</v>
      </c>
      <c r="H634" s="23" t="s">
        <v>5642</v>
      </c>
      <c r="I634" s="3">
        <v>41121</v>
      </c>
      <c r="J634" s="23" t="s">
        <v>4095</v>
      </c>
      <c r="K634" s="23" t="s">
        <v>4097</v>
      </c>
      <c r="L634" s="23">
        <v>38760000</v>
      </c>
      <c r="M634" s="23" t="s">
        <v>4098</v>
      </c>
      <c r="N634" s="23" t="s">
        <v>5643</v>
      </c>
      <c r="O634" s="23" t="s">
        <v>5319</v>
      </c>
      <c r="P634" s="3">
        <v>41121</v>
      </c>
      <c r="Q634" s="37" t="s">
        <v>4099</v>
      </c>
      <c r="R634" s="23" t="s">
        <v>10666</v>
      </c>
      <c r="S634" s="23" t="s">
        <v>10667</v>
      </c>
      <c r="T634" t="s">
        <v>15024</v>
      </c>
      <c r="U634" t="s">
        <v>15170</v>
      </c>
      <c r="V634" s="237">
        <v>19</v>
      </c>
      <c r="W634">
        <v>6</v>
      </c>
      <c r="X634">
        <v>44</v>
      </c>
      <c r="Y634">
        <v>46</v>
      </c>
      <c r="Z634">
        <v>40</v>
      </c>
      <c r="AA634">
        <v>56</v>
      </c>
      <c r="AC634" s="26" t="str">
        <f t="shared" si="18"/>
        <v>19º6'44''</v>
      </c>
      <c r="AD634" s="26" t="str">
        <f t="shared" si="19"/>
        <v>46º40'56''</v>
      </c>
    </row>
    <row r="635" spans="1:30" ht="18" customHeight="1">
      <c r="A635" s="23">
        <v>3834</v>
      </c>
      <c r="B635" s="23">
        <v>3834</v>
      </c>
      <c r="C635" s="3">
        <v>41088</v>
      </c>
      <c r="D635" s="3">
        <v>41133</v>
      </c>
      <c r="E635" s="23" t="s">
        <v>1321</v>
      </c>
      <c r="F635" s="23" t="s">
        <v>1555</v>
      </c>
      <c r="G635" s="23" t="s">
        <v>4016</v>
      </c>
      <c r="H635" s="23" t="s">
        <v>5787</v>
      </c>
      <c r="I635" s="3">
        <v>41124</v>
      </c>
      <c r="J635" s="23" t="s">
        <v>4178</v>
      </c>
      <c r="K635" s="23" t="s">
        <v>4179</v>
      </c>
      <c r="L635" s="23" t="s">
        <v>4757</v>
      </c>
      <c r="M635" s="23" t="s">
        <v>4180</v>
      </c>
      <c r="N635" s="23" t="s">
        <v>5788</v>
      </c>
      <c r="O635" s="23" t="s">
        <v>5789</v>
      </c>
      <c r="P635" s="3">
        <v>41124</v>
      </c>
      <c r="Q635" s="23" t="s">
        <v>458</v>
      </c>
      <c r="R635" s="23" t="s">
        <v>10668</v>
      </c>
      <c r="S635" s="23" t="s">
        <v>10669</v>
      </c>
      <c r="T635" s="37" t="s">
        <v>4074</v>
      </c>
      <c r="U635" s="23" t="s">
        <v>458</v>
      </c>
      <c r="V635" s="237">
        <v>20</v>
      </c>
      <c r="W635">
        <v>1</v>
      </c>
      <c r="X635">
        <v>29</v>
      </c>
      <c r="Y635">
        <v>44</v>
      </c>
      <c r="Z635">
        <v>13</v>
      </c>
      <c r="AA635">
        <v>44</v>
      </c>
      <c r="AC635" s="26" t="str">
        <f t="shared" si="18"/>
        <v>20º1'29''</v>
      </c>
      <c r="AD635" s="26" t="str">
        <f t="shared" si="19"/>
        <v>44º13'44''</v>
      </c>
    </row>
    <row r="636" spans="1:30" ht="18" customHeight="1">
      <c r="A636" s="23">
        <v>3835</v>
      </c>
      <c r="B636" s="23">
        <v>3835</v>
      </c>
      <c r="C636" s="3">
        <v>41088</v>
      </c>
      <c r="D636" s="3">
        <v>41133</v>
      </c>
      <c r="E636" s="23" t="s">
        <v>1321</v>
      </c>
      <c r="F636" s="23" t="s">
        <v>1555</v>
      </c>
      <c r="G636" s="23" t="s">
        <v>4016</v>
      </c>
      <c r="H636" s="23" t="s">
        <v>5790</v>
      </c>
      <c r="I636" s="3">
        <v>41122</v>
      </c>
      <c r="J636" s="23" t="s">
        <v>4181</v>
      </c>
      <c r="K636" s="23" t="s">
        <v>4182</v>
      </c>
      <c r="L636" s="23" t="s">
        <v>4758</v>
      </c>
      <c r="M636" s="23" t="s">
        <v>4183</v>
      </c>
      <c r="N636" s="23" t="s">
        <v>5791</v>
      </c>
      <c r="O636" s="23" t="s">
        <v>458</v>
      </c>
      <c r="P636" s="3">
        <v>41130</v>
      </c>
      <c r="Q636" s="23" t="s">
        <v>458</v>
      </c>
      <c r="R636" s="23" t="s">
        <v>10670</v>
      </c>
      <c r="S636" s="23" t="s">
        <v>10671</v>
      </c>
      <c r="T636" s="37" t="s">
        <v>4074</v>
      </c>
      <c r="U636" t="s">
        <v>15166</v>
      </c>
      <c r="V636" s="237">
        <v>19</v>
      </c>
      <c r="W636">
        <v>53</v>
      </c>
      <c r="X636">
        <v>37</v>
      </c>
      <c r="Y636">
        <v>44</v>
      </c>
      <c r="Z636">
        <v>16</v>
      </c>
      <c r="AA636">
        <v>16</v>
      </c>
      <c r="AC636" s="26" t="str">
        <f t="shared" si="18"/>
        <v>19º53'37''</v>
      </c>
      <c r="AD636" s="26" t="str">
        <f t="shared" si="19"/>
        <v>44º16'16''</v>
      </c>
    </row>
    <row r="637" spans="1:30" ht="18" customHeight="1">
      <c r="A637" s="23">
        <v>3836</v>
      </c>
      <c r="B637" s="23">
        <v>3836</v>
      </c>
      <c r="C637" s="3">
        <v>41088</v>
      </c>
      <c r="D637" s="3">
        <v>41133</v>
      </c>
      <c r="E637" s="23" t="s">
        <v>1321</v>
      </c>
      <c r="F637" s="23" t="s">
        <v>1555</v>
      </c>
      <c r="G637" s="23" t="s">
        <v>4016</v>
      </c>
      <c r="H637" s="23" t="s">
        <v>5644</v>
      </c>
      <c r="I637" s="3">
        <v>41121</v>
      </c>
      <c r="J637" s="23" t="s">
        <v>4184</v>
      </c>
      <c r="K637" s="23" t="s">
        <v>4185</v>
      </c>
      <c r="L637" s="23" t="s">
        <v>4759</v>
      </c>
      <c r="M637" s="23" t="s">
        <v>4186</v>
      </c>
      <c r="N637" s="23" t="s">
        <v>5645</v>
      </c>
      <c r="O637" s="23" t="s">
        <v>5405</v>
      </c>
      <c r="P637" s="3">
        <v>41122</v>
      </c>
      <c r="Q637" s="23" t="s">
        <v>458</v>
      </c>
      <c r="R637" s="23" t="s">
        <v>10672</v>
      </c>
      <c r="S637" s="23" t="s">
        <v>10673</v>
      </c>
      <c r="T637" s="37" t="s">
        <v>4074</v>
      </c>
      <c r="U637" t="s">
        <v>5196</v>
      </c>
      <c r="V637" s="237">
        <v>19</v>
      </c>
      <c r="W637">
        <v>55</v>
      </c>
      <c r="X637">
        <v>8</v>
      </c>
      <c r="Y637">
        <v>44</v>
      </c>
      <c r="Z637">
        <v>16</v>
      </c>
      <c r="AA637">
        <v>38</v>
      </c>
      <c r="AC637" s="26" t="str">
        <f t="shared" si="18"/>
        <v>19º55'8''</v>
      </c>
      <c r="AD637" s="26" t="str">
        <f t="shared" si="19"/>
        <v>44º16'38''</v>
      </c>
    </row>
    <row r="638" spans="1:30" ht="18" customHeight="1">
      <c r="A638" s="23">
        <v>3837</v>
      </c>
      <c r="B638" s="23">
        <v>3837</v>
      </c>
      <c r="C638" s="3">
        <v>41088</v>
      </c>
      <c r="D638" s="3">
        <v>41133</v>
      </c>
      <c r="E638" s="23" t="s">
        <v>1321</v>
      </c>
      <c r="F638" s="23" t="s">
        <v>1555</v>
      </c>
      <c r="G638" s="23" t="s">
        <v>4016</v>
      </c>
      <c r="H638" s="23" t="s">
        <v>5792</v>
      </c>
      <c r="I638" s="3">
        <v>41123</v>
      </c>
      <c r="J638" s="23" t="s">
        <v>4187</v>
      </c>
      <c r="K638" s="23" t="s">
        <v>14916</v>
      </c>
      <c r="L638" s="23" t="s">
        <v>4760</v>
      </c>
      <c r="M638" s="23" t="s">
        <v>4188</v>
      </c>
      <c r="N638" s="23" t="s">
        <v>5793</v>
      </c>
      <c r="O638" s="23" t="s">
        <v>5357</v>
      </c>
      <c r="P638" s="3">
        <v>41124</v>
      </c>
      <c r="Q638" s="23" t="s">
        <v>458</v>
      </c>
      <c r="R638" s="23" t="s">
        <v>10674</v>
      </c>
      <c r="S638" s="23" t="s">
        <v>10675</v>
      </c>
      <c r="T638" s="37" t="s">
        <v>4074</v>
      </c>
      <c r="U638" t="s">
        <v>15047</v>
      </c>
      <c r="V638" s="237">
        <v>19</v>
      </c>
      <c r="W638">
        <v>56</v>
      </c>
      <c r="X638">
        <v>53</v>
      </c>
      <c r="Y638">
        <v>44</v>
      </c>
      <c r="Z638">
        <v>11</v>
      </c>
      <c r="AA638">
        <v>39</v>
      </c>
      <c r="AC638" s="26" t="str">
        <f t="shared" si="18"/>
        <v>19º56'53''</v>
      </c>
      <c r="AD638" s="26" t="str">
        <f t="shared" si="19"/>
        <v>44º11'39''</v>
      </c>
    </row>
    <row r="639" spans="1:30" ht="18" customHeight="1">
      <c r="A639" s="23">
        <v>3838</v>
      </c>
      <c r="B639" s="23">
        <v>3838</v>
      </c>
      <c r="C639" s="3">
        <v>41088</v>
      </c>
      <c r="D639" s="3">
        <v>41133</v>
      </c>
      <c r="E639" s="23" t="s">
        <v>1321</v>
      </c>
      <c r="F639" s="23" t="s">
        <v>1555</v>
      </c>
      <c r="G639" s="23" t="s">
        <v>4016</v>
      </c>
      <c r="H639" s="23" t="s">
        <v>5794</v>
      </c>
      <c r="I639" s="3">
        <v>41124</v>
      </c>
      <c r="J639" s="23" t="s">
        <v>4189</v>
      </c>
      <c r="K639" s="23" t="s">
        <v>4190</v>
      </c>
      <c r="L639" s="23" t="s">
        <v>4761</v>
      </c>
      <c r="M639" s="23" t="s">
        <v>4191</v>
      </c>
      <c r="N639" s="23" t="s">
        <v>5795</v>
      </c>
      <c r="O639" s="23" t="s">
        <v>5796</v>
      </c>
      <c r="P639" s="3">
        <v>41124</v>
      </c>
      <c r="Q639" s="23" t="s">
        <v>458</v>
      </c>
      <c r="R639" s="23" t="s">
        <v>10676</v>
      </c>
      <c r="S639" s="23" t="s">
        <v>10677</v>
      </c>
      <c r="T639" s="37" t="s">
        <v>4074</v>
      </c>
      <c r="U639" s="23" t="s">
        <v>458</v>
      </c>
      <c r="V639" s="237">
        <v>19</v>
      </c>
      <c r="W639">
        <v>56</v>
      </c>
      <c r="X639">
        <v>25</v>
      </c>
      <c r="Y639">
        <v>44</v>
      </c>
      <c r="Z639">
        <v>11</v>
      </c>
      <c r="AA639">
        <v>46</v>
      </c>
      <c r="AC639" s="26" t="str">
        <f t="shared" si="18"/>
        <v>19º56'25''</v>
      </c>
      <c r="AD639" s="26" t="str">
        <f t="shared" si="19"/>
        <v>44º11'46''</v>
      </c>
    </row>
    <row r="640" spans="1:30" ht="18" customHeight="1">
      <c r="A640" s="23">
        <v>3829</v>
      </c>
      <c r="B640" s="23">
        <v>3829</v>
      </c>
      <c r="C640" s="3">
        <v>41088</v>
      </c>
      <c r="D640" s="3">
        <v>41133</v>
      </c>
      <c r="E640" s="23" t="s">
        <v>1321</v>
      </c>
      <c r="F640" s="23" t="s">
        <v>1555</v>
      </c>
      <c r="G640" s="23" t="s">
        <v>4016</v>
      </c>
      <c r="H640" s="23" t="s">
        <v>6356</v>
      </c>
      <c r="I640" s="3">
        <v>41138</v>
      </c>
      <c r="J640" s="23" t="s">
        <v>4192</v>
      </c>
      <c r="K640" s="23" t="s">
        <v>4193</v>
      </c>
      <c r="L640" s="23" t="s">
        <v>4762</v>
      </c>
      <c r="M640" s="23" t="s">
        <v>4194</v>
      </c>
      <c r="N640" s="23" t="s">
        <v>6357</v>
      </c>
      <c r="O640" s="23" t="s">
        <v>6358</v>
      </c>
      <c r="P640" s="3">
        <v>41138</v>
      </c>
      <c r="Q640" s="23" t="s">
        <v>458</v>
      </c>
      <c r="R640" s="23" t="s">
        <v>10678</v>
      </c>
      <c r="S640" s="23" t="s">
        <v>10679</v>
      </c>
      <c r="T640" s="37" t="s">
        <v>4074</v>
      </c>
      <c r="U640" s="23" t="s">
        <v>458</v>
      </c>
      <c r="V640" s="237">
        <v>19</v>
      </c>
      <c r="W640">
        <v>57</v>
      </c>
      <c r="X640">
        <v>0</v>
      </c>
      <c r="Y640">
        <v>44</v>
      </c>
      <c r="Z640">
        <v>7</v>
      </c>
      <c r="AA640">
        <v>5</v>
      </c>
      <c r="AC640" s="26" t="str">
        <f t="shared" si="18"/>
        <v>19º57'0''</v>
      </c>
      <c r="AD640" s="26" t="str">
        <f t="shared" si="19"/>
        <v>44º7'5''</v>
      </c>
    </row>
    <row r="641" spans="1:30" ht="18" customHeight="1">
      <c r="A641" s="23">
        <v>3825</v>
      </c>
      <c r="B641" s="23">
        <v>3825</v>
      </c>
      <c r="C641" s="3">
        <v>41088</v>
      </c>
      <c r="D641" s="3">
        <v>41133</v>
      </c>
      <c r="E641" s="23" t="s">
        <v>1321</v>
      </c>
      <c r="F641" s="23" t="s">
        <v>1555</v>
      </c>
      <c r="G641" s="23" t="s">
        <v>4016</v>
      </c>
      <c r="H641" s="23" t="s">
        <v>6612</v>
      </c>
      <c r="I641" s="3">
        <v>41142</v>
      </c>
      <c r="J641" s="23" t="s">
        <v>4195</v>
      </c>
      <c r="K641" s="23" t="s">
        <v>4196</v>
      </c>
      <c r="L641" s="23" t="s">
        <v>4763</v>
      </c>
      <c r="M641" s="23" t="s">
        <v>4197</v>
      </c>
      <c r="N641" s="23" t="s">
        <v>6613</v>
      </c>
      <c r="O641" s="23" t="s">
        <v>6614</v>
      </c>
      <c r="P641" s="3">
        <v>41145</v>
      </c>
      <c r="Q641" s="23" t="s">
        <v>458</v>
      </c>
      <c r="R641" s="23" t="s">
        <v>10680</v>
      </c>
      <c r="S641" s="23" t="s">
        <v>10681</v>
      </c>
      <c r="T641" s="37" t="s">
        <v>4074</v>
      </c>
      <c r="U641" s="23" t="s">
        <v>458</v>
      </c>
      <c r="V641" s="237">
        <v>19</v>
      </c>
      <c r="W641">
        <v>57</v>
      </c>
      <c r="X641">
        <v>53</v>
      </c>
      <c r="Y641">
        <v>44</v>
      </c>
      <c r="Z641">
        <v>11</v>
      </c>
      <c r="AA641">
        <v>9</v>
      </c>
      <c r="AC641" s="26" t="str">
        <f t="shared" si="18"/>
        <v>19º57'53''</v>
      </c>
      <c r="AD641" s="26" t="str">
        <f t="shared" si="19"/>
        <v>44º11'9''</v>
      </c>
    </row>
    <row r="642" spans="1:30" ht="18" customHeight="1">
      <c r="A642" s="23">
        <v>3828</v>
      </c>
      <c r="B642" s="23">
        <v>3828</v>
      </c>
      <c r="C642" s="3">
        <v>41088</v>
      </c>
      <c r="D642" s="3">
        <v>41133</v>
      </c>
      <c r="E642" s="23" t="s">
        <v>1321</v>
      </c>
      <c r="F642" s="23" t="s">
        <v>1555</v>
      </c>
      <c r="G642" s="23" t="s">
        <v>4016</v>
      </c>
      <c r="H642" s="23" t="s">
        <v>6721</v>
      </c>
      <c r="I642" s="3">
        <v>41149</v>
      </c>
      <c r="J642" s="23" t="s">
        <v>4198</v>
      </c>
      <c r="K642" s="23" t="s">
        <v>4199</v>
      </c>
      <c r="L642" s="23" t="s">
        <v>4764</v>
      </c>
      <c r="M642" s="23" t="s">
        <v>4200</v>
      </c>
      <c r="N642" s="23" t="s">
        <v>6722</v>
      </c>
      <c r="O642" s="23" t="s">
        <v>5257</v>
      </c>
      <c r="P642" s="3">
        <v>41150</v>
      </c>
      <c r="Q642" s="23" t="s">
        <v>458</v>
      </c>
      <c r="R642" s="23" t="s">
        <v>10682</v>
      </c>
      <c r="S642" s="23" t="s">
        <v>10683</v>
      </c>
      <c r="T642" s="37" t="s">
        <v>4074</v>
      </c>
      <c r="U642" t="s">
        <v>15171</v>
      </c>
      <c r="V642" s="237">
        <v>19</v>
      </c>
      <c r="W642">
        <v>57</v>
      </c>
      <c r="X642">
        <v>1</v>
      </c>
      <c r="Y642">
        <v>44</v>
      </c>
      <c r="Z642">
        <v>7</v>
      </c>
      <c r="AA642">
        <v>11</v>
      </c>
      <c r="AC642" s="26" t="str">
        <f t="shared" si="18"/>
        <v>19º57'1''</v>
      </c>
      <c r="AD642" s="26" t="str">
        <f t="shared" si="19"/>
        <v>44º7'11''</v>
      </c>
    </row>
    <row r="643" spans="1:30" ht="18" customHeight="1">
      <c r="A643" s="23">
        <v>3817</v>
      </c>
      <c r="B643" s="23">
        <v>3817</v>
      </c>
      <c r="C643" s="3">
        <v>41088</v>
      </c>
      <c r="D643" s="3">
        <v>41133</v>
      </c>
      <c r="E643" s="23" t="s">
        <v>1321</v>
      </c>
      <c r="F643" s="23" t="s">
        <v>1555</v>
      </c>
      <c r="G643" s="23" t="s">
        <v>4016</v>
      </c>
      <c r="H643" s="23" t="s">
        <v>6615</v>
      </c>
      <c r="I643" s="3">
        <v>41148</v>
      </c>
      <c r="J643" s="23" t="s">
        <v>4201</v>
      </c>
      <c r="K643" s="23" t="s">
        <v>4202</v>
      </c>
      <c r="L643" s="23" t="s">
        <v>4765</v>
      </c>
      <c r="M643" s="23" t="s">
        <v>4203</v>
      </c>
      <c r="N643" s="23" t="s">
        <v>6723</v>
      </c>
      <c r="O643" s="23" t="s">
        <v>6724</v>
      </c>
      <c r="P643" s="3">
        <v>41150</v>
      </c>
      <c r="Q643" s="23" t="s">
        <v>458</v>
      </c>
      <c r="R643" s="23" t="s">
        <v>10684</v>
      </c>
      <c r="S643" s="23" t="s">
        <v>10685</v>
      </c>
      <c r="T643" s="37" t="s">
        <v>4074</v>
      </c>
      <c r="U643" s="23" t="s">
        <v>458</v>
      </c>
      <c r="V643" s="237">
        <v>19</v>
      </c>
      <c r="W643">
        <v>59</v>
      </c>
      <c r="X643">
        <v>26</v>
      </c>
      <c r="Y643">
        <v>44</v>
      </c>
      <c r="Z643">
        <v>6</v>
      </c>
      <c r="AA643">
        <v>13</v>
      </c>
      <c r="AC643" s="26" t="str">
        <f t="shared" ref="AC643:AC706" si="20">CONCATENATE(V643,"º",W643,"'",X643,"''")</f>
        <v>19º59'26''</v>
      </c>
      <c r="AD643" s="26" t="str">
        <f t="shared" ref="AD643:AD706" si="21">CONCATENATE(Y643,"º",Z643,"'",AA643,"''")</f>
        <v>44º6'13''</v>
      </c>
    </row>
    <row r="644" spans="1:30" ht="18" customHeight="1">
      <c r="A644" s="23">
        <v>3831</v>
      </c>
      <c r="B644" s="23">
        <v>3831</v>
      </c>
      <c r="C644" s="3">
        <v>41088</v>
      </c>
      <c r="D644" s="3">
        <v>41133</v>
      </c>
      <c r="E644" s="23" t="s">
        <v>1321</v>
      </c>
      <c r="F644" s="23" t="s">
        <v>1555</v>
      </c>
      <c r="G644" s="23" t="s">
        <v>4016</v>
      </c>
      <c r="H644" s="23" t="s">
        <v>6725</v>
      </c>
      <c r="I644" s="3">
        <v>41150</v>
      </c>
      <c r="J644" s="23" t="s">
        <v>4204</v>
      </c>
      <c r="K644" s="23" t="s">
        <v>4205</v>
      </c>
      <c r="L644" s="23" t="s">
        <v>4766</v>
      </c>
      <c r="M644" s="23" t="s">
        <v>4206</v>
      </c>
      <c r="N644" s="23" t="s">
        <v>6726</v>
      </c>
      <c r="O644" s="23" t="s">
        <v>6727</v>
      </c>
      <c r="P644" s="3">
        <v>41150</v>
      </c>
      <c r="Q644" s="23" t="s">
        <v>458</v>
      </c>
      <c r="R644" s="23" t="s">
        <v>10686</v>
      </c>
      <c r="S644" s="23" t="s">
        <v>10687</v>
      </c>
      <c r="T644" s="37" t="s">
        <v>4074</v>
      </c>
      <c r="U644" s="23" t="s">
        <v>458</v>
      </c>
      <c r="V644" s="237">
        <v>20</v>
      </c>
      <c r="W644">
        <v>1</v>
      </c>
      <c r="X644">
        <v>29</v>
      </c>
      <c r="Y644">
        <v>44</v>
      </c>
      <c r="Z644">
        <v>15</v>
      </c>
      <c r="AA644">
        <v>51</v>
      </c>
      <c r="AC644" s="26" t="str">
        <f t="shared" si="20"/>
        <v>20º1'29''</v>
      </c>
      <c r="AD644" s="26" t="str">
        <f t="shared" si="21"/>
        <v>44º15'51''</v>
      </c>
    </row>
    <row r="645" spans="1:30" ht="18" customHeight="1">
      <c r="A645" s="23">
        <v>3826</v>
      </c>
      <c r="B645" s="23">
        <v>3826</v>
      </c>
      <c r="C645" s="3">
        <v>41088</v>
      </c>
      <c r="D645" s="3">
        <v>41133</v>
      </c>
      <c r="E645" s="23" t="s">
        <v>1321</v>
      </c>
      <c r="F645" s="23" t="s">
        <v>1555</v>
      </c>
      <c r="G645" s="23" t="s">
        <v>4016</v>
      </c>
      <c r="H645" s="23" t="s">
        <v>6868</v>
      </c>
      <c r="I645" s="23" t="s">
        <v>458</v>
      </c>
      <c r="J645" s="23" t="s">
        <v>4207</v>
      </c>
      <c r="K645" s="23" t="s">
        <v>4208</v>
      </c>
      <c r="L645" s="23" t="s">
        <v>4767</v>
      </c>
      <c r="M645" s="23" t="s">
        <v>4209</v>
      </c>
      <c r="N645" s="23" t="s">
        <v>6869</v>
      </c>
      <c r="O645" s="23" t="s">
        <v>3786</v>
      </c>
      <c r="P645" s="3">
        <v>41151</v>
      </c>
      <c r="Q645" s="23" t="s">
        <v>458</v>
      </c>
      <c r="R645" s="23" t="s">
        <v>10688</v>
      </c>
      <c r="S645" s="23" t="s">
        <v>10689</v>
      </c>
      <c r="T645" s="37" t="s">
        <v>4074</v>
      </c>
      <c r="U645" t="s">
        <v>5209</v>
      </c>
      <c r="V645" s="237">
        <v>19</v>
      </c>
      <c r="W645">
        <v>56</v>
      </c>
      <c r="X645">
        <v>6</v>
      </c>
      <c r="Y645">
        <v>44</v>
      </c>
      <c r="Z645">
        <v>6</v>
      </c>
      <c r="AA645">
        <v>5</v>
      </c>
      <c r="AC645" s="26" t="str">
        <f t="shared" si="20"/>
        <v>19º56'6''</v>
      </c>
      <c r="AD645" s="26" t="str">
        <f t="shared" si="21"/>
        <v>44º6'5''</v>
      </c>
    </row>
    <row r="646" spans="1:30" ht="18" customHeight="1">
      <c r="A646" s="23">
        <v>3827</v>
      </c>
      <c r="B646" s="23">
        <v>3827</v>
      </c>
      <c r="C646" s="3">
        <v>41088</v>
      </c>
      <c r="D646" s="3">
        <v>41133</v>
      </c>
      <c r="E646" s="23" t="s">
        <v>1321</v>
      </c>
      <c r="F646" s="23" t="s">
        <v>1555</v>
      </c>
      <c r="G646" s="23" t="s">
        <v>4016</v>
      </c>
      <c r="H646" s="23" t="s">
        <v>5797</v>
      </c>
      <c r="I646" s="3">
        <v>41127</v>
      </c>
      <c r="J646" s="23" t="s">
        <v>4210</v>
      </c>
      <c r="K646" s="23" t="s">
        <v>14917</v>
      </c>
      <c r="L646" s="23" t="s">
        <v>4768</v>
      </c>
      <c r="M646" s="23" t="s">
        <v>4211</v>
      </c>
      <c r="N646" s="23" t="s">
        <v>5905</v>
      </c>
      <c r="O646" s="23" t="s">
        <v>5786</v>
      </c>
      <c r="P646" s="3">
        <v>41127</v>
      </c>
      <c r="Q646" s="23" t="s">
        <v>16148</v>
      </c>
      <c r="R646" s="23" t="s">
        <v>10690</v>
      </c>
      <c r="S646" s="23" t="s">
        <v>10691</v>
      </c>
      <c r="T646" s="37" t="s">
        <v>4074</v>
      </c>
      <c r="U646" t="s">
        <v>5145</v>
      </c>
      <c r="V646" s="237">
        <v>19</v>
      </c>
      <c r="W646">
        <v>57</v>
      </c>
      <c r="X646">
        <v>1</v>
      </c>
      <c r="Y646">
        <v>44</v>
      </c>
      <c r="Z646">
        <v>5</v>
      </c>
      <c r="AA646">
        <v>58</v>
      </c>
      <c r="AC646" s="26" t="str">
        <f t="shared" si="20"/>
        <v>19º57'1''</v>
      </c>
      <c r="AD646" s="26" t="str">
        <f t="shared" si="21"/>
        <v>44º5'58''</v>
      </c>
    </row>
    <row r="647" spans="1:30" ht="18" customHeight="1">
      <c r="A647" s="23">
        <v>3819</v>
      </c>
      <c r="B647" s="23">
        <v>3819</v>
      </c>
      <c r="C647" s="3">
        <v>41088</v>
      </c>
      <c r="D647" s="3">
        <v>41146</v>
      </c>
      <c r="E647" s="23" t="s">
        <v>1321</v>
      </c>
      <c r="F647" s="23" t="s">
        <v>1555</v>
      </c>
      <c r="G647" s="23" t="s">
        <v>4016</v>
      </c>
      <c r="H647" s="23" t="s">
        <v>6616</v>
      </c>
      <c r="I647" s="3">
        <v>41146</v>
      </c>
      <c r="J647" s="23" t="s">
        <v>4212</v>
      </c>
      <c r="K647" s="23" t="s">
        <v>4213</v>
      </c>
      <c r="L647" s="23" t="s">
        <v>4769</v>
      </c>
      <c r="M647" s="23" t="s">
        <v>4214</v>
      </c>
      <c r="N647" s="23" t="s">
        <v>6617</v>
      </c>
      <c r="O647" s="23" t="s">
        <v>5143</v>
      </c>
      <c r="P647" s="3">
        <v>41148</v>
      </c>
      <c r="Q647" s="23" t="s">
        <v>458</v>
      </c>
      <c r="R647" s="23" t="s">
        <v>10692</v>
      </c>
      <c r="S647" s="23" t="s">
        <v>10693</v>
      </c>
      <c r="T647" s="37" t="s">
        <v>4074</v>
      </c>
      <c r="U647" t="s">
        <v>15172</v>
      </c>
      <c r="V647" s="237">
        <v>19</v>
      </c>
      <c r="W647">
        <v>57</v>
      </c>
      <c r="X647">
        <v>32</v>
      </c>
      <c r="Y647">
        <v>44</v>
      </c>
      <c r="Z647">
        <v>8</v>
      </c>
      <c r="AA647">
        <v>44</v>
      </c>
      <c r="AC647" s="26" t="str">
        <f t="shared" si="20"/>
        <v>19º57'32''</v>
      </c>
      <c r="AD647" s="26" t="str">
        <f t="shared" si="21"/>
        <v>44º8'44''</v>
      </c>
    </row>
    <row r="648" spans="1:30" ht="18" customHeight="1">
      <c r="A648" s="23">
        <v>3816</v>
      </c>
      <c r="B648" s="23">
        <v>3816</v>
      </c>
      <c r="C648" s="3">
        <v>41088</v>
      </c>
      <c r="D648" s="3">
        <v>41133</v>
      </c>
      <c r="E648" s="23" t="s">
        <v>1321</v>
      </c>
      <c r="F648" s="23" t="s">
        <v>1555</v>
      </c>
      <c r="G648" s="23" t="s">
        <v>4016</v>
      </c>
      <c r="H648" s="23" t="s">
        <v>6077</v>
      </c>
      <c r="I648" s="3">
        <v>41131</v>
      </c>
      <c r="J648" s="23" t="s">
        <v>4215</v>
      </c>
      <c r="K648" s="23" t="s">
        <v>4216</v>
      </c>
      <c r="L648" s="23" t="s">
        <v>4770</v>
      </c>
      <c r="M648" s="23" t="s">
        <v>4217</v>
      </c>
      <c r="N648" s="23" t="s">
        <v>6078</v>
      </c>
      <c r="O648" s="23" t="s">
        <v>3786</v>
      </c>
      <c r="P648" s="3">
        <v>41134</v>
      </c>
      <c r="Q648" s="23" t="s">
        <v>458</v>
      </c>
      <c r="R648" s="23" t="s">
        <v>10694</v>
      </c>
      <c r="S648" s="23" t="s">
        <v>10695</v>
      </c>
      <c r="T648" s="37" t="s">
        <v>4074</v>
      </c>
      <c r="U648" s="23" t="s">
        <v>458</v>
      </c>
      <c r="V648" s="237">
        <v>19</v>
      </c>
      <c r="W648">
        <v>57</v>
      </c>
      <c r="X648">
        <v>39</v>
      </c>
      <c r="Y648">
        <v>44</v>
      </c>
      <c r="Z648">
        <v>8</v>
      </c>
      <c r="AA648">
        <v>14</v>
      </c>
      <c r="AC648" s="26" t="str">
        <f t="shared" si="20"/>
        <v>19º57'39''</v>
      </c>
      <c r="AD648" s="26" t="str">
        <f t="shared" si="21"/>
        <v>44º8'14''</v>
      </c>
    </row>
    <row r="649" spans="1:30" ht="18" customHeight="1">
      <c r="A649" s="23">
        <v>3815</v>
      </c>
      <c r="B649" s="23">
        <v>3815</v>
      </c>
      <c r="C649" s="3">
        <v>41088</v>
      </c>
      <c r="D649" s="3">
        <v>41133</v>
      </c>
      <c r="E649" s="23" t="s">
        <v>1321</v>
      </c>
      <c r="F649" s="23" t="s">
        <v>1555</v>
      </c>
      <c r="G649" s="23" t="s">
        <v>4016</v>
      </c>
      <c r="H649" s="23" t="s">
        <v>5906</v>
      </c>
      <c r="I649" s="3">
        <v>41128</v>
      </c>
      <c r="J649" s="23" t="s">
        <v>4218</v>
      </c>
      <c r="K649" s="23" t="s">
        <v>14918</v>
      </c>
      <c r="L649" s="23" t="s">
        <v>4771</v>
      </c>
      <c r="M649" s="23" t="s">
        <v>4219</v>
      </c>
      <c r="N649" s="23" t="s">
        <v>5907</v>
      </c>
      <c r="O649" s="23" t="s">
        <v>5908</v>
      </c>
      <c r="P649" s="3">
        <v>41128</v>
      </c>
      <c r="Q649" s="23" t="s">
        <v>458</v>
      </c>
      <c r="R649" s="23" t="s">
        <v>10696</v>
      </c>
      <c r="S649" s="23" t="s">
        <v>10697</v>
      </c>
      <c r="T649" s="37" t="s">
        <v>4074</v>
      </c>
      <c r="U649" t="s">
        <v>15173</v>
      </c>
      <c r="V649" s="237">
        <v>19</v>
      </c>
      <c r="W649">
        <v>58</v>
      </c>
      <c r="X649">
        <v>56</v>
      </c>
      <c r="Y649">
        <v>44</v>
      </c>
      <c r="Z649">
        <v>9</v>
      </c>
      <c r="AA649">
        <v>44</v>
      </c>
      <c r="AC649" s="26" t="str">
        <f t="shared" si="20"/>
        <v>19º58'56''</v>
      </c>
      <c r="AD649" s="26" t="str">
        <f t="shared" si="21"/>
        <v>44º9'44''</v>
      </c>
    </row>
    <row r="650" spans="1:30" ht="18" customHeight="1">
      <c r="A650" s="23">
        <v>3830</v>
      </c>
      <c r="B650" s="23">
        <v>3830</v>
      </c>
      <c r="C650" s="3">
        <v>41088</v>
      </c>
      <c r="D650" s="3">
        <v>41133</v>
      </c>
      <c r="E650" s="23" t="s">
        <v>1321</v>
      </c>
      <c r="F650" s="23" t="s">
        <v>1555</v>
      </c>
      <c r="G650" s="23" t="s">
        <v>4016</v>
      </c>
      <c r="H650" s="23" t="s">
        <v>6618</v>
      </c>
      <c r="I650" s="3">
        <v>41148</v>
      </c>
      <c r="J650" s="23" t="s">
        <v>5798</v>
      </c>
      <c r="K650" s="23" t="s">
        <v>5799</v>
      </c>
      <c r="L650" s="23" t="s">
        <v>4771</v>
      </c>
      <c r="M650" s="23" t="s">
        <v>5800</v>
      </c>
      <c r="N650" s="23" t="s">
        <v>6728</v>
      </c>
      <c r="O650" s="23" t="s">
        <v>3786</v>
      </c>
      <c r="P650" s="3">
        <v>41149</v>
      </c>
      <c r="Q650" s="23" t="s">
        <v>16133</v>
      </c>
      <c r="R650" s="23" t="s">
        <v>10698</v>
      </c>
      <c r="S650" s="23" t="s">
        <v>10699</v>
      </c>
      <c r="T650" s="37" t="s">
        <v>4074</v>
      </c>
      <c r="U650" t="s">
        <v>15150</v>
      </c>
      <c r="V650" s="237">
        <v>20</v>
      </c>
      <c r="W650">
        <v>1</v>
      </c>
      <c r="X650">
        <v>29</v>
      </c>
      <c r="Y650">
        <v>44</v>
      </c>
      <c r="Z650">
        <v>13</v>
      </c>
      <c r="AA650">
        <v>51</v>
      </c>
      <c r="AC650" s="26" t="str">
        <f t="shared" si="20"/>
        <v>20º1'29''</v>
      </c>
      <c r="AD650" s="26" t="str">
        <f t="shared" si="21"/>
        <v>44º13'51''</v>
      </c>
    </row>
    <row r="651" spans="1:30" ht="18" customHeight="1">
      <c r="A651" s="23">
        <v>3824</v>
      </c>
      <c r="B651" s="23">
        <v>3824</v>
      </c>
      <c r="C651" s="3">
        <v>41088</v>
      </c>
      <c r="D651" s="3">
        <v>41148</v>
      </c>
      <c r="E651" s="23" t="s">
        <v>1330</v>
      </c>
      <c r="F651" s="23" t="s">
        <v>1555</v>
      </c>
      <c r="G651" s="23" t="s">
        <v>4016</v>
      </c>
      <c r="H651" s="23" t="s">
        <v>458</v>
      </c>
      <c r="I651" s="23" t="s">
        <v>458</v>
      </c>
      <c r="J651" s="23" t="s">
        <v>5801</v>
      </c>
      <c r="K651" s="23" t="s">
        <v>6619</v>
      </c>
      <c r="L651" s="23" t="s">
        <v>4771</v>
      </c>
      <c r="M651" s="23" t="s">
        <v>5802</v>
      </c>
      <c r="N651" s="23" t="s">
        <v>458</v>
      </c>
      <c r="O651" s="23" t="s">
        <v>458</v>
      </c>
      <c r="P651" s="23" t="s">
        <v>458</v>
      </c>
      <c r="Q651" s="37" t="s">
        <v>6944</v>
      </c>
      <c r="R651" s="23" t="s">
        <v>458</v>
      </c>
      <c r="S651" s="23" t="s">
        <v>10700</v>
      </c>
      <c r="T651" t="s">
        <v>15024</v>
      </c>
      <c r="U651" s="37" t="s">
        <v>458</v>
      </c>
      <c r="V651" s="237" t="s">
        <v>458</v>
      </c>
      <c r="W651" s="23" t="s">
        <v>458</v>
      </c>
      <c r="X651" s="23" t="s">
        <v>458</v>
      </c>
      <c r="Y651" s="23" t="s">
        <v>458</v>
      </c>
      <c r="Z651" s="23" t="s">
        <v>458</v>
      </c>
      <c r="AA651" s="23" t="s">
        <v>458</v>
      </c>
      <c r="AC651" s="26" t="str">
        <f t="shared" si="20"/>
        <v>-º-'-''</v>
      </c>
      <c r="AD651" s="26" t="str">
        <f t="shared" si="21"/>
        <v>-º-'-''</v>
      </c>
    </row>
    <row r="652" spans="1:30" ht="18" customHeight="1">
      <c r="A652" s="23">
        <v>3820</v>
      </c>
      <c r="B652" s="23">
        <v>3820</v>
      </c>
      <c r="C652" s="3">
        <v>41088</v>
      </c>
      <c r="D652" s="3">
        <v>41133</v>
      </c>
      <c r="E652" s="23" t="s">
        <v>1321</v>
      </c>
      <c r="F652" s="23" t="s">
        <v>1555</v>
      </c>
      <c r="G652" s="23" t="s">
        <v>4016</v>
      </c>
      <c r="H652" s="23" t="s">
        <v>6620</v>
      </c>
      <c r="I652" s="3">
        <v>41142</v>
      </c>
      <c r="J652" s="23" t="s">
        <v>4220</v>
      </c>
      <c r="K652" s="23" t="s">
        <v>4221</v>
      </c>
      <c r="L652" s="23" t="s">
        <v>4772</v>
      </c>
      <c r="M652" s="23" t="s">
        <v>4222</v>
      </c>
      <c r="N652" s="23" t="s">
        <v>6621</v>
      </c>
      <c r="O652" s="23" t="s">
        <v>6622</v>
      </c>
      <c r="P652" s="3">
        <v>41148</v>
      </c>
      <c r="Q652" s="23" t="s">
        <v>458</v>
      </c>
      <c r="R652" s="23" t="s">
        <v>10701</v>
      </c>
      <c r="S652" s="23" t="s">
        <v>4772</v>
      </c>
      <c r="T652" s="37" t="s">
        <v>4074</v>
      </c>
      <c r="U652" t="s">
        <v>15150</v>
      </c>
      <c r="V652" s="237">
        <v>19</v>
      </c>
      <c r="W652">
        <v>57</v>
      </c>
      <c r="X652">
        <v>48</v>
      </c>
      <c r="Y652">
        <v>44</v>
      </c>
      <c r="Z652">
        <v>11</v>
      </c>
      <c r="AA652">
        <v>19</v>
      </c>
      <c r="AC652" s="26" t="str">
        <f t="shared" si="20"/>
        <v>19º57'48''</v>
      </c>
      <c r="AD652" s="26" t="str">
        <f t="shared" si="21"/>
        <v>44º11'19''</v>
      </c>
    </row>
    <row r="653" spans="1:30" ht="18" customHeight="1">
      <c r="A653" s="23">
        <v>3823</v>
      </c>
      <c r="B653" s="23">
        <v>3823</v>
      </c>
      <c r="C653" s="3">
        <v>41088</v>
      </c>
      <c r="D653" s="3">
        <v>41133</v>
      </c>
      <c r="E653" s="23" t="s">
        <v>1321</v>
      </c>
      <c r="F653" s="23" t="s">
        <v>1555</v>
      </c>
      <c r="G653" s="23" t="s">
        <v>4016</v>
      </c>
      <c r="H653" s="23" t="s">
        <v>6729</v>
      </c>
      <c r="I653" s="3">
        <v>41150</v>
      </c>
      <c r="J653" s="23" t="s">
        <v>5803</v>
      </c>
      <c r="K653" s="23" t="s">
        <v>5804</v>
      </c>
      <c r="L653" s="23" t="s">
        <v>4773</v>
      </c>
      <c r="M653" s="23" t="s">
        <v>5805</v>
      </c>
      <c r="N653" s="23" t="s">
        <v>6730</v>
      </c>
      <c r="O653" s="23" t="s">
        <v>3802</v>
      </c>
      <c r="P653" s="3">
        <v>41150</v>
      </c>
      <c r="Q653" s="23" t="s">
        <v>458</v>
      </c>
      <c r="R653" s="23" t="s">
        <v>10702</v>
      </c>
      <c r="S653" s="23" t="s">
        <v>10703</v>
      </c>
      <c r="T653" s="37" t="s">
        <v>4074</v>
      </c>
      <c r="U653" t="s">
        <v>15174</v>
      </c>
      <c r="V653" s="237">
        <v>19</v>
      </c>
      <c r="W653">
        <v>54</v>
      </c>
      <c r="X653">
        <v>7</v>
      </c>
      <c r="Y653">
        <v>45</v>
      </c>
      <c r="Z653">
        <v>5</v>
      </c>
      <c r="AA653">
        <v>57</v>
      </c>
      <c r="AC653" s="26" t="str">
        <f t="shared" si="20"/>
        <v>19º54'7''</v>
      </c>
      <c r="AD653" s="26" t="str">
        <f t="shared" si="21"/>
        <v>45º5'57''</v>
      </c>
    </row>
    <row r="654" spans="1:30" ht="18" customHeight="1">
      <c r="A654" s="23">
        <v>3821</v>
      </c>
      <c r="B654" s="23">
        <v>3821</v>
      </c>
      <c r="C654" s="3">
        <v>41088</v>
      </c>
      <c r="D654" s="3">
        <v>41133</v>
      </c>
      <c r="E654" s="23" t="s">
        <v>1321</v>
      </c>
      <c r="F654" s="23" t="s">
        <v>1555</v>
      </c>
      <c r="G654" s="23" t="s">
        <v>4016</v>
      </c>
      <c r="H654" s="23" t="s">
        <v>6079</v>
      </c>
      <c r="I654" s="3">
        <v>41131</v>
      </c>
      <c r="J654" s="23" t="s">
        <v>5806</v>
      </c>
      <c r="K654" s="23" t="s">
        <v>6927</v>
      </c>
      <c r="L654" s="23" t="s">
        <v>4773</v>
      </c>
      <c r="M654" s="23" t="s">
        <v>5807</v>
      </c>
      <c r="N654" s="23" t="s">
        <v>6080</v>
      </c>
      <c r="O654" s="23" t="s">
        <v>3785</v>
      </c>
      <c r="P654" s="3">
        <v>41134</v>
      </c>
      <c r="Q654" s="23" t="s">
        <v>458</v>
      </c>
      <c r="R654" s="23" t="s">
        <v>10704</v>
      </c>
      <c r="S654" s="23" t="s">
        <v>10705</v>
      </c>
      <c r="T654" s="37" t="s">
        <v>4074</v>
      </c>
      <c r="U654" s="23" t="s">
        <v>458</v>
      </c>
      <c r="V654" s="237">
        <v>19</v>
      </c>
      <c r="W654">
        <v>58</v>
      </c>
      <c r="X654">
        <v>60</v>
      </c>
      <c r="Y654">
        <v>44</v>
      </c>
      <c r="Z654">
        <v>11</v>
      </c>
      <c r="AA654">
        <v>53</v>
      </c>
      <c r="AC654" s="26" t="str">
        <f t="shared" si="20"/>
        <v>19º58'60''</v>
      </c>
      <c r="AD654" s="26" t="str">
        <f t="shared" si="21"/>
        <v>44º11'53''</v>
      </c>
    </row>
    <row r="655" spans="1:30" ht="18" customHeight="1">
      <c r="A655" s="23">
        <v>3822</v>
      </c>
      <c r="B655" s="23">
        <v>3822</v>
      </c>
      <c r="C655" s="3">
        <v>41088</v>
      </c>
      <c r="D655" s="3">
        <v>41133</v>
      </c>
      <c r="E655" s="23" t="s">
        <v>1321</v>
      </c>
      <c r="F655" s="23" t="s">
        <v>1555</v>
      </c>
      <c r="G655" s="23" t="s">
        <v>4016</v>
      </c>
      <c r="H655" s="23" t="s">
        <v>6081</v>
      </c>
      <c r="I655" s="3">
        <v>41131</v>
      </c>
      <c r="J655" s="23" t="s">
        <v>4223</v>
      </c>
      <c r="K655" s="23" t="s">
        <v>14919</v>
      </c>
      <c r="L655" s="23" t="s">
        <v>4774</v>
      </c>
      <c r="M655" s="23" t="s">
        <v>4224</v>
      </c>
      <c r="N655" s="23" t="s">
        <v>6082</v>
      </c>
      <c r="O655" s="23" t="s">
        <v>6083</v>
      </c>
      <c r="P655" s="3">
        <v>41134</v>
      </c>
      <c r="Q655" s="23" t="s">
        <v>458</v>
      </c>
      <c r="R655" s="23" t="s">
        <v>10706</v>
      </c>
      <c r="S655" s="23" t="s">
        <v>10707</v>
      </c>
      <c r="T655" s="37" t="s">
        <v>4074</v>
      </c>
      <c r="U655" t="s">
        <v>15166</v>
      </c>
      <c r="V655" s="237">
        <v>18</v>
      </c>
      <c r="W655">
        <v>57</v>
      </c>
      <c r="X655">
        <v>51</v>
      </c>
      <c r="Y655">
        <v>44</v>
      </c>
      <c r="Z655">
        <v>10</v>
      </c>
      <c r="AA655">
        <v>14</v>
      </c>
      <c r="AC655" s="26" t="str">
        <f t="shared" si="20"/>
        <v>18º57'51''</v>
      </c>
      <c r="AD655" s="26" t="str">
        <f t="shared" si="21"/>
        <v>44º10'14''</v>
      </c>
    </row>
    <row r="656" spans="1:30" ht="18" customHeight="1">
      <c r="A656" s="23">
        <v>3818</v>
      </c>
      <c r="B656" s="23">
        <v>3818</v>
      </c>
      <c r="C656" s="3">
        <v>41088</v>
      </c>
      <c r="D656" s="3">
        <v>41133</v>
      </c>
      <c r="E656" s="23" t="s">
        <v>1321</v>
      </c>
      <c r="F656" s="23" t="s">
        <v>1555</v>
      </c>
      <c r="G656" s="23" t="s">
        <v>4016</v>
      </c>
      <c r="H656" s="23" t="s">
        <v>6731</v>
      </c>
      <c r="I656" s="3">
        <v>41148</v>
      </c>
      <c r="J656" s="23" t="s">
        <v>14920</v>
      </c>
      <c r="K656" s="23" t="s">
        <v>4234</v>
      </c>
      <c r="L656" s="23" t="s">
        <v>4775</v>
      </c>
      <c r="M656" s="23" t="s">
        <v>4235</v>
      </c>
      <c r="N656" s="23" t="s">
        <v>6870</v>
      </c>
      <c r="O656" s="23" t="s">
        <v>3785</v>
      </c>
      <c r="P656" s="3">
        <v>41151</v>
      </c>
      <c r="Q656" s="23" t="s">
        <v>14921</v>
      </c>
      <c r="R656" s="23" t="s">
        <v>10708</v>
      </c>
      <c r="S656" s="23" t="s">
        <v>10709</v>
      </c>
      <c r="T656" s="37" t="s">
        <v>15024</v>
      </c>
      <c r="U656" t="s">
        <v>15134</v>
      </c>
      <c r="V656" s="237">
        <v>19</v>
      </c>
      <c r="W656">
        <v>58</v>
      </c>
      <c r="X656">
        <v>27</v>
      </c>
      <c r="Y656">
        <v>44</v>
      </c>
      <c r="Z656">
        <v>8</v>
      </c>
      <c r="AA656">
        <v>25</v>
      </c>
      <c r="AC656" s="26" t="str">
        <f t="shared" si="20"/>
        <v>19º58'27''</v>
      </c>
      <c r="AD656" s="26" t="str">
        <f t="shared" si="21"/>
        <v>44º8'25''</v>
      </c>
    </row>
    <row r="657" spans="1:30" ht="18" customHeight="1">
      <c r="A657" s="23">
        <v>3814</v>
      </c>
      <c r="B657" s="23">
        <v>3814</v>
      </c>
      <c r="C657" s="3">
        <v>41088</v>
      </c>
      <c r="D657" s="3">
        <v>41133</v>
      </c>
      <c r="E657" s="23" t="s">
        <v>1321</v>
      </c>
      <c r="F657" s="23" t="s">
        <v>1555</v>
      </c>
      <c r="G657" s="23" t="s">
        <v>4016</v>
      </c>
      <c r="H657" s="23" t="s">
        <v>6623</v>
      </c>
      <c r="I657" s="3">
        <v>41148</v>
      </c>
      <c r="J657" s="23" t="s">
        <v>14922</v>
      </c>
      <c r="K657" s="23" t="s">
        <v>14923</v>
      </c>
      <c r="L657" s="23" t="s">
        <v>4776</v>
      </c>
      <c r="M657" s="23" t="s">
        <v>4236</v>
      </c>
      <c r="N657" s="23" t="s">
        <v>6624</v>
      </c>
      <c r="O657" s="23" t="s">
        <v>3802</v>
      </c>
      <c r="P657" s="3">
        <v>41151</v>
      </c>
      <c r="Q657" s="23" t="s">
        <v>15985</v>
      </c>
      <c r="R657" s="23" t="s">
        <v>10710</v>
      </c>
      <c r="S657" s="23" t="s">
        <v>10711</v>
      </c>
      <c r="T657" s="37" t="s">
        <v>4074</v>
      </c>
      <c r="U657" t="s">
        <v>15072</v>
      </c>
      <c r="V657" s="237">
        <v>19</v>
      </c>
      <c r="W657">
        <v>58</v>
      </c>
      <c r="X657">
        <v>26</v>
      </c>
      <c r="Y657">
        <v>44</v>
      </c>
      <c r="Z657">
        <v>8</v>
      </c>
      <c r="AA657">
        <v>24</v>
      </c>
      <c r="AC657" s="26" t="str">
        <f t="shared" si="20"/>
        <v>19º58'26''</v>
      </c>
      <c r="AD657" s="26" t="str">
        <f t="shared" si="21"/>
        <v>44º8'24''</v>
      </c>
    </row>
    <row r="658" spans="1:30" ht="18" customHeight="1">
      <c r="A658" s="23">
        <v>3867</v>
      </c>
      <c r="B658" s="23">
        <v>3867</v>
      </c>
      <c r="C658" s="3">
        <v>41094</v>
      </c>
      <c r="D658" s="3">
        <v>41139</v>
      </c>
      <c r="E658" s="23" t="s">
        <v>1321</v>
      </c>
      <c r="F658" s="23" t="s">
        <v>1555</v>
      </c>
      <c r="G658" s="23" t="s">
        <v>1546</v>
      </c>
      <c r="H658" s="23" t="s">
        <v>4808</v>
      </c>
      <c r="I658" s="3">
        <v>41095</v>
      </c>
      <c r="J658" s="23" t="s">
        <v>4777</v>
      </c>
      <c r="K658" s="23" t="s">
        <v>4778</v>
      </c>
      <c r="L658" s="23" t="s">
        <v>4779</v>
      </c>
      <c r="M658" s="23" t="s">
        <v>4780</v>
      </c>
      <c r="N658" s="23" t="s">
        <v>4809</v>
      </c>
      <c r="O658" s="23" t="s">
        <v>4810</v>
      </c>
      <c r="P658" s="3">
        <v>41096</v>
      </c>
      <c r="Q658" s="23" t="s">
        <v>458</v>
      </c>
      <c r="R658" s="23" t="s">
        <v>10712</v>
      </c>
      <c r="S658" s="23" t="s">
        <v>10713</v>
      </c>
      <c r="T658" s="37" t="s">
        <v>4074</v>
      </c>
      <c r="U658" t="s">
        <v>15175</v>
      </c>
      <c r="V658" s="237">
        <v>19</v>
      </c>
      <c r="W658">
        <v>52</v>
      </c>
      <c r="X658">
        <v>18</v>
      </c>
      <c r="Y658">
        <v>43</v>
      </c>
      <c r="Z658">
        <v>56</v>
      </c>
      <c r="AA658">
        <v>18</v>
      </c>
      <c r="AC658" s="26" t="str">
        <f t="shared" si="20"/>
        <v>19º52'18''</v>
      </c>
      <c r="AD658" s="26" t="str">
        <f t="shared" si="21"/>
        <v>43º56'18''</v>
      </c>
    </row>
    <row r="659" spans="1:30" ht="18" customHeight="1">
      <c r="A659" s="23">
        <v>3684</v>
      </c>
      <c r="B659" s="23">
        <v>3684</v>
      </c>
      <c r="C659" s="3">
        <v>41095</v>
      </c>
      <c r="D659" s="3">
        <v>41210</v>
      </c>
      <c r="E659" s="23" t="s">
        <v>1321</v>
      </c>
      <c r="F659" s="23" t="s">
        <v>1322</v>
      </c>
      <c r="G659" s="23" t="s">
        <v>172</v>
      </c>
      <c r="H659" s="23" t="s">
        <v>8999</v>
      </c>
      <c r="I659" s="3">
        <v>41204</v>
      </c>
      <c r="J659" s="23" t="s">
        <v>8536</v>
      </c>
      <c r="K659" s="23" t="s">
        <v>8537</v>
      </c>
      <c r="L659" s="23" t="s">
        <v>5263</v>
      </c>
      <c r="M659" s="23" t="s">
        <v>4851</v>
      </c>
      <c r="N659" s="23" t="s">
        <v>9047</v>
      </c>
      <c r="O659" s="23" t="s">
        <v>8103</v>
      </c>
      <c r="P659" s="3">
        <v>41208</v>
      </c>
      <c r="Q659" s="37" t="s">
        <v>13779</v>
      </c>
      <c r="R659" s="23" t="s">
        <v>10714</v>
      </c>
      <c r="S659" s="23" t="s">
        <v>10715</v>
      </c>
      <c r="T659" t="s">
        <v>4074</v>
      </c>
      <c r="U659" s="23" t="s">
        <v>458</v>
      </c>
      <c r="V659" s="237">
        <v>17</v>
      </c>
      <c r="W659">
        <v>51</v>
      </c>
      <c r="X659">
        <v>9</v>
      </c>
      <c r="Y659">
        <v>41</v>
      </c>
      <c r="Z659">
        <v>51</v>
      </c>
      <c r="AA659">
        <v>7</v>
      </c>
      <c r="AC659" s="26" t="str">
        <f t="shared" si="20"/>
        <v>17º51'9''</v>
      </c>
      <c r="AD659" s="26" t="str">
        <f t="shared" si="21"/>
        <v>41º51'7''</v>
      </c>
    </row>
    <row r="660" spans="1:30" ht="18" customHeight="1">
      <c r="A660" s="23">
        <v>3683</v>
      </c>
      <c r="B660" s="23">
        <v>3683</v>
      </c>
      <c r="C660" s="3">
        <v>41095</v>
      </c>
      <c r="D660" s="3">
        <v>41140</v>
      </c>
      <c r="E660" s="23" t="s">
        <v>1321</v>
      </c>
      <c r="F660" s="23" t="s">
        <v>1322</v>
      </c>
      <c r="G660" s="23" t="s">
        <v>172</v>
      </c>
      <c r="H660" s="23" t="s">
        <v>10716</v>
      </c>
      <c r="I660" s="3">
        <v>41207</v>
      </c>
      <c r="J660" s="23" t="s">
        <v>4852</v>
      </c>
      <c r="K660" s="23" t="s">
        <v>4853</v>
      </c>
      <c r="L660" s="23">
        <v>39800000</v>
      </c>
      <c r="M660" s="23" t="s">
        <v>4854</v>
      </c>
      <c r="N660" s="23" t="s">
        <v>9000</v>
      </c>
      <c r="O660" s="23" t="s">
        <v>7933</v>
      </c>
      <c r="P660" s="3">
        <v>41207</v>
      </c>
      <c r="Q660" s="23" t="s">
        <v>458</v>
      </c>
      <c r="R660" s="23" t="s">
        <v>10717</v>
      </c>
      <c r="S660" s="23" t="s">
        <v>10718</v>
      </c>
      <c r="T660" s="37" t="s">
        <v>4074</v>
      </c>
      <c r="U660" s="23" t="s">
        <v>458</v>
      </c>
      <c r="V660" s="237">
        <v>17</v>
      </c>
      <c r="W660">
        <v>32</v>
      </c>
      <c r="X660">
        <v>55</v>
      </c>
      <c r="Y660">
        <v>41</v>
      </c>
      <c r="Z660">
        <v>51</v>
      </c>
      <c r="AA660">
        <v>9</v>
      </c>
      <c r="AC660" s="26" t="str">
        <f t="shared" si="20"/>
        <v>17º32'55''</v>
      </c>
      <c r="AD660" s="26" t="str">
        <f t="shared" si="21"/>
        <v>41º51'9''</v>
      </c>
    </row>
    <row r="661" spans="1:30" ht="18" customHeight="1">
      <c r="A661" s="23">
        <v>3675</v>
      </c>
      <c r="B661" s="23">
        <v>3675</v>
      </c>
      <c r="C661" s="3">
        <v>41095</v>
      </c>
      <c r="D661" s="3">
        <v>41140</v>
      </c>
      <c r="E661" s="23" t="s">
        <v>1321</v>
      </c>
      <c r="F661" s="23" t="s">
        <v>1322</v>
      </c>
      <c r="G661" s="23" t="s">
        <v>172</v>
      </c>
      <c r="H661" s="23" t="s">
        <v>8735</v>
      </c>
      <c r="I661" s="3">
        <v>41169</v>
      </c>
      <c r="J661" s="23" t="s">
        <v>4855</v>
      </c>
      <c r="K661" s="23" t="s">
        <v>4856</v>
      </c>
      <c r="L661" s="23">
        <v>39800000</v>
      </c>
      <c r="M661" s="23" t="s">
        <v>4857</v>
      </c>
      <c r="N661" s="23" t="s">
        <v>9107</v>
      </c>
      <c r="O661" s="23" t="s">
        <v>8103</v>
      </c>
      <c r="P661" s="3">
        <v>41213</v>
      </c>
      <c r="Q661" s="23" t="s">
        <v>458</v>
      </c>
      <c r="R661" s="23" t="s">
        <v>10719</v>
      </c>
      <c r="S661" s="23" t="s">
        <v>10720</v>
      </c>
      <c r="T661" s="37" t="s">
        <v>15024</v>
      </c>
      <c r="U661" t="s">
        <v>15116</v>
      </c>
      <c r="V661" s="237">
        <v>17</v>
      </c>
      <c r="W661">
        <v>50</v>
      </c>
      <c r="X661">
        <v>27</v>
      </c>
      <c r="Y661">
        <v>41</v>
      </c>
      <c r="Z661">
        <v>30</v>
      </c>
      <c r="AA661">
        <v>38</v>
      </c>
      <c r="AC661" s="26" t="str">
        <f t="shared" si="20"/>
        <v>17º50'27''</v>
      </c>
      <c r="AD661" s="26" t="str">
        <f t="shared" si="21"/>
        <v>41º30'38''</v>
      </c>
    </row>
    <row r="662" spans="1:30" ht="18" customHeight="1">
      <c r="A662" s="23">
        <v>3847</v>
      </c>
      <c r="B662" s="23">
        <v>3847</v>
      </c>
      <c r="C662" s="3">
        <v>41095</v>
      </c>
      <c r="D662" s="3">
        <v>41140</v>
      </c>
      <c r="E662" s="23" t="s">
        <v>1321</v>
      </c>
      <c r="F662" s="23" t="s">
        <v>1322</v>
      </c>
      <c r="G662" s="23" t="s">
        <v>4825</v>
      </c>
      <c r="H662" s="23" t="s">
        <v>5909</v>
      </c>
      <c r="I662" s="3">
        <v>41127</v>
      </c>
      <c r="J662" s="23" t="s">
        <v>4858</v>
      </c>
      <c r="K662" s="23" t="s">
        <v>4859</v>
      </c>
      <c r="L662" s="23">
        <v>35138000</v>
      </c>
      <c r="M662" s="23" t="s">
        <v>4860</v>
      </c>
      <c r="N662" s="23" t="s">
        <v>5910</v>
      </c>
      <c r="O662" s="23" t="s">
        <v>5031</v>
      </c>
      <c r="P662" s="3">
        <v>41128</v>
      </c>
      <c r="Q662" s="23" t="s">
        <v>458</v>
      </c>
      <c r="R662" s="23" t="s">
        <v>10721</v>
      </c>
      <c r="S662" s="23" t="s">
        <v>10722</v>
      </c>
      <c r="T662" s="37" t="s">
        <v>4074</v>
      </c>
      <c r="U662" t="s">
        <v>3787</v>
      </c>
      <c r="V662" s="237">
        <v>18</v>
      </c>
      <c r="W662">
        <v>59</v>
      </c>
      <c r="X662">
        <v>27</v>
      </c>
      <c r="Y662">
        <v>41</v>
      </c>
      <c r="Z662">
        <v>59</v>
      </c>
      <c r="AA662">
        <v>24</v>
      </c>
      <c r="AC662" s="26" t="str">
        <f t="shared" si="20"/>
        <v>18º59'27''</v>
      </c>
      <c r="AD662" s="26" t="str">
        <f t="shared" si="21"/>
        <v>41º59'24''</v>
      </c>
    </row>
    <row r="663" spans="1:30" ht="18" customHeight="1">
      <c r="A663" s="23">
        <v>3849</v>
      </c>
      <c r="B663" s="23">
        <v>3849</v>
      </c>
      <c r="C663" s="3">
        <v>41095</v>
      </c>
      <c r="D663" s="3">
        <v>41140</v>
      </c>
      <c r="E663" s="23" t="s">
        <v>1321</v>
      </c>
      <c r="F663" s="23" t="s">
        <v>1322</v>
      </c>
      <c r="G663" s="23" t="s">
        <v>4825</v>
      </c>
      <c r="H663" s="23" t="s">
        <v>6084</v>
      </c>
      <c r="I663" s="3">
        <v>41130</v>
      </c>
      <c r="J663" s="23" t="s">
        <v>4861</v>
      </c>
      <c r="K663" s="23" t="s">
        <v>15395</v>
      </c>
      <c r="L663" s="23" t="s">
        <v>15177</v>
      </c>
      <c r="M663" s="23" t="s">
        <v>4860</v>
      </c>
      <c r="N663" s="23" t="s">
        <v>6085</v>
      </c>
      <c r="O663" s="23" t="s">
        <v>2144</v>
      </c>
      <c r="P663" s="3">
        <v>41130</v>
      </c>
      <c r="Q663" s="23" t="s">
        <v>458</v>
      </c>
      <c r="R663" s="23" t="s">
        <v>10723</v>
      </c>
      <c r="S663" s="23" t="s">
        <v>10724</v>
      </c>
      <c r="T663" s="37" t="s">
        <v>4074</v>
      </c>
      <c r="U663" t="s">
        <v>15045</v>
      </c>
      <c r="V663" s="237">
        <v>18</v>
      </c>
      <c r="W663">
        <v>57</v>
      </c>
      <c r="X663">
        <v>11</v>
      </c>
      <c r="Y663">
        <v>41</v>
      </c>
      <c r="Z663">
        <v>57</v>
      </c>
      <c r="AA663">
        <v>59</v>
      </c>
      <c r="AC663" s="26" t="str">
        <f t="shared" si="20"/>
        <v>18º57'11''</v>
      </c>
      <c r="AD663" s="26" t="str">
        <f t="shared" si="21"/>
        <v>41º57'59''</v>
      </c>
    </row>
    <row r="664" spans="1:30" ht="18" customHeight="1">
      <c r="A664" s="23">
        <v>3848</v>
      </c>
      <c r="B664" s="23">
        <v>3848</v>
      </c>
      <c r="C664" s="3">
        <v>41095</v>
      </c>
      <c r="D664" s="3">
        <v>41140</v>
      </c>
      <c r="E664" s="23" t="s">
        <v>1321</v>
      </c>
      <c r="F664" s="23" t="s">
        <v>1322</v>
      </c>
      <c r="G664" s="23" t="s">
        <v>4825</v>
      </c>
      <c r="H664" s="23" t="s">
        <v>5911</v>
      </c>
      <c r="I664" s="3">
        <v>41128</v>
      </c>
      <c r="J664" s="23" t="s">
        <v>4862</v>
      </c>
      <c r="K664" s="23" t="s">
        <v>15176</v>
      </c>
      <c r="L664" s="23" t="s">
        <v>15177</v>
      </c>
      <c r="M664" s="23" t="s">
        <v>4860</v>
      </c>
      <c r="N664" s="23" t="s">
        <v>5912</v>
      </c>
      <c r="O664" s="23" t="s">
        <v>1992</v>
      </c>
      <c r="P664" s="3">
        <v>41128</v>
      </c>
      <c r="Q664" s="23" t="s">
        <v>458</v>
      </c>
      <c r="R664" s="23" t="s">
        <v>10725</v>
      </c>
      <c r="S664" s="23" t="s">
        <v>10726</v>
      </c>
      <c r="T664" s="37" t="s">
        <v>4074</v>
      </c>
      <c r="U664" t="s">
        <v>5145</v>
      </c>
      <c r="V664" s="237">
        <v>18</v>
      </c>
      <c r="W664">
        <v>58</v>
      </c>
      <c r="X664">
        <v>55</v>
      </c>
      <c r="Y664">
        <v>41</v>
      </c>
      <c r="Z664">
        <v>58</v>
      </c>
      <c r="AA664">
        <v>59</v>
      </c>
      <c r="AC664" s="26" t="str">
        <f t="shared" si="20"/>
        <v>18º58'55''</v>
      </c>
      <c r="AD664" s="26" t="str">
        <f t="shared" si="21"/>
        <v>41º58'59''</v>
      </c>
    </row>
    <row r="665" spans="1:30" ht="18" customHeight="1">
      <c r="A665" s="23" t="s">
        <v>8256</v>
      </c>
      <c r="B665" s="23">
        <v>3851</v>
      </c>
      <c r="C665" s="3">
        <v>41095</v>
      </c>
      <c r="D665" s="3">
        <v>41140</v>
      </c>
      <c r="E665" s="23" t="s">
        <v>1385</v>
      </c>
      <c r="F665" s="23" t="s">
        <v>1322</v>
      </c>
      <c r="G665" s="23" t="s">
        <v>2136</v>
      </c>
      <c r="H665" s="23" t="s">
        <v>458</v>
      </c>
      <c r="I665" s="3">
        <v>41162</v>
      </c>
      <c r="J665" s="23" t="s">
        <v>4863</v>
      </c>
      <c r="K665" s="23" t="s">
        <v>5051</v>
      </c>
      <c r="L665" s="23" t="s">
        <v>4521</v>
      </c>
      <c r="M665" s="23" t="s">
        <v>4864</v>
      </c>
      <c r="N665" s="23" t="s">
        <v>458</v>
      </c>
      <c r="O665" s="23" t="s">
        <v>458</v>
      </c>
      <c r="P665" s="23" t="s">
        <v>458</v>
      </c>
      <c r="Q665" s="23" t="s">
        <v>458</v>
      </c>
      <c r="R665" s="23" t="s">
        <v>458</v>
      </c>
      <c r="S665" s="23" t="s">
        <v>10727</v>
      </c>
      <c r="T665" s="37" t="s">
        <v>15024</v>
      </c>
      <c r="U665" s="37" t="s">
        <v>458</v>
      </c>
      <c r="V665" s="237" t="s">
        <v>458</v>
      </c>
      <c r="W665" s="23" t="s">
        <v>458</v>
      </c>
      <c r="X665" s="23" t="s">
        <v>458</v>
      </c>
      <c r="Y665" s="23" t="s">
        <v>458</v>
      </c>
      <c r="Z665" s="23" t="s">
        <v>458</v>
      </c>
      <c r="AA665" s="23" t="s">
        <v>458</v>
      </c>
      <c r="AC665" s="26" t="str">
        <f t="shared" si="20"/>
        <v>-º-'-''</v>
      </c>
      <c r="AD665" s="26" t="str">
        <f t="shared" si="21"/>
        <v>-º-'-''</v>
      </c>
    </row>
    <row r="666" spans="1:30" ht="18" customHeight="1">
      <c r="A666" s="23">
        <v>3850</v>
      </c>
      <c r="B666" s="23">
        <v>3850</v>
      </c>
      <c r="C666" s="3">
        <v>41095</v>
      </c>
      <c r="D666" s="3">
        <v>41143</v>
      </c>
      <c r="E666" s="23" t="s">
        <v>1321</v>
      </c>
      <c r="F666" s="23" t="s">
        <v>1322</v>
      </c>
      <c r="G666" s="23" t="s">
        <v>2136</v>
      </c>
      <c r="H666" s="23" t="s">
        <v>9108</v>
      </c>
      <c r="I666" s="3">
        <v>41162</v>
      </c>
      <c r="J666" s="23" t="s">
        <v>4863</v>
      </c>
      <c r="K666" s="23" t="s">
        <v>5264</v>
      </c>
      <c r="L666" s="23" t="s">
        <v>4521</v>
      </c>
      <c r="M666" s="23" t="s">
        <v>4864</v>
      </c>
      <c r="N666" s="23" t="s">
        <v>9269</v>
      </c>
      <c r="O666" s="23" t="s">
        <v>6228</v>
      </c>
      <c r="P666" s="3">
        <v>41222</v>
      </c>
      <c r="Q666" s="37" t="s">
        <v>5265</v>
      </c>
      <c r="R666" s="23" t="s">
        <v>10728</v>
      </c>
      <c r="S666" s="23" t="s">
        <v>10729</v>
      </c>
      <c r="T666" t="s">
        <v>15024</v>
      </c>
      <c r="U666" t="s">
        <v>15084</v>
      </c>
      <c r="V666" s="237">
        <v>21</v>
      </c>
      <c r="W666">
        <v>18</v>
      </c>
      <c r="X666">
        <v>25</v>
      </c>
      <c r="Y666">
        <v>43</v>
      </c>
      <c r="Z666">
        <v>45</v>
      </c>
      <c r="AA666">
        <v>25</v>
      </c>
      <c r="AC666" s="26" t="str">
        <f t="shared" si="20"/>
        <v>21º18'25''</v>
      </c>
      <c r="AD666" s="26" t="str">
        <f t="shared" si="21"/>
        <v>43º45'25''</v>
      </c>
    </row>
    <row r="667" spans="1:30" ht="18" customHeight="1">
      <c r="A667" s="23">
        <v>3852</v>
      </c>
      <c r="B667" s="23">
        <v>3852</v>
      </c>
      <c r="C667" s="3">
        <v>41094</v>
      </c>
      <c r="D667" s="3">
        <v>41139</v>
      </c>
      <c r="E667" s="23" t="s">
        <v>1321</v>
      </c>
      <c r="F667" s="23" t="s">
        <v>1322</v>
      </c>
      <c r="G667" s="23" t="s">
        <v>2136</v>
      </c>
      <c r="H667" s="23" t="s">
        <v>5913</v>
      </c>
      <c r="I667" s="3">
        <v>41129</v>
      </c>
      <c r="J667" s="23" t="s">
        <v>4863</v>
      </c>
      <c r="K667" s="23" t="s">
        <v>4865</v>
      </c>
      <c r="L667" s="23" t="s">
        <v>4521</v>
      </c>
      <c r="M667" s="23" t="s">
        <v>4864</v>
      </c>
      <c r="N667" s="23" t="s">
        <v>5914</v>
      </c>
      <c r="O667" s="23" t="s">
        <v>628</v>
      </c>
      <c r="P667" s="3">
        <v>41134</v>
      </c>
      <c r="Q667" s="23" t="s">
        <v>458</v>
      </c>
      <c r="R667" s="23" t="s">
        <v>10730</v>
      </c>
      <c r="S667" s="23" t="s">
        <v>10731</v>
      </c>
      <c r="T667" s="37" t="s">
        <v>4074</v>
      </c>
      <c r="U667" s="23" t="s">
        <v>458</v>
      </c>
      <c r="V667" s="237">
        <v>21</v>
      </c>
      <c r="W667">
        <v>19</v>
      </c>
      <c r="X667">
        <v>10</v>
      </c>
      <c r="Y667">
        <v>43</v>
      </c>
      <c r="Z667">
        <v>44</v>
      </c>
      <c r="AA667">
        <v>45</v>
      </c>
      <c r="AC667" s="26" t="str">
        <f t="shared" si="20"/>
        <v>21º19'10''</v>
      </c>
      <c r="AD667" s="26" t="str">
        <f t="shared" si="21"/>
        <v>43º44'45''</v>
      </c>
    </row>
    <row r="668" spans="1:30" ht="18" customHeight="1">
      <c r="A668" s="23">
        <v>3853</v>
      </c>
      <c r="B668" s="23">
        <v>3853</v>
      </c>
      <c r="C668" s="3">
        <v>41094</v>
      </c>
      <c r="D668" s="3">
        <v>41164</v>
      </c>
      <c r="E668" s="23" t="s">
        <v>1321</v>
      </c>
      <c r="F668" s="23" t="s">
        <v>1322</v>
      </c>
      <c r="G668" s="23" t="s">
        <v>2136</v>
      </c>
      <c r="H668" s="23" t="s">
        <v>6086</v>
      </c>
      <c r="I668" s="3">
        <v>41130</v>
      </c>
      <c r="J668" s="23" t="s">
        <v>4863</v>
      </c>
      <c r="K668" s="23" t="s">
        <v>9109</v>
      </c>
      <c r="L668" s="23" t="s">
        <v>4521</v>
      </c>
      <c r="M668" s="23" t="s">
        <v>4866</v>
      </c>
      <c r="N668" s="23" t="s">
        <v>9110</v>
      </c>
      <c r="O668" s="23" t="s">
        <v>9090</v>
      </c>
      <c r="P668" s="3">
        <v>41221</v>
      </c>
      <c r="Q668" s="37" t="s">
        <v>6928</v>
      </c>
      <c r="R668" s="23" t="s">
        <v>10732</v>
      </c>
      <c r="S668" s="23" t="s">
        <v>10733</v>
      </c>
      <c r="T668" t="s">
        <v>4074</v>
      </c>
      <c r="U668" t="s">
        <v>15164</v>
      </c>
      <c r="V668" s="237">
        <v>21</v>
      </c>
      <c r="W668">
        <v>17</v>
      </c>
      <c r="X668">
        <v>8</v>
      </c>
      <c r="Y668">
        <v>43</v>
      </c>
      <c r="Z668">
        <v>49</v>
      </c>
      <c r="AA668">
        <v>41</v>
      </c>
      <c r="AC668" s="26" t="str">
        <f t="shared" si="20"/>
        <v>21º17'8''</v>
      </c>
      <c r="AD668" s="26" t="str">
        <f t="shared" si="21"/>
        <v>43º49'41''</v>
      </c>
    </row>
    <row r="669" spans="1:30" ht="18" customHeight="1">
      <c r="A669" s="23">
        <v>3856</v>
      </c>
      <c r="B669" s="23">
        <v>3856</v>
      </c>
      <c r="C669" s="3">
        <v>41094</v>
      </c>
      <c r="D669" s="3">
        <v>41257</v>
      </c>
      <c r="E669" s="23" t="s">
        <v>1385</v>
      </c>
      <c r="F669" s="23" t="s">
        <v>1322</v>
      </c>
      <c r="G669" s="23" t="s">
        <v>2136</v>
      </c>
      <c r="H669" s="23" t="s">
        <v>17761</v>
      </c>
      <c r="I669" s="23">
        <v>41344</v>
      </c>
      <c r="J669" s="23" t="s">
        <v>4863</v>
      </c>
      <c r="K669" s="23" t="s">
        <v>4867</v>
      </c>
      <c r="L669" s="23" t="s">
        <v>4521</v>
      </c>
      <c r="M669" s="23" t="s">
        <v>4868</v>
      </c>
      <c r="N669" s="23" t="s">
        <v>458</v>
      </c>
      <c r="O669" s="23" t="s">
        <v>458</v>
      </c>
      <c r="P669" s="23" t="s">
        <v>458</v>
      </c>
      <c r="Q669" s="37" t="s">
        <v>12897</v>
      </c>
      <c r="R669" s="23" t="s">
        <v>17762</v>
      </c>
      <c r="S669" s="23" t="s">
        <v>10734</v>
      </c>
      <c r="T669" t="s">
        <v>15024</v>
      </c>
      <c r="U669" s="37" t="s">
        <v>458</v>
      </c>
      <c r="V669" s="237" t="s">
        <v>458</v>
      </c>
      <c r="W669" s="23" t="s">
        <v>458</v>
      </c>
      <c r="X669" s="23" t="s">
        <v>458</v>
      </c>
      <c r="Y669" s="23" t="s">
        <v>458</v>
      </c>
      <c r="Z669" s="23" t="s">
        <v>458</v>
      </c>
      <c r="AA669" s="23" t="s">
        <v>458</v>
      </c>
      <c r="AC669" s="26" t="str">
        <f t="shared" si="20"/>
        <v>-º-'-''</v>
      </c>
      <c r="AD669" s="26" t="str">
        <f t="shared" si="21"/>
        <v>-º-'-''</v>
      </c>
    </row>
    <row r="670" spans="1:30" ht="18" customHeight="1">
      <c r="A670" s="23">
        <v>3855</v>
      </c>
      <c r="B670" s="23">
        <v>3855</v>
      </c>
      <c r="C670" s="3">
        <v>41094</v>
      </c>
      <c r="D670" s="3">
        <v>41139</v>
      </c>
      <c r="E670" s="23" t="s">
        <v>1321</v>
      </c>
      <c r="F670" s="23" t="s">
        <v>1322</v>
      </c>
      <c r="G670" s="23" t="s">
        <v>2136</v>
      </c>
      <c r="H670" s="23" t="s">
        <v>6087</v>
      </c>
      <c r="I670" s="3">
        <v>41131</v>
      </c>
      <c r="J670" s="23" t="s">
        <v>4863</v>
      </c>
      <c r="K670" s="23" t="s">
        <v>4869</v>
      </c>
      <c r="L670" s="23" t="s">
        <v>4521</v>
      </c>
      <c r="M670" s="23" t="s">
        <v>4870</v>
      </c>
      <c r="N670" s="23" t="s">
        <v>6088</v>
      </c>
      <c r="O670" s="23" t="s">
        <v>6023</v>
      </c>
      <c r="P670" s="3">
        <v>41131</v>
      </c>
      <c r="Q670" s="37" t="s">
        <v>458</v>
      </c>
      <c r="R670" s="23" t="s">
        <v>10735</v>
      </c>
      <c r="S670" s="23" t="s">
        <v>10736</v>
      </c>
      <c r="T670" s="37" t="s">
        <v>4074</v>
      </c>
      <c r="U670" s="23" t="s">
        <v>458</v>
      </c>
      <c r="V670" s="237">
        <v>21</v>
      </c>
      <c r="W670">
        <v>24</v>
      </c>
      <c r="X670">
        <v>42</v>
      </c>
      <c r="Y670">
        <v>43</v>
      </c>
      <c r="Z670">
        <v>45</v>
      </c>
      <c r="AA670">
        <v>43</v>
      </c>
      <c r="AC670" s="26" t="str">
        <f t="shared" si="20"/>
        <v>21º24'42''</v>
      </c>
      <c r="AD670" s="26" t="str">
        <f t="shared" si="21"/>
        <v>43º45'43''</v>
      </c>
    </row>
    <row r="671" spans="1:30" ht="18" customHeight="1">
      <c r="A671" s="23">
        <v>3854</v>
      </c>
      <c r="B671" s="23">
        <v>3854</v>
      </c>
      <c r="C671" s="3">
        <v>41094</v>
      </c>
      <c r="D671" s="3">
        <v>41139</v>
      </c>
      <c r="E671" s="23" t="s">
        <v>1321</v>
      </c>
      <c r="F671" s="23" t="s">
        <v>1322</v>
      </c>
      <c r="G671" s="23" t="s">
        <v>2136</v>
      </c>
      <c r="H671" s="23" t="s">
        <v>5915</v>
      </c>
      <c r="I671" s="3">
        <v>41129</v>
      </c>
      <c r="J671" s="23" t="s">
        <v>4863</v>
      </c>
      <c r="K671" s="23" t="s">
        <v>4871</v>
      </c>
      <c r="L671" s="23" t="s">
        <v>4521</v>
      </c>
      <c r="M671" s="23" t="s">
        <v>4872</v>
      </c>
      <c r="N671" s="23" t="s">
        <v>5916</v>
      </c>
      <c r="O671" s="23" t="s">
        <v>1450</v>
      </c>
      <c r="P671" s="3">
        <v>41131</v>
      </c>
      <c r="Q671" s="37" t="s">
        <v>458</v>
      </c>
      <c r="R671" s="23" t="s">
        <v>10737</v>
      </c>
      <c r="S671" s="23" t="s">
        <v>10738</v>
      </c>
      <c r="T671" s="37" t="s">
        <v>4074</v>
      </c>
      <c r="U671" s="23" t="s">
        <v>458</v>
      </c>
      <c r="V671" s="237">
        <v>21</v>
      </c>
      <c r="W671">
        <v>17</v>
      </c>
      <c r="X671">
        <v>7</v>
      </c>
      <c r="Y671">
        <v>43</v>
      </c>
      <c r="Z671">
        <v>44</v>
      </c>
      <c r="AA671">
        <v>56</v>
      </c>
      <c r="AC671" s="26" t="str">
        <f t="shared" si="20"/>
        <v>21º17'7''</v>
      </c>
      <c r="AD671" s="26" t="str">
        <f t="shared" si="21"/>
        <v>43º44'56''</v>
      </c>
    </row>
    <row r="672" spans="1:30" ht="18" customHeight="1">
      <c r="A672" s="23">
        <v>3866</v>
      </c>
      <c r="B672" s="23">
        <v>3866</v>
      </c>
      <c r="C672" s="3">
        <v>41094</v>
      </c>
      <c r="D672" s="3">
        <v>41139</v>
      </c>
      <c r="E672" s="23" t="s">
        <v>1321</v>
      </c>
      <c r="F672" s="23" t="s">
        <v>1322</v>
      </c>
      <c r="G672" s="23" t="s">
        <v>1879</v>
      </c>
      <c r="H672" s="23" t="s">
        <v>7944</v>
      </c>
      <c r="I672" s="3">
        <v>41162</v>
      </c>
      <c r="J672" s="23" t="s">
        <v>4873</v>
      </c>
      <c r="K672" s="23" t="s">
        <v>4874</v>
      </c>
      <c r="L672" s="23" t="s">
        <v>4467</v>
      </c>
      <c r="M672" s="23" t="s">
        <v>4875</v>
      </c>
      <c r="N672" s="23" t="s">
        <v>9111</v>
      </c>
      <c r="O672" s="23" t="s">
        <v>8102</v>
      </c>
      <c r="P672" s="3">
        <v>41213</v>
      </c>
      <c r="Q672" s="37" t="s">
        <v>458</v>
      </c>
      <c r="R672" s="23" t="s">
        <v>10739</v>
      </c>
      <c r="S672" s="23" t="s">
        <v>10740</v>
      </c>
      <c r="T672" s="37" t="s">
        <v>4074</v>
      </c>
      <c r="U672" t="s">
        <v>15164</v>
      </c>
      <c r="V672" s="237">
        <v>20</v>
      </c>
      <c r="W672">
        <v>51</v>
      </c>
      <c r="X672">
        <v>44</v>
      </c>
      <c r="Y672">
        <v>46</v>
      </c>
      <c r="Z672">
        <v>23</v>
      </c>
      <c r="AA672">
        <v>22</v>
      </c>
      <c r="AC672" s="26" t="str">
        <f t="shared" si="20"/>
        <v>20º51'44''</v>
      </c>
      <c r="AD672" s="26" t="str">
        <f t="shared" si="21"/>
        <v>46º23'22''</v>
      </c>
    </row>
    <row r="673" spans="1:30" ht="18" customHeight="1">
      <c r="A673" s="23">
        <v>3862</v>
      </c>
      <c r="B673" s="23">
        <v>3862</v>
      </c>
      <c r="C673" s="3">
        <v>41094</v>
      </c>
      <c r="D673" s="3">
        <v>41163</v>
      </c>
      <c r="E673" s="23" t="s">
        <v>1321</v>
      </c>
      <c r="F673" s="23" t="s">
        <v>1322</v>
      </c>
      <c r="G673" s="23" t="s">
        <v>1879</v>
      </c>
      <c r="H673" s="23" t="s">
        <v>7945</v>
      </c>
      <c r="I673" s="3">
        <v>41162</v>
      </c>
      <c r="J673" s="23" t="s">
        <v>4873</v>
      </c>
      <c r="K673" s="23" t="s">
        <v>5917</v>
      </c>
      <c r="L673" s="23" t="s">
        <v>4467</v>
      </c>
      <c r="M673" s="23" t="s">
        <v>5918</v>
      </c>
      <c r="N673" s="23" t="s">
        <v>7946</v>
      </c>
      <c r="O673" s="23" t="s">
        <v>7931</v>
      </c>
      <c r="P673" s="3">
        <v>41178</v>
      </c>
      <c r="Q673" s="37" t="s">
        <v>5919</v>
      </c>
      <c r="R673" s="23" t="s">
        <v>10741</v>
      </c>
      <c r="S673" s="23" t="s">
        <v>10742</v>
      </c>
      <c r="T673" t="s">
        <v>4074</v>
      </c>
      <c r="U673" s="23" t="s">
        <v>458</v>
      </c>
      <c r="V673" s="237">
        <v>20</v>
      </c>
      <c r="W673">
        <v>51</v>
      </c>
      <c r="X673">
        <v>23</v>
      </c>
      <c r="Y673">
        <v>46</v>
      </c>
      <c r="Z673">
        <v>22</v>
      </c>
      <c r="AA673">
        <v>47</v>
      </c>
      <c r="AC673" s="26" t="str">
        <f t="shared" si="20"/>
        <v>20º51'23''</v>
      </c>
      <c r="AD673" s="26" t="str">
        <f t="shared" si="21"/>
        <v>46º22'47''</v>
      </c>
    </row>
    <row r="674" spans="1:30" ht="18" customHeight="1">
      <c r="A674" s="23">
        <v>3863</v>
      </c>
      <c r="B674" s="23">
        <v>3863</v>
      </c>
      <c r="C674" s="3">
        <v>41094</v>
      </c>
      <c r="D674" s="3">
        <v>41139</v>
      </c>
      <c r="E674" s="23" t="s">
        <v>1321</v>
      </c>
      <c r="F674" s="23" t="s">
        <v>1322</v>
      </c>
      <c r="G674" s="23" t="s">
        <v>1879</v>
      </c>
      <c r="H674" s="23" t="s">
        <v>5646</v>
      </c>
      <c r="I674" s="3">
        <v>41122</v>
      </c>
      <c r="J674" s="23" t="s">
        <v>4876</v>
      </c>
      <c r="K674" s="23" t="s">
        <v>4877</v>
      </c>
      <c r="L674" s="23">
        <v>37940000</v>
      </c>
      <c r="M674" s="23" t="s">
        <v>4878</v>
      </c>
      <c r="N674" s="23" t="s">
        <v>5808</v>
      </c>
      <c r="O674" s="23" t="s">
        <v>2397</v>
      </c>
      <c r="P674" s="3">
        <v>41123</v>
      </c>
      <c r="Q674" s="37" t="s">
        <v>458</v>
      </c>
      <c r="R674" s="23" t="s">
        <v>10743</v>
      </c>
      <c r="S674" s="23" t="s">
        <v>10744</v>
      </c>
      <c r="T674" s="37" t="s">
        <v>4074</v>
      </c>
      <c r="U674" t="s">
        <v>4238</v>
      </c>
      <c r="V674" s="237">
        <v>20</v>
      </c>
      <c r="W674">
        <v>51</v>
      </c>
      <c r="X674">
        <v>58</v>
      </c>
      <c r="Y674">
        <v>46</v>
      </c>
      <c r="Z674">
        <v>23</v>
      </c>
      <c r="AA674">
        <v>25</v>
      </c>
      <c r="AC674" s="26" t="str">
        <f t="shared" si="20"/>
        <v>20º51'58''</v>
      </c>
      <c r="AD674" s="26" t="str">
        <f t="shared" si="21"/>
        <v>46º23'25''</v>
      </c>
    </row>
    <row r="675" spans="1:30" ht="18" customHeight="1">
      <c r="A675" s="23">
        <v>3864</v>
      </c>
      <c r="B675" s="23">
        <v>3864</v>
      </c>
      <c r="C675" s="3">
        <v>41094</v>
      </c>
      <c r="D675" s="3">
        <v>41139</v>
      </c>
      <c r="E675" s="23" t="s">
        <v>1321</v>
      </c>
      <c r="F675" s="23" t="s">
        <v>1322</v>
      </c>
      <c r="G675" s="23" t="s">
        <v>1879</v>
      </c>
      <c r="H675" s="23" t="s">
        <v>5809</v>
      </c>
      <c r="I675" s="3">
        <v>41121</v>
      </c>
      <c r="J675" s="23" t="s">
        <v>4879</v>
      </c>
      <c r="K675" s="23" t="s">
        <v>4880</v>
      </c>
      <c r="L675" s="23">
        <v>37940000</v>
      </c>
      <c r="M675" s="23" t="s">
        <v>4881</v>
      </c>
      <c r="N675" s="23" t="s">
        <v>5810</v>
      </c>
      <c r="O675" s="23" t="s">
        <v>1358</v>
      </c>
      <c r="P675" s="3">
        <v>41123</v>
      </c>
      <c r="Q675" s="37" t="s">
        <v>458</v>
      </c>
      <c r="R675" s="23" t="s">
        <v>10745</v>
      </c>
      <c r="S675" s="23" t="s">
        <v>10746</v>
      </c>
      <c r="T675" s="37" t="s">
        <v>4074</v>
      </c>
      <c r="U675" t="s">
        <v>15178</v>
      </c>
      <c r="V675" s="237">
        <v>20</v>
      </c>
      <c r="W675">
        <v>51</v>
      </c>
      <c r="X675">
        <v>48</v>
      </c>
      <c r="Y675">
        <v>46</v>
      </c>
      <c r="Z675">
        <v>23</v>
      </c>
      <c r="AA675">
        <v>22</v>
      </c>
      <c r="AC675" s="26" t="str">
        <f t="shared" si="20"/>
        <v>20º51'48''</v>
      </c>
      <c r="AD675" s="26" t="str">
        <f t="shared" si="21"/>
        <v>46º23'22''</v>
      </c>
    </row>
    <row r="676" spans="1:30" ht="18" customHeight="1">
      <c r="A676" s="23">
        <v>3865</v>
      </c>
      <c r="B676" s="23">
        <v>3865</v>
      </c>
      <c r="C676" s="3">
        <v>41094</v>
      </c>
      <c r="D676" s="3">
        <v>41139</v>
      </c>
      <c r="E676" s="23" t="s">
        <v>1321</v>
      </c>
      <c r="F676" s="23" t="s">
        <v>1322</v>
      </c>
      <c r="G676" s="23" t="s">
        <v>1879</v>
      </c>
      <c r="H676" s="23" t="s">
        <v>5811</v>
      </c>
      <c r="I676" s="3">
        <v>41123</v>
      </c>
      <c r="J676" s="23" t="s">
        <v>4882</v>
      </c>
      <c r="K676" s="23" t="s">
        <v>4883</v>
      </c>
      <c r="L676" s="23">
        <v>37940000</v>
      </c>
      <c r="M676" s="23">
        <v>3535231089</v>
      </c>
      <c r="N676" s="23" t="s">
        <v>5812</v>
      </c>
      <c r="O676" s="23" t="s">
        <v>1358</v>
      </c>
      <c r="P676" s="3">
        <v>41123</v>
      </c>
      <c r="Q676" s="37" t="s">
        <v>458</v>
      </c>
      <c r="R676" s="23" t="s">
        <v>10747</v>
      </c>
      <c r="S676" s="23" t="s">
        <v>10748</v>
      </c>
      <c r="T676" s="37" t="s">
        <v>4074</v>
      </c>
      <c r="U676" t="s">
        <v>15179</v>
      </c>
      <c r="V676" s="237">
        <v>20</v>
      </c>
      <c r="W676">
        <v>51</v>
      </c>
      <c r="X676">
        <v>52</v>
      </c>
      <c r="Y676">
        <v>46</v>
      </c>
      <c r="Z676">
        <v>23</v>
      </c>
      <c r="AA676">
        <v>23</v>
      </c>
      <c r="AC676" s="26" t="str">
        <f t="shared" si="20"/>
        <v>20º51'52''</v>
      </c>
      <c r="AD676" s="26" t="str">
        <f t="shared" si="21"/>
        <v>46º23'23''</v>
      </c>
    </row>
    <row r="677" spans="1:30" ht="18" customHeight="1">
      <c r="A677" s="23">
        <v>3860</v>
      </c>
      <c r="B677" s="23">
        <v>3860</v>
      </c>
      <c r="C677" s="3">
        <v>41094</v>
      </c>
      <c r="D677" s="3">
        <v>41139</v>
      </c>
      <c r="E677" s="23" t="s">
        <v>1321</v>
      </c>
      <c r="F677" s="23" t="s">
        <v>1322</v>
      </c>
      <c r="G677" s="23" t="s">
        <v>1879</v>
      </c>
      <c r="H677" s="23" t="s">
        <v>5813</v>
      </c>
      <c r="I677" s="3">
        <v>41128</v>
      </c>
      <c r="J677" s="23" t="s">
        <v>4884</v>
      </c>
      <c r="K677" s="23" t="s">
        <v>4885</v>
      </c>
      <c r="L677" s="23">
        <v>37940000</v>
      </c>
      <c r="M677" s="23" t="s">
        <v>4886</v>
      </c>
      <c r="N677" s="23" t="s">
        <v>5920</v>
      </c>
      <c r="O677" s="23" t="s">
        <v>4973</v>
      </c>
      <c r="P677" s="3">
        <v>41128</v>
      </c>
      <c r="Q677" s="37" t="s">
        <v>458</v>
      </c>
      <c r="R677" s="23" t="s">
        <v>10749</v>
      </c>
      <c r="S677" s="23" t="s">
        <v>10750</v>
      </c>
      <c r="T677" s="37" t="s">
        <v>4074</v>
      </c>
      <c r="U677" t="s">
        <v>4257</v>
      </c>
      <c r="V677" s="237">
        <v>20</v>
      </c>
      <c r="W677">
        <v>51</v>
      </c>
      <c r="X677">
        <v>57</v>
      </c>
      <c r="Y677">
        <v>46</v>
      </c>
      <c r="Z677">
        <v>23</v>
      </c>
      <c r="AA677">
        <v>12</v>
      </c>
      <c r="AC677" s="26" t="str">
        <f t="shared" si="20"/>
        <v>20º51'57''</v>
      </c>
      <c r="AD677" s="26" t="str">
        <f t="shared" si="21"/>
        <v>46º23'12''</v>
      </c>
    </row>
    <row r="678" spans="1:30" ht="18" customHeight="1">
      <c r="A678" s="23">
        <v>3858</v>
      </c>
      <c r="B678" s="23">
        <v>3858</v>
      </c>
      <c r="C678" s="3">
        <v>41094</v>
      </c>
      <c r="D678" s="3">
        <v>41139</v>
      </c>
      <c r="E678" s="23" t="s">
        <v>1321</v>
      </c>
      <c r="F678" s="23" t="s">
        <v>1322</v>
      </c>
      <c r="G678" s="23" t="s">
        <v>1879</v>
      </c>
      <c r="H678" s="23" t="s">
        <v>5814</v>
      </c>
      <c r="I678" s="3">
        <v>41123</v>
      </c>
      <c r="J678" s="23" t="s">
        <v>4887</v>
      </c>
      <c r="K678" s="23" t="s">
        <v>4888</v>
      </c>
      <c r="L678" s="23">
        <v>37940000</v>
      </c>
      <c r="M678" s="23" t="s">
        <v>4889</v>
      </c>
      <c r="N678" s="23" t="s">
        <v>5815</v>
      </c>
      <c r="O678" s="23" t="s">
        <v>4973</v>
      </c>
      <c r="P678" s="3">
        <v>41124</v>
      </c>
      <c r="Q678" s="37" t="s">
        <v>458</v>
      </c>
      <c r="R678" s="23" t="s">
        <v>10751</v>
      </c>
      <c r="S678" s="23" t="s">
        <v>10752</v>
      </c>
      <c r="T678" s="37" t="s">
        <v>4074</v>
      </c>
      <c r="U678" s="23" t="s">
        <v>458</v>
      </c>
      <c r="V678" s="237">
        <v>20</v>
      </c>
      <c r="W678">
        <v>52</v>
      </c>
      <c r="X678">
        <v>13</v>
      </c>
      <c r="Y678">
        <v>46</v>
      </c>
      <c r="Z678">
        <v>23</v>
      </c>
      <c r="AA678">
        <v>39</v>
      </c>
      <c r="AC678" s="26" t="str">
        <f t="shared" si="20"/>
        <v>20º52'13''</v>
      </c>
      <c r="AD678" s="26" t="str">
        <f t="shared" si="21"/>
        <v>46º23'39''</v>
      </c>
    </row>
    <row r="679" spans="1:30" ht="18" customHeight="1">
      <c r="A679" s="23">
        <v>3859</v>
      </c>
      <c r="B679" s="23">
        <v>3859</v>
      </c>
      <c r="C679" s="3">
        <v>41094</v>
      </c>
      <c r="D679" s="3">
        <v>41139</v>
      </c>
      <c r="E679" s="23" t="s">
        <v>1321</v>
      </c>
      <c r="F679" s="23" t="s">
        <v>1322</v>
      </c>
      <c r="G679" s="23" t="s">
        <v>1879</v>
      </c>
      <c r="H679" s="23" t="s">
        <v>5816</v>
      </c>
      <c r="I679" s="3">
        <v>41124</v>
      </c>
      <c r="J679" s="23" t="s">
        <v>4890</v>
      </c>
      <c r="K679" s="23" t="s">
        <v>4891</v>
      </c>
      <c r="L679" s="23">
        <v>37940000</v>
      </c>
      <c r="M679" s="23" t="s">
        <v>4892</v>
      </c>
      <c r="N679" s="23" t="s">
        <v>5817</v>
      </c>
      <c r="O679" s="23" t="s">
        <v>5818</v>
      </c>
      <c r="P679" s="3">
        <v>41124</v>
      </c>
      <c r="Q679" s="37" t="s">
        <v>458</v>
      </c>
      <c r="R679" s="23" t="s">
        <v>10753</v>
      </c>
      <c r="S679" s="23" t="s">
        <v>10754</v>
      </c>
      <c r="T679" s="37" t="s">
        <v>4074</v>
      </c>
      <c r="U679" t="s">
        <v>15180</v>
      </c>
      <c r="V679" s="237">
        <v>20</v>
      </c>
      <c r="W679">
        <v>51</v>
      </c>
      <c r="X679">
        <v>14</v>
      </c>
      <c r="Y679">
        <v>46</v>
      </c>
      <c r="Z679">
        <v>23</v>
      </c>
      <c r="AA679">
        <v>15</v>
      </c>
      <c r="AC679" s="26" t="str">
        <f t="shared" si="20"/>
        <v>20º51'14''</v>
      </c>
      <c r="AD679" s="26" t="str">
        <f t="shared" si="21"/>
        <v>46º23'15''</v>
      </c>
    </row>
    <row r="680" spans="1:30" ht="18" customHeight="1">
      <c r="A680" s="23">
        <v>3857</v>
      </c>
      <c r="B680" s="23">
        <v>3857</v>
      </c>
      <c r="C680" s="3">
        <v>41094</v>
      </c>
      <c r="D680" s="3">
        <v>41139</v>
      </c>
      <c r="E680" s="23" t="s">
        <v>1321</v>
      </c>
      <c r="F680" s="23" t="s">
        <v>1322</v>
      </c>
      <c r="G680" s="23" t="s">
        <v>1879</v>
      </c>
      <c r="H680" s="23" t="s">
        <v>5921</v>
      </c>
      <c r="I680" s="3">
        <v>41129</v>
      </c>
      <c r="J680" s="23" t="s">
        <v>4893</v>
      </c>
      <c r="K680" s="23" t="s">
        <v>4894</v>
      </c>
      <c r="L680" s="23">
        <v>37940000</v>
      </c>
      <c r="M680" s="23" t="s">
        <v>4895</v>
      </c>
      <c r="N680" s="23" t="s">
        <v>5922</v>
      </c>
      <c r="O680" s="23" t="s">
        <v>4973</v>
      </c>
      <c r="P680" s="3">
        <v>41129</v>
      </c>
      <c r="Q680" s="37" t="s">
        <v>458</v>
      </c>
      <c r="R680" s="23" t="s">
        <v>10755</v>
      </c>
      <c r="S680" s="23" t="s">
        <v>10756</v>
      </c>
      <c r="T680" s="37" t="s">
        <v>4074</v>
      </c>
      <c r="U680" t="s">
        <v>5145</v>
      </c>
      <c r="V680" s="237">
        <v>20</v>
      </c>
      <c r="W680">
        <v>51</v>
      </c>
      <c r="X680">
        <v>54</v>
      </c>
      <c r="Y680">
        <v>46</v>
      </c>
      <c r="Z680">
        <v>23</v>
      </c>
      <c r="AA680">
        <v>27</v>
      </c>
      <c r="AC680" s="26" t="str">
        <f t="shared" si="20"/>
        <v>20º51'54''</v>
      </c>
      <c r="AD680" s="26" t="str">
        <f t="shared" si="21"/>
        <v>46º23'27''</v>
      </c>
    </row>
    <row r="681" spans="1:30" ht="18" customHeight="1">
      <c r="A681" s="23">
        <v>3861</v>
      </c>
      <c r="B681" s="23">
        <v>3861</v>
      </c>
      <c r="C681" s="3">
        <v>41094</v>
      </c>
      <c r="D681" s="3">
        <v>41139</v>
      </c>
      <c r="E681" s="23" t="s">
        <v>1321</v>
      </c>
      <c r="F681" s="23" t="s">
        <v>1322</v>
      </c>
      <c r="G681" s="23" t="s">
        <v>1879</v>
      </c>
      <c r="H681" s="23" t="s">
        <v>6089</v>
      </c>
      <c r="I681" s="3">
        <v>41131</v>
      </c>
      <c r="J681" s="23" t="s">
        <v>4896</v>
      </c>
      <c r="K681" s="23" t="s">
        <v>4896</v>
      </c>
      <c r="L681" s="23">
        <v>37940000</v>
      </c>
      <c r="M681" s="23" t="s">
        <v>4897</v>
      </c>
      <c r="N681" s="23" t="s">
        <v>6090</v>
      </c>
      <c r="O681" s="23" t="s">
        <v>4973</v>
      </c>
      <c r="P681" s="3">
        <v>41131</v>
      </c>
      <c r="Q681" s="37" t="s">
        <v>458</v>
      </c>
      <c r="R681" s="23" t="s">
        <v>10757</v>
      </c>
      <c r="S681" s="23" t="s">
        <v>10758</v>
      </c>
      <c r="T681" s="37" t="s">
        <v>4074</v>
      </c>
      <c r="U681" t="s">
        <v>5145</v>
      </c>
      <c r="V681" s="237">
        <v>20</v>
      </c>
      <c r="W681">
        <v>51</v>
      </c>
      <c r="X681">
        <v>43</v>
      </c>
      <c r="Y681">
        <v>46</v>
      </c>
      <c r="Z681">
        <v>23</v>
      </c>
      <c r="AA681">
        <v>43</v>
      </c>
      <c r="AC681" s="26" t="str">
        <f t="shared" si="20"/>
        <v>20º51'43''</v>
      </c>
      <c r="AD681" s="26" t="str">
        <f t="shared" si="21"/>
        <v>46º23'43''</v>
      </c>
    </row>
    <row r="682" spans="1:30" ht="18" customHeight="1">
      <c r="A682" s="23">
        <v>3870</v>
      </c>
      <c r="B682" s="23">
        <v>3870</v>
      </c>
      <c r="C682" s="3">
        <v>41094</v>
      </c>
      <c r="D682" s="3">
        <v>41139</v>
      </c>
      <c r="E682" s="23" t="s">
        <v>1321</v>
      </c>
      <c r="F682" s="23" t="s">
        <v>1322</v>
      </c>
      <c r="G682" s="23" t="s">
        <v>2435</v>
      </c>
      <c r="H682" s="23" t="s">
        <v>9410</v>
      </c>
      <c r="I682" s="3">
        <v>41148</v>
      </c>
      <c r="J682" s="23" t="s">
        <v>4898</v>
      </c>
      <c r="K682" s="23" t="s">
        <v>4899</v>
      </c>
      <c r="L682" s="23" t="s">
        <v>4900</v>
      </c>
      <c r="M682" s="23" t="s">
        <v>4901</v>
      </c>
      <c r="N682" s="23" t="s">
        <v>9411</v>
      </c>
      <c r="O682" s="23" t="s">
        <v>5381</v>
      </c>
      <c r="P682" s="3">
        <v>41234</v>
      </c>
      <c r="Q682" s="37" t="s">
        <v>458</v>
      </c>
      <c r="R682" s="23" t="s">
        <v>10759</v>
      </c>
      <c r="S682" s="23" t="s">
        <v>10760</v>
      </c>
      <c r="T682" s="37" t="s">
        <v>4074</v>
      </c>
      <c r="U682" t="s">
        <v>15054</v>
      </c>
      <c r="V682" s="237">
        <v>22</v>
      </c>
      <c r="W682">
        <v>4</v>
      </c>
      <c r="X682">
        <v>7</v>
      </c>
      <c r="Y682">
        <v>45</v>
      </c>
      <c r="Z682">
        <v>32</v>
      </c>
      <c r="AA682">
        <v>7</v>
      </c>
      <c r="AC682" s="26" t="str">
        <f t="shared" si="20"/>
        <v>22º4'7''</v>
      </c>
      <c r="AD682" s="26" t="str">
        <f t="shared" si="21"/>
        <v>45º32'7''</v>
      </c>
    </row>
    <row r="683" spans="1:30" ht="18" customHeight="1">
      <c r="A683" s="23">
        <v>3871</v>
      </c>
      <c r="B683" s="23">
        <v>3871</v>
      </c>
      <c r="C683" s="3">
        <v>41094</v>
      </c>
      <c r="D683" s="3">
        <v>41139</v>
      </c>
      <c r="E683" s="23" t="s">
        <v>1321</v>
      </c>
      <c r="F683" s="23" t="s">
        <v>1322</v>
      </c>
      <c r="G683" s="23" t="s">
        <v>2435</v>
      </c>
      <c r="H683" s="23" t="s">
        <v>9412</v>
      </c>
      <c r="I683" s="3">
        <v>41169</v>
      </c>
      <c r="J683" s="23" t="s">
        <v>4902</v>
      </c>
      <c r="K683" s="23" t="s">
        <v>4903</v>
      </c>
      <c r="L683" s="23" t="s">
        <v>4900</v>
      </c>
      <c r="M683" s="23" t="s">
        <v>4904</v>
      </c>
      <c r="N683" s="23" t="s">
        <v>9413</v>
      </c>
      <c r="O683" s="23" t="s">
        <v>6324</v>
      </c>
      <c r="P683" s="3">
        <v>41235</v>
      </c>
      <c r="Q683" s="37" t="s">
        <v>458</v>
      </c>
      <c r="R683" s="23" t="s">
        <v>10761</v>
      </c>
      <c r="S683" s="23" t="s">
        <v>10762</v>
      </c>
      <c r="T683" s="37" t="s">
        <v>15024</v>
      </c>
      <c r="U683" t="s">
        <v>15116</v>
      </c>
      <c r="V683" s="237">
        <v>22</v>
      </c>
      <c r="W683">
        <v>4</v>
      </c>
      <c r="X683">
        <v>2</v>
      </c>
      <c r="Y683">
        <v>45</v>
      </c>
      <c r="Z683">
        <v>32</v>
      </c>
      <c r="AA683">
        <v>28</v>
      </c>
      <c r="AC683" s="26" t="str">
        <f t="shared" si="20"/>
        <v>22º4'2''</v>
      </c>
      <c r="AD683" s="26" t="str">
        <f t="shared" si="21"/>
        <v>45º32'28''</v>
      </c>
    </row>
    <row r="684" spans="1:30" ht="18" customHeight="1">
      <c r="A684" s="23">
        <v>3872</v>
      </c>
      <c r="B684" s="23">
        <v>3872</v>
      </c>
      <c r="C684" s="3">
        <v>41094</v>
      </c>
      <c r="D684" s="3">
        <v>41291</v>
      </c>
      <c r="E684" s="23" t="s">
        <v>1321</v>
      </c>
      <c r="F684" s="23" t="s">
        <v>14269</v>
      </c>
      <c r="G684" s="23" t="s">
        <v>2447</v>
      </c>
      <c r="H684" s="23" t="s">
        <v>14270</v>
      </c>
      <c r="I684" s="3">
        <v>41236</v>
      </c>
      <c r="J684" s="23" t="s">
        <v>4905</v>
      </c>
      <c r="K684" s="23" t="s">
        <v>9001</v>
      </c>
      <c r="L684" s="23" t="s">
        <v>4577</v>
      </c>
      <c r="M684" s="23" t="s">
        <v>12898</v>
      </c>
      <c r="N684" s="23" t="s">
        <v>14271</v>
      </c>
      <c r="O684" s="23" t="s">
        <v>12178</v>
      </c>
      <c r="P684" s="23">
        <v>41291</v>
      </c>
      <c r="Q684" s="37" t="s">
        <v>13780</v>
      </c>
      <c r="R684" s="23" t="s">
        <v>14272</v>
      </c>
      <c r="S684" s="23" t="s">
        <v>10763</v>
      </c>
      <c r="T684" t="s">
        <v>4074</v>
      </c>
      <c r="U684" s="37" t="s">
        <v>15067</v>
      </c>
      <c r="V684" s="237">
        <v>21</v>
      </c>
      <c r="W684">
        <v>10</v>
      </c>
      <c r="X684">
        <v>42</v>
      </c>
      <c r="Y684">
        <v>44</v>
      </c>
      <c r="Z684">
        <v>55</v>
      </c>
      <c r="AA684">
        <v>73</v>
      </c>
      <c r="AC684" s="26" t="str">
        <f t="shared" si="20"/>
        <v>21º10'42''</v>
      </c>
      <c r="AD684" s="26" t="str">
        <f t="shared" si="21"/>
        <v>44º55'73''</v>
      </c>
    </row>
    <row r="685" spans="1:30" ht="18" customHeight="1">
      <c r="A685" s="23">
        <v>3873</v>
      </c>
      <c r="B685" s="23">
        <v>3873</v>
      </c>
      <c r="C685" s="3">
        <v>41094</v>
      </c>
      <c r="D685" s="3">
        <v>41139</v>
      </c>
      <c r="E685" s="23" t="s">
        <v>1321</v>
      </c>
      <c r="F685" s="23" t="s">
        <v>1555</v>
      </c>
      <c r="G685" s="23" t="s">
        <v>177</v>
      </c>
      <c r="H685" s="23" t="s">
        <v>14724</v>
      </c>
      <c r="I685" s="3">
        <v>41176</v>
      </c>
      <c r="J685" s="23" t="s">
        <v>4906</v>
      </c>
      <c r="K685" s="23" t="s">
        <v>7270</v>
      </c>
      <c r="L685" s="23" t="s">
        <v>4907</v>
      </c>
      <c r="M685" s="23" t="s">
        <v>4908</v>
      </c>
      <c r="N685" s="23" t="s">
        <v>14725</v>
      </c>
      <c r="O685" s="23" t="s">
        <v>5143</v>
      </c>
      <c r="P685" s="23">
        <v>41297</v>
      </c>
      <c r="Q685" s="37" t="s">
        <v>458</v>
      </c>
      <c r="R685" s="23" t="s">
        <v>14726</v>
      </c>
      <c r="S685" s="23" t="s">
        <v>10764</v>
      </c>
      <c r="T685" s="37" t="s">
        <v>15024</v>
      </c>
      <c r="U685" s="37" t="s">
        <v>15043</v>
      </c>
      <c r="V685" s="237">
        <v>19</v>
      </c>
      <c r="W685">
        <v>19</v>
      </c>
      <c r="X685">
        <v>44</v>
      </c>
      <c r="Y685">
        <v>43</v>
      </c>
      <c r="Z685">
        <v>55</v>
      </c>
      <c r="AA685">
        <v>55</v>
      </c>
      <c r="AC685" s="26" t="str">
        <f t="shared" si="20"/>
        <v>19º19'44''</v>
      </c>
      <c r="AD685" s="26" t="str">
        <f t="shared" si="21"/>
        <v>43º55'55''</v>
      </c>
    </row>
    <row r="686" spans="1:30" ht="18" customHeight="1">
      <c r="A686" s="23">
        <v>3875</v>
      </c>
      <c r="B686" s="23">
        <v>3875</v>
      </c>
      <c r="C686" s="3">
        <v>41094</v>
      </c>
      <c r="D686" s="3">
        <v>41139</v>
      </c>
      <c r="E686" s="23" t="s">
        <v>1321</v>
      </c>
      <c r="F686" s="23" t="s">
        <v>1322</v>
      </c>
      <c r="G686" s="23" t="s">
        <v>2899</v>
      </c>
      <c r="H686" s="23" t="s">
        <v>5923</v>
      </c>
      <c r="I686" s="3">
        <v>41128</v>
      </c>
      <c r="J686" s="23" t="s">
        <v>4909</v>
      </c>
      <c r="K686" s="23" t="s">
        <v>4910</v>
      </c>
      <c r="L686" s="23" t="s">
        <v>4622</v>
      </c>
      <c r="M686" s="23" t="s">
        <v>4911</v>
      </c>
      <c r="N686" s="23" t="s">
        <v>5924</v>
      </c>
      <c r="O686" s="23" t="s">
        <v>1450</v>
      </c>
      <c r="P686" s="3">
        <v>41128</v>
      </c>
      <c r="Q686" s="37" t="s">
        <v>458</v>
      </c>
      <c r="R686" s="23" t="s">
        <v>10765</v>
      </c>
      <c r="S686" s="23" t="s">
        <v>10766</v>
      </c>
      <c r="T686" s="37" t="s">
        <v>4074</v>
      </c>
      <c r="U686" t="s">
        <v>15049</v>
      </c>
      <c r="V686" s="237">
        <v>21</v>
      </c>
      <c r="W686">
        <v>11</v>
      </c>
      <c r="X686">
        <v>13</v>
      </c>
      <c r="Y686">
        <v>43</v>
      </c>
      <c r="Z686">
        <v>58</v>
      </c>
      <c r="AA686">
        <v>2</v>
      </c>
      <c r="AC686" s="26" t="str">
        <f t="shared" si="20"/>
        <v>21º11'13''</v>
      </c>
      <c r="AD686" s="26" t="str">
        <f t="shared" si="21"/>
        <v>43º58'2''</v>
      </c>
    </row>
    <row r="687" spans="1:30" ht="18" customHeight="1">
      <c r="A687" s="23">
        <v>3874</v>
      </c>
      <c r="B687" s="23">
        <v>3874</v>
      </c>
      <c r="C687" s="3">
        <v>41094</v>
      </c>
      <c r="D687" s="3">
        <v>41139</v>
      </c>
      <c r="E687" s="23" t="s">
        <v>1321</v>
      </c>
      <c r="F687" s="23" t="s">
        <v>1322</v>
      </c>
      <c r="G687" s="23" t="s">
        <v>2899</v>
      </c>
      <c r="H687" s="23" t="s">
        <v>5819</v>
      </c>
      <c r="I687" s="3">
        <v>41124</v>
      </c>
      <c r="J687" s="23" t="s">
        <v>4912</v>
      </c>
      <c r="K687" s="23" t="s">
        <v>4913</v>
      </c>
      <c r="L687" s="23">
        <v>36212000</v>
      </c>
      <c r="M687" s="23" t="s">
        <v>4914</v>
      </c>
      <c r="N687" s="23" t="s">
        <v>5820</v>
      </c>
      <c r="O687" s="23" t="s">
        <v>1733</v>
      </c>
      <c r="P687" s="3">
        <v>41124</v>
      </c>
      <c r="Q687" s="37" t="s">
        <v>458</v>
      </c>
      <c r="R687" s="23" t="s">
        <v>10767</v>
      </c>
      <c r="S687" s="23" t="s">
        <v>10768</v>
      </c>
      <c r="T687" s="37" t="s">
        <v>4074</v>
      </c>
      <c r="U687" t="s">
        <v>15181</v>
      </c>
      <c r="V687" s="237">
        <v>21</v>
      </c>
      <c r="W687">
        <v>11</v>
      </c>
      <c r="X687">
        <v>35</v>
      </c>
      <c r="Y687">
        <v>43</v>
      </c>
      <c r="Z687">
        <v>57</v>
      </c>
      <c r="AA687">
        <v>56</v>
      </c>
      <c r="AC687" s="26" t="str">
        <f t="shared" si="20"/>
        <v>21º11'35''</v>
      </c>
      <c r="AD687" s="26" t="str">
        <f t="shared" si="21"/>
        <v>43º57'56''</v>
      </c>
    </row>
    <row r="688" spans="1:30" ht="18" customHeight="1">
      <c r="A688" s="23">
        <v>3876</v>
      </c>
      <c r="B688" s="23">
        <v>3876</v>
      </c>
      <c r="C688" s="3">
        <v>41094</v>
      </c>
      <c r="D688" s="3">
        <v>41139</v>
      </c>
      <c r="E688" s="23" t="s">
        <v>1321</v>
      </c>
      <c r="F688" s="23" t="s">
        <v>1322</v>
      </c>
      <c r="G688" s="23" t="s">
        <v>930</v>
      </c>
      <c r="H688" s="23" t="s">
        <v>5925</v>
      </c>
      <c r="I688" s="3">
        <v>41129</v>
      </c>
      <c r="J688" s="23" t="s">
        <v>4915</v>
      </c>
      <c r="K688" s="23" t="s">
        <v>4916</v>
      </c>
      <c r="L688" s="23" t="s">
        <v>4423</v>
      </c>
      <c r="M688" s="23" t="s">
        <v>4917</v>
      </c>
      <c r="N688" s="23" t="s">
        <v>6091</v>
      </c>
      <c r="O688" s="23" t="s">
        <v>5212</v>
      </c>
      <c r="P688" s="3">
        <v>41130</v>
      </c>
      <c r="Q688" s="37" t="s">
        <v>458</v>
      </c>
      <c r="R688" s="23" t="s">
        <v>10769</v>
      </c>
      <c r="S688" s="23" t="s">
        <v>10770</v>
      </c>
      <c r="T688" s="37" t="s">
        <v>4074</v>
      </c>
      <c r="U688" s="23" t="s">
        <v>458</v>
      </c>
      <c r="V688" s="237">
        <v>19</v>
      </c>
      <c r="W688">
        <v>8</v>
      </c>
      <c r="X688">
        <v>55</v>
      </c>
      <c r="Y688">
        <v>45</v>
      </c>
      <c r="Z688">
        <v>42</v>
      </c>
      <c r="AA688">
        <v>1</v>
      </c>
      <c r="AC688" s="26" t="str">
        <f t="shared" si="20"/>
        <v>19º8'55''</v>
      </c>
      <c r="AD688" s="26" t="str">
        <f t="shared" si="21"/>
        <v>45º42'1''</v>
      </c>
    </row>
    <row r="689" spans="1:30" ht="18" customHeight="1">
      <c r="A689" s="23">
        <v>3877</v>
      </c>
      <c r="B689" s="23">
        <v>3877</v>
      </c>
      <c r="C689" s="3">
        <v>41094</v>
      </c>
      <c r="D689" s="3">
        <v>41152</v>
      </c>
      <c r="E689" s="23" t="s">
        <v>1321</v>
      </c>
      <c r="F689" s="23" t="s">
        <v>1322</v>
      </c>
      <c r="G689" s="23" t="s">
        <v>4826</v>
      </c>
      <c r="H689" s="23" t="s">
        <v>5647</v>
      </c>
      <c r="I689" s="3">
        <v>41121</v>
      </c>
      <c r="J689" s="23" t="s">
        <v>4918</v>
      </c>
      <c r="K689" s="23" t="s">
        <v>5363</v>
      </c>
      <c r="L689" s="23" t="s">
        <v>5266</v>
      </c>
      <c r="M689" s="23" t="s">
        <v>4919</v>
      </c>
      <c r="N689" s="23" t="s">
        <v>5821</v>
      </c>
      <c r="O689" s="23" t="s">
        <v>5822</v>
      </c>
      <c r="P689" s="3">
        <v>41122</v>
      </c>
      <c r="Q689" s="37" t="s">
        <v>458</v>
      </c>
      <c r="R689" s="23" t="s">
        <v>10771</v>
      </c>
      <c r="S689" s="23" t="s">
        <v>10772</v>
      </c>
      <c r="T689" s="37" t="s">
        <v>4074</v>
      </c>
      <c r="U689" t="s">
        <v>15028</v>
      </c>
      <c r="V689" s="237">
        <v>19</v>
      </c>
      <c r="W689">
        <v>51</v>
      </c>
      <c r="X689">
        <v>39</v>
      </c>
      <c r="Y689">
        <v>43</v>
      </c>
      <c r="Z689">
        <v>51</v>
      </c>
      <c r="AA689">
        <v>47</v>
      </c>
      <c r="AC689" s="26" t="str">
        <f t="shared" si="20"/>
        <v>19º51'39''</v>
      </c>
      <c r="AD689" s="26" t="str">
        <f t="shared" si="21"/>
        <v>43º51'47''</v>
      </c>
    </row>
    <row r="690" spans="1:30" ht="18" customHeight="1">
      <c r="A690" s="23">
        <v>3887</v>
      </c>
      <c r="B690" s="23">
        <v>3887</v>
      </c>
      <c r="C690" s="3">
        <v>41094</v>
      </c>
      <c r="D690" s="3">
        <v>41184</v>
      </c>
      <c r="E690" s="23" t="s">
        <v>1321</v>
      </c>
      <c r="F690" s="23" t="s">
        <v>1322</v>
      </c>
      <c r="G690" s="23" t="s">
        <v>4827</v>
      </c>
      <c r="H690" s="23" t="s">
        <v>7500</v>
      </c>
      <c r="I690" s="3">
        <v>41170</v>
      </c>
      <c r="J690" s="23" t="s">
        <v>4920</v>
      </c>
      <c r="K690" s="23" t="s">
        <v>4921</v>
      </c>
      <c r="L690" s="23" t="s">
        <v>4922</v>
      </c>
      <c r="M690" s="23" t="s">
        <v>4923</v>
      </c>
      <c r="N690" s="23" t="s">
        <v>7501</v>
      </c>
      <c r="O690" s="23" t="s">
        <v>5712</v>
      </c>
      <c r="P690" s="3">
        <v>41171</v>
      </c>
      <c r="Q690" s="37" t="s">
        <v>6945</v>
      </c>
      <c r="R690" s="23" t="s">
        <v>10773</v>
      </c>
      <c r="S690" s="23" t="s">
        <v>10774</v>
      </c>
      <c r="T690" t="s">
        <v>4074</v>
      </c>
      <c r="U690" s="23" t="s">
        <v>458</v>
      </c>
      <c r="V690" s="237">
        <v>20</v>
      </c>
      <c r="W690">
        <v>30</v>
      </c>
      <c r="X690">
        <v>42</v>
      </c>
      <c r="Y690">
        <v>46</v>
      </c>
      <c r="Z690">
        <v>5</v>
      </c>
      <c r="AA690">
        <v>13</v>
      </c>
      <c r="AC690" s="26" t="str">
        <f t="shared" si="20"/>
        <v>20º30'42''</v>
      </c>
      <c r="AD690" s="26" t="str">
        <f t="shared" si="21"/>
        <v>46º5'13''</v>
      </c>
    </row>
    <row r="691" spans="1:30" ht="18" customHeight="1">
      <c r="A691" s="23">
        <v>3886</v>
      </c>
      <c r="B691" s="23">
        <v>3886</v>
      </c>
      <c r="C691" s="3">
        <v>41094</v>
      </c>
      <c r="D691" s="3">
        <v>41139</v>
      </c>
      <c r="E691" s="23" t="s">
        <v>1321</v>
      </c>
      <c r="F691" s="23" t="s">
        <v>1322</v>
      </c>
      <c r="G691" s="23" t="s">
        <v>4828</v>
      </c>
      <c r="H691" s="23" t="s">
        <v>9602</v>
      </c>
      <c r="I691" s="3">
        <v>41169</v>
      </c>
      <c r="J691" s="23" t="s">
        <v>4924</v>
      </c>
      <c r="K691" s="23" t="s">
        <v>4925</v>
      </c>
      <c r="L691" s="23" t="s">
        <v>4926</v>
      </c>
      <c r="M691" s="23" t="s">
        <v>4927</v>
      </c>
      <c r="N691" s="23" t="s">
        <v>10775</v>
      </c>
      <c r="O691" s="23" t="s">
        <v>9436</v>
      </c>
      <c r="P691" s="3">
        <v>41242</v>
      </c>
      <c r="Q691" s="37" t="s">
        <v>458</v>
      </c>
      <c r="R691" s="23" t="s">
        <v>10776</v>
      </c>
      <c r="S691" s="23" t="s">
        <v>10777</v>
      </c>
      <c r="T691" s="37" t="s">
        <v>4074</v>
      </c>
      <c r="U691" t="s">
        <v>5145</v>
      </c>
      <c r="V691" s="237">
        <v>19</v>
      </c>
      <c r="W691">
        <v>40</v>
      </c>
      <c r="X691">
        <v>55</v>
      </c>
      <c r="Y691">
        <v>44</v>
      </c>
      <c r="Z691">
        <v>53</v>
      </c>
      <c r="AA691">
        <v>32</v>
      </c>
      <c r="AC691" s="26" t="str">
        <f t="shared" si="20"/>
        <v>19º40'55''</v>
      </c>
      <c r="AD691" s="26" t="str">
        <f t="shared" si="21"/>
        <v>44º53'32''</v>
      </c>
    </row>
    <row r="692" spans="1:30" ht="18" customHeight="1">
      <c r="A692" s="23">
        <v>3885</v>
      </c>
      <c r="B692" s="23">
        <v>3885</v>
      </c>
      <c r="C692" s="3">
        <v>41094</v>
      </c>
      <c r="D692" s="3">
        <v>41153</v>
      </c>
      <c r="E692" s="23" t="s">
        <v>1321</v>
      </c>
      <c r="F692" s="23" t="s">
        <v>1322</v>
      </c>
      <c r="G692" s="23" t="s">
        <v>1744</v>
      </c>
      <c r="H692" s="23" t="s">
        <v>7947</v>
      </c>
      <c r="I692" s="3">
        <v>41166</v>
      </c>
      <c r="J692" s="23" t="s">
        <v>14924</v>
      </c>
      <c r="K692" s="23" t="s">
        <v>6625</v>
      </c>
      <c r="L692" s="23" t="s">
        <v>4403</v>
      </c>
      <c r="M692" s="23" t="s">
        <v>4928</v>
      </c>
      <c r="N692" s="23" t="s">
        <v>7948</v>
      </c>
      <c r="O692" s="23" t="s">
        <v>7949</v>
      </c>
      <c r="P692" s="3">
        <v>41187</v>
      </c>
      <c r="Q692" s="37" t="s">
        <v>6626</v>
      </c>
      <c r="R692" s="23" t="s">
        <v>10778</v>
      </c>
      <c r="S692" s="23" t="s">
        <v>10779</v>
      </c>
      <c r="T692" t="s">
        <v>4074</v>
      </c>
      <c r="U692" t="s">
        <v>4116</v>
      </c>
      <c r="V692" s="237">
        <v>21</v>
      </c>
      <c r="W692">
        <v>5</v>
      </c>
      <c r="X692">
        <v>59</v>
      </c>
      <c r="Y692">
        <v>45</v>
      </c>
      <c r="Z692">
        <v>5</v>
      </c>
      <c r="AA692">
        <v>28</v>
      </c>
      <c r="AC692" s="26" t="str">
        <f t="shared" si="20"/>
        <v>21º5'59''</v>
      </c>
      <c r="AD692" s="26" t="str">
        <f t="shared" si="21"/>
        <v>45º5'28''</v>
      </c>
    </row>
    <row r="693" spans="1:30" ht="18" customHeight="1">
      <c r="A693" s="23">
        <v>3884</v>
      </c>
      <c r="B693" s="23">
        <v>3884</v>
      </c>
      <c r="C693" s="3">
        <v>41094</v>
      </c>
      <c r="D693" s="3">
        <v>41179</v>
      </c>
      <c r="E693" s="23" t="s">
        <v>1321</v>
      </c>
      <c r="F693" s="23" t="s">
        <v>1322</v>
      </c>
      <c r="G693" s="23" t="s">
        <v>4829</v>
      </c>
      <c r="H693" s="23" t="s">
        <v>9347</v>
      </c>
      <c r="I693" s="3">
        <v>41164</v>
      </c>
      <c r="J693" s="23" t="s">
        <v>4929</v>
      </c>
      <c r="K693" s="23" t="s">
        <v>4930</v>
      </c>
      <c r="L693" s="23" t="s">
        <v>4931</v>
      </c>
      <c r="M693" s="23" t="s">
        <v>6627</v>
      </c>
      <c r="N693" s="23" t="s">
        <v>9348</v>
      </c>
      <c r="O693" s="23" t="s">
        <v>9339</v>
      </c>
      <c r="P693" s="3">
        <v>41227</v>
      </c>
      <c r="Q693" s="37" t="s">
        <v>6628</v>
      </c>
      <c r="R693" s="23" t="s">
        <v>10780</v>
      </c>
      <c r="S693" s="23" t="s">
        <v>10781</v>
      </c>
      <c r="T693" t="s">
        <v>4074</v>
      </c>
      <c r="U693" t="s">
        <v>15164</v>
      </c>
      <c r="V693" s="237">
        <v>17</v>
      </c>
      <c r="W693">
        <v>13</v>
      </c>
      <c r="X693">
        <v>32</v>
      </c>
      <c r="Y693">
        <v>46</v>
      </c>
      <c r="Z693">
        <v>51</v>
      </c>
      <c r="AA693">
        <v>3</v>
      </c>
      <c r="AC693" s="26" t="str">
        <f t="shared" si="20"/>
        <v>17º13'32''</v>
      </c>
      <c r="AD693" s="26" t="str">
        <f t="shared" si="21"/>
        <v>46º51'3''</v>
      </c>
    </row>
    <row r="694" spans="1:30" ht="18" customHeight="1">
      <c r="A694" s="23">
        <v>3883</v>
      </c>
      <c r="B694" s="23">
        <v>3883</v>
      </c>
      <c r="C694" s="3">
        <v>41094</v>
      </c>
      <c r="D694" s="3">
        <v>41139</v>
      </c>
      <c r="E694" s="23" t="s">
        <v>1321</v>
      </c>
      <c r="F694" s="23" t="s">
        <v>1322</v>
      </c>
      <c r="G694" s="23" t="s">
        <v>4830</v>
      </c>
      <c r="H694" s="23" t="s">
        <v>5456</v>
      </c>
      <c r="I694" s="3">
        <v>41117</v>
      </c>
      <c r="J694" s="23" t="s">
        <v>4932</v>
      </c>
      <c r="K694" s="23" t="s">
        <v>4933</v>
      </c>
      <c r="L694" s="23">
        <v>35540000</v>
      </c>
      <c r="M694" s="23" t="s">
        <v>4934</v>
      </c>
      <c r="N694" s="23" t="s">
        <v>5457</v>
      </c>
      <c r="O694" s="23" t="s">
        <v>1339</v>
      </c>
      <c r="P694" s="3">
        <v>41120</v>
      </c>
      <c r="Q694" s="37" t="s">
        <v>458</v>
      </c>
      <c r="R694" s="23" t="s">
        <v>10782</v>
      </c>
      <c r="S694" s="23" t="s">
        <v>10783</v>
      </c>
      <c r="T694" s="37" t="s">
        <v>4074</v>
      </c>
      <c r="U694" t="s">
        <v>3470</v>
      </c>
      <c r="V694" s="237">
        <v>20</v>
      </c>
      <c r="W694">
        <v>42</v>
      </c>
      <c r="X694">
        <v>10</v>
      </c>
      <c r="Y694">
        <v>44</v>
      </c>
      <c r="Z694">
        <v>49</v>
      </c>
      <c r="AA694">
        <v>39</v>
      </c>
      <c r="AC694" s="26" t="str">
        <f t="shared" si="20"/>
        <v>20º42'10''</v>
      </c>
      <c r="AD694" s="26" t="str">
        <f t="shared" si="21"/>
        <v>44º49'39''</v>
      </c>
    </row>
    <row r="695" spans="1:30" ht="18" customHeight="1">
      <c r="A695" s="23">
        <v>3882</v>
      </c>
      <c r="B695" s="23">
        <v>3882</v>
      </c>
      <c r="C695" s="3">
        <v>41094</v>
      </c>
      <c r="D695" s="3">
        <v>41139</v>
      </c>
      <c r="E695" s="23" t="s">
        <v>1321</v>
      </c>
      <c r="F695" s="23" t="s">
        <v>1322</v>
      </c>
      <c r="G695" s="23" t="s">
        <v>4831</v>
      </c>
      <c r="H695" s="23" t="s">
        <v>8257</v>
      </c>
      <c r="I695" s="3">
        <v>41163</v>
      </c>
      <c r="J695" s="23" t="s">
        <v>4935</v>
      </c>
      <c r="K695" s="23" t="s">
        <v>4936</v>
      </c>
      <c r="L695" s="23">
        <v>37958000</v>
      </c>
      <c r="M695" s="23" t="s">
        <v>4937</v>
      </c>
      <c r="N695" s="23" t="s">
        <v>8387</v>
      </c>
      <c r="O695" s="23" t="s">
        <v>7975</v>
      </c>
      <c r="P695" s="3">
        <v>41187</v>
      </c>
      <c r="Q695" s="37" t="s">
        <v>458</v>
      </c>
      <c r="R695" s="23" t="s">
        <v>10784</v>
      </c>
      <c r="S695" s="23" t="s">
        <v>10785</v>
      </c>
      <c r="T695" s="37" t="s">
        <v>4074</v>
      </c>
      <c r="U695" t="s">
        <v>3435</v>
      </c>
      <c r="V695" s="237">
        <v>21</v>
      </c>
      <c r="W695">
        <v>11</v>
      </c>
      <c r="X695">
        <v>43</v>
      </c>
      <c r="Y695">
        <v>46</v>
      </c>
      <c r="Z695">
        <v>58</v>
      </c>
      <c r="AA695">
        <v>47</v>
      </c>
      <c r="AC695" s="26" t="str">
        <f t="shared" si="20"/>
        <v>21º11'43''</v>
      </c>
      <c r="AD695" s="26" t="str">
        <f t="shared" si="21"/>
        <v>46º58'47''</v>
      </c>
    </row>
    <row r="696" spans="1:30" ht="18" customHeight="1">
      <c r="A696" s="23">
        <v>3881</v>
      </c>
      <c r="B696" s="23">
        <v>3881</v>
      </c>
      <c r="C696" s="3">
        <v>41094</v>
      </c>
      <c r="D696" s="3">
        <v>41139</v>
      </c>
      <c r="E696" s="23" t="s">
        <v>1321</v>
      </c>
      <c r="F696" s="23" t="s">
        <v>1322</v>
      </c>
      <c r="G696" s="23" t="s">
        <v>4832</v>
      </c>
      <c r="H696" s="23" t="s">
        <v>6092</v>
      </c>
      <c r="I696" s="3">
        <v>41131</v>
      </c>
      <c r="J696" s="23" t="s">
        <v>4938</v>
      </c>
      <c r="K696" s="23" t="s">
        <v>4939</v>
      </c>
      <c r="L696" s="23" t="s">
        <v>4940</v>
      </c>
      <c r="M696" s="23" t="s">
        <v>4941</v>
      </c>
      <c r="N696" s="23" t="s">
        <v>6093</v>
      </c>
      <c r="O696" s="23" t="s">
        <v>458</v>
      </c>
      <c r="P696" s="3">
        <v>41134</v>
      </c>
      <c r="Q696" s="37" t="s">
        <v>458</v>
      </c>
      <c r="R696" s="23" t="s">
        <v>10786</v>
      </c>
      <c r="S696" s="23" t="s">
        <v>10787</v>
      </c>
      <c r="T696" s="37" t="s">
        <v>4074</v>
      </c>
      <c r="U696" t="s">
        <v>15182</v>
      </c>
      <c r="V696" s="237">
        <v>18</v>
      </c>
      <c r="W696">
        <v>47</v>
      </c>
      <c r="X696">
        <v>14</v>
      </c>
      <c r="Y696">
        <v>40</v>
      </c>
      <c r="Z696">
        <v>58</v>
      </c>
      <c r="AA696">
        <v>48</v>
      </c>
      <c r="AC696" s="26" t="str">
        <f t="shared" si="20"/>
        <v>18º47'14''</v>
      </c>
      <c r="AD696" s="26" t="str">
        <f t="shared" si="21"/>
        <v>40º58'48''</v>
      </c>
    </row>
    <row r="697" spans="1:30" ht="18" customHeight="1">
      <c r="A697" s="23">
        <v>3880</v>
      </c>
      <c r="B697" s="23">
        <v>3880</v>
      </c>
      <c r="C697" s="3">
        <v>41094</v>
      </c>
      <c r="D697" s="3">
        <v>41139</v>
      </c>
      <c r="E697" s="23" t="s">
        <v>1321</v>
      </c>
      <c r="F697" s="23" t="s">
        <v>1322</v>
      </c>
      <c r="G697" s="23" t="s">
        <v>4833</v>
      </c>
      <c r="H697" s="23" t="s">
        <v>13293</v>
      </c>
      <c r="I697" s="3">
        <v>41163</v>
      </c>
      <c r="J697" s="23" t="s">
        <v>4942</v>
      </c>
      <c r="K697" s="23" t="s">
        <v>4943</v>
      </c>
      <c r="L697" s="23" t="s">
        <v>4944</v>
      </c>
      <c r="M697" s="23" t="s">
        <v>4945</v>
      </c>
      <c r="N697" s="23" t="s">
        <v>13294</v>
      </c>
      <c r="O697" s="23" t="s">
        <v>11990</v>
      </c>
      <c r="P697" s="3">
        <v>41263</v>
      </c>
      <c r="Q697" s="37" t="s">
        <v>458</v>
      </c>
      <c r="R697" s="23" t="s">
        <v>13295</v>
      </c>
      <c r="S697" s="23" t="s">
        <v>10788</v>
      </c>
      <c r="T697" s="37" t="s">
        <v>15024</v>
      </c>
      <c r="U697" s="37" t="s">
        <v>15043</v>
      </c>
      <c r="V697" s="237">
        <v>19</v>
      </c>
      <c r="W697">
        <v>43</v>
      </c>
      <c r="X697">
        <v>40</v>
      </c>
      <c r="Y697">
        <v>50</v>
      </c>
      <c r="Z697">
        <v>12</v>
      </c>
      <c r="AA697">
        <v>2</v>
      </c>
      <c r="AC697" s="26" t="str">
        <f t="shared" si="20"/>
        <v>19º43'40''</v>
      </c>
      <c r="AD697" s="26" t="str">
        <f t="shared" si="21"/>
        <v>50º12'2''</v>
      </c>
    </row>
    <row r="698" spans="1:30" ht="18" customHeight="1">
      <c r="A698" s="23">
        <v>3879</v>
      </c>
      <c r="B698" s="23">
        <v>3879</v>
      </c>
      <c r="C698" s="3">
        <v>41094</v>
      </c>
      <c r="D698" s="3">
        <v>41139</v>
      </c>
      <c r="E698" s="23" t="s">
        <v>1330</v>
      </c>
      <c r="F698" s="23" t="s">
        <v>1322</v>
      </c>
      <c r="G698" s="23" t="s">
        <v>4834</v>
      </c>
      <c r="H698" s="23" t="s">
        <v>458</v>
      </c>
      <c r="I698" s="23" t="s">
        <v>458</v>
      </c>
      <c r="J698" s="23" t="s">
        <v>4946</v>
      </c>
      <c r="K698" s="23" t="s">
        <v>4947</v>
      </c>
      <c r="L698" s="23" t="s">
        <v>5267</v>
      </c>
      <c r="M698" s="23" t="s">
        <v>4948</v>
      </c>
      <c r="N698" s="23" t="s">
        <v>458</v>
      </c>
      <c r="O698" s="23" t="s">
        <v>458</v>
      </c>
      <c r="P698" s="23" t="s">
        <v>458</v>
      </c>
      <c r="Q698" s="23" t="s">
        <v>5268</v>
      </c>
      <c r="R698" s="23" t="s">
        <v>458</v>
      </c>
      <c r="S698" s="23" t="s">
        <v>10789</v>
      </c>
      <c r="T698" t="s">
        <v>15024</v>
      </c>
      <c r="U698" s="37" t="s">
        <v>458</v>
      </c>
      <c r="V698" s="237" t="s">
        <v>458</v>
      </c>
      <c r="W698" s="23" t="s">
        <v>458</v>
      </c>
      <c r="X698" s="23" t="s">
        <v>458</v>
      </c>
      <c r="Y698" s="23" t="s">
        <v>458</v>
      </c>
      <c r="Z698" s="23" t="s">
        <v>458</v>
      </c>
      <c r="AA698" s="23" t="s">
        <v>458</v>
      </c>
      <c r="AC698" s="26" t="str">
        <f t="shared" si="20"/>
        <v>-º-'-''</v>
      </c>
      <c r="AD698" s="26" t="str">
        <f t="shared" si="21"/>
        <v>-º-'-''</v>
      </c>
    </row>
    <row r="699" spans="1:30" ht="18" customHeight="1">
      <c r="A699" s="23">
        <v>3889</v>
      </c>
      <c r="B699" s="23">
        <v>3889</v>
      </c>
      <c r="C699" s="3">
        <v>41099</v>
      </c>
      <c r="D699" s="3">
        <v>41144</v>
      </c>
      <c r="E699" s="23" t="s">
        <v>1321</v>
      </c>
      <c r="F699" s="23" t="s">
        <v>1322</v>
      </c>
      <c r="G699" s="23" t="s">
        <v>166</v>
      </c>
      <c r="H699" s="23" t="s">
        <v>8388</v>
      </c>
      <c r="I699" s="3">
        <v>41180</v>
      </c>
      <c r="J699" s="23" t="s">
        <v>5069</v>
      </c>
      <c r="K699" s="23" t="s">
        <v>5070</v>
      </c>
      <c r="L699" s="23" t="s">
        <v>5071</v>
      </c>
      <c r="M699" s="23">
        <v>3232238931</v>
      </c>
      <c r="N699" s="23" t="s">
        <v>8389</v>
      </c>
      <c r="O699" s="23" t="s">
        <v>628</v>
      </c>
      <c r="P699" s="3">
        <v>41191</v>
      </c>
      <c r="Q699" s="37" t="s">
        <v>458</v>
      </c>
      <c r="R699" s="23" t="s">
        <v>10790</v>
      </c>
      <c r="S699" s="23" t="s">
        <v>10791</v>
      </c>
      <c r="T699" s="37" t="s">
        <v>4074</v>
      </c>
      <c r="U699" s="23" t="s">
        <v>458</v>
      </c>
      <c r="V699" s="237">
        <v>21</v>
      </c>
      <c r="W699">
        <v>44</v>
      </c>
      <c r="X699">
        <v>9</v>
      </c>
      <c r="Y699">
        <v>43</v>
      </c>
      <c r="Z699">
        <v>23</v>
      </c>
      <c r="AA699">
        <v>32</v>
      </c>
      <c r="AC699" s="26" t="str">
        <f t="shared" si="20"/>
        <v>21º44'9''</v>
      </c>
      <c r="AD699" s="26" t="str">
        <f t="shared" si="21"/>
        <v>43º23'32''</v>
      </c>
    </row>
    <row r="700" spans="1:30" ht="18" customHeight="1">
      <c r="A700" s="23">
        <v>3927</v>
      </c>
      <c r="B700" s="23">
        <v>3927</v>
      </c>
      <c r="C700" s="3">
        <v>41103</v>
      </c>
      <c r="D700" s="3">
        <v>41148</v>
      </c>
      <c r="E700" s="23" t="s">
        <v>1321</v>
      </c>
      <c r="F700" s="23" t="s">
        <v>1322</v>
      </c>
      <c r="G700" s="23" t="s">
        <v>171</v>
      </c>
      <c r="H700" s="23" t="s">
        <v>5407</v>
      </c>
      <c r="I700" s="3">
        <v>41152</v>
      </c>
      <c r="J700" s="23" t="s">
        <v>5072</v>
      </c>
      <c r="K700" s="23" t="s">
        <v>5073</v>
      </c>
      <c r="L700" s="23" t="s">
        <v>4272</v>
      </c>
      <c r="M700" s="23" t="s">
        <v>5074</v>
      </c>
      <c r="N700" s="23" t="s">
        <v>5458</v>
      </c>
      <c r="O700" s="23" t="s">
        <v>5439</v>
      </c>
      <c r="P700" s="3">
        <v>41117</v>
      </c>
      <c r="Q700" s="37" t="s">
        <v>458</v>
      </c>
      <c r="R700" s="23" t="s">
        <v>10792</v>
      </c>
      <c r="S700" s="23" t="s">
        <v>10793</v>
      </c>
      <c r="T700" s="37" t="s">
        <v>4074</v>
      </c>
      <c r="U700" s="23" t="s">
        <v>458</v>
      </c>
      <c r="V700" s="237">
        <v>22</v>
      </c>
      <c r="W700">
        <v>5</v>
      </c>
      <c r="X700">
        <v>10</v>
      </c>
      <c r="Y700">
        <v>44</v>
      </c>
      <c r="Z700">
        <v>20</v>
      </c>
      <c r="AA700">
        <v>2</v>
      </c>
      <c r="AC700" s="26" t="str">
        <f t="shared" si="20"/>
        <v>22º5'10''</v>
      </c>
      <c r="AD700" s="26" t="str">
        <f t="shared" si="21"/>
        <v>44º20'2''</v>
      </c>
    </row>
    <row r="701" spans="1:30" ht="18" customHeight="1">
      <c r="A701" s="23">
        <v>3936</v>
      </c>
      <c r="B701" s="23">
        <v>3936</v>
      </c>
      <c r="C701" s="3">
        <v>41103</v>
      </c>
      <c r="D701" s="3">
        <v>41148</v>
      </c>
      <c r="E701" s="23" t="s">
        <v>1321</v>
      </c>
      <c r="F701" s="23" t="s">
        <v>1322</v>
      </c>
      <c r="G701" s="23" t="s">
        <v>171</v>
      </c>
      <c r="H701" s="23" t="s">
        <v>6268</v>
      </c>
      <c r="I701" s="3">
        <v>41143</v>
      </c>
      <c r="J701" s="23" t="s">
        <v>5072</v>
      </c>
      <c r="K701" s="23" t="s">
        <v>5075</v>
      </c>
      <c r="L701" s="23" t="s">
        <v>4272</v>
      </c>
      <c r="M701" s="23" t="s">
        <v>5076</v>
      </c>
      <c r="N701" s="23" t="s">
        <v>6269</v>
      </c>
      <c r="O701" s="23" t="s">
        <v>6233</v>
      </c>
      <c r="P701" s="3">
        <v>41135</v>
      </c>
      <c r="Q701" s="37" t="s">
        <v>458</v>
      </c>
      <c r="R701" s="23" t="s">
        <v>10794</v>
      </c>
      <c r="S701" s="23" t="s">
        <v>10795</v>
      </c>
      <c r="T701" s="37" t="s">
        <v>4074</v>
      </c>
      <c r="U701" s="23" t="s">
        <v>458</v>
      </c>
      <c r="V701" s="237">
        <v>20</v>
      </c>
      <c r="W701">
        <v>15</v>
      </c>
      <c r="X701">
        <v>5</v>
      </c>
      <c r="Y701">
        <v>42</v>
      </c>
      <c r="Z701">
        <v>4</v>
      </c>
      <c r="AA701">
        <v>4</v>
      </c>
      <c r="AC701" s="26" t="str">
        <f t="shared" si="20"/>
        <v>20º15'5''</v>
      </c>
      <c r="AD701" s="26" t="str">
        <f t="shared" si="21"/>
        <v>42º4'4''</v>
      </c>
    </row>
    <row r="702" spans="1:30" ht="18" customHeight="1">
      <c r="A702" s="23">
        <v>3933</v>
      </c>
      <c r="B702" s="23">
        <v>3933</v>
      </c>
      <c r="C702" s="3">
        <v>41103</v>
      </c>
      <c r="D702" s="3">
        <v>41148</v>
      </c>
      <c r="E702" s="23" t="s">
        <v>1321</v>
      </c>
      <c r="F702" s="23" t="s">
        <v>1322</v>
      </c>
      <c r="G702" s="23" t="s">
        <v>171</v>
      </c>
      <c r="H702" s="23" t="s">
        <v>6359</v>
      </c>
      <c r="I702" s="3">
        <v>41138</v>
      </c>
      <c r="J702" s="23" t="s">
        <v>5072</v>
      </c>
      <c r="K702" s="23" t="s">
        <v>15396</v>
      </c>
      <c r="L702" s="23" t="s">
        <v>4272</v>
      </c>
      <c r="M702" s="23" t="s">
        <v>5077</v>
      </c>
      <c r="N702" s="23" t="s">
        <v>6360</v>
      </c>
      <c r="O702" s="23" t="s">
        <v>5717</v>
      </c>
      <c r="P702" s="3">
        <v>41141</v>
      </c>
      <c r="Q702" s="37" t="s">
        <v>458</v>
      </c>
      <c r="R702" s="23" t="s">
        <v>10796</v>
      </c>
      <c r="S702" s="23" t="s">
        <v>10797</v>
      </c>
      <c r="T702" s="37" t="s">
        <v>4074</v>
      </c>
      <c r="U702" t="s">
        <v>15047</v>
      </c>
      <c r="V702" s="237">
        <v>20</v>
      </c>
      <c r="W702">
        <v>4</v>
      </c>
      <c r="X702">
        <v>11</v>
      </c>
      <c r="Y702">
        <v>42</v>
      </c>
      <c r="Z702">
        <v>4</v>
      </c>
      <c r="AA702">
        <v>13</v>
      </c>
      <c r="AC702" s="26" t="str">
        <f t="shared" si="20"/>
        <v>20º4'11''</v>
      </c>
      <c r="AD702" s="26" t="str">
        <f t="shared" si="21"/>
        <v>42º4'13''</v>
      </c>
    </row>
    <row r="703" spans="1:30" ht="18" customHeight="1">
      <c r="A703" s="23">
        <v>3938</v>
      </c>
      <c r="B703" s="23">
        <v>3938</v>
      </c>
      <c r="C703" s="3">
        <v>41103</v>
      </c>
      <c r="D703" s="3">
        <v>41148</v>
      </c>
      <c r="E703" s="23" t="s">
        <v>1321</v>
      </c>
      <c r="F703" s="23" t="s">
        <v>1322</v>
      </c>
      <c r="G703" s="23" t="s">
        <v>171</v>
      </c>
      <c r="H703" s="23" t="s">
        <v>6361</v>
      </c>
      <c r="I703" s="3">
        <v>41137</v>
      </c>
      <c r="J703" s="23" t="s">
        <v>5072</v>
      </c>
      <c r="K703" s="23" t="s">
        <v>5078</v>
      </c>
      <c r="L703" s="23" t="s">
        <v>4272</v>
      </c>
      <c r="M703" s="23" t="s">
        <v>5079</v>
      </c>
      <c r="N703" s="23" t="s">
        <v>6362</v>
      </c>
      <c r="O703" s="23" t="s">
        <v>5717</v>
      </c>
      <c r="P703" s="3">
        <v>41137</v>
      </c>
      <c r="Q703" s="37" t="s">
        <v>458</v>
      </c>
      <c r="R703" s="23" t="s">
        <v>10798</v>
      </c>
      <c r="S703" s="23" t="s">
        <v>10799</v>
      </c>
      <c r="T703" s="37" t="s">
        <v>4074</v>
      </c>
      <c r="U703" t="s">
        <v>5145</v>
      </c>
      <c r="V703" s="237">
        <v>20</v>
      </c>
      <c r="W703">
        <v>24</v>
      </c>
      <c r="X703">
        <v>10</v>
      </c>
      <c r="Y703">
        <v>42</v>
      </c>
      <c r="Z703">
        <v>4</v>
      </c>
      <c r="AA703">
        <v>50</v>
      </c>
      <c r="AC703" s="26" t="str">
        <f t="shared" si="20"/>
        <v>20º24'10''</v>
      </c>
      <c r="AD703" s="26" t="str">
        <f t="shared" si="21"/>
        <v>42º4'50''</v>
      </c>
    </row>
    <row r="704" spans="1:30" ht="18" customHeight="1">
      <c r="A704" s="23">
        <v>3937</v>
      </c>
      <c r="B704" s="23">
        <v>3937</v>
      </c>
      <c r="C704" s="3">
        <v>41103</v>
      </c>
      <c r="D704" s="3">
        <v>41148</v>
      </c>
      <c r="E704" s="23" t="s">
        <v>1321</v>
      </c>
      <c r="F704" s="23" t="s">
        <v>1322</v>
      </c>
      <c r="G704" s="23" t="s">
        <v>171</v>
      </c>
      <c r="H704" s="23" t="s">
        <v>5648</v>
      </c>
      <c r="I704" s="3">
        <v>41121</v>
      </c>
      <c r="J704" s="23" t="s">
        <v>5072</v>
      </c>
      <c r="K704" s="23" t="s">
        <v>5080</v>
      </c>
      <c r="L704" s="23" t="s">
        <v>4272</v>
      </c>
      <c r="M704" s="23" t="s">
        <v>5081</v>
      </c>
      <c r="N704" s="23" t="s">
        <v>5823</v>
      </c>
      <c r="O704" s="23" t="s">
        <v>5713</v>
      </c>
      <c r="P704" s="3">
        <v>41122</v>
      </c>
      <c r="Q704" s="37" t="s">
        <v>458</v>
      </c>
      <c r="R704" s="23" t="s">
        <v>10800</v>
      </c>
      <c r="S704" s="23" t="s">
        <v>10801</v>
      </c>
      <c r="T704" s="37" t="s">
        <v>4074</v>
      </c>
      <c r="U704" t="s">
        <v>15028</v>
      </c>
      <c r="V704" s="237">
        <v>20</v>
      </c>
      <c r="W704">
        <v>14</v>
      </c>
      <c r="X704">
        <v>30</v>
      </c>
      <c r="Y704">
        <v>42</v>
      </c>
      <c r="Z704">
        <v>2</v>
      </c>
      <c r="AA704">
        <v>28</v>
      </c>
      <c r="AC704" s="26" t="str">
        <f t="shared" si="20"/>
        <v>20º14'30''</v>
      </c>
      <c r="AD704" s="26" t="str">
        <f t="shared" si="21"/>
        <v>42º2'28''</v>
      </c>
    </row>
    <row r="705" spans="1:30" ht="18" customHeight="1">
      <c r="A705" s="23">
        <v>3935</v>
      </c>
      <c r="B705" s="23">
        <v>3935</v>
      </c>
      <c r="C705" s="3">
        <v>41103</v>
      </c>
      <c r="D705" s="3">
        <v>41148</v>
      </c>
      <c r="E705" s="23" t="s">
        <v>1321</v>
      </c>
      <c r="F705" s="23" t="s">
        <v>1322</v>
      </c>
      <c r="G705" s="23" t="s">
        <v>171</v>
      </c>
      <c r="H705" s="23" t="s">
        <v>6270</v>
      </c>
      <c r="I705" s="3">
        <v>41135</v>
      </c>
      <c r="J705" s="23" t="s">
        <v>5072</v>
      </c>
      <c r="K705" s="23" t="s">
        <v>5082</v>
      </c>
      <c r="L705" s="23" t="s">
        <v>4272</v>
      </c>
      <c r="M705" s="23" t="s">
        <v>5083</v>
      </c>
      <c r="N705" s="23" t="s">
        <v>6271</v>
      </c>
      <c r="O705" s="23" t="s">
        <v>6247</v>
      </c>
      <c r="P705" s="3">
        <v>41137</v>
      </c>
      <c r="Q705" s="37" t="s">
        <v>458</v>
      </c>
      <c r="R705" s="23" t="s">
        <v>10802</v>
      </c>
      <c r="S705" s="23" t="s">
        <v>10803</v>
      </c>
      <c r="T705" s="37" t="s">
        <v>4074</v>
      </c>
      <c r="U705" t="s">
        <v>4257</v>
      </c>
      <c r="V705" s="237">
        <v>20</v>
      </c>
      <c r="W705">
        <v>16</v>
      </c>
      <c r="X705">
        <v>36</v>
      </c>
      <c r="Y705">
        <v>42</v>
      </c>
      <c r="Z705">
        <v>3</v>
      </c>
      <c r="AA705">
        <v>9</v>
      </c>
      <c r="AC705" s="26" t="str">
        <f t="shared" si="20"/>
        <v>20º16'36''</v>
      </c>
      <c r="AD705" s="26" t="str">
        <f t="shared" si="21"/>
        <v>42º3'9''</v>
      </c>
    </row>
    <row r="706" spans="1:30" ht="18" customHeight="1">
      <c r="A706" s="23">
        <v>3934</v>
      </c>
      <c r="B706" s="23">
        <v>3934</v>
      </c>
      <c r="C706" s="3">
        <v>41103</v>
      </c>
      <c r="D706" s="3">
        <v>41148</v>
      </c>
      <c r="E706" s="23" t="s">
        <v>1321</v>
      </c>
      <c r="F706" s="23" t="s">
        <v>1322</v>
      </c>
      <c r="G706" s="23" t="s">
        <v>171</v>
      </c>
      <c r="H706" s="23" t="s">
        <v>6363</v>
      </c>
      <c r="I706" s="3">
        <v>41138</v>
      </c>
      <c r="J706" s="23" t="s">
        <v>5072</v>
      </c>
      <c r="K706" s="23" t="s">
        <v>15397</v>
      </c>
      <c r="L706" s="23" t="s">
        <v>4272</v>
      </c>
      <c r="M706" s="23" t="s">
        <v>5084</v>
      </c>
      <c r="N706" s="23" t="s">
        <v>6364</v>
      </c>
      <c r="O706" s="23" t="s">
        <v>5717</v>
      </c>
      <c r="P706" s="3">
        <v>41142</v>
      </c>
      <c r="Q706" s="37" t="s">
        <v>458</v>
      </c>
      <c r="R706" s="23" t="s">
        <v>10804</v>
      </c>
      <c r="S706" s="23" t="s">
        <v>10805</v>
      </c>
      <c r="T706" s="37" t="s">
        <v>4074</v>
      </c>
      <c r="U706" t="s">
        <v>5145</v>
      </c>
      <c r="V706" s="237">
        <v>20</v>
      </c>
      <c r="W706">
        <v>4</v>
      </c>
      <c r="X706">
        <v>48</v>
      </c>
      <c r="Y706">
        <v>42</v>
      </c>
      <c r="Z706">
        <v>15</v>
      </c>
      <c r="AA706">
        <v>47</v>
      </c>
      <c r="AC706" s="26" t="str">
        <f t="shared" si="20"/>
        <v>20º4'48''</v>
      </c>
      <c r="AD706" s="26" t="str">
        <f t="shared" si="21"/>
        <v>42º15'47''</v>
      </c>
    </row>
    <row r="707" spans="1:30" ht="18" customHeight="1">
      <c r="A707" s="23">
        <v>3932</v>
      </c>
      <c r="B707" s="23">
        <v>3932</v>
      </c>
      <c r="C707" s="3">
        <v>41103</v>
      </c>
      <c r="D707" s="3">
        <v>41148</v>
      </c>
      <c r="E707" s="23" t="s">
        <v>1321</v>
      </c>
      <c r="F707" s="23" t="s">
        <v>1322</v>
      </c>
      <c r="G707" s="23" t="s">
        <v>171</v>
      </c>
      <c r="H707" s="23" t="s">
        <v>6272</v>
      </c>
      <c r="I707" s="3">
        <v>41136</v>
      </c>
      <c r="J707" s="23" t="s">
        <v>5072</v>
      </c>
      <c r="K707" s="23" t="s">
        <v>5085</v>
      </c>
      <c r="L707" s="23" t="s">
        <v>4272</v>
      </c>
      <c r="M707" s="23" t="s">
        <v>5086</v>
      </c>
      <c r="N707" s="23" t="s">
        <v>6365</v>
      </c>
      <c r="O707" s="23" t="s">
        <v>5717</v>
      </c>
      <c r="P707" s="3">
        <v>41137</v>
      </c>
      <c r="Q707" s="37" t="s">
        <v>458</v>
      </c>
      <c r="R707" s="23" t="s">
        <v>10806</v>
      </c>
      <c r="S707" s="23" t="s">
        <v>10807</v>
      </c>
      <c r="T707" s="37" t="s">
        <v>4074</v>
      </c>
      <c r="U707" s="23" t="s">
        <v>458</v>
      </c>
      <c r="V707" s="237">
        <v>20</v>
      </c>
      <c r="W707">
        <v>11</v>
      </c>
      <c r="X707">
        <v>40</v>
      </c>
      <c r="Y707">
        <v>42</v>
      </c>
      <c r="Z707">
        <v>14</v>
      </c>
      <c r="AA707">
        <v>9</v>
      </c>
      <c r="AC707" s="26" t="str">
        <f t="shared" ref="AC707:AC770" si="22">CONCATENATE(V707,"º",W707,"'",X707,"''")</f>
        <v>20º11'40''</v>
      </c>
      <c r="AD707" s="26" t="str">
        <f t="shared" ref="AD707:AD770" si="23">CONCATENATE(Y707,"º",Z707,"'",AA707,"''")</f>
        <v>42º14'9''</v>
      </c>
    </row>
    <row r="708" spans="1:30" ht="18" customHeight="1">
      <c r="A708" s="23">
        <v>3931</v>
      </c>
      <c r="B708" s="23">
        <v>3931</v>
      </c>
      <c r="C708" s="3">
        <v>41103</v>
      </c>
      <c r="D708" s="3">
        <v>41148</v>
      </c>
      <c r="E708" s="23" t="s">
        <v>1321</v>
      </c>
      <c r="F708" s="23" t="s">
        <v>1322</v>
      </c>
      <c r="G708" s="23" t="s">
        <v>171</v>
      </c>
      <c r="H708" s="23" t="s">
        <v>6366</v>
      </c>
      <c r="I708" s="3">
        <v>41137</v>
      </c>
      <c r="J708" s="23" t="s">
        <v>5072</v>
      </c>
      <c r="K708" s="23" t="s">
        <v>5087</v>
      </c>
      <c r="L708" s="23" t="s">
        <v>4272</v>
      </c>
      <c r="M708" s="23" t="s">
        <v>8258</v>
      </c>
      <c r="N708" s="23" t="s">
        <v>6367</v>
      </c>
      <c r="O708" s="23" t="s">
        <v>5717</v>
      </c>
      <c r="P708" s="3">
        <v>41137</v>
      </c>
      <c r="Q708" s="37" t="s">
        <v>458</v>
      </c>
      <c r="R708" s="23" t="s">
        <v>10808</v>
      </c>
      <c r="S708" s="23" t="s">
        <v>10809</v>
      </c>
      <c r="T708" s="37" t="s">
        <v>4074</v>
      </c>
      <c r="U708" t="s">
        <v>15047</v>
      </c>
      <c r="V708" s="237">
        <v>20</v>
      </c>
      <c r="W708">
        <v>14</v>
      </c>
      <c r="X708">
        <v>40</v>
      </c>
      <c r="Y708">
        <v>42</v>
      </c>
      <c r="Z708">
        <v>16</v>
      </c>
      <c r="AA708">
        <v>17</v>
      </c>
      <c r="AC708" s="26" t="str">
        <f t="shared" si="22"/>
        <v>20º14'40''</v>
      </c>
      <c r="AD708" s="26" t="str">
        <f t="shared" si="23"/>
        <v>42º16'17''</v>
      </c>
    </row>
    <row r="709" spans="1:30" ht="18" customHeight="1">
      <c r="A709" s="23">
        <v>3930</v>
      </c>
      <c r="B709" s="23">
        <v>3930</v>
      </c>
      <c r="C709" s="3">
        <v>41103</v>
      </c>
      <c r="D709" s="3">
        <v>41148</v>
      </c>
      <c r="E709" s="23" t="s">
        <v>1321</v>
      </c>
      <c r="F709" s="23" t="s">
        <v>1322</v>
      </c>
      <c r="G709" s="23" t="s">
        <v>171</v>
      </c>
      <c r="H709" s="23" t="s">
        <v>5824</v>
      </c>
      <c r="I709" s="3">
        <v>41123</v>
      </c>
      <c r="J709" s="23" t="s">
        <v>5072</v>
      </c>
      <c r="K709" s="23" t="s">
        <v>5088</v>
      </c>
      <c r="L709" s="23" t="s">
        <v>4272</v>
      </c>
      <c r="M709" s="23" t="s">
        <v>5089</v>
      </c>
      <c r="N709" s="23" t="s">
        <v>5825</v>
      </c>
      <c r="O709" s="23" t="s">
        <v>5717</v>
      </c>
      <c r="P709" s="3">
        <v>41124</v>
      </c>
      <c r="Q709" s="37" t="s">
        <v>458</v>
      </c>
      <c r="R709" s="23" t="s">
        <v>10810</v>
      </c>
      <c r="S709" s="23" t="s">
        <v>10811</v>
      </c>
      <c r="T709" s="37" t="s">
        <v>4074</v>
      </c>
      <c r="U709" t="s">
        <v>15168</v>
      </c>
      <c r="V709" s="237">
        <v>20</v>
      </c>
      <c r="W709">
        <v>15</v>
      </c>
      <c r="X709">
        <v>23</v>
      </c>
      <c r="Y709">
        <v>42</v>
      </c>
      <c r="Z709">
        <v>2</v>
      </c>
      <c r="AA709">
        <v>59</v>
      </c>
      <c r="AC709" s="26" t="str">
        <f t="shared" si="22"/>
        <v>20º15'23''</v>
      </c>
      <c r="AD709" s="26" t="str">
        <f t="shared" si="23"/>
        <v>42º2'59''</v>
      </c>
    </row>
    <row r="710" spans="1:30" ht="18" customHeight="1">
      <c r="A710" s="23">
        <v>3929</v>
      </c>
      <c r="B710" s="23">
        <v>3929</v>
      </c>
      <c r="C710" s="3">
        <v>41103</v>
      </c>
      <c r="D710" s="3">
        <v>41148</v>
      </c>
      <c r="E710" s="23" t="s">
        <v>1321</v>
      </c>
      <c r="F710" s="23" t="s">
        <v>1322</v>
      </c>
      <c r="G710" s="23" t="s">
        <v>171</v>
      </c>
      <c r="H710" s="23" t="s">
        <v>5826</v>
      </c>
      <c r="I710" s="3">
        <v>41122</v>
      </c>
      <c r="J710" s="23" t="s">
        <v>5072</v>
      </c>
      <c r="K710" s="23" t="s">
        <v>5090</v>
      </c>
      <c r="L710" s="23" t="s">
        <v>4272</v>
      </c>
      <c r="M710" s="23" t="s">
        <v>5091</v>
      </c>
      <c r="N710" s="23" t="s">
        <v>5827</v>
      </c>
      <c r="O710" s="23" t="s">
        <v>5717</v>
      </c>
      <c r="P710" s="3">
        <v>41123</v>
      </c>
      <c r="Q710" s="37" t="s">
        <v>458</v>
      </c>
      <c r="R710" s="23" t="s">
        <v>10812</v>
      </c>
      <c r="S710" s="23" t="s">
        <v>10813</v>
      </c>
      <c r="T710" s="37" t="s">
        <v>4074</v>
      </c>
      <c r="U710" t="s">
        <v>15183</v>
      </c>
      <c r="V710" s="237">
        <v>20</v>
      </c>
      <c r="W710">
        <v>14</v>
      </c>
      <c r="X710">
        <v>29</v>
      </c>
      <c r="Y710">
        <v>42</v>
      </c>
      <c r="Z710">
        <v>5</v>
      </c>
      <c r="AA710">
        <v>3</v>
      </c>
      <c r="AC710" s="26" t="str">
        <f t="shared" si="22"/>
        <v>20º14'29''</v>
      </c>
      <c r="AD710" s="26" t="str">
        <f t="shared" si="23"/>
        <v>42º5'3''</v>
      </c>
    </row>
    <row r="711" spans="1:30" ht="18" customHeight="1">
      <c r="A711" s="23">
        <v>3928</v>
      </c>
      <c r="B711" s="23">
        <v>3928</v>
      </c>
      <c r="C711" s="3">
        <v>41103</v>
      </c>
      <c r="D711" s="3">
        <v>41148</v>
      </c>
      <c r="E711" s="23" t="s">
        <v>1321</v>
      </c>
      <c r="F711" s="23" t="s">
        <v>1322</v>
      </c>
      <c r="G711" s="23" t="s">
        <v>171</v>
      </c>
      <c r="H711" s="23" t="s">
        <v>6273</v>
      </c>
      <c r="I711" s="3">
        <v>41136</v>
      </c>
      <c r="J711" s="23" t="s">
        <v>5072</v>
      </c>
      <c r="K711" s="23" t="s">
        <v>5092</v>
      </c>
      <c r="L711" s="23" t="s">
        <v>4272</v>
      </c>
      <c r="M711" s="23" t="s">
        <v>5093</v>
      </c>
      <c r="N711" s="23" t="s">
        <v>6274</v>
      </c>
      <c r="O711" s="23" t="s">
        <v>6275</v>
      </c>
      <c r="P711" s="3">
        <v>41137</v>
      </c>
      <c r="Q711" s="37" t="s">
        <v>458</v>
      </c>
      <c r="R711" s="23" t="s">
        <v>10814</v>
      </c>
      <c r="S711" s="23" t="s">
        <v>10815</v>
      </c>
      <c r="T711" s="37" t="s">
        <v>4074</v>
      </c>
      <c r="U711" t="s">
        <v>4238</v>
      </c>
      <c r="V711" s="237">
        <v>20</v>
      </c>
      <c r="W711">
        <v>15</v>
      </c>
      <c r="X711">
        <v>56</v>
      </c>
      <c r="Y711">
        <v>42</v>
      </c>
      <c r="Z711">
        <v>4</v>
      </c>
      <c r="AA711">
        <v>56</v>
      </c>
      <c r="AC711" s="26" t="str">
        <f t="shared" si="22"/>
        <v>20º15'56''</v>
      </c>
      <c r="AD711" s="26" t="str">
        <f t="shared" si="23"/>
        <v>42º4'56''</v>
      </c>
    </row>
    <row r="712" spans="1:30" ht="18" customHeight="1">
      <c r="A712" s="23">
        <v>3926</v>
      </c>
      <c r="B712" s="23">
        <v>3926</v>
      </c>
      <c r="C712" s="3">
        <v>41103</v>
      </c>
      <c r="D712" s="3">
        <v>41148</v>
      </c>
      <c r="E712" s="23" t="s">
        <v>1321</v>
      </c>
      <c r="F712" s="23" t="s">
        <v>1322</v>
      </c>
      <c r="G712" s="23" t="s">
        <v>171</v>
      </c>
      <c r="H712" s="23" t="s">
        <v>5828</v>
      </c>
      <c r="I712" s="3">
        <v>41122</v>
      </c>
      <c r="J712" s="23" t="s">
        <v>5072</v>
      </c>
      <c r="K712" s="23" t="s">
        <v>5094</v>
      </c>
      <c r="L712" s="23" t="s">
        <v>4272</v>
      </c>
      <c r="M712" s="23" t="s">
        <v>5095</v>
      </c>
      <c r="N712" s="23" t="s">
        <v>5829</v>
      </c>
      <c r="O712" s="23" t="s">
        <v>5712</v>
      </c>
      <c r="P712" s="3">
        <v>41123</v>
      </c>
      <c r="Q712" s="37" t="s">
        <v>458</v>
      </c>
      <c r="R712" s="23" t="s">
        <v>10816</v>
      </c>
      <c r="S712" s="23" t="s">
        <v>10817</v>
      </c>
      <c r="T712" s="37" t="s">
        <v>4074</v>
      </c>
      <c r="U712" t="s">
        <v>4238</v>
      </c>
      <c r="V712" s="237">
        <v>20</v>
      </c>
      <c r="W712">
        <v>15</v>
      </c>
      <c r="X712">
        <v>39</v>
      </c>
      <c r="Y712">
        <v>42</v>
      </c>
      <c r="Z712">
        <v>1</v>
      </c>
      <c r="AA712">
        <v>57</v>
      </c>
      <c r="AC712" s="26" t="str">
        <f t="shared" si="22"/>
        <v>20º15'39''</v>
      </c>
      <c r="AD712" s="26" t="str">
        <f t="shared" si="23"/>
        <v>42º1'57''</v>
      </c>
    </row>
    <row r="713" spans="1:30" ht="18" customHeight="1">
      <c r="A713" s="23">
        <v>3925</v>
      </c>
      <c r="B713" s="23">
        <v>3925</v>
      </c>
      <c r="C713" s="3">
        <v>41103</v>
      </c>
      <c r="D713" s="3">
        <v>41148</v>
      </c>
      <c r="E713" s="23" t="s">
        <v>1321</v>
      </c>
      <c r="F713" s="23" t="s">
        <v>1322</v>
      </c>
      <c r="G713" s="23" t="s">
        <v>171</v>
      </c>
      <c r="H713" s="23" t="s">
        <v>5830</v>
      </c>
      <c r="I713" s="3">
        <v>41122</v>
      </c>
      <c r="J713" s="23" t="s">
        <v>5072</v>
      </c>
      <c r="K713" s="23" t="s">
        <v>5096</v>
      </c>
      <c r="L713" s="23" t="s">
        <v>4272</v>
      </c>
      <c r="M713" s="23" t="s">
        <v>5097</v>
      </c>
      <c r="N713" s="23" t="s">
        <v>5831</v>
      </c>
      <c r="O713" s="23" t="s">
        <v>5719</v>
      </c>
      <c r="P713" s="3">
        <v>41123</v>
      </c>
      <c r="Q713" s="37" t="s">
        <v>458</v>
      </c>
      <c r="R713" s="23" t="s">
        <v>10818</v>
      </c>
      <c r="S713" s="23" t="s">
        <v>10819</v>
      </c>
      <c r="T713" s="37" t="s">
        <v>4074</v>
      </c>
      <c r="U713" t="s">
        <v>15047</v>
      </c>
      <c r="V713" s="237">
        <v>20</v>
      </c>
      <c r="W713">
        <v>15</v>
      </c>
      <c r="X713">
        <v>30</v>
      </c>
      <c r="Y713">
        <v>42</v>
      </c>
      <c r="Z713">
        <v>1</v>
      </c>
      <c r="AA713">
        <v>48</v>
      </c>
      <c r="AC713" s="26" t="str">
        <f t="shared" si="22"/>
        <v>20º15'30''</v>
      </c>
      <c r="AD713" s="26" t="str">
        <f t="shared" si="23"/>
        <v>42º1'48''</v>
      </c>
    </row>
    <row r="714" spans="1:30" ht="18" customHeight="1">
      <c r="A714" s="23">
        <v>3924</v>
      </c>
      <c r="B714" s="23">
        <v>3924</v>
      </c>
      <c r="C714" s="3">
        <v>41103</v>
      </c>
      <c r="D714" s="3">
        <v>41148</v>
      </c>
      <c r="E714" s="23" t="s">
        <v>1321</v>
      </c>
      <c r="F714" s="23" t="s">
        <v>1322</v>
      </c>
      <c r="G714" s="23" t="s">
        <v>171</v>
      </c>
      <c r="H714" s="23" t="s">
        <v>5649</v>
      </c>
      <c r="I714" s="3">
        <v>41121</v>
      </c>
      <c r="J714" s="23" t="s">
        <v>5072</v>
      </c>
      <c r="K714" s="23" t="s">
        <v>5098</v>
      </c>
      <c r="L714" s="23" t="s">
        <v>4272</v>
      </c>
      <c r="M714" s="23" t="s">
        <v>5099</v>
      </c>
      <c r="N714" s="23" t="s">
        <v>5832</v>
      </c>
      <c r="O714" s="23" t="s">
        <v>5712</v>
      </c>
      <c r="P714" s="3">
        <v>41122</v>
      </c>
      <c r="Q714" s="37" t="s">
        <v>458</v>
      </c>
      <c r="R714" s="23" t="s">
        <v>10820</v>
      </c>
      <c r="S714" s="23" t="s">
        <v>10821</v>
      </c>
      <c r="T714" s="37" t="s">
        <v>4074</v>
      </c>
      <c r="U714" t="s">
        <v>15028</v>
      </c>
      <c r="V714" s="237">
        <v>20</v>
      </c>
      <c r="W714">
        <v>14</v>
      </c>
      <c r="X714">
        <v>28</v>
      </c>
      <c r="Y714">
        <v>42</v>
      </c>
      <c r="Z714">
        <v>2</v>
      </c>
      <c r="AA714">
        <v>26</v>
      </c>
      <c r="AC714" s="26" t="str">
        <f t="shared" si="22"/>
        <v>20º14'28''</v>
      </c>
      <c r="AD714" s="26" t="str">
        <f t="shared" si="23"/>
        <v>42º2'26''</v>
      </c>
    </row>
    <row r="715" spans="1:30" ht="18" customHeight="1">
      <c r="A715" s="23">
        <v>3923</v>
      </c>
      <c r="B715" s="23">
        <v>3923</v>
      </c>
      <c r="C715" s="3">
        <v>41103</v>
      </c>
      <c r="D715" s="3">
        <v>41148</v>
      </c>
      <c r="E715" s="23" t="s">
        <v>1321</v>
      </c>
      <c r="F715" s="23" t="s">
        <v>1322</v>
      </c>
      <c r="G715" s="23" t="s">
        <v>5054</v>
      </c>
      <c r="H715" s="23" t="s">
        <v>5408</v>
      </c>
      <c r="I715" s="3">
        <v>41130</v>
      </c>
      <c r="J715" s="23" t="s">
        <v>5100</v>
      </c>
      <c r="K715" s="23" t="s">
        <v>5101</v>
      </c>
      <c r="L715" s="23" t="s">
        <v>5102</v>
      </c>
      <c r="M715" s="23" t="s">
        <v>5103</v>
      </c>
      <c r="N715" s="23" t="s">
        <v>6094</v>
      </c>
      <c r="O715" s="23" t="s">
        <v>4994</v>
      </c>
      <c r="P715" s="3">
        <v>41131</v>
      </c>
      <c r="Q715" s="37" t="s">
        <v>458</v>
      </c>
      <c r="R715" s="23" t="s">
        <v>10822</v>
      </c>
      <c r="S715" s="23" t="s">
        <v>10823</v>
      </c>
      <c r="T715" s="37" t="s">
        <v>4074</v>
      </c>
      <c r="U715" t="s">
        <v>15050</v>
      </c>
      <c r="V715" s="237">
        <v>16</v>
      </c>
      <c r="W715">
        <v>7</v>
      </c>
      <c r="X715">
        <v>39</v>
      </c>
      <c r="Y715">
        <v>47</v>
      </c>
      <c r="Z715">
        <v>17</v>
      </c>
      <c r="AA715">
        <v>34</v>
      </c>
      <c r="AC715" s="26" t="str">
        <f t="shared" si="22"/>
        <v>16º7'39''</v>
      </c>
      <c r="AD715" s="26" t="str">
        <f t="shared" si="23"/>
        <v>47º17'34''</v>
      </c>
    </row>
    <row r="716" spans="1:30" ht="18" customHeight="1">
      <c r="A716" s="23">
        <v>3922</v>
      </c>
      <c r="B716" s="23">
        <v>3922</v>
      </c>
      <c r="C716" s="3">
        <v>41103</v>
      </c>
      <c r="D716" s="3">
        <v>41148</v>
      </c>
      <c r="E716" s="23" t="s">
        <v>1321</v>
      </c>
      <c r="F716" s="23" t="s">
        <v>1322</v>
      </c>
      <c r="G716" s="23" t="s">
        <v>5054</v>
      </c>
      <c r="H716" s="23" t="s">
        <v>5650</v>
      </c>
      <c r="I716" s="3">
        <v>41120</v>
      </c>
      <c r="J716" s="23" t="s">
        <v>5100</v>
      </c>
      <c r="K716" s="23" t="s">
        <v>5104</v>
      </c>
      <c r="L716" s="23" t="s">
        <v>5102</v>
      </c>
      <c r="M716" s="23" t="s">
        <v>5103</v>
      </c>
      <c r="N716" s="23" t="s">
        <v>5651</v>
      </c>
      <c r="O716" s="23" t="s">
        <v>5352</v>
      </c>
      <c r="P716" s="3">
        <v>41120</v>
      </c>
      <c r="Q716" s="37" t="s">
        <v>458</v>
      </c>
      <c r="R716" s="23" t="s">
        <v>10824</v>
      </c>
      <c r="S716" s="23" t="s">
        <v>10825</v>
      </c>
      <c r="T716" s="37" t="s">
        <v>4074</v>
      </c>
      <c r="U716" t="s">
        <v>15040</v>
      </c>
      <c r="V716" s="237">
        <v>16</v>
      </c>
      <c r="W716">
        <v>1</v>
      </c>
      <c r="X716">
        <v>34</v>
      </c>
      <c r="Y716">
        <v>47</v>
      </c>
      <c r="Z716">
        <v>5</v>
      </c>
      <c r="AA716">
        <v>16</v>
      </c>
      <c r="AC716" s="26" t="str">
        <f t="shared" si="22"/>
        <v>16º1'34''</v>
      </c>
      <c r="AD716" s="26" t="str">
        <f t="shared" si="23"/>
        <v>47º5'16''</v>
      </c>
    </row>
    <row r="717" spans="1:30" ht="18" customHeight="1">
      <c r="A717" s="23">
        <v>3921</v>
      </c>
      <c r="B717" s="23">
        <v>3921</v>
      </c>
      <c r="C717" s="3">
        <v>41103</v>
      </c>
      <c r="D717" s="3">
        <v>41148</v>
      </c>
      <c r="E717" s="23" t="s">
        <v>1321</v>
      </c>
      <c r="F717" s="23" t="s">
        <v>1322</v>
      </c>
      <c r="G717" s="23" t="s">
        <v>5055</v>
      </c>
      <c r="H717" s="23" t="s">
        <v>5337</v>
      </c>
      <c r="I717" s="3">
        <v>41127</v>
      </c>
      <c r="J717" s="23" t="s">
        <v>5105</v>
      </c>
      <c r="K717" s="23" t="s">
        <v>5106</v>
      </c>
      <c r="L717" s="23" t="s">
        <v>5107</v>
      </c>
      <c r="M717" s="23" t="s">
        <v>5108</v>
      </c>
      <c r="N717" s="23" t="s">
        <v>5833</v>
      </c>
      <c r="O717" s="23" t="s">
        <v>5727</v>
      </c>
      <c r="P717" s="3">
        <v>41127</v>
      </c>
      <c r="Q717" s="37" t="s">
        <v>458</v>
      </c>
      <c r="R717" s="23" t="s">
        <v>10826</v>
      </c>
      <c r="S717" s="23" t="s">
        <v>10827</v>
      </c>
      <c r="T717" s="37" t="s">
        <v>4074</v>
      </c>
      <c r="U717" t="s">
        <v>15045</v>
      </c>
      <c r="V717" s="237">
        <v>22</v>
      </c>
      <c r="W717">
        <v>19</v>
      </c>
      <c r="X717">
        <v>22</v>
      </c>
      <c r="Y717">
        <v>46</v>
      </c>
      <c r="Z717">
        <v>3</v>
      </c>
      <c r="AA717">
        <v>42</v>
      </c>
      <c r="AC717" s="26" t="str">
        <f t="shared" si="22"/>
        <v>22º19'22''</v>
      </c>
      <c r="AD717" s="26" t="str">
        <f t="shared" si="23"/>
        <v>46º3'42''</v>
      </c>
    </row>
    <row r="718" spans="1:30" ht="18" customHeight="1">
      <c r="A718" s="23">
        <v>3920</v>
      </c>
      <c r="B718" s="23">
        <v>3920</v>
      </c>
      <c r="C718" s="3">
        <v>41103</v>
      </c>
      <c r="D718" s="3">
        <v>41148</v>
      </c>
      <c r="E718" s="23" t="s">
        <v>1321</v>
      </c>
      <c r="F718" s="23" t="s">
        <v>1322</v>
      </c>
      <c r="G718" s="23" t="s">
        <v>5055</v>
      </c>
      <c r="H718" s="23" t="s">
        <v>5269</v>
      </c>
      <c r="I718" s="3">
        <v>41128</v>
      </c>
      <c r="J718" s="23" t="s">
        <v>5105</v>
      </c>
      <c r="K718" s="23" t="s">
        <v>15184</v>
      </c>
      <c r="L718" s="23" t="s">
        <v>5107</v>
      </c>
      <c r="M718" s="23" t="s">
        <v>5109</v>
      </c>
      <c r="N718" s="23" t="s">
        <v>5926</v>
      </c>
      <c r="O718" s="23" t="s">
        <v>5727</v>
      </c>
      <c r="P718" s="3">
        <v>41128</v>
      </c>
      <c r="Q718" s="37" t="s">
        <v>458</v>
      </c>
      <c r="R718" s="23" t="s">
        <v>10828</v>
      </c>
      <c r="S718" s="23" t="s">
        <v>10829</v>
      </c>
      <c r="T718" s="37" t="s">
        <v>15024</v>
      </c>
      <c r="U718" t="s">
        <v>15170</v>
      </c>
      <c r="V718" s="237">
        <v>22</v>
      </c>
      <c r="W718">
        <v>11</v>
      </c>
      <c r="X718">
        <v>18</v>
      </c>
      <c r="Y718">
        <v>46</v>
      </c>
      <c r="Z718">
        <v>14</v>
      </c>
      <c r="AA718">
        <v>22</v>
      </c>
      <c r="AC718" s="26" t="str">
        <f t="shared" si="22"/>
        <v>22º11'18''</v>
      </c>
      <c r="AD718" s="26" t="str">
        <f t="shared" si="23"/>
        <v>46º14'22''</v>
      </c>
    </row>
    <row r="719" spans="1:30" ht="18" customHeight="1">
      <c r="A719" s="23">
        <v>3919</v>
      </c>
      <c r="B719" s="23">
        <v>3919</v>
      </c>
      <c r="C719" s="3">
        <v>41103</v>
      </c>
      <c r="D719" s="3">
        <v>41148</v>
      </c>
      <c r="E719" s="23" t="s">
        <v>1321</v>
      </c>
      <c r="F719" s="23" t="s">
        <v>1322</v>
      </c>
      <c r="G719" s="23" t="s">
        <v>5055</v>
      </c>
      <c r="H719" s="23" t="s">
        <v>5270</v>
      </c>
      <c r="I719" s="3">
        <v>41127</v>
      </c>
      <c r="J719" s="23" t="s">
        <v>5105</v>
      </c>
      <c r="K719" s="23" t="s">
        <v>5110</v>
      </c>
      <c r="L719" s="23" t="s">
        <v>5107</v>
      </c>
      <c r="M719" s="23" t="s">
        <v>5111</v>
      </c>
      <c r="N719" s="23" t="s">
        <v>5927</v>
      </c>
      <c r="O719" s="23" t="s">
        <v>5875</v>
      </c>
      <c r="P719" s="3">
        <v>41127</v>
      </c>
      <c r="Q719" s="37" t="s">
        <v>458</v>
      </c>
      <c r="R719" s="23" t="s">
        <v>10830</v>
      </c>
      <c r="S719" s="23" t="s">
        <v>10831</v>
      </c>
      <c r="T719" s="37" t="s">
        <v>4074</v>
      </c>
      <c r="U719" t="s">
        <v>5145</v>
      </c>
      <c r="V719" s="237">
        <v>22</v>
      </c>
      <c r="W719">
        <v>15</v>
      </c>
      <c r="X719">
        <v>25</v>
      </c>
      <c r="Y719">
        <v>46</v>
      </c>
      <c r="Z719">
        <v>8</v>
      </c>
      <c r="AA719">
        <v>48</v>
      </c>
      <c r="AC719" s="26" t="str">
        <f t="shared" si="22"/>
        <v>22º15'25''</v>
      </c>
      <c r="AD719" s="26" t="str">
        <f t="shared" si="23"/>
        <v>46º8'48''</v>
      </c>
    </row>
    <row r="720" spans="1:30" ht="18" customHeight="1">
      <c r="A720" s="23">
        <v>3918</v>
      </c>
      <c r="B720" s="23">
        <v>3918</v>
      </c>
      <c r="C720" s="3">
        <v>41103</v>
      </c>
      <c r="D720" s="3">
        <v>41148</v>
      </c>
      <c r="E720" s="23" t="s">
        <v>1321</v>
      </c>
      <c r="F720" s="23" t="s">
        <v>1322</v>
      </c>
      <c r="G720" s="23" t="s">
        <v>5055</v>
      </c>
      <c r="H720" s="23" t="s">
        <v>5271</v>
      </c>
      <c r="I720" s="3">
        <v>41152</v>
      </c>
      <c r="J720" s="23" t="s">
        <v>5105</v>
      </c>
      <c r="K720" s="23" t="s">
        <v>5112</v>
      </c>
      <c r="L720" s="23" t="s">
        <v>5107</v>
      </c>
      <c r="M720" s="23" t="s">
        <v>5113</v>
      </c>
      <c r="N720" s="23" t="s">
        <v>5834</v>
      </c>
      <c r="O720" s="23" t="s">
        <v>5835</v>
      </c>
      <c r="P720" s="3">
        <v>41127</v>
      </c>
      <c r="Q720" s="37" t="s">
        <v>458</v>
      </c>
      <c r="R720" s="23" t="s">
        <v>10832</v>
      </c>
      <c r="S720" s="23" t="s">
        <v>10833</v>
      </c>
      <c r="T720" s="37" t="s">
        <v>4074</v>
      </c>
      <c r="U720" t="s">
        <v>15185</v>
      </c>
      <c r="V720" s="237">
        <v>22</v>
      </c>
      <c r="W720">
        <v>16</v>
      </c>
      <c r="X720">
        <v>41</v>
      </c>
      <c r="Y720">
        <v>46</v>
      </c>
      <c r="Z720">
        <v>9</v>
      </c>
      <c r="AA720">
        <v>26</v>
      </c>
      <c r="AC720" s="26" t="str">
        <f t="shared" si="22"/>
        <v>22º16'41''</v>
      </c>
      <c r="AD720" s="26" t="str">
        <f t="shared" si="23"/>
        <v>46º9'26''</v>
      </c>
    </row>
    <row r="721" spans="1:30" ht="18" customHeight="1">
      <c r="A721" s="23">
        <v>3917</v>
      </c>
      <c r="B721" s="23">
        <v>3917</v>
      </c>
      <c r="C721" s="3">
        <v>41103</v>
      </c>
      <c r="D721" s="3">
        <v>41148</v>
      </c>
      <c r="E721" s="23" t="s">
        <v>1321</v>
      </c>
      <c r="F721" s="23" t="s">
        <v>1322</v>
      </c>
      <c r="G721" s="23" t="s">
        <v>5055</v>
      </c>
      <c r="H721" s="23" t="s">
        <v>5272</v>
      </c>
      <c r="I721" s="3">
        <v>41146</v>
      </c>
      <c r="J721" s="23" t="s">
        <v>5105</v>
      </c>
      <c r="K721" s="23" t="s">
        <v>5114</v>
      </c>
      <c r="L721" s="23" t="s">
        <v>5107</v>
      </c>
      <c r="M721" s="23" t="s">
        <v>5115</v>
      </c>
      <c r="N721" s="23" t="s">
        <v>5836</v>
      </c>
      <c r="O721" s="23" t="s">
        <v>5727</v>
      </c>
      <c r="P721" s="3">
        <v>41123</v>
      </c>
      <c r="Q721" s="37" t="s">
        <v>458</v>
      </c>
      <c r="R721" s="23" t="s">
        <v>10834</v>
      </c>
      <c r="S721" s="23" t="s">
        <v>10835</v>
      </c>
      <c r="T721" s="37" t="s">
        <v>4074</v>
      </c>
      <c r="U721" s="23" t="s">
        <v>458</v>
      </c>
      <c r="V721" s="237">
        <v>22</v>
      </c>
      <c r="W721">
        <v>16</v>
      </c>
      <c r="X721">
        <v>34</v>
      </c>
      <c r="Y721">
        <v>46</v>
      </c>
      <c r="Z721">
        <v>9</v>
      </c>
      <c r="AA721">
        <v>49</v>
      </c>
      <c r="AC721" s="26" t="str">
        <f t="shared" si="22"/>
        <v>22º16'34''</v>
      </c>
      <c r="AD721" s="26" t="str">
        <f t="shared" si="23"/>
        <v>46º9'49''</v>
      </c>
    </row>
    <row r="722" spans="1:30" ht="18" customHeight="1">
      <c r="A722" s="23">
        <v>3916</v>
      </c>
      <c r="B722" s="23">
        <v>3916</v>
      </c>
      <c r="C722" s="3">
        <v>41103</v>
      </c>
      <c r="D722" s="3">
        <v>41148</v>
      </c>
      <c r="E722" s="23" t="s">
        <v>1321</v>
      </c>
      <c r="F722" s="23" t="s">
        <v>1322</v>
      </c>
      <c r="G722" s="23" t="s">
        <v>5055</v>
      </c>
      <c r="H722" s="23" t="s">
        <v>5273</v>
      </c>
      <c r="I722" s="3">
        <v>41152</v>
      </c>
      <c r="J722" s="23" t="s">
        <v>5105</v>
      </c>
      <c r="K722" s="23" t="s">
        <v>5116</v>
      </c>
      <c r="L722" s="23" t="s">
        <v>5107</v>
      </c>
      <c r="M722" s="23" t="s">
        <v>5117</v>
      </c>
      <c r="N722" s="23" t="s">
        <v>5837</v>
      </c>
      <c r="O722" s="23" t="s">
        <v>5727</v>
      </c>
      <c r="P722" s="3">
        <v>41124</v>
      </c>
      <c r="Q722" s="37" t="s">
        <v>458</v>
      </c>
      <c r="R722" s="23" t="s">
        <v>10836</v>
      </c>
      <c r="S722" s="23" t="s">
        <v>10837</v>
      </c>
      <c r="T722" s="37" t="s">
        <v>4074</v>
      </c>
      <c r="U722" t="s">
        <v>15186</v>
      </c>
      <c r="V722" s="237">
        <v>22</v>
      </c>
      <c r="W722">
        <v>16</v>
      </c>
      <c r="X722">
        <v>21</v>
      </c>
      <c r="Y722">
        <v>46</v>
      </c>
      <c r="Z722">
        <v>9</v>
      </c>
      <c r="AA722">
        <v>46</v>
      </c>
      <c r="AC722" s="26" t="str">
        <f t="shared" si="22"/>
        <v>22º16'21''</v>
      </c>
      <c r="AD722" s="26" t="str">
        <f t="shared" si="23"/>
        <v>46º9'46''</v>
      </c>
    </row>
    <row r="723" spans="1:30" ht="18" customHeight="1">
      <c r="A723" s="23">
        <v>3908</v>
      </c>
      <c r="B723" s="23">
        <v>3908</v>
      </c>
      <c r="C723" s="3">
        <v>41101</v>
      </c>
      <c r="D723" s="3">
        <v>41146</v>
      </c>
      <c r="E723" s="23" t="s">
        <v>1321</v>
      </c>
      <c r="F723" s="23" t="s">
        <v>1322</v>
      </c>
      <c r="G723" s="23" t="s">
        <v>5060</v>
      </c>
      <c r="H723" s="23" t="s">
        <v>5338</v>
      </c>
      <c r="I723" s="3">
        <v>41116</v>
      </c>
      <c r="J723" s="23" t="s">
        <v>5118</v>
      </c>
      <c r="K723" s="23" t="s">
        <v>5119</v>
      </c>
      <c r="L723" s="23" t="s">
        <v>5120</v>
      </c>
      <c r="M723" s="23" t="s">
        <v>5121</v>
      </c>
      <c r="N723" s="23" t="s">
        <v>5409</v>
      </c>
      <c r="O723" s="23" t="s">
        <v>4973</v>
      </c>
      <c r="P723" s="3">
        <v>41120</v>
      </c>
      <c r="Q723" s="37" t="s">
        <v>458</v>
      </c>
      <c r="R723" s="23" t="s">
        <v>10838</v>
      </c>
      <c r="S723" s="23" t="s">
        <v>10839</v>
      </c>
      <c r="T723" s="37" t="s">
        <v>4074</v>
      </c>
      <c r="U723" t="s">
        <v>15040</v>
      </c>
      <c r="V723" s="237">
        <v>21</v>
      </c>
      <c r="W723">
        <v>5</v>
      </c>
      <c r="X723">
        <v>52</v>
      </c>
      <c r="Y723">
        <v>45</v>
      </c>
      <c r="Z723">
        <v>32</v>
      </c>
      <c r="AA723">
        <v>59</v>
      </c>
      <c r="AC723" s="26" t="str">
        <f t="shared" si="22"/>
        <v>21º5'52''</v>
      </c>
      <c r="AD723" s="26" t="str">
        <f t="shared" si="23"/>
        <v>45º32'59''</v>
      </c>
    </row>
    <row r="724" spans="1:30" ht="18" customHeight="1">
      <c r="A724" s="23" t="s">
        <v>5838</v>
      </c>
      <c r="B724" s="23">
        <v>3909</v>
      </c>
      <c r="C724" s="3">
        <v>41101</v>
      </c>
      <c r="D724" s="3">
        <v>41146</v>
      </c>
      <c r="E724" s="23" t="s">
        <v>1385</v>
      </c>
      <c r="F724" s="23" t="s">
        <v>1322</v>
      </c>
      <c r="G724" s="23" t="s">
        <v>5060</v>
      </c>
      <c r="H724" s="23" t="s">
        <v>458</v>
      </c>
      <c r="I724" s="23" t="s">
        <v>458</v>
      </c>
      <c r="J724" s="23" t="s">
        <v>5122</v>
      </c>
      <c r="K724" s="23" t="s">
        <v>5123</v>
      </c>
      <c r="L724" s="23" t="s">
        <v>5120</v>
      </c>
      <c r="M724" s="23" t="s">
        <v>5124</v>
      </c>
      <c r="N724" s="23" t="s">
        <v>458</v>
      </c>
      <c r="O724" s="23" t="s">
        <v>458</v>
      </c>
      <c r="P724" s="23" t="s">
        <v>458</v>
      </c>
      <c r="Q724" s="37" t="s">
        <v>458</v>
      </c>
      <c r="R724" s="23" t="s">
        <v>458</v>
      </c>
      <c r="S724" s="23" t="s">
        <v>10840</v>
      </c>
      <c r="T724" s="37" t="s">
        <v>15024</v>
      </c>
      <c r="U724" s="37" t="s">
        <v>458</v>
      </c>
      <c r="V724" s="237" t="s">
        <v>458</v>
      </c>
      <c r="W724" s="23" t="s">
        <v>458</v>
      </c>
      <c r="X724" s="23" t="s">
        <v>458</v>
      </c>
      <c r="Y724" s="23" t="s">
        <v>458</v>
      </c>
      <c r="Z724" s="23" t="s">
        <v>458</v>
      </c>
      <c r="AA724" s="23" t="s">
        <v>458</v>
      </c>
      <c r="AC724" s="26" t="str">
        <f t="shared" si="22"/>
        <v>-º-'-''</v>
      </c>
      <c r="AD724" s="26" t="str">
        <f t="shared" si="23"/>
        <v>-º-'-''</v>
      </c>
    </row>
    <row r="725" spans="1:30" ht="18" customHeight="1">
      <c r="A725" s="23">
        <v>3910</v>
      </c>
      <c r="B725" s="23">
        <v>3910</v>
      </c>
      <c r="C725" s="3">
        <v>41101</v>
      </c>
      <c r="D725" s="3">
        <v>41146</v>
      </c>
      <c r="E725" s="23" t="s">
        <v>1321</v>
      </c>
      <c r="F725" s="23" t="s">
        <v>1322</v>
      </c>
      <c r="G725" s="23" t="s">
        <v>5060</v>
      </c>
      <c r="H725" s="23" t="s">
        <v>5459</v>
      </c>
      <c r="I725" s="3">
        <v>41120</v>
      </c>
      <c r="J725" s="23" t="s">
        <v>5125</v>
      </c>
      <c r="K725" s="23" t="s">
        <v>5126</v>
      </c>
      <c r="L725" s="23" t="s">
        <v>5120</v>
      </c>
      <c r="M725" s="23" t="s">
        <v>5127</v>
      </c>
      <c r="N725" s="23" t="s">
        <v>5652</v>
      </c>
      <c r="O725" s="23" t="s">
        <v>4973</v>
      </c>
      <c r="P725" s="3">
        <v>41122</v>
      </c>
      <c r="Q725" s="37" t="s">
        <v>458</v>
      </c>
      <c r="R725" s="23" t="s">
        <v>10841</v>
      </c>
      <c r="S725" s="23" t="s">
        <v>10842</v>
      </c>
      <c r="T725" s="37" t="s">
        <v>4074</v>
      </c>
      <c r="U725" t="s">
        <v>15040</v>
      </c>
      <c r="V725" s="237">
        <v>21</v>
      </c>
      <c r="W725">
        <v>6</v>
      </c>
      <c r="X725">
        <v>58</v>
      </c>
      <c r="Y725">
        <v>45</v>
      </c>
      <c r="Z725">
        <v>33</v>
      </c>
      <c r="AA725">
        <v>24</v>
      </c>
      <c r="AC725" s="26" t="str">
        <f t="shared" si="22"/>
        <v>21º6'58''</v>
      </c>
      <c r="AD725" s="26" t="str">
        <f t="shared" si="23"/>
        <v>45º33'24''</v>
      </c>
    </row>
    <row r="726" spans="1:30" ht="18" customHeight="1">
      <c r="A726" s="23">
        <v>3911</v>
      </c>
      <c r="B726" s="23">
        <v>3911</v>
      </c>
      <c r="C726" s="3">
        <v>41101</v>
      </c>
      <c r="D726" s="3">
        <v>41146</v>
      </c>
      <c r="E726" s="23" t="s">
        <v>1321</v>
      </c>
      <c r="F726" s="23" t="s">
        <v>1322</v>
      </c>
      <c r="G726" s="23" t="s">
        <v>5060</v>
      </c>
      <c r="H726" s="23" t="s">
        <v>5653</v>
      </c>
      <c r="I726" s="3">
        <v>41122</v>
      </c>
      <c r="J726" s="23" t="s">
        <v>5128</v>
      </c>
      <c r="K726" s="23" t="s">
        <v>5129</v>
      </c>
      <c r="L726" s="23" t="s">
        <v>5120</v>
      </c>
      <c r="M726" s="23" t="s">
        <v>5130</v>
      </c>
      <c r="N726" s="23" t="s">
        <v>5839</v>
      </c>
      <c r="O726" s="23" t="s">
        <v>5716</v>
      </c>
      <c r="P726" s="3">
        <v>41123</v>
      </c>
      <c r="Q726" s="37" t="s">
        <v>458</v>
      </c>
      <c r="R726" s="23" t="s">
        <v>10843</v>
      </c>
      <c r="S726" s="23" t="s">
        <v>10844</v>
      </c>
      <c r="T726" s="37" t="s">
        <v>4074</v>
      </c>
      <c r="U726" t="s">
        <v>15187</v>
      </c>
      <c r="V726" s="237">
        <v>21</v>
      </c>
      <c r="W726">
        <v>4</v>
      </c>
      <c r="X726">
        <v>56</v>
      </c>
      <c r="Y726">
        <v>45</v>
      </c>
      <c r="Z726">
        <v>34</v>
      </c>
      <c r="AA726">
        <v>36</v>
      </c>
      <c r="AC726" s="26" t="str">
        <f t="shared" si="22"/>
        <v>21º4'56''</v>
      </c>
      <c r="AD726" s="26" t="str">
        <f t="shared" si="23"/>
        <v>45º34'36''</v>
      </c>
    </row>
    <row r="727" spans="1:30" ht="18" customHeight="1">
      <c r="A727" s="23">
        <v>3912</v>
      </c>
      <c r="B727" s="23">
        <v>3912</v>
      </c>
      <c r="C727" s="3">
        <v>41101</v>
      </c>
      <c r="D727" s="3">
        <v>41146</v>
      </c>
      <c r="E727" s="23" t="s">
        <v>1321</v>
      </c>
      <c r="F727" s="23" t="s">
        <v>1322</v>
      </c>
      <c r="G727" s="23" t="s">
        <v>5060</v>
      </c>
      <c r="H727" s="23" t="s">
        <v>5339</v>
      </c>
      <c r="I727" s="3">
        <v>41122</v>
      </c>
      <c r="J727" s="23" t="s">
        <v>5131</v>
      </c>
      <c r="K727" s="23" t="s">
        <v>15188</v>
      </c>
      <c r="L727" s="23" t="s">
        <v>5120</v>
      </c>
      <c r="M727" s="23" t="s">
        <v>5132</v>
      </c>
      <c r="N727" s="23" t="s">
        <v>5840</v>
      </c>
      <c r="O727" s="23" t="s">
        <v>5841</v>
      </c>
      <c r="P727" s="3">
        <v>41122</v>
      </c>
      <c r="Q727" s="37" t="s">
        <v>458</v>
      </c>
      <c r="R727" s="23" t="s">
        <v>10845</v>
      </c>
      <c r="S727" s="23" t="s">
        <v>10846</v>
      </c>
      <c r="T727" s="37" t="s">
        <v>4074</v>
      </c>
      <c r="U727" t="s">
        <v>15189</v>
      </c>
      <c r="V727" s="237">
        <v>21</v>
      </c>
      <c r="W727">
        <v>4</v>
      </c>
      <c r="X727">
        <v>19</v>
      </c>
      <c r="Y727">
        <v>45</v>
      </c>
      <c r="Z727">
        <v>34</v>
      </c>
      <c r="AA727">
        <v>15</v>
      </c>
      <c r="AC727" s="26" t="str">
        <f t="shared" si="22"/>
        <v>21º4'19''</v>
      </c>
      <c r="AD727" s="26" t="str">
        <f t="shared" si="23"/>
        <v>45º34'15''</v>
      </c>
    </row>
    <row r="728" spans="1:30" ht="18" customHeight="1">
      <c r="A728" s="23">
        <v>3913</v>
      </c>
      <c r="B728" s="23">
        <v>3913</v>
      </c>
      <c r="C728" s="3">
        <v>41101</v>
      </c>
      <c r="D728" s="3">
        <v>41146</v>
      </c>
      <c r="E728" s="23" t="s">
        <v>1321</v>
      </c>
      <c r="F728" s="23" t="s">
        <v>1322</v>
      </c>
      <c r="G728" s="23" t="s">
        <v>5060</v>
      </c>
      <c r="H728" s="23" t="s">
        <v>5340</v>
      </c>
      <c r="I728" s="3">
        <v>41115</v>
      </c>
      <c r="J728" s="23" t="s">
        <v>5133</v>
      </c>
      <c r="K728" s="23" t="s">
        <v>5134</v>
      </c>
      <c r="L728" s="23" t="s">
        <v>5120</v>
      </c>
      <c r="M728" s="23" t="s">
        <v>5135</v>
      </c>
      <c r="N728" s="23" t="s">
        <v>5654</v>
      </c>
      <c r="O728" s="23" t="s">
        <v>5147</v>
      </c>
      <c r="P728" s="3">
        <v>41115</v>
      </c>
      <c r="Q728" s="37" t="s">
        <v>458</v>
      </c>
      <c r="R728" s="23" t="s">
        <v>10847</v>
      </c>
      <c r="S728" s="23" t="s">
        <v>10848</v>
      </c>
      <c r="T728" s="37" t="s">
        <v>4074</v>
      </c>
      <c r="U728" t="s">
        <v>15162</v>
      </c>
      <c r="V728" s="237">
        <v>21</v>
      </c>
      <c r="W728">
        <v>6</v>
      </c>
      <c r="X728">
        <v>9</v>
      </c>
      <c r="Y728">
        <v>45</v>
      </c>
      <c r="Z728">
        <v>33</v>
      </c>
      <c r="AA728">
        <v>0</v>
      </c>
      <c r="AC728" s="26" t="str">
        <f t="shared" si="22"/>
        <v>21º6'9''</v>
      </c>
      <c r="AD728" s="26" t="str">
        <f t="shared" si="23"/>
        <v>45º33'0''</v>
      </c>
    </row>
    <row r="729" spans="1:30" ht="18" customHeight="1">
      <c r="A729" s="23">
        <v>3915</v>
      </c>
      <c r="B729" s="23">
        <v>3915</v>
      </c>
      <c r="C729" s="3">
        <v>41103</v>
      </c>
      <c r="D729" s="3">
        <v>41148</v>
      </c>
      <c r="E729" s="23" t="s">
        <v>1321</v>
      </c>
      <c r="F729" s="23" t="s">
        <v>1322</v>
      </c>
      <c r="G729" s="23" t="s">
        <v>5060</v>
      </c>
      <c r="H729" s="23" t="s">
        <v>5341</v>
      </c>
      <c r="I729" s="3">
        <v>41114</v>
      </c>
      <c r="J729" s="23" t="s">
        <v>5136</v>
      </c>
      <c r="K729" s="23" t="s">
        <v>5137</v>
      </c>
      <c r="L729" s="23" t="s">
        <v>5120</v>
      </c>
      <c r="M729" s="23" t="s">
        <v>5138</v>
      </c>
      <c r="N729" s="23" t="s">
        <v>5342</v>
      </c>
      <c r="O729" s="23" t="s">
        <v>5147</v>
      </c>
      <c r="P729" s="3">
        <v>41115</v>
      </c>
      <c r="Q729" s="37" t="s">
        <v>458</v>
      </c>
      <c r="R729" s="23" t="s">
        <v>10849</v>
      </c>
      <c r="S729" s="23" t="s">
        <v>10850</v>
      </c>
      <c r="T729" s="37" t="s">
        <v>4074</v>
      </c>
      <c r="U729" t="s">
        <v>15190</v>
      </c>
      <c r="V729" s="237">
        <v>21</v>
      </c>
      <c r="W729">
        <v>55</v>
      </c>
      <c r="X729">
        <v>5</v>
      </c>
      <c r="Y729">
        <v>45</v>
      </c>
      <c r="Z729">
        <v>34</v>
      </c>
      <c r="AA729">
        <v>15</v>
      </c>
      <c r="AC729" s="26" t="str">
        <f t="shared" si="22"/>
        <v>21º55'5''</v>
      </c>
      <c r="AD729" s="26" t="str">
        <f t="shared" si="23"/>
        <v>45º34'15''</v>
      </c>
    </row>
    <row r="730" spans="1:30" ht="18" customHeight="1">
      <c r="A730" s="23">
        <v>3914</v>
      </c>
      <c r="B730" s="23">
        <v>3914</v>
      </c>
      <c r="C730" s="3">
        <v>41103</v>
      </c>
      <c r="D730" s="3">
        <v>41148</v>
      </c>
      <c r="E730" s="23" t="s">
        <v>1321</v>
      </c>
      <c r="F730" s="23" t="s">
        <v>1322</v>
      </c>
      <c r="G730" s="23" t="s">
        <v>5060</v>
      </c>
      <c r="H730" s="23" t="s">
        <v>5410</v>
      </c>
      <c r="I730" s="3">
        <v>41116</v>
      </c>
      <c r="J730" s="23" t="s">
        <v>5139</v>
      </c>
      <c r="K730" s="23" t="s">
        <v>5123</v>
      </c>
      <c r="L730" s="23" t="s">
        <v>5120</v>
      </c>
      <c r="M730" s="23" t="s">
        <v>5140</v>
      </c>
      <c r="N730" s="23" t="s">
        <v>5411</v>
      </c>
      <c r="O730" s="23" t="s">
        <v>5147</v>
      </c>
      <c r="P730" s="3">
        <v>41116</v>
      </c>
      <c r="Q730" s="37" t="s">
        <v>458</v>
      </c>
      <c r="R730" s="23" t="s">
        <v>10851</v>
      </c>
      <c r="S730" s="23" t="s">
        <v>10852</v>
      </c>
      <c r="T730" s="37" t="s">
        <v>4074</v>
      </c>
      <c r="U730" s="23" t="s">
        <v>458</v>
      </c>
      <c r="V730" s="237">
        <v>21</v>
      </c>
      <c r="W730">
        <v>6</v>
      </c>
      <c r="X730">
        <v>1</v>
      </c>
      <c r="Y730">
        <v>45</v>
      </c>
      <c r="Z730">
        <v>33</v>
      </c>
      <c r="AA730">
        <v>38</v>
      </c>
      <c r="AC730" s="26" t="str">
        <f t="shared" si="22"/>
        <v>21º6'1''</v>
      </c>
      <c r="AD730" s="26" t="str">
        <f t="shared" si="23"/>
        <v>45º33'38''</v>
      </c>
    </row>
    <row r="731" spans="1:30" ht="18" customHeight="1">
      <c r="A731" s="23">
        <v>3951</v>
      </c>
      <c r="B731" s="23">
        <v>3951</v>
      </c>
      <c r="C731" s="3">
        <v>41109</v>
      </c>
      <c r="D731" s="3">
        <v>41154</v>
      </c>
      <c r="E731" s="23" t="s">
        <v>1321</v>
      </c>
      <c r="F731" s="23" t="s">
        <v>1555</v>
      </c>
      <c r="G731" s="23" t="s">
        <v>1546</v>
      </c>
      <c r="H731" s="23" t="s">
        <v>5343</v>
      </c>
      <c r="I731" s="3">
        <v>41114</v>
      </c>
      <c r="J731" s="23" t="s">
        <v>5274</v>
      </c>
      <c r="K731" s="23" t="s">
        <v>5275</v>
      </c>
      <c r="L731" s="23" t="s">
        <v>5276</v>
      </c>
      <c r="M731" s="23" t="s">
        <v>15898</v>
      </c>
      <c r="N731" s="23" t="s">
        <v>5344</v>
      </c>
      <c r="O731" s="23" t="s">
        <v>4847</v>
      </c>
      <c r="P731" s="3">
        <v>41114</v>
      </c>
      <c r="Q731" s="37" t="s">
        <v>458</v>
      </c>
      <c r="R731" s="23" t="s">
        <v>10853</v>
      </c>
      <c r="S731" s="23" t="s">
        <v>10854</v>
      </c>
      <c r="T731" s="37" t="s">
        <v>4074</v>
      </c>
      <c r="U731" t="s">
        <v>15191</v>
      </c>
      <c r="V731" s="237">
        <v>19</v>
      </c>
      <c r="W731">
        <v>53</v>
      </c>
      <c r="X731">
        <v>30</v>
      </c>
      <c r="Y731">
        <v>43</v>
      </c>
      <c r="Z731">
        <v>57</v>
      </c>
      <c r="AA731">
        <v>49</v>
      </c>
      <c r="AC731" s="26" t="str">
        <f t="shared" si="22"/>
        <v>19º53'30''</v>
      </c>
      <c r="AD731" s="26" t="str">
        <f t="shared" si="23"/>
        <v>43º57'49''</v>
      </c>
    </row>
    <row r="732" spans="1:30" ht="18" customHeight="1">
      <c r="A732" s="23">
        <v>3942</v>
      </c>
      <c r="B732" s="23">
        <v>3942</v>
      </c>
      <c r="C732" s="3">
        <v>41107</v>
      </c>
      <c r="D732" s="3">
        <v>41152</v>
      </c>
      <c r="E732" s="23" t="s">
        <v>1321</v>
      </c>
      <c r="F732" s="23" t="s">
        <v>1322</v>
      </c>
      <c r="G732" s="23" t="s">
        <v>171</v>
      </c>
      <c r="H732" s="23" t="s">
        <v>5655</v>
      </c>
      <c r="I732" s="3">
        <v>41122</v>
      </c>
      <c r="J732" s="23" t="s">
        <v>5277</v>
      </c>
      <c r="K732" s="23" t="s">
        <v>5278</v>
      </c>
      <c r="L732" s="23" t="s">
        <v>4272</v>
      </c>
      <c r="M732" s="23" t="s">
        <v>5279</v>
      </c>
      <c r="N732" s="23" t="s">
        <v>5842</v>
      </c>
      <c r="O732" s="23" t="s">
        <v>1411</v>
      </c>
      <c r="P732" s="3">
        <v>41123</v>
      </c>
      <c r="Q732" s="37" t="s">
        <v>458</v>
      </c>
      <c r="R732" s="23" t="s">
        <v>10855</v>
      </c>
      <c r="S732" s="23" t="s">
        <v>10856</v>
      </c>
      <c r="T732" s="37" t="s">
        <v>4074</v>
      </c>
      <c r="U732" s="23" t="s">
        <v>458</v>
      </c>
      <c r="V732" s="237">
        <v>20</v>
      </c>
      <c r="W732">
        <v>15</v>
      </c>
      <c r="X732">
        <v>58</v>
      </c>
      <c r="Y732">
        <v>42</v>
      </c>
      <c r="Z732">
        <v>1</v>
      </c>
      <c r="AA732">
        <v>48</v>
      </c>
      <c r="AC732" s="26" t="str">
        <f t="shared" si="22"/>
        <v>20º15'58''</v>
      </c>
      <c r="AD732" s="26" t="str">
        <f t="shared" si="23"/>
        <v>42º1'48''</v>
      </c>
    </row>
    <row r="733" spans="1:30" ht="18" customHeight="1">
      <c r="A733" s="23">
        <v>3941</v>
      </c>
      <c r="B733" s="23">
        <v>3941</v>
      </c>
      <c r="C733" s="3">
        <v>41107</v>
      </c>
      <c r="D733" s="3">
        <v>41107</v>
      </c>
      <c r="E733" s="23" t="s">
        <v>1321</v>
      </c>
      <c r="F733" s="23" t="s">
        <v>1322</v>
      </c>
      <c r="G733" s="23" t="s">
        <v>171</v>
      </c>
      <c r="H733" s="23" t="s">
        <v>5843</v>
      </c>
      <c r="I733" s="3">
        <v>41122</v>
      </c>
      <c r="J733" s="23" t="s">
        <v>5280</v>
      </c>
      <c r="K733" s="23" t="s">
        <v>5281</v>
      </c>
      <c r="L733" s="23" t="s">
        <v>4272</v>
      </c>
      <c r="M733" s="23" t="s">
        <v>5282</v>
      </c>
      <c r="N733" s="23" t="s">
        <v>5844</v>
      </c>
      <c r="O733" s="23" t="s">
        <v>1411</v>
      </c>
      <c r="P733" s="3">
        <v>41123</v>
      </c>
      <c r="Q733" s="37" t="s">
        <v>458</v>
      </c>
      <c r="R733" s="23" t="s">
        <v>10857</v>
      </c>
      <c r="S733" s="23" t="s">
        <v>10858</v>
      </c>
      <c r="T733" s="37" t="s">
        <v>4074</v>
      </c>
      <c r="U733" t="s">
        <v>4257</v>
      </c>
      <c r="V733" s="237">
        <v>20</v>
      </c>
      <c r="W733">
        <v>14</v>
      </c>
      <c r="X733">
        <v>37</v>
      </c>
      <c r="Y733">
        <v>42</v>
      </c>
      <c r="Z733">
        <v>1</v>
      </c>
      <c r="AA733">
        <v>29</v>
      </c>
      <c r="AC733" s="26" t="str">
        <f t="shared" si="22"/>
        <v>20º14'37''</v>
      </c>
      <c r="AD733" s="26" t="str">
        <f t="shared" si="23"/>
        <v>42º1'29''</v>
      </c>
    </row>
    <row r="734" spans="1:30" ht="18" customHeight="1">
      <c r="A734" s="23">
        <v>3940</v>
      </c>
      <c r="B734" s="23">
        <v>3940</v>
      </c>
      <c r="C734" s="3">
        <v>41107</v>
      </c>
      <c r="D734" s="3">
        <v>41152</v>
      </c>
      <c r="E734" s="23" t="s">
        <v>1321</v>
      </c>
      <c r="F734" s="23" t="s">
        <v>1322</v>
      </c>
      <c r="G734" s="23" t="s">
        <v>171</v>
      </c>
      <c r="H734" s="23" t="s">
        <v>5845</v>
      </c>
      <c r="I734" s="3">
        <v>41124</v>
      </c>
      <c r="J734" s="23" t="s">
        <v>5072</v>
      </c>
      <c r="K734" s="23" t="s">
        <v>5283</v>
      </c>
      <c r="L734" s="23" t="s">
        <v>4272</v>
      </c>
      <c r="M734" s="23" t="s">
        <v>5284</v>
      </c>
      <c r="N734" s="23" t="s">
        <v>5846</v>
      </c>
      <c r="O734" s="23" t="s">
        <v>1339</v>
      </c>
      <c r="P734" s="3">
        <v>41127</v>
      </c>
      <c r="Q734" s="37" t="s">
        <v>458</v>
      </c>
      <c r="R734" s="23" t="s">
        <v>10859</v>
      </c>
      <c r="S734" s="23" t="s">
        <v>10860</v>
      </c>
      <c r="T734" s="37" t="s">
        <v>4074</v>
      </c>
      <c r="U734" s="23" t="s">
        <v>458</v>
      </c>
      <c r="V734" s="237">
        <v>20</v>
      </c>
      <c r="W734">
        <v>16</v>
      </c>
      <c r="X734">
        <v>9</v>
      </c>
      <c r="Y734">
        <v>42</v>
      </c>
      <c r="Z734">
        <v>2</v>
      </c>
      <c r="AA734">
        <v>46</v>
      </c>
      <c r="AC734" s="26" t="str">
        <f t="shared" si="22"/>
        <v>20º16'9''</v>
      </c>
      <c r="AD734" s="26" t="str">
        <f t="shared" si="23"/>
        <v>42º2'46''</v>
      </c>
    </row>
    <row r="735" spans="1:30" ht="18" customHeight="1">
      <c r="A735" s="23">
        <v>3939</v>
      </c>
      <c r="B735" s="23">
        <v>3939</v>
      </c>
      <c r="C735" s="3">
        <v>41107</v>
      </c>
      <c r="D735" s="3">
        <v>41152</v>
      </c>
      <c r="E735" s="23" t="s">
        <v>1321</v>
      </c>
      <c r="F735" s="23" t="s">
        <v>1322</v>
      </c>
      <c r="G735" s="23" t="s">
        <v>171</v>
      </c>
      <c r="H735" s="23" t="s">
        <v>5847</v>
      </c>
      <c r="I735" s="3">
        <v>41124</v>
      </c>
      <c r="J735" s="23" t="s">
        <v>5072</v>
      </c>
      <c r="K735" s="23" t="s">
        <v>5285</v>
      </c>
      <c r="L735" s="23" t="s">
        <v>4272</v>
      </c>
      <c r="M735" s="23" t="s">
        <v>5286</v>
      </c>
      <c r="N735" s="23" t="s">
        <v>5848</v>
      </c>
      <c r="O735" s="23" t="s">
        <v>1339</v>
      </c>
      <c r="P735" s="3">
        <v>41127</v>
      </c>
      <c r="Q735" s="37" t="s">
        <v>458</v>
      </c>
      <c r="R735" s="23" t="s">
        <v>10102</v>
      </c>
      <c r="S735" s="23" t="s">
        <v>10861</v>
      </c>
      <c r="T735" s="37" t="s">
        <v>4074</v>
      </c>
      <c r="U735" t="s">
        <v>15040</v>
      </c>
      <c r="V735" s="237">
        <v>20</v>
      </c>
      <c r="W735">
        <v>14</v>
      </c>
      <c r="X735">
        <v>56</v>
      </c>
      <c r="Y735">
        <v>42</v>
      </c>
      <c r="Z735">
        <v>8</v>
      </c>
      <c r="AA735">
        <v>59</v>
      </c>
      <c r="AC735" s="26" t="str">
        <f t="shared" si="22"/>
        <v>20º14'56''</v>
      </c>
      <c r="AD735" s="26" t="str">
        <f t="shared" si="23"/>
        <v>42º8'59''</v>
      </c>
    </row>
    <row r="736" spans="1:30" ht="18" customHeight="1">
      <c r="A736" s="23">
        <v>3953</v>
      </c>
      <c r="B736" s="23">
        <v>3953</v>
      </c>
      <c r="C736" s="3">
        <v>41113</v>
      </c>
      <c r="D736" s="3">
        <v>41158</v>
      </c>
      <c r="E736" s="23" t="s">
        <v>1321</v>
      </c>
      <c r="F736" s="23" t="s">
        <v>1322</v>
      </c>
      <c r="G736" s="23" t="s">
        <v>5287</v>
      </c>
      <c r="H736" s="23" t="s">
        <v>13642</v>
      </c>
      <c r="I736" s="3">
        <v>41200</v>
      </c>
      <c r="J736" s="23" t="s">
        <v>5288</v>
      </c>
      <c r="K736" s="23" t="s">
        <v>5289</v>
      </c>
      <c r="L736" s="23" t="s">
        <v>5290</v>
      </c>
      <c r="M736" s="23" t="s">
        <v>16499</v>
      </c>
      <c r="N736" s="23" t="s">
        <v>13643</v>
      </c>
      <c r="O736" s="23" t="s">
        <v>4973</v>
      </c>
      <c r="P736" s="3">
        <v>41270</v>
      </c>
      <c r="Q736" s="37" t="s">
        <v>458</v>
      </c>
      <c r="R736" s="23" t="s">
        <v>13644</v>
      </c>
      <c r="S736" s="23" t="s">
        <v>10862</v>
      </c>
      <c r="T736" s="37" t="s">
        <v>15024</v>
      </c>
      <c r="U736" s="37" t="s">
        <v>15057</v>
      </c>
      <c r="V736" s="237">
        <v>19</v>
      </c>
      <c r="W736">
        <v>46</v>
      </c>
      <c r="X736">
        <v>43</v>
      </c>
      <c r="Y736">
        <v>42</v>
      </c>
      <c r="Z736">
        <v>8</v>
      </c>
      <c r="AA736">
        <v>13</v>
      </c>
      <c r="AC736" s="26" t="str">
        <f t="shared" si="22"/>
        <v>19º46'43''</v>
      </c>
      <c r="AD736" s="26" t="str">
        <f t="shared" si="23"/>
        <v>42º8'13''</v>
      </c>
    </row>
    <row r="737" spans="1:30" ht="18" customHeight="1">
      <c r="A737" s="23">
        <v>3968</v>
      </c>
      <c r="B737" s="23">
        <v>3968</v>
      </c>
      <c r="C737" s="3">
        <v>41114</v>
      </c>
      <c r="D737" s="3">
        <v>41159</v>
      </c>
      <c r="E737" s="23" t="s">
        <v>1321</v>
      </c>
      <c r="F737" s="23" t="s">
        <v>1322</v>
      </c>
      <c r="G737" s="23" t="s">
        <v>3121</v>
      </c>
      <c r="H737" s="23" t="s">
        <v>10863</v>
      </c>
      <c r="I737" s="3">
        <v>41143</v>
      </c>
      <c r="J737" s="23" t="s">
        <v>5364</v>
      </c>
      <c r="K737" s="23" t="s">
        <v>5365</v>
      </c>
      <c r="L737" s="23" t="s">
        <v>4651</v>
      </c>
      <c r="M737" s="23">
        <v>3732745155</v>
      </c>
      <c r="N737" s="23" t="s">
        <v>12072</v>
      </c>
      <c r="O737" s="23" t="s">
        <v>5721</v>
      </c>
      <c r="P737" s="3">
        <v>41248</v>
      </c>
      <c r="Q737" s="37" t="s">
        <v>458</v>
      </c>
      <c r="R737" s="23" t="s">
        <v>10864</v>
      </c>
      <c r="S737" s="23" t="s">
        <v>10865</v>
      </c>
      <c r="T737" s="37" t="s">
        <v>4074</v>
      </c>
      <c r="U737" t="s">
        <v>15192</v>
      </c>
      <c r="V737" s="237">
        <v>19</v>
      </c>
      <c r="W737">
        <v>29</v>
      </c>
      <c r="X737">
        <v>56</v>
      </c>
      <c r="Y737">
        <v>44</v>
      </c>
      <c r="Z737">
        <v>48</v>
      </c>
      <c r="AA737">
        <v>10</v>
      </c>
      <c r="AC737" s="26" t="str">
        <f t="shared" si="22"/>
        <v>19º29'56''</v>
      </c>
      <c r="AD737" s="26" t="str">
        <f t="shared" si="23"/>
        <v>44º48'10''</v>
      </c>
    </row>
    <row r="738" spans="1:30" ht="18" customHeight="1">
      <c r="A738" s="23">
        <v>3961</v>
      </c>
      <c r="B738" s="23">
        <v>3961</v>
      </c>
      <c r="C738" s="3">
        <v>41114</v>
      </c>
      <c r="D738" s="3">
        <v>41159</v>
      </c>
      <c r="E738" s="23" t="s">
        <v>1330</v>
      </c>
      <c r="F738" s="23" t="s">
        <v>1322</v>
      </c>
      <c r="G738" s="23" t="s">
        <v>2619</v>
      </c>
      <c r="H738" s="23" t="s">
        <v>458</v>
      </c>
      <c r="I738" s="3">
        <v>41166</v>
      </c>
      <c r="J738" s="23" t="s">
        <v>5366</v>
      </c>
      <c r="K738" s="23" t="s">
        <v>5367</v>
      </c>
      <c r="L738" s="23" t="s">
        <v>4598</v>
      </c>
      <c r="M738" s="23" t="s">
        <v>5368</v>
      </c>
      <c r="N738" s="23" t="s">
        <v>458</v>
      </c>
      <c r="O738" s="23" t="s">
        <v>458</v>
      </c>
      <c r="P738" s="23" t="s">
        <v>458</v>
      </c>
      <c r="Q738" s="37" t="s">
        <v>13781</v>
      </c>
      <c r="R738" s="23" t="s">
        <v>458</v>
      </c>
      <c r="S738" s="23" t="s">
        <v>10866</v>
      </c>
      <c r="T738" s="37" t="s">
        <v>15024</v>
      </c>
      <c r="U738" s="37" t="s">
        <v>458</v>
      </c>
      <c r="V738" s="237" t="s">
        <v>458</v>
      </c>
      <c r="W738" s="23" t="s">
        <v>458</v>
      </c>
      <c r="X738" s="23" t="s">
        <v>458</v>
      </c>
      <c r="Y738" s="23" t="s">
        <v>458</v>
      </c>
      <c r="Z738" s="23" t="s">
        <v>458</v>
      </c>
      <c r="AA738" s="23" t="s">
        <v>458</v>
      </c>
      <c r="AC738" s="26" t="str">
        <f t="shared" si="22"/>
        <v>-º-'-''</v>
      </c>
      <c r="AD738" s="26" t="str">
        <f t="shared" si="23"/>
        <v>-º-'-''</v>
      </c>
    </row>
    <row r="739" spans="1:30" ht="18" customHeight="1">
      <c r="A739" s="23">
        <v>3962</v>
      </c>
      <c r="B739" s="23">
        <v>3962</v>
      </c>
      <c r="C739" s="3">
        <v>41114</v>
      </c>
      <c r="D739" s="3">
        <v>41281</v>
      </c>
      <c r="E739" s="23" t="s">
        <v>1321</v>
      </c>
      <c r="F739" s="23" t="s">
        <v>1322</v>
      </c>
      <c r="G739" s="23" t="s">
        <v>2619</v>
      </c>
      <c r="H739" s="23" t="s">
        <v>16261</v>
      </c>
      <c r="I739" s="3">
        <v>41166</v>
      </c>
      <c r="J739" s="23" t="s">
        <v>5369</v>
      </c>
      <c r="K739" s="23" t="s">
        <v>5370</v>
      </c>
      <c r="L739" s="23" t="s">
        <v>4598</v>
      </c>
      <c r="M739" s="23" t="s">
        <v>15465</v>
      </c>
      <c r="N739" s="23" t="s">
        <v>16262</v>
      </c>
      <c r="O739" s="23" t="s">
        <v>11991</v>
      </c>
      <c r="P739" s="23">
        <v>41374</v>
      </c>
      <c r="Q739" s="37" t="s">
        <v>15466</v>
      </c>
      <c r="R739" s="23" t="s">
        <v>16263</v>
      </c>
      <c r="S739" s="23" t="s">
        <v>10867</v>
      </c>
      <c r="T739" s="37" t="s">
        <v>4074</v>
      </c>
      <c r="U739" s="37" t="s">
        <v>15098</v>
      </c>
      <c r="V739" s="237">
        <v>17</v>
      </c>
      <c r="W739" s="23">
        <v>26</v>
      </c>
      <c r="X739" s="23">
        <v>0</v>
      </c>
      <c r="Y739" s="23">
        <v>40</v>
      </c>
      <c r="Z739" s="23">
        <v>59</v>
      </c>
      <c r="AA739" s="23">
        <v>97</v>
      </c>
      <c r="AC739" s="26" t="str">
        <f t="shared" si="22"/>
        <v>17º26'0''</v>
      </c>
      <c r="AD739" s="26" t="str">
        <f t="shared" si="23"/>
        <v>40º59'97''</v>
      </c>
    </row>
    <row r="740" spans="1:30" ht="18" customHeight="1">
      <c r="A740" s="23">
        <v>3963</v>
      </c>
      <c r="B740" s="23">
        <v>3963</v>
      </c>
      <c r="C740" s="3">
        <v>41114</v>
      </c>
      <c r="D740" s="3">
        <v>41159</v>
      </c>
      <c r="E740" s="23" t="s">
        <v>1330</v>
      </c>
      <c r="F740" s="23" t="s">
        <v>1322</v>
      </c>
      <c r="G740" s="23" t="s">
        <v>2619</v>
      </c>
      <c r="H740" s="23" t="s">
        <v>458</v>
      </c>
      <c r="I740" s="23" t="s">
        <v>458</v>
      </c>
      <c r="J740" s="23" t="s">
        <v>5371</v>
      </c>
      <c r="K740" s="23" t="s">
        <v>5372</v>
      </c>
      <c r="L740" s="23" t="s">
        <v>4598</v>
      </c>
      <c r="M740" s="23" t="s">
        <v>5373</v>
      </c>
      <c r="N740" s="23" t="s">
        <v>458</v>
      </c>
      <c r="O740" s="23" t="s">
        <v>458</v>
      </c>
      <c r="P740" s="23" t="s">
        <v>458</v>
      </c>
      <c r="Q740" s="37" t="s">
        <v>13782</v>
      </c>
      <c r="R740" s="23" t="s">
        <v>458</v>
      </c>
      <c r="S740" s="23" t="s">
        <v>10868</v>
      </c>
      <c r="T740" s="37" t="s">
        <v>15024</v>
      </c>
      <c r="U740" s="37" t="s">
        <v>458</v>
      </c>
      <c r="V740" s="237" t="s">
        <v>458</v>
      </c>
      <c r="W740" s="23" t="s">
        <v>458</v>
      </c>
      <c r="X740" s="23" t="s">
        <v>458</v>
      </c>
      <c r="Y740" s="23" t="s">
        <v>458</v>
      </c>
      <c r="Z740" s="23" t="s">
        <v>458</v>
      </c>
      <c r="AA740" s="23" t="s">
        <v>458</v>
      </c>
      <c r="AC740" s="26" t="str">
        <f t="shared" si="22"/>
        <v>-º-'-''</v>
      </c>
      <c r="AD740" s="26" t="str">
        <f t="shared" si="23"/>
        <v>-º-'-''</v>
      </c>
    </row>
    <row r="741" spans="1:30" ht="18" customHeight="1">
      <c r="A741" s="23">
        <v>3964</v>
      </c>
      <c r="B741" s="23">
        <v>3964</v>
      </c>
      <c r="C741" s="3">
        <v>41114</v>
      </c>
      <c r="D741" s="3">
        <v>41159</v>
      </c>
      <c r="E741" s="23" t="s">
        <v>1321</v>
      </c>
      <c r="F741" s="23" t="s">
        <v>1322</v>
      </c>
      <c r="G741" s="23" t="s">
        <v>3121</v>
      </c>
      <c r="H741" s="23" t="s">
        <v>5849</v>
      </c>
      <c r="I741" s="3">
        <v>41128</v>
      </c>
      <c r="J741" s="23" t="s">
        <v>5374</v>
      </c>
      <c r="K741" s="23" t="s">
        <v>5375</v>
      </c>
      <c r="L741" s="23" t="s">
        <v>4651</v>
      </c>
      <c r="M741" s="23">
        <v>3732742062</v>
      </c>
      <c r="N741" s="23" t="s">
        <v>5928</v>
      </c>
      <c r="O741" s="23" t="s">
        <v>5147</v>
      </c>
      <c r="P741" s="3">
        <v>41128</v>
      </c>
      <c r="Q741" s="37" t="s">
        <v>458</v>
      </c>
      <c r="R741" s="23" t="s">
        <v>10869</v>
      </c>
      <c r="S741" s="23" t="s">
        <v>10870</v>
      </c>
      <c r="T741" s="37" t="s">
        <v>4074</v>
      </c>
      <c r="U741" t="s">
        <v>15193</v>
      </c>
      <c r="V741" s="237">
        <v>19</v>
      </c>
      <c r="W741">
        <v>26</v>
      </c>
      <c r="X741">
        <v>31</v>
      </c>
      <c r="Y741">
        <v>44</v>
      </c>
      <c r="Z741">
        <v>44</v>
      </c>
      <c r="AA741">
        <v>45</v>
      </c>
      <c r="AC741" s="26" t="str">
        <f t="shared" si="22"/>
        <v>19º26'31''</v>
      </c>
      <c r="AD741" s="26" t="str">
        <f t="shared" si="23"/>
        <v>44º44'45''</v>
      </c>
    </row>
    <row r="742" spans="1:30" ht="18" customHeight="1">
      <c r="A742" s="23">
        <v>3965</v>
      </c>
      <c r="B742" s="23">
        <v>3965</v>
      </c>
      <c r="C742" s="3">
        <v>41114</v>
      </c>
      <c r="D742" s="3">
        <v>41159</v>
      </c>
      <c r="E742" s="23" t="s">
        <v>1321</v>
      </c>
      <c r="F742" s="23" t="s">
        <v>1322</v>
      </c>
      <c r="G742" s="23" t="s">
        <v>3121</v>
      </c>
      <c r="H742" s="23" t="s">
        <v>5850</v>
      </c>
      <c r="I742" s="3">
        <v>41123</v>
      </c>
      <c r="J742" s="23" t="s">
        <v>5376</v>
      </c>
      <c r="K742" s="23" t="s">
        <v>5377</v>
      </c>
      <c r="L742" s="23" t="s">
        <v>4651</v>
      </c>
      <c r="M742" s="23">
        <v>3732741048</v>
      </c>
      <c r="N742" s="23" t="s">
        <v>5851</v>
      </c>
      <c r="O742" s="23" t="s">
        <v>5147</v>
      </c>
      <c r="P742" s="3">
        <v>41124</v>
      </c>
      <c r="Q742" s="37" t="s">
        <v>458</v>
      </c>
      <c r="R742" s="23">
        <v>10148010236</v>
      </c>
      <c r="S742" s="23" t="s">
        <v>10871</v>
      </c>
      <c r="T742" s="37" t="s">
        <v>4074</v>
      </c>
      <c r="U742" s="37" t="s">
        <v>458</v>
      </c>
      <c r="V742" s="237">
        <v>19</v>
      </c>
      <c r="W742">
        <v>26</v>
      </c>
      <c r="X742">
        <v>11</v>
      </c>
      <c r="Y742">
        <v>44</v>
      </c>
      <c r="Z742">
        <v>44</v>
      </c>
      <c r="AA742">
        <v>35</v>
      </c>
      <c r="AC742" s="26" t="str">
        <f t="shared" si="22"/>
        <v>19º26'11''</v>
      </c>
      <c r="AD742" s="26" t="str">
        <f t="shared" si="23"/>
        <v>44º44'35''</v>
      </c>
    </row>
    <row r="743" spans="1:30" ht="18" customHeight="1">
      <c r="A743" s="23">
        <v>3966</v>
      </c>
      <c r="B743" s="23">
        <v>3966</v>
      </c>
      <c r="C743" s="3">
        <v>41114</v>
      </c>
      <c r="D743" s="3">
        <v>41159</v>
      </c>
      <c r="E743" s="23" t="s">
        <v>1321</v>
      </c>
      <c r="F743" s="23" t="s">
        <v>1322</v>
      </c>
      <c r="G743" s="23" t="s">
        <v>3121</v>
      </c>
      <c r="H743" s="23" t="s">
        <v>5852</v>
      </c>
      <c r="I743" s="3">
        <v>41122</v>
      </c>
      <c r="J743" s="23" t="s">
        <v>5378</v>
      </c>
      <c r="K743" s="23" t="s">
        <v>15398</v>
      </c>
      <c r="L743" s="23" t="s">
        <v>4651</v>
      </c>
      <c r="M743" s="23">
        <v>3732741779</v>
      </c>
      <c r="N743" s="23" t="s">
        <v>5853</v>
      </c>
      <c r="O743" s="23" t="s">
        <v>5147</v>
      </c>
      <c r="P743" s="3">
        <v>41123</v>
      </c>
      <c r="Q743" s="37" t="s">
        <v>458</v>
      </c>
      <c r="R743" s="23" t="s">
        <v>10872</v>
      </c>
      <c r="S743" s="23" t="s">
        <v>10873</v>
      </c>
      <c r="T743" s="37" t="s">
        <v>4074</v>
      </c>
      <c r="U743" s="37" t="s">
        <v>458</v>
      </c>
      <c r="V743" s="237">
        <v>19</v>
      </c>
      <c r="W743">
        <v>27</v>
      </c>
      <c r="X743">
        <v>12</v>
      </c>
      <c r="Y743">
        <v>44</v>
      </c>
      <c r="Z743">
        <v>45</v>
      </c>
      <c r="AA743">
        <v>15</v>
      </c>
      <c r="AC743" s="26" t="str">
        <f t="shared" si="22"/>
        <v>19º27'12''</v>
      </c>
      <c r="AD743" s="26" t="str">
        <f t="shared" si="23"/>
        <v>44º45'15''</v>
      </c>
    </row>
    <row r="744" spans="1:30" ht="18" customHeight="1">
      <c r="A744" s="23">
        <v>3967</v>
      </c>
      <c r="B744" s="23">
        <v>3967</v>
      </c>
      <c r="C744" s="3">
        <v>41114</v>
      </c>
      <c r="D744" s="3">
        <v>41159</v>
      </c>
      <c r="E744" s="23" t="s">
        <v>1321</v>
      </c>
      <c r="F744" s="23" t="s">
        <v>1322</v>
      </c>
      <c r="G744" s="23" t="s">
        <v>3121</v>
      </c>
      <c r="H744" s="23" t="s">
        <v>17763</v>
      </c>
      <c r="I744" s="3">
        <v>41164</v>
      </c>
      <c r="J744" s="23" t="s">
        <v>5364</v>
      </c>
      <c r="K744" s="23" t="s">
        <v>7271</v>
      </c>
      <c r="L744" s="23" t="s">
        <v>4651</v>
      </c>
      <c r="M744" s="23" t="s">
        <v>7272</v>
      </c>
      <c r="N744" s="23" t="s">
        <v>10874</v>
      </c>
      <c r="O744" s="23" t="s">
        <v>10875</v>
      </c>
      <c r="P744" s="3">
        <v>41243</v>
      </c>
      <c r="Q744" s="37" t="s">
        <v>458</v>
      </c>
      <c r="R744" s="23" t="s">
        <v>10876</v>
      </c>
      <c r="S744" s="23" t="s">
        <v>10877</v>
      </c>
      <c r="T744" s="37" t="s">
        <v>4074</v>
      </c>
      <c r="U744" t="s">
        <v>15194</v>
      </c>
      <c r="V744" s="237">
        <v>19</v>
      </c>
      <c r="W744">
        <v>27</v>
      </c>
      <c r="X744">
        <v>1</v>
      </c>
      <c r="Y744">
        <v>44</v>
      </c>
      <c r="Z744">
        <v>44</v>
      </c>
      <c r="AA744">
        <v>49</v>
      </c>
      <c r="AC744" s="26" t="str">
        <f t="shared" si="22"/>
        <v>19º27'1''</v>
      </c>
      <c r="AD744" s="26" t="str">
        <f t="shared" si="23"/>
        <v>44º44'49''</v>
      </c>
    </row>
    <row r="745" spans="1:30" ht="18" customHeight="1">
      <c r="A745" s="23">
        <v>3969</v>
      </c>
      <c r="B745" s="23">
        <v>3969</v>
      </c>
      <c r="C745" s="3">
        <v>41114</v>
      </c>
      <c r="D745" s="3">
        <v>41159</v>
      </c>
      <c r="E745" s="23" t="s">
        <v>1321</v>
      </c>
      <c r="F745" s="23" t="s">
        <v>1322</v>
      </c>
      <c r="G745" s="23" t="s">
        <v>170</v>
      </c>
      <c r="H745" s="23" t="s">
        <v>8538</v>
      </c>
      <c r="I745" s="3">
        <v>41148</v>
      </c>
      <c r="J745" s="23" t="s">
        <v>5412</v>
      </c>
      <c r="K745" s="23" t="s">
        <v>5413</v>
      </c>
      <c r="L745" s="23" t="s">
        <v>4271</v>
      </c>
      <c r="M745" s="23" t="s">
        <v>5414</v>
      </c>
      <c r="N745" s="23" t="s">
        <v>8539</v>
      </c>
      <c r="O745" s="23" t="s">
        <v>8540</v>
      </c>
      <c r="P745" s="3">
        <v>41197</v>
      </c>
      <c r="Q745" s="37" t="s">
        <v>458</v>
      </c>
      <c r="R745" s="23" t="s">
        <v>10878</v>
      </c>
      <c r="S745" s="23" t="s">
        <v>10879</v>
      </c>
      <c r="T745" s="37" t="s">
        <v>4074</v>
      </c>
      <c r="U745" t="s">
        <v>15047</v>
      </c>
      <c r="V745" s="237">
        <v>18</v>
      </c>
      <c r="W745">
        <v>56</v>
      </c>
      <c r="X745">
        <v>28</v>
      </c>
      <c r="Y745">
        <v>46</v>
      </c>
      <c r="Z745">
        <v>59</v>
      </c>
      <c r="AA745">
        <v>47</v>
      </c>
      <c r="AC745" s="26" t="str">
        <f t="shared" si="22"/>
        <v>18º56'28''</v>
      </c>
      <c r="AD745" s="26" t="str">
        <f t="shared" si="23"/>
        <v>46º59'47''</v>
      </c>
    </row>
    <row r="746" spans="1:30" ht="18" customHeight="1">
      <c r="A746" s="23">
        <v>3970</v>
      </c>
      <c r="B746" s="23">
        <v>3970</v>
      </c>
      <c r="C746" s="3">
        <v>41114</v>
      </c>
      <c r="D746" s="3">
        <v>41159</v>
      </c>
      <c r="E746" s="23" t="s">
        <v>1321</v>
      </c>
      <c r="F746" s="23" t="s">
        <v>1322</v>
      </c>
      <c r="G746" s="23" t="s">
        <v>170</v>
      </c>
      <c r="H746" s="23" t="s">
        <v>6946</v>
      </c>
      <c r="I746" s="3">
        <v>41157</v>
      </c>
      <c r="J746" s="23" t="s">
        <v>5415</v>
      </c>
      <c r="K746" s="23" t="s">
        <v>5416</v>
      </c>
      <c r="L746" s="23" t="s">
        <v>4271</v>
      </c>
      <c r="M746" s="23" t="s">
        <v>5417</v>
      </c>
      <c r="N746" s="23" t="s">
        <v>6962</v>
      </c>
      <c r="O746" s="23" t="s">
        <v>6949</v>
      </c>
      <c r="P746" s="3">
        <v>41157</v>
      </c>
      <c r="Q746" s="37" t="s">
        <v>458</v>
      </c>
      <c r="R746" s="23" t="s">
        <v>10880</v>
      </c>
      <c r="S746" s="23" t="s">
        <v>10881</v>
      </c>
      <c r="T746" s="37" t="s">
        <v>4074</v>
      </c>
      <c r="U746" t="s">
        <v>15195</v>
      </c>
      <c r="V746" s="237">
        <v>18</v>
      </c>
      <c r="W746">
        <v>54</v>
      </c>
      <c r="X746">
        <v>37</v>
      </c>
      <c r="Y746">
        <v>46</v>
      </c>
      <c r="Z746">
        <v>54</v>
      </c>
      <c r="AA746">
        <v>11</v>
      </c>
      <c r="AC746" s="26" t="str">
        <f t="shared" si="22"/>
        <v>18º54'37''</v>
      </c>
      <c r="AD746" s="26" t="str">
        <f t="shared" si="23"/>
        <v>46º54'11''</v>
      </c>
    </row>
    <row r="747" spans="1:30" ht="18" customHeight="1">
      <c r="A747" s="23">
        <v>3971</v>
      </c>
      <c r="B747" s="23">
        <v>3971</v>
      </c>
      <c r="C747" s="3">
        <v>41114</v>
      </c>
      <c r="D747" s="3">
        <v>41159</v>
      </c>
      <c r="E747" s="23" t="s">
        <v>1321</v>
      </c>
      <c r="F747" s="23" t="s">
        <v>1322</v>
      </c>
      <c r="G747" s="23" t="s">
        <v>170</v>
      </c>
      <c r="H747" s="23" t="s">
        <v>6947</v>
      </c>
      <c r="I747" s="3">
        <v>41157</v>
      </c>
      <c r="J747" s="23" t="s">
        <v>5418</v>
      </c>
      <c r="K747" s="23" t="s">
        <v>5419</v>
      </c>
      <c r="L747" s="23" t="s">
        <v>4271</v>
      </c>
      <c r="M747" s="23" t="s">
        <v>5420</v>
      </c>
      <c r="N747" s="23" t="s">
        <v>6948</v>
      </c>
      <c r="O747" s="23" t="s">
        <v>6949</v>
      </c>
      <c r="P747" s="3">
        <v>41157</v>
      </c>
      <c r="Q747" s="37" t="s">
        <v>458</v>
      </c>
      <c r="R747" s="23" t="s">
        <v>10882</v>
      </c>
      <c r="S747" s="23" t="s">
        <v>10883</v>
      </c>
      <c r="T747" s="37" t="s">
        <v>4074</v>
      </c>
      <c r="U747" t="s">
        <v>15196</v>
      </c>
      <c r="V747" s="237">
        <v>18</v>
      </c>
      <c r="W747">
        <v>54</v>
      </c>
      <c r="X747">
        <v>38</v>
      </c>
      <c r="Y747">
        <v>46</v>
      </c>
      <c r="Z747">
        <v>54</v>
      </c>
      <c r="AA747">
        <v>12</v>
      </c>
      <c r="AC747" s="26" t="str">
        <f t="shared" si="22"/>
        <v>18º54'38''</v>
      </c>
      <c r="AD747" s="26" t="str">
        <f t="shared" si="23"/>
        <v>46º54'12''</v>
      </c>
    </row>
    <row r="748" spans="1:30" ht="18" customHeight="1">
      <c r="A748" s="23">
        <v>3972</v>
      </c>
      <c r="B748" s="23">
        <v>3972</v>
      </c>
      <c r="C748" s="3">
        <v>41114</v>
      </c>
      <c r="D748" s="3">
        <v>41159</v>
      </c>
      <c r="E748" s="23" t="s">
        <v>1321</v>
      </c>
      <c r="F748" s="23" t="s">
        <v>1322</v>
      </c>
      <c r="G748" s="23" t="s">
        <v>1609</v>
      </c>
      <c r="H748" s="23" t="s">
        <v>15399</v>
      </c>
      <c r="I748" s="3">
        <v>41156</v>
      </c>
      <c r="J748" s="23" t="s">
        <v>5421</v>
      </c>
      <c r="K748" s="23" t="s">
        <v>5422</v>
      </c>
      <c r="L748" s="23" t="s">
        <v>4360</v>
      </c>
      <c r="M748" s="23" t="s">
        <v>5423</v>
      </c>
      <c r="N748" s="23" t="s">
        <v>15400</v>
      </c>
      <c r="O748" s="23" t="s">
        <v>4670</v>
      </c>
      <c r="P748" s="23">
        <v>41312</v>
      </c>
      <c r="Q748" s="37" t="s">
        <v>458</v>
      </c>
      <c r="R748" s="23" t="s">
        <v>15401</v>
      </c>
      <c r="S748" s="23" t="s">
        <v>10884</v>
      </c>
      <c r="T748" s="37" t="s">
        <v>4074</v>
      </c>
      <c r="U748" s="37" t="s">
        <v>15098</v>
      </c>
      <c r="V748" s="237">
        <v>19</v>
      </c>
      <c r="W748">
        <v>19</v>
      </c>
      <c r="X748">
        <v>58</v>
      </c>
      <c r="Y748">
        <v>43</v>
      </c>
      <c r="Z748">
        <v>37</v>
      </c>
      <c r="AA748">
        <v>13</v>
      </c>
      <c r="AC748" s="26" t="str">
        <f t="shared" si="22"/>
        <v>19º19'58''</v>
      </c>
      <c r="AD748" s="26" t="str">
        <f t="shared" si="23"/>
        <v>43º37'13''</v>
      </c>
    </row>
    <row r="749" spans="1:30" ht="18" customHeight="1">
      <c r="A749" s="23">
        <v>3973</v>
      </c>
      <c r="B749" s="23">
        <v>3973</v>
      </c>
      <c r="C749" s="3">
        <v>41114</v>
      </c>
      <c r="D749" s="3">
        <v>41159</v>
      </c>
      <c r="E749" s="23" t="s">
        <v>1321</v>
      </c>
      <c r="F749" s="23" t="s">
        <v>1322</v>
      </c>
      <c r="G749" s="23" t="s">
        <v>163</v>
      </c>
      <c r="H749" s="23" t="s">
        <v>6368</v>
      </c>
      <c r="I749" s="3">
        <v>41148</v>
      </c>
      <c r="J749" s="23" t="s">
        <v>5424</v>
      </c>
      <c r="K749" s="23" t="s">
        <v>5425</v>
      </c>
      <c r="L749" s="23" t="s">
        <v>4263</v>
      </c>
      <c r="M749" s="23" t="s">
        <v>5426</v>
      </c>
      <c r="N749" s="23" t="s">
        <v>6369</v>
      </c>
      <c r="O749" s="23" t="s">
        <v>2800</v>
      </c>
      <c r="P749" s="3">
        <v>41141</v>
      </c>
      <c r="Q749" s="37" t="s">
        <v>458</v>
      </c>
      <c r="R749" s="23" t="s">
        <v>10885</v>
      </c>
      <c r="S749" s="23" t="s">
        <v>10886</v>
      </c>
      <c r="T749" s="37" t="s">
        <v>4074</v>
      </c>
      <c r="U749" t="s">
        <v>4095</v>
      </c>
      <c r="V749" s="237">
        <v>20</v>
      </c>
      <c r="W749">
        <v>52</v>
      </c>
      <c r="X749">
        <v>0</v>
      </c>
      <c r="Y749">
        <v>45</v>
      </c>
      <c r="Z749">
        <v>16</v>
      </c>
      <c r="AA749">
        <v>37</v>
      </c>
      <c r="AC749" s="26" t="str">
        <f t="shared" si="22"/>
        <v>20º52'0''</v>
      </c>
      <c r="AD749" s="26" t="str">
        <f t="shared" si="23"/>
        <v>45º16'37''</v>
      </c>
    </row>
    <row r="750" spans="1:30" ht="18" customHeight="1">
      <c r="A750" s="23">
        <v>3974</v>
      </c>
      <c r="B750" s="23">
        <v>3974</v>
      </c>
      <c r="C750" s="3">
        <v>41114</v>
      </c>
      <c r="D750" s="3">
        <v>41159</v>
      </c>
      <c r="E750" s="23" t="s">
        <v>1321</v>
      </c>
      <c r="F750" s="23" t="s">
        <v>1322</v>
      </c>
      <c r="G750" s="23" t="s">
        <v>163</v>
      </c>
      <c r="H750" s="23" t="s">
        <v>6095</v>
      </c>
      <c r="I750" s="3">
        <v>41131</v>
      </c>
      <c r="J750" s="23" t="s">
        <v>5427</v>
      </c>
      <c r="K750" s="23" t="s">
        <v>5428</v>
      </c>
      <c r="L750" s="23" t="s">
        <v>4263</v>
      </c>
      <c r="M750" s="23" t="s">
        <v>5429</v>
      </c>
      <c r="N750" s="23" t="s">
        <v>6096</v>
      </c>
      <c r="O750" s="23" t="s">
        <v>2800</v>
      </c>
      <c r="P750" s="3">
        <v>41134</v>
      </c>
      <c r="Q750" s="37" t="s">
        <v>458</v>
      </c>
      <c r="R750" s="23" t="s">
        <v>10887</v>
      </c>
      <c r="S750" s="23" t="s">
        <v>10888</v>
      </c>
      <c r="T750" s="37" t="s">
        <v>4074</v>
      </c>
      <c r="U750" t="s">
        <v>4238</v>
      </c>
      <c r="V750" s="237">
        <v>20</v>
      </c>
      <c r="W750">
        <v>54</v>
      </c>
      <c r="X750">
        <v>15</v>
      </c>
      <c r="Y750">
        <v>45</v>
      </c>
      <c r="Z750">
        <v>27</v>
      </c>
      <c r="AA750">
        <v>32</v>
      </c>
      <c r="AC750" s="26" t="str">
        <f t="shared" si="22"/>
        <v>20º54'15''</v>
      </c>
      <c r="AD750" s="26" t="str">
        <f t="shared" si="23"/>
        <v>45º27'32''</v>
      </c>
    </row>
    <row r="751" spans="1:30" ht="18" customHeight="1">
      <c r="A751" s="23">
        <v>3987</v>
      </c>
      <c r="B751" s="23">
        <v>3987</v>
      </c>
      <c r="C751" s="3">
        <v>41114</v>
      </c>
      <c r="D751" s="3">
        <v>41159</v>
      </c>
      <c r="E751" s="23" t="s">
        <v>1321</v>
      </c>
      <c r="F751" s="23" t="s">
        <v>1322</v>
      </c>
      <c r="G751" s="23" t="s">
        <v>163</v>
      </c>
      <c r="H751" s="23" t="s">
        <v>6370</v>
      </c>
      <c r="I751" s="3">
        <v>41137</v>
      </c>
      <c r="J751" s="23" t="s">
        <v>5427</v>
      </c>
      <c r="K751" s="23" t="s">
        <v>5430</v>
      </c>
      <c r="L751" s="23" t="s">
        <v>4263</v>
      </c>
      <c r="M751" s="23" t="s">
        <v>5429</v>
      </c>
      <c r="N751" s="23" t="s">
        <v>6371</v>
      </c>
      <c r="O751" s="23" t="s">
        <v>2800</v>
      </c>
      <c r="P751" s="3">
        <v>41137</v>
      </c>
      <c r="Q751" s="37" t="s">
        <v>458</v>
      </c>
      <c r="R751" s="23" t="s">
        <v>10889</v>
      </c>
      <c r="S751" s="23" t="s">
        <v>10890</v>
      </c>
      <c r="T751" s="37" t="s">
        <v>4074</v>
      </c>
      <c r="U751" t="s">
        <v>15045</v>
      </c>
      <c r="V751" s="237">
        <v>20</v>
      </c>
      <c r="W751">
        <v>53</v>
      </c>
      <c r="X751">
        <v>38</v>
      </c>
      <c r="Y751">
        <v>45</v>
      </c>
      <c r="Z751">
        <v>16</v>
      </c>
      <c r="AA751">
        <v>45</v>
      </c>
      <c r="AC751" s="26" t="str">
        <f t="shared" si="22"/>
        <v>20º53'38''</v>
      </c>
      <c r="AD751" s="26" t="str">
        <f t="shared" si="23"/>
        <v>45º16'45''</v>
      </c>
    </row>
    <row r="752" spans="1:30" ht="18" customHeight="1">
      <c r="A752" s="23">
        <v>3985</v>
      </c>
      <c r="B752" s="23">
        <v>3985</v>
      </c>
      <c r="C752" s="3">
        <v>41114</v>
      </c>
      <c r="D752" s="3">
        <v>41159</v>
      </c>
      <c r="E752" s="23" t="s">
        <v>1321</v>
      </c>
      <c r="F752" s="23" t="s">
        <v>1322</v>
      </c>
      <c r="G752" s="23" t="s">
        <v>163</v>
      </c>
      <c r="H752" s="23" t="s">
        <v>9414</v>
      </c>
      <c r="I752" s="3">
        <v>41162</v>
      </c>
      <c r="J752" s="23" t="s">
        <v>5427</v>
      </c>
      <c r="K752" s="23" t="s">
        <v>5431</v>
      </c>
      <c r="L752" s="23" t="s">
        <v>4263</v>
      </c>
      <c r="M752" s="23" t="s">
        <v>5429</v>
      </c>
      <c r="N752" s="23" t="s">
        <v>12899</v>
      </c>
      <c r="O752" s="23" t="s">
        <v>5381</v>
      </c>
      <c r="P752" s="3">
        <v>41261</v>
      </c>
      <c r="Q752" s="37" t="s">
        <v>458</v>
      </c>
      <c r="R752" s="23" t="s">
        <v>10891</v>
      </c>
      <c r="S752" s="23" t="s">
        <v>10892</v>
      </c>
      <c r="T752" s="37" t="s">
        <v>4074</v>
      </c>
      <c r="U752" t="s">
        <v>15028</v>
      </c>
      <c r="V752" s="237">
        <v>20</v>
      </c>
      <c r="W752">
        <v>53</v>
      </c>
      <c r="X752">
        <v>43</v>
      </c>
      <c r="Y752">
        <v>45</v>
      </c>
      <c r="Z752">
        <v>16</v>
      </c>
      <c r="AA752">
        <v>38</v>
      </c>
      <c r="AC752" s="26" t="str">
        <f t="shared" si="22"/>
        <v>20º53'43''</v>
      </c>
      <c r="AD752" s="26" t="str">
        <f t="shared" si="23"/>
        <v>45º16'38''</v>
      </c>
    </row>
    <row r="753" spans="1:30" ht="18" customHeight="1">
      <c r="A753" s="23">
        <v>3984</v>
      </c>
      <c r="B753" s="23">
        <v>3984</v>
      </c>
      <c r="C753" s="3">
        <v>41114</v>
      </c>
      <c r="D753" s="3">
        <v>41159</v>
      </c>
      <c r="E753" s="23" t="s">
        <v>1321</v>
      </c>
      <c r="F753" s="23" t="s">
        <v>1322</v>
      </c>
      <c r="G753" s="23" t="s">
        <v>163</v>
      </c>
      <c r="H753" s="23" t="s">
        <v>9415</v>
      </c>
      <c r="I753" s="3">
        <v>41233</v>
      </c>
      <c r="J753" s="23" t="s">
        <v>5427</v>
      </c>
      <c r="K753" s="23" t="s">
        <v>5432</v>
      </c>
      <c r="L753" s="23" t="s">
        <v>4263</v>
      </c>
      <c r="M753" s="23" t="s">
        <v>5429</v>
      </c>
      <c r="N753" s="23" t="s">
        <v>9416</v>
      </c>
      <c r="O753" s="23" t="s">
        <v>8102</v>
      </c>
      <c r="P753" s="3">
        <v>41233</v>
      </c>
      <c r="Q753" s="37" t="s">
        <v>458</v>
      </c>
      <c r="R753" s="23" t="s">
        <v>10893</v>
      </c>
      <c r="S753" s="23" t="s">
        <v>10894</v>
      </c>
      <c r="T753" s="37" t="s">
        <v>15024</v>
      </c>
      <c r="U753" t="s">
        <v>15116</v>
      </c>
      <c r="V753" s="237">
        <v>20</v>
      </c>
      <c r="W753">
        <v>53</v>
      </c>
      <c r="X753">
        <v>38</v>
      </c>
      <c r="Y753">
        <v>45</v>
      </c>
      <c r="Z753">
        <v>17</v>
      </c>
      <c r="AA753">
        <v>5</v>
      </c>
      <c r="AC753" s="26" t="str">
        <f t="shared" si="22"/>
        <v>20º53'38''</v>
      </c>
      <c r="AD753" s="26" t="str">
        <f t="shared" si="23"/>
        <v>45º17'5''</v>
      </c>
    </row>
    <row r="754" spans="1:30" ht="18" customHeight="1">
      <c r="A754" s="23">
        <v>3975</v>
      </c>
      <c r="B754" s="23">
        <v>3975</v>
      </c>
      <c r="C754" s="3">
        <v>41114</v>
      </c>
      <c r="D754" s="3">
        <v>41159</v>
      </c>
      <c r="E754" s="23" t="s">
        <v>1330</v>
      </c>
      <c r="F754" s="23" t="s">
        <v>1322</v>
      </c>
      <c r="G754" s="23" t="s">
        <v>163</v>
      </c>
      <c r="H754" s="23" t="s">
        <v>458</v>
      </c>
      <c r="I754" s="23" t="s">
        <v>458</v>
      </c>
      <c r="J754" s="23" t="s">
        <v>5427</v>
      </c>
      <c r="K754" s="23" t="s">
        <v>5433</v>
      </c>
      <c r="L754" s="23" t="s">
        <v>4263</v>
      </c>
      <c r="M754" s="23" t="s">
        <v>5429</v>
      </c>
      <c r="N754" s="23" t="s">
        <v>458</v>
      </c>
      <c r="O754" s="23" t="s">
        <v>458</v>
      </c>
      <c r="P754" s="23" t="s">
        <v>458</v>
      </c>
      <c r="Q754" s="23" t="s">
        <v>6950</v>
      </c>
      <c r="R754" s="23" t="s">
        <v>458</v>
      </c>
      <c r="S754" s="23" t="s">
        <v>10895</v>
      </c>
      <c r="T754" t="s">
        <v>15024</v>
      </c>
      <c r="U754" s="37" t="s">
        <v>458</v>
      </c>
      <c r="V754" s="237" t="s">
        <v>458</v>
      </c>
      <c r="W754" s="23" t="s">
        <v>458</v>
      </c>
      <c r="X754" s="23" t="s">
        <v>458</v>
      </c>
      <c r="Y754" s="23" t="s">
        <v>458</v>
      </c>
      <c r="Z754" s="23" t="s">
        <v>458</v>
      </c>
      <c r="AA754" s="23" t="s">
        <v>458</v>
      </c>
      <c r="AC754" s="26" t="str">
        <f t="shared" si="22"/>
        <v>-º-'-''</v>
      </c>
      <c r="AD754" s="26" t="str">
        <f t="shared" si="23"/>
        <v>-º-'-''</v>
      </c>
    </row>
    <row r="755" spans="1:30" ht="18" customHeight="1">
      <c r="A755" s="23">
        <v>3976</v>
      </c>
      <c r="B755" s="23">
        <v>3976</v>
      </c>
      <c r="C755" s="3">
        <v>41114</v>
      </c>
      <c r="D755" s="3">
        <v>41159</v>
      </c>
      <c r="E755" s="23" t="s">
        <v>1321</v>
      </c>
      <c r="F755" s="23" t="s">
        <v>1322</v>
      </c>
      <c r="G755" s="23" t="s">
        <v>163</v>
      </c>
      <c r="H755" s="23" t="s">
        <v>5854</v>
      </c>
      <c r="I755" s="3">
        <v>41127</v>
      </c>
      <c r="J755" s="23" t="s">
        <v>16095</v>
      </c>
      <c r="K755" s="23" t="s">
        <v>16096</v>
      </c>
      <c r="L755" s="23" t="s">
        <v>4263</v>
      </c>
      <c r="M755" s="23">
        <v>3538326000</v>
      </c>
      <c r="N755" s="23" t="s">
        <v>5929</v>
      </c>
      <c r="O755" s="23" t="s">
        <v>5930</v>
      </c>
      <c r="P755" s="3">
        <v>41130</v>
      </c>
      <c r="Q755" s="37" t="s">
        <v>16097</v>
      </c>
      <c r="R755" s="23" t="s">
        <v>10896</v>
      </c>
      <c r="S755" s="23" t="s">
        <v>10897</v>
      </c>
      <c r="T755" s="37" t="s">
        <v>4074</v>
      </c>
      <c r="U755" t="s">
        <v>4238</v>
      </c>
      <c r="V755" s="237">
        <v>20</v>
      </c>
      <c r="W755">
        <v>52</v>
      </c>
      <c r="X755">
        <v>51</v>
      </c>
      <c r="Y755">
        <v>45</v>
      </c>
      <c r="Z755">
        <v>16</v>
      </c>
      <c r="AA755">
        <v>56</v>
      </c>
      <c r="AC755" s="26" t="str">
        <f t="shared" si="22"/>
        <v>20º52'51''</v>
      </c>
      <c r="AD755" s="26" t="str">
        <f t="shared" si="23"/>
        <v>45º16'56''</v>
      </c>
    </row>
    <row r="756" spans="1:30" ht="18" customHeight="1">
      <c r="A756" s="23">
        <v>3977</v>
      </c>
      <c r="B756" s="23">
        <v>3977</v>
      </c>
      <c r="C756" s="3">
        <v>41114</v>
      </c>
      <c r="D756" s="3">
        <v>41159</v>
      </c>
      <c r="E756" s="23" t="s">
        <v>1321</v>
      </c>
      <c r="F756" s="23" t="s">
        <v>1322</v>
      </c>
      <c r="G756" s="23" t="s">
        <v>163</v>
      </c>
      <c r="H756" s="23" t="s">
        <v>6372</v>
      </c>
      <c r="I756" s="3">
        <v>41138</v>
      </c>
      <c r="J756" s="23" t="s">
        <v>5427</v>
      </c>
      <c r="K756" s="23" t="s">
        <v>15197</v>
      </c>
      <c r="L756" s="23" t="s">
        <v>4263</v>
      </c>
      <c r="M756" s="23" t="s">
        <v>5429</v>
      </c>
      <c r="N756" s="23" t="s">
        <v>6373</v>
      </c>
      <c r="O756" s="23" t="s">
        <v>6327</v>
      </c>
      <c r="P756" s="3">
        <v>41141</v>
      </c>
      <c r="Q756" s="37" t="s">
        <v>458</v>
      </c>
      <c r="R756" s="23" t="s">
        <v>10898</v>
      </c>
      <c r="S756" s="23" t="s">
        <v>10899</v>
      </c>
      <c r="T756" s="37" t="s">
        <v>4074</v>
      </c>
      <c r="U756" t="s">
        <v>5196</v>
      </c>
      <c r="V756" s="237">
        <v>20</v>
      </c>
      <c r="W756">
        <v>54</v>
      </c>
      <c r="X756">
        <v>11</v>
      </c>
      <c r="Y756">
        <v>45</v>
      </c>
      <c r="Z756">
        <v>16</v>
      </c>
      <c r="AA756">
        <v>0</v>
      </c>
      <c r="AC756" s="26" t="str">
        <f t="shared" si="22"/>
        <v>20º54'11''</v>
      </c>
      <c r="AD756" s="26" t="str">
        <f t="shared" si="23"/>
        <v>45º16'0''</v>
      </c>
    </row>
    <row r="757" spans="1:30" ht="18" customHeight="1">
      <c r="A757" s="23">
        <v>3978</v>
      </c>
      <c r="B757" s="23">
        <v>3978</v>
      </c>
      <c r="C757" s="3">
        <v>41114</v>
      </c>
      <c r="D757" s="3">
        <v>41159</v>
      </c>
      <c r="E757" s="23" t="s">
        <v>1321</v>
      </c>
      <c r="F757" s="23" t="s">
        <v>1322</v>
      </c>
      <c r="G757" s="23" t="s">
        <v>163</v>
      </c>
      <c r="H757" s="23" t="s">
        <v>13296</v>
      </c>
      <c r="I757" s="3">
        <v>41141</v>
      </c>
      <c r="J757" s="23" t="s">
        <v>5427</v>
      </c>
      <c r="K757" s="23" t="s">
        <v>5434</v>
      </c>
      <c r="L757" s="23" t="s">
        <v>4263</v>
      </c>
      <c r="M757" s="23" t="s">
        <v>5429</v>
      </c>
      <c r="N757" s="23" t="s">
        <v>13297</v>
      </c>
      <c r="O757" s="23" t="s">
        <v>6385</v>
      </c>
      <c r="P757" s="3">
        <v>41261</v>
      </c>
      <c r="Q757" s="37" t="s">
        <v>458</v>
      </c>
      <c r="R757" s="23" t="s">
        <v>13298</v>
      </c>
      <c r="S757" s="23" t="s">
        <v>10900</v>
      </c>
      <c r="T757" s="37" t="s">
        <v>15024</v>
      </c>
      <c r="U757" t="s">
        <v>15134</v>
      </c>
      <c r="V757" s="237">
        <v>20</v>
      </c>
      <c r="W757">
        <v>54</v>
      </c>
      <c r="X757">
        <v>32</v>
      </c>
      <c r="Y757">
        <v>45</v>
      </c>
      <c r="Z757">
        <v>16</v>
      </c>
      <c r="AA757">
        <v>8</v>
      </c>
      <c r="AC757" s="26" t="str">
        <f t="shared" si="22"/>
        <v>20º54'32''</v>
      </c>
      <c r="AD757" s="26" t="str">
        <f t="shared" si="23"/>
        <v>45º16'8''</v>
      </c>
    </row>
    <row r="758" spans="1:30" ht="18" customHeight="1">
      <c r="A758" s="23">
        <v>3979</v>
      </c>
      <c r="B758" s="23">
        <v>3979</v>
      </c>
      <c r="C758" s="3">
        <v>41114</v>
      </c>
      <c r="D758" s="3">
        <v>41159</v>
      </c>
      <c r="E758" s="23" t="s">
        <v>1321</v>
      </c>
      <c r="F758" s="23" t="s">
        <v>1322</v>
      </c>
      <c r="G758" s="23" t="s">
        <v>163</v>
      </c>
      <c r="H758" s="23" t="s">
        <v>6276</v>
      </c>
      <c r="I758" s="3">
        <v>41135</v>
      </c>
      <c r="J758" s="23" t="s">
        <v>5427</v>
      </c>
      <c r="K758" s="23" t="s">
        <v>5435</v>
      </c>
      <c r="L758" s="23" t="s">
        <v>4263</v>
      </c>
      <c r="M758" s="23" t="s">
        <v>5429</v>
      </c>
      <c r="N758" s="23" t="s">
        <v>12900</v>
      </c>
      <c r="O758" s="23" t="s">
        <v>5381</v>
      </c>
      <c r="P758" s="3">
        <v>41260</v>
      </c>
      <c r="Q758" s="37" t="s">
        <v>458</v>
      </c>
      <c r="R758" s="23" t="s">
        <v>10901</v>
      </c>
      <c r="S758" s="23" t="s">
        <v>10902</v>
      </c>
      <c r="T758" s="37" t="s">
        <v>4074</v>
      </c>
      <c r="U758" t="s">
        <v>15198</v>
      </c>
      <c r="V758" s="237">
        <v>20</v>
      </c>
      <c r="W758">
        <v>53</v>
      </c>
      <c r="X758">
        <v>49</v>
      </c>
      <c r="Y758">
        <v>45</v>
      </c>
      <c r="Z758">
        <v>16</v>
      </c>
      <c r="AA758">
        <v>12</v>
      </c>
      <c r="AC758" s="26" t="str">
        <f t="shared" si="22"/>
        <v>20º53'49''</v>
      </c>
      <c r="AD758" s="26" t="str">
        <f t="shared" si="23"/>
        <v>45º16'12''</v>
      </c>
    </row>
    <row r="759" spans="1:30" ht="18" customHeight="1">
      <c r="A759" s="23">
        <v>3980</v>
      </c>
      <c r="B759" s="23">
        <v>3980</v>
      </c>
      <c r="C759" s="3">
        <v>41114</v>
      </c>
      <c r="D759" s="3">
        <v>41159</v>
      </c>
      <c r="E759" s="23" t="s">
        <v>1321</v>
      </c>
      <c r="F759" s="23" t="s">
        <v>1322</v>
      </c>
      <c r="G759" s="23" t="s">
        <v>163</v>
      </c>
      <c r="H759" s="23" t="s">
        <v>6277</v>
      </c>
      <c r="I759" s="3">
        <v>41135</v>
      </c>
      <c r="J759" s="23" t="s">
        <v>5427</v>
      </c>
      <c r="K759" s="23" t="s">
        <v>5436</v>
      </c>
      <c r="L759" s="23" t="s">
        <v>4263</v>
      </c>
      <c r="M759" s="23" t="s">
        <v>5429</v>
      </c>
      <c r="N759" s="23" t="s">
        <v>6278</v>
      </c>
      <c r="O759" s="23" t="s">
        <v>458</v>
      </c>
      <c r="P759" s="3">
        <v>41137</v>
      </c>
      <c r="Q759" s="37" t="s">
        <v>458</v>
      </c>
      <c r="R759" s="23" t="s">
        <v>10903</v>
      </c>
      <c r="S759" s="23" t="s">
        <v>10904</v>
      </c>
      <c r="T759" s="37" t="s">
        <v>4074</v>
      </c>
      <c r="U759" t="s">
        <v>4238</v>
      </c>
      <c r="V759" s="237">
        <v>20</v>
      </c>
      <c r="W759">
        <v>52</v>
      </c>
      <c r="X759">
        <v>41</v>
      </c>
      <c r="Y759">
        <v>45</v>
      </c>
      <c r="Z759">
        <v>16</v>
      </c>
      <c r="AA759">
        <v>43</v>
      </c>
      <c r="AC759" s="26" t="str">
        <f t="shared" si="22"/>
        <v>20º52'41''</v>
      </c>
      <c r="AD759" s="26" t="str">
        <f t="shared" si="23"/>
        <v>45º16'43''</v>
      </c>
    </row>
    <row r="760" spans="1:30" ht="18" customHeight="1">
      <c r="A760" s="23">
        <v>3981</v>
      </c>
      <c r="B760" s="23">
        <v>3981</v>
      </c>
      <c r="C760" s="3">
        <v>41114</v>
      </c>
      <c r="D760" s="3">
        <v>41159</v>
      </c>
      <c r="E760" s="23" t="s">
        <v>1321</v>
      </c>
      <c r="F760" s="23" t="s">
        <v>1322</v>
      </c>
      <c r="G760" s="23" t="s">
        <v>163</v>
      </c>
      <c r="H760" s="23" t="s">
        <v>12901</v>
      </c>
      <c r="I760" s="3">
        <v>41162</v>
      </c>
      <c r="J760" s="23" t="s">
        <v>16098</v>
      </c>
      <c r="K760" s="23" t="s">
        <v>16099</v>
      </c>
      <c r="L760" s="23" t="s">
        <v>4263</v>
      </c>
      <c r="M760" s="23">
        <v>3538326000</v>
      </c>
      <c r="N760" s="23" t="s">
        <v>12902</v>
      </c>
      <c r="O760" s="23" t="s">
        <v>5381</v>
      </c>
      <c r="P760" s="3">
        <v>41261</v>
      </c>
      <c r="Q760" s="37" t="s">
        <v>16100</v>
      </c>
      <c r="R760" s="23" t="s">
        <v>12903</v>
      </c>
      <c r="S760" s="23" t="s">
        <v>10905</v>
      </c>
      <c r="T760" s="37" t="s">
        <v>4074</v>
      </c>
      <c r="U760" s="37" t="s">
        <v>15098</v>
      </c>
      <c r="V760" s="237">
        <v>20</v>
      </c>
      <c r="W760">
        <v>54</v>
      </c>
      <c r="X760">
        <v>14</v>
      </c>
      <c r="Y760">
        <v>45</v>
      </c>
      <c r="Z760">
        <v>16</v>
      </c>
      <c r="AA760">
        <v>40</v>
      </c>
      <c r="AC760" s="26" t="str">
        <f t="shared" si="22"/>
        <v>20º54'14''</v>
      </c>
      <c r="AD760" s="26" t="str">
        <f t="shared" si="23"/>
        <v>45º16'40''</v>
      </c>
    </row>
    <row r="761" spans="1:30" ht="18" customHeight="1">
      <c r="A761" s="23">
        <v>3983</v>
      </c>
      <c r="B761" s="23">
        <v>3983</v>
      </c>
      <c r="C761" s="3">
        <v>41114</v>
      </c>
      <c r="D761" s="3">
        <v>41159</v>
      </c>
      <c r="E761" s="23" t="s">
        <v>1321</v>
      </c>
      <c r="F761" s="23" t="s">
        <v>1322</v>
      </c>
      <c r="G761" s="23" t="s">
        <v>163</v>
      </c>
      <c r="H761" s="23" t="s">
        <v>9417</v>
      </c>
      <c r="I761" s="3">
        <v>41233</v>
      </c>
      <c r="J761" s="23" t="s">
        <v>5427</v>
      </c>
      <c r="K761" s="23" t="s">
        <v>5437</v>
      </c>
      <c r="L761" s="23" t="s">
        <v>4263</v>
      </c>
      <c r="M761" s="23" t="s">
        <v>5429</v>
      </c>
      <c r="N761" s="23" t="s">
        <v>9418</v>
      </c>
      <c r="O761" s="23" t="s">
        <v>8102</v>
      </c>
      <c r="P761" s="3">
        <v>41240</v>
      </c>
      <c r="Q761" s="37" t="s">
        <v>458</v>
      </c>
      <c r="R761" s="23" t="s">
        <v>10906</v>
      </c>
      <c r="S761" s="23" t="s">
        <v>10907</v>
      </c>
      <c r="T761" s="37" t="s">
        <v>15024</v>
      </c>
      <c r="U761" t="s">
        <v>15084</v>
      </c>
      <c r="V761" s="237">
        <v>20</v>
      </c>
      <c r="W761">
        <v>53</v>
      </c>
      <c r="X761">
        <v>19</v>
      </c>
      <c r="Y761">
        <v>45</v>
      </c>
      <c r="Z761">
        <v>16</v>
      </c>
      <c r="AA761">
        <v>59</v>
      </c>
      <c r="AC761" s="26" t="str">
        <f t="shared" si="22"/>
        <v>20º53'19''</v>
      </c>
      <c r="AD761" s="26" t="str">
        <f t="shared" si="23"/>
        <v>45º16'59''</v>
      </c>
    </row>
    <row r="762" spans="1:30" ht="18" customHeight="1">
      <c r="A762" s="23">
        <v>3993</v>
      </c>
      <c r="B762" s="23">
        <v>3993</v>
      </c>
      <c r="C762" s="3">
        <v>41116</v>
      </c>
      <c r="D762" s="3">
        <v>41161</v>
      </c>
      <c r="E762" s="23" t="s">
        <v>1321</v>
      </c>
      <c r="F762" s="23" t="s">
        <v>1322</v>
      </c>
      <c r="G762" s="23" t="s">
        <v>1678</v>
      </c>
      <c r="H762" s="23" t="s">
        <v>9419</v>
      </c>
      <c r="I762" s="3">
        <v>41197</v>
      </c>
      <c r="J762" s="23" t="s">
        <v>5460</v>
      </c>
      <c r="K762" s="23" t="s">
        <v>5461</v>
      </c>
      <c r="L762" s="23" t="s">
        <v>5462</v>
      </c>
      <c r="M762" s="23">
        <v>38392605</v>
      </c>
      <c r="N762" s="23" t="s">
        <v>9420</v>
      </c>
      <c r="O762" s="23" t="s">
        <v>7487</v>
      </c>
      <c r="P762" s="3">
        <v>41235</v>
      </c>
      <c r="Q762" s="37" t="s">
        <v>458</v>
      </c>
      <c r="R762" s="23" t="s">
        <v>10908</v>
      </c>
      <c r="S762" s="23" t="s">
        <v>10909</v>
      </c>
      <c r="T762" s="37" t="s">
        <v>15024</v>
      </c>
      <c r="U762" t="s">
        <v>15170</v>
      </c>
      <c r="V762" s="237">
        <v>19</v>
      </c>
      <c r="W762">
        <v>37</v>
      </c>
      <c r="X762">
        <v>42</v>
      </c>
      <c r="Y762">
        <v>43</v>
      </c>
      <c r="Z762">
        <v>13</v>
      </c>
      <c r="AA762">
        <v>23</v>
      </c>
      <c r="AC762" s="26" t="str">
        <f t="shared" si="22"/>
        <v>19º37'42''</v>
      </c>
      <c r="AD762" s="26" t="str">
        <f t="shared" si="23"/>
        <v>43º13'23''</v>
      </c>
    </row>
    <row r="763" spans="1:30" ht="18" customHeight="1">
      <c r="A763" s="23">
        <v>3994</v>
      </c>
      <c r="B763" s="23">
        <v>3994</v>
      </c>
      <c r="C763" s="3">
        <v>41116</v>
      </c>
      <c r="D763" s="3">
        <v>41161</v>
      </c>
      <c r="E763" s="23" t="s">
        <v>1321</v>
      </c>
      <c r="F763" s="23" t="s">
        <v>1322</v>
      </c>
      <c r="G763" s="23" t="s">
        <v>1678</v>
      </c>
      <c r="H763" s="23" t="s">
        <v>9421</v>
      </c>
      <c r="I763" s="3">
        <v>41207</v>
      </c>
      <c r="J763" s="23" t="s">
        <v>5463</v>
      </c>
      <c r="K763" s="23" t="s">
        <v>5464</v>
      </c>
      <c r="L763" s="23" t="s">
        <v>5465</v>
      </c>
      <c r="M763" s="23" t="s">
        <v>6732</v>
      </c>
      <c r="N763" s="23" t="s">
        <v>12754</v>
      </c>
      <c r="O763" s="23" t="s">
        <v>7490</v>
      </c>
      <c r="P763" s="3">
        <v>41255</v>
      </c>
      <c r="Q763" s="37" t="s">
        <v>6733</v>
      </c>
      <c r="R763" s="23" t="s">
        <v>10910</v>
      </c>
      <c r="S763" s="23" t="s">
        <v>10911</v>
      </c>
      <c r="T763" t="s">
        <v>4074</v>
      </c>
      <c r="U763" s="23" t="s">
        <v>458</v>
      </c>
      <c r="V763" s="237">
        <v>19</v>
      </c>
      <c r="W763">
        <v>42</v>
      </c>
      <c r="X763">
        <v>20</v>
      </c>
      <c r="Y763">
        <v>43</v>
      </c>
      <c r="Z763">
        <v>19</v>
      </c>
      <c r="AA763">
        <v>12</v>
      </c>
      <c r="AC763" s="26" t="str">
        <f t="shared" si="22"/>
        <v>19º42'20''</v>
      </c>
      <c r="AD763" s="26" t="str">
        <f t="shared" si="23"/>
        <v>43º19'12''</v>
      </c>
    </row>
    <row r="764" spans="1:30" ht="18" customHeight="1">
      <c r="A764" s="23">
        <v>3995</v>
      </c>
      <c r="B764" s="23">
        <v>3995</v>
      </c>
      <c r="C764" s="3">
        <v>41116</v>
      </c>
      <c r="D764" s="3">
        <v>41161</v>
      </c>
      <c r="E764" s="23" t="s">
        <v>1321</v>
      </c>
      <c r="F764" s="23" t="s">
        <v>1322</v>
      </c>
      <c r="G764" s="23" t="s">
        <v>1678</v>
      </c>
      <c r="H764" s="23" t="s">
        <v>9002</v>
      </c>
      <c r="I764" s="3">
        <v>41178</v>
      </c>
      <c r="J764" s="23" t="s">
        <v>5466</v>
      </c>
      <c r="K764" s="23" t="s">
        <v>5467</v>
      </c>
      <c r="L764" s="23" t="s">
        <v>5468</v>
      </c>
      <c r="M764" s="23" t="s">
        <v>6734</v>
      </c>
      <c r="N764" s="23" t="s">
        <v>9003</v>
      </c>
      <c r="O764" s="23" t="s">
        <v>7487</v>
      </c>
      <c r="P764" s="3">
        <v>41208</v>
      </c>
      <c r="Q764" s="37" t="s">
        <v>6735</v>
      </c>
      <c r="R764" s="23" t="s">
        <v>10912</v>
      </c>
      <c r="S764" s="23" t="s">
        <v>10913</v>
      </c>
      <c r="T764" t="s">
        <v>4074</v>
      </c>
      <c r="U764" t="s">
        <v>15199</v>
      </c>
      <c r="V764" s="237">
        <v>19</v>
      </c>
      <c r="W764">
        <v>30</v>
      </c>
      <c r="X764">
        <v>43</v>
      </c>
      <c r="Y764">
        <v>43</v>
      </c>
      <c r="Z764">
        <v>22</v>
      </c>
      <c r="AA764">
        <v>18</v>
      </c>
      <c r="AC764" s="26" t="str">
        <f t="shared" si="22"/>
        <v>19º30'43''</v>
      </c>
      <c r="AD764" s="26" t="str">
        <f t="shared" si="23"/>
        <v>43º22'18''</v>
      </c>
    </row>
    <row r="765" spans="1:30" ht="18" customHeight="1">
      <c r="A765" s="23">
        <v>3996</v>
      </c>
      <c r="B765" s="23">
        <v>3996</v>
      </c>
      <c r="C765" s="3">
        <v>41116</v>
      </c>
      <c r="D765" s="3">
        <v>41162</v>
      </c>
      <c r="E765" s="23" t="s">
        <v>1321</v>
      </c>
      <c r="F765" s="23" t="s">
        <v>1322</v>
      </c>
      <c r="G765" s="23" t="s">
        <v>1678</v>
      </c>
      <c r="H765" s="23" t="s">
        <v>9004</v>
      </c>
      <c r="I765" s="3">
        <v>41178</v>
      </c>
      <c r="J765" s="23" t="s">
        <v>5469</v>
      </c>
      <c r="K765" s="23" t="s">
        <v>7635</v>
      </c>
      <c r="L765" s="23" t="s">
        <v>5470</v>
      </c>
      <c r="M765" s="23" t="s">
        <v>6951</v>
      </c>
      <c r="N765" s="23" t="s">
        <v>9005</v>
      </c>
      <c r="O765" s="23" t="s">
        <v>7490</v>
      </c>
      <c r="P765" s="3">
        <v>41207</v>
      </c>
      <c r="Q765" s="37" t="s">
        <v>7636</v>
      </c>
      <c r="R765" s="23" t="s">
        <v>10914</v>
      </c>
      <c r="S765" s="23" t="s">
        <v>10915</v>
      </c>
      <c r="T765" t="s">
        <v>4074</v>
      </c>
      <c r="U765" s="23" t="s">
        <v>458</v>
      </c>
      <c r="V765" s="237">
        <v>19</v>
      </c>
      <c r="W765">
        <v>39</v>
      </c>
      <c r="X765">
        <v>27</v>
      </c>
      <c r="Y765">
        <v>43</v>
      </c>
      <c r="Z765">
        <v>13</v>
      </c>
      <c r="AA765">
        <v>46</v>
      </c>
      <c r="AC765" s="26" t="str">
        <f t="shared" si="22"/>
        <v>19º39'27''</v>
      </c>
      <c r="AD765" s="26" t="str">
        <f t="shared" si="23"/>
        <v>43º13'46''</v>
      </c>
    </row>
    <row r="766" spans="1:30" ht="18" customHeight="1">
      <c r="A766" s="23">
        <v>3997</v>
      </c>
      <c r="B766" s="23">
        <v>3997</v>
      </c>
      <c r="C766" s="3">
        <v>41116</v>
      </c>
      <c r="D766" s="3">
        <v>41181</v>
      </c>
      <c r="E766" s="23" t="s">
        <v>1321</v>
      </c>
      <c r="F766" s="23" t="s">
        <v>1322</v>
      </c>
      <c r="G766" s="23" t="s">
        <v>1678</v>
      </c>
      <c r="H766" s="23" t="s">
        <v>9006</v>
      </c>
      <c r="I766" s="3">
        <v>41204</v>
      </c>
      <c r="J766" s="23" t="s">
        <v>5471</v>
      </c>
      <c r="K766" s="23" t="s">
        <v>8259</v>
      </c>
      <c r="L766" s="23" t="s">
        <v>4384</v>
      </c>
      <c r="M766" s="23">
        <v>38392605</v>
      </c>
      <c r="N766" s="23" t="s">
        <v>9007</v>
      </c>
      <c r="O766" s="23" t="s">
        <v>7490</v>
      </c>
      <c r="P766" s="3">
        <v>41221</v>
      </c>
      <c r="Q766" s="37" t="s">
        <v>8260</v>
      </c>
      <c r="R766" s="23" t="s">
        <v>10916</v>
      </c>
      <c r="S766" s="23" t="s">
        <v>10917</v>
      </c>
      <c r="T766" t="s">
        <v>15024</v>
      </c>
      <c r="U766" t="s">
        <v>15200</v>
      </c>
      <c r="V766" s="237">
        <v>19</v>
      </c>
      <c r="W766">
        <v>37</v>
      </c>
      <c r="X766">
        <v>32</v>
      </c>
      <c r="Y766">
        <v>43</v>
      </c>
      <c r="Z766">
        <v>13</v>
      </c>
      <c r="AA766">
        <v>48</v>
      </c>
      <c r="AC766" s="26" t="str">
        <f t="shared" si="22"/>
        <v>19º37'32''</v>
      </c>
      <c r="AD766" s="26" t="str">
        <f t="shared" si="23"/>
        <v>43º13'48''</v>
      </c>
    </row>
    <row r="767" spans="1:30" ht="18" customHeight="1">
      <c r="A767" s="23">
        <v>3998</v>
      </c>
      <c r="B767" s="23">
        <v>3998</v>
      </c>
      <c r="C767" s="3">
        <v>41116</v>
      </c>
      <c r="D767" s="3">
        <v>41161</v>
      </c>
      <c r="E767" s="23" t="s">
        <v>1321</v>
      </c>
      <c r="F767" s="23" t="s">
        <v>1322</v>
      </c>
      <c r="G767" s="23" t="s">
        <v>1678</v>
      </c>
      <c r="H767" s="23" t="s">
        <v>7502</v>
      </c>
      <c r="I767" s="3">
        <v>41169</v>
      </c>
      <c r="J767" s="23" t="s">
        <v>5472</v>
      </c>
      <c r="K767" s="23" t="s">
        <v>5473</v>
      </c>
      <c r="L767" s="23" t="s">
        <v>5474</v>
      </c>
      <c r="M767" s="23" t="s">
        <v>6736</v>
      </c>
      <c r="N767" s="23" t="s">
        <v>7503</v>
      </c>
      <c r="O767" s="23" t="s">
        <v>7490</v>
      </c>
      <c r="P767" s="3">
        <v>41170</v>
      </c>
      <c r="Q767" s="37" t="s">
        <v>6737</v>
      </c>
      <c r="R767" s="23" t="s">
        <v>10918</v>
      </c>
      <c r="S767" s="23" t="s">
        <v>10919</v>
      </c>
      <c r="T767" t="s">
        <v>4074</v>
      </c>
      <c r="U767" s="23" t="s">
        <v>458</v>
      </c>
      <c r="V767" s="237">
        <v>19</v>
      </c>
      <c r="W767">
        <v>37</v>
      </c>
      <c r="X767">
        <v>56</v>
      </c>
      <c r="Y767">
        <v>43</v>
      </c>
      <c r="Z767">
        <v>12</v>
      </c>
      <c r="AA767">
        <v>22</v>
      </c>
      <c r="AC767" s="26" t="str">
        <f t="shared" si="22"/>
        <v>19º37'56''</v>
      </c>
      <c r="AD767" s="26" t="str">
        <f t="shared" si="23"/>
        <v>43º12'22''</v>
      </c>
    </row>
    <row r="768" spans="1:30" ht="18" customHeight="1">
      <c r="A768" s="23">
        <v>3999</v>
      </c>
      <c r="B768" s="23">
        <v>3999</v>
      </c>
      <c r="C768" s="3">
        <v>41116</v>
      </c>
      <c r="D768" s="3">
        <v>41161</v>
      </c>
      <c r="E768" s="23" t="s">
        <v>1321</v>
      </c>
      <c r="F768" s="23" t="s">
        <v>1322</v>
      </c>
      <c r="G768" s="23" t="s">
        <v>1678</v>
      </c>
      <c r="H768" s="23" t="s">
        <v>7637</v>
      </c>
      <c r="I768" s="3">
        <v>41162</v>
      </c>
      <c r="J768" s="23" t="s">
        <v>5475</v>
      </c>
      <c r="K768" s="23" t="s">
        <v>6738</v>
      </c>
      <c r="L768" s="23" t="s">
        <v>5476</v>
      </c>
      <c r="M768" s="23" t="s">
        <v>6739</v>
      </c>
      <c r="N768" s="23" t="s">
        <v>7681</v>
      </c>
      <c r="O768" s="23" t="s">
        <v>7490</v>
      </c>
      <c r="P768" s="3">
        <v>41172</v>
      </c>
      <c r="Q768" s="37" t="s">
        <v>6740</v>
      </c>
      <c r="R768" s="23" t="s">
        <v>10920</v>
      </c>
      <c r="S768" s="23" t="s">
        <v>10921</v>
      </c>
      <c r="T768" t="s">
        <v>4074</v>
      </c>
      <c r="U768" t="s">
        <v>15201</v>
      </c>
      <c r="V768" s="237">
        <v>19</v>
      </c>
      <c r="W768">
        <v>37</v>
      </c>
      <c r="X768">
        <v>1</v>
      </c>
      <c r="Y768">
        <v>43</v>
      </c>
      <c r="Z768">
        <v>12</v>
      </c>
      <c r="AA768">
        <v>47</v>
      </c>
      <c r="AC768" s="26" t="str">
        <f t="shared" si="22"/>
        <v>19º37'1''</v>
      </c>
      <c r="AD768" s="26" t="str">
        <f t="shared" si="23"/>
        <v>43º12'47''</v>
      </c>
    </row>
    <row r="769" spans="1:30" ht="18" customHeight="1">
      <c r="A769" s="23">
        <v>4000</v>
      </c>
      <c r="B769" s="23">
        <v>4000</v>
      </c>
      <c r="C769" s="3">
        <v>41116</v>
      </c>
      <c r="D769" s="3">
        <v>41161</v>
      </c>
      <c r="E769" s="23" t="s">
        <v>1321</v>
      </c>
      <c r="F769" s="23" t="s">
        <v>1322</v>
      </c>
      <c r="G769" s="23" t="s">
        <v>1678</v>
      </c>
      <c r="H769" s="23" t="s">
        <v>7682</v>
      </c>
      <c r="I769" s="3">
        <v>41162</v>
      </c>
      <c r="J769" s="23" t="s">
        <v>5477</v>
      </c>
      <c r="K769" s="23" t="s">
        <v>6741</v>
      </c>
      <c r="L769" s="23" t="s">
        <v>5478</v>
      </c>
      <c r="M769" s="23" t="s">
        <v>6742</v>
      </c>
      <c r="N769" s="23" t="s">
        <v>7683</v>
      </c>
      <c r="O769" s="23" t="s">
        <v>7487</v>
      </c>
      <c r="P769" s="3">
        <v>41173</v>
      </c>
      <c r="Q769" s="37" t="s">
        <v>6743</v>
      </c>
      <c r="R769" s="23" t="s">
        <v>10922</v>
      </c>
      <c r="S769" s="23" t="s">
        <v>10923</v>
      </c>
      <c r="T769" t="s">
        <v>4074</v>
      </c>
      <c r="U769" t="s">
        <v>15202</v>
      </c>
      <c r="V769" s="237">
        <v>19</v>
      </c>
      <c r="W769">
        <v>35</v>
      </c>
      <c r="X769">
        <v>43</v>
      </c>
      <c r="Y769">
        <v>43</v>
      </c>
      <c r="Z769">
        <v>11</v>
      </c>
      <c r="AA769">
        <v>42</v>
      </c>
      <c r="AC769" s="26" t="str">
        <f t="shared" si="22"/>
        <v>19º35'43''</v>
      </c>
      <c r="AD769" s="26" t="str">
        <f t="shared" si="23"/>
        <v>43º11'42''</v>
      </c>
    </row>
    <row r="770" spans="1:30" ht="18" customHeight="1">
      <c r="A770" s="23">
        <v>4001</v>
      </c>
      <c r="B770" s="23">
        <v>4001</v>
      </c>
      <c r="C770" s="3">
        <v>41116</v>
      </c>
      <c r="D770" s="3">
        <v>41161</v>
      </c>
      <c r="E770" s="23" t="s">
        <v>1321</v>
      </c>
      <c r="F770" s="23" t="s">
        <v>1322</v>
      </c>
      <c r="G770" s="23" t="s">
        <v>1678</v>
      </c>
      <c r="H770" s="23" t="s">
        <v>7295</v>
      </c>
      <c r="I770" s="3">
        <v>41162</v>
      </c>
      <c r="J770" s="23" t="s">
        <v>5475</v>
      </c>
      <c r="K770" s="23" t="s">
        <v>6744</v>
      </c>
      <c r="L770" s="23" t="s">
        <v>5479</v>
      </c>
      <c r="M770" s="23" t="s">
        <v>6745</v>
      </c>
      <c r="N770" s="23" t="s">
        <v>7684</v>
      </c>
      <c r="O770" s="23" t="s">
        <v>7487</v>
      </c>
      <c r="P770" s="3">
        <v>41173</v>
      </c>
      <c r="Q770" s="37" t="s">
        <v>6746</v>
      </c>
      <c r="R770" s="23" t="s">
        <v>10924</v>
      </c>
      <c r="S770" s="23" t="s">
        <v>10925</v>
      </c>
      <c r="T770" t="s">
        <v>4074</v>
      </c>
      <c r="U770" t="s">
        <v>15069</v>
      </c>
      <c r="V770" s="237">
        <v>19</v>
      </c>
      <c r="W770">
        <v>37</v>
      </c>
      <c r="X770">
        <v>3</v>
      </c>
      <c r="Y770">
        <v>43</v>
      </c>
      <c r="Z770">
        <v>12</v>
      </c>
      <c r="AA770">
        <v>34</v>
      </c>
      <c r="AC770" s="26" t="str">
        <f t="shared" si="22"/>
        <v>19º37'3''</v>
      </c>
      <c r="AD770" s="26" t="str">
        <f t="shared" si="23"/>
        <v>43º12'34''</v>
      </c>
    </row>
    <row r="771" spans="1:30" ht="18" customHeight="1">
      <c r="A771" s="23">
        <v>4002</v>
      </c>
      <c r="B771" s="23">
        <v>4002</v>
      </c>
      <c r="C771" s="3">
        <v>41116</v>
      </c>
      <c r="D771" s="3">
        <v>41173</v>
      </c>
      <c r="E771" s="23" t="s">
        <v>1321</v>
      </c>
      <c r="F771" s="23" t="s">
        <v>1322</v>
      </c>
      <c r="G771" s="23" t="s">
        <v>1678</v>
      </c>
      <c r="H771" s="23" t="s">
        <v>8736</v>
      </c>
      <c r="I771" s="3">
        <v>41178</v>
      </c>
      <c r="J771" s="23" t="s">
        <v>5480</v>
      </c>
      <c r="K771" s="23" t="s">
        <v>7638</v>
      </c>
      <c r="L771" s="23" t="s">
        <v>5481</v>
      </c>
      <c r="M771" s="23" t="s">
        <v>7639</v>
      </c>
      <c r="N771" s="23" t="s">
        <v>8737</v>
      </c>
      <c r="O771" s="23" t="s">
        <v>7487</v>
      </c>
      <c r="P771" s="3">
        <v>41205</v>
      </c>
      <c r="Q771" s="37" t="s">
        <v>7640</v>
      </c>
      <c r="R771" s="23" t="s">
        <v>10926</v>
      </c>
      <c r="S771" s="23" t="s">
        <v>10927</v>
      </c>
      <c r="T771" t="s">
        <v>4074</v>
      </c>
      <c r="U771" s="23" t="s">
        <v>458</v>
      </c>
      <c r="V771" s="237">
        <v>19</v>
      </c>
      <c r="W771">
        <v>37</v>
      </c>
      <c r="X771">
        <v>22</v>
      </c>
      <c r="Y771">
        <v>43</v>
      </c>
      <c r="Z771">
        <v>13</v>
      </c>
      <c r="AA771">
        <v>50</v>
      </c>
      <c r="AC771" s="26" t="str">
        <f t="shared" ref="AC771:AC834" si="24">CONCATENATE(V771,"º",W771,"'",X771,"''")</f>
        <v>19º37'22''</v>
      </c>
      <c r="AD771" s="26" t="str">
        <f t="shared" ref="AD771:AD834" si="25">CONCATENATE(Y771,"º",Z771,"'",AA771,"''")</f>
        <v>43º13'50''</v>
      </c>
    </row>
    <row r="772" spans="1:30" ht="18" customHeight="1">
      <c r="A772" s="23">
        <v>4003</v>
      </c>
      <c r="B772" s="23">
        <v>4003</v>
      </c>
      <c r="C772" s="3">
        <v>41116</v>
      </c>
      <c r="D772" s="3">
        <v>41161</v>
      </c>
      <c r="E772" s="23" t="s">
        <v>1321</v>
      </c>
      <c r="F772" s="23" t="s">
        <v>1322</v>
      </c>
      <c r="G772" s="23" t="s">
        <v>1678</v>
      </c>
      <c r="H772" s="23" t="s">
        <v>7950</v>
      </c>
      <c r="I772" s="3">
        <v>41162</v>
      </c>
      <c r="J772" s="23" t="s">
        <v>5480</v>
      </c>
      <c r="K772" s="23" t="s">
        <v>5482</v>
      </c>
      <c r="L772" s="23" t="s">
        <v>5483</v>
      </c>
      <c r="M772" s="23" t="s">
        <v>6747</v>
      </c>
      <c r="N772" s="23" t="s">
        <v>7951</v>
      </c>
      <c r="O772" s="23" t="s">
        <v>7490</v>
      </c>
      <c r="P772" s="3">
        <v>41179</v>
      </c>
      <c r="Q772" s="37" t="s">
        <v>6748</v>
      </c>
      <c r="R772" s="23" t="s">
        <v>10928</v>
      </c>
      <c r="S772" s="23" t="s">
        <v>10929</v>
      </c>
      <c r="T772" t="s">
        <v>4074</v>
      </c>
      <c r="U772" t="s">
        <v>15035</v>
      </c>
      <c r="V772" s="237">
        <v>19</v>
      </c>
      <c r="W772">
        <v>38</v>
      </c>
      <c r="X772">
        <v>13</v>
      </c>
      <c r="Y772">
        <v>43</v>
      </c>
      <c r="Z772">
        <v>14</v>
      </c>
      <c r="AA772">
        <v>6</v>
      </c>
      <c r="AC772" s="26" t="str">
        <f t="shared" si="24"/>
        <v>19º38'13''</v>
      </c>
      <c r="AD772" s="26" t="str">
        <f t="shared" si="25"/>
        <v>43º14'6''</v>
      </c>
    </row>
    <row r="773" spans="1:30" ht="18" customHeight="1">
      <c r="A773" s="23">
        <v>4004</v>
      </c>
      <c r="B773" s="23">
        <v>4004</v>
      </c>
      <c r="C773" s="3">
        <v>41116</v>
      </c>
      <c r="D773" s="3">
        <v>41161</v>
      </c>
      <c r="E773" s="23" t="s">
        <v>1321</v>
      </c>
      <c r="F773" s="23" t="s">
        <v>1322</v>
      </c>
      <c r="G773" s="23" t="s">
        <v>1678</v>
      </c>
      <c r="H773" s="23" t="s">
        <v>7504</v>
      </c>
      <c r="I773" s="3">
        <v>41162</v>
      </c>
      <c r="J773" s="23" t="s">
        <v>5475</v>
      </c>
      <c r="K773" s="23" t="s">
        <v>5484</v>
      </c>
      <c r="L773" s="23" t="s">
        <v>5485</v>
      </c>
      <c r="M773" s="23" t="s">
        <v>6749</v>
      </c>
      <c r="N773" s="23" t="s">
        <v>7505</v>
      </c>
      <c r="O773" s="23" t="s">
        <v>7487</v>
      </c>
      <c r="P773" s="3">
        <v>41170</v>
      </c>
      <c r="Q773" s="37" t="s">
        <v>6750</v>
      </c>
      <c r="R773" s="23" t="s">
        <v>10930</v>
      </c>
      <c r="S773" s="23" t="s">
        <v>10931</v>
      </c>
      <c r="T773" t="s">
        <v>4074</v>
      </c>
      <c r="U773" s="23" t="s">
        <v>458</v>
      </c>
      <c r="V773" s="237">
        <v>19</v>
      </c>
      <c r="W773">
        <v>37</v>
      </c>
      <c r="X773">
        <v>14</v>
      </c>
      <c r="Y773">
        <v>43</v>
      </c>
      <c r="Z773">
        <v>12</v>
      </c>
      <c r="AA773">
        <v>13</v>
      </c>
      <c r="AC773" s="26" t="str">
        <f t="shared" si="24"/>
        <v>19º37'14''</v>
      </c>
      <c r="AD773" s="26" t="str">
        <f t="shared" si="25"/>
        <v>43º12'13''</v>
      </c>
    </row>
    <row r="774" spans="1:30" ht="18" customHeight="1">
      <c r="A774" s="23">
        <v>4005</v>
      </c>
      <c r="B774" s="23">
        <v>4005</v>
      </c>
      <c r="C774" s="3">
        <v>41116</v>
      </c>
      <c r="D774" s="3">
        <v>41161</v>
      </c>
      <c r="E774" s="23" t="s">
        <v>1321</v>
      </c>
      <c r="F774" s="23" t="s">
        <v>1322</v>
      </c>
      <c r="G774" s="23" t="s">
        <v>1678</v>
      </c>
      <c r="H774" s="23" t="s">
        <v>7952</v>
      </c>
      <c r="I774" s="3">
        <v>41162</v>
      </c>
      <c r="J774" s="23" t="s">
        <v>5486</v>
      </c>
      <c r="K774" s="23" t="s">
        <v>6751</v>
      </c>
      <c r="L774" s="23" t="s">
        <v>5487</v>
      </c>
      <c r="M774" s="23" t="s">
        <v>6752</v>
      </c>
      <c r="N774" s="23" t="s">
        <v>7953</v>
      </c>
      <c r="O774" s="23" t="s">
        <v>7487</v>
      </c>
      <c r="P774" s="3">
        <v>41177</v>
      </c>
      <c r="Q774" s="37" t="s">
        <v>6753</v>
      </c>
      <c r="R774" s="23" t="s">
        <v>10932</v>
      </c>
      <c r="S774" s="23" t="s">
        <v>10933</v>
      </c>
      <c r="T774" t="s">
        <v>4074</v>
      </c>
      <c r="U774" t="s">
        <v>15203</v>
      </c>
      <c r="V774" s="237">
        <v>19</v>
      </c>
      <c r="W774">
        <v>38</v>
      </c>
      <c r="X774">
        <v>20</v>
      </c>
      <c r="Y774">
        <v>43</v>
      </c>
      <c r="Z774">
        <v>14</v>
      </c>
      <c r="AA774">
        <v>13</v>
      </c>
      <c r="AC774" s="26" t="str">
        <f t="shared" si="24"/>
        <v>19º38'20''</v>
      </c>
      <c r="AD774" s="26" t="str">
        <f t="shared" si="25"/>
        <v>43º14'13''</v>
      </c>
    </row>
    <row r="775" spans="1:30" ht="18" customHeight="1">
      <c r="A775" s="23">
        <v>4006</v>
      </c>
      <c r="B775" s="23">
        <v>4006</v>
      </c>
      <c r="C775" s="3">
        <v>41116</v>
      </c>
      <c r="D775" s="3">
        <v>41161</v>
      </c>
      <c r="E775" s="23" t="s">
        <v>1321</v>
      </c>
      <c r="F775" s="23" t="s">
        <v>1322</v>
      </c>
      <c r="G775" s="23" t="s">
        <v>1678</v>
      </c>
      <c r="H775" s="23" t="s">
        <v>7506</v>
      </c>
      <c r="I775" s="3">
        <v>41162</v>
      </c>
      <c r="J775" s="23" t="s">
        <v>5488</v>
      </c>
      <c r="K775" s="23" t="s">
        <v>5489</v>
      </c>
      <c r="L775" s="23" t="s">
        <v>5490</v>
      </c>
      <c r="M775" s="23" t="s">
        <v>6754</v>
      </c>
      <c r="N775" s="23" t="s">
        <v>7507</v>
      </c>
      <c r="O775" s="23" t="s">
        <v>7487</v>
      </c>
      <c r="P775" s="3">
        <v>41171</v>
      </c>
      <c r="Q775" s="37" t="s">
        <v>6755</v>
      </c>
      <c r="R775" s="23" t="s">
        <v>10934</v>
      </c>
      <c r="S775" s="23" t="s">
        <v>10935</v>
      </c>
      <c r="T775" t="s">
        <v>4074</v>
      </c>
      <c r="U775" t="s">
        <v>5194</v>
      </c>
      <c r="V775" s="237">
        <v>19</v>
      </c>
      <c r="W775">
        <v>37</v>
      </c>
      <c r="X775">
        <v>42</v>
      </c>
      <c r="Y775">
        <v>43</v>
      </c>
      <c r="Z775">
        <v>12</v>
      </c>
      <c r="AA775">
        <v>33</v>
      </c>
      <c r="AC775" s="26" t="str">
        <f t="shared" si="24"/>
        <v>19º37'42''</v>
      </c>
      <c r="AD775" s="26" t="str">
        <f t="shared" si="25"/>
        <v>43º12'33''</v>
      </c>
    </row>
    <row r="776" spans="1:30" ht="18" customHeight="1">
      <c r="A776" s="23">
        <v>4007</v>
      </c>
      <c r="B776" s="23">
        <v>4007</v>
      </c>
      <c r="C776" s="3">
        <v>41116</v>
      </c>
      <c r="D776" s="3">
        <v>41161</v>
      </c>
      <c r="E776" s="23" t="s">
        <v>1321</v>
      </c>
      <c r="F776" s="23" t="s">
        <v>1322</v>
      </c>
      <c r="G776" s="23" t="s">
        <v>1678</v>
      </c>
      <c r="H776" s="23" t="s">
        <v>7641</v>
      </c>
      <c r="I776" s="3">
        <v>41162</v>
      </c>
      <c r="J776" s="23" t="s">
        <v>5491</v>
      </c>
      <c r="K776" s="23" t="s">
        <v>5492</v>
      </c>
      <c r="L776" s="23" t="s">
        <v>5493</v>
      </c>
      <c r="M776" s="23" t="s">
        <v>6756</v>
      </c>
      <c r="N776" s="23" t="s">
        <v>7685</v>
      </c>
      <c r="O776" s="23" t="s">
        <v>7490</v>
      </c>
      <c r="P776" s="3">
        <v>41172</v>
      </c>
      <c r="Q776" s="37" t="s">
        <v>6757</v>
      </c>
      <c r="R776" s="23" t="s">
        <v>10936</v>
      </c>
      <c r="S776" s="23" t="s">
        <v>10937</v>
      </c>
      <c r="T776" t="s">
        <v>4074</v>
      </c>
      <c r="U776" s="23" t="s">
        <v>458</v>
      </c>
      <c r="V776" s="237">
        <v>19</v>
      </c>
      <c r="W776">
        <v>38</v>
      </c>
      <c r="X776">
        <v>36</v>
      </c>
      <c r="Y776">
        <v>43</v>
      </c>
      <c r="Z776">
        <v>13</v>
      </c>
      <c r="AA776">
        <v>12</v>
      </c>
      <c r="AC776" s="26" t="str">
        <f t="shared" si="24"/>
        <v>19º38'36''</v>
      </c>
      <c r="AD776" s="26" t="str">
        <f t="shared" si="25"/>
        <v>43º13'12''</v>
      </c>
    </row>
    <row r="777" spans="1:30" ht="18" customHeight="1">
      <c r="A777" s="23">
        <v>4008</v>
      </c>
      <c r="B777" s="23">
        <v>4008</v>
      </c>
      <c r="C777" s="3">
        <v>41116</v>
      </c>
      <c r="D777" s="3">
        <v>41161</v>
      </c>
      <c r="E777" s="23" t="s">
        <v>1321</v>
      </c>
      <c r="F777" s="23" t="s">
        <v>1322</v>
      </c>
      <c r="G777" s="23" t="s">
        <v>1678</v>
      </c>
      <c r="H777" s="23" t="s">
        <v>9008</v>
      </c>
      <c r="I777" s="3">
        <v>41162</v>
      </c>
      <c r="J777" s="23" t="s">
        <v>5491</v>
      </c>
      <c r="K777" s="23" t="s">
        <v>6758</v>
      </c>
      <c r="L777" s="23" t="s">
        <v>5493</v>
      </c>
      <c r="M777" s="23" t="s">
        <v>6759</v>
      </c>
      <c r="N777" s="23" t="s">
        <v>9009</v>
      </c>
      <c r="O777" s="23" t="s">
        <v>7487</v>
      </c>
      <c r="P777" s="3">
        <v>41206</v>
      </c>
      <c r="Q777" s="37" t="s">
        <v>6760</v>
      </c>
      <c r="R777" s="23" t="s">
        <v>10938</v>
      </c>
      <c r="S777" s="23" t="s">
        <v>10939</v>
      </c>
      <c r="T777" t="s">
        <v>4074</v>
      </c>
      <c r="U777" s="23" t="s">
        <v>458</v>
      </c>
      <c r="V777" s="237">
        <v>19</v>
      </c>
      <c r="W777">
        <v>41</v>
      </c>
      <c r="X777">
        <v>5</v>
      </c>
      <c r="Y777">
        <v>43</v>
      </c>
      <c r="Z777">
        <v>13</v>
      </c>
      <c r="AA777">
        <v>33</v>
      </c>
      <c r="AC777" s="26" t="str">
        <f t="shared" si="24"/>
        <v>19º41'5''</v>
      </c>
      <c r="AD777" s="26" t="str">
        <f t="shared" si="25"/>
        <v>43º13'33''</v>
      </c>
    </row>
    <row r="778" spans="1:30" ht="18" customHeight="1">
      <c r="A778" s="23">
        <v>4009</v>
      </c>
      <c r="B778" s="23">
        <v>4009</v>
      </c>
      <c r="C778" s="3">
        <v>41116</v>
      </c>
      <c r="D778" s="3">
        <v>41161</v>
      </c>
      <c r="E778" s="23" t="s">
        <v>1321</v>
      </c>
      <c r="F778" s="23" t="s">
        <v>1322</v>
      </c>
      <c r="G778" s="23" t="s">
        <v>1678</v>
      </c>
      <c r="H778" s="23" t="s">
        <v>7508</v>
      </c>
      <c r="I778" s="3">
        <v>41162</v>
      </c>
      <c r="J778" s="23" t="s">
        <v>5460</v>
      </c>
      <c r="K778" s="23" t="s">
        <v>5494</v>
      </c>
      <c r="L778" s="23" t="s">
        <v>5495</v>
      </c>
      <c r="M778" s="23" t="s">
        <v>6761</v>
      </c>
      <c r="N778" s="23" t="s">
        <v>7509</v>
      </c>
      <c r="O778" s="23" t="s">
        <v>7490</v>
      </c>
      <c r="P778" s="3">
        <v>41170</v>
      </c>
      <c r="Q778" s="37" t="s">
        <v>6762</v>
      </c>
      <c r="R778" s="23" t="s">
        <v>10940</v>
      </c>
      <c r="S778" s="23" t="s">
        <v>10941</v>
      </c>
      <c r="T778" t="s">
        <v>4074</v>
      </c>
      <c r="U778" s="23" t="s">
        <v>458</v>
      </c>
      <c r="V778" s="237">
        <v>19</v>
      </c>
      <c r="W778">
        <v>37</v>
      </c>
      <c r="X778">
        <v>52</v>
      </c>
      <c r="Y778">
        <v>43</v>
      </c>
      <c r="Z778">
        <v>12</v>
      </c>
      <c r="AA778">
        <v>56</v>
      </c>
      <c r="AC778" s="26" t="str">
        <f t="shared" si="24"/>
        <v>19º37'52''</v>
      </c>
      <c r="AD778" s="26" t="str">
        <f t="shared" si="25"/>
        <v>43º12'56''</v>
      </c>
    </row>
    <row r="779" spans="1:30" ht="18" customHeight="1">
      <c r="A779" s="23">
        <v>4010</v>
      </c>
      <c r="B779" s="23">
        <v>4010</v>
      </c>
      <c r="C779" s="3">
        <v>41116</v>
      </c>
      <c r="D779" s="3">
        <v>41161</v>
      </c>
      <c r="E779" s="23" t="s">
        <v>1321</v>
      </c>
      <c r="F779" s="23" t="s">
        <v>1322</v>
      </c>
      <c r="G779" s="23" t="s">
        <v>1678</v>
      </c>
      <c r="H779" s="23" t="s">
        <v>7642</v>
      </c>
      <c r="I779" s="3">
        <v>41171</v>
      </c>
      <c r="J779" s="23" t="s">
        <v>5491</v>
      </c>
      <c r="K779" s="23" t="s">
        <v>6763</v>
      </c>
      <c r="L779" s="23" t="s">
        <v>5496</v>
      </c>
      <c r="M779" s="23">
        <v>38392605</v>
      </c>
      <c r="N779" s="23" t="s">
        <v>7686</v>
      </c>
      <c r="O779" s="23" t="s">
        <v>7674</v>
      </c>
      <c r="P779" s="3">
        <v>41176</v>
      </c>
      <c r="Q779" s="37" t="s">
        <v>6764</v>
      </c>
      <c r="R779" s="23" t="s">
        <v>10942</v>
      </c>
      <c r="S779" s="23" t="s">
        <v>10943</v>
      </c>
      <c r="T779" t="s">
        <v>4074</v>
      </c>
      <c r="U779" t="s">
        <v>15047</v>
      </c>
      <c r="V779" s="237">
        <v>19</v>
      </c>
      <c r="W779">
        <v>38</v>
      </c>
      <c r="X779">
        <v>53</v>
      </c>
      <c r="Y779">
        <v>43</v>
      </c>
      <c r="Z779">
        <v>13</v>
      </c>
      <c r="AA779">
        <v>7</v>
      </c>
      <c r="AC779" s="26" t="str">
        <f t="shared" si="24"/>
        <v>19º38'53''</v>
      </c>
      <c r="AD779" s="26" t="str">
        <f t="shared" si="25"/>
        <v>43º13'7''</v>
      </c>
    </row>
    <row r="780" spans="1:30" ht="18" customHeight="1">
      <c r="A780" s="23">
        <v>4011</v>
      </c>
      <c r="B780" s="23">
        <v>4011</v>
      </c>
      <c r="C780" s="3">
        <v>41116</v>
      </c>
      <c r="D780" s="3">
        <v>41161</v>
      </c>
      <c r="E780" s="23" t="s">
        <v>1321</v>
      </c>
      <c r="F780" s="23" t="s">
        <v>1322</v>
      </c>
      <c r="G780" s="23" t="s">
        <v>1678</v>
      </c>
      <c r="H780" s="23" t="s">
        <v>7687</v>
      </c>
      <c r="I780" s="3">
        <v>41172</v>
      </c>
      <c r="J780" s="23" t="s">
        <v>5497</v>
      </c>
      <c r="K780" s="23" t="s">
        <v>5498</v>
      </c>
      <c r="L780" s="23" t="s">
        <v>5499</v>
      </c>
      <c r="M780" s="23" t="s">
        <v>6765</v>
      </c>
      <c r="N780" s="23" t="s">
        <v>7688</v>
      </c>
      <c r="O780" s="23" t="s">
        <v>7487</v>
      </c>
      <c r="P780" s="3">
        <v>41173</v>
      </c>
      <c r="Q780" s="37" t="s">
        <v>6766</v>
      </c>
      <c r="R780" s="23" t="s">
        <v>10944</v>
      </c>
      <c r="S780" s="23" t="s">
        <v>10945</v>
      </c>
      <c r="T780" t="s">
        <v>4074</v>
      </c>
      <c r="U780" t="s">
        <v>15202</v>
      </c>
      <c r="V780" s="237">
        <v>19</v>
      </c>
      <c r="W780">
        <v>39</v>
      </c>
      <c r="X780">
        <v>14</v>
      </c>
      <c r="Y780">
        <v>43</v>
      </c>
      <c r="Z780">
        <v>14</v>
      </c>
      <c r="AA780">
        <v>2</v>
      </c>
      <c r="AC780" s="26" t="str">
        <f t="shared" si="24"/>
        <v>19º39'14''</v>
      </c>
      <c r="AD780" s="26" t="str">
        <f t="shared" si="25"/>
        <v>43º14'2''</v>
      </c>
    </row>
    <row r="781" spans="1:30" ht="18" customHeight="1">
      <c r="A781" s="23">
        <v>4012</v>
      </c>
      <c r="B781" s="23">
        <v>4012</v>
      </c>
      <c r="C781" s="3">
        <v>41116</v>
      </c>
      <c r="D781" s="3">
        <v>41161</v>
      </c>
      <c r="E781" s="23" t="s">
        <v>1321</v>
      </c>
      <c r="F781" s="23" t="s">
        <v>1322</v>
      </c>
      <c r="G781" s="23" t="s">
        <v>1678</v>
      </c>
      <c r="H781" s="23" t="s">
        <v>9048</v>
      </c>
      <c r="I781" s="3">
        <v>41162</v>
      </c>
      <c r="J781" s="23" t="s">
        <v>5466</v>
      </c>
      <c r="K781" s="23" t="s">
        <v>5500</v>
      </c>
      <c r="L781" s="23" t="s">
        <v>5501</v>
      </c>
      <c r="M781" s="23" t="s">
        <v>6767</v>
      </c>
      <c r="N781" s="23" t="s">
        <v>9049</v>
      </c>
      <c r="O781" s="23" t="s">
        <v>7674</v>
      </c>
      <c r="P781" s="3">
        <v>41211</v>
      </c>
      <c r="Q781" s="37" t="s">
        <v>6768</v>
      </c>
      <c r="R781" s="23" t="s">
        <v>10946</v>
      </c>
      <c r="S781" s="23" t="s">
        <v>10947</v>
      </c>
      <c r="T781" t="s">
        <v>4074</v>
      </c>
      <c r="U781" t="s">
        <v>15047</v>
      </c>
      <c r="V781" s="237">
        <v>19</v>
      </c>
      <c r="W781">
        <v>37</v>
      </c>
      <c r="X781">
        <v>15</v>
      </c>
      <c r="Y781">
        <v>43</v>
      </c>
      <c r="Z781">
        <v>26</v>
      </c>
      <c r="AA781">
        <v>4</v>
      </c>
      <c r="AC781" s="26" t="str">
        <f t="shared" si="24"/>
        <v>19º37'15''</v>
      </c>
      <c r="AD781" s="26" t="str">
        <f t="shared" si="25"/>
        <v>43º26'4''</v>
      </c>
    </row>
    <row r="782" spans="1:30" ht="18" customHeight="1">
      <c r="A782" s="23">
        <v>4013</v>
      </c>
      <c r="B782" s="23">
        <v>4013</v>
      </c>
      <c r="C782" s="3">
        <v>41116</v>
      </c>
      <c r="D782" s="3">
        <v>41161</v>
      </c>
      <c r="E782" s="23" t="s">
        <v>1321</v>
      </c>
      <c r="F782" s="23" t="s">
        <v>1322</v>
      </c>
      <c r="G782" s="23" t="s">
        <v>1678</v>
      </c>
      <c r="H782" s="23" t="s">
        <v>8738</v>
      </c>
      <c r="I782" s="3">
        <v>41162</v>
      </c>
      <c r="J782" s="23" t="s">
        <v>5502</v>
      </c>
      <c r="K782" s="23" t="s">
        <v>6769</v>
      </c>
      <c r="L782" s="23" t="s">
        <v>5501</v>
      </c>
      <c r="M782" s="23" t="s">
        <v>6770</v>
      </c>
      <c r="N782" s="23" t="s">
        <v>8739</v>
      </c>
      <c r="O782" s="23" t="s">
        <v>7490</v>
      </c>
      <c r="P782" s="3">
        <v>41206</v>
      </c>
      <c r="Q782" s="37" t="s">
        <v>6771</v>
      </c>
      <c r="R782" s="23" t="s">
        <v>10948</v>
      </c>
      <c r="S782" s="23" t="s">
        <v>10949</v>
      </c>
      <c r="T782" t="s">
        <v>4074</v>
      </c>
      <c r="U782" s="23" t="s">
        <v>458</v>
      </c>
      <c r="V782" s="237">
        <v>19</v>
      </c>
      <c r="W782">
        <v>38</v>
      </c>
      <c r="X782">
        <v>58</v>
      </c>
      <c r="Y782">
        <v>43</v>
      </c>
      <c r="Z782">
        <v>12</v>
      </c>
      <c r="AA782">
        <v>50</v>
      </c>
      <c r="AC782" s="26" t="str">
        <f t="shared" si="24"/>
        <v>19º38'58''</v>
      </c>
      <c r="AD782" s="26" t="str">
        <f t="shared" si="25"/>
        <v>43º12'50''</v>
      </c>
    </row>
    <row r="783" spans="1:30" ht="18" customHeight="1">
      <c r="A783" s="23">
        <v>4014</v>
      </c>
      <c r="B783" s="23">
        <v>4014</v>
      </c>
      <c r="C783" s="3">
        <v>41116</v>
      </c>
      <c r="D783" s="3">
        <v>41161</v>
      </c>
      <c r="E783" s="23" t="s">
        <v>1321</v>
      </c>
      <c r="F783" s="23" t="s">
        <v>1322</v>
      </c>
      <c r="G783" s="23" t="s">
        <v>1678</v>
      </c>
      <c r="H783" s="23" t="s">
        <v>7954</v>
      </c>
      <c r="I783" s="3">
        <v>41162</v>
      </c>
      <c r="J783" s="23" t="s">
        <v>5502</v>
      </c>
      <c r="K783" s="23" t="s">
        <v>6772</v>
      </c>
      <c r="L783" s="23" t="s">
        <v>5503</v>
      </c>
      <c r="M783" s="23" t="s">
        <v>6773</v>
      </c>
      <c r="N783" s="23" t="s">
        <v>7955</v>
      </c>
      <c r="O783" s="23" t="s">
        <v>7487</v>
      </c>
      <c r="P783" s="3">
        <v>41179</v>
      </c>
      <c r="Q783" s="37" t="s">
        <v>6774</v>
      </c>
      <c r="R783" s="23" t="s">
        <v>10950</v>
      </c>
      <c r="S783" s="23" t="s">
        <v>10951</v>
      </c>
      <c r="T783" t="s">
        <v>4074</v>
      </c>
      <c r="U783" t="s">
        <v>4238</v>
      </c>
      <c r="V783" s="237">
        <v>19</v>
      </c>
      <c r="W783">
        <v>38</v>
      </c>
      <c r="X783">
        <v>2</v>
      </c>
      <c r="Y783">
        <v>43</v>
      </c>
      <c r="Z783">
        <v>13</v>
      </c>
      <c r="AA783">
        <v>51</v>
      </c>
      <c r="AC783" s="26" t="str">
        <f t="shared" si="24"/>
        <v>19º38'2''</v>
      </c>
      <c r="AD783" s="26" t="str">
        <f t="shared" si="25"/>
        <v>43º13'51''</v>
      </c>
    </row>
    <row r="784" spans="1:30" ht="18" customHeight="1">
      <c r="A784" s="23">
        <v>4015</v>
      </c>
      <c r="B784" s="23">
        <v>4015</v>
      </c>
      <c r="C784" s="3">
        <v>41116</v>
      </c>
      <c r="D784" s="3">
        <v>41161</v>
      </c>
      <c r="E784" s="23" t="s">
        <v>1321</v>
      </c>
      <c r="F784" s="23" t="s">
        <v>1322</v>
      </c>
      <c r="G784" s="23" t="s">
        <v>1678</v>
      </c>
      <c r="H784" s="23" t="s">
        <v>8767</v>
      </c>
      <c r="I784" s="3">
        <v>41206</v>
      </c>
      <c r="J784" s="23" t="s">
        <v>5471</v>
      </c>
      <c r="K784" s="23" t="s">
        <v>15402</v>
      </c>
      <c r="L784" s="23" t="s">
        <v>5504</v>
      </c>
      <c r="M784" s="23">
        <v>38392605</v>
      </c>
      <c r="N784" s="23" t="s">
        <v>8768</v>
      </c>
      <c r="O784" s="23" t="s">
        <v>7487</v>
      </c>
      <c r="P784" s="3">
        <v>41208</v>
      </c>
      <c r="Q784" s="37" t="s">
        <v>458</v>
      </c>
      <c r="R784" s="23" t="s">
        <v>10952</v>
      </c>
      <c r="S784" s="23" t="s">
        <v>10953</v>
      </c>
      <c r="T784" s="37" t="s">
        <v>4074</v>
      </c>
      <c r="U784" s="23" t="s">
        <v>458</v>
      </c>
      <c r="V784" s="237">
        <v>19</v>
      </c>
      <c r="W784">
        <v>39</v>
      </c>
      <c r="X784">
        <v>14</v>
      </c>
      <c r="Y784">
        <v>43</v>
      </c>
      <c r="Z784">
        <v>14</v>
      </c>
      <c r="AA784">
        <v>0</v>
      </c>
      <c r="AC784" s="26" t="str">
        <f t="shared" si="24"/>
        <v>19º39'14''</v>
      </c>
      <c r="AD784" s="26" t="str">
        <f t="shared" si="25"/>
        <v>43º14'0''</v>
      </c>
    </row>
    <row r="785" spans="1:30" ht="18" customHeight="1">
      <c r="A785" s="23">
        <v>4016</v>
      </c>
      <c r="B785" s="23">
        <v>4016</v>
      </c>
      <c r="C785" s="3">
        <v>41116</v>
      </c>
      <c r="D785" s="3">
        <v>41161</v>
      </c>
      <c r="E785" s="23" t="s">
        <v>1321</v>
      </c>
      <c r="F785" s="23" t="s">
        <v>1322</v>
      </c>
      <c r="G785" s="23" t="s">
        <v>1678</v>
      </c>
      <c r="H785" s="23" t="s">
        <v>7296</v>
      </c>
      <c r="I785" s="3">
        <v>41162</v>
      </c>
      <c r="J785" s="23" t="s">
        <v>5488</v>
      </c>
      <c r="K785" s="23" t="s">
        <v>5505</v>
      </c>
      <c r="L785" s="23" t="s">
        <v>5506</v>
      </c>
      <c r="M785" s="23" t="s">
        <v>6775</v>
      </c>
      <c r="N785" s="23" t="s">
        <v>7510</v>
      </c>
      <c r="O785" s="23" t="s">
        <v>7487</v>
      </c>
      <c r="P785" s="3">
        <v>41169</v>
      </c>
      <c r="Q785" s="37" t="s">
        <v>6776</v>
      </c>
      <c r="R785" s="23" t="s">
        <v>10954</v>
      </c>
      <c r="S785" s="23" t="s">
        <v>10955</v>
      </c>
      <c r="T785" t="s">
        <v>4074</v>
      </c>
      <c r="U785" t="s">
        <v>15204</v>
      </c>
      <c r="V785" s="237">
        <v>19</v>
      </c>
      <c r="W785">
        <v>37</v>
      </c>
      <c r="X785">
        <v>19</v>
      </c>
      <c r="Y785">
        <v>43</v>
      </c>
      <c r="Z785">
        <v>12</v>
      </c>
      <c r="AA785">
        <v>47</v>
      </c>
      <c r="AC785" s="26" t="str">
        <f t="shared" si="24"/>
        <v>19º37'19''</v>
      </c>
      <c r="AD785" s="26" t="str">
        <f t="shared" si="25"/>
        <v>43º12'47''</v>
      </c>
    </row>
    <row r="786" spans="1:30" ht="18" customHeight="1">
      <c r="A786" s="23">
        <v>4034</v>
      </c>
      <c r="B786" s="23">
        <v>4034</v>
      </c>
      <c r="C786" s="3">
        <v>41116</v>
      </c>
      <c r="D786" s="3">
        <v>41161</v>
      </c>
      <c r="E786" s="23" t="s">
        <v>1321</v>
      </c>
      <c r="F786" s="23" t="s">
        <v>1322</v>
      </c>
      <c r="G786" s="23" t="s">
        <v>5507</v>
      </c>
      <c r="H786" s="23" t="s">
        <v>5855</v>
      </c>
      <c r="I786" s="3">
        <v>41123</v>
      </c>
      <c r="J786" s="23" t="s">
        <v>5508</v>
      </c>
      <c r="K786" s="23" t="s">
        <v>5509</v>
      </c>
      <c r="L786" s="23" t="s">
        <v>5510</v>
      </c>
      <c r="M786" s="23" t="s">
        <v>5511</v>
      </c>
      <c r="N786" s="23" t="s">
        <v>5856</v>
      </c>
      <c r="O786" s="23" t="s">
        <v>5728</v>
      </c>
      <c r="P786" s="3">
        <v>41123</v>
      </c>
      <c r="Q786" s="37" t="s">
        <v>458</v>
      </c>
      <c r="R786" s="23" t="s">
        <v>10956</v>
      </c>
      <c r="S786" s="23" t="s">
        <v>10957</v>
      </c>
      <c r="T786" s="37" t="s">
        <v>4074</v>
      </c>
      <c r="U786" s="23" t="s">
        <v>458</v>
      </c>
      <c r="V786" s="237">
        <v>20</v>
      </c>
      <c r="W786">
        <v>21</v>
      </c>
      <c r="X786">
        <v>55</v>
      </c>
      <c r="Y786">
        <v>43</v>
      </c>
      <c r="Z786">
        <v>40</v>
      </c>
      <c r="AA786">
        <v>39</v>
      </c>
      <c r="AC786" s="26" t="str">
        <f t="shared" si="24"/>
        <v>20º21'55''</v>
      </c>
      <c r="AD786" s="26" t="str">
        <f t="shared" si="25"/>
        <v>43º40'39''</v>
      </c>
    </row>
    <row r="787" spans="1:30" ht="18" customHeight="1">
      <c r="A787" s="23">
        <v>4039</v>
      </c>
      <c r="B787" s="23">
        <v>4039</v>
      </c>
      <c r="C787" s="3">
        <v>41116</v>
      </c>
      <c r="D787" s="3">
        <v>41161</v>
      </c>
      <c r="E787" s="23" t="s">
        <v>1321</v>
      </c>
      <c r="F787" s="23" t="s">
        <v>1322</v>
      </c>
      <c r="G787" s="23" t="s">
        <v>5507</v>
      </c>
      <c r="H787" s="23" t="s">
        <v>5931</v>
      </c>
      <c r="I787" s="3">
        <v>41127</v>
      </c>
      <c r="J787" s="23" t="s">
        <v>5512</v>
      </c>
      <c r="K787" s="23" t="s">
        <v>5513</v>
      </c>
      <c r="L787" s="23" t="s">
        <v>5514</v>
      </c>
      <c r="M787" s="23" t="s">
        <v>5515</v>
      </c>
      <c r="N787" s="23" t="s">
        <v>5932</v>
      </c>
      <c r="O787" s="23" t="s">
        <v>5723</v>
      </c>
      <c r="P787" s="3">
        <v>41127</v>
      </c>
      <c r="Q787" s="37" t="s">
        <v>458</v>
      </c>
      <c r="R787" s="23" t="s">
        <v>10958</v>
      </c>
      <c r="S787" s="23" t="s">
        <v>10959</v>
      </c>
      <c r="T787" s="37" t="s">
        <v>4074</v>
      </c>
      <c r="U787" t="s">
        <v>4116</v>
      </c>
      <c r="V787" s="237">
        <v>20</v>
      </c>
      <c r="W787">
        <v>17</v>
      </c>
      <c r="X787">
        <v>49</v>
      </c>
      <c r="Y787">
        <v>43</v>
      </c>
      <c r="Z787">
        <v>38</v>
      </c>
      <c r="AA787">
        <v>37</v>
      </c>
      <c r="AC787" s="26" t="str">
        <f t="shared" si="24"/>
        <v>20º17'49''</v>
      </c>
      <c r="AD787" s="26" t="str">
        <f t="shared" si="25"/>
        <v>43º38'37''</v>
      </c>
    </row>
    <row r="788" spans="1:30" ht="18" customHeight="1">
      <c r="A788" s="23">
        <v>3991</v>
      </c>
      <c r="B788" s="23">
        <v>3991</v>
      </c>
      <c r="C788" s="3">
        <v>41116</v>
      </c>
      <c r="D788" s="3">
        <v>41161</v>
      </c>
      <c r="E788" s="23" t="s">
        <v>1321</v>
      </c>
      <c r="F788" s="23" t="s">
        <v>1322</v>
      </c>
      <c r="G788" s="23" t="s">
        <v>5516</v>
      </c>
      <c r="H788" s="23" t="s">
        <v>12204</v>
      </c>
      <c r="I788" s="3">
        <v>41129</v>
      </c>
      <c r="J788" s="23" t="s">
        <v>3198</v>
      </c>
      <c r="K788" s="23" t="s">
        <v>3199</v>
      </c>
      <c r="L788" s="23" t="s">
        <v>4662</v>
      </c>
      <c r="M788" s="23" t="s">
        <v>3200</v>
      </c>
      <c r="N788" s="23" t="s">
        <v>12755</v>
      </c>
      <c r="O788" s="23" t="s">
        <v>1346</v>
      </c>
      <c r="P788" s="3">
        <v>41256</v>
      </c>
      <c r="Q788" s="37" t="s">
        <v>458</v>
      </c>
      <c r="R788" s="23" t="s">
        <v>12205</v>
      </c>
      <c r="S788" s="23" t="s">
        <v>10372</v>
      </c>
      <c r="T788" s="37" t="s">
        <v>4074</v>
      </c>
      <c r="U788" t="s">
        <v>15205</v>
      </c>
      <c r="V788" s="237">
        <v>21</v>
      </c>
      <c r="W788">
        <v>39</v>
      </c>
      <c r="X788">
        <v>32</v>
      </c>
      <c r="Y788">
        <v>42</v>
      </c>
      <c r="Z788">
        <v>20</v>
      </c>
      <c r="AA788">
        <v>49</v>
      </c>
      <c r="AC788" s="26" t="str">
        <f t="shared" si="24"/>
        <v>21º39'32''</v>
      </c>
      <c r="AD788" s="26" t="str">
        <f t="shared" si="25"/>
        <v>42º20'49''</v>
      </c>
    </row>
    <row r="789" spans="1:30" ht="18" customHeight="1">
      <c r="A789" s="23">
        <v>4017</v>
      </c>
      <c r="B789" s="23">
        <v>4017</v>
      </c>
      <c r="C789" s="3">
        <v>41116</v>
      </c>
      <c r="D789" s="3">
        <v>41161</v>
      </c>
      <c r="E789" s="23" t="s">
        <v>1321</v>
      </c>
      <c r="F789" s="23" t="s">
        <v>1322</v>
      </c>
      <c r="G789" s="23" t="s">
        <v>1678</v>
      </c>
      <c r="H789" s="23" t="s">
        <v>7689</v>
      </c>
      <c r="I789" s="3">
        <v>41162</v>
      </c>
      <c r="J789" s="23" t="s">
        <v>5486</v>
      </c>
      <c r="K789" s="23" t="s">
        <v>5517</v>
      </c>
      <c r="L789" s="23" t="s">
        <v>5518</v>
      </c>
      <c r="M789" s="23" t="s">
        <v>6777</v>
      </c>
      <c r="N789" s="23" t="s">
        <v>7690</v>
      </c>
      <c r="O789" s="23" t="s">
        <v>7487</v>
      </c>
      <c r="P789" s="3">
        <v>41190</v>
      </c>
      <c r="Q789" s="37" t="s">
        <v>6778</v>
      </c>
      <c r="R789" s="23" t="s">
        <v>10960</v>
      </c>
      <c r="S789" s="23" t="s">
        <v>10961</v>
      </c>
      <c r="T789" t="s">
        <v>4074</v>
      </c>
      <c r="U789" t="s">
        <v>15206</v>
      </c>
      <c r="V789" s="237">
        <v>19</v>
      </c>
      <c r="W789">
        <v>38</v>
      </c>
      <c r="X789">
        <v>47</v>
      </c>
      <c r="Y789">
        <v>43</v>
      </c>
      <c r="Z789">
        <v>13</v>
      </c>
      <c r="AA789">
        <v>50</v>
      </c>
      <c r="AC789" s="26" t="str">
        <f t="shared" si="24"/>
        <v>19º38'47''</v>
      </c>
      <c r="AD789" s="26" t="str">
        <f t="shared" si="25"/>
        <v>43º13'50''</v>
      </c>
    </row>
    <row r="790" spans="1:30" ht="18" customHeight="1">
      <c r="A790" s="23">
        <v>4018</v>
      </c>
      <c r="B790" s="23">
        <v>4018</v>
      </c>
      <c r="C790" s="3">
        <v>41116</v>
      </c>
      <c r="D790" s="3">
        <v>41161</v>
      </c>
      <c r="E790" s="23" t="s">
        <v>1321</v>
      </c>
      <c r="F790" s="23" t="s">
        <v>1322</v>
      </c>
      <c r="G790" s="23" t="s">
        <v>1678</v>
      </c>
      <c r="H790" s="23" t="s">
        <v>7956</v>
      </c>
      <c r="I790" s="3">
        <v>41162</v>
      </c>
      <c r="J790" s="23" t="s">
        <v>5519</v>
      </c>
      <c r="K790" s="23" t="s">
        <v>5520</v>
      </c>
      <c r="L790" s="23" t="s">
        <v>5521</v>
      </c>
      <c r="M790" s="23">
        <v>38391620</v>
      </c>
      <c r="N790" s="23" t="s">
        <v>7957</v>
      </c>
      <c r="O790" s="23" t="s">
        <v>7490</v>
      </c>
      <c r="P790" s="3">
        <v>41178</v>
      </c>
      <c r="Q790" s="37" t="s">
        <v>6779</v>
      </c>
      <c r="R790" s="23" t="s">
        <v>10962</v>
      </c>
      <c r="S790" s="23" t="s">
        <v>10963</v>
      </c>
      <c r="T790" t="s">
        <v>4074</v>
      </c>
      <c r="U790" s="23" t="s">
        <v>458</v>
      </c>
      <c r="V790" s="237">
        <v>19</v>
      </c>
      <c r="W790">
        <v>37</v>
      </c>
      <c r="X790">
        <v>9</v>
      </c>
      <c r="Y790">
        <v>43</v>
      </c>
      <c r="Z790">
        <v>13</v>
      </c>
      <c r="AA790">
        <v>18</v>
      </c>
      <c r="AC790" s="26" t="str">
        <f t="shared" si="24"/>
        <v>19º37'9''</v>
      </c>
      <c r="AD790" s="26" t="str">
        <f t="shared" si="25"/>
        <v>43º13'18''</v>
      </c>
    </row>
    <row r="791" spans="1:30" ht="18" customHeight="1">
      <c r="A791" s="23">
        <v>4019</v>
      </c>
      <c r="B791" s="23">
        <v>4019</v>
      </c>
      <c r="C791" s="3">
        <v>41116</v>
      </c>
      <c r="D791" s="3">
        <v>41161</v>
      </c>
      <c r="E791" s="23" t="s">
        <v>1321</v>
      </c>
      <c r="F791" s="23" t="s">
        <v>1322</v>
      </c>
      <c r="G791" s="23" t="s">
        <v>1678</v>
      </c>
      <c r="H791" s="23" t="s">
        <v>9422</v>
      </c>
      <c r="I791" s="3">
        <v>41162</v>
      </c>
      <c r="J791" s="23" t="s">
        <v>5519</v>
      </c>
      <c r="K791" s="23" t="s">
        <v>15403</v>
      </c>
      <c r="L791" s="23" t="s">
        <v>5522</v>
      </c>
      <c r="M791" s="23" t="s">
        <v>6780</v>
      </c>
      <c r="N791" s="23" t="s">
        <v>9423</v>
      </c>
      <c r="O791" s="23" t="s">
        <v>7490</v>
      </c>
      <c r="P791" s="3">
        <v>41235</v>
      </c>
      <c r="Q791" s="37" t="s">
        <v>6781</v>
      </c>
      <c r="R791" s="23" t="s">
        <v>10964</v>
      </c>
      <c r="S791" s="23" t="s">
        <v>10965</v>
      </c>
      <c r="T791" t="s">
        <v>15024</v>
      </c>
      <c r="U791" t="s">
        <v>15207</v>
      </c>
      <c r="V791" s="237">
        <v>19</v>
      </c>
      <c r="W791">
        <v>36</v>
      </c>
      <c r="X791">
        <v>57</v>
      </c>
      <c r="Y791">
        <v>43</v>
      </c>
      <c r="Z791">
        <v>13</v>
      </c>
      <c r="AA791">
        <v>44</v>
      </c>
      <c r="AC791" s="26" t="str">
        <f t="shared" si="24"/>
        <v>19º36'57''</v>
      </c>
      <c r="AD791" s="26" t="str">
        <f t="shared" si="25"/>
        <v>43º13'44''</v>
      </c>
    </row>
    <row r="792" spans="1:30" ht="18" customHeight="1">
      <c r="A792" s="23">
        <v>4053</v>
      </c>
      <c r="B792" s="23">
        <v>4053</v>
      </c>
      <c r="C792" s="3">
        <v>41116</v>
      </c>
      <c r="D792" s="3">
        <v>41161</v>
      </c>
      <c r="E792" s="23" t="s">
        <v>1321</v>
      </c>
      <c r="F792" s="23" t="s">
        <v>1555</v>
      </c>
      <c r="G792" s="23" t="s">
        <v>4826</v>
      </c>
      <c r="H792" s="23" t="s">
        <v>7511</v>
      </c>
      <c r="I792" s="23" t="s">
        <v>458</v>
      </c>
      <c r="J792" s="23" t="s">
        <v>5523</v>
      </c>
      <c r="K792" s="23" t="s">
        <v>5524</v>
      </c>
      <c r="L792" s="23" t="s">
        <v>5525</v>
      </c>
      <c r="M792" s="23" t="s">
        <v>5526</v>
      </c>
      <c r="N792" s="23" t="s">
        <v>7691</v>
      </c>
      <c r="O792" s="23" t="s">
        <v>3786</v>
      </c>
      <c r="P792" s="3">
        <v>41171</v>
      </c>
      <c r="Q792" s="37" t="s">
        <v>458</v>
      </c>
      <c r="R792" s="23" t="s">
        <v>10966</v>
      </c>
      <c r="S792" s="23" t="s">
        <v>10967</v>
      </c>
      <c r="T792" s="37" t="s">
        <v>4074</v>
      </c>
      <c r="U792" t="s">
        <v>15150</v>
      </c>
      <c r="V792" s="237">
        <v>21</v>
      </c>
      <c r="W792">
        <v>31</v>
      </c>
      <c r="X792">
        <v>39</v>
      </c>
      <c r="Y792">
        <v>42</v>
      </c>
      <c r="Z792">
        <v>38</v>
      </c>
      <c r="AA792">
        <v>42</v>
      </c>
      <c r="AC792" s="26" t="str">
        <f t="shared" si="24"/>
        <v>21º31'39''</v>
      </c>
      <c r="AD792" s="26" t="str">
        <f t="shared" si="25"/>
        <v>42º38'42''</v>
      </c>
    </row>
    <row r="793" spans="1:30" ht="18" customHeight="1">
      <c r="A793" s="23">
        <v>4025</v>
      </c>
      <c r="B793" s="23">
        <v>4025</v>
      </c>
      <c r="C793" s="3">
        <v>41116</v>
      </c>
      <c r="D793" s="3">
        <v>41161</v>
      </c>
      <c r="E793" s="23" t="s">
        <v>1321</v>
      </c>
      <c r="F793" s="23" t="s">
        <v>1322</v>
      </c>
      <c r="G793" s="23" t="s">
        <v>5507</v>
      </c>
      <c r="H793" s="23" t="s">
        <v>5857</v>
      </c>
      <c r="I793" s="3">
        <v>41123</v>
      </c>
      <c r="J793" s="23" t="s">
        <v>5527</v>
      </c>
      <c r="K793" s="23" t="s">
        <v>5528</v>
      </c>
      <c r="L793" s="23" t="s">
        <v>5529</v>
      </c>
      <c r="M793" s="23" t="s">
        <v>5530</v>
      </c>
      <c r="N793" s="23" t="s">
        <v>5858</v>
      </c>
      <c r="O793" s="23" t="s">
        <v>5723</v>
      </c>
      <c r="P793" s="3">
        <v>41124</v>
      </c>
      <c r="Q793" s="37" t="s">
        <v>458</v>
      </c>
      <c r="R793" s="23" t="s">
        <v>10968</v>
      </c>
      <c r="S793" s="23" t="s">
        <v>10969</v>
      </c>
      <c r="T793" s="37" t="s">
        <v>15024</v>
      </c>
      <c r="U793" t="s">
        <v>15170</v>
      </c>
      <c r="V793" s="237">
        <v>20</v>
      </c>
      <c r="W793">
        <v>22</v>
      </c>
      <c r="X793">
        <v>52</v>
      </c>
      <c r="Y793">
        <v>43</v>
      </c>
      <c r="Z793">
        <v>29</v>
      </c>
      <c r="AA793">
        <v>11</v>
      </c>
      <c r="AC793" s="26" t="str">
        <f t="shared" si="24"/>
        <v>20º22'52''</v>
      </c>
      <c r="AD793" s="26" t="str">
        <f t="shared" si="25"/>
        <v>43º29'11''</v>
      </c>
    </row>
    <row r="794" spans="1:30" ht="18" customHeight="1">
      <c r="A794" s="23">
        <v>4023</v>
      </c>
      <c r="B794" s="23">
        <v>4023</v>
      </c>
      <c r="C794" s="3">
        <v>41116</v>
      </c>
      <c r="D794" s="3">
        <v>41161</v>
      </c>
      <c r="E794" s="23" t="s">
        <v>1321</v>
      </c>
      <c r="F794" s="23" t="s">
        <v>1322</v>
      </c>
      <c r="G794" s="23" t="s">
        <v>5507</v>
      </c>
      <c r="H794" s="23" t="s">
        <v>5859</v>
      </c>
      <c r="I794" s="3">
        <v>41124</v>
      </c>
      <c r="J794" s="23" t="s">
        <v>5531</v>
      </c>
      <c r="K794" s="23" t="s">
        <v>5532</v>
      </c>
      <c r="L794" s="23" t="s">
        <v>5510</v>
      </c>
      <c r="M794" s="23" t="s">
        <v>5533</v>
      </c>
      <c r="N794" s="23" t="s">
        <v>5860</v>
      </c>
      <c r="O794" s="23" t="s">
        <v>1382</v>
      </c>
      <c r="P794" s="3">
        <v>41127</v>
      </c>
      <c r="Q794" s="37" t="s">
        <v>458</v>
      </c>
      <c r="R794" s="23" t="s">
        <v>10970</v>
      </c>
      <c r="S794" s="23" t="s">
        <v>10971</v>
      </c>
      <c r="T794" s="37" t="s">
        <v>4074</v>
      </c>
      <c r="U794" t="s">
        <v>5145</v>
      </c>
      <c r="V794" s="237">
        <v>20</v>
      </c>
      <c r="W794">
        <v>21</v>
      </c>
      <c r="X794">
        <v>34</v>
      </c>
      <c r="Y794">
        <v>43</v>
      </c>
      <c r="Z794">
        <v>39</v>
      </c>
      <c r="AA794">
        <v>56</v>
      </c>
      <c r="AC794" s="26" t="str">
        <f t="shared" si="24"/>
        <v>20º21'34''</v>
      </c>
      <c r="AD794" s="26" t="str">
        <f t="shared" si="25"/>
        <v>43º39'56''</v>
      </c>
    </row>
    <row r="795" spans="1:30" ht="18" customHeight="1">
      <c r="A795" s="23">
        <v>4024</v>
      </c>
      <c r="B795" s="23">
        <v>4024</v>
      </c>
      <c r="C795" s="3">
        <v>41116</v>
      </c>
      <c r="D795" s="3">
        <v>41161</v>
      </c>
      <c r="E795" s="23" t="s">
        <v>1321</v>
      </c>
      <c r="F795" s="23" t="s">
        <v>1322</v>
      </c>
      <c r="G795" s="23" t="s">
        <v>5507</v>
      </c>
      <c r="H795" s="23" t="s">
        <v>5861</v>
      </c>
      <c r="I795" s="3">
        <v>41122</v>
      </c>
      <c r="J795" s="23" t="s">
        <v>5534</v>
      </c>
      <c r="K795" s="23" t="s">
        <v>5535</v>
      </c>
      <c r="L795" s="23" t="s">
        <v>5529</v>
      </c>
      <c r="M795" s="23" t="s">
        <v>5536</v>
      </c>
      <c r="N795" s="23" t="s">
        <v>5862</v>
      </c>
      <c r="O795" s="23" t="s">
        <v>1351</v>
      </c>
      <c r="P795" s="3">
        <v>41124</v>
      </c>
      <c r="Q795" s="37" t="s">
        <v>458</v>
      </c>
      <c r="R795" s="23" t="s">
        <v>10972</v>
      </c>
      <c r="S795" s="23" t="s">
        <v>10973</v>
      </c>
      <c r="T795" s="37" t="s">
        <v>4074</v>
      </c>
      <c r="U795" t="s">
        <v>15208</v>
      </c>
      <c r="V795" s="237">
        <v>20</v>
      </c>
      <c r="W795">
        <v>23</v>
      </c>
      <c r="X795">
        <v>13</v>
      </c>
      <c r="Y795">
        <v>43</v>
      </c>
      <c r="Z795">
        <v>29</v>
      </c>
      <c r="AA795">
        <v>58</v>
      </c>
      <c r="AC795" s="26" t="str">
        <f t="shared" si="24"/>
        <v>20º23'13''</v>
      </c>
      <c r="AD795" s="26" t="str">
        <f t="shared" si="25"/>
        <v>43º29'58''</v>
      </c>
    </row>
    <row r="796" spans="1:30" ht="18" customHeight="1">
      <c r="A796" s="23">
        <v>4026</v>
      </c>
      <c r="B796" s="23">
        <v>4026</v>
      </c>
      <c r="C796" s="3">
        <v>41116</v>
      </c>
      <c r="D796" s="3">
        <v>41161</v>
      </c>
      <c r="E796" s="23" t="s">
        <v>1321</v>
      </c>
      <c r="F796" s="23" t="s">
        <v>1322</v>
      </c>
      <c r="G796" s="23" t="s">
        <v>5507</v>
      </c>
      <c r="H796" s="23" t="s">
        <v>5933</v>
      </c>
      <c r="I796" s="3">
        <v>41138</v>
      </c>
      <c r="J796" s="23" t="s">
        <v>5537</v>
      </c>
      <c r="K796" s="23" t="s">
        <v>5538</v>
      </c>
      <c r="L796" s="23" t="s">
        <v>5529</v>
      </c>
      <c r="M796" s="23" t="s">
        <v>5539</v>
      </c>
      <c r="N796" s="23" t="s">
        <v>5934</v>
      </c>
      <c r="O796" s="23" t="s">
        <v>5935</v>
      </c>
      <c r="P796" s="3">
        <v>41141</v>
      </c>
      <c r="Q796" s="37" t="s">
        <v>458</v>
      </c>
      <c r="R796" s="23" t="s">
        <v>10974</v>
      </c>
      <c r="S796" s="23" t="s">
        <v>10975</v>
      </c>
      <c r="T796" s="37" t="s">
        <v>4074</v>
      </c>
      <c r="U796" t="s">
        <v>15045</v>
      </c>
      <c r="V796" s="237">
        <v>20</v>
      </c>
      <c r="W796">
        <v>23</v>
      </c>
      <c r="X796">
        <v>5</v>
      </c>
      <c r="Y796">
        <v>43</v>
      </c>
      <c r="Z796">
        <v>29</v>
      </c>
      <c r="AA796">
        <v>7</v>
      </c>
      <c r="AC796" s="26" t="str">
        <f t="shared" si="24"/>
        <v>20º23'5''</v>
      </c>
      <c r="AD796" s="26" t="str">
        <f t="shared" si="25"/>
        <v>43º29'7''</v>
      </c>
    </row>
    <row r="797" spans="1:30" ht="18" customHeight="1">
      <c r="A797" s="23">
        <v>4027</v>
      </c>
      <c r="B797" s="23">
        <v>4027</v>
      </c>
      <c r="C797" s="3">
        <v>41116</v>
      </c>
      <c r="D797" s="3">
        <v>41161</v>
      </c>
      <c r="E797" s="23" t="s">
        <v>1321</v>
      </c>
      <c r="F797" s="23" t="s">
        <v>1322</v>
      </c>
      <c r="G797" s="23" t="s">
        <v>5507</v>
      </c>
      <c r="H797" s="23" t="s">
        <v>5863</v>
      </c>
      <c r="I797" s="3">
        <v>41124</v>
      </c>
      <c r="J797" s="23" t="s">
        <v>5540</v>
      </c>
      <c r="K797" s="23" t="s">
        <v>14925</v>
      </c>
      <c r="L797" s="23" t="s">
        <v>5529</v>
      </c>
      <c r="M797" s="23" t="s">
        <v>5541</v>
      </c>
      <c r="N797" s="23" t="s">
        <v>5936</v>
      </c>
      <c r="O797" s="23" t="s">
        <v>5617</v>
      </c>
      <c r="P797" s="3">
        <v>41127</v>
      </c>
      <c r="Q797" s="37" t="s">
        <v>458</v>
      </c>
      <c r="R797" s="23" t="s">
        <v>10976</v>
      </c>
      <c r="S797" s="23" t="s">
        <v>10977</v>
      </c>
      <c r="T797" s="37" t="s">
        <v>4074</v>
      </c>
      <c r="U797" t="s">
        <v>5145</v>
      </c>
      <c r="V797" s="237">
        <v>17</v>
      </c>
      <c r="W797">
        <v>51</v>
      </c>
      <c r="X797">
        <v>10</v>
      </c>
      <c r="Y797">
        <v>41</v>
      </c>
      <c r="Z797">
        <v>29</v>
      </c>
      <c r="AA797">
        <v>14</v>
      </c>
      <c r="AC797" s="26" t="str">
        <f t="shared" si="24"/>
        <v>17º51'10''</v>
      </c>
      <c r="AD797" s="26" t="str">
        <f t="shared" si="25"/>
        <v>41º29'14''</v>
      </c>
    </row>
    <row r="798" spans="1:30" ht="18" customHeight="1">
      <c r="A798" s="23">
        <v>4022</v>
      </c>
      <c r="B798" s="23">
        <v>4022</v>
      </c>
      <c r="C798" s="3">
        <v>41116</v>
      </c>
      <c r="D798" s="3">
        <v>41161</v>
      </c>
      <c r="E798" s="23" t="s">
        <v>1321</v>
      </c>
      <c r="F798" s="23" t="s">
        <v>1322</v>
      </c>
      <c r="G798" s="23" t="s">
        <v>5507</v>
      </c>
      <c r="H798" s="23" t="s">
        <v>5937</v>
      </c>
      <c r="I798" s="3">
        <v>41137</v>
      </c>
      <c r="J798" s="23" t="s">
        <v>5542</v>
      </c>
      <c r="K798" s="23" t="s">
        <v>5543</v>
      </c>
      <c r="L798" s="23" t="s">
        <v>5529</v>
      </c>
      <c r="M798" s="23" t="s">
        <v>5544</v>
      </c>
      <c r="N798" s="23" t="s">
        <v>6374</v>
      </c>
      <c r="O798" s="23" t="s">
        <v>5723</v>
      </c>
      <c r="P798" s="3">
        <v>41137</v>
      </c>
      <c r="Q798" s="37" t="s">
        <v>458</v>
      </c>
      <c r="R798" s="23" t="s">
        <v>10978</v>
      </c>
      <c r="S798" s="23" t="s">
        <v>10979</v>
      </c>
      <c r="T798" s="37" t="s">
        <v>4074</v>
      </c>
      <c r="U798" s="23" t="s">
        <v>458</v>
      </c>
      <c r="V798" s="237">
        <v>20</v>
      </c>
      <c r="W798">
        <v>22</v>
      </c>
      <c r="X798">
        <v>45</v>
      </c>
      <c r="Y798">
        <v>43</v>
      </c>
      <c r="Z798">
        <v>30</v>
      </c>
      <c r="AA798">
        <v>54</v>
      </c>
      <c r="AC798" s="26" t="str">
        <f t="shared" si="24"/>
        <v>20º22'45''</v>
      </c>
      <c r="AD798" s="26" t="str">
        <f t="shared" si="25"/>
        <v>43º30'54''</v>
      </c>
    </row>
    <row r="799" spans="1:30" ht="18" customHeight="1">
      <c r="A799" s="23">
        <v>4029</v>
      </c>
      <c r="B799" s="23">
        <v>4029</v>
      </c>
      <c r="C799" s="3">
        <v>41116</v>
      </c>
      <c r="D799" s="3">
        <v>41161</v>
      </c>
      <c r="E799" s="23" t="s">
        <v>1321</v>
      </c>
      <c r="F799" s="23" t="s">
        <v>1322</v>
      </c>
      <c r="G799" s="23" t="s">
        <v>5507</v>
      </c>
      <c r="H799" s="23" t="s">
        <v>6375</v>
      </c>
      <c r="I799" s="3">
        <v>41138</v>
      </c>
      <c r="J799" s="23" t="s">
        <v>5545</v>
      </c>
      <c r="K799" s="23" t="s">
        <v>5546</v>
      </c>
      <c r="L799" s="23" t="s">
        <v>5529</v>
      </c>
      <c r="M799" s="23" t="s">
        <v>5547</v>
      </c>
      <c r="N799" s="23" t="s">
        <v>6376</v>
      </c>
      <c r="O799" s="23" t="s">
        <v>4805</v>
      </c>
      <c r="P799" s="3">
        <v>41141</v>
      </c>
      <c r="Q799" s="37" t="s">
        <v>458</v>
      </c>
      <c r="R799" s="23" t="s">
        <v>10980</v>
      </c>
      <c r="S799" s="23" t="s">
        <v>10981</v>
      </c>
      <c r="T799" s="37" t="s">
        <v>4074</v>
      </c>
      <c r="U799" t="s">
        <v>5145</v>
      </c>
      <c r="V799" s="237">
        <v>20</v>
      </c>
      <c r="W799">
        <v>23</v>
      </c>
      <c r="X799">
        <v>30</v>
      </c>
      <c r="Y799">
        <v>43</v>
      </c>
      <c r="Z799">
        <v>30</v>
      </c>
      <c r="AA799">
        <v>12</v>
      </c>
      <c r="AC799" s="26" t="str">
        <f t="shared" si="24"/>
        <v>20º23'30''</v>
      </c>
      <c r="AD799" s="26" t="str">
        <f t="shared" si="25"/>
        <v>43º30'12''</v>
      </c>
    </row>
    <row r="800" spans="1:30" ht="18" customHeight="1">
      <c r="A800" s="23">
        <v>4028</v>
      </c>
      <c r="B800" s="23">
        <v>4028</v>
      </c>
      <c r="C800" s="3">
        <v>41116</v>
      </c>
      <c r="D800" s="3">
        <v>41161</v>
      </c>
      <c r="E800" s="23" t="s">
        <v>1321</v>
      </c>
      <c r="F800" s="23" t="s">
        <v>1322</v>
      </c>
      <c r="G800" s="23" t="s">
        <v>5507</v>
      </c>
      <c r="H800" s="23" t="s">
        <v>5938</v>
      </c>
      <c r="I800" s="3">
        <v>41134</v>
      </c>
      <c r="J800" s="23" t="s">
        <v>5548</v>
      </c>
      <c r="K800" s="23" t="s">
        <v>5549</v>
      </c>
      <c r="L800" s="23" t="s">
        <v>5529</v>
      </c>
      <c r="M800" s="23" t="s">
        <v>5550</v>
      </c>
      <c r="N800" s="23" t="s">
        <v>5939</v>
      </c>
      <c r="O800" s="23" t="s">
        <v>5389</v>
      </c>
      <c r="P800" s="3">
        <v>41130</v>
      </c>
      <c r="Q800" s="37" t="s">
        <v>458</v>
      </c>
      <c r="R800" s="23" t="s">
        <v>10982</v>
      </c>
      <c r="S800" s="23" t="s">
        <v>10983</v>
      </c>
      <c r="T800" s="37" t="s">
        <v>4074</v>
      </c>
      <c r="U800" t="s">
        <v>5145</v>
      </c>
      <c r="V800" s="237">
        <v>20</v>
      </c>
      <c r="W800">
        <v>23</v>
      </c>
      <c r="X800">
        <v>41</v>
      </c>
      <c r="Y800">
        <v>43</v>
      </c>
      <c r="Z800">
        <v>29</v>
      </c>
      <c r="AA800">
        <v>31</v>
      </c>
      <c r="AC800" s="26" t="str">
        <f t="shared" si="24"/>
        <v>20º23'41''</v>
      </c>
      <c r="AD800" s="26" t="str">
        <f t="shared" si="25"/>
        <v>43º29'31''</v>
      </c>
    </row>
    <row r="801" spans="1:30" ht="18" customHeight="1">
      <c r="A801" s="23">
        <v>4030</v>
      </c>
      <c r="B801" s="23">
        <v>4030</v>
      </c>
      <c r="C801" s="3">
        <v>41116</v>
      </c>
      <c r="D801" s="3">
        <v>41161</v>
      </c>
      <c r="E801" s="23" t="s">
        <v>1321</v>
      </c>
      <c r="F801" s="23" t="s">
        <v>1322</v>
      </c>
      <c r="G801" s="23" t="s">
        <v>5507</v>
      </c>
      <c r="H801" s="23" t="s">
        <v>7297</v>
      </c>
      <c r="I801" s="3">
        <v>41156</v>
      </c>
      <c r="J801" s="23" t="s">
        <v>5551</v>
      </c>
      <c r="K801" s="23" t="s">
        <v>5552</v>
      </c>
      <c r="L801" s="23" t="s">
        <v>5529</v>
      </c>
      <c r="M801" s="23" t="s">
        <v>5553</v>
      </c>
      <c r="N801" s="23" t="s">
        <v>7298</v>
      </c>
      <c r="O801" s="23" t="s">
        <v>4988</v>
      </c>
      <c r="P801" s="3">
        <v>41163</v>
      </c>
      <c r="Q801" s="37" t="s">
        <v>458</v>
      </c>
      <c r="R801" s="23" t="s">
        <v>10984</v>
      </c>
      <c r="S801" s="23" t="s">
        <v>10985</v>
      </c>
      <c r="T801" s="37" t="s">
        <v>4074</v>
      </c>
      <c r="U801" t="s">
        <v>3431</v>
      </c>
      <c r="V801" s="237">
        <v>20</v>
      </c>
      <c r="W801">
        <v>24</v>
      </c>
      <c r="X801">
        <v>17</v>
      </c>
      <c r="Y801">
        <v>43</v>
      </c>
      <c r="Z801">
        <v>29</v>
      </c>
      <c r="AA801">
        <v>49</v>
      </c>
      <c r="AC801" s="26" t="str">
        <f t="shared" si="24"/>
        <v>20º24'17''</v>
      </c>
      <c r="AD801" s="26" t="str">
        <f t="shared" si="25"/>
        <v>43º29'49''</v>
      </c>
    </row>
    <row r="802" spans="1:30" ht="18" customHeight="1">
      <c r="A802" s="23">
        <v>4031</v>
      </c>
      <c r="B802" s="23">
        <v>4031</v>
      </c>
      <c r="C802" s="3">
        <v>41116</v>
      </c>
      <c r="D802" s="3">
        <v>41161</v>
      </c>
      <c r="E802" s="23" t="s">
        <v>1321</v>
      </c>
      <c r="F802" s="23" t="s">
        <v>1322</v>
      </c>
      <c r="G802" s="23" t="s">
        <v>5507</v>
      </c>
      <c r="H802" s="23" t="s">
        <v>7034</v>
      </c>
      <c r="I802" s="3">
        <v>41158</v>
      </c>
      <c r="J802" s="23" t="s">
        <v>5551</v>
      </c>
      <c r="K802" s="23" t="s">
        <v>5554</v>
      </c>
      <c r="L802" s="23" t="s">
        <v>5529</v>
      </c>
      <c r="M802" s="23" t="s">
        <v>5555</v>
      </c>
      <c r="N802" s="23" t="s">
        <v>7035</v>
      </c>
      <c r="O802" s="23" t="s">
        <v>4670</v>
      </c>
      <c r="P802" s="3">
        <v>41158</v>
      </c>
      <c r="Q802" s="37" t="s">
        <v>458</v>
      </c>
      <c r="R802" s="23" t="s">
        <v>10986</v>
      </c>
      <c r="S802" s="23" t="s">
        <v>10987</v>
      </c>
      <c r="T802" s="37" t="s">
        <v>4074</v>
      </c>
      <c r="U802" t="s">
        <v>15209</v>
      </c>
      <c r="V802" s="237">
        <v>20</v>
      </c>
      <c r="W802">
        <v>24</v>
      </c>
      <c r="X802">
        <v>30</v>
      </c>
      <c r="Y802">
        <v>43</v>
      </c>
      <c r="Z802">
        <v>31</v>
      </c>
      <c r="AA802">
        <v>35</v>
      </c>
      <c r="AC802" s="26" t="str">
        <f t="shared" si="24"/>
        <v>20º24'30''</v>
      </c>
      <c r="AD802" s="26" t="str">
        <f t="shared" si="25"/>
        <v>43º31'35''</v>
      </c>
    </row>
    <row r="803" spans="1:30" ht="18" customHeight="1">
      <c r="A803" s="23">
        <v>4032</v>
      </c>
      <c r="B803" s="23">
        <v>4032</v>
      </c>
      <c r="C803" s="3">
        <v>41116</v>
      </c>
      <c r="D803" s="3">
        <v>41161</v>
      </c>
      <c r="E803" s="23" t="s">
        <v>1321</v>
      </c>
      <c r="F803" s="23" t="s">
        <v>1322</v>
      </c>
      <c r="G803" s="23" t="s">
        <v>5507</v>
      </c>
      <c r="H803" s="23" t="s">
        <v>6952</v>
      </c>
      <c r="I803" s="3">
        <v>41158</v>
      </c>
      <c r="J803" s="23" t="s">
        <v>5556</v>
      </c>
      <c r="K803" s="23" t="s">
        <v>5557</v>
      </c>
      <c r="L803" s="23" t="s">
        <v>5529</v>
      </c>
      <c r="M803" s="23" t="s">
        <v>5558</v>
      </c>
      <c r="N803" s="23" t="s">
        <v>7036</v>
      </c>
      <c r="O803" s="23" t="s">
        <v>5721</v>
      </c>
      <c r="P803" s="3">
        <v>41158</v>
      </c>
      <c r="Q803" s="37" t="s">
        <v>458</v>
      </c>
      <c r="R803" s="23" t="s">
        <v>10988</v>
      </c>
      <c r="S803" s="23" t="s">
        <v>10989</v>
      </c>
      <c r="T803" s="37" t="s">
        <v>4074</v>
      </c>
      <c r="U803" t="s">
        <v>15210</v>
      </c>
      <c r="V803" s="237">
        <v>20</v>
      </c>
      <c r="W803">
        <v>22</v>
      </c>
      <c r="X803">
        <v>40</v>
      </c>
      <c r="Y803">
        <v>43</v>
      </c>
      <c r="Z803">
        <v>30</v>
      </c>
      <c r="AA803">
        <v>52</v>
      </c>
      <c r="AC803" s="26" t="str">
        <f t="shared" si="24"/>
        <v>20º22'40''</v>
      </c>
      <c r="AD803" s="26" t="str">
        <f t="shared" si="25"/>
        <v>43º30'52''</v>
      </c>
    </row>
    <row r="804" spans="1:30" ht="18" customHeight="1">
      <c r="A804" s="23">
        <v>4033</v>
      </c>
      <c r="B804" s="23">
        <v>4033</v>
      </c>
      <c r="C804" s="3">
        <v>41116</v>
      </c>
      <c r="D804" s="3">
        <v>41161</v>
      </c>
      <c r="E804" s="23" t="s">
        <v>1321</v>
      </c>
      <c r="F804" s="23" t="s">
        <v>1322</v>
      </c>
      <c r="G804" s="23" t="s">
        <v>5507</v>
      </c>
      <c r="H804" s="23" t="s">
        <v>6953</v>
      </c>
      <c r="I804" s="3">
        <v>41156</v>
      </c>
      <c r="J804" s="23" t="s">
        <v>5556</v>
      </c>
      <c r="K804" s="23" t="s">
        <v>5559</v>
      </c>
      <c r="L804" s="23" t="s">
        <v>5529</v>
      </c>
      <c r="M804" s="23" t="s">
        <v>5560</v>
      </c>
      <c r="N804" s="23" t="s">
        <v>7299</v>
      </c>
      <c r="O804" s="23" t="s">
        <v>6229</v>
      </c>
      <c r="P804" s="3">
        <v>41165</v>
      </c>
      <c r="Q804" s="37" t="s">
        <v>458</v>
      </c>
      <c r="R804" s="23" t="s">
        <v>10990</v>
      </c>
      <c r="S804" s="23" t="s">
        <v>10991</v>
      </c>
      <c r="T804" s="37" t="s">
        <v>4074</v>
      </c>
      <c r="U804" s="23" t="s">
        <v>458</v>
      </c>
      <c r="V804" s="237">
        <v>20</v>
      </c>
      <c r="W804">
        <v>22</v>
      </c>
      <c r="X804">
        <v>32</v>
      </c>
      <c r="Y804">
        <v>43</v>
      </c>
      <c r="Z804">
        <v>39</v>
      </c>
      <c r="AA804">
        <v>5</v>
      </c>
      <c r="AC804" s="26" t="str">
        <f t="shared" si="24"/>
        <v>20º22'32''</v>
      </c>
      <c r="AD804" s="26" t="str">
        <f t="shared" si="25"/>
        <v>43º39'5''</v>
      </c>
    </row>
    <row r="805" spans="1:30" ht="18" customHeight="1">
      <c r="A805" s="23">
        <v>4035</v>
      </c>
      <c r="B805" s="23">
        <v>4035</v>
      </c>
      <c r="C805" s="3">
        <v>41116</v>
      </c>
      <c r="D805" s="3">
        <v>41161</v>
      </c>
      <c r="E805" s="23" t="s">
        <v>1321</v>
      </c>
      <c r="F805" s="23" t="s">
        <v>1322</v>
      </c>
      <c r="G805" s="23" t="s">
        <v>5507</v>
      </c>
      <c r="H805" s="23" t="s">
        <v>7512</v>
      </c>
      <c r="I805" s="3">
        <v>41156</v>
      </c>
      <c r="J805" s="23" t="s">
        <v>5561</v>
      </c>
      <c r="K805" s="23" t="s">
        <v>5562</v>
      </c>
      <c r="L805" s="23" t="s">
        <v>5510</v>
      </c>
      <c r="M805" s="23" t="s">
        <v>5563</v>
      </c>
      <c r="N805" s="23" t="s">
        <v>7513</v>
      </c>
      <c r="O805" s="23" t="s">
        <v>4670</v>
      </c>
      <c r="P805" s="3">
        <v>41169</v>
      </c>
      <c r="Q805" s="37" t="s">
        <v>458</v>
      </c>
      <c r="R805" s="23" t="s">
        <v>10992</v>
      </c>
      <c r="S805" s="23" t="s">
        <v>10993</v>
      </c>
      <c r="T805" s="37" t="s">
        <v>4074</v>
      </c>
      <c r="U805" t="s">
        <v>15211</v>
      </c>
      <c r="V805" s="237">
        <v>20</v>
      </c>
      <c r="W805">
        <v>20</v>
      </c>
      <c r="X805">
        <v>51</v>
      </c>
      <c r="Y805">
        <v>43</v>
      </c>
      <c r="Z805">
        <v>39</v>
      </c>
      <c r="AA805">
        <v>57</v>
      </c>
      <c r="AC805" s="26" t="str">
        <f t="shared" si="24"/>
        <v>20º20'51''</v>
      </c>
      <c r="AD805" s="26" t="str">
        <f t="shared" si="25"/>
        <v>43º39'57''</v>
      </c>
    </row>
    <row r="806" spans="1:30" ht="18" customHeight="1">
      <c r="A806" s="23">
        <v>4036</v>
      </c>
      <c r="B806" s="23">
        <v>4036</v>
      </c>
      <c r="C806" s="3">
        <v>41116</v>
      </c>
      <c r="D806" s="3">
        <v>41161</v>
      </c>
      <c r="E806" s="23" t="s">
        <v>1321</v>
      </c>
      <c r="F806" s="23" t="s">
        <v>1322</v>
      </c>
      <c r="G806" s="23" t="s">
        <v>5507</v>
      </c>
      <c r="H806" s="23" t="s">
        <v>7514</v>
      </c>
      <c r="I806" s="23" t="s">
        <v>458</v>
      </c>
      <c r="J806" s="23" t="s">
        <v>5564</v>
      </c>
      <c r="K806" s="23" t="s">
        <v>5565</v>
      </c>
      <c r="L806" s="23" t="s">
        <v>5566</v>
      </c>
      <c r="M806" s="23" t="s">
        <v>5567</v>
      </c>
      <c r="N806" s="23" t="s">
        <v>7643</v>
      </c>
      <c r="O806" s="23" t="s">
        <v>458</v>
      </c>
      <c r="P806" s="3">
        <v>41171</v>
      </c>
      <c r="Q806" s="37" t="s">
        <v>458</v>
      </c>
      <c r="R806" s="23" t="s">
        <v>10994</v>
      </c>
      <c r="S806" s="23" t="s">
        <v>10995</v>
      </c>
      <c r="T806" s="37" t="s">
        <v>4074</v>
      </c>
      <c r="U806" t="s">
        <v>15123</v>
      </c>
      <c r="V806" s="237">
        <v>20</v>
      </c>
      <c r="W806">
        <v>18</v>
      </c>
      <c r="X806">
        <v>39</v>
      </c>
      <c r="Y806">
        <v>43</v>
      </c>
      <c r="Z806">
        <v>42</v>
      </c>
      <c r="AA806">
        <v>38</v>
      </c>
      <c r="AC806" s="26" t="str">
        <f t="shared" si="24"/>
        <v>20º18'39''</v>
      </c>
      <c r="AD806" s="26" t="str">
        <f t="shared" si="25"/>
        <v>43º42'38''</v>
      </c>
    </row>
    <row r="807" spans="1:30" ht="18" customHeight="1">
      <c r="A807" s="23">
        <v>4038</v>
      </c>
      <c r="B807" s="23">
        <v>4038</v>
      </c>
      <c r="C807" s="3">
        <v>41116</v>
      </c>
      <c r="D807" s="3">
        <v>41173</v>
      </c>
      <c r="E807" s="23" t="s">
        <v>1321</v>
      </c>
      <c r="F807" s="23" t="s">
        <v>1322</v>
      </c>
      <c r="G807" s="23" t="s">
        <v>5507</v>
      </c>
      <c r="H807" s="23" t="s">
        <v>12756</v>
      </c>
      <c r="I807" s="3">
        <v>41157</v>
      </c>
      <c r="J807" s="23" t="s">
        <v>14926</v>
      </c>
      <c r="K807" s="23" t="s">
        <v>14927</v>
      </c>
      <c r="L807" s="23" t="s">
        <v>5566</v>
      </c>
      <c r="M807" s="23" t="s">
        <v>5567</v>
      </c>
      <c r="N807" s="23" t="s">
        <v>12757</v>
      </c>
      <c r="O807" s="23" t="s">
        <v>7933</v>
      </c>
      <c r="P807" s="3">
        <v>41255</v>
      </c>
      <c r="Q807" s="37" t="s">
        <v>7644</v>
      </c>
      <c r="R807" s="23" t="s">
        <v>12758</v>
      </c>
      <c r="S807" s="23" t="s">
        <v>10996</v>
      </c>
      <c r="T807" t="s">
        <v>4074</v>
      </c>
      <c r="U807" s="37" t="s">
        <v>15212</v>
      </c>
      <c r="V807" s="237">
        <v>20</v>
      </c>
      <c r="W807">
        <v>17</v>
      </c>
      <c r="X807">
        <v>15</v>
      </c>
      <c r="Y807">
        <v>43</v>
      </c>
      <c r="Z807">
        <v>30</v>
      </c>
      <c r="AA807">
        <v>59</v>
      </c>
      <c r="AC807" s="26" t="str">
        <f t="shared" si="24"/>
        <v>20º17'15''</v>
      </c>
      <c r="AD807" s="26" t="str">
        <f t="shared" si="25"/>
        <v>43º30'59''</v>
      </c>
    </row>
    <row r="808" spans="1:30" ht="18" customHeight="1">
      <c r="A808" s="23">
        <v>4042</v>
      </c>
      <c r="B808" s="23">
        <v>4042</v>
      </c>
      <c r="C808" s="3">
        <v>41116</v>
      </c>
      <c r="D808" s="3">
        <v>41161</v>
      </c>
      <c r="E808" s="23" t="s">
        <v>1321</v>
      </c>
      <c r="F808" s="23" t="s">
        <v>1555</v>
      </c>
      <c r="G808" s="23" t="s">
        <v>5507</v>
      </c>
      <c r="H808" s="23" t="s">
        <v>13645</v>
      </c>
      <c r="I808" s="3">
        <v>41156</v>
      </c>
      <c r="J808" s="23" t="s">
        <v>5568</v>
      </c>
      <c r="K808" s="23" t="s">
        <v>5569</v>
      </c>
      <c r="L808" s="23" t="s">
        <v>5570</v>
      </c>
      <c r="M808" s="23" t="s">
        <v>5571</v>
      </c>
      <c r="N808" s="23" t="s">
        <v>13646</v>
      </c>
      <c r="O808" s="23" t="s">
        <v>5257</v>
      </c>
      <c r="P808" s="3">
        <v>41264</v>
      </c>
      <c r="Q808" s="37" t="s">
        <v>458</v>
      </c>
      <c r="R808" s="23" t="s">
        <v>13647</v>
      </c>
      <c r="S808" s="23" t="s">
        <v>10997</v>
      </c>
      <c r="T808" s="37" t="s">
        <v>4074</v>
      </c>
      <c r="U808" s="37" t="s">
        <v>15033</v>
      </c>
      <c r="V808" s="237">
        <v>20</v>
      </c>
      <c r="W808">
        <v>22</v>
      </c>
      <c r="X808">
        <v>56</v>
      </c>
      <c r="Y808">
        <v>43</v>
      </c>
      <c r="Z808">
        <v>30</v>
      </c>
      <c r="AA808">
        <v>35</v>
      </c>
      <c r="AC808" s="26" t="str">
        <f t="shared" si="24"/>
        <v>20º22'56''</v>
      </c>
      <c r="AD808" s="26" t="str">
        <f t="shared" si="25"/>
        <v>43º30'35''</v>
      </c>
    </row>
    <row r="809" spans="1:30" ht="18" customHeight="1">
      <c r="A809" s="23">
        <v>4047</v>
      </c>
      <c r="B809" s="23">
        <v>4047</v>
      </c>
      <c r="C809" s="3">
        <v>41116</v>
      </c>
      <c r="D809" s="3">
        <v>41338</v>
      </c>
      <c r="E809" s="23" t="s">
        <v>1321</v>
      </c>
      <c r="F809" s="23" t="s">
        <v>1322</v>
      </c>
      <c r="G809" s="23" t="s">
        <v>5507</v>
      </c>
      <c r="H809" s="23" t="s">
        <v>5940</v>
      </c>
      <c r="I809" s="3">
        <v>41156</v>
      </c>
      <c r="J809" s="23" t="s">
        <v>5572</v>
      </c>
      <c r="K809" s="23" t="s">
        <v>5573</v>
      </c>
      <c r="L809" s="23" t="s">
        <v>5529</v>
      </c>
      <c r="M809" s="23" t="s">
        <v>5574</v>
      </c>
      <c r="N809" s="23" t="s">
        <v>15580</v>
      </c>
      <c r="O809" s="23" t="s">
        <v>15551</v>
      </c>
      <c r="P809" s="23">
        <v>41338</v>
      </c>
      <c r="Q809" s="37" t="s">
        <v>14273</v>
      </c>
      <c r="R809" s="23" t="s">
        <v>10998</v>
      </c>
      <c r="S809" s="23" t="s">
        <v>10999</v>
      </c>
      <c r="T809" s="37" t="s">
        <v>4074</v>
      </c>
      <c r="U809" s="23" t="s">
        <v>458</v>
      </c>
      <c r="V809" s="237">
        <v>20</v>
      </c>
      <c r="W809">
        <v>29</v>
      </c>
      <c r="X809">
        <v>50</v>
      </c>
      <c r="Y809">
        <v>43</v>
      </c>
      <c r="Z809">
        <v>27</v>
      </c>
      <c r="AA809">
        <v>43</v>
      </c>
      <c r="AC809" s="26" t="str">
        <f t="shared" si="24"/>
        <v>20º29'50''</v>
      </c>
      <c r="AD809" s="26" t="str">
        <f t="shared" si="25"/>
        <v>43º27'43''</v>
      </c>
    </row>
    <row r="810" spans="1:30" ht="18" customHeight="1">
      <c r="A810" s="23">
        <v>4049</v>
      </c>
      <c r="B810" s="23">
        <v>4049</v>
      </c>
      <c r="C810" s="3">
        <v>41116</v>
      </c>
      <c r="D810" s="3">
        <v>41191</v>
      </c>
      <c r="E810" s="23" t="s">
        <v>1321</v>
      </c>
      <c r="F810" s="23" t="s">
        <v>1322</v>
      </c>
      <c r="G810" s="23" t="s">
        <v>5507</v>
      </c>
      <c r="H810" s="23" t="s">
        <v>6377</v>
      </c>
      <c r="I810" s="3">
        <v>41156</v>
      </c>
      <c r="J810" s="23" t="s">
        <v>5575</v>
      </c>
      <c r="K810" s="23" t="s">
        <v>8560</v>
      </c>
      <c r="L810" s="23" t="s">
        <v>5576</v>
      </c>
      <c r="M810" s="23" t="s">
        <v>5577</v>
      </c>
      <c r="N810" s="23" t="s">
        <v>12206</v>
      </c>
      <c r="O810" s="23" t="s">
        <v>7934</v>
      </c>
      <c r="P810" s="3">
        <v>41253</v>
      </c>
      <c r="Q810" s="37" t="s">
        <v>8561</v>
      </c>
      <c r="R810" s="23" t="s">
        <v>12207</v>
      </c>
      <c r="S810" s="23" t="s">
        <v>11001</v>
      </c>
      <c r="T810" t="s">
        <v>4074</v>
      </c>
      <c r="U810" t="s">
        <v>3787</v>
      </c>
      <c r="V810" s="237">
        <v>20</v>
      </c>
      <c r="W810">
        <v>17</v>
      </c>
      <c r="X810">
        <v>15</v>
      </c>
      <c r="Y810">
        <v>43</v>
      </c>
      <c r="Z810">
        <v>30</v>
      </c>
      <c r="AA810">
        <v>9</v>
      </c>
      <c r="AC810" s="26" t="str">
        <f t="shared" si="24"/>
        <v>20º17'15''</v>
      </c>
      <c r="AD810" s="26" t="str">
        <f t="shared" si="25"/>
        <v>43º30'9''</v>
      </c>
    </row>
    <row r="811" spans="1:30" ht="18" customHeight="1">
      <c r="A811" s="23">
        <v>4050</v>
      </c>
      <c r="B811" s="23">
        <v>4050</v>
      </c>
      <c r="C811" s="3">
        <v>41116</v>
      </c>
      <c r="D811" s="3">
        <v>41161</v>
      </c>
      <c r="E811" s="23" t="s">
        <v>1321</v>
      </c>
      <c r="F811" s="23" t="s">
        <v>1322</v>
      </c>
      <c r="G811" s="23" t="s">
        <v>5507</v>
      </c>
      <c r="H811" s="23" t="s">
        <v>6629</v>
      </c>
      <c r="I811" s="3">
        <v>41148</v>
      </c>
      <c r="J811" s="23" t="s">
        <v>5575</v>
      </c>
      <c r="K811" s="23" t="s">
        <v>5578</v>
      </c>
      <c r="L811" s="23" t="s">
        <v>5579</v>
      </c>
      <c r="M811" s="23" t="s">
        <v>5577</v>
      </c>
      <c r="N811" s="23" t="s">
        <v>6782</v>
      </c>
      <c r="O811" s="23" t="s">
        <v>6248</v>
      </c>
      <c r="P811" s="3">
        <v>41149</v>
      </c>
      <c r="Q811" s="37" t="s">
        <v>458</v>
      </c>
      <c r="R811" s="23" t="s">
        <v>11002</v>
      </c>
      <c r="S811" s="23" t="s">
        <v>11003</v>
      </c>
      <c r="T811" s="37" t="s">
        <v>4074</v>
      </c>
      <c r="U811" s="23" t="s">
        <v>4116</v>
      </c>
      <c r="V811" s="237">
        <v>20</v>
      </c>
      <c r="W811">
        <v>32</v>
      </c>
      <c r="X811">
        <v>10</v>
      </c>
      <c r="Y811">
        <v>43</v>
      </c>
      <c r="Z811">
        <v>32</v>
      </c>
      <c r="AA811">
        <v>56</v>
      </c>
      <c r="AC811" s="26" t="str">
        <f t="shared" si="24"/>
        <v>20º32'10''</v>
      </c>
      <c r="AD811" s="26" t="str">
        <f t="shared" si="25"/>
        <v>43º32'56''</v>
      </c>
    </row>
    <row r="812" spans="1:30" ht="18" customHeight="1">
      <c r="A812" s="23">
        <v>4048</v>
      </c>
      <c r="B812" s="23">
        <v>4048</v>
      </c>
      <c r="C812" s="3">
        <v>41116</v>
      </c>
      <c r="D812" s="3">
        <v>41161</v>
      </c>
      <c r="E812" s="23" t="s">
        <v>1321</v>
      </c>
      <c r="F812" s="23" t="s">
        <v>1322</v>
      </c>
      <c r="G812" s="23" t="s">
        <v>5507</v>
      </c>
      <c r="H812" s="23" t="s">
        <v>6378</v>
      </c>
      <c r="I812" s="3">
        <v>41148</v>
      </c>
      <c r="J812" s="23" t="s">
        <v>14928</v>
      </c>
      <c r="K812" s="23" t="s">
        <v>5580</v>
      </c>
      <c r="L812" s="23" t="s">
        <v>5581</v>
      </c>
      <c r="M812" s="23" t="s">
        <v>5582</v>
      </c>
      <c r="N812" s="23" t="s">
        <v>6871</v>
      </c>
      <c r="O812" s="23" t="s">
        <v>6862</v>
      </c>
      <c r="P812" s="3">
        <v>41151</v>
      </c>
      <c r="Q812" s="37" t="s">
        <v>458</v>
      </c>
      <c r="R812" s="23" t="s">
        <v>11004</v>
      </c>
      <c r="S812" s="23" t="s">
        <v>11005</v>
      </c>
      <c r="T812" s="37" t="s">
        <v>4074</v>
      </c>
      <c r="U812" t="s">
        <v>15213</v>
      </c>
      <c r="V812" s="237">
        <v>20</v>
      </c>
      <c r="W812">
        <v>32</v>
      </c>
      <c r="X812">
        <v>10</v>
      </c>
      <c r="Y812">
        <v>43</v>
      </c>
      <c r="Z812">
        <v>32</v>
      </c>
      <c r="AA812">
        <v>56</v>
      </c>
      <c r="AC812" s="26" t="str">
        <f t="shared" si="24"/>
        <v>20º32'10''</v>
      </c>
      <c r="AD812" s="26" t="str">
        <f t="shared" si="25"/>
        <v>43º32'56''</v>
      </c>
    </row>
    <row r="813" spans="1:30" ht="18" customHeight="1">
      <c r="A813" s="23">
        <v>4051</v>
      </c>
      <c r="B813" s="23">
        <v>4051</v>
      </c>
      <c r="C813" s="3">
        <v>41116</v>
      </c>
      <c r="D813" s="3">
        <v>41161</v>
      </c>
      <c r="E813" s="23" t="s">
        <v>1321</v>
      </c>
      <c r="F813" s="23" t="s">
        <v>1322</v>
      </c>
      <c r="G813" s="23" t="s">
        <v>5507</v>
      </c>
      <c r="H813" s="23" t="s">
        <v>6279</v>
      </c>
      <c r="I813" s="3">
        <v>41129</v>
      </c>
      <c r="J813" s="23" t="s">
        <v>5575</v>
      </c>
      <c r="K813" s="23" t="s">
        <v>5583</v>
      </c>
      <c r="L813" s="23" t="s">
        <v>5584</v>
      </c>
      <c r="M813" s="23" t="s">
        <v>5585</v>
      </c>
      <c r="N813" s="23" t="s">
        <v>6280</v>
      </c>
      <c r="O813" s="23" t="s">
        <v>6230</v>
      </c>
      <c r="P813" s="3">
        <v>41135</v>
      </c>
      <c r="Q813" s="37" t="s">
        <v>458</v>
      </c>
      <c r="R813" s="23" t="s">
        <v>11006</v>
      </c>
      <c r="S813" s="23" t="s">
        <v>11007</v>
      </c>
      <c r="T813" s="37" t="s">
        <v>4074</v>
      </c>
      <c r="U813" s="23" t="s">
        <v>458</v>
      </c>
      <c r="V813" s="237">
        <v>20</v>
      </c>
      <c r="W813">
        <v>54</v>
      </c>
      <c r="X813">
        <v>3</v>
      </c>
      <c r="Y813">
        <v>43</v>
      </c>
      <c r="Z813">
        <v>46</v>
      </c>
      <c r="AA813">
        <v>5</v>
      </c>
      <c r="AC813" s="26" t="str">
        <f t="shared" si="24"/>
        <v>20º54'3''</v>
      </c>
      <c r="AD813" s="26" t="str">
        <f t="shared" si="25"/>
        <v>43º46'5''</v>
      </c>
    </row>
    <row r="814" spans="1:30" ht="18" customHeight="1">
      <c r="A814" s="23">
        <v>4037</v>
      </c>
      <c r="B814" s="23">
        <v>4037</v>
      </c>
      <c r="C814" s="3">
        <v>41116</v>
      </c>
      <c r="D814" s="3">
        <v>41161</v>
      </c>
      <c r="E814" s="23" t="s">
        <v>1321</v>
      </c>
      <c r="F814" s="23" t="s">
        <v>1322</v>
      </c>
      <c r="G814" s="23" t="s">
        <v>5507</v>
      </c>
      <c r="H814" s="23" t="s">
        <v>6097</v>
      </c>
      <c r="I814" s="3">
        <v>41131</v>
      </c>
      <c r="J814" s="23" t="s">
        <v>5564</v>
      </c>
      <c r="K814" s="23" t="s">
        <v>5586</v>
      </c>
      <c r="L814" s="23" t="s">
        <v>5566</v>
      </c>
      <c r="M814" s="23" t="s">
        <v>5567</v>
      </c>
      <c r="N814" s="23" t="s">
        <v>6098</v>
      </c>
      <c r="O814" s="23" t="s">
        <v>5319</v>
      </c>
      <c r="P814" s="3">
        <v>41134</v>
      </c>
      <c r="Q814" s="37" t="s">
        <v>458</v>
      </c>
      <c r="R814" s="23" t="s">
        <v>11008</v>
      </c>
      <c r="S814" s="23" t="s">
        <v>11009</v>
      </c>
      <c r="T814" s="37" t="s">
        <v>4074</v>
      </c>
      <c r="U814" t="s">
        <v>15165</v>
      </c>
      <c r="V814" s="237">
        <v>20</v>
      </c>
      <c r="W814">
        <v>18</v>
      </c>
      <c r="X814">
        <v>39</v>
      </c>
      <c r="Y814">
        <v>43</v>
      </c>
      <c r="Z814">
        <v>42</v>
      </c>
      <c r="AA814">
        <v>38</v>
      </c>
      <c r="AC814" s="26" t="str">
        <f t="shared" si="24"/>
        <v>20º18'39''</v>
      </c>
      <c r="AD814" s="26" t="str">
        <f t="shared" si="25"/>
        <v>43º42'38''</v>
      </c>
    </row>
    <row r="815" spans="1:30" ht="18" customHeight="1">
      <c r="A815" s="23">
        <v>4040</v>
      </c>
      <c r="B815" s="23">
        <v>4040</v>
      </c>
      <c r="C815" s="3">
        <v>41116</v>
      </c>
      <c r="D815" s="3">
        <v>41161</v>
      </c>
      <c r="E815" s="23" t="s">
        <v>1321</v>
      </c>
      <c r="F815" s="23" t="s">
        <v>1322</v>
      </c>
      <c r="G815" s="23" t="s">
        <v>5507</v>
      </c>
      <c r="H815" s="23" t="s">
        <v>6379</v>
      </c>
      <c r="I815" s="3">
        <v>41137</v>
      </c>
      <c r="J815" s="23" t="s">
        <v>15765</v>
      </c>
      <c r="K815" s="23" t="s">
        <v>5586</v>
      </c>
      <c r="L815" s="23" t="s">
        <v>5587</v>
      </c>
      <c r="M815" s="23" t="s">
        <v>5515</v>
      </c>
      <c r="N815" s="23" t="s">
        <v>6380</v>
      </c>
      <c r="O815" s="23" t="s">
        <v>5319</v>
      </c>
      <c r="P815" s="3">
        <v>41137</v>
      </c>
      <c r="Q815" s="37" t="s">
        <v>15766</v>
      </c>
      <c r="R815" s="23" t="s">
        <v>11010</v>
      </c>
      <c r="S815" s="23" t="s">
        <v>11011</v>
      </c>
      <c r="T815" s="37" t="s">
        <v>4074</v>
      </c>
      <c r="U815" t="s">
        <v>15045</v>
      </c>
      <c r="V815" s="237">
        <v>20</v>
      </c>
      <c r="W815">
        <v>15</v>
      </c>
      <c r="X815">
        <v>34</v>
      </c>
      <c r="Y815">
        <v>43</v>
      </c>
      <c r="Z815">
        <v>39</v>
      </c>
      <c r="AA815">
        <v>24</v>
      </c>
      <c r="AC815" s="26" t="str">
        <f t="shared" si="24"/>
        <v>20º15'34''</v>
      </c>
      <c r="AD815" s="26" t="str">
        <f t="shared" si="25"/>
        <v>43º39'24''</v>
      </c>
    </row>
    <row r="816" spans="1:30" ht="18" customHeight="1">
      <c r="A816" s="23">
        <v>4041</v>
      </c>
      <c r="B816" s="23">
        <v>4041</v>
      </c>
      <c r="C816" s="3">
        <v>41116</v>
      </c>
      <c r="D816" s="3">
        <v>41161</v>
      </c>
      <c r="E816" s="23" t="s">
        <v>1321</v>
      </c>
      <c r="F816" s="23" t="s">
        <v>1322</v>
      </c>
      <c r="G816" s="23" t="s">
        <v>5507</v>
      </c>
      <c r="H816" s="23" t="s">
        <v>6381</v>
      </c>
      <c r="I816" s="3">
        <v>41137</v>
      </c>
      <c r="J816" s="23" t="s">
        <v>5512</v>
      </c>
      <c r="K816" s="23" t="s">
        <v>5588</v>
      </c>
      <c r="L816" s="23" t="s">
        <v>5510</v>
      </c>
      <c r="M816" s="23" t="s">
        <v>5515</v>
      </c>
      <c r="N816" s="23" t="s">
        <v>6382</v>
      </c>
      <c r="O816" s="23" t="s">
        <v>5319</v>
      </c>
      <c r="P816" s="3">
        <v>41138</v>
      </c>
      <c r="Q816" s="37" t="s">
        <v>458</v>
      </c>
      <c r="R816" s="23" t="s">
        <v>11012</v>
      </c>
      <c r="S816" s="23" t="s">
        <v>11013</v>
      </c>
      <c r="T816" s="37" t="s">
        <v>4074</v>
      </c>
      <c r="U816" t="s">
        <v>4116</v>
      </c>
      <c r="V816" s="237">
        <v>20</v>
      </c>
      <c r="W816">
        <v>18</v>
      </c>
      <c r="X816">
        <v>52</v>
      </c>
      <c r="Y816">
        <v>43</v>
      </c>
      <c r="Z816">
        <v>34</v>
      </c>
      <c r="AA816">
        <v>46</v>
      </c>
      <c r="AC816" s="26" t="str">
        <f t="shared" si="24"/>
        <v>20º18'52''</v>
      </c>
      <c r="AD816" s="26" t="str">
        <f t="shared" si="25"/>
        <v>43º34'46''</v>
      </c>
    </row>
    <row r="817" spans="1:30" ht="18" customHeight="1">
      <c r="A817" s="23">
        <v>4043</v>
      </c>
      <c r="B817" s="23">
        <v>4043</v>
      </c>
      <c r="C817" s="3">
        <v>41116</v>
      </c>
      <c r="D817" s="3">
        <v>41161</v>
      </c>
      <c r="E817" s="23" t="s">
        <v>1321</v>
      </c>
      <c r="F817" s="23" t="s">
        <v>1322</v>
      </c>
      <c r="G817" s="23" t="s">
        <v>5507</v>
      </c>
      <c r="H817" s="23" t="s">
        <v>6099</v>
      </c>
      <c r="I817" s="3">
        <v>41143</v>
      </c>
      <c r="J817" s="23" t="s">
        <v>5589</v>
      </c>
      <c r="K817" s="23" t="s">
        <v>5590</v>
      </c>
      <c r="L817" s="23" t="s">
        <v>5510</v>
      </c>
      <c r="M817" s="23" t="s">
        <v>5591</v>
      </c>
      <c r="N817" s="23" t="s">
        <v>6100</v>
      </c>
      <c r="O817" s="23" t="s">
        <v>6101</v>
      </c>
      <c r="P817" s="3">
        <v>41134</v>
      </c>
      <c r="Q817" s="37" t="s">
        <v>458</v>
      </c>
      <c r="R817" s="23" t="s">
        <v>10998</v>
      </c>
      <c r="S817" s="23" t="s">
        <v>11014</v>
      </c>
      <c r="T817" s="37" t="s">
        <v>4074</v>
      </c>
      <c r="U817" t="s">
        <v>15214</v>
      </c>
      <c r="V817" s="237">
        <v>20</v>
      </c>
      <c r="W817">
        <v>25</v>
      </c>
      <c r="X817">
        <v>20</v>
      </c>
      <c r="Y817">
        <v>43</v>
      </c>
      <c r="Z817">
        <v>36</v>
      </c>
      <c r="AA817">
        <v>38</v>
      </c>
      <c r="AC817" s="26" t="str">
        <f t="shared" si="24"/>
        <v>20º25'20''</v>
      </c>
      <c r="AD817" s="26" t="str">
        <f t="shared" si="25"/>
        <v>43º36'38''</v>
      </c>
    </row>
    <row r="818" spans="1:30" ht="18" customHeight="1">
      <c r="A818" s="23">
        <v>4044</v>
      </c>
      <c r="B818" s="23">
        <v>4044</v>
      </c>
      <c r="C818" s="3">
        <v>41116</v>
      </c>
      <c r="D818" s="3">
        <v>41161</v>
      </c>
      <c r="E818" s="23" t="s">
        <v>1321</v>
      </c>
      <c r="F818" s="23" t="s">
        <v>1322</v>
      </c>
      <c r="G818" s="23" t="s">
        <v>5507</v>
      </c>
      <c r="H818" s="23" t="s">
        <v>6102</v>
      </c>
      <c r="I818" s="3">
        <v>41131</v>
      </c>
      <c r="J818" s="23" t="s">
        <v>5589</v>
      </c>
      <c r="K818" s="23" t="s">
        <v>5590</v>
      </c>
      <c r="L818" s="23" t="s">
        <v>5592</v>
      </c>
      <c r="M818" s="23" t="s">
        <v>5591</v>
      </c>
      <c r="N818" s="23" t="s">
        <v>6066</v>
      </c>
      <c r="O818" s="23" t="s">
        <v>6032</v>
      </c>
      <c r="P818" s="3">
        <v>41135</v>
      </c>
      <c r="Q818" s="37" t="s">
        <v>458</v>
      </c>
      <c r="R818" s="23" t="s">
        <v>11015</v>
      </c>
      <c r="S818" s="23" t="s">
        <v>11016</v>
      </c>
      <c r="T818" s="37" t="s">
        <v>4074</v>
      </c>
      <c r="U818" t="s">
        <v>15045</v>
      </c>
      <c r="V818" s="237">
        <v>20</v>
      </c>
      <c r="W818">
        <v>21</v>
      </c>
      <c r="X818">
        <v>26</v>
      </c>
      <c r="Y818">
        <v>43</v>
      </c>
      <c r="Z818">
        <v>37</v>
      </c>
      <c r="AA818">
        <v>8</v>
      </c>
      <c r="AC818" s="26" t="str">
        <f t="shared" si="24"/>
        <v>20º21'26''</v>
      </c>
      <c r="AD818" s="26" t="str">
        <f t="shared" si="25"/>
        <v>43º37'8''</v>
      </c>
    </row>
    <row r="819" spans="1:30" ht="18" customHeight="1">
      <c r="A819" s="23">
        <v>4045</v>
      </c>
      <c r="B819" s="23">
        <v>4045</v>
      </c>
      <c r="C819" s="3">
        <v>41116</v>
      </c>
      <c r="D819" s="3">
        <v>41161</v>
      </c>
      <c r="E819" s="23" t="s">
        <v>1321</v>
      </c>
      <c r="F819" s="23" t="s">
        <v>1322</v>
      </c>
      <c r="G819" s="23" t="s">
        <v>5507</v>
      </c>
      <c r="H819" s="23" t="s">
        <v>6103</v>
      </c>
      <c r="I819" s="3">
        <v>41134</v>
      </c>
      <c r="J819" s="23" t="s">
        <v>5593</v>
      </c>
      <c r="K819" s="23" t="s">
        <v>5590</v>
      </c>
      <c r="L819" s="23" t="s">
        <v>5510</v>
      </c>
      <c r="M819" s="23" t="s">
        <v>5591</v>
      </c>
      <c r="N819" s="23" t="s">
        <v>6104</v>
      </c>
      <c r="O819" s="23" t="s">
        <v>6032</v>
      </c>
      <c r="P819" s="3">
        <v>41134</v>
      </c>
      <c r="Q819" s="37" t="s">
        <v>458</v>
      </c>
      <c r="R819" s="23" t="s">
        <v>11017</v>
      </c>
      <c r="S819" s="23" t="s">
        <v>11018</v>
      </c>
      <c r="T819" s="37" t="s">
        <v>4074</v>
      </c>
      <c r="U819" t="s">
        <v>4257</v>
      </c>
      <c r="V819" s="237">
        <v>20</v>
      </c>
      <c r="W819">
        <v>22</v>
      </c>
      <c r="X819">
        <v>53</v>
      </c>
      <c r="Y819">
        <v>43</v>
      </c>
      <c r="Z819">
        <v>36</v>
      </c>
      <c r="AA819">
        <v>57</v>
      </c>
      <c r="AC819" s="26" t="str">
        <f t="shared" si="24"/>
        <v>20º22'53''</v>
      </c>
      <c r="AD819" s="26" t="str">
        <f t="shared" si="25"/>
        <v>43º36'57''</v>
      </c>
    </row>
    <row r="820" spans="1:30" ht="18" customHeight="1">
      <c r="A820" s="23">
        <v>4046</v>
      </c>
      <c r="B820" s="23">
        <v>4046</v>
      </c>
      <c r="C820" s="3">
        <v>41116</v>
      </c>
      <c r="D820" s="3">
        <v>41161</v>
      </c>
      <c r="E820" s="23" t="s">
        <v>1321</v>
      </c>
      <c r="F820" s="23" t="s">
        <v>1322</v>
      </c>
      <c r="G820" s="23" t="s">
        <v>5507</v>
      </c>
      <c r="H820" s="23" t="s">
        <v>6105</v>
      </c>
      <c r="I820" s="3">
        <v>41148</v>
      </c>
      <c r="J820" s="23" t="s">
        <v>5572</v>
      </c>
      <c r="K820" s="23" t="s">
        <v>5594</v>
      </c>
      <c r="L820" s="23" t="s">
        <v>5529</v>
      </c>
      <c r="M820" s="23" t="s">
        <v>5595</v>
      </c>
      <c r="N820" s="23" t="s">
        <v>6106</v>
      </c>
      <c r="O820" s="23" t="s">
        <v>5319</v>
      </c>
      <c r="P820" s="3">
        <v>41134</v>
      </c>
      <c r="Q820" s="37" t="s">
        <v>458</v>
      </c>
      <c r="R820" s="23" t="s">
        <v>11019</v>
      </c>
      <c r="S820" s="23" t="s">
        <v>11020</v>
      </c>
      <c r="T820" s="37" t="s">
        <v>4074</v>
      </c>
      <c r="U820" t="s">
        <v>4257</v>
      </c>
      <c r="V820" s="237">
        <v>20</v>
      </c>
      <c r="W820">
        <v>38</v>
      </c>
      <c r="X820">
        <v>56</v>
      </c>
      <c r="Y820">
        <v>43</v>
      </c>
      <c r="Z820">
        <v>50</v>
      </c>
      <c r="AA820">
        <v>35</v>
      </c>
      <c r="AC820" s="26" t="str">
        <f t="shared" si="24"/>
        <v>20º38'56''</v>
      </c>
      <c r="AD820" s="26" t="str">
        <f t="shared" si="25"/>
        <v>43º50'35''</v>
      </c>
    </row>
    <row r="821" spans="1:30" ht="18" customHeight="1">
      <c r="A821" s="23">
        <v>4052</v>
      </c>
      <c r="B821" s="23">
        <v>4052</v>
      </c>
      <c r="C821" s="3">
        <v>41116</v>
      </c>
      <c r="D821" s="3">
        <v>41161</v>
      </c>
      <c r="E821" s="23" t="s">
        <v>1321</v>
      </c>
      <c r="F821" s="23" t="s">
        <v>1322</v>
      </c>
      <c r="G821" s="23" t="s">
        <v>5507</v>
      </c>
      <c r="H821" s="23" t="s">
        <v>6281</v>
      </c>
      <c r="I821" s="3">
        <v>41148</v>
      </c>
      <c r="J821" s="23" t="s">
        <v>5575</v>
      </c>
      <c r="K821" s="23" t="s">
        <v>5596</v>
      </c>
      <c r="L821" s="23" t="s">
        <v>5579</v>
      </c>
      <c r="M821" s="23" t="s">
        <v>5585</v>
      </c>
      <c r="N821" s="23" t="s">
        <v>6282</v>
      </c>
      <c r="O821" s="23" t="s">
        <v>6032</v>
      </c>
      <c r="P821" s="3">
        <v>41135</v>
      </c>
      <c r="Q821" s="37" t="s">
        <v>458</v>
      </c>
      <c r="R821" s="23" t="s">
        <v>11021</v>
      </c>
      <c r="S821" s="23" t="s">
        <v>11022</v>
      </c>
      <c r="T821" s="37" t="s">
        <v>4074</v>
      </c>
      <c r="U821" s="23" t="s">
        <v>458</v>
      </c>
      <c r="V821" s="237">
        <v>20</v>
      </c>
      <c r="W821">
        <v>26</v>
      </c>
      <c r="X821">
        <v>31</v>
      </c>
      <c r="Y821">
        <v>43</v>
      </c>
      <c r="Z821">
        <v>49</v>
      </c>
      <c r="AA821">
        <v>50</v>
      </c>
      <c r="AC821" s="26" t="str">
        <f t="shared" si="24"/>
        <v>20º26'31''</v>
      </c>
      <c r="AD821" s="26" t="str">
        <f t="shared" si="25"/>
        <v>43º49'50''</v>
      </c>
    </row>
    <row r="822" spans="1:30" ht="18" customHeight="1">
      <c r="A822" s="23">
        <v>4074</v>
      </c>
      <c r="B822" s="23">
        <v>4074</v>
      </c>
      <c r="C822" s="3">
        <v>41120</v>
      </c>
      <c r="D822" s="3">
        <v>41165</v>
      </c>
      <c r="E822" s="23" t="s">
        <v>1321</v>
      </c>
      <c r="F822" s="23" t="s">
        <v>1322</v>
      </c>
      <c r="G822" s="23" t="s">
        <v>167</v>
      </c>
      <c r="H822" s="23" t="s">
        <v>7692</v>
      </c>
      <c r="I822" s="3">
        <v>41152</v>
      </c>
      <c r="J822" s="23" t="s">
        <v>5656</v>
      </c>
      <c r="K822" s="23" t="s">
        <v>15404</v>
      </c>
      <c r="L822" s="23" t="s">
        <v>5657</v>
      </c>
      <c r="M822" s="23" t="s">
        <v>5658</v>
      </c>
      <c r="N822" s="23" t="s">
        <v>7693</v>
      </c>
      <c r="O822" s="23" t="s">
        <v>5381</v>
      </c>
      <c r="P822" s="3">
        <v>41173</v>
      </c>
      <c r="Q822" s="37" t="s">
        <v>458</v>
      </c>
      <c r="R822" s="23" t="s">
        <v>11023</v>
      </c>
      <c r="S822" s="23" t="s">
        <v>11024</v>
      </c>
      <c r="T822" s="37" t="s">
        <v>4074</v>
      </c>
      <c r="U822" t="s">
        <v>15117</v>
      </c>
      <c r="V822" s="237">
        <v>21</v>
      </c>
      <c r="W822">
        <v>33</v>
      </c>
      <c r="X822">
        <v>59</v>
      </c>
      <c r="Y822">
        <v>42</v>
      </c>
      <c r="Z822">
        <v>35</v>
      </c>
      <c r="AA822">
        <v>25</v>
      </c>
      <c r="AC822" s="26" t="str">
        <f t="shared" si="24"/>
        <v>21º33'59''</v>
      </c>
      <c r="AD822" s="26" t="str">
        <f t="shared" si="25"/>
        <v>42º35'25''</v>
      </c>
    </row>
    <row r="823" spans="1:30" ht="18" customHeight="1">
      <c r="A823" s="23">
        <v>4073</v>
      </c>
      <c r="B823" s="23">
        <v>4073</v>
      </c>
      <c r="C823" s="3">
        <v>41120</v>
      </c>
      <c r="D823" s="3">
        <v>41165</v>
      </c>
      <c r="E823" s="23" t="s">
        <v>1321</v>
      </c>
      <c r="F823" s="23" t="s">
        <v>1322</v>
      </c>
      <c r="G823" s="23" t="s">
        <v>167</v>
      </c>
      <c r="H823" s="23" t="s">
        <v>7792</v>
      </c>
      <c r="I823" s="3">
        <v>41152</v>
      </c>
      <c r="J823" s="23" t="s">
        <v>5656</v>
      </c>
      <c r="K823" s="23" t="s">
        <v>3264</v>
      </c>
      <c r="L823" s="23" t="s">
        <v>5659</v>
      </c>
      <c r="M823" s="23" t="s">
        <v>5660</v>
      </c>
      <c r="N823" s="23" t="s">
        <v>7958</v>
      </c>
      <c r="O823" s="23" t="s">
        <v>6324</v>
      </c>
      <c r="P823" s="3">
        <v>41178</v>
      </c>
      <c r="Q823" s="37" t="s">
        <v>458</v>
      </c>
      <c r="R823" s="23" t="s">
        <v>11025</v>
      </c>
      <c r="S823" s="23" t="s">
        <v>11026</v>
      </c>
      <c r="T823" s="37" t="s">
        <v>4074</v>
      </c>
      <c r="U823" t="s">
        <v>3435</v>
      </c>
      <c r="V823" s="237">
        <v>21</v>
      </c>
      <c r="W823">
        <v>38</v>
      </c>
      <c r="X823">
        <v>44</v>
      </c>
      <c r="Y823">
        <v>42</v>
      </c>
      <c r="Z823">
        <v>34</v>
      </c>
      <c r="AA823">
        <v>37</v>
      </c>
      <c r="AC823" s="26" t="str">
        <f t="shared" si="24"/>
        <v>21º38'44''</v>
      </c>
      <c r="AD823" s="26" t="str">
        <f t="shared" si="25"/>
        <v>42º34'37''</v>
      </c>
    </row>
    <row r="824" spans="1:30" ht="18" customHeight="1">
      <c r="A824" s="23">
        <v>4072</v>
      </c>
      <c r="B824" s="23">
        <v>4072</v>
      </c>
      <c r="C824" s="3">
        <v>41120</v>
      </c>
      <c r="D824" s="3">
        <v>41165</v>
      </c>
      <c r="E824" s="23" t="s">
        <v>1321</v>
      </c>
      <c r="F824" s="23" t="s">
        <v>1322</v>
      </c>
      <c r="G824" s="23" t="s">
        <v>167</v>
      </c>
      <c r="H824" s="23" t="s">
        <v>7694</v>
      </c>
      <c r="I824" s="3">
        <v>41152</v>
      </c>
      <c r="J824" s="23" t="s">
        <v>5656</v>
      </c>
      <c r="K824" s="23" t="s">
        <v>5661</v>
      </c>
      <c r="L824" s="23" t="s">
        <v>5662</v>
      </c>
      <c r="M824" s="23" t="s">
        <v>5663</v>
      </c>
      <c r="N824" s="23" t="s">
        <v>7793</v>
      </c>
      <c r="O824" s="23" t="s">
        <v>6324</v>
      </c>
      <c r="P824" s="3">
        <v>41176</v>
      </c>
      <c r="Q824" s="37" t="s">
        <v>458</v>
      </c>
      <c r="R824" s="23" t="s">
        <v>11027</v>
      </c>
      <c r="S824" s="23" t="s">
        <v>11028</v>
      </c>
      <c r="T824" s="37" t="s">
        <v>4074</v>
      </c>
      <c r="U824" s="23" t="s">
        <v>458</v>
      </c>
      <c r="V824" s="237">
        <v>21</v>
      </c>
      <c r="W824">
        <v>35</v>
      </c>
      <c r="X824">
        <v>28</v>
      </c>
      <c r="Y824">
        <v>42</v>
      </c>
      <c r="Z824">
        <v>28</v>
      </c>
      <c r="AA824">
        <v>58</v>
      </c>
      <c r="AC824" s="26" t="str">
        <f t="shared" si="24"/>
        <v>21º35'28''</v>
      </c>
      <c r="AD824" s="26" t="str">
        <f t="shared" si="25"/>
        <v>42º28'58''</v>
      </c>
    </row>
    <row r="825" spans="1:30" ht="18" customHeight="1">
      <c r="A825" s="23">
        <v>4071</v>
      </c>
      <c r="B825" s="23">
        <v>4071</v>
      </c>
      <c r="C825" s="3">
        <v>41120</v>
      </c>
      <c r="D825" s="3">
        <v>41165</v>
      </c>
      <c r="E825" s="23" t="s">
        <v>1321</v>
      </c>
      <c r="F825" s="23" t="s">
        <v>1322</v>
      </c>
      <c r="G825" s="23" t="s">
        <v>167</v>
      </c>
      <c r="H825" s="23" t="s">
        <v>7645</v>
      </c>
      <c r="I825" s="3">
        <v>41152</v>
      </c>
      <c r="J825" s="23" t="s">
        <v>5664</v>
      </c>
      <c r="K825" s="23" t="s">
        <v>5665</v>
      </c>
      <c r="L825" s="23" t="s">
        <v>4268</v>
      </c>
      <c r="M825" s="23" t="s">
        <v>5666</v>
      </c>
      <c r="N825" s="23" t="s">
        <v>7646</v>
      </c>
      <c r="O825" s="23" t="s">
        <v>6385</v>
      </c>
      <c r="P825" s="3">
        <v>41171</v>
      </c>
      <c r="Q825" s="37" t="s">
        <v>458</v>
      </c>
      <c r="R825" s="23" t="s">
        <v>11029</v>
      </c>
      <c r="S825" s="23" t="s">
        <v>11030</v>
      </c>
      <c r="T825" s="37" t="s">
        <v>4074</v>
      </c>
      <c r="U825" s="23" t="s">
        <v>458</v>
      </c>
      <c r="V825" s="237">
        <v>21</v>
      </c>
      <c r="W825">
        <v>31</v>
      </c>
      <c r="X825">
        <v>31</v>
      </c>
      <c r="Y825">
        <v>42</v>
      </c>
      <c r="Z825">
        <v>38</v>
      </c>
      <c r="AA825">
        <v>21</v>
      </c>
      <c r="AC825" s="26" t="str">
        <f t="shared" si="24"/>
        <v>21º31'31''</v>
      </c>
      <c r="AD825" s="26" t="str">
        <f t="shared" si="25"/>
        <v>42º38'21''</v>
      </c>
    </row>
    <row r="826" spans="1:30" ht="18" customHeight="1">
      <c r="A826" s="23">
        <v>4070</v>
      </c>
      <c r="B826" s="23">
        <v>4070</v>
      </c>
      <c r="C826" s="3">
        <v>41120</v>
      </c>
      <c r="D826" s="3">
        <v>41165</v>
      </c>
      <c r="E826" s="23" t="s">
        <v>1321</v>
      </c>
      <c r="F826" s="23" t="s">
        <v>1322</v>
      </c>
      <c r="G826" s="23" t="s">
        <v>167</v>
      </c>
      <c r="H826" s="23" t="s">
        <v>7647</v>
      </c>
      <c r="I826" s="3">
        <v>41152</v>
      </c>
      <c r="J826" s="23" t="s">
        <v>5667</v>
      </c>
      <c r="K826" s="23" t="s">
        <v>5668</v>
      </c>
      <c r="L826" s="23" t="s">
        <v>4268</v>
      </c>
      <c r="M826" s="23" t="s">
        <v>5669</v>
      </c>
      <c r="N826" s="23" t="s">
        <v>7648</v>
      </c>
      <c r="O826" s="23" t="s">
        <v>5355</v>
      </c>
      <c r="P826" s="3">
        <v>41172</v>
      </c>
      <c r="Q826" s="37" t="s">
        <v>458</v>
      </c>
      <c r="R826" s="23" t="s">
        <v>11031</v>
      </c>
      <c r="S826" s="23" t="s">
        <v>11032</v>
      </c>
      <c r="T826" s="37" t="s">
        <v>4074</v>
      </c>
      <c r="U826" t="s">
        <v>15215</v>
      </c>
      <c r="V826" s="237">
        <v>21</v>
      </c>
      <c r="W826">
        <v>32</v>
      </c>
      <c r="X826">
        <v>6</v>
      </c>
      <c r="Y826">
        <v>42</v>
      </c>
      <c r="Z826">
        <v>38</v>
      </c>
      <c r="AA826">
        <v>42</v>
      </c>
      <c r="AC826" s="26" t="str">
        <f t="shared" si="24"/>
        <v>21º32'6''</v>
      </c>
      <c r="AD826" s="26" t="str">
        <f t="shared" si="25"/>
        <v>42º38'42''</v>
      </c>
    </row>
    <row r="827" spans="1:30" ht="18" customHeight="1">
      <c r="A827" s="23">
        <v>4069</v>
      </c>
      <c r="B827" s="23">
        <v>4069</v>
      </c>
      <c r="C827" s="3">
        <v>41120</v>
      </c>
      <c r="D827" s="3">
        <v>41165</v>
      </c>
      <c r="E827" s="23" t="s">
        <v>1321</v>
      </c>
      <c r="F827" s="23" t="s">
        <v>1322</v>
      </c>
      <c r="G827" s="23" t="s">
        <v>167</v>
      </c>
      <c r="H827" s="23" t="s">
        <v>7959</v>
      </c>
      <c r="I827" s="3">
        <v>41152</v>
      </c>
      <c r="J827" s="23" t="s">
        <v>5670</v>
      </c>
      <c r="K827" s="23" t="s">
        <v>5671</v>
      </c>
      <c r="L827" s="23" t="s">
        <v>4268</v>
      </c>
      <c r="M827" s="23" t="s">
        <v>5672</v>
      </c>
      <c r="N827" s="23" t="s">
        <v>7960</v>
      </c>
      <c r="O827" s="23" t="s">
        <v>5381</v>
      </c>
      <c r="P827" s="3">
        <v>41177</v>
      </c>
      <c r="Q827" s="37" t="s">
        <v>458</v>
      </c>
      <c r="R827" s="23" t="s">
        <v>11033</v>
      </c>
      <c r="S827" s="23" t="s">
        <v>11034</v>
      </c>
      <c r="T827" s="37" t="s">
        <v>4074</v>
      </c>
      <c r="U827" t="s">
        <v>15216</v>
      </c>
      <c r="V827" s="237">
        <v>21</v>
      </c>
      <c r="W827">
        <v>27</v>
      </c>
      <c r="X827">
        <v>8</v>
      </c>
      <c r="Y827">
        <v>22</v>
      </c>
      <c r="Z827">
        <v>30</v>
      </c>
      <c r="AA827">
        <v>51</v>
      </c>
      <c r="AC827" s="26" t="str">
        <f t="shared" si="24"/>
        <v>21º27'8''</v>
      </c>
      <c r="AD827" s="26" t="str">
        <f t="shared" si="25"/>
        <v>22º30'51''</v>
      </c>
    </row>
    <row r="828" spans="1:30" ht="18" customHeight="1">
      <c r="A828" s="23">
        <v>4068</v>
      </c>
      <c r="B828" s="23">
        <v>4068</v>
      </c>
      <c r="C828" s="3">
        <v>41120</v>
      </c>
      <c r="D828" s="3">
        <v>41185</v>
      </c>
      <c r="E828" s="23" t="s">
        <v>1321</v>
      </c>
      <c r="F828" s="23" t="s">
        <v>1322</v>
      </c>
      <c r="G828" s="23" t="s">
        <v>167</v>
      </c>
      <c r="H828" s="23" t="s">
        <v>12073</v>
      </c>
      <c r="I828" s="3">
        <v>41152</v>
      </c>
      <c r="J828" s="23" t="s">
        <v>5673</v>
      </c>
      <c r="K828" s="23" t="s">
        <v>8622</v>
      </c>
      <c r="L828" s="23" t="s">
        <v>4268</v>
      </c>
      <c r="M828" s="23" t="s">
        <v>5674</v>
      </c>
      <c r="N828" s="23" t="s">
        <v>12074</v>
      </c>
      <c r="O828" s="23" t="s">
        <v>7530</v>
      </c>
      <c r="P828" s="3">
        <v>41249</v>
      </c>
      <c r="Q828" s="37" t="s">
        <v>13783</v>
      </c>
      <c r="R828" s="23" t="s">
        <v>12075</v>
      </c>
      <c r="S828" s="23" t="s">
        <v>11035</v>
      </c>
      <c r="T828" t="s">
        <v>15024</v>
      </c>
      <c r="U828" t="s">
        <v>15159</v>
      </c>
      <c r="V828" s="237">
        <v>21</v>
      </c>
      <c r="W828">
        <v>31</v>
      </c>
      <c r="X828">
        <v>37</v>
      </c>
      <c r="Y828">
        <v>42</v>
      </c>
      <c r="Z828">
        <v>37</v>
      </c>
      <c r="AA828">
        <v>23</v>
      </c>
      <c r="AC828" s="26" t="str">
        <f t="shared" si="24"/>
        <v>21º31'37''</v>
      </c>
      <c r="AD828" s="26" t="str">
        <f t="shared" si="25"/>
        <v>42º37'23''</v>
      </c>
    </row>
    <row r="829" spans="1:30" ht="18" customHeight="1">
      <c r="A829" s="23">
        <v>4067</v>
      </c>
      <c r="B829" s="23">
        <v>4067</v>
      </c>
      <c r="C829" s="3">
        <v>41120</v>
      </c>
      <c r="D829" s="3">
        <v>41165</v>
      </c>
      <c r="E829" s="23" t="s">
        <v>1321</v>
      </c>
      <c r="F829" s="23" t="s">
        <v>1322</v>
      </c>
      <c r="G829" s="23" t="s">
        <v>167</v>
      </c>
      <c r="H829" s="23" t="s">
        <v>7777</v>
      </c>
      <c r="I829" s="3">
        <v>41152</v>
      </c>
      <c r="J829" s="23" t="s">
        <v>5675</v>
      </c>
      <c r="K829" s="23" t="s">
        <v>5676</v>
      </c>
      <c r="L829" s="23" t="s">
        <v>4268</v>
      </c>
      <c r="M829" s="23" t="s">
        <v>5677</v>
      </c>
      <c r="N829" s="23" t="s">
        <v>7794</v>
      </c>
      <c r="O829" s="23" t="s">
        <v>6324</v>
      </c>
      <c r="P829" s="3">
        <v>41176</v>
      </c>
      <c r="Q829" s="37" t="s">
        <v>458</v>
      </c>
      <c r="R829" s="23" t="s">
        <v>11036</v>
      </c>
      <c r="S829" s="23" t="s">
        <v>11037</v>
      </c>
      <c r="T829" s="37" t="s">
        <v>4074</v>
      </c>
      <c r="U829" t="s">
        <v>15028</v>
      </c>
      <c r="V829" s="237">
        <v>21</v>
      </c>
      <c r="W829">
        <v>31</v>
      </c>
      <c r="X829">
        <v>48</v>
      </c>
      <c r="Y829">
        <v>42</v>
      </c>
      <c r="Z829">
        <v>39</v>
      </c>
      <c r="AA829">
        <v>6</v>
      </c>
      <c r="AC829" s="26" t="str">
        <f t="shared" si="24"/>
        <v>21º31'48''</v>
      </c>
      <c r="AD829" s="26" t="str">
        <f t="shared" si="25"/>
        <v>42º39'6''</v>
      </c>
    </row>
    <row r="830" spans="1:30" ht="18" customHeight="1">
      <c r="A830" s="23">
        <v>4066</v>
      </c>
      <c r="B830" s="23">
        <v>4066</v>
      </c>
      <c r="C830" s="3">
        <v>41120</v>
      </c>
      <c r="D830" s="3">
        <v>41165</v>
      </c>
      <c r="E830" s="23" t="s">
        <v>1321</v>
      </c>
      <c r="F830" s="23" t="s">
        <v>1322</v>
      </c>
      <c r="G830" s="23" t="s">
        <v>167</v>
      </c>
      <c r="H830" s="23" t="s">
        <v>7515</v>
      </c>
      <c r="I830" s="3">
        <v>41169</v>
      </c>
      <c r="J830" s="23" t="s">
        <v>5678</v>
      </c>
      <c r="K830" s="23" t="s">
        <v>5679</v>
      </c>
      <c r="L830" s="23" t="s">
        <v>4268</v>
      </c>
      <c r="M830" s="23" t="s">
        <v>5680</v>
      </c>
      <c r="N830" s="23" t="s">
        <v>7516</v>
      </c>
      <c r="O830" s="23" t="s">
        <v>6385</v>
      </c>
      <c r="P830" s="3">
        <v>41170</v>
      </c>
      <c r="Q830" s="37" t="s">
        <v>458</v>
      </c>
      <c r="R830" s="23" t="s">
        <v>11038</v>
      </c>
      <c r="S830" s="23" t="s">
        <v>11039</v>
      </c>
      <c r="T830" s="37" t="s">
        <v>4074</v>
      </c>
      <c r="U830" s="23" t="s">
        <v>458</v>
      </c>
      <c r="V830" s="237">
        <v>21</v>
      </c>
      <c r="W830">
        <v>31</v>
      </c>
      <c r="X830">
        <v>39</v>
      </c>
      <c r="Y830">
        <v>42</v>
      </c>
      <c r="Z830">
        <v>38</v>
      </c>
      <c r="AA830">
        <v>42</v>
      </c>
      <c r="AC830" s="26" t="str">
        <f t="shared" si="24"/>
        <v>21º31'39''</v>
      </c>
      <c r="AD830" s="26" t="str">
        <f t="shared" si="25"/>
        <v>42º38'42''</v>
      </c>
    </row>
    <row r="831" spans="1:30" ht="18" customHeight="1">
      <c r="A831" s="23">
        <v>4065</v>
      </c>
      <c r="B831" s="23">
        <v>4065</v>
      </c>
      <c r="C831" s="3">
        <v>41120</v>
      </c>
      <c r="D831" s="3">
        <v>41165</v>
      </c>
      <c r="E831" s="23" t="s">
        <v>1321</v>
      </c>
      <c r="F831" s="23" t="s">
        <v>1322</v>
      </c>
      <c r="G831" s="23" t="s">
        <v>167</v>
      </c>
      <c r="H831" s="23" t="s">
        <v>7795</v>
      </c>
      <c r="I831" s="3">
        <v>41152</v>
      </c>
      <c r="J831" s="23" t="s">
        <v>5656</v>
      </c>
      <c r="K831" s="23" t="s">
        <v>5681</v>
      </c>
      <c r="L831" s="23" t="s">
        <v>4268</v>
      </c>
      <c r="M831" s="23" t="s">
        <v>5682</v>
      </c>
      <c r="N831" s="23" t="s">
        <v>7796</v>
      </c>
      <c r="O831" s="23" t="s">
        <v>6324</v>
      </c>
      <c r="P831" s="3">
        <v>41177</v>
      </c>
      <c r="Q831" s="37" t="s">
        <v>458</v>
      </c>
      <c r="R831" s="23" t="s">
        <v>11040</v>
      </c>
      <c r="S831" s="23" t="s">
        <v>11041</v>
      </c>
      <c r="T831" s="37" t="s">
        <v>4074</v>
      </c>
      <c r="U831" t="s">
        <v>15217</v>
      </c>
      <c r="V831" s="237">
        <v>21</v>
      </c>
      <c r="W831">
        <v>39</v>
      </c>
      <c r="X831">
        <v>53</v>
      </c>
      <c r="Y831">
        <v>42</v>
      </c>
      <c r="Z831">
        <v>35</v>
      </c>
      <c r="AA831">
        <v>46</v>
      </c>
      <c r="AC831" s="26" t="str">
        <f t="shared" si="24"/>
        <v>21º39'53''</v>
      </c>
      <c r="AD831" s="26" t="str">
        <f t="shared" si="25"/>
        <v>42º35'46''</v>
      </c>
    </row>
    <row r="832" spans="1:30" ht="18" customHeight="1">
      <c r="A832" s="23">
        <v>4064</v>
      </c>
      <c r="B832" s="23">
        <v>4064</v>
      </c>
      <c r="C832" s="3">
        <v>41120</v>
      </c>
      <c r="D832" s="3">
        <v>41165</v>
      </c>
      <c r="E832" s="23" t="s">
        <v>1321</v>
      </c>
      <c r="F832" s="23" t="s">
        <v>1322</v>
      </c>
      <c r="G832" s="23" t="s">
        <v>167</v>
      </c>
      <c r="H832" s="23" t="s">
        <v>7695</v>
      </c>
      <c r="I832" s="3">
        <v>41169</v>
      </c>
      <c r="J832" s="23" t="s">
        <v>5683</v>
      </c>
      <c r="K832" s="23" t="s">
        <v>5684</v>
      </c>
      <c r="L832" s="23" t="s">
        <v>4268</v>
      </c>
      <c r="M832" s="23" t="s">
        <v>5685</v>
      </c>
      <c r="N832" s="23" t="s">
        <v>7696</v>
      </c>
      <c r="O832" s="23" t="s">
        <v>5381</v>
      </c>
      <c r="P832" s="3">
        <v>41172</v>
      </c>
      <c r="Q832" s="37" t="s">
        <v>458</v>
      </c>
      <c r="R832" s="23" t="s">
        <v>11042</v>
      </c>
      <c r="S832" s="23" t="s">
        <v>11043</v>
      </c>
      <c r="T832" s="37" t="s">
        <v>4074</v>
      </c>
      <c r="U832" t="s">
        <v>15070</v>
      </c>
      <c r="V832" s="237">
        <v>21</v>
      </c>
      <c r="W832">
        <v>29</v>
      </c>
      <c r="X832">
        <v>9</v>
      </c>
      <c r="Y832">
        <v>42</v>
      </c>
      <c r="Z832">
        <v>47</v>
      </c>
      <c r="AA832">
        <v>13</v>
      </c>
      <c r="AC832" s="26" t="str">
        <f t="shared" si="24"/>
        <v>21º29'9''</v>
      </c>
      <c r="AD832" s="26" t="str">
        <f t="shared" si="25"/>
        <v>42º47'13''</v>
      </c>
    </row>
    <row r="833" spans="1:30" ht="18" customHeight="1">
      <c r="A833" s="23">
        <v>4063</v>
      </c>
      <c r="B833" s="23">
        <v>4063</v>
      </c>
      <c r="C833" s="3">
        <v>41120</v>
      </c>
      <c r="D833" s="3">
        <v>41165</v>
      </c>
      <c r="E833" s="23" t="s">
        <v>1321</v>
      </c>
      <c r="F833" s="23" t="s">
        <v>1322</v>
      </c>
      <c r="G833" s="23" t="s">
        <v>167</v>
      </c>
      <c r="H833" s="23" t="s">
        <v>7649</v>
      </c>
      <c r="I833" s="3">
        <v>41152</v>
      </c>
      <c r="J833" s="23" t="s">
        <v>5683</v>
      </c>
      <c r="K833" s="23" t="s">
        <v>15405</v>
      </c>
      <c r="L833" s="23" t="s">
        <v>4268</v>
      </c>
      <c r="M833" s="23" t="s">
        <v>5685</v>
      </c>
      <c r="N833" s="23" t="s">
        <v>7697</v>
      </c>
      <c r="O833" s="23" t="s">
        <v>5355</v>
      </c>
      <c r="P833" s="3">
        <v>41172</v>
      </c>
      <c r="Q833" s="37" t="s">
        <v>458</v>
      </c>
      <c r="R833" s="23" t="s">
        <v>11044</v>
      </c>
      <c r="S833" s="23" t="s">
        <v>11045</v>
      </c>
      <c r="T833" s="37" t="s">
        <v>4074</v>
      </c>
      <c r="U833" t="s">
        <v>4116</v>
      </c>
      <c r="V833" s="237">
        <v>21</v>
      </c>
      <c r="W833">
        <v>34</v>
      </c>
      <c r="X833">
        <v>50</v>
      </c>
      <c r="Y833">
        <v>42</v>
      </c>
      <c r="Z833">
        <v>44</v>
      </c>
      <c r="AA833">
        <v>25</v>
      </c>
      <c r="AC833" s="26" t="str">
        <f t="shared" si="24"/>
        <v>21º34'50''</v>
      </c>
      <c r="AD833" s="26" t="str">
        <f t="shared" si="25"/>
        <v>42º44'25''</v>
      </c>
    </row>
    <row r="834" spans="1:30" ht="18" customHeight="1">
      <c r="A834" s="23">
        <v>4062</v>
      </c>
      <c r="B834" s="23">
        <v>4062</v>
      </c>
      <c r="C834" s="3">
        <v>41120</v>
      </c>
      <c r="D834" s="3">
        <v>41165</v>
      </c>
      <c r="E834" s="23" t="s">
        <v>1321</v>
      </c>
      <c r="F834" s="23" t="s">
        <v>1322</v>
      </c>
      <c r="G834" s="23" t="s">
        <v>167</v>
      </c>
      <c r="H834" s="23" t="s">
        <v>7300</v>
      </c>
      <c r="I834" s="3">
        <v>41169</v>
      </c>
      <c r="J834" s="23" t="s">
        <v>5686</v>
      </c>
      <c r="K834" s="23" t="s">
        <v>5687</v>
      </c>
      <c r="L834" s="23" t="s">
        <v>4268</v>
      </c>
      <c r="M834" s="23" t="s">
        <v>5688</v>
      </c>
      <c r="N834" s="23" t="s">
        <v>7517</v>
      </c>
      <c r="O834" s="23" t="s">
        <v>5355</v>
      </c>
      <c r="P834" s="3">
        <v>41170</v>
      </c>
      <c r="Q834" s="37" t="s">
        <v>458</v>
      </c>
      <c r="R834" s="23" t="s">
        <v>11046</v>
      </c>
      <c r="S834" s="23" t="s">
        <v>11047</v>
      </c>
      <c r="T834" s="37" t="s">
        <v>4074</v>
      </c>
      <c r="U834" t="s">
        <v>5145</v>
      </c>
      <c r="V834" s="237">
        <v>21</v>
      </c>
      <c r="W834">
        <v>31</v>
      </c>
      <c r="X834">
        <v>13</v>
      </c>
      <c r="Y834">
        <v>42</v>
      </c>
      <c r="Z834">
        <v>38</v>
      </c>
      <c r="AA834">
        <v>3</v>
      </c>
      <c r="AC834" s="26" t="str">
        <f t="shared" si="24"/>
        <v>21º31'13''</v>
      </c>
      <c r="AD834" s="26" t="str">
        <f t="shared" si="25"/>
        <v>42º38'3''</v>
      </c>
    </row>
    <row r="835" spans="1:30" ht="18" customHeight="1">
      <c r="A835" s="23">
        <v>4061</v>
      </c>
      <c r="B835" s="23">
        <v>4061</v>
      </c>
      <c r="C835" s="3">
        <v>41120</v>
      </c>
      <c r="D835" s="3">
        <v>41165</v>
      </c>
      <c r="E835" s="23" t="s">
        <v>1321</v>
      </c>
      <c r="F835" s="23" t="s">
        <v>1322</v>
      </c>
      <c r="G835" s="23" t="s">
        <v>167</v>
      </c>
      <c r="H835" s="23" t="s">
        <v>7518</v>
      </c>
      <c r="I835" s="3">
        <v>41152</v>
      </c>
      <c r="J835" s="23" t="s">
        <v>5689</v>
      </c>
      <c r="K835" s="23" t="s">
        <v>5690</v>
      </c>
      <c r="L835" s="23" t="s">
        <v>4268</v>
      </c>
      <c r="M835" s="23" t="s">
        <v>5691</v>
      </c>
      <c r="N835" s="23" t="s">
        <v>7519</v>
      </c>
      <c r="O835" s="23" t="s">
        <v>6385</v>
      </c>
      <c r="P835" s="3">
        <v>41170</v>
      </c>
      <c r="Q835" s="37" t="s">
        <v>458</v>
      </c>
      <c r="R835" s="23" t="s">
        <v>11048</v>
      </c>
      <c r="S835" s="23" t="s">
        <v>11049</v>
      </c>
      <c r="T835" s="37" t="s">
        <v>4074</v>
      </c>
      <c r="U835" t="s">
        <v>15150</v>
      </c>
      <c r="V835" s="237">
        <v>21</v>
      </c>
      <c r="W835">
        <v>31</v>
      </c>
      <c r="X835">
        <v>23</v>
      </c>
      <c r="Y835">
        <v>42</v>
      </c>
      <c r="Z835">
        <v>38</v>
      </c>
      <c r="AA835">
        <v>0</v>
      </c>
      <c r="AC835" s="26" t="str">
        <f t="shared" ref="AC835:AC898" si="26">CONCATENATE(V835,"º",W835,"'",X835,"''")</f>
        <v>21º31'23''</v>
      </c>
      <c r="AD835" s="26" t="str">
        <f t="shared" ref="AD835:AD898" si="27">CONCATENATE(Y835,"º",Z835,"'",AA835,"''")</f>
        <v>42º38'0''</v>
      </c>
    </row>
    <row r="836" spans="1:30" ht="18" customHeight="1">
      <c r="A836" s="23">
        <v>4060</v>
      </c>
      <c r="B836" s="23">
        <v>4060</v>
      </c>
      <c r="C836" s="3">
        <v>41120</v>
      </c>
      <c r="D836" s="3">
        <v>41165</v>
      </c>
      <c r="E836" s="23" t="s">
        <v>1321</v>
      </c>
      <c r="F836" s="23" t="s">
        <v>1322</v>
      </c>
      <c r="G836" s="23" t="s">
        <v>167</v>
      </c>
      <c r="H836" s="23" t="s">
        <v>7520</v>
      </c>
      <c r="I836" s="3">
        <v>41169</v>
      </c>
      <c r="J836" s="23" t="s">
        <v>5692</v>
      </c>
      <c r="K836" s="23" t="s">
        <v>5693</v>
      </c>
      <c r="L836" s="23" t="s">
        <v>4268</v>
      </c>
      <c r="M836" s="23" t="s">
        <v>5694</v>
      </c>
      <c r="N836" s="23" t="s">
        <v>7521</v>
      </c>
      <c r="O836" s="23" t="s">
        <v>5355</v>
      </c>
      <c r="P836" s="3">
        <v>41170</v>
      </c>
      <c r="Q836" s="37" t="s">
        <v>458</v>
      </c>
      <c r="R836" s="23" t="s">
        <v>11050</v>
      </c>
      <c r="S836" s="23" t="s">
        <v>11051</v>
      </c>
      <c r="T836" s="37" t="s">
        <v>4074</v>
      </c>
      <c r="U836" t="s">
        <v>4116</v>
      </c>
      <c r="V836" s="237">
        <v>21</v>
      </c>
      <c r="W836">
        <v>31</v>
      </c>
      <c r="X836">
        <v>24</v>
      </c>
      <c r="Y836">
        <v>42</v>
      </c>
      <c r="Z836">
        <v>39</v>
      </c>
      <c r="AA836">
        <v>3</v>
      </c>
      <c r="AC836" s="26" t="str">
        <f t="shared" si="26"/>
        <v>21º31'24''</v>
      </c>
      <c r="AD836" s="26" t="str">
        <f t="shared" si="27"/>
        <v>42º39'3''</v>
      </c>
    </row>
    <row r="837" spans="1:30" ht="18" customHeight="1">
      <c r="A837" s="23">
        <v>4059</v>
      </c>
      <c r="B837" s="23">
        <v>4059</v>
      </c>
      <c r="C837" s="3">
        <v>41120</v>
      </c>
      <c r="D837" s="3">
        <v>41165</v>
      </c>
      <c r="E837" s="23" t="s">
        <v>1321</v>
      </c>
      <c r="F837" s="23" t="s">
        <v>1322</v>
      </c>
      <c r="G837" s="23" t="s">
        <v>167</v>
      </c>
      <c r="H837" s="23" t="s">
        <v>7301</v>
      </c>
      <c r="I837" s="3">
        <v>41152</v>
      </c>
      <c r="J837" s="23" t="s">
        <v>5695</v>
      </c>
      <c r="K837" s="23" t="s">
        <v>5696</v>
      </c>
      <c r="L837" s="23" t="s">
        <v>4268</v>
      </c>
      <c r="M837" s="23" t="s">
        <v>5697</v>
      </c>
      <c r="N837" s="23" t="s">
        <v>7522</v>
      </c>
      <c r="O837" s="23" t="s">
        <v>6385</v>
      </c>
      <c r="P837" s="3">
        <v>41170</v>
      </c>
      <c r="Q837" s="37" t="s">
        <v>458</v>
      </c>
      <c r="R837" s="23" t="s">
        <v>11052</v>
      </c>
      <c r="S837" s="23" t="s">
        <v>11053</v>
      </c>
      <c r="T837" s="37" t="s">
        <v>4074</v>
      </c>
      <c r="U837" t="s">
        <v>15218</v>
      </c>
      <c r="V837" s="237">
        <v>21</v>
      </c>
      <c r="W837">
        <v>32</v>
      </c>
      <c r="X837">
        <v>11</v>
      </c>
      <c r="Y837">
        <v>42</v>
      </c>
      <c r="Z837">
        <v>39</v>
      </c>
      <c r="AA837">
        <v>1</v>
      </c>
      <c r="AC837" s="26" t="str">
        <f t="shared" si="26"/>
        <v>21º32'11''</v>
      </c>
      <c r="AD837" s="26" t="str">
        <f t="shared" si="27"/>
        <v>42º39'1''</v>
      </c>
    </row>
    <row r="838" spans="1:30" ht="18" customHeight="1">
      <c r="A838" s="23">
        <v>4058</v>
      </c>
      <c r="B838" s="23">
        <v>4058</v>
      </c>
      <c r="C838" s="3">
        <v>41120</v>
      </c>
      <c r="D838" s="3">
        <v>41165</v>
      </c>
      <c r="E838" s="23" t="s">
        <v>1321</v>
      </c>
      <c r="F838" s="23" t="s">
        <v>1322</v>
      </c>
      <c r="G838" s="23" t="s">
        <v>167</v>
      </c>
      <c r="H838" s="23" t="s">
        <v>7523</v>
      </c>
      <c r="I838" s="3">
        <v>41169</v>
      </c>
      <c r="J838" s="23" t="s">
        <v>5698</v>
      </c>
      <c r="K838" s="23" t="s">
        <v>15406</v>
      </c>
      <c r="L838" s="23" t="s">
        <v>4268</v>
      </c>
      <c r="M838" s="23" t="s">
        <v>5699</v>
      </c>
      <c r="N838" s="23" t="s">
        <v>7524</v>
      </c>
      <c r="O838" s="23" t="s">
        <v>6324</v>
      </c>
      <c r="P838" s="3">
        <v>41170</v>
      </c>
      <c r="Q838" s="37" t="s">
        <v>458</v>
      </c>
      <c r="R838" s="23" t="s">
        <v>11054</v>
      </c>
      <c r="S838" s="23" t="s">
        <v>11055</v>
      </c>
      <c r="T838" s="37" t="s">
        <v>4074</v>
      </c>
      <c r="U838" t="s">
        <v>15219</v>
      </c>
      <c r="V838" s="237">
        <v>21</v>
      </c>
      <c r="W838">
        <v>30</v>
      </c>
      <c r="X838">
        <v>43</v>
      </c>
      <c r="Y838">
        <v>42</v>
      </c>
      <c r="Z838">
        <v>37</v>
      </c>
      <c r="AA838">
        <v>56</v>
      </c>
      <c r="AC838" s="26" t="str">
        <f t="shared" si="26"/>
        <v>21º30'43''</v>
      </c>
      <c r="AD838" s="26" t="str">
        <f t="shared" si="27"/>
        <v>42º37'56''</v>
      </c>
    </row>
    <row r="839" spans="1:30" ht="18" customHeight="1">
      <c r="A839" s="23">
        <v>4057</v>
      </c>
      <c r="B839" s="23">
        <v>4057</v>
      </c>
      <c r="C839" s="3">
        <v>41120</v>
      </c>
      <c r="D839" s="3">
        <v>41165</v>
      </c>
      <c r="E839" s="23" t="s">
        <v>1321</v>
      </c>
      <c r="F839" s="23" t="s">
        <v>1322</v>
      </c>
      <c r="G839" s="23" t="s">
        <v>167</v>
      </c>
      <c r="H839" s="23" t="s">
        <v>7302</v>
      </c>
      <c r="I839" s="3">
        <v>41135</v>
      </c>
      <c r="J839" s="23" t="s">
        <v>5700</v>
      </c>
      <c r="K839" s="23" t="s">
        <v>5701</v>
      </c>
      <c r="L839" s="23" t="s">
        <v>4268</v>
      </c>
      <c r="M839" s="23" t="s">
        <v>5702</v>
      </c>
      <c r="N839" s="23" t="s">
        <v>7303</v>
      </c>
      <c r="O839" s="23" t="s">
        <v>6385</v>
      </c>
      <c r="P839" s="3">
        <v>41166</v>
      </c>
      <c r="Q839" s="37" t="s">
        <v>458</v>
      </c>
      <c r="R839" s="23" t="s">
        <v>11056</v>
      </c>
      <c r="S839" s="23" t="s">
        <v>11057</v>
      </c>
      <c r="T839" s="37" t="s">
        <v>4074</v>
      </c>
      <c r="U839" t="s">
        <v>3435</v>
      </c>
      <c r="V839" s="237">
        <v>21</v>
      </c>
      <c r="W839">
        <v>32</v>
      </c>
      <c r="X839">
        <v>16</v>
      </c>
      <c r="Y839">
        <v>42</v>
      </c>
      <c r="Z839">
        <v>38</v>
      </c>
      <c r="AA839">
        <v>31</v>
      </c>
      <c r="AC839" s="26" t="str">
        <f t="shared" si="26"/>
        <v>21º32'16''</v>
      </c>
      <c r="AD839" s="26" t="str">
        <f t="shared" si="27"/>
        <v>42º38'31''</v>
      </c>
    </row>
    <row r="840" spans="1:30" ht="18" customHeight="1">
      <c r="A840" s="23">
        <v>4056</v>
      </c>
      <c r="B840" s="23">
        <v>4056</v>
      </c>
      <c r="C840" s="3">
        <v>41120</v>
      </c>
      <c r="D840" s="3">
        <v>41165</v>
      </c>
      <c r="E840" s="23" t="s">
        <v>1321</v>
      </c>
      <c r="F840" s="23" t="s">
        <v>1322</v>
      </c>
      <c r="G840" s="23" t="s">
        <v>167</v>
      </c>
      <c r="H840" s="23" t="s">
        <v>7961</v>
      </c>
      <c r="I840" s="3">
        <v>41169</v>
      </c>
      <c r="J840" s="23" t="s">
        <v>5703</v>
      </c>
      <c r="K840" s="23" t="s">
        <v>5704</v>
      </c>
      <c r="L840" s="23" t="s">
        <v>4268</v>
      </c>
      <c r="M840" s="23" t="s">
        <v>5705</v>
      </c>
      <c r="N840" s="23" t="s">
        <v>7962</v>
      </c>
      <c r="O840" s="23" t="s">
        <v>6324</v>
      </c>
      <c r="P840" s="3">
        <v>41179</v>
      </c>
      <c r="Q840" s="37" t="s">
        <v>458</v>
      </c>
      <c r="R840" s="23" t="s">
        <v>11058</v>
      </c>
      <c r="S840" s="23" t="s">
        <v>11059</v>
      </c>
      <c r="T840" s="37" t="s">
        <v>4074</v>
      </c>
      <c r="U840" s="23" t="s">
        <v>458</v>
      </c>
      <c r="V840" s="237">
        <v>21</v>
      </c>
      <c r="W840">
        <v>32</v>
      </c>
      <c r="X840">
        <v>4</v>
      </c>
      <c r="Y840">
        <v>42</v>
      </c>
      <c r="Z840">
        <v>38</v>
      </c>
      <c r="AA840">
        <v>16</v>
      </c>
      <c r="AC840" s="26" t="str">
        <f t="shared" si="26"/>
        <v>21º32'4''</v>
      </c>
      <c r="AD840" s="26" t="str">
        <f t="shared" si="27"/>
        <v>42º38'16''</v>
      </c>
    </row>
    <row r="841" spans="1:30" ht="18" customHeight="1">
      <c r="A841" s="23" t="s">
        <v>5864</v>
      </c>
      <c r="B841" s="23" t="s">
        <v>5864</v>
      </c>
      <c r="C841" s="3">
        <v>41121</v>
      </c>
      <c r="D841" s="3">
        <v>41166</v>
      </c>
      <c r="E841" s="23" t="s">
        <v>1330</v>
      </c>
      <c r="F841" s="23" t="s">
        <v>1322</v>
      </c>
      <c r="G841" s="23" t="s">
        <v>5865</v>
      </c>
      <c r="H841" s="23" t="s">
        <v>7037</v>
      </c>
      <c r="I841" s="3">
        <v>41185</v>
      </c>
      <c r="J841" s="23" t="s">
        <v>5866</v>
      </c>
      <c r="K841" s="23" t="s">
        <v>5867</v>
      </c>
      <c r="L841" s="23" t="s">
        <v>5868</v>
      </c>
      <c r="M841" s="23" t="s">
        <v>5869</v>
      </c>
      <c r="N841" s="23" t="s">
        <v>458</v>
      </c>
      <c r="O841" s="23" t="s">
        <v>458</v>
      </c>
      <c r="P841" s="23" t="s">
        <v>458</v>
      </c>
      <c r="Q841" s="23" t="s">
        <v>5870</v>
      </c>
      <c r="R841" s="23">
        <v>21212121221</v>
      </c>
      <c r="S841" s="23" t="s">
        <v>11060</v>
      </c>
      <c r="T841" t="s">
        <v>4074</v>
      </c>
      <c r="U841" s="23" t="s">
        <v>458</v>
      </c>
      <c r="V841" s="237" t="s">
        <v>458</v>
      </c>
      <c r="W841" s="23" t="s">
        <v>458</v>
      </c>
      <c r="X841" s="23" t="s">
        <v>458</v>
      </c>
      <c r="Y841" s="23" t="s">
        <v>458</v>
      </c>
      <c r="Z841" s="23" t="s">
        <v>458</v>
      </c>
      <c r="AA841" s="23" t="s">
        <v>458</v>
      </c>
      <c r="AC841" s="26" t="str">
        <f t="shared" si="26"/>
        <v>-º-'-''</v>
      </c>
      <c r="AD841" s="26" t="str">
        <f t="shared" si="27"/>
        <v>-º-'-''</v>
      </c>
    </row>
    <row r="842" spans="1:30" ht="18" customHeight="1">
      <c r="A842" s="23">
        <v>4142</v>
      </c>
      <c r="B842" s="23">
        <v>4142</v>
      </c>
      <c r="C842" s="3">
        <v>41128</v>
      </c>
      <c r="D842" s="3">
        <v>41173</v>
      </c>
      <c r="E842" s="23" t="s">
        <v>1321</v>
      </c>
      <c r="F842" s="23" t="s">
        <v>1322</v>
      </c>
      <c r="G842" s="23" t="s">
        <v>1735</v>
      </c>
      <c r="H842" s="23" t="s">
        <v>6383</v>
      </c>
      <c r="I842" s="3">
        <v>41141</v>
      </c>
      <c r="J842" s="23" t="s">
        <v>5941</v>
      </c>
      <c r="K842" s="23" t="s">
        <v>5942</v>
      </c>
      <c r="L842" s="23" t="s">
        <v>4400</v>
      </c>
      <c r="M842" s="23" t="s">
        <v>5943</v>
      </c>
      <c r="N842" s="23" t="s">
        <v>6384</v>
      </c>
      <c r="O842" s="23" t="s">
        <v>6385</v>
      </c>
      <c r="P842" s="3">
        <v>41141</v>
      </c>
      <c r="Q842" s="37" t="s">
        <v>458</v>
      </c>
      <c r="R842" s="23" t="s">
        <v>11061</v>
      </c>
      <c r="S842" s="23" t="s">
        <v>11062</v>
      </c>
      <c r="T842" s="37" t="s">
        <v>4074</v>
      </c>
      <c r="U842" s="23" t="s">
        <v>458</v>
      </c>
      <c r="V842" s="237">
        <v>22</v>
      </c>
      <c r="W842">
        <v>6</v>
      </c>
      <c r="X842">
        <v>31</v>
      </c>
      <c r="Y842">
        <v>45</v>
      </c>
      <c r="Z842">
        <v>2</v>
      </c>
      <c r="AA842">
        <v>23</v>
      </c>
      <c r="AC842" s="26" t="str">
        <f t="shared" si="26"/>
        <v>22º6'31''</v>
      </c>
      <c r="AD842" s="26" t="str">
        <f t="shared" si="27"/>
        <v>45º2'23''</v>
      </c>
    </row>
    <row r="843" spans="1:30" ht="18" customHeight="1">
      <c r="A843" s="23">
        <v>4139</v>
      </c>
      <c r="B843" s="23">
        <v>4139</v>
      </c>
      <c r="C843" s="3">
        <v>41128</v>
      </c>
      <c r="D843" s="3">
        <v>41173</v>
      </c>
      <c r="E843" s="23" t="s">
        <v>1321</v>
      </c>
      <c r="F843" s="23" t="s">
        <v>1322</v>
      </c>
      <c r="G843" s="23" t="s">
        <v>1735</v>
      </c>
      <c r="H843" s="23" t="s">
        <v>6386</v>
      </c>
      <c r="I843" s="3">
        <v>41137</v>
      </c>
      <c r="J843" s="23" t="s">
        <v>5941</v>
      </c>
      <c r="K843" s="23" t="s">
        <v>5944</v>
      </c>
      <c r="L843" s="23" t="s">
        <v>4400</v>
      </c>
      <c r="M843" s="23" t="s">
        <v>5945</v>
      </c>
      <c r="N843" s="23" t="s">
        <v>6387</v>
      </c>
      <c r="O843" s="23" t="s">
        <v>5355</v>
      </c>
      <c r="P843" s="3">
        <v>41137</v>
      </c>
      <c r="Q843" s="37" t="s">
        <v>458</v>
      </c>
      <c r="R843" s="23" t="s">
        <v>11063</v>
      </c>
      <c r="S843" s="23" t="s">
        <v>11064</v>
      </c>
      <c r="T843" s="37" t="s">
        <v>4074</v>
      </c>
      <c r="U843" t="s">
        <v>5145</v>
      </c>
      <c r="V843" s="237">
        <v>22</v>
      </c>
      <c r="W843">
        <v>6</v>
      </c>
      <c r="X843">
        <v>28</v>
      </c>
      <c r="Y843">
        <v>45</v>
      </c>
      <c r="Z843">
        <v>3</v>
      </c>
      <c r="AA843">
        <v>28</v>
      </c>
      <c r="AC843" s="26" t="str">
        <f t="shared" si="26"/>
        <v>22º6'28''</v>
      </c>
      <c r="AD843" s="26" t="str">
        <f t="shared" si="27"/>
        <v>45º3'28''</v>
      </c>
    </row>
    <row r="844" spans="1:30" ht="18" customHeight="1">
      <c r="A844" s="23">
        <v>4144</v>
      </c>
      <c r="B844" s="23">
        <v>4144</v>
      </c>
      <c r="C844" s="3">
        <v>41128</v>
      </c>
      <c r="D844" s="3">
        <v>41173</v>
      </c>
      <c r="E844" s="23" t="s">
        <v>1321</v>
      </c>
      <c r="F844" s="23" t="s">
        <v>1322</v>
      </c>
      <c r="G844" s="23" t="s">
        <v>1735</v>
      </c>
      <c r="H844" s="23" t="s">
        <v>6388</v>
      </c>
      <c r="I844" s="3">
        <v>41137</v>
      </c>
      <c r="J844" s="23" t="s">
        <v>5946</v>
      </c>
      <c r="K844" s="23" t="s">
        <v>5947</v>
      </c>
      <c r="L844" s="23" t="s">
        <v>4400</v>
      </c>
      <c r="M844" s="23" t="s">
        <v>5948</v>
      </c>
      <c r="N844" s="23" t="s">
        <v>6389</v>
      </c>
      <c r="O844" s="23" t="s">
        <v>5355</v>
      </c>
      <c r="P844" s="3">
        <v>41137</v>
      </c>
      <c r="Q844" s="37" t="s">
        <v>458</v>
      </c>
      <c r="R844" s="23" t="s">
        <v>10889</v>
      </c>
      <c r="S844" s="23" t="s">
        <v>11065</v>
      </c>
      <c r="T844" s="37" t="s">
        <v>4074</v>
      </c>
      <c r="U844" t="s">
        <v>15045</v>
      </c>
      <c r="V844" s="237">
        <v>22</v>
      </c>
      <c r="W844">
        <v>6</v>
      </c>
      <c r="X844">
        <v>37</v>
      </c>
      <c r="Y844">
        <v>45</v>
      </c>
      <c r="Z844">
        <v>3</v>
      </c>
      <c r="AA844">
        <v>49</v>
      </c>
      <c r="AC844" s="26" t="str">
        <f t="shared" si="26"/>
        <v>22º6'37''</v>
      </c>
      <c r="AD844" s="26" t="str">
        <f t="shared" si="27"/>
        <v>45º3'49''</v>
      </c>
    </row>
    <row r="845" spans="1:30" ht="18" customHeight="1">
      <c r="A845" s="23">
        <v>4145</v>
      </c>
      <c r="B845" s="23">
        <v>4145</v>
      </c>
      <c r="C845" s="3">
        <v>41128</v>
      </c>
      <c r="D845" s="3">
        <v>41173</v>
      </c>
      <c r="E845" s="23" t="s">
        <v>1330</v>
      </c>
      <c r="F845" s="23" t="s">
        <v>1322</v>
      </c>
      <c r="G845" s="23" t="s">
        <v>1735</v>
      </c>
      <c r="H845" s="23" t="s">
        <v>458</v>
      </c>
      <c r="I845" s="23" t="s">
        <v>458</v>
      </c>
      <c r="J845" s="23" t="s">
        <v>5946</v>
      </c>
      <c r="K845" s="23" t="s">
        <v>5949</v>
      </c>
      <c r="L845" s="23" t="s">
        <v>4400</v>
      </c>
      <c r="M845" s="23" t="s">
        <v>5950</v>
      </c>
      <c r="N845" s="23" t="s">
        <v>458</v>
      </c>
      <c r="O845" s="23" t="s">
        <v>458</v>
      </c>
      <c r="P845" s="23" t="s">
        <v>458</v>
      </c>
      <c r="Q845" s="23" t="s">
        <v>6390</v>
      </c>
      <c r="R845" s="23" t="s">
        <v>458</v>
      </c>
      <c r="S845" s="23" t="s">
        <v>11066</v>
      </c>
      <c r="T845" t="s">
        <v>15024</v>
      </c>
      <c r="U845" s="37" t="s">
        <v>458</v>
      </c>
      <c r="V845" s="237" t="s">
        <v>458</v>
      </c>
      <c r="W845" s="23" t="s">
        <v>458</v>
      </c>
      <c r="X845" s="23" t="s">
        <v>458</v>
      </c>
      <c r="Y845" s="23" t="s">
        <v>458</v>
      </c>
      <c r="Z845" s="23" t="s">
        <v>458</v>
      </c>
      <c r="AA845" s="23" t="s">
        <v>458</v>
      </c>
      <c r="AC845" s="26" t="str">
        <f t="shared" si="26"/>
        <v>-º-'-''</v>
      </c>
      <c r="AD845" s="26" t="str">
        <f t="shared" si="27"/>
        <v>-º-'-''</v>
      </c>
    </row>
    <row r="846" spans="1:30" ht="18" customHeight="1">
      <c r="A846" s="23">
        <v>4146</v>
      </c>
      <c r="B846" s="23">
        <v>4146</v>
      </c>
      <c r="C846" s="3">
        <v>41128</v>
      </c>
      <c r="D846" s="3">
        <v>41173</v>
      </c>
      <c r="E846" s="23" t="s">
        <v>1321</v>
      </c>
      <c r="F846" s="23" t="s">
        <v>1322</v>
      </c>
      <c r="G846" s="23" t="s">
        <v>1735</v>
      </c>
      <c r="H846" s="23" t="s">
        <v>6391</v>
      </c>
      <c r="I846" s="3">
        <v>41138</v>
      </c>
      <c r="J846" s="23" t="s">
        <v>5946</v>
      </c>
      <c r="K846" s="23" t="s">
        <v>5951</v>
      </c>
      <c r="L846" s="23" t="s">
        <v>4400</v>
      </c>
      <c r="M846" s="23" t="s">
        <v>5952</v>
      </c>
      <c r="N846" s="23" t="s">
        <v>6392</v>
      </c>
      <c r="O846" s="23" t="s">
        <v>5355</v>
      </c>
      <c r="P846" s="3">
        <v>41138</v>
      </c>
      <c r="Q846" s="37" t="s">
        <v>458</v>
      </c>
      <c r="R846" s="23" t="s">
        <v>11067</v>
      </c>
      <c r="S846" s="23" t="s">
        <v>11068</v>
      </c>
      <c r="T846" s="37" t="s">
        <v>4074</v>
      </c>
      <c r="U846" s="23" t="s">
        <v>458</v>
      </c>
      <c r="V846" s="237">
        <v>22</v>
      </c>
      <c r="W846">
        <v>7</v>
      </c>
      <c r="X846">
        <v>34</v>
      </c>
      <c r="Y846">
        <v>45</v>
      </c>
      <c r="Z846">
        <v>3</v>
      </c>
      <c r="AA846">
        <v>13</v>
      </c>
      <c r="AC846" s="26" t="str">
        <f t="shared" si="26"/>
        <v>22º7'34''</v>
      </c>
      <c r="AD846" s="26" t="str">
        <f t="shared" si="27"/>
        <v>45º3'13''</v>
      </c>
    </row>
    <row r="847" spans="1:30" ht="18" customHeight="1">
      <c r="A847" s="23">
        <v>4148</v>
      </c>
      <c r="B847" s="23">
        <v>4148</v>
      </c>
      <c r="C847" s="3">
        <v>41129</v>
      </c>
      <c r="D847" s="3">
        <v>41174</v>
      </c>
      <c r="E847" s="23" t="s">
        <v>1321</v>
      </c>
      <c r="F847" s="23" t="s">
        <v>1322</v>
      </c>
      <c r="G847" s="23" t="s">
        <v>1735</v>
      </c>
      <c r="H847" s="23" t="s">
        <v>6283</v>
      </c>
      <c r="I847" s="3">
        <v>41136</v>
      </c>
      <c r="J847" s="23" t="s">
        <v>5946</v>
      </c>
      <c r="K847" s="23" t="s">
        <v>5953</v>
      </c>
      <c r="L847" s="23" t="s">
        <v>5954</v>
      </c>
      <c r="M847" s="23" t="s">
        <v>5955</v>
      </c>
      <c r="N847" s="23" t="s">
        <v>6393</v>
      </c>
      <c r="O847" s="23" t="s">
        <v>5355</v>
      </c>
      <c r="P847" s="3">
        <v>41137</v>
      </c>
      <c r="Q847" s="37" t="s">
        <v>458</v>
      </c>
      <c r="R847" s="23" t="s">
        <v>11069</v>
      </c>
      <c r="S847" s="23" t="s">
        <v>11070</v>
      </c>
      <c r="T847" s="37" t="s">
        <v>4074</v>
      </c>
      <c r="U847" t="s">
        <v>5145</v>
      </c>
      <c r="V847" s="237">
        <v>18</v>
      </c>
      <c r="W847">
        <v>2</v>
      </c>
      <c r="X847">
        <v>6</v>
      </c>
      <c r="Y847">
        <v>41</v>
      </c>
      <c r="Z847">
        <v>40</v>
      </c>
      <c r="AA847">
        <v>47</v>
      </c>
      <c r="AC847" s="26" t="str">
        <f t="shared" si="26"/>
        <v>18º2'6''</v>
      </c>
      <c r="AD847" s="26" t="str">
        <f t="shared" si="27"/>
        <v>41º40'47''</v>
      </c>
    </row>
    <row r="848" spans="1:30" ht="18" customHeight="1">
      <c r="A848" s="23">
        <v>4149</v>
      </c>
      <c r="B848" s="23">
        <v>4149</v>
      </c>
      <c r="C848" s="3">
        <v>41129</v>
      </c>
      <c r="D848" s="3">
        <v>41174</v>
      </c>
      <c r="E848" s="23" t="s">
        <v>1321</v>
      </c>
      <c r="F848" s="23" t="s">
        <v>1322</v>
      </c>
      <c r="G848" s="23" t="s">
        <v>1735</v>
      </c>
      <c r="H848" s="23" t="s">
        <v>6394</v>
      </c>
      <c r="I848" s="3">
        <v>41141</v>
      </c>
      <c r="J848" s="23" t="s">
        <v>5956</v>
      </c>
      <c r="K848" s="23" t="s">
        <v>5957</v>
      </c>
      <c r="L848" s="23" t="s">
        <v>4400</v>
      </c>
      <c r="M848" s="23" t="s">
        <v>13732</v>
      </c>
      <c r="N848" s="23" t="s">
        <v>6630</v>
      </c>
      <c r="O848" s="23" t="s">
        <v>5355</v>
      </c>
      <c r="P848" s="3">
        <v>41142</v>
      </c>
      <c r="Q848" s="37" t="s">
        <v>458</v>
      </c>
      <c r="R848" s="23" t="s">
        <v>11071</v>
      </c>
      <c r="S848" s="23" t="s">
        <v>11072</v>
      </c>
      <c r="T848" s="37" t="s">
        <v>4074</v>
      </c>
      <c r="U848" t="s">
        <v>5145</v>
      </c>
      <c r="V848" s="237">
        <v>22</v>
      </c>
      <c r="W848">
        <v>7</v>
      </c>
      <c r="X848">
        <v>14</v>
      </c>
      <c r="Y848">
        <v>45</v>
      </c>
      <c r="Z848">
        <v>2</v>
      </c>
      <c r="AA848">
        <v>50</v>
      </c>
      <c r="AC848" s="26" t="str">
        <f t="shared" si="26"/>
        <v>22º7'14''</v>
      </c>
      <c r="AD848" s="26" t="str">
        <f t="shared" si="27"/>
        <v>45º2'50''</v>
      </c>
    </row>
    <row r="849" spans="1:30" ht="18" customHeight="1">
      <c r="A849" s="23">
        <v>4147</v>
      </c>
      <c r="B849" s="23">
        <v>4147</v>
      </c>
      <c r="C849" s="3">
        <v>41129</v>
      </c>
      <c r="D849" s="3">
        <v>41174</v>
      </c>
      <c r="E849" s="23" t="s">
        <v>1321</v>
      </c>
      <c r="F849" s="23" t="s">
        <v>1322</v>
      </c>
      <c r="G849" s="23" t="s">
        <v>1735</v>
      </c>
      <c r="H849" s="23" t="s">
        <v>6395</v>
      </c>
      <c r="I849" s="3">
        <v>41141</v>
      </c>
      <c r="J849" s="23" t="s">
        <v>5946</v>
      </c>
      <c r="K849" s="23" t="s">
        <v>5958</v>
      </c>
      <c r="L849" s="23" t="s">
        <v>4400</v>
      </c>
      <c r="M849" s="23" t="s">
        <v>5959</v>
      </c>
      <c r="N849" s="23" t="s">
        <v>6396</v>
      </c>
      <c r="O849" s="23" t="s">
        <v>5355</v>
      </c>
      <c r="P849" s="3">
        <v>41141</v>
      </c>
      <c r="Q849" s="37" t="s">
        <v>458</v>
      </c>
      <c r="R849" s="23" t="s">
        <v>11073</v>
      </c>
      <c r="S849" s="23" t="s">
        <v>11074</v>
      </c>
      <c r="T849" s="37" t="s">
        <v>4074</v>
      </c>
      <c r="U849" s="23" t="s">
        <v>458</v>
      </c>
      <c r="V849" s="237">
        <v>22</v>
      </c>
      <c r="W849">
        <v>6</v>
      </c>
      <c r="X849">
        <v>20</v>
      </c>
      <c r="Y849">
        <v>45</v>
      </c>
      <c r="Z849">
        <v>1</v>
      </c>
      <c r="AA849">
        <v>57</v>
      </c>
      <c r="AC849" s="26" t="str">
        <f t="shared" si="26"/>
        <v>22º6'20''</v>
      </c>
      <c r="AD849" s="26" t="str">
        <f t="shared" si="27"/>
        <v>45º1'57''</v>
      </c>
    </row>
    <row r="850" spans="1:30" ht="18" customHeight="1">
      <c r="A850" s="23">
        <v>4143</v>
      </c>
      <c r="B850" s="23">
        <v>4143</v>
      </c>
      <c r="C850" s="3">
        <v>41129</v>
      </c>
      <c r="D850" s="3">
        <v>41174</v>
      </c>
      <c r="E850" s="23" t="s">
        <v>1321</v>
      </c>
      <c r="F850" s="23" t="s">
        <v>1322</v>
      </c>
      <c r="G850" s="23" t="s">
        <v>1735</v>
      </c>
      <c r="H850" s="23" t="s">
        <v>6397</v>
      </c>
      <c r="I850" s="3">
        <v>41138</v>
      </c>
      <c r="J850" s="23" t="s">
        <v>5946</v>
      </c>
      <c r="K850" s="23" t="s">
        <v>5960</v>
      </c>
      <c r="L850" s="23" t="s">
        <v>4400</v>
      </c>
      <c r="M850" s="23" t="s">
        <v>5961</v>
      </c>
      <c r="N850" s="23" t="s">
        <v>6398</v>
      </c>
      <c r="O850" s="23" t="s">
        <v>6324</v>
      </c>
      <c r="P850" s="3">
        <v>41138</v>
      </c>
      <c r="Q850" s="37" t="s">
        <v>458</v>
      </c>
      <c r="R850" s="23" t="s">
        <v>11075</v>
      </c>
      <c r="S850" s="23" t="s">
        <v>11076</v>
      </c>
      <c r="T850" s="37" t="s">
        <v>4074</v>
      </c>
      <c r="U850" t="s">
        <v>3435</v>
      </c>
      <c r="V850" s="237">
        <v>22</v>
      </c>
      <c r="W850">
        <v>7</v>
      </c>
      <c r="X850">
        <v>24</v>
      </c>
      <c r="Y850">
        <v>45</v>
      </c>
      <c r="Z850">
        <v>3</v>
      </c>
      <c r="AA850">
        <v>37</v>
      </c>
      <c r="AC850" s="26" t="str">
        <f t="shared" si="26"/>
        <v>22º7'24''</v>
      </c>
      <c r="AD850" s="26" t="str">
        <f t="shared" si="27"/>
        <v>45º3'37''</v>
      </c>
    </row>
    <row r="851" spans="1:30" ht="18" customHeight="1">
      <c r="A851" s="23">
        <v>4141</v>
      </c>
      <c r="B851" s="23">
        <v>4141</v>
      </c>
      <c r="C851" s="3">
        <v>41129</v>
      </c>
      <c r="D851" s="3">
        <v>41174</v>
      </c>
      <c r="E851" s="23" t="s">
        <v>1321</v>
      </c>
      <c r="F851" s="23" t="s">
        <v>1322</v>
      </c>
      <c r="G851" s="23" t="s">
        <v>1735</v>
      </c>
      <c r="H851" s="23" t="s">
        <v>6399</v>
      </c>
      <c r="I851" s="3">
        <v>41141</v>
      </c>
      <c r="J851" s="23" t="s">
        <v>5946</v>
      </c>
      <c r="K851" s="23" t="s">
        <v>5962</v>
      </c>
      <c r="L851" s="23" t="s">
        <v>4400</v>
      </c>
      <c r="M851" s="23" t="s">
        <v>5963</v>
      </c>
      <c r="N851" s="23" t="s">
        <v>6400</v>
      </c>
      <c r="O851" s="23" t="s">
        <v>6385</v>
      </c>
      <c r="P851" s="3">
        <v>41141</v>
      </c>
      <c r="Q851" s="37" t="s">
        <v>458</v>
      </c>
      <c r="R851" s="23" t="s">
        <v>11077</v>
      </c>
      <c r="S851" s="23" t="s">
        <v>11078</v>
      </c>
      <c r="T851" s="37" t="s">
        <v>4074</v>
      </c>
      <c r="U851" s="23" t="s">
        <v>458</v>
      </c>
      <c r="V851" s="237">
        <v>22</v>
      </c>
      <c r="W851">
        <v>7</v>
      </c>
      <c r="X851">
        <v>36</v>
      </c>
      <c r="Y851">
        <v>45</v>
      </c>
      <c r="Z851">
        <v>2</v>
      </c>
      <c r="AA851">
        <v>24</v>
      </c>
      <c r="AC851" s="26" t="str">
        <f t="shared" si="26"/>
        <v>22º7'36''</v>
      </c>
      <c r="AD851" s="26" t="str">
        <f t="shared" si="27"/>
        <v>45º2'24''</v>
      </c>
    </row>
    <row r="852" spans="1:30" ht="18" customHeight="1">
      <c r="A852" s="23">
        <v>4091</v>
      </c>
      <c r="B852" s="23">
        <v>4091</v>
      </c>
      <c r="C852" s="3">
        <v>41129</v>
      </c>
      <c r="D852" s="3">
        <v>41174</v>
      </c>
      <c r="E852" s="23" t="s">
        <v>1321</v>
      </c>
      <c r="F852" s="23" t="s">
        <v>1322</v>
      </c>
      <c r="G852" s="23" t="s">
        <v>1925</v>
      </c>
      <c r="H852" s="23" t="s">
        <v>9010</v>
      </c>
      <c r="I852" s="3">
        <v>41152</v>
      </c>
      <c r="J852" s="23" t="s">
        <v>5964</v>
      </c>
      <c r="K852" s="23" t="s">
        <v>5965</v>
      </c>
      <c r="L852" s="23" t="s">
        <v>4482</v>
      </c>
      <c r="M852" s="23" t="s">
        <v>5966</v>
      </c>
      <c r="N852" s="23" t="s">
        <v>9011</v>
      </c>
      <c r="O852" s="23" t="s">
        <v>9012</v>
      </c>
      <c r="P852" s="3">
        <v>41206</v>
      </c>
      <c r="Q852" s="37" t="s">
        <v>458</v>
      </c>
      <c r="R852" s="23" t="s">
        <v>9794</v>
      </c>
      <c r="S852" s="23" t="s">
        <v>11079</v>
      </c>
      <c r="T852" s="37" t="s">
        <v>4074</v>
      </c>
      <c r="U852" s="23" t="s">
        <v>458</v>
      </c>
      <c r="V852" s="237">
        <v>21</v>
      </c>
      <c r="W852">
        <v>21</v>
      </c>
      <c r="X852">
        <v>32</v>
      </c>
      <c r="Y852">
        <v>43</v>
      </c>
      <c r="Z852">
        <v>2</v>
      </c>
      <c r="AA852">
        <v>36</v>
      </c>
      <c r="AC852" s="26" t="str">
        <f t="shared" si="26"/>
        <v>21º21'32''</v>
      </c>
      <c r="AD852" s="26" t="str">
        <f t="shared" si="27"/>
        <v>43º2'36''</v>
      </c>
    </row>
    <row r="853" spans="1:30" ht="18" customHeight="1">
      <c r="A853" s="23">
        <v>4090</v>
      </c>
      <c r="B853" s="23">
        <v>4090</v>
      </c>
      <c r="C853" s="3">
        <v>41129</v>
      </c>
      <c r="D853" s="3">
        <v>41174</v>
      </c>
      <c r="E853" s="23" t="s">
        <v>1321</v>
      </c>
      <c r="F853" s="23" t="s">
        <v>1322</v>
      </c>
      <c r="G853" s="23" t="s">
        <v>1925</v>
      </c>
      <c r="H853" s="23" t="s">
        <v>6631</v>
      </c>
      <c r="I853" s="3">
        <v>41152</v>
      </c>
      <c r="J853" s="23" t="s">
        <v>5967</v>
      </c>
      <c r="K853" s="23" t="s">
        <v>5968</v>
      </c>
      <c r="L853" s="23" t="s">
        <v>4482</v>
      </c>
      <c r="M853" s="23" t="s">
        <v>5969</v>
      </c>
      <c r="N853" s="23" t="s">
        <v>6632</v>
      </c>
      <c r="O853" s="23" t="s">
        <v>5727</v>
      </c>
      <c r="P853" s="3">
        <v>41151</v>
      </c>
      <c r="Q853" s="37" t="s">
        <v>458</v>
      </c>
      <c r="R853" s="23" t="s">
        <v>11080</v>
      </c>
      <c r="S853" s="23" t="s">
        <v>11081</v>
      </c>
      <c r="T853" s="37" t="s">
        <v>4074</v>
      </c>
      <c r="U853" t="s">
        <v>4116</v>
      </c>
      <c r="V853" s="237">
        <v>21</v>
      </c>
      <c r="W853">
        <v>21</v>
      </c>
      <c r="X853">
        <v>35</v>
      </c>
      <c r="Y853">
        <v>43</v>
      </c>
      <c r="Z853">
        <v>2</v>
      </c>
      <c r="AA853">
        <v>51</v>
      </c>
      <c r="AC853" s="26" t="str">
        <f t="shared" si="26"/>
        <v>21º21'35''</v>
      </c>
      <c r="AD853" s="26" t="str">
        <f t="shared" si="27"/>
        <v>43º2'51''</v>
      </c>
    </row>
    <row r="854" spans="1:30" ht="18" customHeight="1">
      <c r="A854" s="23">
        <v>4088</v>
      </c>
      <c r="B854" s="23">
        <v>4088</v>
      </c>
      <c r="C854" s="3">
        <v>41129</v>
      </c>
      <c r="D854" s="3">
        <v>41174</v>
      </c>
      <c r="E854" s="23" t="s">
        <v>1321</v>
      </c>
      <c r="F854" s="23" t="s">
        <v>1322</v>
      </c>
      <c r="G854" s="23" t="s">
        <v>2348</v>
      </c>
      <c r="H854" s="23" t="s">
        <v>9424</v>
      </c>
      <c r="I854" s="3">
        <v>41141</v>
      </c>
      <c r="J854" s="23" t="s">
        <v>5970</v>
      </c>
      <c r="K854" s="23" t="s">
        <v>5971</v>
      </c>
      <c r="L854" s="23" t="s">
        <v>4559</v>
      </c>
      <c r="M854" s="23" t="s">
        <v>5972</v>
      </c>
      <c r="N854" s="23" t="s">
        <v>9425</v>
      </c>
      <c r="O854" s="23" t="s">
        <v>9426</v>
      </c>
      <c r="P854" s="3">
        <v>41236</v>
      </c>
      <c r="Q854" s="37" t="s">
        <v>458</v>
      </c>
      <c r="R854" s="23" t="s">
        <v>11082</v>
      </c>
      <c r="S854" s="23" t="s">
        <v>11083</v>
      </c>
      <c r="T854" s="37" t="s">
        <v>4074</v>
      </c>
      <c r="U854" t="s">
        <v>15220</v>
      </c>
      <c r="V854" s="237">
        <v>19</v>
      </c>
      <c r="W854">
        <v>11</v>
      </c>
      <c r="X854">
        <v>54</v>
      </c>
      <c r="Y854">
        <v>42</v>
      </c>
      <c r="Z854">
        <v>2</v>
      </c>
      <c r="AA854">
        <v>53</v>
      </c>
      <c r="AC854" s="26" t="str">
        <f t="shared" si="26"/>
        <v>19º11'54''</v>
      </c>
      <c r="AD854" s="26" t="str">
        <f t="shared" si="27"/>
        <v>42º2'53''</v>
      </c>
    </row>
    <row r="855" spans="1:30" ht="18" customHeight="1">
      <c r="A855" s="23">
        <v>4089</v>
      </c>
      <c r="B855" s="23">
        <v>4089</v>
      </c>
      <c r="C855" s="3">
        <v>41129</v>
      </c>
      <c r="D855" s="3">
        <v>41207</v>
      </c>
      <c r="E855" s="23" t="s">
        <v>1321</v>
      </c>
      <c r="F855" s="23" t="s">
        <v>1322</v>
      </c>
      <c r="G855" s="23" t="s">
        <v>2348</v>
      </c>
      <c r="H855" s="23" t="s">
        <v>9427</v>
      </c>
      <c r="I855" s="3">
        <v>41204</v>
      </c>
      <c r="J855" s="23" t="s">
        <v>9013</v>
      </c>
      <c r="K855" s="23" t="s">
        <v>8685</v>
      </c>
      <c r="L855" s="23" t="s">
        <v>4559</v>
      </c>
      <c r="M855" s="23" t="s">
        <v>8411</v>
      </c>
      <c r="N855" s="23" t="s">
        <v>9428</v>
      </c>
      <c r="O855" s="23" t="s">
        <v>5031</v>
      </c>
      <c r="P855" s="3">
        <v>41234</v>
      </c>
      <c r="Q855" s="37" t="s">
        <v>9014</v>
      </c>
      <c r="R855" s="23" t="s">
        <v>11000</v>
      </c>
      <c r="S855" s="23" t="s">
        <v>11084</v>
      </c>
      <c r="T855" t="s">
        <v>4074</v>
      </c>
      <c r="U855" t="s">
        <v>4116</v>
      </c>
      <c r="V855" s="237">
        <v>19</v>
      </c>
      <c r="W855">
        <v>6</v>
      </c>
      <c r="X855">
        <v>20</v>
      </c>
      <c r="Y855">
        <v>41</v>
      </c>
      <c r="Z855">
        <v>59</v>
      </c>
      <c r="AA855">
        <v>48</v>
      </c>
      <c r="AC855" s="26" t="str">
        <f t="shared" si="26"/>
        <v>19º6'20''</v>
      </c>
      <c r="AD855" s="26" t="str">
        <f t="shared" si="27"/>
        <v>41º59'48''</v>
      </c>
    </row>
    <row r="856" spans="1:30" ht="18" customHeight="1">
      <c r="A856" s="23">
        <v>4087</v>
      </c>
      <c r="B856" s="23">
        <v>4087</v>
      </c>
      <c r="C856" s="3">
        <v>41129</v>
      </c>
      <c r="D856" s="3">
        <v>41174</v>
      </c>
      <c r="E856" s="23" t="s">
        <v>1321</v>
      </c>
      <c r="F856" s="23" t="s">
        <v>1322</v>
      </c>
      <c r="G856" s="23" t="s">
        <v>2348</v>
      </c>
      <c r="H856" s="23" t="s">
        <v>7038</v>
      </c>
      <c r="I856" s="3">
        <v>41141</v>
      </c>
      <c r="J856" s="23" t="s">
        <v>5973</v>
      </c>
      <c r="K856" s="23" t="s">
        <v>5974</v>
      </c>
      <c r="L856" s="23" t="s">
        <v>4559</v>
      </c>
      <c r="M856" s="23" t="s">
        <v>5975</v>
      </c>
      <c r="N856" s="23" t="s">
        <v>7273</v>
      </c>
      <c r="O856" s="23" t="s">
        <v>7021</v>
      </c>
      <c r="P856" s="3">
        <v>41157</v>
      </c>
      <c r="Q856" s="37" t="s">
        <v>458</v>
      </c>
      <c r="R856" s="23" t="s">
        <v>11085</v>
      </c>
      <c r="S856" s="23" t="s">
        <v>11086</v>
      </c>
      <c r="T856" s="37" t="s">
        <v>4074</v>
      </c>
      <c r="U856" s="23" t="s">
        <v>458</v>
      </c>
      <c r="V856" s="237">
        <v>19</v>
      </c>
      <c r="W856">
        <v>12</v>
      </c>
      <c r="X856">
        <v>9</v>
      </c>
      <c r="Y856">
        <v>42</v>
      </c>
      <c r="Z856">
        <v>2</v>
      </c>
      <c r="AA856">
        <v>32</v>
      </c>
      <c r="AC856" s="26" t="str">
        <f t="shared" si="26"/>
        <v>19º12'9''</v>
      </c>
      <c r="AD856" s="26" t="str">
        <f t="shared" si="27"/>
        <v>42º2'32''</v>
      </c>
    </row>
    <row r="857" spans="1:30" ht="18" customHeight="1">
      <c r="A857" s="23">
        <v>4086</v>
      </c>
      <c r="B857" s="23">
        <v>4086</v>
      </c>
      <c r="C857" s="3">
        <v>41129</v>
      </c>
      <c r="D857" s="3">
        <v>41174</v>
      </c>
      <c r="E857" s="23" t="s">
        <v>1321</v>
      </c>
      <c r="F857" s="23" t="s">
        <v>1322</v>
      </c>
      <c r="G857" s="23" t="s">
        <v>927</v>
      </c>
      <c r="H857" s="23" t="s">
        <v>7650</v>
      </c>
      <c r="I857" s="3">
        <v>41152</v>
      </c>
      <c r="J857" s="23" t="s">
        <v>5976</v>
      </c>
      <c r="K857" s="23" t="s">
        <v>5977</v>
      </c>
      <c r="L857" s="23" t="s">
        <v>4426</v>
      </c>
      <c r="M857" s="23" t="s">
        <v>5978</v>
      </c>
      <c r="N857" s="23" t="s">
        <v>7651</v>
      </c>
      <c r="O857" s="23" t="s">
        <v>5712</v>
      </c>
      <c r="P857" s="3">
        <v>41171</v>
      </c>
      <c r="Q857" s="37" t="s">
        <v>458</v>
      </c>
      <c r="R857" s="23" t="s">
        <v>11087</v>
      </c>
      <c r="S857" s="23" t="s">
        <v>11088</v>
      </c>
      <c r="T857" s="37" t="s">
        <v>4074</v>
      </c>
      <c r="U857" t="s">
        <v>15221</v>
      </c>
      <c r="V857" s="237">
        <v>20</v>
      </c>
      <c r="W857">
        <v>17</v>
      </c>
      <c r="X857">
        <v>18</v>
      </c>
      <c r="Y857">
        <v>45</v>
      </c>
      <c r="Z857">
        <v>54</v>
      </c>
      <c r="AA857">
        <v>12</v>
      </c>
      <c r="AC857" s="26" t="str">
        <f t="shared" si="26"/>
        <v>20º17'18''</v>
      </c>
      <c r="AD857" s="26" t="str">
        <f t="shared" si="27"/>
        <v>45º54'12''</v>
      </c>
    </row>
    <row r="858" spans="1:30" ht="18" customHeight="1">
      <c r="A858" s="23">
        <v>4085</v>
      </c>
      <c r="B858" s="23">
        <v>4085</v>
      </c>
      <c r="C858" s="3">
        <v>41129</v>
      </c>
      <c r="D858" s="3">
        <v>41174</v>
      </c>
      <c r="E858" s="23" t="s">
        <v>1321</v>
      </c>
      <c r="F858" s="23" t="s">
        <v>1322</v>
      </c>
      <c r="G858" s="23" t="s">
        <v>927</v>
      </c>
      <c r="H858" s="23" t="s">
        <v>7525</v>
      </c>
      <c r="I858" s="3">
        <v>41152</v>
      </c>
      <c r="J858" s="23" t="s">
        <v>15222</v>
      </c>
      <c r="K858" s="23" t="s">
        <v>5979</v>
      </c>
      <c r="L858" s="23" t="s">
        <v>4426</v>
      </c>
      <c r="M858" s="23" t="s">
        <v>5980</v>
      </c>
      <c r="N858" s="23" t="s">
        <v>7652</v>
      </c>
      <c r="O858" s="23" t="s">
        <v>5712</v>
      </c>
      <c r="P858" s="3">
        <v>41170</v>
      </c>
      <c r="Q858" s="37" t="s">
        <v>458</v>
      </c>
      <c r="R858" s="23" t="s">
        <v>11089</v>
      </c>
      <c r="S858" s="23" t="s">
        <v>11090</v>
      </c>
      <c r="T858" s="37" t="s">
        <v>4074</v>
      </c>
      <c r="U858" t="s">
        <v>15223</v>
      </c>
      <c r="V858" s="237">
        <v>20</v>
      </c>
      <c r="W858">
        <v>17</v>
      </c>
      <c r="X858">
        <v>22</v>
      </c>
      <c r="Y858">
        <v>45</v>
      </c>
      <c r="Z858">
        <v>54</v>
      </c>
      <c r="AA858">
        <v>10</v>
      </c>
      <c r="AC858" s="26" t="str">
        <f t="shared" si="26"/>
        <v>20º17'22''</v>
      </c>
      <c r="AD858" s="26" t="str">
        <f t="shared" si="27"/>
        <v>45º54'10''</v>
      </c>
    </row>
    <row r="859" spans="1:30" ht="18" customHeight="1">
      <c r="A859" s="23">
        <v>4084</v>
      </c>
      <c r="B859" s="23">
        <v>4084</v>
      </c>
      <c r="C859" s="3">
        <v>41129</v>
      </c>
      <c r="D859" s="3">
        <v>41174</v>
      </c>
      <c r="E859" s="23" t="s">
        <v>1321</v>
      </c>
      <c r="F859" s="23" t="s">
        <v>1322</v>
      </c>
      <c r="G859" s="23" t="s">
        <v>2203</v>
      </c>
      <c r="H859" s="23" t="s">
        <v>7526</v>
      </c>
      <c r="I859" s="3">
        <v>41178</v>
      </c>
      <c r="J859" s="23" t="s">
        <v>5981</v>
      </c>
      <c r="K859" s="23" t="s">
        <v>5982</v>
      </c>
      <c r="L859" s="23" t="s">
        <v>4529</v>
      </c>
      <c r="M859" s="23" t="s">
        <v>5983</v>
      </c>
      <c r="N859" s="23" t="s">
        <v>7527</v>
      </c>
      <c r="O859" s="23" t="s">
        <v>7306</v>
      </c>
      <c r="P859" s="3">
        <v>41166</v>
      </c>
      <c r="Q859" s="37" t="s">
        <v>458</v>
      </c>
      <c r="R859" s="23" t="s">
        <v>11091</v>
      </c>
      <c r="S859" s="23" t="s">
        <v>11092</v>
      </c>
      <c r="T859" s="37" t="s">
        <v>4074</v>
      </c>
      <c r="U859" s="23" t="s">
        <v>458</v>
      </c>
      <c r="V859" s="237">
        <v>20</v>
      </c>
      <c r="W859">
        <v>20</v>
      </c>
      <c r="X859">
        <v>1</v>
      </c>
      <c r="Y859">
        <v>47</v>
      </c>
      <c r="Z859">
        <v>13</v>
      </c>
      <c r="AA859">
        <v>24</v>
      </c>
      <c r="AC859" s="26" t="str">
        <f t="shared" si="26"/>
        <v>20º20'1''</v>
      </c>
      <c r="AD859" s="26" t="str">
        <f t="shared" si="27"/>
        <v>47º13'24''</v>
      </c>
    </row>
    <row r="860" spans="1:30" ht="18" customHeight="1">
      <c r="A860" s="23">
        <v>4082</v>
      </c>
      <c r="B860" s="23">
        <v>4082</v>
      </c>
      <c r="C860" s="3">
        <v>41129</v>
      </c>
      <c r="D860" s="3">
        <v>41174</v>
      </c>
      <c r="E860" s="23" t="s">
        <v>1321</v>
      </c>
      <c r="F860" s="23" t="s">
        <v>1322</v>
      </c>
      <c r="G860" s="23" t="s">
        <v>2203</v>
      </c>
      <c r="H860" s="23" t="s">
        <v>7304</v>
      </c>
      <c r="I860" s="3">
        <v>41165</v>
      </c>
      <c r="J860" s="23" t="s">
        <v>5981</v>
      </c>
      <c r="K860" s="23" t="s">
        <v>5984</v>
      </c>
      <c r="L860" s="23" t="s">
        <v>4529</v>
      </c>
      <c r="M860" s="23">
        <v>3433535311</v>
      </c>
      <c r="N860" s="23" t="s">
        <v>7305</v>
      </c>
      <c r="O860" s="23" t="s">
        <v>7306</v>
      </c>
      <c r="P860" s="3">
        <v>41166</v>
      </c>
      <c r="Q860" s="37" t="s">
        <v>458</v>
      </c>
      <c r="R860" s="23" t="s">
        <v>11093</v>
      </c>
      <c r="S860" s="23" t="s">
        <v>11094</v>
      </c>
      <c r="T860" s="37" t="s">
        <v>4074</v>
      </c>
      <c r="U860" s="23" t="s">
        <v>458</v>
      </c>
      <c r="V860" s="237">
        <v>20</v>
      </c>
      <c r="W860">
        <v>24</v>
      </c>
      <c r="X860">
        <v>3</v>
      </c>
      <c r="Y860">
        <v>47</v>
      </c>
      <c r="Z860">
        <v>17</v>
      </c>
      <c r="AA860">
        <v>13</v>
      </c>
      <c r="AC860" s="26" t="str">
        <f t="shared" si="26"/>
        <v>20º24'3''</v>
      </c>
      <c r="AD860" s="26" t="str">
        <f t="shared" si="27"/>
        <v>47º17'13''</v>
      </c>
    </row>
    <row r="861" spans="1:30" ht="18" customHeight="1">
      <c r="A861" s="23">
        <v>4083</v>
      </c>
      <c r="B861" s="23">
        <v>4083</v>
      </c>
      <c r="C861" s="3">
        <v>41129</v>
      </c>
      <c r="D861" s="3">
        <v>41174</v>
      </c>
      <c r="E861" s="23" t="s">
        <v>1321</v>
      </c>
      <c r="F861" s="23" t="s">
        <v>1322</v>
      </c>
      <c r="G861" s="23" t="s">
        <v>2203</v>
      </c>
      <c r="H861" s="23" t="s">
        <v>7307</v>
      </c>
      <c r="I861" s="3">
        <v>41165</v>
      </c>
      <c r="J861" s="23" t="s">
        <v>5981</v>
      </c>
      <c r="K861" s="23" t="s">
        <v>5985</v>
      </c>
      <c r="L861" s="23" t="s">
        <v>4529</v>
      </c>
      <c r="M861" s="23" t="s">
        <v>5983</v>
      </c>
      <c r="N861" s="23" t="s">
        <v>7308</v>
      </c>
      <c r="O861" s="23" t="s">
        <v>7279</v>
      </c>
      <c r="P861" s="3">
        <v>41165</v>
      </c>
      <c r="Q861" s="37" t="s">
        <v>458</v>
      </c>
      <c r="R861" s="23" t="s">
        <v>11095</v>
      </c>
      <c r="S861" s="23" t="s">
        <v>11096</v>
      </c>
      <c r="T861" s="37" t="s">
        <v>4074</v>
      </c>
      <c r="U861" t="s">
        <v>5145</v>
      </c>
      <c r="V861" s="237">
        <v>20</v>
      </c>
      <c r="W861">
        <v>24</v>
      </c>
      <c r="X861">
        <v>8</v>
      </c>
      <c r="Y861">
        <v>47</v>
      </c>
      <c r="Z861">
        <v>17</v>
      </c>
      <c r="AA861">
        <v>2</v>
      </c>
      <c r="AC861" s="26" t="str">
        <f t="shared" si="26"/>
        <v>20º24'8''</v>
      </c>
      <c r="AD861" s="26" t="str">
        <f t="shared" si="27"/>
        <v>47º17'2''</v>
      </c>
    </row>
    <row r="862" spans="1:30" ht="18" customHeight="1">
      <c r="A862" s="23" t="s">
        <v>8261</v>
      </c>
      <c r="B862" s="23">
        <v>4081</v>
      </c>
      <c r="C862" s="3">
        <v>41129</v>
      </c>
      <c r="D862" s="3">
        <v>41174</v>
      </c>
      <c r="E862" s="23" t="s">
        <v>1385</v>
      </c>
      <c r="F862" s="23" t="s">
        <v>1322</v>
      </c>
      <c r="G862" s="23" t="s">
        <v>5986</v>
      </c>
      <c r="H862" s="23" t="s">
        <v>458</v>
      </c>
      <c r="I862" s="3">
        <v>41152</v>
      </c>
      <c r="J862" s="23" t="s">
        <v>5987</v>
      </c>
      <c r="K862" s="23" t="s">
        <v>5988</v>
      </c>
      <c r="L862" s="23" t="s">
        <v>5989</v>
      </c>
      <c r="M862" s="23" t="s">
        <v>5990</v>
      </c>
      <c r="N862" s="23" t="s">
        <v>458</v>
      </c>
      <c r="O862" s="23" t="s">
        <v>458</v>
      </c>
      <c r="P862" s="23" t="s">
        <v>458</v>
      </c>
      <c r="Q862" s="37" t="s">
        <v>458</v>
      </c>
      <c r="R862" s="23" t="s">
        <v>458</v>
      </c>
      <c r="S862" s="23" t="s">
        <v>11097</v>
      </c>
      <c r="T862" s="37" t="s">
        <v>15024</v>
      </c>
      <c r="U862" s="37" t="s">
        <v>458</v>
      </c>
      <c r="V862" s="237" t="s">
        <v>458</v>
      </c>
      <c r="W862" s="23" t="s">
        <v>458</v>
      </c>
      <c r="X862" s="23" t="s">
        <v>458</v>
      </c>
      <c r="Y862" s="23" t="s">
        <v>458</v>
      </c>
      <c r="Z862" s="23" t="s">
        <v>458</v>
      </c>
      <c r="AA862" s="23" t="s">
        <v>458</v>
      </c>
      <c r="AC862" s="26" t="str">
        <f t="shared" si="26"/>
        <v>-º-'-''</v>
      </c>
      <c r="AD862" s="26" t="str">
        <f t="shared" si="27"/>
        <v>-º-'-''</v>
      </c>
    </row>
    <row r="863" spans="1:30" ht="18" customHeight="1">
      <c r="A863" s="23">
        <v>4080</v>
      </c>
      <c r="B863" s="23">
        <v>4080</v>
      </c>
      <c r="C863" s="3">
        <v>41129</v>
      </c>
      <c r="D863" s="3">
        <v>41174</v>
      </c>
      <c r="E863" s="23" t="s">
        <v>1321</v>
      </c>
      <c r="F863" s="23" t="s">
        <v>1322</v>
      </c>
      <c r="G863" s="23" t="s">
        <v>5986</v>
      </c>
      <c r="H863" s="23" t="s">
        <v>9112</v>
      </c>
      <c r="I863" s="3">
        <v>41152</v>
      </c>
      <c r="J863" s="23" t="s">
        <v>5991</v>
      </c>
      <c r="K863" s="23" t="s">
        <v>5992</v>
      </c>
      <c r="L863" s="23" t="s">
        <v>5989</v>
      </c>
      <c r="M863" s="23" t="s">
        <v>5993</v>
      </c>
      <c r="N863" s="23" t="s">
        <v>9113</v>
      </c>
      <c r="O863" s="23" t="s">
        <v>6324</v>
      </c>
      <c r="P863" s="3">
        <v>41218</v>
      </c>
      <c r="Q863" s="37" t="s">
        <v>458</v>
      </c>
      <c r="R863" s="23" t="s">
        <v>11098</v>
      </c>
      <c r="S863" s="23" t="s">
        <v>11099</v>
      </c>
      <c r="T863" s="37" t="s">
        <v>4074</v>
      </c>
      <c r="U863" t="s">
        <v>15164</v>
      </c>
      <c r="V863" s="237">
        <v>22</v>
      </c>
      <c r="W863">
        <v>2</v>
      </c>
      <c r="X863">
        <v>26</v>
      </c>
      <c r="Y863">
        <v>45</v>
      </c>
      <c r="Z863">
        <v>41</v>
      </c>
      <c r="AA863">
        <v>39</v>
      </c>
      <c r="AC863" s="26" t="str">
        <f t="shared" si="26"/>
        <v>22º2'26''</v>
      </c>
      <c r="AD863" s="26" t="str">
        <f t="shared" si="27"/>
        <v>45º41'39''</v>
      </c>
    </row>
    <row r="864" spans="1:30" ht="18" customHeight="1">
      <c r="A864" s="23">
        <v>4079</v>
      </c>
      <c r="B864" s="23">
        <v>4079</v>
      </c>
      <c r="C864" s="3">
        <v>41129</v>
      </c>
      <c r="D864" s="3">
        <v>41174</v>
      </c>
      <c r="E864" s="23" t="s">
        <v>1321</v>
      </c>
      <c r="F864" s="23" t="s">
        <v>1322</v>
      </c>
      <c r="G864" s="23" t="s">
        <v>5994</v>
      </c>
      <c r="H864" s="23" t="s">
        <v>6401</v>
      </c>
      <c r="I864" s="3">
        <v>41150</v>
      </c>
      <c r="J864" s="23" t="s">
        <v>5995</v>
      </c>
      <c r="K864" s="23" t="s">
        <v>5996</v>
      </c>
      <c r="L864" s="23" t="s">
        <v>5997</v>
      </c>
      <c r="M864" s="23" t="s">
        <v>5998</v>
      </c>
      <c r="N864" s="23" t="s">
        <v>6402</v>
      </c>
      <c r="O864" s="23" t="s">
        <v>6229</v>
      </c>
      <c r="P864" s="3">
        <v>41234</v>
      </c>
      <c r="Q864" s="37" t="s">
        <v>458</v>
      </c>
      <c r="R864" s="23" t="s">
        <v>11100</v>
      </c>
      <c r="S864" s="23" t="s">
        <v>11101</v>
      </c>
      <c r="T864" s="37" t="s">
        <v>4074</v>
      </c>
      <c r="U864" t="s">
        <v>15224</v>
      </c>
      <c r="V864" s="237">
        <v>19</v>
      </c>
      <c r="W864">
        <v>41</v>
      </c>
      <c r="X864">
        <v>42</v>
      </c>
      <c r="Y864">
        <v>46</v>
      </c>
      <c r="Z864">
        <v>10</v>
      </c>
      <c r="AA864">
        <v>6</v>
      </c>
      <c r="AC864" s="26" t="str">
        <f t="shared" si="26"/>
        <v>19º41'42''</v>
      </c>
      <c r="AD864" s="26" t="str">
        <f t="shared" si="27"/>
        <v>46º10'6''</v>
      </c>
    </row>
    <row r="865" spans="1:30" ht="18" customHeight="1">
      <c r="A865" s="23">
        <v>4106</v>
      </c>
      <c r="B865" s="23">
        <v>4106</v>
      </c>
      <c r="C865" s="3">
        <v>41129</v>
      </c>
      <c r="D865" s="3">
        <v>41312</v>
      </c>
      <c r="E865" s="23" t="s">
        <v>1321</v>
      </c>
      <c r="F865" s="23" t="s">
        <v>1322</v>
      </c>
      <c r="G865" s="23" t="s">
        <v>4832</v>
      </c>
      <c r="H865" s="23" t="s">
        <v>15407</v>
      </c>
      <c r="I865" s="3">
        <v>41169</v>
      </c>
      <c r="J865" s="23" t="s">
        <v>5999</v>
      </c>
      <c r="K865" s="23" t="s">
        <v>6000</v>
      </c>
      <c r="L865" s="23" t="s">
        <v>4940</v>
      </c>
      <c r="M865" s="23" t="s">
        <v>6001</v>
      </c>
      <c r="N865" s="23" t="s">
        <v>15408</v>
      </c>
      <c r="O865" s="23" t="s">
        <v>15409</v>
      </c>
      <c r="P865" s="23">
        <v>41313</v>
      </c>
      <c r="Q865" s="37" t="s">
        <v>13784</v>
      </c>
      <c r="R865" s="23" t="s">
        <v>15410</v>
      </c>
      <c r="S865" s="23" t="s">
        <v>11102</v>
      </c>
      <c r="T865" s="37" t="s">
        <v>4074</v>
      </c>
      <c r="U865" s="37" t="s">
        <v>15411</v>
      </c>
      <c r="V865" s="237">
        <v>18</v>
      </c>
      <c r="W865">
        <v>46</v>
      </c>
      <c r="X865">
        <v>12</v>
      </c>
      <c r="Y865">
        <v>40</v>
      </c>
      <c r="Z865">
        <v>58</v>
      </c>
      <c r="AA865">
        <v>28</v>
      </c>
      <c r="AC865" s="26" t="str">
        <f t="shared" si="26"/>
        <v>18º46'12''</v>
      </c>
      <c r="AD865" s="26" t="str">
        <f t="shared" si="27"/>
        <v>40º58'28''</v>
      </c>
    </row>
    <row r="866" spans="1:30" ht="18" customHeight="1">
      <c r="A866" s="23">
        <v>4105</v>
      </c>
      <c r="B866" s="23">
        <v>4105</v>
      </c>
      <c r="C866" s="3">
        <v>41129</v>
      </c>
      <c r="D866" s="3">
        <v>41174</v>
      </c>
      <c r="E866" s="23" t="s">
        <v>1321</v>
      </c>
      <c r="F866" s="23" t="s">
        <v>1322</v>
      </c>
      <c r="G866" s="23" t="s">
        <v>3572</v>
      </c>
      <c r="H866" s="23" t="s">
        <v>6284</v>
      </c>
      <c r="I866" s="3">
        <v>41135</v>
      </c>
      <c r="J866" s="23" t="s">
        <v>6002</v>
      </c>
      <c r="K866" s="23" t="s">
        <v>6003</v>
      </c>
      <c r="L866" s="23" t="s">
        <v>6004</v>
      </c>
      <c r="M866" s="23" t="s">
        <v>6005</v>
      </c>
      <c r="N866" s="23" t="s">
        <v>6403</v>
      </c>
      <c r="O866" s="23" t="s">
        <v>5617</v>
      </c>
      <c r="P866" s="3">
        <v>41137</v>
      </c>
      <c r="Q866" s="37" t="s">
        <v>458</v>
      </c>
      <c r="R866" s="23" t="s">
        <v>11103</v>
      </c>
      <c r="S866" s="23" t="s">
        <v>11104</v>
      </c>
      <c r="T866" s="37" t="s">
        <v>4074</v>
      </c>
      <c r="U866" s="23" t="s">
        <v>458</v>
      </c>
      <c r="V866" s="237">
        <v>18</v>
      </c>
      <c r="W866">
        <v>2</v>
      </c>
      <c r="X866">
        <v>6</v>
      </c>
      <c r="Y866">
        <v>41</v>
      </c>
      <c r="Z866">
        <v>40</v>
      </c>
      <c r="AA866">
        <v>47</v>
      </c>
      <c r="AC866" s="26" t="str">
        <f t="shared" si="26"/>
        <v>18º2'6''</v>
      </c>
      <c r="AD866" s="26" t="str">
        <f t="shared" si="27"/>
        <v>41º40'47''</v>
      </c>
    </row>
    <row r="867" spans="1:30" ht="18" customHeight="1">
      <c r="A867" s="23">
        <v>4104</v>
      </c>
      <c r="B867" s="23">
        <v>4104</v>
      </c>
      <c r="C867" s="3">
        <v>41129</v>
      </c>
      <c r="D867" s="3">
        <v>41191</v>
      </c>
      <c r="E867" s="23" t="s">
        <v>1321</v>
      </c>
      <c r="F867" s="23" t="s">
        <v>1322</v>
      </c>
      <c r="G867" s="23" t="s">
        <v>3572</v>
      </c>
      <c r="H867" s="23" t="s">
        <v>6285</v>
      </c>
      <c r="I867" s="3">
        <v>41136</v>
      </c>
      <c r="J867" s="23" t="s">
        <v>15412</v>
      </c>
      <c r="K867" s="23" t="s">
        <v>15413</v>
      </c>
      <c r="L867" s="23" t="s">
        <v>6004</v>
      </c>
      <c r="M867" s="23" t="s">
        <v>6006</v>
      </c>
      <c r="N867" s="23" t="s">
        <v>7274</v>
      </c>
      <c r="O867" s="23" t="s">
        <v>7021</v>
      </c>
      <c r="P867" s="3">
        <v>41166</v>
      </c>
      <c r="Q867" s="37" t="s">
        <v>17764</v>
      </c>
      <c r="R867" s="23" t="s">
        <v>11105</v>
      </c>
      <c r="S867" s="23" t="s">
        <v>11106</v>
      </c>
      <c r="T867" t="s">
        <v>15024</v>
      </c>
      <c r="U867" t="s">
        <v>3435</v>
      </c>
      <c r="V867" s="237">
        <v>18</v>
      </c>
      <c r="W867">
        <v>8</v>
      </c>
      <c r="X867">
        <v>0</v>
      </c>
      <c r="Y867">
        <v>41</v>
      </c>
      <c r="Z867">
        <v>51</v>
      </c>
      <c r="AA867">
        <v>43</v>
      </c>
      <c r="AC867" s="26" t="str">
        <f t="shared" si="26"/>
        <v>18º8'0''</v>
      </c>
      <c r="AD867" s="26" t="str">
        <f t="shared" si="27"/>
        <v>41º51'43''</v>
      </c>
    </row>
    <row r="868" spans="1:30" ht="18" customHeight="1">
      <c r="A868" s="23">
        <v>4103</v>
      </c>
      <c r="B868" s="23">
        <v>4103</v>
      </c>
      <c r="C868" s="3">
        <v>41129</v>
      </c>
      <c r="D868" s="3">
        <v>41174</v>
      </c>
      <c r="E868" s="23" t="s">
        <v>1330</v>
      </c>
      <c r="F868" s="23" t="s">
        <v>1322</v>
      </c>
      <c r="G868" s="23" t="s">
        <v>3572</v>
      </c>
      <c r="H868" s="23" t="s">
        <v>458</v>
      </c>
      <c r="I868" s="23" t="s">
        <v>458</v>
      </c>
      <c r="J868" s="23" t="s">
        <v>6002</v>
      </c>
      <c r="K868" s="23" t="s">
        <v>6007</v>
      </c>
      <c r="L868" s="23" t="s">
        <v>6004</v>
      </c>
      <c r="M868" s="23" t="s">
        <v>6008</v>
      </c>
      <c r="N868" s="23" t="s">
        <v>458</v>
      </c>
      <c r="O868" s="23" t="s">
        <v>458</v>
      </c>
      <c r="P868" s="23" t="s">
        <v>458</v>
      </c>
      <c r="Q868" s="37" t="s">
        <v>14274</v>
      </c>
      <c r="R868" s="23" t="s">
        <v>458</v>
      </c>
      <c r="S868" s="23" t="s">
        <v>11107</v>
      </c>
      <c r="T868" s="37" t="s">
        <v>15024</v>
      </c>
      <c r="U868" s="37" t="s">
        <v>458</v>
      </c>
      <c r="V868" s="237" t="s">
        <v>458</v>
      </c>
      <c r="W868" s="23" t="s">
        <v>458</v>
      </c>
      <c r="X868" s="23" t="s">
        <v>458</v>
      </c>
      <c r="Y868" s="23" t="s">
        <v>458</v>
      </c>
      <c r="Z868" s="23" t="s">
        <v>458</v>
      </c>
      <c r="AA868" s="23" t="s">
        <v>458</v>
      </c>
      <c r="AC868" s="26" t="str">
        <f t="shared" si="26"/>
        <v>-º-'-''</v>
      </c>
      <c r="AD868" s="26" t="str">
        <f t="shared" si="27"/>
        <v>-º-'-''</v>
      </c>
    </row>
    <row r="869" spans="1:30" ht="18" customHeight="1">
      <c r="A869" s="23">
        <v>4102</v>
      </c>
      <c r="B869" s="23">
        <v>4102</v>
      </c>
      <c r="C869" s="3">
        <v>41129</v>
      </c>
      <c r="D869" s="3">
        <v>41174</v>
      </c>
      <c r="E869" s="23" t="s">
        <v>1330</v>
      </c>
      <c r="F869" s="23" t="s">
        <v>1322</v>
      </c>
      <c r="G869" s="23" t="s">
        <v>3572</v>
      </c>
      <c r="H869" s="23" t="s">
        <v>458</v>
      </c>
      <c r="I869" s="23" t="s">
        <v>458</v>
      </c>
      <c r="J869" s="23" t="s">
        <v>6009</v>
      </c>
      <c r="K869" s="23" t="s">
        <v>6010</v>
      </c>
      <c r="L869" s="23" t="s">
        <v>4983</v>
      </c>
      <c r="M869" s="23" t="s">
        <v>6011</v>
      </c>
      <c r="N869" s="23" t="s">
        <v>458</v>
      </c>
      <c r="O869" s="23" t="s">
        <v>458</v>
      </c>
      <c r="P869" s="23" t="s">
        <v>458</v>
      </c>
      <c r="Q869" s="37" t="s">
        <v>6107</v>
      </c>
      <c r="R869" s="23" t="s">
        <v>458</v>
      </c>
      <c r="S869" s="23" t="s">
        <v>11108</v>
      </c>
      <c r="T869" t="s">
        <v>15024</v>
      </c>
      <c r="U869" s="37" t="s">
        <v>458</v>
      </c>
      <c r="V869" s="237" t="s">
        <v>458</v>
      </c>
      <c r="W869" s="23" t="s">
        <v>458</v>
      </c>
      <c r="X869" s="23" t="s">
        <v>458</v>
      </c>
      <c r="Y869" s="23" t="s">
        <v>458</v>
      </c>
      <c r="Z869" s="23" t="s">
        <v>458</v>
      </c>
      <c r="AA869" s="23" t="s">
        <v>458</v>
      </c>
      <c r="AC869" s="26" t="str">
        <f t="shared" si="26"/>
        <v>-º-'-''</v>
      </c>
      <c r="AD869" s="26" t="str">
        <f t="shared" si="27"/>
        <v>-º-'-''</v>
      </c>
    </row>
    <row r="870" spans="1:30" ht="18" customHeight="1">
      <c r="A870" s="23">
        <v>4100</v>
      </c>
      <c r="B870" s="23">
        <v>4100</v>
      </c>
      <c r="C870" s="3">
        <v>41129</v>
      </c>
      <c r="D870" s="3">
        <v>41129</v>
      </c>
      <c r="E870" s="23" t="s">
        <v>1321</v>
      </c>
      <c r="F870" s="23" t="s">
        <v>1322</v>
      </c>
      <c r="G870" s="23" t="s">
        <v>6012</v>
      </c>
      <c r="H870" s="23" t="s">
        <v>9429</v>
      </c>
      <c r="I870" s="3">
        <v>41176</v>
      </c>
      <c r="J870" s="23" t="s">
        <v>6013</v>
      </c>
      <c r="K870" s="23" t="s">
        <v>6014</v>
      </c>
      <c r="L870" s="23" t="s">
        <v>6015</v>
      </c>
      <c r="M870" s="23">
        <v>38935181</v>
      </c>
      <c r="N870" s="23" t="s">
        <v>9430</v>
      </c>
      <c r="O870" s="23" t="s">
        <v>4670</v>
      </c>
      <c r="P870" s="3">
        <v>41235</v>
      </c>
      <c r="Q870" s="37" t="s">
        <v>458</v>
      </c>
      <c r="R870" s="23" t="s">
        <v>11109</v>
      </c>
      <c r="S870" s="23" t="s">
        <v>11110</v>
      </c>
      <c r="T870" s="37" t="s">
        <v>4074</v>
      </c>
      <c r="U870" t="s">
        <v>15172</v>
      </c>
      <c r="V870" s="237">
        <v>20</v>
      </c>
      <c r="W870">
        <v>37</v>
      </c>
      <c r="X870">
        <v>45</v>
      </c>
      <c r="Y870">
        <v>42</v>
      </c>
      <c r="Z870">
        <v>58</v>
      </c>
      <c r="AA870">
        <v>52</v>
      </c>
      <c r="AC870" s="26" t="str">
        <f t="shared" si="26"/>
        <v>20º37'45''</v>
      </c>
      <c r="AD870" s="26" t="str">
        <f t="shared" si="27"/>
        <v>42º58'52''</v>
      </c>
    </row>
    <row r="871" spans="1:30" ht="18" customHeight="1">
      <c r="A871" s="23">
        <v>4099</v>
      </c>
      <c r="B871" s="23">
        <v>4099</v>
      </c>
      <c r="C871" s="3">
        <v>41129</v>
      </c>
      <c r="D871" s="3">
        <v>41174</v>
      </c>
      <c r="E871" s="23" t="s">
        <v>1330</v>
      </c>
      <c r="F871" s="23" t="s">
        <v>1322</v>
      </c>
      <c r="G871" s="23" t="s">
        <v>6012</v>
      </c>
      <c r="H871" s="23" t="s">
        <v>458</v>
      </c>
      <c r="I871" s="3">
        <v>41169</v>
      </c>
      <c r="J871" s="23" t="s">
        <v>6016</v>
      </c>
      <c r="K871" s="23" t="s">
        <v>6017</v>
      </c>
      <c r="L871" s="23" t="s">
        <v>6015</v>
      </c>
      <c r="M871" s="23">
        <v>38935181</v>
      </c>
      <c r="N871" s="23" t="s">
        <v>458</v>
      </c>
      <c r="O871" s="23" t="s">
        <v>458</v>
      </c>
      <c r="P871" s="23" t="s">
        <v>458</v>
      </c>
      <c r="Q871" s="37" t="s">
        <v>13785</v>
      </c>
      <c r="R871" s="23" t="s">
        <v>458</v>
      </c>
      <c r="S871" s="23" t="s">
        <v>11111</v>
      </c>
      <c r="T871" s="37" t="s">
        <v>15024</v>
      </c>
      <c r="U871" s="37" t="s">
        <v>458</v>
      </c>
      <c r="V871" s="237" t="s">
        <v>458</v>
      </c>
      <c r="W871" s="23" t="s">
        <v>458</v>
      </c>
      <c r="X871" s="23" t="s">
        <v>458</v>
      </c>
      <c r="Y871" s="23" t="s">
        <v>458</v>
      </c>
      <c r="Z871" s="23" t="s">
        <v>458</v>
      </c>
      <c r="AA871" s="23" t="s">
        <v>458</v>
      </c>
      <c r="AC871" s="26" t="str">
        <f t="shared" si="26"/>
        <v>-º-'-''</v>
      </c>
      <c r="AD871" s="26" t="str">
        <f t="shared" si="27"/>
        <v>-º-'-''</v>
      </c>
    </row>
    <row r="872" spans="1:30" ht="18" customHeight="1">
      <c r="A872" s="23">
        <v>4101</v>
      </c>
      <c r="B872" s="23">
        <v>4101</v>
      </c>
      <c r="C872" s="3">
        <v>41129</v>
      </c>
      <c r="D872" s="3">
        <v>41129</v>
      </c>
      <c r="E872" s="23" t="s">
        <v>1321</v>
      </c>
      <c r="F872" s="23" t="s">
        <v>1322</v>
      </c>
      <c r="G872" s="23" t="s">
        <v>6012</v>
      </c>
      <c r="H872" s="23" t="s">
        <v>9114</v>
      </c>
      <c r="I872" s="3">
        <v>41178</v>
      </c>
      <c r="J872" s="23" t="s">
        <v>6016</v>
      </c>
      <c r="K872" s="23" t="s">
        <v>6018</v>
      </c>
      <c r="L872" s="23" t="s">
        <v>6015</v>
      </c>
      <c r="M872" s="23">
        <v>38935181</v>
      </c>
      <c r="N872" s="23" t="s">
        <v>9115</v>
      </c>
      <c r="O872" s="23" t="s">
        <v>4670</v>
      </c>
      <c r="P872" s="3">
        <v>41221</v>
      </c>
      <c r="Q872" s="37" t="s">
        <v>458</v>
      </c>
      <c r="R872" s="23" t="s">
        <v>11112</v>
      </c>
      <c r="S872" s="23" t="s">
        <v>11113</v>
      </c>
      <c r="T872" s="37" t="s">
        <v>4074</v>
      </c>
      <c r="U872" t="s">
        <v>15119</v>
      </c>
      <c r="V872" s="237">
        <v>20</v>
      </c>
      <c r="W872">
        <v>34</v>
      </c>
      <c r="X872">
        <v>18</v>
      </c>
      <c r="Y872">
        <v>43</v>
      </c>
      <c r="Z872">
        <v>0</v>
      </c>
      <c r="AA872">
        <v>37</v>
      </c>
      <c r="AC872" s="26" t="str">
        <f t="shared" si="26"/>
        <v>20º34'18''</v>
      </c>
      <c r="AD872" s="26" t="str">
        <f t="shared" si="27"/>
        <v>43º0'37''</v>
      </c>
    </row>
    <row r="873" spans="1:30" ht="18" customHeight="1">
      <c r="A873" s="23">
        <v>4129</v>
      </c>
      <c r="B873" s="23">
        <v>4129</v>
      </c>
      <c r="C873" s="3">
        <v>41129</v>
      </c>
      <c r="D873" s="3">
        <v>41174</v>
      </c>
      <c r="E873" s="23" t="s">
        <v>1321</v>
      </c>
      <c r="F873" s="23" t="s">
        <v>1322</v>
      </c>
      <c r="G873" s="23" t="s">
        <v>4828</v>
      </c>
      <c r="H873" s="23" t="s">
        <v>9270</v>
      </c>
      <c r="I873" s="3">
        <v>41141</v>
      </c>
      <c r="J873" s="23" t="s">
        <v>6108</v>
      </c>
      <c r="K873" s="23" t="s">
        <v>6109</v>
      </c>
      <c r="L873" s="23" t="s">
        <v>4926</v>
      </c>
      <c r="M873" s="23" t="s">
        <v>6110</v>
      </c>
      <c r="N873" s="23" t="s">
        <v>9431</v>
      </c>
      <c r="O873" s="23" t="s">
        <v>9387</v>
      </c>
      <c r="P873" s="3">
        <v>41233</v>
      </c>
      <c r="Q873" s="37" t="s">
        <v>458</v>
      </c>
      <c r="R873" s="23" t="s">
        <v>11114</v>
      </c>
      <c r="S873" s="23" t="s">
        <v>11115</v>
      </c>
      <c r="T873" s="37" t="s">
        <v>15024</v>
      </c>
      <c r="U873" t="s">
        <v>15134</v>
      </c>
      <c r="V873" s="237">
        <v>19</v>
      </c>
      <c r="W873">
        <v>41</v>
      </c>
      <c r="X873">
        <v>12</v>
      </c>
      <c r="Y873">
        <v>44</v>
      </c>
      <c r="Z873">
        <v>53</v>
      </c>
      <c r="AA873">
        <v>21</v>
      </c>
      <c r="AC873" s="26" t="str">
        <f t="shared" si="26"/>
        <v>19º41'12''</v>
      </c>
      <c r="AD873" s="26" t="str">
        <f t="shared" si="27"/>
        <v>44º53'21''</v>
      </c>
    </row>
    <row r="874" spans="1:30" ht="18" customHeight="1">
      <c r="A874" s="23">
        <v>4128</v>
      </c>
      <c r="B874" s="23">
        <v>4128</v>
      </c>
      <c r="C874" s="3">
        <v>41129</v>
      </c>
      <c r="D874" s="3">
        <v>41174</v>
      </c>
      <c r="E874" s="23" t="s">
        <v>1321</v>
      </c>
      <c r="F874" s="23" t="s">
        <v>1322</v>
      </c>
      <c r="G874" s="23" t="s">
        <v>4828</v>
      </c>
      <c r="H874" s="23" t="s">
        <v>7309</v>
      </c>
      <c r="I874" s="3">
        <v>41141</v>
      </c>
      <c r="J874" s="23" t="s">
        <v>6111</v>
      </c>
      <c r="K874" s="23" t="s">
        <v>6112</v>
      </c>
      <c r="L874" s="23" t="s">
        <v>4926</v>
      </c>
      <c r="M874" s="23" t="s">
        <v>6113</v>
      </c>
      <c r="N874" s="23" t="s">
        <v>7528</v>
      </c>
      <c r="O874" s="23" t="s">
        <v>1411</v>
      </c>
      <c r="P874" s="3">
        <v>41170</v>
      </c>
      <c r="Q874" s="37" t="s">
        <v>458</v>
      </c>
      <c r="R874" s="23" t="s">
        <v>11116</v>
      </c>
      <c r="S874" s="23" t="s">
        <v>11117</v>
      </c>
      <c r="T874" s="37" t="s">
        <v>4074</v>
      </c>
      <c r="U874" t="s">
        <v>15225</v>
      </c>
      <c r="V874" s="237">
        <v>19</v>
      </c>
      <c r="W874">
        <v>41</v>
      </c>
      <c r="X874">
        <v>42</v>
      </c>
      <c r="Y874">
        <v>44</v>
      </c>
      <c r="Z874">
        <v>54</v>
      </c>
      <c r="AA874">
        <v>12</v>
      </c>
      <c r="AC874" s="26" t="str">
        <f t="shared" si="26"/>
        <v>19º41'42''</v>
      </c>
      <c r="AD874" s="26" t="str">
        <f t="shared" si="27"/>
        <v>44º54'12''</v>
      </c>
    </row>
    <row r="875" spans="1:30" ht="18" customHeight="1">
      <c r="A875" s="23">
        <v>4127</v>
      </c>
      <c r="B875" s="23">
        <v>4127</v>
      </c>
      <c r="C875" s="3">
        <v>41129</v>
      </c>
      <c r="D875" s="3">
        <v>41174</v>
      </c>
      <c r="E875" s="23" t="s">
        <v>1321</v>
      </c>
      <c r="F875" s="23" t="s">
        <v>1322</v>
      </c>
      <c r="G875" s="23" t="s">
        <v>4829</v>
      </c>
      <c r="H875" s="23" t="s">
        <v>7310</v>
      </c>
      <c r="I875" s="3">
        <v>41141</v>
      </c>
      <c r="J875" s="23" t="s">
        <v>6114</v>
      </c>
      <c r="K875" s="23" t="s">
        <v>6115</v>
      </c>
      <c r="L875" s="23" t="s">
        <v>4931</v>
      </c>
      <c r="M875" s="23" t="s">
        <v>6116</v>
      </c>
      <c r="N875" s="23" t="s">
        <v>7698</v>
      </c>
      <c r="O875" s="23" t="s">
        <v>7530</v>
      </c>
      <c r="P875" s="3">
        <v>41173</v>
      </c>
      <c r="Q875" s="37" t="s">
        <v>458</v>
      </c>
      <c r="R875" s="23" t="s">
        <v>11118</v>
      </c>
      <c r="S875" s="23" t="s">
        <v>11119</v>
      </c>
      <c r="T875" s="37" t="s">
        <v>4074</v>
      </c>
      <c r="U875" s="23" t="s">
        <v>458</v>
      </c>
      <c r="V875" s="237">
        <v>17</v>
      </c>
      <c r="W875">
        <v>10</v>
      </c>
      <c r="X875">
        <v>40</v>
      </c>
      <c r="Y875">
        <v>46</v>
      </c>
      <c r="Z875">
        <v>52</v>
      </c>
      <c r="AA875">
        <v>29</v>
      </c>
      <c r="AC875" s="26" t="str">
        <f t="shared" si="26"/>
        <v>17º10'40''</v>
      </c>
      <c r="AD875" s="26" t="str">
        <f t="shared" si="27"/>
        <v>46º52'29''</v>
      </c>
    </row>
    <row r="876" spans="1:30" ht="18" customHeight="1">
      <c r="A876" s="23">
        <v>4126</v>
      </c>
      <c r="B876" s="23">
        <v>4126</v>
      </c>
      <c r="C876" s="3">
        <v>41129</v>
      </c>
      <c r="D876" s="3">
        <v>41174</v>
      </c>
      <c r="E876" s="23" t="s">
        <v>1321</v>
      </c>
      <c r="F876" s="23" t="s">
        <v>1322</v>
      </c>
      <c r="G876" s="23" t="s">
        <v>4829</v>
      </c>
      <c r="H876" s="23" t="s">
        <v>8262</v>
      </c>
      <c r="I876" s="3">
        <v>41141</v>
      </c>
      <c r="J876" s="23" t="s">
        <v>14929</v>
      </c>
      <c r="K876" s="23" t="s">
        <v>6117</v>
      </c>
      <c r="L876" s="23" t="s">
        <v>4931</v>
      </c>
      <c r="M876" s="23" t="s">
        <v>14930</v>
      </c>
      <c r="N876" s="23" t="s">
        <v>8390</v>
      </c>
      <c r="O876" s="23" t="s">
        <v>7530</v>
      </c>
      <c r="P876" s="3">
        <v>41186</v>
      </c>
      <c r="Q876" s="37" t="s">
        <v>458</v>
      </c>
      <c r="R876" s="23" t="s">
        <v>11120</v>
      </c>
      <c r="S876" s="23" t="s">
        <v>11121</v>
      </c>
      <c r="T876" s="37" t="s">
        <v>4074</v>
      </c>
      <c r="U876" t="s">
        <v>15226</v>
      </c>
      <c r="V876" s="237">
        <v>17</v>
      </c>
      <c r="W876">
        <v>12</v>
      </c>
      <c r="X876">
        <v>53</v>
      </c>
      <c r="Y876">
        <v>46</v>
      </c>
      <c r="Z876">
        <v>53</v>
      </c>
      <c r="AA876">
        <v>13</v>
      </c>
      <c r="AC876" s="26" t="str">
        <f t="shared" si="26"/>
        <v>17º12'53''</v>
      </c>
      <c r="AD876" s="26" t="str">
        <f t="shared" si="27"/>
        <v>46º53'13''</v>
      </c>
    </row>
    <row r="877" spans="1:30" ht="18" customHeight="1">
      <c r="A877" s="23">
        <v>4125</v>
      </c>
      <c r="B877" s="23">
        <v>4125</v>
      </c>
      <c r="C877" s="3">
        <v>41129</v>
      </c>
      <c r="D877" s="3">
        <v>41174</v>
      </c>
      <c r="E877" s="23" t="s">
        <v>1321</v>
      </c>
      <c r="F877" s="23" t="s">
        <v>1322</v>
      </c>
      <c r="G877" s="23" t="s">
        <v>4829</v>
      </c>
      <c r="H877" s="23" t="s">
        <v>9432</v>
      </c>
      <c r="I877" s="3">
        <v>41204</v>
      </c>
      <c r="J877" s="23" t="s">
        <v>6118</v>
      </c>
      <c r="K877" s="23" t="s">
        <v>6954</v>
      </c>
      <c r="L877" s="23" t="s">
        <v>4931</v>
      </c>
      <c r="M877" s="23" t="s">
        <v>6955</v>
      </c>
      <c r="N877" s="23" t="s">
        <v>9433</v>
      </c>
      <c r="O877" s="23" t="s">
        <v>9393</v>
      </c>
      <c r="P877" s="3">
        <v>41236</v>
      </c>
      <c r="Q877" s="37" t="s">
        <v>6956</v>
      </c>
      <c r="R877" s="23" t="s">
        <v>11122</v>
      </c>
      <c r="S877" s="23" t="s">
        <v>11123</v>
      </c>
      <c r="T877" t="s">
        <v>15024</v>
      </c>
      <c r="U877" t="s">
        <v>15227</v>
      </c>
      <c r="V877" s="237">
        <v>17</v>
      </c>
      <c r="W877">
        <v>13</v>
      </c>
      <c r="X877">
        <v>2</v>
      </c>
      <c r="Y877">
        <v>46</v>
      </c>
      <c r="Z877">
        <v>52</v>
      </c>
      <c r="AA877">
        <v>32</v>
      </c>
      <c r="AC877" s="26" t="str">
        <f t="shared" si="26"/>
        <v>17º13'2''</v>
      </c>
      <c r="AD877" s="26" t="str">
        <f t="shared" si="27"/>
        <v>46º52'32''</v>
      </c>
    </row>
    <row r="878" spans="1:30" ht="18" customHeight="1">
      <c r="A878" s="23">
        <v>4124</v>
      </c>
      <c r="B878" s="23">
        <v>4124</v>
      </c>
      <c r="C878" s="3">
        <v>41129</v>
      </c>
      <c r="D878" s="3">
        <v>41174</v>
      </c>
      <c r="E878" s="23" t="s">
        <v>1321</v>
      </c>
      <c r="F878" s="23" t="s">
        <v>1322</v>
      </c>
      <c r="G878" s="23" t="s">
        <v>4829</v>
      </c>
      <c r="H878" s="23" t="s">
        <v>7311</v>
      </c>
      <c r="I878" s="3">
        <v>41141</v>
      </c>
      <c r="J878" s="23" t="s">
        <v>6119</v>
      </c>
      <c r="K878" s="23" t="s">
        <v>6120</v>
      </c>
      <c r="L878" s="23" t="s">
        <v>4931</v>
      </c>
      <c r="M878" s="23" t="s">
        <v>6121</v>
      </c>
      <c r="N878" s="23" t="s">
        <v>7312</v>
      </c>
      <c r="O878" s="23" t="s">
        <v>7673</v>
      </c>
      <c r="P878" s="3">
        <v>41173</v>
      </c>
      <c r="Q878" s="37" t="s">
        <v>458</v>
      </c>
      <c r="R878" s="23" t="s">
        <v>11124</v>
      </c>
      <c r="S878" s="23" t="s">
        <v>11125</v>
      </c>
      <c r="T878" s="37" t="s">
        <v>4074</v>
      </c>
      <c r="U878" t="s">
        <v>15228</v>
      </c>
      <c r="V878" s="237">
        <v>17</v>
      </c>
      <c r="W878">
        <v>14</v>
      </c>
      <c r="X878">
        <v>19</v>
      </c>
      <c r="Y878">
        <v>46</v>
      </c>
      <c r="Z878">
        <v>52</v>
      </c>
      <c r="AA878">
        <v>19</v>
      </c>
      <c r="AC878" s="26" t="str">
        <f t="shared" si="26"/>
        <v>17º14'19''</v>
      </c>
      <c r="AD878" s="26" t="str">
        <f t="shared" si="27"/>
        <v>46º52'19''</v>
      </c>
    </row>
    <row r="879" spans="1:30" ht="18" customHeight="1">
      <c r="A879" s="23">
        <v>4123</v>
      </c>
      <c r="B879" s="23">
        <v>4123</v>
      </c>
      <c r="C879" s="3">
        <v>41129</v>
      </c>
      <c r="D879" s="3">
        <v>41174</v>
      </c>
      <c r="E879" s="23" t="s">
        <v>1321</v>
      </c>
      <c r="F879" s="23" t="s">
        <v>1322</v>
      </c>
      <c r="G879" s="23" t="s">
        <v>4829</v>
      </c>
      <c r="H879" s="23" t="s">
        <v>7313</v>
      </c>
      <c r="I879" s="3">
        <v>41163</v>
      </c>
      <c r="J879" s="23" t="s">
        <v>6122</v>
      </c>
      <c r="K879" s="23" t="s">
        <v>6123</v>
      </c>
      <c r="L879" s="23" t="s">
        <v>4931</v>
      </c>
      <c r="M879" s="23" t="s">
        <v>6124</v>
      </c>
      <c r="N879" s="23" t="s">
        <v>7529</v>
      </c>
      <c r="O879" s="23" t="s">
        <v>7530</v>
      </c>
      <c r="P879" s="3">
        <v>41172</v>
      </c>
      <c r="Q879" s="37" t="s">
        <v>458</v>
      </c>
      <c r="R879" s="23" t="s">
        <v>11126</v>
      </c>
      <c r="S879" s="23" t="s">
        <v>11127</v>
      </c>
      <c r="T879" s="37" t="s">
        <v>4074</v>
      </c>
      <c r="U879" t="s">
        <v>15211</v>
      </c>
      <c r="V879" s="237">
        <v>17</v>
      </c>
      <c r="W879">
        <v>13</v>
      </c>
      <c r="X879">
        <v>59</v>
      </c>
      <c r="Y879">
        <v>46</v>
      </c>
      <c r="Z879">
        <v>52</v>
      </c>
      <c r="AA879">
        <v>47</v>
      </c>
      <c r="AC879" s="26" t="str">
        <f t="shared" si="26"/>
        <v>17º13'59''</v>
      </c>
      <c r="AD879" s="26" t="str">
        <f t="shared" si="27"/>
        <v>46º52'47''</v>
      </c>
    </row>
    <row r="880" spans="1:30" ht="18" customHeight="1">
      <c r="A880" s="23">
        <v>4122</v>
      </c>
      <c r="B880" s="23">
        <v>4122</v>
      </c>
      <c r="C880" s="3">
        <v>41129</v>
      </c>
      <c r="D880" s="3">
        <v>41174</v>
      </c>
      <c r="E880" s="23" t="s">
        <v>1321</v>
      </c>
      <c r="F880" s="23" t="s">
        <v>1322</v>
      </c>
      <c r="G880" s="23" t="s">
        <v>4829</v>
      </c>
      <c r="H880" s="23" t="s">
        <v>11128</v>
      </c>
      <c r="I880" s="3">
        <v>41141</v>
      </c>
      <c r="J880" s="23" t="s">
        <v>12904</v>
      </c>
      <c r="K880" s="23" t="s">
        <v>6125</v>
      </c>
      <c r="L880" s="23" t="s">
        <v>6126</v>
      </c>
      <c r="M880" s="23" t="s">
        <v>6127</v>
      </c>
      <c r="N880" s="23" t="s">
        <v>13648</v>
      </c>
      <c r="O880" s="23" t="s">
        <v>458</v>
      </c>
      <c r="P880" s="3">
        <v>41269</v>
      </c>
      <c r="Q880" s="37" t="s">
        <v>458</v>
      </c>
      <c r="R880" s="23" t="s">
        <v>11129</v>
      </c>
      <c r="S880" s="23" t="s">
        <v>11130</v>
      </c>
      <c r="T880" s="37" t="s">
        <v>15024</v>
      </c>
      <c r="U880" t="s">
        <v>15043</v>
      </c>
      <c r="V880" s="237">
        <v>17</v>
      </c>
      <c r="W880">
        <v>14</v>
      </c>
      <c r="X880">
        <v>33</v>
      </c>
      <c r="Y880">
        <v>46</v>
      </c>
      <c r="Z880">
        <v>53</v>
      </c>
      <c r="AA880">
        <v>2</v>
      </c>
      <c r="AC880" s="26" t="str">
        <f t="shared" si="26"/>
        <v>17º14'33''</v>
      </c>
      <c r="AD880" s="26" t="str">
        <f t="shared" si="27"/>
        <v>46º53'2''</v>
      </c>
    </row>
    <row r="881" spans="1:30" ht="18" customHeight="1">
      <c r="A881" s="23">
        <v>4132</v>
      </c>
      <c r="B881" s="23">
        <v>4132</v>
      </c>
      <c r="C881" s="3">
        <v>41129</v>
      </c>
      <c r="D881" s="3">
        <v>41174</v>
      </c>
      <c r="E881" s="23" t="s">
        <v>1321</v>
      </c>
      <c r="F881" s="23" t="s">
        <v>1322</v>
      </c>
      <c r="G881" s="23" t="s">
        <v>4828</v>
      </c>
      <c r="H881" s="23" t="s">
        <v>7314</v>
      </c>
      <c r="I881" s="3">
        <v>41141</v>
      </c>
      <c r="J881" s="23" t="s">
        <v>6128</v>
      </c>
      <c r="K881" s="23" t="s">
        <v>6129</v>
      </c>
      <c r="L881" s="23" t="s">
        <v>4926</v>
      </c>
      <c r="M881" s="23" t="s">
        <v>6130</v>
      </c>
      <c r="N881" s="23" t="s">
        <v>7315</v>
      </c>
      <c r="O881" s="23" t="s">
        <v>1411</v>
      </c>
      <c r="P881" s="3">
        <v>41164</v>
      </c>
      <c r="Q881" s="37" t="s">
        <v>458</v>
      </c>
      <c r="R881" s="23" t="s">
        <v>11131</v>
      </c>
      <c r="S881" s="23" t="s">
        <v>11132</v>
      </c>
      <c r="T881" s="37" t="s">
        <v>4074</v>
      </c>
      <c r="U881" t="s">
        <v>15171</v>
      </c>
      <c r="V881" s="237">
        <v>19</v>
      </c>
      <c r="W881">
        <v>40</v>
      </c>
      <c r="X881">
        <v>39</v>
      </c>
      <c r="Y881">
        <v>44</v>
      </c>
      <c r="Z881">
        <v>53</v>
      </c>
      <c r="AA881">
        <v>39</v>
      </c>
      <c r="AC881" s="26" t="str">
        <f t="shared" si="26"/>
        <v>19º40'39''</v>
      </c>
      <c r="AD881" s="26" t="str">
        <f t="shared" si="27"/>
        <v>44º53'39''</v>
      </c>
    </row>
    <row r="882" spans="1:30" ht="18" customHeight="1">
      <c r="A882" s="23">
        <v>4133</v>
      </c>
      <c r="B882" s="23">
        <v>4133</v>
      </c>
      <c r="C882" s="3">
        <v>41129</v>
      </c>
      <c r="D882" s="3">
        <v>41174</v>
      </c>
      <c r="E882" s="23" t="s">
        <v>1321</v>
      </c>
      <c r="F882" s="23" t="s">
        <v>1322</v>
      </c>
      <c r="G882" s="23" t="s">
        <v>4828</v>
      </c>
      <c r="H882" s="23" t="s">
        <v>7699</v>
      </c>
      <c r="I882" s="3">
        <v>41141</v>
      </c>
      <c r="J882" s="23" t="s">
        <v>6131</v>
      </c>
      <c r="K882" s="23" t="s">
        <v>15414</v>
      </c>
      <c r="L882" s="23" t="s">
        <v>4926</v>
      </c>
      <c r="M882" s="23" t="s">
        <v>6132</v>
      </c>
      <c r="N882" s="23" t="s">
        <v>7700</v>
      </c>
      <c r="O882" s="23" t="s">
        <v>1339</v>
      </c>
      <c r="P882" s="3">
        <v>41173</v>
      </c>
      <c r="Q882" s="37" t="s">
        <v>458</v>
      </c>
      <c r="R882" s="23" t="s">
        <v>11133</v>
      </c>
      <c r="S882" s="23" t="s">
        <v>11134</v>
      </c>
      <c r="T882" s="37" t="s">
        <v>4074</v>
      </c>
      <c r="U882" t="s">
        <v>15229</v>
      </c>
      <c r="V882" s="237">
        <v>19</v>
      </c>
      <c r="W882">
        <v>41</v>
      </c>
      <c r="X882">
        <v>7</v>
      </c>
      <c r="Y882">
        <v>44</v>
      </c>
      <c r="Z882">
        <v>53</v>
      </c>
      <c r="AA882">
        <v>40</v>
      </c>
      <c r="AC882" s="26" t="str">
        <f t="shared" si="26"/>
        <v>19º41'7''</v>
      </c>
      <c r="AD882" s="26" t="str">
        <f t="shared" si="27"/>
        <v>44º53'40''</v>
      </c>
    </row>
    <row r="883" spans="1:30" ht="18" customHeight="1">
      <c r="A883" s="23">
        <v>4134</v>
      </c>
      <c r="B883" s="23">
        <v>4134</v>
      </c>
      <c r="C883" s="3">
        <v>41129</v>
      </c>
      <c r="D883" s="3">
        <v>41178</v>
      </c>
      <c r="E883" s="23" t="s">
        <v>1321</v>
      </c>
      <c r="F883" s="23" t="s">
        <v>1322</v>
      </c>
      <c r="G883" s="23" t="s">
        <v>4828</v>
      </c>
      <c r="H883" s="23" t="s">
        <v>11135</v>
      </c>
      <c r="I883" s="3">
        <v>41141</v>
      </c>
      <c r="J883" s="23" t="s">
        <v>6133</v>
      </c>
      <c r="K883" s="23" t="s">
        <v>6929</v>
      </c>
      <c r="L883" s="23" t="s">
        <v>4926</v>
      </c>
      <c r="M883" s="23" t="s">
        <v>6134</v>
      </c>
      <c r="N883" s="23" t="s">
        <v>12076</v>
      </c>
      <c r="O883" s="23" t="s">
        <v>9436</v>
      </c>
      <c r="P883" s="3">
        <v>41248</v>
      </c>
      <c r="Q883" s="37" t="s">
        <v>6930</v>
      </c>
      <c r="R883" s="23" t="s">
        <v>11136</v>
      </c>
      <c r="S883" s="23" t="s">
        <v>11137</v>
      </c>
      <c r="T883" t="s">
        <v>4074</v>
      </c>
      <c r="U883" t="s">
        <v>15230</v>
      </c>
      <c r="V883" s="237">
        <v>19</v>
      </c>
      <c r="W883">
        <v>41</v>
      </c>
      <c r="X883">
        <v>16</v>
      </c>
      <c r="Y883">
        <v>44</v>
      </c>
      <c r="Z883">
        <v>52</v>
      </c>
      <c r="AA883">
        <v>57</v>
      </c>
      <c r="AC883" s="26" t="str">
        <f t="shared" si="26"/>
        <v>19º41'16''</v>
      </c>
      <c r="AD883" s="26" t="str">
        <f t="shared" si="27"/>
        <v>44º52'57''</v>
      </c>
    </row>
    <row r="884" spans="1:30" ht="18" customHeight="1">
      <c r="A884" s="23">
        <v>4135</v>
      </c>
      <c r="B884" s="23">
        <v>4135</v>
      </c>
      <c r="C884" s="3">
        <v>41129</v>
      </c>
      <c r="D884" s="3">
        <v>41174</v>
      </c>
      <c r="E884" s="23" t="s">
        <v>1321</v>
      </c>
      <c r="F884" s="23" t="s">
        <v>1322</v>
      </c>
      <c r="G884" s="23" t="s">
        <v>4828</v>
      </c>
      <c r="H884" s="23" t="s">
        <v>9434</v>
      </c>
      <c r="I884" s="3">
        <v>41141</v>
      </c>
      <c r="J884" s="23" t="s">
        <v>6135</v>
      </c>
      <c r="K884" s="23" t="s">
        <v>7963</v>
      </c>
      <c r="L884" s="23" t="s">
        <v>4926</v>
      </c>
      <c r="M884" s="23" t="s">
        <v>6136</v>
      </c>
      <c r="N884" s="23" t="s">
        <v>12905</v>
      </c>
      <c r="O884" s="23" t="s">
        <v>9387</v>
      </c>
      <c r="P884" s="3">
        <v>41256</v>
      </c>
      <c r="Q884" s="37" t="s">
        <v>458</v>
      </c>
      <c r="R884" s="23" t="s">
        <v>12906</v>
      </c>
      <c r="S884" s="23" t="s">
        <v>11138</v>
      </c>
      <c r="T884" s="37" t="s">
        <v>15024</v>
      </c>
      <c r="U884" t="s">
        <v>15109</v>
      </c>
      <c r="V884" s="237">
        <v>19</v>
      </c>
      <c r="W884">
        <v>40</v>
      </c>
      <c r="X884">
        <v>41</v>
      </c>
      <c r="Y884">
        <v>44</v>
      </c>
      <c r="Z884">
        <v>53</v>
      </c>
      <c r="AA884">
        <v>21</v>
      </c>
      <c r="AC884" s="26" t="str">
        <f t="shared" si="26"/>
        <v>19º40'41''</v>
      </c>
      <c r="AD884" s="26" t="str">
        <f t="shared" si="27"/>
        <v>44º53'21''</v>
      </c>
    </row>
    <row r="885" spans="1:30" ht="18" customHeight="1">
      <c r="A885" s="23">
        <v>4136</v>
      </c>
      <c r="B885" s="23">
        <v>4136</v>
      </c>
      <c r="C885" s="3">
        <v>41128</v>
      </c>
      <c r="D885" s="3">
        <v>41173</v>
      </c>
      <c r="E885" s="23" t="s">
        <v>1321</v>
      </c>
      <c r="F885" s="23" t="s">
        <v>1322</v>
      </c>
      <c r="G885" s="23" t="s">
        <v>4828</v>
      </c>
      <c r="H885" s="23" t="s">
        <v>9116</v>
      </c>
      <c r="I885" s="3">
        <v>41141</v>
      </c>
      <c r="J885" s="23" t="s">
        <v>6137</v>
      </c>
      <c r="K885" s="23" t="s">
        <v>6138</v>
      </c>
      <c r="L885" s="23" t="s">
        <v>4926</v>
      </c>
      <c r="M885" s="23" t="s">
        <v>6139</v>
      </c>
      <c r="N885" s="23" t="s">
        <v>9435</v>
      </c>
      <c r="O885" s="23" t="s">
        <v>9436</v>
      </c>
      <c r="P885" s="3">
        <v>41242</v>
      </c>
      <c r="Q885" s="37" t="s">
        <v>458</v>
      </c>
      <c r="R885" s="23" t="s">
        <v>11139</v>
      </c>
      <c r="S885" s="23" t="s">
        <v>11140</v>
      </c>
      <c r="T885" s="37" t="s">
        <v>4074</v>
      </c>
      <c r="U885" t="s">
        <v>15231</v>
      </c>
      <c r="V885" s="237">
        <v>19</v>
      </c>
      <c r="W885">
        <v>40</v>
      </c>
      <c r="X885">
        <v>54</v>
      </c>
      <c r="Y885">
        <v>44</v>
      </c>
      <c r="Z885">
        <v>53</v>
      </c>
      <c r="AA885">
        <v>36</v>
      </c>
      <c r="AC885" s="26" t="str">
        <f t="shared" si="26"/>
        <v>19º40'54''</v>
      </c>
      <c r="AD885" s="26" t="str">
        <f t="shared" si="27"/>
        <v>44º53'36''</v>
      </c>
    </row>
    <row r="886" spans="1:30" ht="18" customHeight="1">
      <c r="A886" s="23">
        <v>4137</v>
      </c>
      <c r="B886" s="23">
        <v>4137</v>
      </c>
      <c r="C886" s="3">
        <v>41128</v>
      </c>
      <c r="D886" s="3">
        <v>41173</v>
      </c>
      <c r="E886" s="23" t="s">
        <v>1321</v>
      </c>
      <c r="F886" s="23" t="s">
        <v>1322</v>
      </c>
      <c r="G886" s="23" t="s">
        <v>1735</v>
      </c>
      <c r="H886" s="23" t="s">
        <v>6404</v>
      </c>
      <c r="I886" s="3">
        <v>41141</v>
      </c>
      <c r="J886" s="23" t="s">
        <v>5941</v>
      </c>
      <c r="K886" s="23" t="s">
        <v>6140</v>
      </c>
      <c r="L886" s="23" t="s">
        <v>4400</v>
      </c>
      <c r="M886" s="23" t="s">
        <v>6141</v>
      </c>
      <c r="N886" s="23" t="s">
        <v>6633</v>
      </c>
      <c r="O886" s="23" t="s">
        <v>6324</v>
      </c>
      <c r="P886" s="3">
        <v>41143</v>
      </c>
      <c r="Q886" s="37" t="s">
        <v>458</v>
      </c>
      <c r="R886" s="23" t="s">
        <v>11141</v>
      </c>
      <c r="S886" s="23" t="s">
        <v>11142</v>
      </c>
      <c r="T886" s="37" t="s">
        <v>4074</v>
      </c>
      <c r="U886" s="23" t="s">
        <v>458</v>
      </c>
      <c r="V886" s="237">
        <v>22</v>
      </c>
      <c r="W886">
        <v>7</v>
      </c>
      <c r="X886">
        <v>0</v>
      </c>
      <c r="Y886">
        <v>45</v>
      </c>
      <c r="Z886">
        <v>2</v>
      </c>
      <c r="AA886">
        <v>35</v>
      </c>
      <c r="AC886" s="26" t="str">
        <f t="shared" si="26"/>
        <v>22º7'0''</v>
      </c>
      <c r="AD886" s="26" t="str">
        <f t="shared" si="27"/>
        <v>45º2'35''</v>
      </c>
    </row>
    <row r="887" spans="1:30" ht="18" customHeight="1">
      <c r="A887" s="23">
        <v>4138</v>
      </c>
      <c r="B887" s="23">
        <v>4138</v>
      </c>
      <c r="C887" s="3">
        <v>41128</v>
      </c>
      <c r="D887" s="3">
        <v>41173</v>
      </c>
      <c r="E887" s="23" t="s">
        <v>1321</v>
      </c>
      <c r="F887" s="23" t="s">
        <v>1322</v>
      </c>
      <c r="G887" s="23" t="s">
        <v>1735</v>
      </c>
      <c r="H887" s="23" t="s">
        <v>6634</v>
      </c>
      <c r="I887" s="3">
        <v>41141</v>
      </c>
      <c r="J887" s="23" t="s">
        <v>5941</v>
      </c>
      <c r="K887" s="23" t="s">
        <v>6142</v>
      </c>
      <c r="L887" s="23" t="s">
        <v>4400</v>
      </c>
      <c r="M887" s="23" t="s">
        <v>6143</v>
      </c>
      <c r="N887" s="23" t="s">
        <v>6635</v>
      </c>
      <c r="O887" s="23" t="s">
        <v>6385</v>
      </c>
      <c r="P887" s="3">
        <v>41143</v>
      </c>
      <c r="Q887" s="37" t="s">
        <v>458</v>
      </c>
      <c r="R887" s="23" t="s">
        <v>11143</v>
      </c>
      <c r="S887" s="23" t="s">
        <v>11144</v>
      </c>
      <c r="T887" s="37" t="s">
        <v>4074</v>
      </c>
      <c r="U887" s="23" t="s">
        <v>458</v>
      </c>
      <c r="V887" s="237">
        <v>22</v>
      </c>
      <c r="W887">
        <v>6</v>
      </c>
      <c r="X887">
        <v>12</v>
      </c>
      <c r="Y887">
        <v>45</v>
      </c>
      <c r="Z887">
        <v>3</v>
      </c>
      <c r="AA887">
        <v>29</v>
      </c>
      <c r="AC887" s="26" t="str">
        <f t="shared" si="26"/>
        <v>22º6'12''</v>
      </c>
      <c r="AD887" s="26" t="str">
        <f t="shared" si="27"/>
        <v>45º3'29''</v>
      </c>
    </row>
    <row r="888" spans="1:30" ht="18" customHeight="1">
      <c r="A888" s="23">
        <v>4098</v>
      </c>
      <c r="B888" s="23">
        <v>4098</v>
      </c>
      <c r="C888" s="3">
        <v>41129</v>
      </c>
      <c r="D888" s="3">
        <v>41174</v>
      </c>
      <c r="E888" s="23" t="s">
        <v>1321</v>
      </c>
      <c r="F888" s="23" t="s">
        <v>1322</v>
      </c>
      <c r="G888" s="23" t="s">
        <v>6012</v>
      </c>
      <c r="H888" s="23" t="s">
        <v>9437</v>
      </c>
      <c r="I888" s="3">
        <v>41141</v>
      </c>
      <c r="J888" s="23" t="s">
        <v>6144</v>
      </c>
      <c r="K888" s="23" t="s">
        <v>6145</v>
      </c>
      <c r="L888" s="23" t="s">
        <v>6015</v>
      </c>
      <c r="M888" s="23">
        <v>38935181</v>
      </c>
      <c r="N888" s="23" t="s">
        <v>9438</v>
      </c>
      <c r="O888" s="23" t="s">
        <v>4670</v>
      </c>
      <c r="P888" s="3">
        <v>41236</v>
      </c>
      <c r="Q888" s="37" t="s">
        <v>458</v>
      </c>
      <c r="R888" s="23" t="s">
        <v>11145</v>
      </c>
      <c r="S888" s="23" t="s">
        <v>11146</v>
      </c>
      <c r="T888" s="37" t="s">
        <v>4074</v>
      </c>
      <c r="U888" t="s">
        <v>15150</v>
      </c>
      <c r="V888" s="237">
        <v>20</v>
      </c>
      <c r="W888">
        <v>33</v>
      </c>
      <c r="X888">
        <v>29</v>
      </c>
      <c r="Y888">
        <v>43</v>
      </c>
      <c r="Z888">
        <v>6</v>
      </c>
      <c r="AA888">
        <v>38</v>
      </c>
      <c r="AC888" s="26" t="str">
        <f t="shared" si="26"/>
        <v>20º33'29''</v>
      </c>
      <c r="AD888" s="26" t="str">
        <f t="shared" si="27"/>
        <v>43º6'38''</v>
      </c>
    </row>
    <row r="889" spans="1:30" ht="18" customHeight="1">
      <c r="A889" s="23">
        <v>4097</v>
      </c>
      <c r="B889" s="23">
        <v>4097</v>
      </c>
      <c r="C889" s="3">
        <v>41129</v>
      </c>
      <c r="D889" s="3">
        <v>41174</v>
      </c>
      <c r="E889" s="23" t="s">
        <v>1321</v>
      </c>
      <c r="F889" s="23" t="s">
        <v>1322</v>
      </c>
      <c r="G889" s="23" t="s">
        <v>6012</v>
      </c>
      <c r="H889" s="23" t="s">
        <v>9117</v>
      </c>
      <c r="I889" s="3">
        <v>41141</v>
      </c>
      <c r="J889" s="23" t="s">
        <v>6144</v>
      </c>
      <c r="K889" s="23" t="s">
        <v>6146</v>
      </c>
      <c r="L889" s="23" t="s">
        <v>6015</v>
      </c>
      <c r="M889" s="23">
        <v>3138935181</v>
      </c>
      <c r="N889" s="23" t="s">
        <v>9118</v>
      </c>
      <c r="O889" s="23" t="s">
        <v>4670</v>
      </c>
      <c r="P889" s="3">
        <v>41221</v>
      </c>
      <c r="Q889" s="37" t="s">
        <v>458</v>
      </c>
      <c r="R889" s="23" t="s">
        <v>11147</v>
      </c>
      <c r="S889" s="23" t="s">
        <v>11148</v>
      </c>
      <c r="T889" s="37" t="s">
        <v>4074</v>
      </c>
      <c r="U889" t="s">
        <v>15150</v>
      </c>
      <c r="V889" s="237">
        <v>20</v>
      </c>
      <c r="W889">
        <v>34</v>
      </c>
      <c r="X889">
        <v>16</v>
      </c>
      <c r="Y889">
        <v>43</v>
      </c>
      <c r="Z889">
        <v>0</v>
      </c>
      <c r="AA889">
        <v>30</v>
      </c>
      <c r="AC889" s="26" t="str">
        <f t="shared" si="26"/>
        <v>20º34'16''</v>
      </c>
      <c r="AD889" s="26" t="str">
        <f t="shared" si="27"/>
        <v>43º0'30''</v>
      </c>
    </row>
    <row r="890" spans="1:30" ht="18" customHeight="1">
      <c r="A890" s="23">
        <v>4096</v>
      </c>
      <c r="B890" s="23">
        <v>4096</v>
      </c>
      <c r="C890" s="3">
        <v>41129</v>
      </c>
      <c r="D890" s="3">
        <v>41174</v>
      </c>
      <c r="E890" s="23" t="s">
        <v>1330</v>
      </c>
      <c r="F890" s="23" t="s">
        <v>1322</v>
      </c>
      <c r="G890" s="23" t="s">
        <v>6012</v>
      </c>
      <c r="H890" s="23" t="s">
        <v>458</v>
      </c>
      <c r="I890" s="3">
        <v>41169</v>
      </c>
      <c r="J890" s="23" t="s">
        <v>6144</v>
      </c>
      <c r="K890" s="23" t="s">
        <v>6636</v>
      </c>
      <c r="L890" s="23" t="s">
        <v>6015</v>
      </c>
      <c r="M890" s="23">
        <v>3138935181</v>
      </c>
      <c r="N890" s="23" t="s">
        <v>458</v>
      </c>
      <c r="O890" s="23" t="s">
        <v>458</v>
      </c>
      <c r="P890" s="23" t="s">
        <v>458</v>
      </c>
      <c r="Q890" s="37" t="s">
        <v>13786</v>
      </c>
      <c r="R890" s="23" t="s">
        <v>458</v>
      </c>
      <c r="S890" s="23" t="s">
        <v>11149</v>
      </c>
      <c r="T890" s="37" t="s">
        <v>15024</v>
      </c>
      <c r="U890" s="37" t="s">
        <v>458</v>
      </c>
      <c r="V890" s="237" t="s">
        <v>458</v>
      </c>
      <c r="W890" s="23" t="s">
        <v>458</v>
      </c>
      <c r="X890" s="23" t="s">
        <v>458</v>
      </c>
      <c r="Y890" s="23" t="s">
        <v>458</v>
      </c>
      <c r="Z890" s="23" t="s">
        <v>458</v>
      </c>
      <c r="AA890" s="23" t="s">
        <v>458</v>
      </c>
      <c r="AC890" s="26" t="str">
        <f t="shared" si="26"/>
        <v>-º-'-''</v>
      </c>
      <c r="AD890" s="26" t="str">
        <f t="shared" si="27"/>
        <v>-º-'-''</v>
      </c>
    </row>
    <row r="891" spans="1:30" ht="18" customHeight="1">
      <c r="A891" s="23">
        <v>4095</v>
      </c>
      <c r="B891" s="23">
        <v>4095</v>
      </c>
      <c r="C891" s="3">
        <v>41129</v>
      </c>
      <c r="D891" s="3">
        <v>41188</v>
      </c>
      <c r="E891" s="23" t="s">
        <v>1321</v>
      </c>
      <c r="F891" s="23" t="s">
        <v>1322</v>
      </c>
      <c r="G891" s="23" t="s">
        <v>6038</v>
      </c>
      <c r="H891" s="23" t="s">
        <v>9603</v>
      </c>
      <c r="I891" s="3">
        <v>41162</v>
      </c>
      <c r="J891" s="23" t="s">
        <v>6147</v>
      </c>
      <c r="K891" s="23" t="s">
        <v>6148</v>
      </c>
      <c r="L891" s="23" t="s">
        <v>6149</v>
      </c>
      <c r="M891" s="23" t="s">
        <v>7653</v>
      </c>
      <c r="N891" s="23" t="s">
        <v>11150</v>
      </c>
      <c r="O891" s="23" t="s">
        <v>9630</v>
      </c>
      <c r="P891" s="3">
        <v>41242</v>
      </c>
      <c r="Q891" s="23" t="s">
        <v>6957</v>
      </c>
      <c r="R891" s="23" t="s">
        <v>11151</v>
      </c>
      <c r="S891" s="23" t="s">
        <v>11152</v>
      </c>
      <c r="T891" t="s">
        <v>4074</v>
      </c>
      <c r="U891" t="s">
        <v>15232</v>
      </c>
      <c r="V891" s="237">
        <v>18</v>
      </c>
      <c r="W891">
        <v>58</v>
      </c>
      <c r="X891">
        <v>49</v>
      </c>
      <c r="Y891">
        <v>41</v>
      </c>
      <c r="Z891">
        <v>13</v>
      </c>
      <c r="AA891">
        <v>32</v>
      </c>
      <c r="AC891" s="26" t="str">
        <f t="shared" si="26"/>
        <v>18º58'49''</v>
      </c>
      <c r="AD891" s="26" t="str">
        <f t="shared" si="27"/>
        <v>41º13'32''</v>
      </c>
    </row>
    <row r="892" spans="1:30" ht="18" customHeight="1">
      <c r="A892" s="23">
        <v>4093</v>
      </c>
      <c r="B892" s="23">
        <v>4093</v>
      </c>
      <c r="C892" s="3">
        <v>41129</v>
      </c>
      <c r="D892" s="3">
        <v>41180</v>
      </c>
      <c r="E892" s="23" t="s">
        <v>1321</v>
      </c>
      <c r="F892" s="23" t="s">
        <v>1322</v>
      </c>
      <c r="G892" s="23" t="s">
        <v>6039</v>
      </c>
      <c r="H892" s="23" t="s">
        <v>12208</v>
      </c>
      <c r="I892" s="3">
        <v>41213</v>
      </c>
      <c r="J892" s="23" t="s">
        <v>6150</v>
      </c>
      <c r="K892" s="23" t="s">
        <v>6151</v>
      </c>
      <c r="L892" s="23" t="s">
        <v>6152</v>
      </c>
      <c r="M892" s="23" t="s">
        <v>7654</v>
      </c>
      <c r="N892" s="23" t="s">
        <v>12759</v>
      </c>
      <c r="O892" s="23" t="s">
        <v>4670</v>
      </c>
      <c r="P892" s="3">
        <v>41254</v>
      </c>
      <c r="Q892" s="23" t="s">
        <v>6958</v>
      </c>
      <c r="R892" s="23" t="s">
        <v>12209</v>
      </c>
      <c r="S892" s="23" t="s">
        <v>11153</v>
      </c>
      <c r="T892" t="s">
        <v>4074</v>
      </c>
      <c r="U892" t="s">
        <v>15028</v>
      </c>
      <c r="V892" s="237">
        <v>20</v>
      </c>
      <c r="W892">
        <v>49</v>
      </c>
      <c r="X892">
        <v>46</v>
      </c>
      <c r="Y892">
        <v>43</v>
      </c>
      <c r="Z892">
        <v>48</v>
      </c>
      <c r="AA892">
        <v>59</v>
      </c>
      <c r="AC892" s="26" t="str">
        <f t="shared" si="26"/>
        <v>20º49'46''</v>
      </c>
      <c r="AD892" s="26" t="str">
        <f t="shared" si="27"/>
        <v>43º48'59''</v>
      </c>
    </row>
    <row r="893" spans="1:30" ht="18" customHeight="1">
      <c r="A893" s="23">
        <v>4094</v>
      </c>
      <c r="B893" s="23">
        <v>4094</v>
      </c>
      <c r="C893" s="3">
        <v>41129</v>
      </c>
      <c r="D893" s="3">
        <v>41180</v>
      </c>
      <c r="E893" s="23" t="s">
        <v>1321</v>
      </c>
      <c r="F893" s="23" t="s">
        <v>1322</v>
      </c>
      <c r="G893" s="23" t="s">
        <v>6039</v>
      </c>
      <c r="H893" s="23" t="s">
        <v>12077</v>
      </c>
      <c r="I893" s="3">
        <v>41197</v>
      </c>
      <c r="J893" s="23" t="s">
        <v>6153</v>
      </c>
      <c r="K893" s="23" t="s">
        <v>6154</v>
      </c>
      <c r="L893" s="23" t="s">
        <v>6152</v>
      </c>
      <c r="M893" s="23" t="s">
        <v>7655</v>
      </c>
      <c r="N893" s="23" t="s">
        <v>12078</v>
      </c>
      <c r="O893" s="23" t="s">
        <v>6228</v>
      </c>
      <c r="P893" s="3">
        <v>41248</v>
      </c>
      <c r="Q893" s="23" t="s">
        <v>6959</v>
      </c>
      <c r="R893" s="23" t="s">
        <v>12079</v>
      </c>
      <c r="S893" s="23" t="s">
        <v>11154</v>
      </c>
      <c r="T893" t="s">
        <v>15024</v>
      </c>
      <c r="U893" t="s">
        <v>15043</v>
      </c>
      <c r="V893" s="237">
        <v>20</v>
      </c>
      <c r="W893">
        <v>49</v>
      </c>
      <c r="X893">
        <v>25</v>
      </c>
      <c r="Y893">
        <v>43</v>
      </c>
      <c r="Z893">
        <v>49</v>
      </c>
      <c r="AA893">
        <v>46</v>
      </c>
      <c r="AC893" s="26" t="str">
        <f t="shared" si="26"/>
        <v>20º49'25''</v>
      </c>
      <c r="AD893" s="26" t="str">
        <f t="shared" si="27"/>
        <v>43º49'46''</v>
      </c>
    </row>
    <row r="894" spans="1:30" ht="18" customHeight="1">
      <c r="A894" s="23">
        <v>4092</v>
      </c>
      <c r="B894" s="23">
        <v>4092</v>
      </c>
      <c r="C894" s="3">
        <v>41129</v>
      </c>
      <c r="D894" s="3">
        <v>41174</v>
      </c>
      <c r="E894" s="23" t="s">
        <v>1321</v>
      </c>
      <c r="F894" s="23" t="s">
        <v>1322</v>
      </c>
      <c r="G894" s="23" t="s">
        <v>1925</v>
      </c>
      <c r="H894" s="23" t="s">
        <v>6637</v>
      </c>
      <c r="I894" s="3">
        <v>41141</v>
      </c>
      <c r="J894" s="23" t="s">
        <v>6155</v>
      </c>
      <c r="K894" s="23" t="s">
        <v>6156</v>
      </c>
      <c r="L894" s="23" t="s">
        <v>4482</v>
      </c>
      <c r="M894" s="23" t="s">
        <v>6157</v>
      </c>
      <c r="N894" s="23" t="s">
        <v>9604</v>
      </c>
      <c r="O894" s="23" t="s">
        <v>1346</v>
      </c>
      <c r="P894" s="3">
        <v>41239</v>
      </c>
      <c r="Q894" s="23" t="s">
        <v>458</v>
      </c>
      <c r="R894" s="23" t="s">
        <v>9933</v>
      </c>
      <c r="S894" s="23" t="s">
        <v>11155</v>
      </c>
      <c r="T894" s="37" t="s">
        <v>15024</v>
      </c>
      <c r="U894" t="s">
        <v>15233</v>
      </c>
      <c r="V894" s="237">
        <v>21</v>
      </c>
      <c r="W894">
        <v>20</v>
      </c>
      <c r="X894">
        <v>58</v>
      </c>
      <c r="Y894">
        <v>43</v>
      </c>
      <c r="Z894">
        <v>3</v>
      </c>
      <c r="AA894">
        <v>11</v>
      </c>
      <c r="AC894" s="26" t="str">
        <f t="shared" si="26"/>
        <v>21º20'58''</v>
      </c>
      <c r="AD894" s="26" t="str">
        <f t="shared" si="27"/>
        <v>43º3'11''</v>
      </c>
    </row>
    <row r="895" spans="1:30" ht="18" customHeight="1">
      <c r="A895" s="23">
        <v>4121</v>
      </c>
      <c r="B895" s="23">
        <v>4121</v>
      </c>
      <c r="C895" s="3">
        <v>41129</v>
      </c>
      <c r="D895" s="3">
        <v>41174</v>
      </c>
      <c r="E895" s="23" t="s">
        <v>1321</v>
      </c>
      <c r="F895" s="23" t="s">
        <v>1322</v>
      </c>
      <c r="G895" s="23" t="s">
        <v>4829</v>
      </c>
      <c r="H895" s="23" t="s">
        <v>8263</v>
      </c>
      <c r="I895" s="3">
        <v>41141</v>
      </c>
      <c r="J895" s="23" t="s">
        <v>6158</v>
      </c>
      <c r="K895" s="23" t="s">
        <v>6159</v>
      </c>
      <c r="L895" s="23" t="s">
        <v>4931</v>
      </c>
      <c r="M895" s="23" t="s">
        <v>6160</v>
      </c>
      <c r="N895" s="23" t="s">
        <v>8264</v>
      </c>
      <c r="O895" s="23" t="s">
        <v>7673</v>
      </c>
      <c r="P895" s="3">
        <v>41185</v>
      </c>
      <c r="Q895" s="23" t="s">
        <v>458</v>
      </c>
      <c r="R895" s="23" t="s">
        <v>11156</v>
      </c>
      <c r="S895" s="23" t="s">
        <v>11157</v>
      </c>
      <c r="T895" s="37" t="s">
        <v>4074</v>
      </c>
      <c r="U895" s="23" t="s">
        <v>458</v>
      </c>
      <c r="V895" s="237">
        <v>17</v>
      </c>
      <c r="W895">
        <v>13</v>
      </c>
      <c r="X895">
        <v>57</v>
      </c>
      <c r="Y895">
        <v>46</v>
      </c>
      <c r="Z895">
        <v>53</v>
      </c>
      <c r="AA895">
        <v>32</v>
      </c>
      <c r="AC895" s="26" t="str">
        <f t="shared" si="26"/>
        <v>17º13'57''</v>
      </c>
      <c r="AD895" s="26" t="str">
        <f t="shared" si="27"/>
        <v>46º53'32''</v>
      </c>
    </row>
    <row r="896" spans="1:30" ht="18" customHeight="1">
      <c r="A896" s="23">
        <v>4120</v>
      </c>
      <c r="B896" s="23">
        <v>4120</v>
      </c>
      <c r="C896" s="3">
        <v>41129</v>
      </c>
      <c r="D896" s="3">
        <v>41174</v>
      </c>
      <c r="E896" s="23" t="s">
        <v>1321</v>
      </c>
      <c r="F896" s="23" t="s">
        <v>1322</v>
      </c>
      <c r="G896" s="23" t="s">
        <v>4829</v>
      </c>
      <c r="H896" s="23" t="s">
        <v>8265</v>
      </c>
      <c r="I896" s="3">
        <v>41164</v>
      </c>
      <c r="J896" s="23" t="s">
        <v>6638</v>
      </c>
      <c r="K896" s="23" t="s">
        <v>6639</v>
      </c>
      <c r="L896" s="23" t="s">
        <v>4931</v>
      </c>
      <c r="M896" s="23" t="s">
        <v>6640</v>
      </c>
      <c r="N896" s="23" t="s">
        <v>8266</v>
      </c>
      <c r="O896" s="23" t="s">
        <v>7530</v>
      </c>
      <c r="P896" s="3">
        <v>41185</v>
      </c>
      <c r="Q896" s="23" t="s">
        <v>458</v>
      </c>
      <c r="R896" s="23" t="s">
        <v>11158</v>
      </c>
      <c r="S896" s="23" t="s">
        <v>11159</v>
      </c>
      <c r="T896" s="37" t="s">
        <v>4074</v>
      </c>
      <c r="U896" t="s">
        <v>15202</v>
      </c>
      <c r="V896" s="237">
        <v>17</v>
      </c>
      <c r="W896">
        <v>14</v>
      </c>
      <c r="X896">
        <v>20</v>
      </c>
      <c r="Y896">
        <v>46</v>
      </c>
      <c r="Z896">
        <v>51</v>
      </c>
      <c r="AA896">
        <v>22</v>
      </c>
      <c r="AC896" s="26" t="str">
        <f t="shared" si="26"/>
        <v>17º14'20''</v>
      </c>
      <c r="AD896" s="26" t="str">
        <f t="shared" si="27"/>
        <v>46º51'22''</v>
      </c>
    </row>
    <row r="897" spans="1:30" ht="18" customHeight="1">
      <c r="A897" s="23">
        <v>4119</v>
      </c>
      <c r="B897" s="23">
        <v>4119</v>
      </c>
      <c r="C897" s="3">
        <v>41129</v>
      </c>
      <c r="D897" s="3">
        <v>41180</v>
      </c>
      <c r="E897" s="23" t="s">
        <v>1321</v>
      </c>
      <c r="F897" s="23" t="s">
        <v>1322</v>
      </c>
      <c r="G897" s="23" t="s">
        <v>4829</v>
      </c>
      <c r="H897" s="23" t="s">
        <v>9439</v>
      </c>
      <c r="I897" s="3">
        <v>41141</v>
      </c>
      <c r="J897" s="23" t="s">
        <v>6161</v>
      </c>
      <c r="K897" s="23" t="s">
        <v>6162</v>
      </c>
      <c r="L897" s="23" t="s">
        <v>4931</v>
      </c>
      <c r="M897" s="23" t="s">
        <v>6163</v>
      </c>
      <c r="N897" s="23" t="s">
        <v>9440</v>
      </c>
      <c r="O897" s="23" t="s">
        <v>9340</v>
      </c>
      <c r="P897" s="3">
        <v>41235</v>
      </c>
      <c r="Q897" s="37" t="s">
        <v>7656</v>
      </c>
      <c r="R897" s="23" t="s">
        <v>11160</v>
      </c>
      <c r="S897" s="23" t="s">
        <v>11161</v>
      </c>
      <c r="T897" t="s">
        <v>15024</v>
      </c>
      <c r="U897" t="s">
        <v>15116</v>
      </c>
      <c r="V897" s="237">
        <v>17</v>
      </c>
      <c r="W897">
        <v>13</v>
      </c>
      <c r="X897">
        <v>43</v>
      </c>
      <c r="Y897">
        <v>46</v>
      </c>
      <c r="Z897">
        <v>51</v>
      </c>
      <c r="AA897">
        <v>46</v>
      </c>
      <c r="AC897" s="26" t="str">
        <f t="shared" si="26"/>
        <v>17º13'43''</v>
      </c>
      <c r="AD897" s="26" t="str">
        <f t="shared" si="27"/>
        <v>46º51'46''</v>
      </c>
    </row>
    <row r="898" spans="1:30" ht="18" customHeight="1">
      <c r="A898" s="23">
        <v>4118</v>
      </c>
      <c r="B898" s="23">
        <v>4118</v>
      </c>
      <c r="C898" s="3">
        <v>41129</v>
      </c>
      <c r="D898" s="3">
        <v>41180</v>
      </c>
      <c r="E898" s="23" t="s">
        <v>1321</v>
      </c>
      <c r="F898" s="23" t="s">
        <v>1322</v>
      </c>
      <c r="G898" s="23" t="s">
        <v>4829</v>
      </c>
      <c r="H898" s="23" t="s">
        <v>9441</v>
      </c>
      <c r="I898" s="3">
        <v>41141</v>
      </c>
      <c r="J898" s="23" t="s">
        <v>6164</v>
      </c>
      <c r="K898" s="23" t="s">
        <v>6165</v>
      </c>
      <c r="L898" s="23" t="s">
        <v>4931</v>
      </c>
      <c r="M898" s="23" t="s">
        <v>6166</v>
      </c>
      <c r="N898" s="23" t="s">
        <v>9442</v>
      </c>
      <c r="O898" s="23" t="s">
        <v>9389</v>
      </c>
      <c r="P898" s="3">
        <v>41236</v>
      </c>
      <c r="Q898" s="37" t="s">
        <v>7657</v>
      </c>
      <c r="R898" s="23" t="s">
        <v>11162</v>
      </c>
      <c r="S898" s="23" t="s">
        <v>11163</v>
      </c>
      <c r="T898" t="s">
        <v>15024</v>
      </c>
      <c r="U898" t="s">
        <v>15100</v>
      </c>
      <c r="V898" s="237">
        <v>17</v>
      </c>
      <c r="W898">
        <v>13</v>
      </c>
      <c r="X898">
        <v>33</v>
      </c>
      <c r="Y898">
        <v>46</v>
      </c>
      <c r="Z898">
        <v>53</v>
      </c>
      <c r="AA898">
        <v>0</v>
      </c>
      <c r="AC898" s="26" t="str">
        <f t="shared" si="26"/>
        <v>17º13'33''</v>
      </c>
      <c r="AD898" s="26" t="str">
        <f t="shared" si="27"/>
        <v>46º53'0''</v>
      </c>
    </row>
    <row r="899" spans="1:30" ht="18" customHeight="1">
      <c r="A899" s="23">
        <v>4117</v>
      </c>
      <c r="B899" s="23">
        <v>4117</v>
      </c>
      <c r="C899" s="3">
        <v>41129</v>
      </c>
      <c r="D899" s="3">
        <v>41174</v>
      </c>
      <c r="E899" s="23" t="s">
        <v>1321</v>
      </c>
      <c r="F899" s="23" t="s">
        <v>1322</v>
      </c>
      <c r="G899" s="23" t="s">
        <v>4829</v>
      </c>
      <c r="H899" s="23" t="s">
        <v>9443</v>
      </c>
      <c r="I899" s="3">
        <v>41141</v>
      </c>
      <c r="J899" s="23" t="s">
        <v>6167</v>
      </c>
      <c r="K899" s="23" t="s">
        <v>6168</v>
      </c>
      <c r="L899" s="23" t="s">
        <v>4931</v>
      </c>
      <c r="M899" s="23" t="s">
        <v>6169</v>
      </c>
      <c r="N899" s="23" t="s">
        <v>9444</v>
      </c>
      <c r="O899" s="23" t="s">
        <v>9340</v>
      </c>
      <c r="P899" s="3">
        <v>41235</v>
      </c>
      <c r="Q899" s="23" t="s">
        <v>458</v>
      </c>
      <c r="R899" s="23" t="s">
        <v>11164</v>
      </c>
      <c r="S899" s="23" t="s">
        <v>11165</v>
      </c>
      <c r="T899" s="37" t="s">
        <v>15024</v>
      </c>
      <c r="U899" t="s">
        <v>15155</v>
      </c>
      <c r="V899" s="237">
        <v>17</v>
      </c>
      <c r="W899">
        <v>12</v>
      </c>
      <c r="X899">
        <v>58</v>
      </c>
      <c r="Y899">
        <v>46</v>
      </c>
      <c r="Z899">
        <v>52</v>
      </c>
      <c r="AA899">
        <v>30</v>
      </c>
      <c r="AC899" s="26" t="str">
        <f t="shared" ref="AC899:AC962" si="28">CONCATENATE(V899,"º",W899,"'",X899,"''")</f>
        <v>17º12'58''</v>
      </c>
      <c r="AD899" s="26" t="str">
        <f t="shared" ref="AD899:AD962" si="29">CONCATENATE(Y899,"º",Z899,"'",AA899,"''")</f>
        <v>46º52'30''</v>
      </c>
    </row>
    <row r="900" spans="1:30" ht="18" customHeight="1">
      <c r="A900" s="23">
        <v>4116</v>
      </c>
      <c r="B900" s="23">
        <v>4116</v>
      </c>
      <c r="C900" s="3">
        <v>41129</v>
      </c>
      <c r="D900" s="3">
        <v>41174</v>
      </c>
      <c r="E900" s="23" t="s">
        <v>1321</v>
      </c>
      <c r="F900" s="23" t="s">
        <v>1322</v>
      </c>
      <c r="G900" s="23" t="s">
        <v>4829</v>
      </c>
      <c r="H900" s="23" t="s">
        <v>9445</v>
      </c>
      <c r="I900" s="3">
        <v>41141</v>
      </c>
      <c r="J900" s="23" t="s">
        <v>6170</v>
      </c>
      <c r="K900" s="23" t="s">
        <v>6171</v>
      </c>
      <c r="L900" s="23" t="s">
        <v>4931</v>
      </c>
      <c r="M900" s="23" t="s">
        <v>6172</v>
      </c>
      <c r="N900" s="23" t="s">
        <v>9446</v>
      </c>
      <c r="O900" s="23" t="s">
        <v>9447</v>
      </c>
      <c r="P900" s="3">
        <v>41234</v>
      </c>
      <c r="Q900" s="23" t="s">
        <v>458</v>
      </c>
      <c r="R900" s="23" t="s">
        <v>11166</v>
      </c>
      <c r="S900" s="23" t="s">
        <v>11166</v>
      </c>
      <c r="T900" s="37" t="s">
        <v>15024</v>
      </c>
      <c r="U900" t="s">
        <v>15170</v>
      </c>
      <c r="V900" s="237">
        <v>17</v>
      </c>
      <c r="W900">
        <v>12</v>
      </c>
      <c r="X900">
        <v>54</v>
      </c>
      <c r="Y900">
        <v>46</v>
      </c>
      <c r="Z900">
        <v>51</v>
      </c>
      <c r="AA900">
        <v>47</v>
      </c>
      <c r="AC900" s="26" t="str">
        <f t="shared" si="28"/>
        <v>17º12'54''</v>
      </c>
      <c r="AD900" s="26" t="str">
        <f t="shared" si="29"/>
        <v>46º51'47''</v>
      </c>
    </row>
    <row r="901" spans="1:30" ht="18" customHeight="1">
      <c r="A901" s="23">
        <v>4115</v>
      </c>
      <c r="B901" s="23">
        <v>4115</v>
      </c>
      <c r="C901" s="3">
        <v>41129</v>
      </c>
      <c r="D901" s="3">
        <v>41174</v>
      </c>
      <c r="E901" s="23" t="s">
        <v>1321</v>
      </c>
      <c r="F901" s="23" t="s">
        <v>1322</v>
      </c>
      <c r="G901" s="23" t="s">
        <v>4829</v>
      </c>
      <c r="H901" s="23" t="s">
        <v>9448</v>
      </c>
      <c r="I901" s="3">
        <v>41141</v>
      </c>
      <c r="J901" s="23" t="s">
        <v>6173</v>
      </c>
      <c r="K901" s="23" t="s">
        <v>6174</v>
      </c>
      <c r="L901" s="23" t="s">
        <v>6126</v>
      </c>
      <c r="M901" s="23" t="s">
        <v>6175</v>
      </c>
      <c r="N901" s="23" t="s">
        <v>9449</v>
      </c>
      <c r="O901" s="23" t="s">
        <v>9339</v>
      </c>
      <c r="P901" s="3">
        <v>41233</v>
      </c>
      <c r="Q901" s="23" t="s">
        <v>458</v>
      </c>
      <c r="R901" s="23" t="s">
        <v>11167</v>
      </c>
      <c r="S901" s="23" t="s">
        <v>11168</v>
      </c>
      <c r="T901" s="37" t="s">
        <v>15024</v>
      </c>
      <c r="U901" t="s">
        <v>15116</v>
      </c>
      <c r="V901" s="237">
        <v>17</v>
      </c>
      <c r="W901">
        <v>13</v>
      </c>
      <c r="X901">
        <v>12</v>
      </c>
      <c r="Y901">
        <v>46</v>
      </c>
      <c r="Z901">
        <v>51</v>
      </c>
      <c r="AA901">
        <v>41</v>
      </c>
      <c r="AC901" s="26" t="str">
        <f t="shared" si="28"/>
        <v>17º13'12''</v>
      </c>
      <c r="AD901" s="26" t="str">
        <f t="shared" si="29"/>
        <v>46º51'41''</v>
      </c>
    </row>
    <row r="902" spans="1:30" ht="18" customHeight="1">
      <c r="A902" s="23">
        <v>4114</v>
      </c>
      <c r="B902" s="23">
        <v>4114</v>
      </c>
      <c r="C902" s="3">
        <v>41129</v>
      </c>
      <c r="D902" s="3">
        <v>41174</v>
      </c>
      <c r="E902" s="23" t="s">
        <v>1321</v>
      </c>
      <c r="F902" s="23" t="s">
        <v>1322</v>
      </c>
      <c r="G902" s="23" t="s">
        <v>4829</v>
      </c>
      <c r="H902" s="23" t="s">
        <v>9349</v>
      </c>
      <c r="I902" s="3">
        <v>41164</v>
      </c>
      <c r="J902" s="23" t="s">
        <v>6641</v>
      </c>
      <c r="K902" s="23" t="s">
        <v>6642</v>
      </c>
      <c r="L902" s="23" t="s">
        <v>6126</v>
      </c>
      <c r="M902" s="23" t="s">
        <v>6643</v>
      </c>
      <c r="N902" s="23" t="s">
        <v>9350</v>
      </c>
      <c r="O902" s="23" t="s">
        <v>9340</v>
      </c>
      <c r="P902" s="3">
        <v>41233</v>
      </c>
      <c r="Q902" s="23" t="s">
        <v>458</v>
      </c>
      <c r="R902" s="23" t="s">
        <v>11169</v>
      </c>
      <c r="S902" s="23" t="s">
        <v>11170</v>
      </c>
      <c r="T902" s="37" t="s">
        <v>4074</v>
      </c>
      <c r="U902" t="s">
        <v>15211</v>
      </c>
      <c r="V902" s="237">
        <v>17</v>
      </c>
      <c r="W902">
        <v>13</v>
      </c>
      <c r="X902">
        <v>30</v>
      </c>
      <c r="Y902">
        <v>46</v>
      </c>
      <c r="Z902">
        <v>51</v>
      </c>
      <c r="AA902">
        <v>33</v>
      </c>
      <c r="AC902" s="26" t="str">
        <f t="shared" si="28"/>
        <v>17º13'30''</v>
      </c>
      <c r="AD902" s="26" t="str">
        <f t="shared" si="29"/>
        <v>46º51'33''</v>
      </c>
    </row>
    <row r="903" spans="1:30" ht="18" customHeight="1">
      <c r="A903" s="23">
        <v>4113</v>
      </c>
      <c r="B903" s="23">
        <v>4113</v>
      </c>
      <c r="C903" s="3">
        <v>41129</v>
      </c>
      <c r="D903" s="3">
        <v>41174</v>
      </c>
      <c r="E903" s="23" t="s">
        <v>1321</v>
      </c>
      <c r="F903" s="23" t="s">
        <v>1322</v>
      </c>
      <c r="G903" s="23" t="s">
        <v>4832</v>
      </c>
      <c r="H903" s="23" t="s">
        <v>12907</v>
      </c>
      <c r="I903" s="3">
        <v>41141</v>
      </c>
      <c r="J903" s="23" t="s">
        <v>6176</v>
      </c>
      <c r="K903" s="23" t="s">
        <v>6177</v>
      </c>
      <c r="L903" s="23" t="s">
        <v>4940</v>
      </c>
      <c r="M903" s="23" t="s">
        <v>4941</v>
      </c>
      <c r="N903" s="23" t="s">
        <v>12908</v>
      </c>
      <c r="O903" s="23" t="s">
        <v>9630</v>
      </c>
      <c r="P903" s="3">
        <v>41257</v>
      </c>
      <c r="Q903" s="23" t="s">
        <v>458</v>
      </c>
      <c r="R903" s="23" t="s">
        <v>12761</v>
      </c>
      <c r="S903" s="23" t="s">
        <v>11171</v>
      </c>
      <c r="T903" s="37" t="s">
        <v>4074</v>
      </c>
      <c r="U903" s="37" t="s">
        <v>458</v>
      </c>
      <c r="V903" s="237">
        <v>18</v>
      </c>
      <c r="W903">
        <v>46</v>
      </c>
      <c r="X903">
        <v>56</v>
      </c>
      <c r="Y903">
        <v>40</v>
      </c>
      <c r="Z903">
        <v>58</v>
      </c>
      <c r="AA903">
        <v>55</v>
      </c>
      <c r="AC903" s="26" t="str">
        <f t="shared" si="28"/>
        <v>18º46'56''</v>
      </c>
      <c r="AD903" s="26" t="str">
        <f t="shared" si="29"/>
        <v>40º58'55''</v>
      </c>
    </row>
    <row r="904" spans="1:30" ht="18" customHeight="1">
      <c r="A904" s="23">
        <v>4111</v>
      </c>
      <c r="B904" s="23">
        <v>4111</v>
      </c>
      <c r="C904" s="3">
        <v>41129</v>
      </c>
      <c r="D904" s="3">
        <v>41281</v>
      </c>
      <c r="E904" s="23" t="s">
        <v>1321</v>
      </c>
      <c r="F904" s="23" t="s">
        <v>1322</v>
      </c>
      <c r="G904" s="23" t="s">
        <v>4832</v>
      </c>
      <c r="H904" s="23" t="s">
        <v>12760</v>
      </c>
      <c r="I904" s="3">
        <v>41141</v>
      </c>
      <c r="J904" s="23" t="s">
        <v>6178</v>
      </c>
      <c r="K904" s="23" t="s">
        <v>14743</v>
      </c>
      <c r="L904" s="23" t="s">
        <v>4940</v>
      </c>
      <c r="M904" s="23" t="s">
        <v>4941</v>
      </c>
      <c r="N904" s="23" t="s">
        <v>17837</v>
      </c>
      <c r="O904" s="23" t="s">
        <v>5712</v>
      </c>
      <c r="P904" s="23">
        <v>41389</v>
      </c>
      <c r="Q904" s="23" t="s">
        <v>14744</v>
      </c>
      <c r="R904" s="23" t="s">
        <v>12761</v>
      </c>
      <c r="S904" s="23" t="s">
        <v>11172</v>
      </c>
      <c r="T904" s="37" t="s">
        <v>4074</v>
      </c>
      <c r="U904" s="37" t="s">
        <v>17838</v>
      </c>
      <c r="V904" s="237">
        <v>18</v>
      </c>
      <c r="W904" s="23">
        <v>34</v>
      </c>
      <c r="X904" s="23">
        <v>65</v>
      </c>
      <c r="Y904" s="23">
        <v>41</v>
      </c>
      <c r="Z904" s="23">
        <v>8</v>
      </c>
      <c r="AA904" s="23">
        <v>77</v>
      </c>
      <c r="AC904" s="26" t="str">
        <f t="shared" si="28"/>
        <v>18º34'65''</v>
      </c>
      <c r="AD904" s="26" t="str">
        <f t="shared" si="29"/>
        <v>41º8'77''</v>
      </c>
    </row>
    <row r="905" spans="1:30" ht="18" customHeight="1">
      <c r="A905" s="23">
        <v>4112</v>
      </c>
      <c r="B905" s="23">
        <v>4112</v>
      </c>
      <c r="C905" s="3">
        <v>41129</v>
      </c>
      <c r="D905" s="3">
        <v>41174</v>
      </c>
      <c r="E905" s="23" t="s">
        <v>1321</v>
      </c>
      <c r="F905" s="23" t="s">
        <v>1322</v>
      </c>
      <c r="G905" s="23" t="s">
        <v>4832</v>
      </c>
      <c r="H905" s="23" t="s">
        <v>17765</v>
      </c>
      <c r="I905" s="3">
        <v>41141</v>
      </c>
      <c r="J905" s="23" t="s">
        <v>6179</v>
      </c>
      <c r="K905" s="23" t="s">
        <v>6180</v>
      </c>
      <c r="L905" s="23" t="s">
        <v>4940</v>
      </c>
      <c r="M905" s="23" t="s">
        <v>4941</v>
      </c>
      <c r="N905" s="23" t="s">
        <v>17766</v>
      </c>
      <c r="O905" s="23" t="s">
        <v>5712</v>
      </c>
      <c r="P905" s="23">
        <v>41389</v>
      </c>
      <c r="Q905" s="23" t="s">
        <v>458</v>
      </c>
      <c r="R905" s="23" t="s">
        <v>17767</v>
      </c>
      <c r="S905" s="23" t="s">
        <v>11173</v>
      </c>
      <c r="T905" s="37" t="s">
        <v>15024</v>
      </c>
      <c r="U905" s="37" t="s">
        <v>15116</v>
      </c>
      <c r="V905" s="237">
        <v>18</v>
      </c>
      <c r="W905" s="23">
        <v>46</v>
      </c>
      <c r="X905" s="23">
        <v>25</v>
      </c>
      <c r="Y905" s="23">
        <v>41</v>
      </c>
      <c r="Z905" s="23">
        <v>0</v>
      </c>
      <c r="AA905" s="23">
        <v>8</v>
      </c>
      <c r="AC905" s="26" t="str">
        <f t="shared" si="28"/>
        <v>18º46'25''</v>
      </c>
      <c r="AD905" s="26" t="str">
        <f t="shared" si="29"/>
        <v>41º0'8''</v>
      </c>
    </row>
    <row r="906" spans="1:30" ht="18" customHeight="1">
      <c r="A906" s="23">
        <v>4110</v>
      </c>
      <c r="B906" s="23">
        <v>4110</v>
      </c>
      <c r="C906" s="3">
        <v>41129</v>
      </c>
      <c r="D906" s="3">
        <v>41174</v>
      </c>
      <c r="E906" s="23" t="s">
        <v>1321</v>
      </c>
      <c r="F906" s="23" t="s">
        <v>1322</v>
      </c>
      <c r="G906" s="23" t="s">
        <v>4832</v>
      </c>
      <c r="H906" s="23" t="s">
        <v>13299</v>
      </c>
      <c r="I906" s="3">
        <v>41141</v>
      </c>
      <c r="J906" s="23" t="s">
        <v>6181</v>
      </c>
      <c r="K906" s="23" t="s">
        <v>6182</v>
      </c>
      <c r="L906" s="23" t="s">
        <v>4940</v>
      </c>
      <c r="M906" s="23" t="s">
        <v>4941</v>
      </c>
      <c r="N906" s="23" t="s">
        <v>13300</v>
      </c>
      <c r="O906" s="23" t="s">
        <v>7530</v>
      </c>
      <c r="P906" s="3">
        <v>41263</v>
      </c>
      <c r="Q906" s="23" t="s">
        <v>458</v>
      </c>
      <c r="R906" s="23" t="s">
        <v>13301</v>
      </c>
      <c r="S906" s="23" t="s">
        <v>11174</v>
      </c>
      <c r="T906" s="37" t="s">
        <v>15024</v>
      </c>
      <c r="U906" s="37" t="s">
        <v>15234</v>
      </c>
      <c r="V906" s="237">
        <v>18</v>
      </c>
      <c r="W906">
        <v>46</v>
      </c>
      <c r="X906">
        <v>3</v>
      </c>
      <c r="Y906">
        <v>40</v>
      </c>
      <c r="Z906">
        <v>58</v>
      </c>
      <c r="AA906">
        <v>30</v>
      </c>
      <c r="AC906" s="26" t="str">
        <f t="shared" si="28"/>
        <v>18º46'3''</v>
      </c>
      <c r="AD906" s="26" t="str">
        <f t="shared" si="29"/>
        <v>40º58'30''</v>
      </c>
    </row>
    <row r="907" spans="1:30" ht="18" customHeight="1">
      <c r="A907" s="23">
        <v>4109</v>
      </c>
      <c r="B907" s="23">
        <v>4109</v>
      </c>
      <c r="C907" s="3">
        <v>41129</v>
      </c>
      <c r="D907" s="3">
        <v>41174</v>
      </c>
      <c r="E907" s="23" t="s">
        <v>1321</v>
      </c>
      <c r="F907" s="23" t="s">
        <v>1322</v>
      </c>
      <c r="G907" s="23" t="s">
        <v>4832</v>
      </c>
      <c r="H907" s="23" t="s">
        <v>13302</v>
      </c>
      <c r="I907" s="3">
        <v>41141</v>
      </c>
      <c r="J907" s="23" t="s">
        <v>6183</v>
      </c>
      <c r="K907" s="23" t="s">
        <v>6184</v>
      </c>
      <c r="L907" s="23" t="s">
        <v>4940</v>
      </c>
      <c r="M907" s="23" t="s">
        <v>4941</v>
      </c>
      <c r="N907" s="23" t="s">
        <v>13303</v>
      </c>
      <c r="O907" s="23" t="s">
        <v>7530</v>
      </c>
      <c r="P907" s="3">
        <v>41262</v>
      </c>
      <c r="Q907" s="23" t="s">
        <v>458</v>
      </c>
      <c r="R907" s="23" t="s">
        <v>13304</v>
      </c>
      <c r="S907" s="23" t="s">
        <v>11175</v>
      </c>
      <c r="T907" s="37" t="s">
        <v>15024</v>
      </c>
      <c r="U907" s="37" t="s">
        <v>15159</v>
      </c>
      <c r="V907" s="237">
        <v>18</v>
      </c>
      <c r="W907">
        <v>46</v>
      </c>
      <c r="X907">
        <v>48</v>
      </c>
      <c r="Y907">
        <v>40</v>
      </c>
      <c r="Z907">
        <v>57</v>
      </c>
      <c r="AA907">
        <v>5</v>
      </c>
      <c r="AC907" s="26" t="str">
        <f t="shared" si="28"/>
        <v>18º46'48''</v>
      </c>
      <c r="AD907" s="26" t="str">
        <f t="shared" si="29"/>
        <v>40º57'5''</v>
      </c>
    </row>
    <row r="908" spans="1:30" ht="18" customHeight="1">
      <c r="A908" s="23">
        <v>4108</v>
      </c>
      <c r="B908" s="23">
        <v>4108</v>
      </c>
      <c r="C908" s="3">
        <v>41129</v>
      </c>
      <c r="D908" s="3">
        <v>41174</v>
      </c>
      <c r="E908" s="23" t="s">
        <v>1321</v>
      </c>
      <c r="F908" s="23" t="s">
        <v>1322</v>
      </c>
      <c r="G908" s="23" t="s">
        <v>4832</v>
      </c>
      <c r="H908" s="23" t="s">
        <v>12909</v>
      </c>
      <c r="I908" s="3">
        <v>41162</v>
      </c>
      <c r="J908" s="23" t="s">
        <v>6185</v>
      </c>
      <c r="K908" s="23" t="s">
        <v>6186</v>
      </c>
      <c r="L908" s="23" t="s">
        <v>4940</v>
      </c>
      <c r="M908" s="23" t="s">
        <v>4941</v>
      </c>
      <c r="N908" s="23" t="s">
        <v>13305</v>
      </c>
      <c r="O908" s="23" t="s">
        <v>7530</v>
      </c>
      <c r="P908" s="3">
        <v>41262</v>
      </c>
      <c r="Q908" s="23" t="s">
        <v>458</v>
      </c>
      <c r="R908" s="23" t="s">
        <v>12910</v>
      </c>
      <c r="S908" s="23" t="s">
        <v>11176</v>
      </c>
      <c r="T908" s="37" t="s">
        <v>15024</v>
      </c>
      <c r="U908" s="37" t="s">
        <v>15043</v>
      </c>
      <c r="V908" s="237">
        <v>18</v>
      </c>
      <c r="W908">
        <v>46</v>
      </c>
      <c r="X908">
        <v>42</v>
      </c>
      <c r="Y908">
        <v>40</v>
      </c>
      <c r="Z908">
        <v>59</v>
      </c>
      <c r="AA908">
        <v>43</v>
      </c>
      <c r="AC908" s="26" t="str">
        <f t="shared" si="28"/>
        <v>18º46'42''</v>
      </c>
      <c r="AD908" s="26" t="str">
        <f t="shared" si="29"/>
        <v>40º59'43''</v>
      </c>
    </row>
    <row r="909" spans="1:30" ht="18" customHeight="1">
      <c r="A909" s="23">
        <v>4107</v>
      </c>
      <c r="B909" s="23">
        <v>4107</v>
      </c>
      <c r="C909" s="3">
        <v>41129</v>
      </c>
      <c r="D909" s="3">
        <v>41174</v>
      </c>
      <c r="E909" s="23" t="s">
        <v>1321</v>
      </c>
      <c r="F909" s="23" t="s">
        <v>1322</v>
      </c>
      <c r="G909" s="23" t="s">
        <v>4832</v>
      </c>
      <c r="H909" s="23" t="s">
        <v>13306</v>
      </c>
      <c r="I909" s="3">
        <v>41141</v>
      </c>
      <c r="J909" s="23" t="s">
        <v>6187</v>
      </c>
      <c r="K909" s="23" t="s">
        <v>6188</v>
      </c>
      <c r="L909" s="23" t="s">
        <v>4940</v>
      </c>
      <c r="M909" s="23" t="s">
        <v>4941</v>
      </c>
      <c r="N909" s="23" t="s">
        <v>13307</v>
      </c>
      <c r="O909" s="23" t="s">
        <v>7530</v>
      </c>
      <c r="P909" s="3">
        <v>41261</v>
      </c>
      <c r="Q909" s="23" t="s">
        <v>458</v>
      </c>
      <c r="R909" s="23" t="s">
        <v>13308</v>
      </c>
      <c r="S909" s="23" t="s">
        <v>11177</v>
      </c>
      <c r="T909" s="37" t="s">
        <v>15024</v>
      </c>
      <c r="U909" s="37" t="s">
        <v>15057</v>
      </c>
      <c r="V909" s="237">
        <v>18</v>
      </c>
      <c r="W909">
        <v>46</v>
      </c>
      <c r="X909">
        <v>40</v>
      </c>
      <c r="Y909">
        <v>40</v>
      </c>
      <c r="Z909">
        <v>59</v>
      </c>
      <c r="AA909">
        <v>20</v>
      </c>
      <c r="AC909" s="26" t="str">
        <f t="shared" si="28"/>
        <v>18º46'40''</v>
      </c>
      <c r="AD909" s="26" t="str">
        <f t="shared" si="29"/>
        <v>40º59'20''</v>
      </c>
    </row>
    <row r="910" spans="1:30" ht="18" customHeight="1">
      <c r="A910" s="23">
        <v>4131</v>
      </c>
      <c r="B910" s="23">
        <v>4131</v>
      </c>
      <c r="C910" s="3">
        <v>41129</v>
      </c>
      <c r="D910" s="3">
        <v>41174</v>
      </c>
      <c r="E910" s="23" t="s">
        <v>1321</v>
      </c>
      <c r="F910" s="23" t="s">
        <v>1322</v>
      </c>
      <c r="G910" s="23" t="s">
        <v>4828</v>
      </c>
      <c r="H910" s="23" t="s">
        <v>7316</v>
      </c>
      <c r="I910" s="3">
        <v>41141</v>
      </c>
      <c r="J910" s="23" t="s">
        <v>6189</v>
      </c>
      <c r="K910" s="23" t="s">
        <v>6190</v>
      </c>
      <c r="L910" s="23" t="s">
        <v>4926</v>
      </c>
      <c r="M910" s="23" t="s">
        <v>6191</v>
      </c>
      <c r="N910" s="23" t="s">
        <v>7317</v>
      </c>
      <c r="O910" s="23" t="s">
        <v>6326</v>
      </c>
      <c r="P910" s="3">
        <v>41166</v>
      </c>
      <c r="Q910" s="23" t="s">
        <v>458</v>
      </c>
      <c r="R910" s="23" t="s">
        <v>11178</v>
      </c>
      <c r="S910" s="23" t="s">
        <v>11179</v>
      </c>
      <c r="T910" s="37" t="s">
        <v>4074</v>
      </c>
      <c r="U910" s="37" t="s">
        <v>458</v>
      </c>
      <c r="V910" s="237">
        <v>19</v>
      </c>
      <c r="W910">
        <v>41</v>
      </c>
      <c r="X910">
        <v>22</v>
      </c>
      <c r="Y910">
        <v>44</v>
      </c>
      <c r="Z910">
        <v>53</v>
      </c>
      <c r="AA910">
        <v>58</v>
      </c>
      <c r="AC910" s="26" t="str">
        <f t="shared" si="28"/>
        <v>19º41'22''</v>
      </c>
      <c r="AD910" s="26" t="str">
        <f t="shared" si="29"/>
        <v>44º53'58''</v>
      </c>
    </row>
    <row r="911" spans="1:30" ht="18" customHeight="1">
      <c r="A911" s="23">
        <v>4130</v>
      </c>
      <c r="B911" s="23">
        <v>4130</v>
      </c>
      <c r="C911" s="3">
        <v>41129</v>
      </c>
      <c r="D911" s="3">
        <v>41174</v>
      </c>
      <c r="E911" s="23" t="s">
        <v>1321</v>
      </c>
      <c r="F911" s="23" t="s">
        <v>1322</v>
      </c>
      <c r="G911" s="23" t="s">
        <v>4828</v>
      </c>
      <c r="H911" s="23" t="s">
        <v>11180</v>
      </c>
      <c r="I911" s="3">
        <v>41141</v>
      </c>
      <c r="J911" s="23" t="s">
        <v>6192</v>
      </c>
      <c r="K911" s="23" t="s">
        <v>14931</v>
      </c>
      <c r="L911" s="23" t="s">
        <v>4926</v>
      </c>
      <c r="M911" s="23" t="s">
        <v>6193</v>
      </c>
      <c r="N911" s="23" t="s">
        <v>11181</v>
      </c>
      <c r="O911" s="23" t="s">
        <v>9436</v>
      </c>
      <c r="P911" s="3">
        <v>41243</v>
      </c>
      <c r="Q911" s="23" t="s">
        <v>458</v>
      </c>
      <c r="R911" s="23" t="s">
        <v>11182</v>
      </c>
      <c r="S911" s="23" t="s">
        <v>11183</v>
      </c>
      <c r="T911" s="37" t="s">
        <v>4074</v>
      </c>
      <c r="U911" t="s">
        <v>15235</v>
      </c>
      <c r="V911" s="237">
        <v>19</v>
      </c>
      <c r="W911">
        <v>41</v>
      </c>
      <c r="X911">
        <v>16</v>
      </c>
      <c r="Y911">
        <v>44</v>
      </c>
      <c r="Z911">
        <v>52</v>
      </c>
      <c r="AA911">
        <v>57</v>
      </c>
      <c r="AC911" s="26" t="str">
        <f t="shared" si="28"/>
        <v>19º41'16''</v>
      </c>
      <c r="AD911" s="26" t="str">
        <f t="shared" si="29"/>
        <v>44º52'57''</v>
      </c>
    </row>
    <row r="912" spans="1:30" ht="18" customHeight="1">
      <c r="A912" s="23">
        <v>4163</v>
      </c>
      <c r="B912" s="23">
        <v>4163</v>
      </c>
      <c r="C912" s="3">
        <v>41129</v>
      </c>
      <c r="D912" s="3">
        <v>41174</v>
      </c>
      <c r="E912" s="23" t="s">
        <v>1321</v>
      </c>
      <c r="F912" s="23" t="s">
        <v>1322</v>
      </c>
      <c r="G912" s="23" t="s">
        <v>1838</v>
      </c>
      <c r="H912" s="23" t="s">
        <v>8267</v>
      </c>
      <c r="I912" s="3">
        <v>41141</v>
      </c>
      <c r="J912" s="23" t="s">
        <v>6194</v>
      </c>
      <c r="K912" s="23" t="s">
        <v>6195</v>
      </c>
      <c r="L912" s="23" t="s">
        <v>4451</v>
      </c>
      <c r="M912" s="23" t="s">
        <v>15510</v>
      </c>
      <c r="N912" s="23" t="s">
        <v>8268</v>
      </c>
      <c r="O912" s="23" t="s">
        <v>8102</v>
      </c>
      <c r="P912" s="3">
        <v>41185</v>
      </c>
      <c r="Q912" s="23" t="s">
        <v>458</v>
      </c>
      <c r="R912" s="23" t="s">
        <v>11184</v>
      </c>
      <c r="S912" s="23" t="s">
        <v>11185</v>
      </c>
      <c r="T912" s="37" t="s">
        <v>4074</v>
      </c>
      <c r="U912" s="37" t="s">
        <v>458</v>
      </c>
      <c r="V912" s="237">
        <v>20</v>
      </c>
      <c r="W912">
        <v>58</v>
      </c>
      <c r="X912">
        <v>34</v>
      </c>
      <c r="Y912">
        <v>46</v>
      </c>
      <c r="Z912">
        <v>7</v>
      </c>
      <c r="AA912">
        <v>11</v>
      </c>
      <c r="AC912" s="26" t="str">
        <f t="shared" si="28"/>
        <v>20º58'34''</v>
      </c>
      <c r="AD912" s="26" t="str">
        <f t="shared" si="29"/>
        <v>46º7'11''</v>
      </c>
    </row>
    <row r="913" spans="1:30" ht="18" customHeight="1">
      <c r="A913" s="23">
        <v>4164</v>
      </c>
      <c r="B913" s="23">
        <v>4164</v>
      </c>
      <c r="C913" s="3">
        <v>41129</v>
      </c>
      <c r="D913" s="3">
        <v>41319</v>
      </c>
      <c r="E913" s="23" t="s">
        <v>1321</v>
      </c>
      <c r="F913" s="23" t="s">
        <v>1322</v>
      </c>
      <c r="G913" s="23" t="s">
        <v>6040</v>
      </c>
      <c r="H913" s="23" t="s">
        <v>16500</v>
      </c>
      <c r="I913" s="3">
        <v>41251</v>
      </c>
      <c r="J913" s="23" t="s">
        <v>15467</v>
      </c>
      <c r="K913" s="23" t="s">
        <v>15468</v>
      </c>
      <c r="L913" s="23" t="s">
        <v>6196</v>
      </c>
      <c r="M913" s="23" t="s">
        <v>6197</v>
      </c>
      <c r="N913" s="23" t="s">
        <v>16531</v>
      </c>
      <c r="O913" s="23" t="s">
        <v>4973</v>
      </c>
      <c r="P913" s="23">
        <v>41380</v>
      </c>
      <c r="Q913" s="23" t="s">
        <v>15469</v>
      </c>
      <c r="R913" s="23" t="s">
        <v>16501</v>
      </c>
      <c r="S913" s="23" t="s">
        <v>11186</v>
      </c>
      <c r="T913" s="37" t="s">
        <v>15024</v>
      </c>
      <c r="U913" s="37" t="s">
        <v>15116</v>
      </c>
      <c r="V913" s="237">
        <v>20</v>
      </c>
      <c r="W913" s="23">
        <v>54</v>
      </c>
      <c r="X913" s="23">
        <v>42</v>
      </c>
      <c r="Y913" s="23">
        <v>43</v>
      </c>
      <c r="Z913" s="23">
        <v>22</v>
      </c>
      <c r="AA913" s="23">
        <v>17</v>
      </c>
      <c r="AC913" s="26" t="str">
        <f t="shared" si="28"/>
        <v>20º54'42''</v>
      </c>
      <c r="AD913" s="26" t="str">
        <f t="shared" si="29"/>
        <v>43º22'17''</v>
      </c>
    </row>
    <row r="914" spans="1:30" ht="18" customHeight="1">
      <c r="A914" s="23">
        <v>4165</v>
      </c>
      <c r="B914" s="23">
        <v>4165</v>
      </c>
      <c r="C914" s="3">
        <v>41129</v>
      </c>
      <c r="D914" s="3">
        <v>41191</v>
      </c>
      <c r="E914" s="23" t="s">
        <v>1321</v>
      </c>
      <c r="F914" s="23" t="s">
        <v>1555</v>
      </c>
      <c r="G914" s="23" t="s">
        <v>4826</v>
      </c>
      <c r="H914" s="23" t="s">
        <v>12210</v>
      </c>
      <c r="I914" s="3">
        <v>41254</v>
      </c>
      <c r="J914" s="23" t="s">
        <v>8269</v>
      </c>
      <c r="K914" s="23" t="s">
        <v>6198</v>
      </c>
      <c r="L914" s="23" t="s">
        <v>6199</v>
      </c>
      <c r="M914" s="23" t="s">
        <v>6200</v>
      </c>
      <c r="N914" s="23" t="s">
        <v>12211</v>
      </c>
      <c r="O914" s="23" t="s">
        <v>12212</v>
      </c>
      <c r="P914" s="3">
        <v>41254</v>
      </c>
      <c r="Q914" s="37" t="s">
        <v>8562</v>
      </c>
      <c r="R914" s="23" t="s">
        <v>12213</v>
      </c>
      <c r="S914" s="23" t="s">
        <v>11187</v>
      </c>
      <c r="T914" t="s">
        <v>4074</v>
      </c>
      <c r="U914" t="s">
        <v>15067</v>
      </c>
      <c r="V914" s="237">
        <v>19</v>
      </c>
      <c r="W914">
        <v>53</v>
      </c>
      <c r="X914">
        <v>6</v>
      </c>
      <c r="Y914">
        <v>43</v>
      </c>
      <c r="Z914">
        <v>47</v>
      </c>
      <c r="AA914">
        <v>53</v>
      </c>
      <c r="AC914" s="26" t="str">
        <f t="shared" si="28"/>
        <v>19º53'6''</v>
      </c>
      <c r="AD914" s="26" t="str">
        <f t="shared" si="29"/>
        <v>43º47'53''</v>
      </c>
    </row>
    <row r="915" spans="1:30" ht="18" customHeight="1">
      <c r="A915" s="23">
        <v>4166</v>
      </c>
      <c r="B915" s="23">
        <v>4166</v>
      </c>
      <c r="C915" s="3">
        <v>41129</v>
      </c>
      <c r="D915" s="3">
        <v>41191</v>
      </c>
      <c r="E915" s="23" t="s">
        <v>1321</v>
      </c>
      <c r="F915" s="23" t="s">
        <v>1555</v>
      </c>
      <c r="G915" s="23" t="s">
        <v>4826</v>
      </c>
      <c r="H915" s="23" t="s">
        <v>6931</v>
      </c>
      <c r="I915" s="3">
        <v>41155</v>
      </c>
      <c r="J915" s="23" t="s">
        <v>6201</v>
      </c>
      <c r="K915" s="23" t="s">
        <v>6202</v>
      </c>
      <c r="L915" s="23" t="s">
        <v>6203</v>
      </c>
      <c r="M915" s="23" t="s">
        <v>6204</v>
      </c>
      <c r="N915" s="23" t="s">
        <v>11188</v>
      </c>
      <c r="O915" s="23" t="s">
        <v>11189</v>
      </c>
      <c r="P915" s="3">
        <v>41243</v>
      </c>
      <c r="Q915" s="37" t="s">
        <v>8563</v>
      </c>
      <c r="R915" s="23" t="s">
        <v>11190</v>
      </c>
      <c r="S915" s="23" t="s">
        <v>11191</v>
      </c>
      <c r="T915" t="s">
        <v>4074</v>
      </c>
      <c r="U915" t="s">
        <v>15216</v>
      </c>
      <c r="V915" s="237">
        <v>19</v>
      </c>
      <c r="W915">
        <v>53</v>
      </c>
      <c r="X915">
        <v>36</v>
      </c>
      <c r="Y915">
        <v>43</v>
      </c>
      <c r="Z915">
        <v>48</v>
      </c>
      <c r="AA915">
        <v>40</v>
      </c>
      <c r="AC915" s="26" t="str">
        <f t="shared" si="28"/>
        <v>19º53'36''</v>
      </c>
      <c r="AD915" s="26" t="str">
        <f t="shared" si="29"/>
        <v>43º48'40''</v>
      </c>
    </row>
    <row r="916" spans="1:30" ht="18" customHeight="1">
      <c r="A916" s="23">
        <v>4167</v>
      </c>
      <c r="B916" s="23">
        <v>4167</v>
      </c>
      <c r="C916" s="3">
        <v>41129</v>
      </c>
      <c r="D916" s="3">
        <v>41174</v>
      </c>
      <c r="E916" s="23" t="s">
        <v>1321</v>
      </c>
      <c r="F916" s="23" t="s">
        <v>1555</v>
      </c>
      <c r="G916" s="23" t="s">
        <v>4826</v>
      </c>
      <c r="H916" s="23" t="s">
        <v>7318</v>
      </c>
      <c r="I916" s="3">
        <v>41163</v>
      </c>
      <c r="J916" s="23" t="s">
        <v>6205</v>
      </c>
      <c r="K916" s="23" t="s">
        <v>6206</v>
      </c>
      <c r="L916" s="23" t="s">
        <v>6207</v>
      </c>
      <c r="M916" s="23" t="s">
        <v>16264</v>
      </c>
      <c r="N916" s="23" t="s">
        <v>7319</v>
      </c>
      <c r="O916" s="23" t="s">
        <v>3786</v>
      </c>
      <c r="P916" s="3">
        <v>41164</v>
      </c>
      <c r="Q916" s="23" t="s">
        <v>458</v>
      </c>
      <c r="R916" s="23" t="s">
        <v>11192</v>
      </c>
      <c r="S916" s="23" t="s">
        <v>11193</v>
      </c>
      <c r="T916" s="37" t="s">
        <v>4074</v>
      </c>
      <c r="U916" t="s">
        <v>3435</v>
      </c>
      <c r="V916" s="237">
        <v>19</v>
      </c>
      <c r="W916">
        <v>51</v>
      </c>
      <c r="X916">
        <v>47</v>
      </c>
      <c r="Y916">
        <v>43</v>
      </c>
      <c r="Z916">
        <v>52</v>
      </c>
      <c r="AA916">
        <v>3</v>
      </c>
      <c r="AC916" s="26" t="str">
        <f t="shared" si="28"/>
        <v>19º51'47''</v>
      </c>
      <c r="AD916" s="26" t="str">
        <f t="shared" si="29"/>
        <v>43º52'3''</v>
      </c>
    </row>
    <row r="917" spans="1:30" ht="18" customHeight="1">
      <c r="A917" s="23">
        <v>4168</v>
      </c>
      <c r="B917" s="23">
        <v>4168</v>
      </c>
      <c r="C917" s="3">
        <v>41129</v>
      </c>
      <c r="D917" s="3">
        <v>41174</v>
      </c>
      <c r="E917" s="23" t="s">
        <v>1321</v>
      </c>
      <c r="F917" s="23" t="s">
        <v>1555</v>
      </c>
      <c r="G917" s="23" t="s">
        <v>4826</v>
      </c>
      <c r="H917" s="23" t="s">
        <v>8270</v>
      </c>
      <c r="I917" s="3">
        <v>41186</v>
      </c>
      <c r="J917" s="23" t="s">
        <v>8271</v>
      </c>
      <c r="K917" s="23" t="s">
        <v>6208</v>
      </c>
      <c r="L917" s="23" t="s">
        <v>6209</v>
      </c>
      <c r="M917" s="23" t="s">
        <v>6210</v>
      </c>
      <c r="N917" s="23" t="s">
        <v>8391</v>
      </c>
      <c r="O917" s="23" t="s">
        <v>3786</v>
      </c>
      <c r="P917" s="3">
        <v>41198</v>
      </c>
      <c r="Q917" s="23" t="s">
        <v>458</v>
      </c>
      <c r="R917" s="23" t="s">
        <v>11194</v>
      </c>
      <c r="S917" s="23" t="s">
        <v>11195</v>
      </c>
      <c r="T917" s="37" t="s">
        <v>4074</v>
      </c>
      <c r="U917" t="s">
        <v>15150</v>
      </c>
      <c r="V917" s="237">
        <v>19</v>
      </c>
      <c r="W917">
        <v>52</v>
      </c>
      <c r="X917">
        <v>29</v>
      </c>
      <c r="Y917">
        <v>43</v>
      </c>
      <c r="Z917">
        <v>52</v>
      </c>
      <c r="AA917">
        <v>26</v>
      </c>
      <c r="AC917" s="26" t="str">
        <f t="shared" si="28"/>
        <v>19º52'29''</v>
      </c>
      <c r="AD917" s="26" t="str">
        <f t="shared" si="29"/>
        <v>43º52'26''</v>
      </c>
    </row>
    <row r="918" spans="1:30" ht="18" customHeight="1">
      <c r="A918" s="23">
        <v>4170</v>
      </c>
      <c r="B918" s="23">
        <v>4170</v>
      </c>
      <c r="C918" s="3">
        <v>41129</v>
      </c>
      <c r="D918" s="3">
        <v>41174</v>
      </c>
      <c r="E918" s="23" t="s">
        <v>1321</v>
      </c>
      <c r="F918" s="23" t="s">
        <v>1555</v>
      </c>
      <c r="G918" s="23" t="s">
        <v>4826</v>
      </c>
      <c r="H918" s="23" t="s">
        <v>7320</v>
      </c>
      <c r="I918" s="3">
        <v>41165</v>
      </c>
      <c r="J918" s="23" t="s">
        <v>6211</v>
      </c>
      <c r="K918" s="23" t="s">
        <v>6212</v>
      </c>
      <c r="L918" s="23" t="s">
        <v>6213</v>
      </c>
      <c r="M918" s="23" t="s">
        <v>6214</v>
      </c>
      <c r="N918" s="23" t="s">
        <v>9119</v>
      </c>
      <c r="O918" s="23" t="s">
        <v>3786</v>
      </c>
      <c r="P918" s="3">
        <v>41172</v>
      </c>
      <c r="Q918" s="23" t="s">
        <v>7701</v>
      </c>
      <c r="R918" s="23" t="s">
        <v>11196</v>
      </c>
      <c r="S918" s="23" t="s">
        <v>11197</v>
      </c>
      <c r="T918" t="s">
        <v>4074</v>
      </c>
      <c r="U918" t="s">
        <v>3435</v>
      </c>
      <c r="V918" s="237">
        <v>19</v>
      </c>
      <c r="W918">
        <v>49</v>
      </c>
      <c r="X918">
        <v>49</v>
      </c>
      <c r="Y918">
        <v>43</v>
      </c>
      <c r="Z918">
        <v>50</v>
      </c>
      <c r="AA918">
        <v>32</v>
      </c>
      <c r="AC918" s="26" t="str">
        <f t="shared" si="28"/>
        <v>19º49'49''</v>
      </c>
      <c r="AD918" s="26" t="str">
        <f t="shared" si="29"/>
        <v>43º50'32''</v>
      </c>
    </row>
    <row r="919" spans="1:30" ht="18" customHeight="1">
      <c r="A919" s="23">
        <v>4171</v>
      </c>
      <c r="B919" s="23">
        <v>4171</v>
      </c>
      <c r="C919" s="3">
        <v>41129</v>
      </c>
      <c r="D919" s="3">
        <v>41174</v>
      </c>
      <c r="E919" s="23" t="s">
        <v>1321</v>
      </c>
      <c r="F919" s="23" t="s">
        <v>1555</v>
      </c>
      <c r="G919" s="23" t="s">
        <v>4826</v>
      </c>
      <c r="H919" s="23" t="s">
        <v>7964</v>
      </c>
      <c r="I919" s="3">
        <v>41179</v>
      </c>
      <c r="J919" s="23" t="s">
        <v>6215</v>
      </c>
      <c r="K919" s="23" t="s">
        <v>6216</v>
      </c>
      <c r="L919" s="23" t="s">
        <v>6209</v>
      </c>
      <c r="M919" s="23" t="s">
        <v>6217</v>
      </c>
      <c r="N919" s="23" t="s">
        <v>8611</v>
      </c>
      <c r="O919" s="23" t="s">
        <v>3786</v>
      </c>
      <c r="P919" s="3">
        <v>41197</v>
      </c>
      <c r="Q919" s="23" t="s">
        <v>458</v>
      </c>
      <c r="R919" s="23" t="s">
        <v>11198</v>
      </c>
      <c r="S919" s="23" t="s">
        <v>11199</v>
      </c>
      <c r="T919" s="37" t="s">
        <v>4074</v>
      </c>
      <c r="U919" t="s">
        <v>15035</v>
      </c>
      <c r="V919" s="237">
        <v>19</v>
      </c>
      <c r="W919">
        <v>59</v>
      </c>
      <c r="X919">
        <v>14</v>
      </c>
      <c r="Y919">
        <v>44</v>
      </c>
      <c r="Z919">
        <v>2</v>
      </c>
      <c r="AA919">
        <v>15</v>
      </c>
      <c r="AC919" s="26" t="str">
        <f t="shared" si="28"/>
        <v>19º59'14''</v>
      </c>
      <c r="AD919" s="26" t="str">
        <f t="shared" si="29"/>
        <v>44º2'15''</v>
      </c>
    </row>
    <row r="920" spans="1:30" ht="18" customHeight="1">
      <c r="A920" s="23">
        <v>4172</v>
      </c>
      <c r="B920" s="23">
        <v>4172</v>
      </c>
      <c r="C920" s="3">
        <v>41129</v>
      </c>
      <c r="D920" s="3">
        <v>41174</v>
      </c>
      <c r="E920" s="23" t="s">
        <v>1321</v>
      </c>
      <c r="F920" s="23" t="s">
        <v>1555</v>
      </c>
      <c r="G920" s="23" t="s">
        <v>4826</v>
      </c>
      <c r="H920" s="23" t="s">
        <v>8272</v>
      </c>
      <c r="I920" s="3">
        <v>41185</v>
      </c>
      <c r="J920" s="23" t="s">
        <v>6218</v>
      </c>
      <c r="K920" s="23" t="s">
        <v>6219</v>
      </c>
      <c r="L920" s="23" t="s">
        <v>6220</v>
      </c>
      <c r="M920" s="23" t="s">
        <v>6221</v>
      </c>
      <c r="N920" s="23" t="s">
        <v>8273</v>
      </c>
      <c r="O920" s="23" t="s">
        <v>6727</v>
      </c>
      <c r="P920" s="3">
        <v>41186</v>
      </c>
      <c r="Q920" s="23" t="s">
        <v>458</v>
      </c>
      <c r="R920" s="23" t="s">
        <v>11200</v>
      </c>
      <c r="S920" s="23" t="s">
        <v>11201</v>
      </c>
      <c r="T920" s="37" t="s">
        <v>4074</v>
      </c>
      <c r="U920" t="s">
        <v>15202</v>
      </c>
      <c r="V920" s="237">
        <v>19</v>
      </c>
      <c r="W920">
        <v>53</v>
      </c>
      <c r="X920">
        <v>14</v>
      </c>
      <c r="Y920">
        <v>43</v>
      </c>
      <c r="Z920">
        <v>51</v>
      </c>
      <c r="AA920">
        <v>39</v>
      </c>
      <c r="AC920" s="26" t="str">
        <f t="shared" si="28"/>
        <v>19º53'14''</v>
      </c>
      <c r="AD920" s="26" t="str">
        <f t="shared" si="29"/>
        <v>43º51'39''</v>
      </c>
    </row>
    <row r="921" spans="1:30" ht="18" customHeight="1">
      <c r="A921" s="23">
        <v>4173</v>
      </c>
      <c r="B921" s="23">
        <v>4173</v>
      </c>
      <c r="C921" s="3">
        <v>41129</v>
      </c>
      <c r="D921" s="3">
        <v>41174</v>
      </c>
      <c r="E921" s="23" t="s">
        <v>1321</v>
      </c>
      <c r="F921" s="23" t="s">
        <v>1555</v>
      </c>
      <c r="G921" s="23" t="s">
        <v>4826</v>
      </c>
      <c r="H921" s="23" t="s">
        <v>8274</v>
      </c>
      <c r="I921" s="3">
        <v>41184</v>
      </c>
      <c r="J921" s="23" t="s">
        <v>6222</v>
      </c>
      <c r="K921" s="23" t="s">
        <v>6223</v>
      </c>
      <c r="L921" s="23" t="s">
        <v>5266</v>
      </c>
      <c r="M921" s="23" t="s">
        <v>16042</v>
      </c>
      <c r="N921" s="23" t="s">
        <v>8275</v>
      </c>
      <c r="O921" s="23" t="s">
        <v>6358</v>
      </c>
      <c r="P921" s="3">
        <v>41184</v>
      </c>
      <c r="Q921" s="23" t="s">
        <v>16043</v>
      </c>
      <c r="R921" s="23" t="s">
        <v>11202</v>
      </c>
      <c r="S921" s="23" t="s">
        <v>11203</v>
      </c>
      <c r="T921" s="37" t="s">
        <v>4074</v>
      </c>
      <c r="U921" s="23" t="s">
        <v>458</v>
      </c>
      <c r="V921" s="237">
        <v>19</v>
      </c>
      <c r="W921">
        <v>52</v>
      </c>
      <c r="X921">
        <v>35</v>
      </c>
      <c r="Y921">
        <v>43</v>
      </c>
      <c r="Z921">
        <v>51</v>
      </c>
      <c r="AA921">
        <v>56</v>
      </c>
      <c r="AC921" s="26" t="str">
        <f t="shared" si="28"/>
        <v>19º52'35''</v>
      </c>
      <c r="AD921" s="26" t="str">
        <f t="shared" si="29"/>
        <v>43º51'56''</v>
      </c>
    </row>
    <row r="922" spans="1:30" ht="18" customHeight="1">
      <c r="A922" s="23">
        <v>4174</v>
      </c>
      <c r="B922" s="23">
        <v>4174</v>
      </c>
      <c r="C922" s="3">
        <v>41129</v>
      </c>
      <c r="D922" s="3">
        <v>41174</v>
      </c>
      <c r="E922" s="23" t="s">
        <v>1321</v>
      </c>
      <c r="F922" s="23" t="s">
        <v>1555</v>
      </c>
      <c r="G922" s="23" t="s">
        <v>4826</v>
      </c>
      <c r="H922" s="23" t="s">
        <v>8276</v>
      </c>
      <c r="I922" s="3">
        <v>41185</v>
      </c>
      <c r="J922" s="23" t="s">
        <v>6224</v>
      </c>
      <c r="K922" s="23" t="s">
        <v>6225</v>
      </c>
      <c r="L922" s="23" t="s">
        <v>6226</v>
      </c>
      <c r="M922" s="23" t="s">
        <v>6227</v>
      </c>
      <c r="N922" s="23" t="s">
        <v>8392</v>
      </c>
      <c r="O922" s="23" t="s">
        <v>3785</v>
      </c>
      <c r="P922" s="3">
        <v>41187</v>
      </c>
      <c r="Q922" s="23" t="s">
        <v>458</v>
      </c>
      <c r="R922" s="23" t="s">
        <v>11204</v>
      </c>
      <c r="S922" s="23" t="s">
        <v>11205</v>
      </c>
      <c r="T922" s="37" t="s">
        <v>4074</v>
      </c>
      <c r="U922" t="s">
        <v>3435</v>
      </c>
      <c r="V922" s="237">
        <v>19</v>
      </c>
      <c r="W922">
        <v>53</v>
      </c>
      <c r="X922">
        <v>44</v>
      </c>
      <c r="Y922">
        <v>43</v>
      </c>
      <c r="Z922">
        <v>48</v>
      </c>
      <c r="AA922">
        <v>33</v>
      </c>
      <c r="AC922" s="26" t="str">
        <f t="shared" si="28"/>
        <v>19º53'44''</v>
      </c>
      <c r="AD922" s="26" t="str">
        <f t="shared" si="29"/>
        <v>43º48'33''</v>
      </c>
    </row>
    <row r="923" spans="1:30" ht="18" customHeight="1">
      <c r="A923" s="23">
        <v>4169</v>
      </c>
      <c r="B923" s="23">
        <v>4169</v>
      </c>
      <c r="C923" s="3">
        <v>41129</v>
      </c>
      <c r="D923" s="3">
        <v>41174</v>
      </c>
      <c r="E923" s="23" t="s">
        <v>1321</v>
      </c>
      <c r="F923" s="23" t="s">
        <v>1555</v>
      </c>
      <c r="G923" s="23" t="s">
        <v>4826</v>
      </c>
      <c r="H923" s="23" t="s">
        <v>8277</v>
      </c>
      <c r="I923" s="3">
        <v>41184</v>
      </c>
      <c r="J923" s="23" t="s">
        <v>6286</v>
      </c>
      <c r="K923" s="23" t="s">
        <v>6287</v>
      </c>
      <c r="L923" s="23" t="s">
        <v>6288</v>
      </c>
      <c r="M923" s="23" t="s">
        <v>6289</v>
      </c>
      <c r="N923" s="23" t="s">
        <v>8541</v>
      </c>
      <c r="O923" s="23" t="s">
        <v>3785</v>
      </c>
      <c r="P923" s="3">
        <v>41193</v>
      </c>
      <c r="Q923" s="23" t="s">
        <v>458</v>
      </c>
      <c r="R923" s="23" t="s">
        <v>11206</v>
      </c>
      <c r="S923" s="23" t="s">
        <v>11207</v>
      </c>
      <c r="T923" s="37" t="s">
        <v>4074</v>
      </c>
      <c r="U923" t="s">
        <v>3435</v>
      </c>
      <c r="V923" s="237">
        <v>19</v>
      </c>
      <c r="W923">
        <v>53</v>
      </c>
      <c r="X923">
        <v>10</v>
      </c>
      <c r="Y923">
        <v>43</v>
      </c>
      <c r="Z923">
        <v>52</v>
      </c>
      <c r="AA923">
        <v>39</v>
      </c>
      <c r="AC923" s="26" t="str">
        <f t="shared" si="28"/>
        <v>19º53'10''</v>
      </c>
      <c r="AD923" s="26" t="str">
        <f t="shared" si="29"/>
        <v>43º52'39''</v>
      </c>
    </row>
    <row r="924" spans="1:30" ht="18" customHeight="1">
      <c r="A924" s="23">
        <v>4150</v>
      </c>
      <c r="B924" s="23">
        <v>4150</v>
      </c>
      <c r="C924" s="3">
        <v>41129</v>
      </c>
      <c r="D924" s="3">
        <v>41174</v>
      </c>
      <c r="E924" s="23" t="s">
        <v>1321</v>
      </c>
      <c r="F924" s="23" t="s">
        <v>1322</v>
      </c>
      <c r="G924" s="23" t="s">
        <v>6290</v>
      </c>
      <c r="H924" s="23" t="s">
        <v>8278</v>
      </c>
      <c r="I924" s="3">
        <v>41162</v>
      </c>
      <c r="J924" s="23" t="s">
        <v>6291</v>
      </c>
      <c r="K924" s="23" t="s">
        <v>6292</v>
      </c>
      <c r="L924" s="23" t="s">
        <v>6293</v>
      </c>
      <c r="M924" s="23" t="s">
        <v>6294</v>
      </c>
      <c r="N924" s="23" t="s">
        <v>5342</v>
      </c>
      <c r="O924" s="23" t="s">
        <v>458</v>
      </c>
      <c r="P924" s="3">
        <v>41187</v>
      </c>
      <c r="Q924" s="23" t="s">
        <v>458</v>
      </c>
      <c r="R924" s="23" t="s">
        <v>11208</v>
      </c>
      <c r="S924" s="23" t="s">
        <v>11209</v>
      </c>
      <c r="T924" s="37" t="s">
        <v>4074</v>
      </c>
      <c r="U924" s="23" t="s">
        <v>458</v>
      </c>
      <c r="V924" s="237">
        <v>22</v>
      </c>
      <c r="W924">
        <v>28</v>
      </c>
      <c r="X924">
        <v>6</v>
      </c>
      <c r="Y924">
        <v>46</v>
      </c>
      <c r="Z924">
        <v>8</v>
      </c>
      <c r="AA924">
        <v>55</v>
      </c>
      <c r="AC924" s="26" t="str">
        <f t="shared" si="28"/>
        <v>22º28'6''</v>
      </c>
      <c r="AD924" s="26" t="str">
        <f t="shared" si="29"/>
        <v>46º8'55''</v>
      </c>
    </row>
    <row r="925" spans="1:30" ht="18" customHeight="1">
      <c r="A925" s="23">
        <v>4151</v>
      </c>
      <c r="B925" s="23">
        <v>4151</v>
      </c>
      <c r="C925" s="3">
        <v>41129</v>
      </c>
      <c r="D925" s="3">
        <v>41174</v>
      </c>
      <c r="E925" s="23" t="s">
        <v>1321</v>
      </c>
      <c r="F925" s="23" t="s">
        <v>1322</v>
      </c>
      <c r="G925" s="23" t="s">
        <v>6290</v>
      </c>
      <c r="H925" s="23" t="s">
        <v>8393</v>
      </c>
      <c r="I925" s="3">
        <v>41169</v>
      </c>
      <c r="J925" s="23" t="s">
        <v>6295</v>
      </c>
      <c r="K925" s="23" t="s">
        <v>6296</v>
      </c>
      <c r="L925" s="23" t="s">
        <v>6293</v>
      </c>
      <c r="M925" s="23" t="s">
        <v>6297</v>
      </c>
      <c r="N925" s="23" t="s">
        <v>8394</v>
      </c>
      <c r="O925" s="23" t="s">
        <v>7489</v>
      </c>
      <c r="P925" s="3">
        <v>41187</v>
      </c>
      <c r="Q925" s="23" t="s">
        <v>458</v>
      </c>
      <c r="R925" s="23" t="s">
        <v>11210</v>
      </c>
      <c r="S925" s="23" t="s">
        <v>11211</v>
      </c>
      <c r="T925" s="37" t="s">
        <v>4074</v>
      </c>
      <c r="U925" t="s">
        <v>15236</v>
      </c>
      <c r="V925" s="237">
        <v>22</v>
      </c>
      <c r="W925">
        <v>28</v>
      </c>
      <c r="X925">
        <v>24</v>
      </c>
      <c r="Y925">
        <v>46</v>
      </c>
      <c r="Z925">
        <v>8</v>
      </c>
      <c r="AA925">
        <v>40</v>
      </c>
      <c r="AC925" s="26" t="str">
        <f t="shared" si="28"/>
        <v>22º28'24''</v>
      </c>
      <c r="AD925" s="26" t="str">
        <f t="shared" si="29"/>
        <v>46º8'40''</v>
      </c>
    </row>
    <row r="926" spans="1:30" ht="18" customHeight="1">
      <c r="A926" s="23">
        <v>4152</v>
      </c>
      <c r="B926" s="23">
        <v>4152</v>
      </c>
      <c r="C926" s="3">
        <v>41129</v>
      </c>
      <c r="D926" s="3">
        <v>41174</v>
      </c>
      <c r="E926" s="23" t="s">
        <v>1321</v>
      </c>
      <c r="F926" s="23" t="s">
        <v>1322</v>
      </c>
      <c r="G926" s="23" t="s">
        <v>6290</v>
      </c>
      <c r="H926" s="23" t="s">
        <v>7702</v>
      </c>
      <c r="I926" s="3">
        <v>41173</v>
      </c>
      <c r="J926" s="23" t="s">
        <v>6298</v>
      </c>
      <c r="K926" s="23" t="s">
        <v>6299</v>
      </c>
      <c r="L926" s="23" t="s">
        <v>6293</v>
      </c>
      <c r="M926" s="23" t="s">
        <v>6300</v>
      </c>
      <c r="N926" s="23" t="s">
        <v>7797</v>
      </c>
      <c r="O926" s="23" t="s">
        <v>7489</v>
      </c>
      <c r="P926" s="3">
        <v>41177</v>
      </c>
      <c r="Q926" s="23" t="s">
        <v>458</v>
      </c>
      <c r="R926" s="23" t="s">
        <v>11008</v>
      </c>
      <c r="S926" s="23" t="s">
        <v>11212</v>
      </c>
      <c r="T926" s="37" t="s">
        <v>4074</v>
      </c>
      <c r="U926" s="23" t="s">
        <v>458</v>
      </c>
      <c r="V926" s="237">
        <v>22</v>
      </c>
      <c r="W926">
        <v>28</v>
      </c>
      <c r="X926">
        <v>9</v>
      </c>
      <c r="Y926">
        <v>45</v>
      </c>
      <c r="Z926">
        <v>8</v>
      </c>
      <c r="AA926">
        <v>54</v>
      </c>
      <c r="AC926" s="26" t="str">
        <f t="shared" si="28"/>
        <v>22º28'9''</v>
      </c>
      <c r="AD926" s="26" t="str">
        <f t="shared" si="29"/>
        <v>45º8'54''</v>
      </c>
    </row>
    <row r="927" spans="1:30" ht="18" customHeight="1">
      <c r="A927" s="23">
        <v>4153</v>
      </c>
      <c r="B927" s="23">
        <v>4153</v>
      </c>
      <c r="C927" s="3">
        <v>41129</v>
      </c>
      <c r="D927" s="3">
        <v>41174</v>
      </c>
      <c r="E927" s="23" t="s">
        <v>1321</v>
      </c>
      <c r="F927" s="23" t="s">
        <v>1322</v>
      </c>
      <c r="G927" s="23" t="s">
        <v>5994</v>
      </c>
      <c r="H927" s="23" t="s">
        <v>7703</v>
      </c>
      <c r="I927" s="3">
        <v>41169</v>
      </c>
      <c r="J927" s="23" t="s">
        <v>6301</v>
      </c>
      <c r="K927" s="23" t="s">
        <v>6302</v>
      </c>
      <c r="L927" s="23" t="s">
        <v>5997</v>
      </c>
      <c r="M927" s="23" t="s">
        <v>6303</v>
      </c>
      <c r="N927" s="23" t="s">
        <v>7704</v>
      </c>
      <c r="O927" s="23" t="s">
        <v>5712</v>
      </c>
      <c r="P927" s="3">
        <v>41172</v>
      </c>
      <c r="Q927" s="23" t="s">
        <v>458</v>
      </c>
      <c r="R927" s="23" t="s">
        <v>11213</v>
      </c>
      <c r="S927" s="23" t="s">
        <v>11214</v>
      </c>
      <c r="T927" s="37" t="s">
        <v>4074</v>
      </c>
      <c r="U927" t="s">
        <v>15117</v>
      </c>
      <c r="V927" s="237">
        <v>19</v>
      </c>
      <c r="W927">
        <v>41</v>
      </c>
      <c r="X927">
        <v>43</v>
      </c>
      <c r="Y927">
        <v>46</v>
      </c>
      <c r="Z927">
        <v>10</v>
      </c>
      <c r="AA927">
        <v>31</v>
      </c>
      <c r="AC927" s="26" t="str">
        <f t="shared" si="28"/>
        <v>19º41'43''</v>
      </c>
      <c r="AD927" s="26" t="str">
        <f t="shared" si="29"/>
        <v>46º10'31''</v>
      </c>
    </row>
    <row r="928" spans="1:30" ht="18" customHeight="1">
      <c r="A928" s="23">
        <v>4154</v>
      </c>
      <c r="B928" s="23">
        <v>4154</v>
      </c>
      <c r="C928" s="3">
        <v>41129</v>
      </c>
      <c r="D928" s="3">
        <v>41174</v>
      </c>
      <c r="E928" s="23" t="s">
        <v>1321</v>
      </c>
      <c r="F928" s="23" t="s">
        <v>1322</v>
      </c>
      <c r="G928" s="23" t="s">
        <v>5994</v>
      </c>
      <c r="H928" s="23" t="s">
        <v>8279</v>
      </c>
      <c r="I928" s="3">
        <v>41169</v>
      </c>
      <c r="J928" s="23" t="s">
        <v>6304</v>
      </c>
      <c r="K928" s="23" t="s">
        <v>6305</v>
      </c>
      <c r="L928" s="23" t="s">
        <v>5997</v>
      </c>
      <c r="M928" s="23" t="s">
        <v>6303</v>
      </c>
      <c r="N928" s="23" t="s">
        <v>8280</v>
      </c>
      <c r="O928" s="23" t="s">
        <v>7306</v>
      </c>
      <c r="P928" s="3">
        <v>41185</v>
      </c>
      <c r="Q928" s="23" t="s">
        <v>458</v>
      </c>
      <c r="R928" s="23" t="s">
        <v>11215</v>
      </c>
      <c r="S928" s="23" t="s">
        <v>11216</v>
      </c>
      <c r="T928" s="37" t="s">
        <v>4074</v>
      </c>
      <c r="U928" s="23" t="s">
        <v>458</v>
      </c>
      <c r="V928" s="237">
        <v>19</v>
      </c>
      <c r="W928">
        <v>41</v>
      </c>
      <c r="X928">
        <v>40</v>
      </c>
      <c r="Y928">
        <v>46</v>
      </c>
      <c r="Z928">
        <v>9</v>
      </c>
      <c r="AA928">
        <v>53</v>
      </c>
      <c r="AC928" s="26" t="str">
        <f t="shared" si="28"/>
        <v>19º41'40''</v>
      </c>
      <c r="AD928" s="26" t="str">
        <f t="shared" si="29"/>
        <v>46º9'53''</v>
      </c>
    </row>
    <row r="929" spans="1:30" ht="18" customHeight="1">
      <c r="A929" s="23">
        <v>4155</v>
      </c>
      <c r="B929" s="23">
        <v>4155</v>
      </c>
      <c r="C929" s="3">
        <v>41129</v>
      </c>
      <c r="D929" s="3">
        <v>41174</v>
      </c>
      <c r="E929" s="23" t="s">
        <v>1321</v>
      </c>
      <c r="F929" s="23" t="s">
        <v>1322</v>
      </c>
      <c r="G929" s="23" t="s">
        <v>5994</v>
      </c>
      <c r="H929" s="23" t="s">
        <v>7705</v>
      </c>
      <c r="I929" s="3">
        <v>41169</v>
      </c>
      <c r="J929" s="23" t="s">
        <v>6306</v>
      </c>
      <c r="K929" s="23" t="s">
        <v>6307</v>
      </c>
      <c r="L929" s="23" t="s">
        <v>5997</v>
      </c>
      <c r="M929" s="23" t="s">
        <v>6303</v>
      </c>
      <c r="N929" s="23" t="s">
        <v>7706</v>
      </c>
      <c r="O929" s="23" t="s">
        <v>5712</v>
      </c>
      <c r="P929" s="3">
        <v>41173</v>
      </c>
      <c r="Q929" s="23" t="s">
        <v>458</v>
      </c>
      <c r="R929" s="23" t="s">
        <v>11217</v>
      </c>
      <c r="S929" s="23" t="s">
        <v>11218</v>
      </c>
      <c r="T929" s="37" t="s">
        <v>4074</v>
      </c>
      <c r="U929" t="s">
        <v>15033</v>
      </c>
      <c r="V929" s="237">
        <v>19</v>
      </c>
      <c r="W929">
        <v>42</v>
      </c>
      <c r="X929">
        <v>19</v>
      </c>
      <c r="Y929">
        <v>46</v>
      </c>
      <c r="Z929">
        <v>10</v>
      </c>
      <c r="AA929">
        <v>39</v>
      </c>
      <c r="AC929" s="26" t="str">
        <f t="shared" si="28"/>
        <v>19º42'19''</v>
      </c>
      <c r="AD929" s="26" t="str">
        <f t="shared" si="29"/>
        <v>46º10'39''</v>
      </c>
    </row>
    <row r="930" spans="1:30" ht="18" customHeight="1">
      <c r="A930" s="23">
        <v>4159</v>
      </c>
      <c r="B930" s="23">
        <v>4159</v>
      </c>
      <c r="C930" s="3">
        <v>41129</v>
      </c>
      <c r="D930" s="3">
        <v>41174</v>
      </c>
      <c r="E930" s="23" t="s">
        <v>1321</v>
      </c>
      <c r="F930" s="23" t="s">
        <v>1322</v>
      </c>
      <c r="G930" s="23" t="s">
        <v>1838</v>
      </c>
      <c r="H930" s="23" t="s">
        <v>8281</v>
      </c>
      <c r="I930" s="3">
        <v>41184</v>
      </c>
      <c r="J930" s="23" t="s">
        <v>6308</v>
      </c>
      <c r="K930" s="23" t="s">
        <v>6309</v>
      </c>
      <c r="L930" s="23" t="s">
        <v>4451</v>
      </c>
      <c r="M930" s="23" t="s">
        <v>6310</v>
      </c>
      <c r="N930" s="23" t="s">
        <v>8412</v>
      </c>
      <c r="O930" s="23" t="s">
        <v>8102</v>
      </c>
      <c r="P930" s="3">
        <v>41191</v>
      </c>
      <c r="Q930" s="23" t="s">
        <v>458</v>
      </c>
      <c r="R930" s="23" t="s">
        <v>11219</v>
      </c>
      <c r="S930" s="23" t="s">
        <v>11220</v>
      </c>
      <c r="T930" s="37" t="s">
        <v>4074</v>
      </c>
      <c r="U930" t="s">
        <v>15035</v>
      </c>
      <c r="V930" s="237">
        <v>20</v>
      </c>
      <c r="W930">
        <v>58</v>
      </c>
      <c r="X930">
        <v>39</v>
      </c>
      <c r="Y930">
        <v>46</v>
      </c>
      <c r="Z930">
        <v>7</v>
      </c>
      <c r="AA930">
        <v>31</v>
      </c>
      <c r="AC930" s="26" t="str">
        <f t="shared" si="28"/>
        <v>20º58'39''</v>
      </c>
      <c r="AD930" s="26" t="str">
        <f t="shared" si="29"/>
        <v>46º7'31''</v>
      </c>
    </row>
    <row r="931" spans="1:30" ht="18" customHeight="1">
      <c r="A931" s="23">
        <v>4160</v>
      </c>
      <c r="B931" s="23">
        <v>4160</v>
      </c>
      <c r="C931" s="3">
        <v>41129</v>
      </c>
      <c r="D931" s="3">
        <v>41174</v>
      </c>
      <c r="E931" s="23" t="s">
        <v>1321</v>
      </c>
      <c r="F931" s="23" t="s">
        <v>1322</v>
      </c>
      <c r="G931" s="23" t="s">
        <v>1838</v>
      </c>
      <c r="H931" s="23" t="s">
        <v>8282</v>
      </c>
      <c r="I931" s="3">
        <v>41185</v>
      </c>
      <c r="J931" s="23" t="s">
        <v>6311</v>
      </c>
      <c r="K931" s="23" t="s">
        <v>6312</v>
      </c>
      <c r="L931" s="23" t="s">
        <v>4451</v>
      </c>
      <c r="M931" s="23" t="s">
        <v>6313</v>
      </c>
      <c r="N931" s="23" t="s">
        <v>8395</v>
      </c>
      <c r="O931" s="23" t="s">
        <v>8102</v>
      </c>
      <c r="P931" s="3">
        <v>41187</v>
      </c>
      <c r="Q931" s="23" t="s">
        <v>458</v>
      </c>
      <c r="R931" s="23" t="s">
        <v>11221</v>
      </c>
      <c r="S931" s="23" t="s">
        <v>11222</v>
      </c>
      <c r="T931" s="37" t="s">
        <v>4074</v>
      </c>
      <c r="U931" s="23" t="s">
        <v>458</v>
      </c>
      <c r="V931" s="237">
        <v>20</v>
      </c>
      <c r="W931">
        <v>58</v>
      </c>
      <c r="X931">
        <v>29</v>
      </c>
      <c r="Y931">
        <v>46</v>
      </c>
      <c r="Z931">
        <v>6</v>
      </c>
      <c r="AA931">
        <v>50</v>
      </c>
      <c r="AC931" s="26" t="str">
        <f t="shared" si="28"/>
        <v>20º58'29''</v>
      </c>
      <c r="AD931" s="26" t="str">
        <f t="shared" si="29"/>
        <v>46º6'50''</v>
      </c>
    </row>
    <row r="932" spans="1:30" ht="18" customHeight="1">
      <c r="A932" s="23">
        <v>4161</v>
      </c>
      <c r="B932" s="23">
        <v>4161</v>
      </c>
      <c r="C932" s="3">
        <v>41129</v>
      </c>
      <c r="D932" s="3">
        <v>41174</v>
      </c>
      <c r="E932" s="23" t="s">
        <v>1321</v>
      </c>
      <c r="F932" s="23" t="s">
        <v>1322</v>
      </c>
      <c r="G932" s="23" t="s">
        <v>1838</v>
      </c>
      <c r="H932" s="23" t="s">
        <v>8396</v>
      </c>
      <c r="I932" s="3">
        <v>41187</v>
      </c>
      <c r="J932" s="23" t="s">
        <v>6314</v>
      </c>
      <c r="K932" s="23" t="s">
        <v>6315</v>
      </c>
      <c r="L932" s="23" t="s">
        <v>4451</v>
      </c>
      <c r="M932" s="23" t="s">
        <v>6316</v>
      </c>
      <c r="N932" s="23" t="s">
        <v>8542</v>
      </c>
      <c r="O932" s="23" t="s">
        <v>8102</v>
      </c>
      <c r="P932" s="3">
        <v>41197</v>
      </c>
      <c r="Q932" s="23" t="s">
        <v>458</v>
      </c>
      <c r="R932" s="23" t="s">
        <v>11223</v>
      </c>
      <c r="S932" s="23" t="s">
        <v>11224</v>
      </c>
      <c r="T932" s="37" t="s">
        <v>4074</v>
      </c>
      <c r="U932" t="s">
        <v>15035</v>
      </c>
      <c r="V932" s="237">
        <v>20</v>
      </c>
      <c r="W932">
        <v>58</v>
      </c>
      <c r="X932">
        <v>3</v>
      </c>
      <c r="Y932">
        <v>46</v>
      </c>
      <c r="Z932">
        <v>7</v>
      </c>
      <c r="AA932">
        <v>58</v>
      </c>
      <c r="AC932" s="26" t="str">
        <f t="shared" si="28"/>
        <v>20º58'3''</v>
      </c>
      <c r="AD932" s="26" t="str">
        <f t="shared" si="29"/>
        <v>46º7'58''</v>
      </c>
    </row>
    <row r="933" spans="1:30" ht="18" customHeight="1">
      <c r="A933" s="23">
        <v>4162</v>
      </c>
      <c r="B933" s="23">
        <v>4162</v>
      </c>
      <c r="C933" s="3">
        <v>41129</v>
      </c>
      <c r="D933" s="3">
        <v>41174</v>
      </c>
      <c r="E933" s="23" t="s">
        <v>1321</v>
      </c>
      <c r="F933" s="23" t="s">
        <v>1322</v>
      </c>
      <c r="G933" s="23" t="s">
        <v>1838</v>
      </c>
      <c r="H933" s="23" t="s">
        <v>8283</v>
      </c>
      <c r="I933" s="3">
        <v>41197</v>
      </c>
      <c r="J933" s="23" t="s">
        <v>6317</v>
      </c>
      <c r="K933" s="23" t="s">
        <v>6318</v>
      </c>
      <c r="L933" s="23" t="s">
        <v>4451</v>
      </c>
      <c r="M933" s="23" t="s">
        <v>6319</v>
      </c>
      <c r="N933" s="23" t="s">
        <v>8397</v>
      </c>
      <c r="O933" s="23" t="s">
        <v>8102</v>
      </c>
      <c r="P933" s="3">
        <v>41187</v>
      </c>
      <c r="Q933" s="23" t="s">
        <v>458</v>
      </c>
      <c r="R933" s="23" t="s">
        <v>11225</v>
      </c>
      <c r="S933" s="23" t="s">
        <v>11226</v>
      </c>
      <c r="T933" s="37" t="s">
        <v>4074</v>
      </c>
      <c r="U933" s="23" t="s">
        <v>458</v>
      </c>
      <c r="V933" s="237">
        <v>20</v>
      </c>
      <c r="W933">
        <v>57</v>
      </c>
      <c r="X933">
        <v>57</v>
      </c>
      <c r="Y933">
        <v>46</v>
      </c>
      <c r="Z933">
        <v>7</v>
      </c>
      <c r="AA933">
        <v>25</v>
      </c>
      <c r="AC933" s="26" t="str">
        <f t="shared" si="28"/>
        <v>20º57'57''</v>
      </c>
      <c r="AD933" s="26" t="str">
        <f t="shared" si="29"/>
        <v>46º7'25''</v>
      </c>
    </row>
    <row r="934" spans="1:30" ht="18" customHeight="1">
      <c r="A934" s="23">
        <v>4212</v>
      </c>
      <c r="B934" s="23">
        <v>4212</v>
      </c>
      <c r="C934" s="3">
        <v>41141</v>
      </c>
      <c r="D934" s="3">
        <v>41186</v>
      </c>
      <c r="E934" s="23" t="s">
        <v>1321</v>
      </c>
      <c r="F934" s="23" t="s">
        <v>1322</v>
      </c>
      <c r="G934" s="23" t="s">
        <v>4834</v>
      </c>
      <c r="H934" s="23" t="s">
        <v>7707</v>
      </c>
      <c r="I934" s="3">
        <v>41173</v>
      </c>
      <c r="J934" s="23" t="s">
        <v>6405</v>
      </c>
      <c r="K934" s="23" t="s">
        <v>6406</v>
      </c>
      <c r="L934" s="23" t="s">
        <v>5267</v>
      </c>
      <c r="M934" s="23" t="s">
        <v>6407</v>
      </c>
      <c r="N934" s="23" t="s">
        <v>7798</v>
      </c>
      <c r="O934" s="23" t="s">
        <v>5875</v>
      </c>
      <c r="P934" s="3">
        <v>41176</v>
      </c>
      <c r="Q934" s="23" t="s">
        <v>458</v>
      </c>
      <c r="R934" s="23" t="s">
        <v>11227</v>
      </c>
      <c r="S934" s="23" t="s">
        <v>11228</v>
      </c>
      <c r="T934" s="37" t="s">
        <v>4074</v>
      </c>
      <c r="U934" t="s">
        <v>15098</v>
      </c>
      <c r="V934" s="237">
        <v>20</v>
      </c>
      <c r="W934">
        <v>28</v>
      </c>
      <c r="X934">
        <v>30</v>
      </c>
      <c r="Y934">
        <v>45</v>
      </c>
      <c r="Z934">
        <v>2</v>
      </c>
      <c r="AA934">
        <v>6</v>
      </c>
      <c r="AC934" s="26" t="str">
        <f t="shared" si="28"/>
        <v>20º28'30''</v>
      </c>
      <c r="AD934" s="26" t="str">
        <f t="shared" si="29"/>
        <v>45º2'6''</v>
      </c>
    </row>
    <row r="935" spans="1:30" ht="18" customHeight="1">
      <c r="A935" s="23">
        <v>4211</v>
      </c>
      <c r="B935" s="23">
        <v>4211</v>
      </c>
      <c r="C935" s="3">
        <v>41141</v>
      </c>
      <c r="D935" s="3">
        <v>41186</v>
      </c>
      <c r="E935" s="23" t="s">
        <v>1321</v>
      </c>
      <c r="F935" s="23" t="s">
        <v>1322</v>
      </c>
      <c r="G935" s="23" t="s">
        <v>4834</v>
      </c>
      <c r="H935" s="23" t="s">
        <v>13733</v>
      </c>
      <c r="I935" s="3">
        <v>41276</v>
      </c>
      <c r="J935" s="23" t="s">
        <v>6408</v>
      </c>
      <c r="K935" s="23" t="s">
        <v>6409</v>
      </c>
      <c r="L935" s="23" t="s">
        <v>5267</v>
      </c>
      <c r="M935" s="23" t="s">
        <v>6410</v>
      </c>
      <c r="N935" s="23" t="s">
        <v>13734</v>
      </c>
      <c r="O935" s="23" t="s">
        <v>12064</v>
      </c>
      <c r="P935" s="3">
        <v>41278</v>
      </c>
      <c r="Q935" s="23" t="s">
        <v>458</v>
      </c>
      <c r="R935" s="23" t="s">
        <v>13735</v>
      </c>
      <c r="S935" s="23" t="s">
        <v>11229</v>
      </c>
      <c r="T935" s="37" t="s">
        <v>4074</v>
      </c>
      <c r="U935" s="37" t="s">
        <v>15067</v>
      </c>
      <c r="V935" s="237">
        <v>20</v>
      </c>
      <c r="W935">
        <v>28</v>
      </c>
      <c r="X935">
        <v>15</v>
      </c>
      <c r="Y935">
        <v>45</v>
      </c>
      <c r="Z935">
        <v>7</v>
      </c>
      <c r="AA935">
        <v>27</v>
      </c>
      <c r="AC935" s="26" t="str">
        <f t="shared" si="28"/>
        <v>20º28'15''</v>
      </c>
      <c r="AD935" s="26" t="str">
        <f t="shared" si="29"/>
        <v>45º7'27''</v>
      </c>
    </row>
    <row r="936" spans="1:30" ht="18" customHeight="1">
      <c r="A936" s="23">
        <v>4210</v>
      </c>
      <c r="B936" s="23">
        <v>4210</v>
      </c>
      <c r="C936" s="3">
        <v>41141</v>
      </c>
      <c r="D936" s="3">
        <v>41186</v>
      </c>
      <c r="E936" s="23" t="s">
        <v>1321</v>
      </c>
      <c r="F936" s="23" t="s">
        <v>1322</v>
      </c>
      <c r="G936" s="23" t="s">
        <v>4834</v>
      </c>
      <c r="H936" s="23" t="s">
        <v>13736</v>
      </c>
      <c r="I936" s="3">
        <v>41276</v>
      </c>
      <c r="J936" s="23" t="s">
        <v>6411</v>
      </c>
      <c r="K936" s="23" t="s">
        <v>12911</v>
      </c>
      <c r="L936" s="23" t="s">
        <v>5267</v>
      </c>
      <c r="M936" s="23" t="s">
        <v>6412</v>
      </c>
      <c r="N936" s="23" t="s">
        <v>13755</v>
      </c>
      <c r="O936" s="23" t="s">
        <v>12064</v>
      </c>
      <c r="P936" s="3">
        <v>41281</v>
      </c>
      <c r="Q936" s="23" t="s">
        <v>458</v>
      </c>
      <c r="R936" s="23" t="s">
        <v>13737</v>
      </c>
      <c r="S936" s="23" t="s">
        <v>11230</v>
      </c>
      <c r="T936" s="37" t="s">
        <v>4074</v>
      </c>
      <c r="U936" s="37" t="s">
        <v>15098</v>
      </c>
      <c r="V936" s="237">
        <v>20</v>
      </c>
      <c r="W936">
        <v>28</v>
      </c>
      <c r="X936">
        <v>25</v>
      </c>
      <c r="Y936">
        <v>45</v>
      </c>
      <c r="Z936">
        <v>7</v>
      </c>
      <c r="AA936">
        <v>9</v>
      </c>
      <c r="AC936" s="26" t="str">
        <f t="shared" si="28"/>
        <v>20º28'25''</v>
      </c>
      <c r="AD936" s="26" t="str">
        <f t="shared" si="29"/>
        <v>45º7'9''</v>
      </c>
    </row>
    <row r="937" spans="1:30" ht="18" customHeight="1">
      <c r="A937" s="23">
        <v>4209</v>
      </c>
      <c r="B937" s="23">
        <v>4209</v>
      </c>
      <c r="C937" s="3">
        <v>41141</v>
      </c>
      <c r="D937" s="3">
        <v>41186</v>
      </c>
      <c r="E937" s="23" t="s">
        <v>1321</v>
      </c>
      <c r="F937" s="23" t="s">
        <v>1322</v>
      </c>
      <c r="G937" s="23" t="s">
        <v>4834</v>
      </c>
      <c r="H937" s="23" t="s">
        <v>7708</v>
      </c>
      <c r="I937" s="3">
        <v>41172</v>
      </c>
      <c r="J937" s="23" t="s">
        <v>6413</v>
      </c>
      <c r="K937" s="23" t="s">
        <v>6414</v>
      </c>
      <c r="L937" s="23" t="s">
        <v>5267</v>
      </c>
      <c r="M937" s="23" t="s">
        <v>6415</v>
      </c>
      <c r="N937" s="23" t="s">
        <v>13738</v>
      </c>
      <c r="O937" s="23" t="s">
        <v>12064</v>
      </c>
      <c r="P937" s="23">
        <v>41281</v>
      </c>
      <c r="Q937" s="23" t="s">
        <v>458</v>
      </c>
      <c r="R937" s="23" t="s">
        <v>11231</v>
      </c>
      <c r="S937" s="23" t="s">
        <v>11232</v>
      </c>
      <c r="T937" s="37" t="s">
        <v>15024</v>
      </c>
      <c r="U937" t="s">
        <v>15043</v>
      </c>
      <c r="V937" s="237">
        <v>20</v>
      </c>
      <c r="W937">
        <v>28</v>
      </c>
      <c r="X937">
        <v>23</v>
      </c>
      <c r="Y937">
        <v>45</v>
      </c>
      <c r="Z937">
        <v>7</v>
      </c>
      <c r="AA937">
        <v>18</v>
      </c>
      <c r="AC937" s="26" t="str">
        <f t="shared" si="28"/>
        <v>20º28'23''</v>
      </c>
      <c r="AD937" s="26" t="str">
        <f t="shared" si="29"/>
        <v>45º7'18''</v>
      </c>
    </row>
    <row r="938" spans="1:30" ht="18" customHeight="1">
      <c r="A938" s="23">
        <v>4208</v>
      </c>
      <c r="B938" s="23">
        <v>4208</v>
      </c>
      <c r="C938" s="3">
        <v>41141</v>
      </c>
      <c r="D938" s="3">
        <v>41186</v>
      </c>
      <c r="E938" s="23" t="s">
        <v>1321</v>
      </c>
      <c r="F938" s="23" t="s">
        <v>1322</v>
      </c>
      <c r="G938" s="23" t="s">
        <v>4834</v>
      </c>
      <c r="H938" s="23" t="s">
        <v>7709</v>
      </c>
      <c r="I938" s="3">
        <v>41172</v>
      </c>
      <c r="J938" s="23" t="s">
        <v>15678</v>
      </c>
      <c r="K938" s="23" t="s">
        <v>6416</v>
      </c>
      <c r="L938" s="23" t="s">
        <v>5267</v>
      </c>
      <c r="M938" s="23" t="s">
        <v>6417</v>
      </c>
      <c r="N938" s="23" t="s">
        <v>7710</v>
      </c>
      <c r="O938" s="23" t="s">
        <v>5835</v>
      </c>
      <c r="P938" s="3">
        <v>41173</v>
      </c>
      <c r="Q938" s="23" t="s">
        <v>458</v>
      </c>
      <c r="R938" s="23" t="s">
        <v>11233</v>
      </c>
      <c r="S938" s="23" t="s">
        <v>11234</v>
      </c>
      <c r="T938" s="37" t="s">
        <v>4074</v>
      </c>
      <c r="U938" s="23" t="s">
        <v>458</v>
      </c>
      <c r="V938" s="237">
        <v>20</v>
      </c>
      <c r="W938">
        <v>28</v>
      </c>
      <c r="X938">
        <v>14</v>
      </c>
      <c r="Y938">
        <v>45</v>
      </c>
      <c r="Z938">
        <v>8</v>
      </c>
      <c r="AA938">
        <v>20</v>
      </c>
      <c r="AC938" s="26" t="str">
        <f t="shared" si="28"/>
        <v>20º28'14''</v>
      </c>
      <c r="AD938" s="26" t="str">
        <f t="shared" si="29"/>
        <v>45º8'20''</v>
      </c>
    </row>
    <row r="939" spans="1:30" ht="18" customHeight="1">
      <c r="A939" s="23">
        <v>4207</v>
      </c>
      <c r="B939" s="23">
        <v>4207</v>
      </c>
      <c r="C939" s="3">
        <v>41141</v>
      </c>
      <c r="D939" s="3">
        <v>41141</v>
      </c>
      <c r="E939" s="23" t="s">
        <v>1321</v>
      </c>
      <c r="F939" s="23" t="s">
        <v>1322</v>
      </c>
      <c r="G939" s="23" t="s">
        <v>4834</v>
      </c>
      <c r="H939" s="23" t="s">
        <v>7711</v>
      </c>
      <c r="I939" s="3">
        <v>41172</v>
      </c>
      <c r="J939" s="23" t="s">
        <v>15415</v>
      </c>
      <c r="K939" s="23" t="s">
        <v>15416</v>
      </c>
      <c r="L939" s="23" t="s">
        <v>5267</v>
      </c>
      <c r="M939" s="23" t="s">
        <v>6418</v>
      </c>
      <c r="N939" s="23" t="s">
        <v>7712</v>
      </c>
      <c r="O939" s="23" t="s">
        <v>5875</v>
      </c>
      <c r="P939" s="3">
        <v>41173</v>
      </c>
      <c r="Q939" s="23" t="s">
        <v>458</v>
      </c>
      <c r="R939" s="23" t="s">
        <v>11235</v>
      </c>
      <c r="S939" s="23" t="s">
        <v>11236</v>
      </c>
      <c r="T939" s="37" t="s">
        <v>4074</v>
      </c>
      <c r="U939" t="s">
        <v>15098</v>
      </c>
      <c r="V939" s="237">
        <v>20</v>
      </c>
      <c r="W939">
        <v>28</v>
      </c>
      <c r="X939">
        <v>23</v>
      </c>
      <c r="Y939">
        <v>45</v>
      </c>
      <c r="Z939">
        <v>7</v>
      </c>
      <c r="AA939">
        <v>27</v>
      </c>
      <c r="AC939" s="26" t="str">
        <f t="shared" si="28"/>
        <v>20º28'23''</v>
      </c>
      <c r="AD939" s="26" t="str">
        <f t="shared" si="29"/>
        <v>45º7'27''</v>
      </c>
    </row>
    <row r="940" spans="1:30" ht="18" customHeight="1">
      <c r="A940" s="23">
        <v>4198</v>
      </c>
      <c r="B940" s="23">
        <v>4198</v>
      </c>
      <c r="C940" s="3">
        <v>41141</v>
      </c>
      <c r="D940" s="3">
        <v>41186</v>
      </c>
      <c r="E940" s="23" t="s">
        <v>1321</v>
      </c>
      <c r="F940" s="23" t="s">
        <v>1322</v>
      </c>
      <c r="G940" s="23" t="s">
        <v>165</v>
      </c>
      <c r="H940" s="23" t="s">
        <v>7658</v>
      </c>
      <c r="I940" s="3">
        <v>41166</v>
      </c>
      <c r="J940" s="23" t="s">
        <v>6419</v>
      </c>
      <c r="K940" s="23" t="s">
        <v>6420</v>
      </c>
      <c r="L940" s="23" t="s">
        <v>4265</v>
      </c>
      <c r="M940" s="23" t="s">
        <v>6421</v>
      </c>
      <c r="N940" s="23" t="s">
        <v>7659</v>
      </c>
      <c r="O940" s="23" t="s">
        <v>7672</v>
      </c>
      <c r="P940" s="3">
        <v>41171</v>
      </c>
      <c r="Q940" s="23" t="s">
        <v>458</v>
      </c>
      <c r="R940" s="23" t="s">
        <v>11237</v>
      </c>
      <c r="S940" s="23" t="s">
        <v>11238</v>
      </c>
      <c r="T940" s="37" t="s">
        <v>4074</v>
      </c>
      <c r="U940" t="s">
        <v>15211</v>
      </c>
      <c r="V940" s="237">
        <v>20</v>
      </c>
      <c r="W940">
        <v>2</v>
      </c>
      <c r="X940">
        <v>6</v>
      </c>
      <c r="Y940">
        <v>48</v>
      </c>
      <c r="Z940">
        <v>55</v>
      </c>
      <c r="AA940">
        <v>41</v>
      </c>
      <c r="AC940" s="26" t="str">
        <f t="shared" si="28"/>
        <v>20º2'6''</v>
      </c>
      <c r="AD940" s="26" t="str">
        <f t="shared" si="29"/>
        <v>48º55'41''</v>
      </c>
    </row>
    <row r="941" spans="1:30" ht="18" customHeight="1">
      <c r="A941" s="23">
        <v>4194</v>
      </c>
      <c r="B941" s="23">
        <v>4194</v>
      </c>
      <c r="C941" s="3">
        <v>41141</v>
      </c>
      <c r="D941" s="3">
        <v>41186</v>
      </c>
      <c r="E941" s="23" t="s">
        <v>1321</v>
      </c>
      <c r="F941" s="23" t="s">
        <v>1322</v>
      </c>
      <c r="G941" s="23" t="s">
        <v>165</v>
      </c>
      <c r="H941" s="23" t="s">
        <v>7713</v>
      </c>
      <c r="I941" s="3">
        <v>41166</v>
      </c>
      <c r="J941" s="23" t="s">
        <v>6422</v>
      </c>
      <c r="K941" s="23" t="s">
        <v>6423</v>
      </c>
      <c r="L941" s="23" t="s">
        <v>4265</v>
      </c>
      <c r="M941" s="23" t="s">
        <v>6424</v>
      </c>
      <c r="N941" s="23" t="s">
        <v>7714</v>
      </c>
      <c r="O941" s="23" t="s">
        <v>7672</v>
      </c>
      <c r="P941" s="3">
        <v>41173</v>
      </c>
      <c r="Q941" s="23" t="s">
        <v>458</v>
      </c>
      <c r="R941" s="23" t="s">
        <v>11239</v>
      </c>
      <c r="S941" s="23" t="s">
        <v>11240</v>
      </c>
      <c r="T941" s="37" t="s">
        <v>4074</v>
      </c>
      <c r="U941" t="s">
        <v>15202</v>
      </c>
      <c r="V941" s="237">
        <v>20</v>
      </c>
      <c r="W941">
        <v>1</v>
      </c>
      <c r="X941">
        <v>11</v>
      </c>
      <c r="Y941">
        <v>48</v>
      </c>
      <c r="Z941">
        <v>55</v>
      </c>
      <c r="AA941">
        <v>20</v>
      </c>
      <c r="AC941" s="26" t="str">
        <f t="shared" si="28"/>
        <v>20º1'11''</v>
      </c>
      <c r="AD941" s="26" t="str">
        <f t="shared" si="29"/>
        <v>48º55'20''</v>
      </c>
    </row>
    <row r="942" spans="1:30" ht="18" customHeight="1">
      <c r="A942" s="23">
        <v>4197</v>
      </c>
      <c r="B942" s="23">
        <v>4197</v>
      </c>
      <c r="C942" s="3">
        <v>41141</v>
      </c>
      <c r="D942" s="3">
        <v>41186</v>
      </c>
      <c r="E942" s="23" t="s">
        <v>1321</v>
      </c>
      <c r="F942" s="23" t="s">
        <v>1322</v>
      </c>
      <c r="G942" s="23" t="s">
        <v>165</v>
      </c>
      <c r="H942" s="23" t="s">
        <v>7531</v>
      </c>
      <c r="I942" s="3">
        <v>41166</v>
      </c>
      <c r="J942" s="23" t="s">
        <v>6425</v>
      </c>
      <c r="K942" s="23" t="s">
        <v>6426</v>
      </c>
      <c r="L942" s="23" t="s">
        <v>4265</v>
      </c>
      <c r="M942" s="23" t="s">
        <v>6427</v>
      </c>
      <c r="N942" s="23" t="s">
        <v>7715</v>
      </c>
      <c r="O942" s="23" t="s">
        <v>7672</v>
      </c>
      <c r="P942" s="3">
        <v>41172</v>
      </c>
      <c r="Q942" s="23" t="s">
        <v>458</v>
      </c>
      <c r="R942" s="23" t="s">
        <v>11241</v>
      </c>
      <c r="S942" s="23" t="s">
        <v>11242</v>
      </c>
      <c r="T942" s="37" t="s">
        <v>4074</v>
      </c>
      <c r="U942" t="s">
        <v>15202</v>
      </c>
      <c r="V942" s="237">
        <v>20</v>
      </c>
      <c r="W942">
        <v>0</v>
      </c>
      <c r="X942">
        <v>53</v>
      </c>
      <c r="Y942">
        <v>48</v>
      </c>
      <c r="Z942">
        <v>56</v>
      </c>
      <c r="AA942">
        <v>5</v>
      </c>
      <c r="AC942" s="26" t="str">
        <f t="shared" si="28"/>
        <v>20º0'53''</v>
      </c>
      <c r="AD942" s="26" t="str">
        <f t="shared" si="29"/>
        <v>48º56'5''</v>
      </c>
    </row>
    <row r="943" spans="1:30" ht="18" customHeight="1">
      <c r="A943" s="23">
        <v>4195</v>
      </c>
      <c r="B943" s="23">
        <v>4195</v>
      </c>
      <c r="C943" s="3">
        <v>41141</v>
      </c>
      <c r="D943" s="3">
        <v>41186</v>
      </c>
      <c r="E943" s="23" t="s">
        <v>1321</v>
      </c>
      <c r="F943" s="23" t="s">
        <v>1322</v>
      </c>
      <c r="G943" s="23" t="s">
        <v>165</v>
      </c>
      <c r="H943" s="23" t="s">
        <v>7716</v>
      </c>
      <c r="I943" s="3">
        <v>41166</v>
      </c>
      <c r="J943" s="23" t="s">
        <v>6428</v>
      </c>
      <c r="K943" s="23" t="s">
        <v>15237</v>
      </c>
      <c r="L943" s="23" t="s">
        <v>4265</v>
      </c>
      <c r="M943" s="23" t="s">
        <v>6429</v>
      </c>
      <c r="N943" s="23" t="s">
        <v>7717</v>
      </c>
      <c r="O943" s="23" t="s">
        <v>7672</v>
      </c>
      <c r="P943" s="3">
        <v>41173</v>
      </c>
      <c r="Q943" s="23" t="s">
        <v>458</v>
      </c>
      <c r="R943" s="23" t="s">
        <v>11243</v>
      </c>
      <c r="S943" s="23" t="s">
        <v>11244</v>
      </c>
      <c r="T943" s="37" t="s">
        <v>4074</v>
      </c>
      <c r="U943" t="s">
        <v>15047</v>
      </c>
      <c r="V943" s="237">
        <v>20</v>
      </c>
      <c r="W943">
        <v>1</v>
      </c>
      <c r="X943">
        <v>57</v>
      </c>
      <c r="Y943">
        <v>48</v>
      </c>
      <c r="Z943">
        <v>56</v>
      </c>
      <c r="AA943">
        <v>30</v>
      </c>
      <c r="AC943" s="26" t="str">
        <f t="shared" si="28"/>
        <v>20º1'57''</v>
      </c>
      <c r="AD943" s="26" t="str">
        <f t="shared" si="29"/>
        <v>48º56'30''</v>
      </c>
    </row>
    <row r="944" spans="1:30" ht="18" customHeight="1">
      <c r="A944" s="23">
        <v>4196</v>
      </c>
      <c r="B944" s="23">
        <v>4196</v>
      </c>
      <c r="C944" s="3">
        <v>41141</v>
      </c>
      <c r="D944" s="3">
        <v>41186</v>
      </c>
      <c r="E944" s="23" t="s">
        <v>1321</v>
      </c>
      <c r="F944" s="23" t="s">
        <v>1322</v>
      </c>
      <c r="G944" s="23" t="s">
        <v>165</v>
      </c>
      <c r="H944" s="23" t="s">
        <v>7660</v>
      </c>
      <c r="I944" s="3">
        <v>41166</v>
      </c>
      <c r="J944" s="23" t="s">
        <v>6430</v>
      </c>
      <c r="K944" s="23" t="s">
        <v>6431</v>
      </c>
      <c r="L944" s="23" t="s">
        <v>4265</v>
      </c>
      <c r="M944" s="23" t="s">
        <v>6432</v>
      </c>
      <c r="N944" s="23" t="s">
        <v>7718</v>
      </c>
      <c r="O944" s="23" t="s">
        <v>7672</v>
      </c>
      <c r="P944" s="3">
        <v>41173</v>
      </c>
      <c r="Q944" s="23" t="s">
        <v>458</v>
      </c>
      <c r="R944" s="23" t="s">
        <v>11245</v>
      </c>
      <c r="S944" s="23" t="s">
        <v>11246</v>
      </c>
      <c r="T944" s="37" t="s">
        <v>4074</v>
      </c>
      <c r="U944" t="s">
        <v>15035</v>
      </c>
      <c r="V944" s="237">
        <v>20</v>
      </c>
      <c r="W944">
        <v>1</v>
      </c>
      <c r="X944">
        <v>17</v>
      </c>
      <c r="Y944">
        <v>48</v>
      </c>
      <c r="Z944">
        <v>55</v>
      </c>
      <c r="AA944">
        <v>5</v>
      </c>
      <c r="AC944" s="26" t="str">
        <f t="shared" si="28"/>
        <v>20º1'17''</v>
      </c>
      <c r="AD944" s="26" t="str">
        <f t="shared" si="29"/>
        <v>48º55'5''</v>
      </c>
    </row>
    <row r="945" spans="1:30" ht="18" customHeight="1">
      <c r="A945" s="23">
        <v>4190</v>
      </c>
      <c r="B945" s="23">
        <v>4190</v>
      </c>
      <c r="C945" s="3">
        <v>41138</v>
      </c>
      <c r="D945" s="3">
        <v>41183</v>
      </c>
      <c r="E945" s="23" t="s">
        <v>1321</v>
      </c>
      <c r="F945" s="23" t="s">
        <v>1322</v>
      </c>
      <c r="G945" s="23" t="s">
        <v>6433</v>
      </c>
      <c r="H945" s="23" t="s">
        <v>8686</v>
      </c>
      <c r="I945" s="3">
        <v>41200</v>
      </c>
      <c r="J945" s="23" t="s">
        <v>6434</v>
      </c>
      <c r="K945" s="23" t="s">
        <v>6435</v>
      </c>
      <c r="L945" s="23" t="s">
        <v>6436</v>
      </c>
      <c r="M945" s="23" t="s">
        <v>6437</v>
      </c>
      <c r="N945" s="23" t="s">
        <v>8687</v>
      </c>
      <c r="O945" s="23" t="s">
        <v>8102</v>
      </c>
      <c r="P945" s="3">
        <v>41200</v>
      </c>
      <c r="Q945" s="23" t="s">
        <v>458</v>
      </c>
      <c r="R945" s="23" t="s">
        <v>11247</v>
      </c>
      <c r="S945" s="23" t="s">
        <v>11248</v>
      </c>
      <c r="T945" s="37" t="s">
        <v>4074</v>
      </c>
      <c r="U945" s="23" t="s">
        <v>458</v>
      </c>
      <c r="V945" s="237">
        <v>20</v>
      </c>
      <c r="W945">
        <v>45</v>
      </c>
      <c r="X945">
        <v>48</v>
      </c>
      <c r="Y945">
        <v>45</v>
      </c>
      <c r="Z945">
        <v>55</v>
      </c>
      <c r="AA945">
        <v>18</v>
      </c>
      <c r="AC945" s="26" t="str">
        <f t="shared" si="28"/>
        <v>20º45'48''</v>
      </c>
      <c r="AD945" s="26" t="str">
        <f t="shared" si="29"/>
        <v>45º55'18''</v>
      </c>
    </row>
    <row r="946" spans="1:30" ht="18" customHeight="1">
      <c r="A946" s="23">
        <v>4189</v>
      </c>
      <c r="B946" s="23">
        <v>4189</v>
      </c>
      <c r="C946" s="3">
        <v>41138</v>
      </c>
      <c r="D946" s="3">
        <v>41183</v>
      </c>
      <c r="E946" s="23" t="s">
        <v>1321</v>
      </c>
      <c r="F946" s="23" t="s">
        <v>1322</v>
      </c>
      <c r="G946" s="23" t="s">
        <v>6433</v>
      </c>
      <c r="H946" s="23" t="s">
        <v>8688</v>
      </c>
      <c r="I946" s="3">
        <v>41197</v>
      </c>
      <c r="J946" s="23" t="s">
        <v>6438</v>
      </c>
      <c r="K946" s="23" t="s">
        <v>6439</v>
      </c>
      <c r="L946" s="23" t="s">
        <v>6436</v>
      </c>
      <c r="M946" s="23" t="s">
        <v>6440</v>
      </c>
      <c r="N946" s="23" t="s">
        <v>8689</v>
      </c>
      <c r="O946" s="23" t="s">
        <v>8102</v>
      </c>
      <c r="P946" s="3">
        <v>41201</v>
      </c>
      <c r="Q946" s="23" t="s">
        <v>458</v>
      </c>
      <c r="R946" s="23" t="s">
        <v>11249</v>
      </c>
      <c r="S946" s="23" t="s">
        <v>11250</v>
      </c>
      <c r="T946" s="37" t="s">
        <v>4074</v>
      </c>
      <c r="U946" s="23" t="s">
        <v>458</v>
      </c>
      <c r="V946" s="237">
        <v>20</v>
      </c>
      <c r="W946">
        <v>46</v>
      </c>
      <c r="X946">
        <v>58</v>
      </c>
      <c r="Y946">
        <v>46</v>
      </c>
      <c r="Z946">
        <v>1</v>
      </c>
      <c r="AA946">
        <v>40</v>
      </c>
      <c r="AC946" s="26" t="str">
        <f t="shared" si="28"/>
        <v>20º46'58''</v>
      </c>
      <c r="AD946" s="26" t="str">
        <f t="shared" si="29"/>
        <v>46º1'40''</v>
      </c>
    </row>
    <row r="947" spans="1:30" ht="18" customHeight="1">
      <c r="A947" s="23">
        <v>4188</v>
      </c>
      <c r="B947" s="23">
        <v>4188</v>
      </c>
      <c r="C947" s="3">
        <v>41138</v>
      </c>
      <c r="D947" s="3">
        <v>41183</v>
      </c>
      <c r="E947" s="23" t="s">
        <v>1321</v>
      </c>
      <c r="F947" s="23" t="s">
        <v>1322</v>
      </c>
      <c r="G947" s="23" t="s">
        <v>6433</v>
      </c>
      <c r="H947" s="23" t="s">
        <v>11251</v>
      </c>
      <c r="I947" s="3">
        <v>41198</v>
      </c>
      <c r="J947" s="23" t="s">
        <v>6441</v>
      </c>
      <c r="K947" s="23" t="s">
        <v>15417</v>
      </c>
      <c r="L947" s="23" t="s">
        <v>6436</v>
      </c>
      <c r="M947" s="23" t="s">
        <v>6437</v>
      </c>
      <c r="N947" s="23" t="s">
        <v>8612</v>
      </c>
      <c r="O947" s="23" t="s">
        <v>8102</v>
      </c>
      <c r="P947" s="3">
        <v>41198</v>
      </c>
      <c r="Q947" s="23" t="s">
        <v>458</v>
      </c>
      <c r="R947" s="23" t="s">
        <v>11252</v>
      </c>
      <c r="S947" s="23" t="s">
        <v>11253</v>
      </c>
      <c r="T947" s="37" t="s">
        <v>4074</v>
      </c>
      <c r="U947" t="s">
        <v>15202</v>
      </c>
      <c r="V947" s="237">
        <v>20</v>
      </c>
      <c r="W947">
        <v>46</v>
      </c>
      <c r="X947">
        <v>2</v>
      </c>
      <c r="Y947">
        <v>45</v>
      </c>
      <c r="Z947">
        <v>55</v>
      </c>
      <c r="AA947">
        <v>2</v>
      </c>
      <c r="AC947" s="26" t="str">
        <f t="shared" si="28"/>
        <v>20º46'2''</v>
      </c>
      <c r="AD947" s="26" t="str">
        <f t="shared" si="29"/>
        <v>45º55'2''</v>
      </c>
    </row>
    <row r="948" spans="1:30" ht="18" customHeight="1">
      <c r="A948" s="23">
        <v>4187</v>
      </c>
      <c r="B948" s="23">
        <v>4187</v>
      </c>
      <c r="C948" s="3">
        <v>41138</v>
      </c>
      <c r="D948" s="3">
        <v>41183</v>
      </c>
      <c r="E948" s="23" t="s">
        <v>1321</v>
      </c>
      <c r="F948" s="23" t="s">
        <v>1322</v>
      </c>
      <c r="G948" s="23" t="s">
        <v>6433</v>
      </c>
      <c r="H948" s="23" t="s">
        <v>8690</v>
      </c>
      <c r="I948" s="3">
        <v>41200</v>
      </c>
      <c r="J948" s="23" t="s">
        <v>6442</v>
      </c>
      <c r="K948" s="23" t="s">
        <v>15418</v>
      </c>
      <c r="L948" s="23" t="s">
        <v>6436</v>
      </c>
      <c r="M948" s="23" t="s">
        <v>6437</v>
      </c>
      <c r="N948" s="23" t="s">
        <v>8691</v>
      </c>
      <c r="O948" s="23" t="s">
        <v>8102</v>
      </c>
      <c r="P948" s="3">
        <v>41204</v>
      </c>
      <c r="Q948" s="23" t="s">
        <v>458</v>
      </c>
      <c r="R948" s="23" t="s">
        <v>11254</v>
      </c>
      <c r="S948" s="23" t="s">
        <v>11255</v>
      </c>
      <c r="T948" s="37" t="s">
        <v>4074</v>
      </c>
      <c r="U948" t="s">
        <v>15216</v>
      </c>
      <c r="V948" s="237">
        <v>20</v>
      </c>
      <c r="W948">
        <v>45</v>
      </c>
      <c r="X948">
        <v>20</v>
      </c>
      <c r="Y948">
        <v>45</v>
      </c>
      <c r="Z948">
        <v>55</v>
      </c>
      <c r="AA948">
        <v>3</v>
      </c>
      <c r="AC948" s="26" t="str">
        <f t="shared" si="28"/>
        <v>20º45'20''</v>
      </c>
      <c r="AD948" s="26" t="str">
        <f t="shared" si="29"/>
        <v>45º55'3''</v>
      </c>
    </row>
    <row r="949" spans="1:30" ht="18" customHeight="1">
      <c r="A949" s="23">
        <v>4186</v>
      </c>
      <c r="B949" s="23">
        <v>4186</v>
      </c>
      <c r="C949" s="3">
        <v>41138</v>
      </c>
      <c r="D949" s="3">
        <v>41183</v>
      </c>
      <c r="E949" s="23" t="s">
        <v>1321</v>
      </c>
      <c r="F949" s="23" t="s">
        <v>1322</v>
      </c>
      <c r="G949" s="23" t="s">
        <v>6433</v>
      </c>
      <c r="H949" s="23" t="s">
        <v>8624</v>
      </c>
      <c r="I949" s="3">
        <v>41198</v>
      </c>
      <c r="J949" s="23" t="s">
        <v>6443</v>
      </c>
      <c r="K949" s="23" t="s">
        <v>6444</v>
      </c>
      <c r="L949" s="23" t="s">
        <v>6436</v>
      </c>
      <c r="M949" s="23" t="s">
        <v>6437</v>
      </c>
      <c r="N949" s="23" t="s">
        <v>8692</v>
      </c>
      <c r="O949" s="23" t="s">
        <v>8102</v>
      </c>
      <c r="P949" s="3">
        <v>41199</v>
      </c>
      <c r="Q949" s="23" t="s">
        <v>458</v>
      </c>
      <c r="R949" s="23" t="s">
        <v>11256</v>
      </c>
      <c r="S949" s="23" t="s">
        <v>11257</v>
      </c>
      <c r="T949" s="37" t="s">
        <v>4074</v>
      </c>
      <c r="U949" t="s">
        <v>15202</v>
      </c>
      <c r="V949" s="237">
        <v>20</v>
      </c>
      <c r="W949">
        <v>45</v>
      </c>
      <c r="X949">
        <v>39</v>
      </c>
      <c r="Y949">
        <v>45</v>
      </c>
      <c r="Z949">
        <v>55</v>
      </c>
      <c r="AA949">
        <v>6</v>
      </c>
      <c r="AC949" s="26" t="str">
        <f t="shared" si="28"/>
        <v>20º45'39''</v>
      </c>
      <c r="AD949" s="26" t="str">
        <f t="shared" si="29"/>
        <v>45º55'6''</v>
      </c>
    </row>
    <row r="950" spans="1:30" ht="18" customHeight="1">
      <c r="A950" s="23">
        <v>4185</v>
      </c>
      <c r="B950" s="23">
        <v>4185</v>
      </c>
      <c r="C950" s="3">
        <v>41138</v>
      </c>
      <c r="D950" s="3">
        <v>41183</v>
      </c>
      <c r="E950" s="23" t="s">
        <v>1321</v>
      </c>
      <c r="F950" s="23" t="s">
        <v>1322</v>
      </c>
      <c r="G950" s="23" t="s">
        <v>7213</v>
      </c>
      <c r="H950" s="23" t="s">
        <v>14932</v>
      </c>
      <c r="I950" s="3">
        <v>41162</v>
      </c>
      <c r="J950" s="23" t="s">
        <v>6445</v>
      </c>
      <c r="K950" s="23" t="s">
        <v>6446</v>
      </c>
      <c r="L950" s="23" t="s">
        <v>6447</v>
      </c>
      <c r="M950" s="23" t="s">
        <v>6448</v>
      </c>
      <c r="N950" s="23" t="s">
        <v>14933</v>
      </c>
      <c r="O950" s="23" t="s">
        <v>4973</v>
      </c>
      <c r="P950" s="23">
        <v>41309</v>
      </c>
      <c r="Q950" s="23" t="s">
        <v>458</v>
      </c>
      <c r="R950" s="23" t="s">
        <v>14934</v>
      </c>
      <c r="S950" s="23" t="s">
        <v>11258</v>
      </c>
      <c r="T950" s="37" t="s">
        <v>15024</v>
      </c>
      <c r="U950" s="37" t="s">
        <v>15234</v>
      </c>
      <c r="V950" s="237">
        <v>21</v>
      </c>
      <c r="W950">
        <v>35</v>
      </c>
      <c r="X950">
        <v>27</v>
      </c>
      <c r="Y950">
        <v>43</v>
      </c>
      <c r="Z950">
        <v>15</v>
      </c>
      <c r="AA950">
        <v>87</v>
      </c>
      <c r="AC950" s="26" t="str">
        <f t="shared" si="28"/>
        <v>21º35'27''</v>
      </c>
      <c r="AD950" s="26" t="str">
        <f t="shared" si="29"/>
        <v>43º15'87''</v>
      </c>
    </row>
    <row r="951" spans="1:30" ht="18" customHeight="1">
      <c r="A951" s="23">
        <v>4184</v>
      </c>
      <c r="B951" s="23">
        <v>4184</v>
      </c>
      <c r="C951" s="3">
        <v>41138</v>
      </c>
      <c r="D951" s="3">
        <v>41183</v>
      </c>
      <c r="E951" s="23" t="s">
        <v>1321</v>
      </c>
      <c r="F951" s="23" t="s">
        <v>1322</v>
      </c>
      <c r="G951" s="23" t="s">
        <v>6449</v>
      </c>
      <c r="H951" s="23" t="s">
        <v>9450</v>
      </c>
      <c r="I951" s="3">
        <v>41233</v>
      </c>
      <c r="J951" s="23" t="s">
        <v>6450</v>
      </c>
      <c r="K951" s="23" t="s">
        <v>6451</v>
      </c>
      <c r="L951" s="23" t="s">
        <v>6452</v>
      </c>
      <c r="M951" s="23" t="s">
        <v>6453</v>
      </c>
      <c r="N951" s="23" t="s">
        <v>9451</v>
      </c>
      <c r="O951" s="23" t="s">
        <v>6324</v>
      </c>
      <c r="P951" s="3">
        <v>41234</v>
      </c>
      <c r="Q951" s="23" t="s">
        <v>458</v>
      </c>
      <c r="R951" s="23" t="s">
        <v>11259</v>
      </c>
      <c r="S951" s="23" t="s">
        <v>11260</v>
      </c>
      <c r="T951" s="37" t="s">
        <v>4074</v>
      </c>
      <c r="U951" t="s">
        <v>15098</v>
      </c>
      <c r="V951" s="237">
        <v>22</v>
      </c>
      <c r="W951">
        <v>8</v>
      </c>
      <c r="X951">
        <v>43</v>
      </c>
      <c r="Y951">
        <v>45</v>
      </c>
      <c r="Z951">
        <v>27</v>
      </c>
      <c r="AA951">
        <v>20</v>
      </c>
      <c r="AC951" s="26" t="str">
        <f t="shared" si="28"/>
        <v>22º8'43''</v>
      </c>
      <c r="AD951" s="26" t="str">
        <f t="shared" si="29"/>
        <v>45º27'20''</v>
      </c>
    </row>
    <row r="952" spans="1:30" ht="18" customHeight="1">
      <c r="A952" s="23">
        <v>4183</v>
      </c>
      <c r="B952" s="23">
        <v>4183</v>
      </c>
      <c r="C952" s="3">
        <v>41138</v>
      </c>
      <c r="D952" s="3">
        <v>41183</v>
      </c>
      <c r="E952" s="23" t="s">
        <v>1321</v>
      </c>
      <c r="F952" s="23" t="s">
        <v>1322</v>
      </c>
      <c r="G952" s="23" t="s">
        <v>202</v>
      </c>
      <c r="H952" s="23" t="s">
        <v>14275</v>
      </c>
      <c r="I952" s="23">
        <v>41284</v>
      </c>
      <c r="J952" s="23" t="s">
        <v>6454</v>
      </c>
      <c r="K952" s="23" t="s">
        <v>6455</v>
      </c>
      <c r="L952" s="23" t="s">
        <v>4284</v>
      </c>
      <c r="M952" s="23" t="s">
        <v>6456</v>
      </c>
      <c r="N952" s="23" t="s">
        <v>14276</v>
      </c>
      <c r="O952" s="23" t="s">
        <v>13267</v>
      </c>
      <c r="P952" s="23">
        <v>41285</v>
      </c>
      <c r="Q952" s="23" t="s">
        <v>458</v>
      </c>
      <c r="R952" s="23" t="s">
        <v>14277</v>
      </c>
      <c r="S952" s="23" t="s">
        <v>11261</v>
      </c>
      <c r="T952" s="37" t="s">
        <v>15024</v>
      </c>
      <c r="U952" s="37" t="s">
        <v>15116</v>
      </c>
      <c r="V952" s="237">
        <v>20</v>
      </c>
      <c r="W952">
        <v>34</v>
      </c>
      <c r="X952">
        <v>23</v>
      </c>
      <c r="Y952">
        <v>42</v>
      </c>
      <c r="Z952">
        <v>6</v>
      </c>
      <c r="AA952">
        <v>59</v>
      </c>
      <c r="AC952" s="26" t="str">
        <f t="shared" si="28"/>
        <v>20º34'23''</v>
      </c>
      <c r="AD952" s="26" t="str">
        <f t="shared" si="29"/>
        <v>42º6'59''</v>
      </c>
    </row>
    <row r="953" spans="1:30" ht="18" customHeight="1">
      <c r="A953" s="23">
        <v>4182</v>
      </c>
      <c r="B953" s="23">
        <v>4182</v>
      </c>
      <c r="C953" s="3">
        <v>41138</v>
      </c>
      <c r="D953" s="3">
        <v>41183</v>
      </c>
      <c r="E953" s="23" t="s">
        <v>1321</v>
      </c>
      <c r="F953" s="23" t="s">
        <v>1322</v>
      </c>
      <c r="G953" s="23" t="s">
        <v>202</v>
      </c>
      <c r="H953" s="23" t="s">
        <v>13787</v>
      </c>
      <c r="I953" s="23">
        <v>41284</v>
      </c>
      <c r="J953" s="23" t="s">
        <v>6457</v>
      </c>
      <c r="K953" s="23" t="s">
        <v>6458</v>
      </c>
      <c r="L953" s="23" t="s">
        <v>4284</v>
      </c>
      <c r="M953" s="23" t="s">
        <v>6456</v>
      </c>
      <c r="N953" s="23" t="s">
        <v>13823</v>
      </c>
      <c r="O953" s="23" t="s">
        <v>13267</v>
      </c>
      <c r="P953" s="23">
        <v>41284</v>
      </c>
      <c r="Q953" s="23" t="s">
        <v>458</v>
      </c>
      <c r="R953" s="23" t="s">
        <v>13788</v>
      </c>
      <c r="S953" s="23" t="s">
        <v>11262</v>
      </c>
      <c r="T953" s="37" t="s">
        <v>15024</v>
      </c>
      <c r="U953" s="37" t="s">
        <v>15116</v>
      </c>
      <c r="V953" s="237">
        <v>20</v>
      </c>
      <c r="W953">
        <v>34</v>
      </c>
      <c r="X953">
        <v>23</v>
      </c>
      <c r="Y953">
        <v>42</v>
      </c>
      <c r="Z953">
        <v>6</v>
      </c>
      <c r="AA953">
        <v>5</v>
      </c>
      <c r="AC953" s="26" t="str">
        <f t="shared" si="28"/>
        <v>20º34'23''</v>
      </c>
      <c r="AD953" s="26" t="str">
        <f t="shared" si="29"/>
        <v>42º6'5''</v>
      </c>
    </row>
    <row r="954" spans="1:30" ht="18" customHeight="1">
      <c r="A954" s="23">
        <v>4181</v>
      </c>
      <c r="B954" s="23">
        <v>4181</v>
      </c>
      <c r="C954" s="3">
        <v>41138</v>
      </c>
      <c r="D954" s="3">
        <v>41183</v>
      </c>
      <c r="E954" s="23" t="s">
        <v>1321</v>
      </c>
      <c r="F954" s="23" t="s">
        <v>1322</v>
      </c>
      <c r="G954" s="23" t="s">
        <v>202</v>
      </c>
      <c r="H954" s="23" t="s">
        <v>14278</v>
      </c>
      <c r="I954" s="23">
        <v>41285</v>
      </c>
      <c r="J954" s="23" t="s">
        <v>6459</v>
      </c>
      <c r="K954" s="23" t="s">
        <v>6460</v>
      </c>
      <c r="L954" s="23" t="s">
        <v>6461</v>
      </c>
      <c r="M954" s="23" t="s">
        <v>6462</v>
      </c>
      <c r="N954" s="23" t="s">
        <v>14279</v>
      </c>
      <c r="O954" s="23" t="s">
        <v>13267</v>
      </c>
      <c r="P954" s="23">
        <v>41285</v>
      </c>
      <c r="Q954" s="23" t="s">
        <v>458</v>
      </c>
      <c r="R954" s="23" t="s">
        <v>14280</v>
      </c>
      <c r="S954" s="23" t="s">
        <v>11263</v>
      </c>
      <c r="T954" s="37" t="s">
        <v>4074</v>
      </c>
      <c r="U954" s="37" t="s">
        <v>15098</v>
      </c>
      <c r="V954" s="237">
        <v>20</v>
      </c>
      <c r="W954">
        <v>34</v>
      </c>
      <c r="X954">
        <v>23</v>
      </c>
      <c r="Y954">
        <v>42</v>
      </c>
      <c r="Z954">
        <v>6</v>
      </c>
      <c r="AA954">
        <v>5</v>
      </c>
      <c r="AC954" s="26" t="str">
        <f t="shared" si="28"/>
        <v>20º34'23''</v>
      </c>
      <c r="AD954" s="26" t="str">
        <f t="shared" si="29"/>
        <v>42º6'5''</v>
      </c>
    </row>
    <row r="955" spans="1:30" ht="18" customHeight="1">
      <c r="A955" s="23">
        <v>4180</v>
      </c>
      <c r="B955" s="23">
        <v>4180</v>
      </c>
      <c r="C955" s="3">
        <v>41138</v>
      </c>
      <c r="D955" s="3">
        <v>41183</v>
      </c>
      <c r="E955" s="23" t="s">
        <v>1321</v>
      </c>
      <c r="F955" s="23" t="s">
        <v>1322</v>
      </c>
      <c r="G955" s="23" t="s">
        <v>202</v>
      </c>
      <c r="H955" s="23" t="s">
        <v>11264</v>
      </c>
      <c r="I955" s="23" t="s">
        <v>458</v>
      </c>
      <c r="J955" s="23" t="s">
        <v>6463</v>
      </c>
      <c r="K955" s="23" t="s">
        <v>6464</v>
      </c>
      <c r="L955" s="23" t="s">
        <v>4284</v>
      </c>
      <c r="M955" s="23" t="s">
        <v>6465</v>
      </c>
      <c r="N955" s="23" t="s">
        <v>7965</v>
      </c>
      <c r="O955" s="23" t="s">
        <v>4973</v>
      </c>
      <c r="P955" s="3">
        <v>41177</v>
      </c>
      <c r="Q955" s="23" t="s">
        <v>458</v>
      </c>
      <c r="R955" s="23" t="s">
        <v>11265</v>
      </c>
      <c r="S955" s="23" t="s">
        <v>11266</v>
      </c>
      <c r="T955" s="37" t="s">
        <v>4074</v>
      </c>
      <c r="U955" t="s">
        <v>5194</v>
      </c>
      <c r="V955" s="237">
        <v>20</v>
      </c>
      <c r="W955">
        <v>36</v>
      </c>
      <c r="X955">
        <v>13</v>
      </c>
      <c r="Y955">
        <v>42</v>
      </c>
      <c r="Z955">
        <v>8</v>
      </c>
      <c r="AA955">
        <v>29</v>
      </c>
      <c r="AC955" s="26" t="str">
        <f t="shared" si="28"/>
        <v>20º36'13''</v>
      </c>
      <c r="AD955" s="26" t="str">
        <f t="shared" si="29"/>
        <v>42º8'29''</v>
      </c>
    </row>
    <row r="956" spans="1:30" ht="18" customHeight="1">
      <c r="A956" s="23">
        <v>4179</v>
      </c>
      <c r="B956" s="23">
        <v>4179</v>
      </c>
      <c r="C956" s="3">
        <v>41138</v>
      </c>
      <c r="D956" s="3">
        <v>41183</v>
      </c>
      <c r="E956" s="23" t="s">
        <v>1321</v>
      </c>
      <c r="F956" s="23" t="s">
        <v>1322</v>
      </c>
      <c r="G956" s="23" t="s">
        <v>2447</v>
      </c>
      <c r="H956" s="23" t="s">
        <v>12912</v>
      </c>
      <c r="I956" s="3">
        <v>41165</v>
      </c>
      <c r="J956" s="23" t="s">
        <v>6466</v>
      </c>
      <c r="K956" s="23" t="s">
        <v>6467</v>
      </c>
      <c r="L956" s="23" t="s">
        <v>4577</v>
      </c>
      <c r="M956" s="23" t="s">
        <v>6468</v>
      </c>
      <c r="N956" s="23" t="s">
        <v>12913</v>
      </c>
      <c r="O956" s="23" t="s">
        <v>12064</v>
      </c>
      <c r="P956" s="3">
        <v>41257</v>
      </c>
      <c r="Q956" s="23" t="s">
        <v>458</v>
      </c>
      <c r="R956" s="23" t="s">
        <v>12914</v>
      </c>
      <c r="S956" s="23" t="s">
        <v>11267</v>
      </c>
      <c r="T956" s="37" t="s">
        <v>4074</v>
      </c>
      <c r="U956" s="37" t="s">
        <v>15238</v>
      </c>
      <c r="V956" s="237">
        <v>21</v>
      </c>
      <c r="W956">
        <v>9</v>
      </c>
      <c r="X956">
        <v>23</v>
      </c>
      <c r="Y956">
        <v>44</v>
      </c>
      <c r="Z956">
        <v>55</v>
      </c>
      <c r="AA956">
        <v>33</v>
      </c>
      <c r="AC956" s="26" t="str">
        <f t="shared" si="28"/>
        <v>21º9'23''</v>
      </c>
      <c r="AD956" s="26" t="str">
        <f t="shared" si="29"/>
        <v>44º55'33''</v>
      </c>
    </row>
    <row r="957" spans="1:30" ht="18" customHeight="1">
      <c r="A957" s="23">
        <v>4175</v>
      </c>
      <c r="B957" s="23">
        <v>4175</v>
      </c>
      <c r="C957" s="3">
        <v>41138</v>
      </c>
      <c r="D957" s="3">
        <v>41183</v>
      </c>
      <c r="E957" s="23" t="s">
        <v>1321</v>
      </c>
      <c r="F957" s="23" t="s">
        <v>1555</v>
      </c>
      <c r="G957" s="23" t="s">
        <v>4826</v>
      </c>
      <c r="H957" s="23" t="s">
        <v>8284</v>
      </c>
      <c r="I957" s="3">
        <v>41186</v>
      </c>
      <c r="J957" s="23" t="s">
        <v>6469</v>
      </c>
      <c r="K957" s="23" t="s">
        <v>6470</v>
      </c>
      <c r="L957" s="23" t="s">
        <v>6471</v>
      </c>
      <c r="M957" s="23" t="s">
        <v>6472</v>
      </c>
      <c r="N957" s="23" t="s">
        <v>8398</v>
      </c>
      <c r="O957" s="23" t="s">
        <v>3785</v>
      </c>
      <c r="P957" s="3">
        <v>41187</v>
      </c>
      <c r="Q957" s="23" t="s">
        <v>458</v>
      </c>
      <c r="R957" s="23" t="s">
        <v>11268</v>
      </c>
      <c r="S957" s="23" t="s">
        <v>11269</v>
      </c>
      <c r="T957" s="37" t="s">
        <v>4074</v>
      </c>
      <c r="U957" t="s">
        <v>5207</v>
      </c>
      <c r="V957" s="237">
        <v>19</v>
      </c>
      <c r="W957">
        <v>53</v>
      </c>
      <c r="X957">
        <v>45</v>
      </c>
      <c r="Y957">
        <v>43</v>
      </c>
      <c r="Z957">
        <v>48</v>
      </c>
      <c r="AA957">
        <v>34</v>
      </c>
      <c r="AC957" s="26" t="str">
        <f t="shared" si="28"/>
        <v>19º53'45''</v>
      </c>
      <c r="AD957" s="26" t="str">
        <f t="shared" si="29"/>
        <v>43º48'34''</v>
      </c>
    </row>
    <row r="958" spans="1:30" ht="18" customHeight="1">
      <c r="A958" s="23">
        <v>4176</v>
      </c>
      <c r="B958" s="23">
        <v>4176</v>
      </c>
      <c r="C958" s="3">
        <v>41138</v>
      </c>
      <c r="D958" s="3">
        <v>41183</v>
      </c>
      <c r="E958" s="23" t="s">
        <v>1321</v>
      </c>
      <c r="F958" s="23" t="s">
        <v>1555</v>
      </c>
      <c r="G958" s="23" t="s">
        <v>4826</v>
      </c>
      <c r="H958" s="23" t="s">
        <v>11992</v>
      </c>
      <c r="I958" s="3">
        <v>41247</v>
      </c>
      <c r="J958" s="23" t="s">
        <v>6473</v>
      </c>
      <c r="K958" s="23" t="s">
        <v>6474</v>
      </c>
      <c r="L958" s="23" t="s">
        <v>6475</v>
      </c>
      <c r="M958" s="23" t="s">
        <v>6476</v>
      </c>
      <c r="N958" s="23" t="s">
        <v>11993</v>
      </c>
      <c r="O958" s="23" t="s">
        <v>5143</v>
      </c>
      <c r="P958" s="3">
        <v>41247</v>
      </c>
      <c r="Q958" s="23" t="s">
        <v>458</v>
      </c>
      <c r="R958" s="23" t="s">
        <v>11994</v>
      </c>
      <c r="S958" s="23" t="s">
        <v>11270</v>
      </c>
      <c r="T958" s="37" t="s">
        <v>15024</v>
      </c>
      <c r="U958" t="s">
        <v>15134</v>
      </c>
      <c r="V958" s="237">
        <v>19</v>
      </c>
      <c r="W958">
        <v>53</v>
      </c>
      <c r="X958">
        <v>29</v>
      </c>
      <c r="Y958">
        <v>43</v>
      </c>
      <c r="Z958">
        <v>47</v>
      </c>
      <c r="AA958">
        <v>43</v>
      </c>
      <c r="AC958" s="26" t="str">
        <f t="shared" si="28"/>
        <v>19º53'29''</v>
      </c>
      <c r="AD958" s="26" t="str">
        <f t="shared" si="29"/>
        <v>43º47'43''</v>
      </c>
    </row>
    <row r="959" spans="1:30" ht="18" customHeight="1">
      <c r="A959" s="23">
        <v>4177</v>
      </c>
      <c r="B959" s="23">
        <v>4177</v>
      </c>
      <c r="C959" s="3">
        <v>41138</v>
      </c>
      <c r="D959" s="3">
        <v>41183</v>
      </c>
      <c r="E959" s="23" t="s">
        <v>1321</v>
      </c>
      <c r="F959" s="23" t="s">
        <v>1555</v>
      </c>
      <c r="G959" s="23" t="s">
        <v>4826</v>
      </c>
      <c r="H959" s="23" t="s">
        <v>8285</v>
      </c>
      <c r="I959" s="3">
        <v>41186</v>
      </c>
      <c r="J959" s="23" t="s">
        <v>6477</v>
      </c>
      <c r="K959" s="23" t="s">
        <v>6478</v>
      </c>
      <c r="L959" s="23" t="s">
        <v>6213</v>
      </c>
      <c r="M959" s="23" t="s">
        <v>6479</v>
      </c>
      <c r="N959" s="23" t="s">
        <v>8286</v>
      </c>
      <c r="O959" s="23" t="s">
        <v>6727</v>
      </c>
      <c r="P959" s="3">
        <v>41186</v>
      </c>
      <c r="Q959" s="23" t="s">
        <v>458</v>
      </c>
      <c r="R959" s="23" t="s">
        <v>11271</v>
      </c>
      <c r="S959" s="23" t="s">
        <v>11272</v>
      </c>
      <c r="T959" s="37" t="s">
        <v>4074</v>
      </c>
      <c r="U959" t="s">
        <v>15202</v>
      </c>
      <c r="V959" s="237">
        <v>19</v>
      </c>
      <c r="W959">
        <v>53</v>
      </c>
      <c r="X959">
        <v>12</v>
      </c>
      <c r="Y959">
        <v>43</v>
      </c>
      <c r="Z959">
        <v>56</v>
      </c>
      <c r="AA959">
        <v>8</v>
      </c>
      <c r="AC959" s="26" t="str">
        <f t="shared" si="28"/>
        <v>19º53'12''</v>
      </c>
      <c r="AD959" s="26" t="str">
        <f t="shared" si="29"/>
        <v>43º56'8''</v>
      </c>
    </row>
    <row r="960" spans="1:30" ht="18" customHeight="1">
      <c r="A960" s="23">
        <v>4178</v>
      </c>
      <c r="B960" s="23">
        <v>4178</v>
      </c>
      <c r="C960" s="3">
        <v>41138</v>
      </c>
      <c r="D960" s="3">
        <v>41183</v>
      </c>
      <c r="E960" s="23" t="s">
        <v>1321</v>
      </c>
      <c r="F960" s="23" t="s">
        <v>1555</v>
      </c>
      <c r="G960" s="23" t="s">
        <v>4826</v>
      </c>
      <c r="H960" s="23" t="s">
        <v>11273</v>
      </c>
      <c r="I960" s="3">
        <v>41221</v>
      </c>
      <c r="J960" s="23" t="s">
        <v>6480</v>
      </c>
      <c r="K960" s="23" t="s">
        <v>6481</v>
      </c>
      <c r="L960" s="23" t="s">
        <v>6482</v>
      </c>
      <c r="M960" s="23" t="s">
        <v>6483</v>
      </c>
      <c r="N960" s="23" t="s">
        <v>9120</v>
      </c>
      <c r="O960" s="23" t="s">
        <v>5143</v>
      </c>
      <c r="P960" s="3">
        <v>41221</v>
      </c>
      <c r="Q960" s="23" t="s">
        <v>458</v>
      </c>
      <c r="R960" s="23" t="s">
        <v>11274</v>
      </c>
      <c r="S960" s="23" t="s">
        <v>11275</v>
      </c>
      <c r="T960" s="37" t="s">
        <v>4074</v>
      </c>
      <c r="U960" t="s">
        <v>15033</v>
      </c>
      <c r="V960" s="237">
        <v>19</v>
      </c>
      <c r="W960">
        <v>53</v>
      </c>
      <c r="X960">
        <v>16</v>
      </c>
      <c r="Y960">
        <v>43</v>
      </c>
      <c r="Z960">
        <v>49</v>
      </c>
      <c r="AA960">
        <v>37</v>
      </c>
      <c r="AC960" s="26" t="str">
        <f t="shared" si="28"/>
        <v>19º53'16''</v>
      </c>
      <c r="AD960" s="26" t="str">
        <f t="shared" si="29"/>
        <v>43º49'37''</v>
      </c>
    </row>
    <row r="961" spans="1:30" ht="18" customHeight="1">
      <c r="A961" s="23">
        <v>4206</v>
      </c>
      <c r="B961" s="23">
        <v>4206</v>
      </c>
      <c r="C961" s="3">
        <v>41141</v>
      </c>
      <c r="D961" s="3">
        <v>41186</v>
      </c>
      <c r="E961" s="23" t="s">
        <v>1321</v>
      </c>
      <c r="F961" s="23" t="s">
        <v>1322</v>
      </c>
      <c r="G961" s="23" t="s">
        <v>165</v>
      </c>
      <c r="H961" s="23" t="s">
        <v>13789</v>
      </c>
      <c r="I961" s="3">
        <v>41166</v>
      </c>
      <c r="J961" s="23" t="s">
        <v>6484</v>
      </c>
      <c r="K961" s="23" t="s">
        <v>6485</v>
      </c>
      <c r="L961" s="23" t="s">
        <v>4265</v>
      </c>
      <c r="M961" s="23" t="s">
        <v>6486</v>
      </c>
      <c r="N961" s="23" t="s">
        <v>13790</v>
      </c>
      <c r="O961" s="23" t="s">
        <v>13763</v>
      </c>
      <c r="P961" s="23">
        <v>41282</v>
      </c>
      <c r="Q961" s="23" t="s">
        <v>458</v>
      </c>
      <c r="R961" s="23" t="s">
        <v>13791</v>
      </c>
      <c r="S961" s="23" t="s">
        <v>11276</v>
      </c>
      <c r="T961" s="37" t="s">
        <v>15024</v>
      </c>
      <c r="U961" s="37" t="s">
        <v>15134</v>
      </c>
      <c r="V961" s="237">
        <v>20</v>
      </c>
      <c r="W961">
        <v>22</v>
      </c>
      <c r="X961">
        <v>48</v>
      </c>
      <c r="Y961">
        <v>48</v>
      </c>
      <c r="Z961">
        <v>55</v>
      </c>
      <c r="AA961">
        <v>12</v>
      </c>
      <c r="AC961" s="26" t="str">
        <f t="shared" si="28"/>
        <v>20º22'48''</v>
      </c>
      <c r="AD961" s="26" t="str">
        <f t="shared" si="29"/>
        <v>48º55'12''</v>
      </c>
    </row>
    <row r="962" spans="1:30" ht="18" customHeight="1">
      <c r="A962" s="23">
        <v>4205</v>
      </c>
      <c r="B962" s="23">
        <v>4205</v>
      </c>
      <c r="C962" s="3">
        <v>41141</v>
      </c>
      <c r="D962" s="3">
        <v>41186</v>
      </c>
      <c r="E962" s="23" t="s">
        <v>1321</v>
      </c>
      <c r="F962" s="23" t="s">
        <v>1322</v>
      </c>
      <c r="G962" s="23" t="s">
        <v>165</v>
      </c>
      <c r="H962" s="23" t="s">
        <v>13792</v>
      </c>
      <c r="I962" s="3">
        <v>41166</v>
      </c>
      <c r="J962" s="23" t="s">
        <v>6484</v>
      </c>
      <c r="K962" s="23" t="s">
        <v>6487</v>
      </c>
      <c r="L962" s="23" t="s">
        <v>4265</v>
      </c>
      <c r="M962" s="23" t="s">
        <v>6488</v>
      </c>
      <c r="N962" s="23" t="s">
        <v>13793</v>
      </c>
      <c r="O962" s="23" t="s">
        <v>13763</v>
      </c>
      <c r="P962" s="23">
        <v>41282</v>
      </c>
      <c r="Q962" s="23" t="s">
        <v>458</v>
      </c>
      <c r="R962" s="23" t="s">
        <v>13794</v>
      </c>
      <c r="S962" s="23" t="s">
        <v>11277</v>
      </c>
      <c r="T962" s="37" t="s">
        <v>15024</v>
      </c>
      <c r="U962" s="37" t="s">
        <v>15134</v>
      </c>
      <c r="V962" s="237">
        <v>19</v>
      </c>
      <c r="W962">
        <v>56</v>
      </c>
      <c r="X962">
        <v>53</v>
      </c>
      <c r="Y962">
        <v>49</v>
      </c>
      <c r="Z962">
        <v>11</v>
      </c>
      <c r="AA962">
        <v>18</v>
      </c>
      <c r="AC962" s="26" t="str">
        <f t="shared" si="28"/>
        <v>19º56'53''</v>
      </c>
      <c r="AD962" s="26" t="str">
        <f t="shared" si="29"/>
        <v>49º11'18''</v>
      </c>
    </row>
    <row r="963" spans="1:30" ht="18" customHeight="1">
      <c r="A963" s="23">
        <v>4204</v>
      </c>
      <c r="B963" s="23">
        <v>4204</v>
      </c>
      <c r="C963" s="3">
        <v>41141</v>
      </c>
      <c r="D963" s="3">
        <v>41186</v>
      </c>
      <c r="E963" s="23" t="s">
        <v>1330</v>
      </c>
      <c r="F963" s="23" t="s">
        <v>1322</v>
      </c>
      <c r="G963" s="23" t="s">
        <v>165</v>
      </c>
      <c r="H963" s="23" t="s">
        <v>7966</v>
      </c>
      <c r="I963" s="3">
        <v>41166</v>
      </c>
      <c r="J963" s="23" t="s">
        <v>6484</v>
      </c>
      <c r="K963" s="23" t="s">
        <v>6489</v>
      </c>
      <c r="L963" s="23" t="s">
        <v>4265</v>
      </c>
      <c r="M963" s="23" t="s">
        <v>6490</v>
      </c>
      <c r="N963" s="23" t="s">
        <v>458</v>
      </c>
      <c r="O963" s="23" t="s">
        <v>458</v>
      </c>
      <c r="P963" s="23" t="s">
        <v>458</v>
      </c>
      <c r="Q963" s="23" t="s">
        <v>13795</v>
      </c>
      <c r="R963" s="23" t="s">
        <v>11278</v>
      </c>
      <c r="S963" s="23" t="s">
        <v>11279</v>
      </c>
      <c r="T963" s="37" t="s">
        <v>4074</v>
      </c>
      <c r="U963" s="23" t="s">
        <v>458</v>
      </c>
      <c r="V963" s="237" t="s">
        <v>458</v>
      </c>
      <c r="W963" s="23" t="s">
        <v>458</v>
      </c>
      <c r="X963" s="23" t="s">
        <v>458</v>
      </c>
      <c r="Y963" s="23" t="s">
        <v>458</v>
      </c>
      <c r="Z963" s="23" t="s">
        <v>458</v>
      </c>
      <c r="AA963" s="23" t="s">
        <v>458</v>
      </c>
      <c r="AC963" s="26" t="str">
        <f t="shared" ref="AC963:AC1026" si="30">CONCATENATE(V963,"º",W963,"'",X963,"''")</f>
        <v>-º-'-''</v>
      </c>
      <c r="AD963" s="26" t="str">
        <f t="shared" ref="AD963:AD1026" si="31">CONCATENATE(Y963,"º",Z963,"'",AA963,"''")</f>
        <v>-º-'-''</v>
      </c>
    </row>
    <row r="964" spans="1:30" ht="18" customHeight="1">
      <c r="A964" s="23">
        <v>4203</v>
      </c>
      <c r="B964" s="23">
        <v>4203</v>
      </c>
      <c r="C964" s="3">
        <v>41141</v>
      </c>
      <c r="D964" s="3">
        <v>41186</v>
      </c>
      <c r="E964" s="23" t="s">
        <v>1321</v>
      </c>
      <c r="F964" s="23" t="s">
        <v>1322</v>
      </c>
      <c r="G964" s="23" t="s">
        <v>165</v>
      </c>
      <c r="H964" s="23" t="s">
        <v>8543</v>
      </c>
      <c r="I964" s="3">
        <v>41166</v>
      </c>
      <c r="J964" s="23" t="s">
        <v>6491</v>
      </c>
      <c r="K964" s="23" t="s">
        <v>6492</v>
      </c>
      <c r="L964" s="23" t="s">
        <v>4265</v>
      </c>
      <c r="M964" s="23" t="s">
        <v>6493</v>
      </c>
      <c r="N964" s="23" t="s">
        <v>8544</v>
      </c>
      <c r="O964" s="23" t="s">
        <v>2800</v>
      </c>
      <c r="P964" s="3">
        <v>41192</v>
      </c>
      <c r="Q964" s="23" t="s">
        <v>458</v>
      </c>
      <c r="R964" s="23" t="s">
        <v>11280</v>
      </c>
      <c r="S964" s="23" t="s">
        <v>11281</v>
      </c>
      <c r="T964" s="37" t="s">
        <v>4074</v>
      </c>
      <c r="U964" s="23" t="s">
        <v>458</v>
      </c>
      <c r="V964" s="237">
        <v>20</v>
      </c>
      <c r="W964">
        <v>9</v>
      </c>
      <c r="X964">
        <v>31</v>
      </c>
      <c r="Y964">
        <v>48</v>
      </c>
      <c r="Z964">
        <v>13</v>
      </c>
      <c r="AA964">
        <v>52</v>
      </c>
      <c r="AC964" s="26" t="str">
        <f t="shared" si="30"/>
        <v>20º9'31''</v>
      </c>
      <c r="AD964" s="26" t="str">
        <f t="shared" si="31"/>
        <v>48º13'52''</v>
      </c>
    </row>
    <row r="965" spans="1:30" ht="18" customHeight="1">
      <c r="A965" s="23">
        <v>4202</v>
      </c>
      <c r="B965" s="23">
        <v>4202</v>
      </c>
      <c r="C965" s="3">
        <v>41141</v>
      </c>
      <c r="D965" s="3">
        <v>41199</v>
      </c>
      <c r="E965" s="23" t="s">
        <v>1321</v>
      </c>
      <c r="F965" s="23" t="s">
        <v>14269</v>
      </c>
      <c r="G965" s="23" t="s">
        <v>165</v>
      </c>
      <c r="H965" s="23" t="s">
        <v>11282</v>
      </c>
      <c r="I965" s="3">
        <v>41162</v>
      </c>
      <c r="J965" s="23" t="s">
        <v>6494</v>
      </c>
      <c r="K965" s="23" t="s">
        <v>13309</v>
      </c>
      <c r="L965" s="23" t="s">
        <v>4265</v>
      </c>
      <c r="M965" s="23" t="s">
        <v>6495</v>
      </c>
      <c r="N965" s="23" t="s">
        <v>14745</v>
      </c>
      <c r="O965" s="23" t="s">
        <v>14245</v>
      </c>
      <c r="P965" s="23">
        <v>41298</v>
      </c>
      <c r="Q965" s="37" t="s">
        <v>8711</v>
      </c>
      <c r="R965" s="23" t="s">
        <v>11283</v>
      </c>
      <c r="S965" s="23" t="s">
        <v>11284</v>
      </c>
      <c r="T965" t="s">
        <v>4074</v>
      </c>
      <c r="U965" t="s">
        <v>15239</v>
      </c>
      <c r="V965" s="237">
        <v>20</v>
      </c>
      <c r="W965">
        <v>1</v>
      </c>
      <c r="X965">
        <v>97</v>
      </c>
      <c r="Y965">
        <v>48</v>
      </c>
      <c r="Z965">
        <v>56</v>
      </c>
      <c r="AA965">
        <v>52</v>
      </c>
      <c r="AC965" s="26" t="str">
        <f t="shared" si="30"/>
        <v>20º1'97''</v>
      </c>
      <c r="AD965" s="26" t="str">
        <f t="shared" si="31"/>
        <v>48º56'52''</v>
      </c>
    </row>
    <row r="966" spans="1:30" ht="18" customHeight="1">
      <c r="A966" s="23">
        <v>4201</v>
      </c>
      <c r="B966" s="23">
        <v>4201</v>
      </c>
      <c r="C966" s="3">
        <v>41141</v>
      </c>
      <c r="D966" s="3">
        <v>41186</v>
      </c>
      <c r="E966" s="23" t="s">
        <v>1321</v>
      </c>
      <c r="F966" s="23" t="s">
        <v>1322</v>
      </c>
      <c r="G966" s="23" t="s">
        <v>165</v>
      </c>
      <c r="H966" s="23" t="s">
        <v>7967</v>
      </c>
      <c r="I966" s="3">
        <v>41166</v>
      </c>
      <c r="J966" s="23" t="s">
        <v>6496</v>
      </c>
      <c r="K966" s="23" t="s">
        <v>6497</v>
      </c>
      <c r="L966" s="23" t="s">
        <v>4265</v>
      </c>
      <c r="M966" s="23" t="s">
        <v>6498</v>
      </c>
      <c r="N966" s="23" t="s">
        <v>7968</v>
      </c>
      <c r="O966" s="23" t="s">
        <v>5875</v>
      </c>
      <c r="P966" s="3">
        <v>41179</v>
      </c>
      <c r="Q966" s="23" t="s">
        <v>458</v>
      </c>
      <c r="R966" s="23" t="s">
        <v>11285</v>
      </c>
      <c r="S966" s="23" t="s">
        <v>11286</v>
      </c>
      <c r="T966" s="37" t="s">
        <v>4074</v>
      </c>
      <c r="U966" t="s">
        <v>15240</v>
      </c>
      <c r="V966" s="237">
        <v>20</v>
      </c>
      <c r="W966">
        <v>1</v>
      </c>
      <c r="X966">
        <v>1</v>
      </c>
      <c r="Y966">
        <v>48</v>
      </c>
      <c r="Z966">
        <v>55</v>
      </c>
      <c r="AA966">
        <v>12</v>
      </c>
      <c r="AC966" s="26" t="str">
        <f t="shared" si="30"/>
        <v>20º1'1''</v>
      </c>
      <c r="AD966" s="26" t="str">
        <f t="shared" si="31"/>
        <v>48º55'12''</v>
      </c>
    </row>
    <row r="967" spans="1:30" ht="18" customHeight="1">
      <c r="A967" s="23">
        <v>4192</v>
      </c>
      <c r="B967" s="23">
        <v>4192</v>
      </c>
      <c r="C967" s="3">
        <v>41138</v>
      </c>
      <c r="D967" s="3">
        <v>41183</v>
      </c>
      <c r="E967" s="23" t="s">
        <v>1321</v>
      </c>
      <c r="F967" s="23" t="s">
        <v>1322</v>
      </c>
      <c r="G967" s="23" t="s">
        <v>6499</v>
      </c>
      <c r="H967" s="23" t="s">
        <v>12214</v>
      </c>
      <c r="I967" s="3">
        <v>41253</v>
      </c>
      <c r="J967" s="23" t="s">
        <v>6500</v>
      </c>
      <c r="K967" s="23" t="s">
        <v>6501</v>
      </c>
      <c r="L967" s="23" t="s">
        <v>6502</v>
      </c>
      <c r="M967" s="23" t="s">
        <v>6503</v>
      </c>
      <c r="N967" s="23" t="s">
        <v>12915</v>
      </c>
      <c r="O967" s="23" t="s">
        <v>12739</v>
      </c>
      <c r="P967" s="3">
        <v>41257</v>
      </c>
      <c r="Q967" s="23" t="s">
        <v>458</v>
      </c>
      <c r="R967" s="23" t="s">
        <v>12215</v>
      </c>
      <c r="S967" s="23" t="s">
        <v>11287</v>
      </c>
      <c r="T967" s="37" t="s">
        <v>4074</v>
      </c>
      <c r="U967" t="s">
        <v>15216</v>
      </c>
      <c r="V967" s="237">
        <v>21</v>
      </c>
      <c r="W967">
        <v>27</v>
      </c>
      <c r="X967">
        <v>38</v>
      </c>
      <c r="Y967">
        <v>42</v>
      </c>
      <c r="Z967">
        <v>51</v>
      </c>
      <c r="AA967">
        <v>27</v>
      </c>
      <c r="AC967" s="26" t="str">
        <f t="shared" si="30"/>
        <v>21º27'38''</v>
      </c>
      <c r="AD967" s="26" t="str">
        <f t="shared" si="31"/>
        <v>42º51'27''</v>
      </c>
    </row>
    <row r="968" spans="1:30" ht="18" customHeight="1">
      <c r="A968" s="23">
        <v>4193</v>
      </c>
      <c r="B968" s="23">
        <v>4193</v>
      </c>
      <c r="C968" s="3">
        <v>41138</v>
      </c>
      <c r="D968" s="3">
        <v>41183</v>
      </c>
      <c r="E968" s="23" t="s">
        <v>1321</v>
      </c>
      <c r="F968" s="23" t="s">
        <v>1322</v>
      </c>
      <c r="G968" s="23" t="s">
        <v>6499</v>
      </c>
      <c r="H968" s="23" t="s">
        <v>12216</v>
      </c>
      <c r="I968" s="3">
        <v>41165</v>
      </c>
      <c r="J968" s="23" t="s">
        <v>6500</v>
      </c>
      <c r="K968" s="23" t="s">
        <v>6504</v>
      </c>
      <c r="L968" s="23" t="s">
        <v>6502</v>
      </c>
      <c r="M968" s="23" t="s">
        <v>6505</v>
      </c>
      <c r="N968" s="23" t="s">
        <v>13310</v>
      </c>
      <c r="O968" s="23" t="s">
        <v>2414</v>
      </c>
      <c r="P968" s="3">
        <v>41262</v>
      </c>
      <c r="Q968" s="23" t="s">
        <v>458</v>
      </c>
      <c r="R968" s="23" t="s">
        <v>12217</v>
      </c>
      <c r="S968" s="23" t="s">
        <v>11288</v>
      </c>
      <c r="T968" s="37" t="s">
        <v>4074</v>
      </c>
      <c r="U968" t="s">
        <v>15241</v>
      </c>
      <c r="V968" s="237">
        <v>21</v>
      </c>
      <c r="W968">
        <v>23</v>
      </c>
      <c r="X968">
        <v>47</v>
      </c>
      <c r="Y968">
        <v>42</v>
      </c>
      <c r="Z968">
        <v>53</v>
      </c>
      <c r="AA968">
        <v>27</v>
      </c>
      <c r="AC968" s="26" t="str">
        <f t="shared" si="30"/>
        <v>21º23'47''</v>
      </c>
      <c r="AD968" s="26" t="str">
        <f t="shared" si="31"/>
        <v>42º53'27''</v>
      </c>
    </row>
    <row r="969" spans="1:30" ht="18" customHeight="1">
      <c r="A969" s="23">
        <v>4200</v>
      </c>
      <c r="B969" s="23">
        <v>4200</v>
      </c>
      <c r="C969" s="3">
        <v>41141</v>
      </c>
      <c r="D969" s="3">
        <v>41186</v>
      </c>
      <c r="E969" s="23" t="s">
        <v>1321</v>
      </c>
      <c r="F969" s="23" t="s">
        <v>1322</v>
      </c>
      <c r="G969" s="23" t="s">
        <v>165</v>
      </c>
      <c r="H969" s="23" t="s">
        <v>11289</v>
      </c>
      <c r="I969" s="3">
        <v>41166</v>
      </c>
      <c r="J969" s="23" t="s">
        <v>6506</v>
      </c>
      <c r="K969" s="23" t="s">
        <v>6507</v>
      </c>
      <c r="L969" s="23" t="s">
        <v>4265</v>
      </c>
      <c r="M969" s="23" t="s">
        <v>6508</v>
      </c>
      <c r="N969" s="23" t="s">
        <v>7969</v>
      </c>
      <c r="O969" s="23" t="s">
        <v>5727</v>
      </c>
      <c r="P969" s="3">
        <v>41179</v>
      </c>
      <c r="Q969" s="23" t="s">
        <v>458</v>
      </c>
      <c r="R969" s="23" t="s">
        <v>11290</v>
      </c>
      <c r="S969" s="23" t="s">
        <v>11291</v>
      </c>
      <c r="T969" s="37" t="s">
        <v>4074</v>
      </c>
      <c r="U969" s="23" t="s">
        <v>458</v>
      </c>
      <c r="V969" s="237">
        <v>20</v>
      </c>
      <c r="W969">
        <v>1</v>
      </c>
      <c r="X969">
        <v>31</v>
      </c>
      <c r="Y969">
        <v>48</v>
      </c>
      <c r="Z969">
        <v>55</v>
      </c>
      <c r="AA969">
        <v>16</v>
      </c>
      <c r="AC969" s="26" t="str">
        <f t="shared" si="30"/>
        <v>20º1'31''</v>
      </c>
      <c r="AD969" s="26" t="str">
        <f t="shared" si="31"/>
        <v>48º55'16''</v>
      </c>
    </row>
    <row r="970" spans="1:30" ht="18" customHeight="1">
      <c r="A970" s="23">
        <v>4199</v>
      </c>
      <c r="B970" s="23">
        <v>4199</v>
      </c>
      <c r="C970" s="3">
        <v>41141</v>
      </c>
      <c r="D970" s="3">
        <v>41186</v>
      </c>
      <c r="E970" s="23" t="s">
        <v>1321</v>
      </c>
      <c r="F970" s="23" t="s">
        <v>1322</v>
      </c>
      <c r="G970" s="23" t="s">
        <v>165</v>
      </c>
      <c r="H970" s="23" t="s">
        <v>7661</v>
      </c>
      <c r="I970" s="3">
        <v>41166</v>
      </c>
      <c r="J970" s="23" t="s">
        <v>6509</v>
      </c>
      <c r="K970" s="23" t="s">
        <v>6510</v>
      </c>
      <c r="L970" s="23" t="s">
        <v>4265</v>
      </c>
      <c r="M970" s="23" t="s">
        <v>6511</v>
      </c>
      <c r="N970" s="23" t="s">
        <v>8545</v>
      </c>
      <c r="O970" s="23" t="s">
        <v>4989</v>
      </c>
      <c r="P970" s="3">
        <v>41193</v>
      </c>
      <c r="Q970" s="23" t="s">
        <v>458</v>
      </c>
      <c r="R970" s="23" t="s">
        <v>11292</v>
      </c>
      <c r="S970" s="23" t="s">
        <v>11293</v>
      </c>
      <c r="T970" s="37" t="s">
        <v>4074</v>
      </c>
      <c r="U970" s="23" t="s">
        <v>458</v>
      </c>
      <c r="V970" s="237">
        <v>20</v>
      </c>
      <c r="W970">
        <v>2</v>
      </c>
      <c r="X970">
        <v>2</v>
      </c>
      <c r="Y970">
        <v>48</v>
      </c>
      <c r="Z970">
        <v>54</v>
      </c>
      <c r="AA970">
        <v>52</v>
      </c>
      <c r="AC970" s="26" t="str">
        <f t="shared" si="30"/>
        <v>20º2'2''</v>
      </c>
      <c r="AD970" s="26" t="str">
        <f t="shared" si="31"/>
        <v>48º54'52''</v>
      </c>
    </row>
    <row r="971" spans="1:30" ht="18" customHeight="1">
      <c r="A971" s="23">
        <v>4215</v>
      </c>
      <c r="B971" s="23">
        <v>4215</v>
      </c>
      <c r="C971" s="3">
        <v>41141</v>
      </c>
      <c r="D971" s="3">
        <v>41186</v>
      </c>
      <c r="E971" s="23" t="s">
        <v>1321</v>
      </c>
      <c r="F971" s="23" t="s">
        <v>1322</v>
      </c>
      <c r="G971" s="23" t="s">
        <v>4831</v>
      </c>
      <c r="H971" s="23" t="s">
        <v>8287</v>
      </c>
      <c r="I971" s="3">
        <v>41163</v>
      </c>
      <c r="J971" s="23" t="s">
        <v>4935</v>
      </c>
      <c r="K971" s="23" t="s">
        <v>6512</v>
      </c>
      <c r="L971" s="23" t="s">
        <v>6513</v>
      </c>
      <c r="M971" s="23" t="s">
        <v>6514</v>
      </c>
      <c r="N971" s="23" t="s">
        <v>8288</v>
      </c>
      <c r="O971" s="23" t="s">
        <v>6032</v>
      </c>
      <c r="P971" s="3">
        <v>41186</v>
      </c>
      <c r="Q971" s="23" t="s">
        <v>458</v>
      </c>
      <c r="R971" s="23" t="s">
        <v>11294</v>
      </c>
      <c r="S971" s="23" t="s">
        <v>11295</v>
      </c>
      <c r="T971" s="37" t="s">
        <v>4074</v>
      </c>
      <c r="U971" s="23" t="s">
        <v>458</v>
      </c>
      <c r="V971" s="237">
        <v>21</v>
      </c>
      <c r="W971">
        <v>11</v>
      </c>
      <c r="X971">
        <v>12</v>
      </c>
      <c r="Y971">
        <v>46</v>
      </c>
      <c r="Z971">
        <v>58</v>
      </c>
      <c r="AA971">
        <v>28</v>
      </c>
      <c r="AC971" s="26" t="str">
        <f t="shared" si="30"/>
        <v>21º11'12''</v>
      </c>
      <c r="AD971" s="26" t="str">
        <f t="shared" si="31"/>
        <v>46º58'28''</v>
      </c>
    </row>
    <row r="972" spans="1:30" ht="18" customHeight="1">
      <c r="A972" s="23">
        <v>4217</v>
      </c>
      <c r="B972" s="23">
        <v>4217</v>
      </c>
      <c r="C972" s="3">
        <v>41141</v>
      </c>
      <c r="D972" s="3">
        <v>41186</v>
      </c>
      <c r="E972" s="23" t="s">
        <v>1321</v>
      </c>
      <c r="F972" s="23" t="s">
        <v>1322</v>
      </c>
      <c r="G972" s="23" t="s">
        <v>4831</v>
      </c>
      <c r="H972" s="23" t="s">
        <v>11296</v>
      </c>
      <c r="I972" s="3">
        <v>41163</v>
      </c>
      <c r="J972" s="23" t="s">
        <v>4935</v>
      </c>
      <c r="K972" s="23" t="s">
        <v>6515</v>
      </c>
      <c r="L972" s="23" t="s">
        <v>6513</v>
      </c>
      <c r="M972" s="23" t="s">
        <v>6516</v>
      </c>
      <c r="N972" s="23" t="s">
        <v>8399</v>
      </c>
      <c r="O972" s="23" t="s">
        <v>6230</v>
      </c>
      <c r="P972" s="3">
        <v>41187</v>
      </c>
      <c r="Q972" s="23" t="s">
        <v>458</v>
      </c>
      <c r="R972" s="23" t="s">
        <v>11297</v>
      </c>
      <c r="S972" s="23" t="s">
        <v>11298</v>
      </c>
      <c r="T972" s="37" t="s">
        <v>4074</v>
      </c>
      <c r="U972" s="23" t="s">
        <v>458</v>
      </c>
      <c r="V972" s="237">
        <v>21</v>
      </c>
      <c r="W972">
        <v>11</v>
      </c>
      <c r="X972">
        <v>11</v>
      </c>
      <c r="Y972">
        <v>46</v>
      </c>
      <c r="Z972">
        <v>58</v>
      </c>
      <c r="AA972">
        <v>26</v>
      </c>
      <c r="AC972" s="26" t="str">
        <f t="shared" si="30"/>
        <v>21º11'11''</v>
      </c>
      <c r="AD972" s="26" t="str">
        <f t="shared" si="31"/>
        <v>46º58'26''</v>
      </c>
    </row>
    <row r="973" spans="1:30" ht="18" customHeight="1">
      <c r="A973" s="23">
        <v>4216</v>
      </c>
      <c r="B973" s="23">
        <v>4216</v>
      </c>
      <c r="C973" s="3">
        <v>41141</v>
      </c>
      <c r="D973" s="3">
        <v>41186</v>
      </c>
      <c r="E973" s="23" t="s">
        <v>1321</v>
      </c>
      <c r="F973" s="23" t="s">
        <v>1322</v>
      </c>
      <c r="G973" s="23" t="s">
        <v>4831</v>
      </c>
      <c r="H973" s="23" t="s">
        <v>8289</v>
      </c>
      <c r="I973" s="3">
        <v>41163</v>
      </c>
      <c r="J973" s="23" t="s">
        <v>4935</v>
      </c>
      <c r="K973" s="23" t="s">
        <v>6517</v>
      </c>
      <c r="L973" s="23" t="s">
        <v>6513</v>
      </c>
      <c r="M973" s="23" t="s">
        <v>6518</v>
      </c>
      <c r="N973" s="23" t="s">
        <v>8290</v>
      </c>
      <c r="O973" s="23" t="s">
        <v>6230</v>
      </c>
      <c r="P973" s="3">
        <v>41186</v>
      </c>
      <c r="Q973" s="23" t="s">
        <v>458</v>
      </c>
      <c r="R973" s="23" t="s">
        <v>11299</v>
      </c>
      <c r="S973" s="23" t="s">
        <v>11300</v>
      </c>
      <c r="T973" s="37" t="s">
        <v>4074</v>
      </c>
      <c r="U973" s="23" t="s">
        <v>458</v>
      </c>
      <c r="V973" s="237">
        <v>21</v>
      </c>
      <c r="W973">
        <v>11</v>
      </c>
      <c r="X973">
        <v>34</v>
      </c>
      <c r="Y973">
        <v>46</v>
      </c>
      <c r="Z973">
        <v>58</v>
      </c>
      <c r="AA973">
        <v>38</v>
      </c>
      <c r="AC973" s="26" t="str">
        <f t="shared" si="30"/>
        <v>21º11'34''</v>
      </c>
      <c r="AD973" s="26" t="str">
        <f t="shared" si="31"/>
        <v>46º58'38''</v>
      </c>
    </row>
    <row r="974" spans="1:30" ht="18" customHeight="1">
      <c r="A974" s="23">
        <v>4214</v>
      </c>
      <c r="B974" s="23">
        <v>4214</v>
      </c>
      <c r="C974" s="3">
        <v>41141</v>
      </c>
      <c r="D974" s="3">
        <v>41201</v>
      </c>
      <c r="E974" s="23" t="s">
        <v>1321</v>
      </c>
      <c r="F974" s="23" t="s">
        <v>1322</v>
      </c>
      <c r="G974" s="23" t="s">
        <v>4831</v>
      </c>
      <c r="H974" s="23" t="s">
        <v>16044</v>
      </c>
      <c r="I974" s="3">
        <v>41197</v>
      </c>
      <c r="J974" s="23" t="s">
        <v>4935</v>
      </c>
      <c r="K974" s="23" t="s">
        <v>6519</v>
      </c>
      <c r="L974" s="23" t="s">
        <v>6513</v>
      </c>
      <c r="M974" s="23" t="s">
        <v>7778</v>
      </c>
      <c r="N974" s="23" t="s">
        <v>16045</v>
      </c>
      <c r="O974" s="23" t="s">
        <v>6228</v>
      </c>
      <c r="P974" s="23">
        <v>41360</v>
      </c>
      <c r="Q974" s="37" t="s">
        <v>7779</v>
      </c>
      <c r="R974" s="23" t="s">
        <v>16046</v>
      </c>
      <c r="S974" s="23" t="s">
        <v>11301</v>
      </c>
      <c r="T974" t="s">
        <v>15024</v>
      </c>
      <c r="U974" s="37" t="s">
        <v>16028</v>
      </c>
      <c r="V974" s="237">
        <v>21</v>
      </c>
      <c r="W974" s="23">
        <v>20</v>
      </c>
      <c r="X974" s="23">
        <v>57</v>
      </c>
      <c r="Y974" s="23">
        <v>46</v>
      </c>
      <c r="Z974" s="23">
        <v>58</v>
      </c>
      <c r="AA974" s="23">
        <v>59</v>
      </c>
      <c r="AC974" s="26" t="str">
        <f t="shared" si="30"/>
        <v>21º20'57''</v>
      </c>
      <c r="AD974" s="26" t="str">
        <f t="shared" si="31"/>
        <v>46º58'59''</v>
      </c>
    </row>
    <row r="975" spans="1:30" ht="18" customHeight="1">
      <c r="A975" s="23">
        <v>4213</v>
      </c>
      <c r="B975" s="23">
        <v>4213</v>
      </c>
      <c r="C975" s="3">
        <v>41141</v>
      </c>
      <c r="D975" s="3">
        <v>41186</v>
      </c>
      <c r="E975" s="23" t="s">
        <v>1321</v>
      </c>
      <c r="F975" s="23" t="s">
        <v>1322</v>
      </c>
      <c r="G975" s="23" t="s">
        <v>4831</v>
      </c>
      <c r="H975" s="23" t="s">
        <v>8291</v>
      </c>
      <c r="I975" s="3">
        <v>41163</v>
      </c>
      <c r="J975" s="23" t="s">
        <v>4935</v>
      </c>
      <c r="K975" s="23" t="s">
        <v>6520</v>
      </c>
      <c r="L975" s="23" t="s">
        <v>6513</v>
      </c>
      <c r="M975" s="23" t="s">
        <v>6521</v>
      </c>
      <c r="N975" s="23" t="s">
        <v>8292</v>
      </c>
      <c r="O975" s="23" t="s">
        <v>6230</v>
      </c>
      <c r="P975" s="3">
        <v>41187</v>
      </c>
      <c r="Q975" s="23" t="s">
        <v>458</v>
      </c>
      <c r="R975" s="23" t="s">
        <v>11302</v>
      </c>
      <c r="S975" s="23" t="s">
        <v>11303</v>
      </c>
      <c r="T975" s="37" t="s">
        <v>4074</v>
      </c>
      <c r="U975" s="23" t="s">
        <v>458</v>
      </c>
      <c r="V975" s="237">
        <v>21</v>
      </c>
      <c r="W975">
        <v>18</v>
      </c>
      <c r="X975">
        <v>58</v>
      </c>
      <c r="Y975">
        <v>47</v>
      </c>
      <c r="Z975">
        <v>0</v>
      </c>
      <c r="AA975">
        <v>47</v>
      </c>
      <c r="AC975" s="26" t="str">
        <f t="shared" si="30"/>
        <v>21º18'58''</v>
      </c>
      <c r="AD975" s="26" t="str">
        <f t="shared" si="31"/>
        <v>47º0'47''</v>
      </c>
    </row>
    <row r="976" spans="1:30" ht="18" customHeight="1">
      <c r="A976" s="23">
        <v>4226</v>
      </c>
      <c r="B976" s="23">
        <v>4226</v>
      </c>
      <c r="C976" s="3">
        <v>41141</v>
      </c>
      <c r="D976" s="3">
        <v>41215</v>
      </c>
      <c r="E976" s="23" t="s">
        <v>1330</v>
      </c>
      <c r="F976" s="23" t="s">
        <v>1322</v>
      </c>
      <c r="G976" s="23" t="s">
        <v>4830</v>
      </c>
      <c r="H976" s="23" t="s">
        <v>458</v>
      </c>
      <c r="I976" s="23" t="s">
        <v>458</v>
      </c>
      <c r="J976" s="23" t="s">
        <v>6522</v>
      </c>
      <c r="K976" s="23" t="s">
        <v>6523</v>
      </c>
      <c r="L976" s="23" t="s">
        <v>6524</v>
      </c>
      <c r="M976" s="23" t="s">
        <v>8564</v>
      </c>
      <c r="N976" s="23" t="s">
        <v>458</v>
      </c>
      <c r="O976" s="23" t="s">
        <v>458</v>
      </c>
      <c r="P976" s="23" t="s">
        <v>458</v>
      </c>
      <c r="Q976" s="23" t="s">
        <v>8712</v>
      </c>
      <c r="R976" s="23" t="s">
        <v>458</v>
      </c>
      <c r="S976" s="23" t="s">
        <v>11304</v>
      </c>
      <c r="T976" t="s">
        <v>15024</v>
      </c>
      <c r="U976" s="37" t="s">
        <v>458</v>
      </c>
      <c r="V976" s="237" t="s">
        <v>458</v>
      </c>
      <c r="W976" s="23" t="s">
        <v>458</v>
      </c>
      <c r="X976" s="23" t="s">
        <v>458</v>
      </c>
      <c r="Y976" s="23" t="s">
        <v>458</v>
      </c>
      <c r="Z976" s="23" t="s">
        <v>458</v>
      </c>
      <c r="AA976" s="23" t="s">
        <v>458</v>
      </c>
      <c r="AC976" s="26" t="str">
        <f t="shared" si="30"/>
        <v>-º-'-''</v>
      </c>
      <c r="AD976" s="26" t="str">
        <f t="shared" si="31"/>
        <v>-º-'-''</v>
      </c>
    </row>
    <row r="977" spans="1:30" ht="18" customHeight="1">
      <c r="A977" s="23">
        <v>4218</v>
      </c>
      <c r="B977" s="23">
        <v>4218</v>
      </c>
      <c r="C977" s="3">
        <v>41141</v>
      </c>
      <c r="D977" s="3">
        <v>41186</v>
      </c>
      <c r="E977" s="23" t="s">
        <v>1321</v>
      </c>
      <c r="F977" s="23" t="s">
        <v>1322</v>
      </c>
      <c r="G977" s="23" t="s">
        <v>4830</v>
      </c>
      <c r="H977" s="23" t="s">
        <v>11305</v>
      </c>
      <c r="I977" s="3">
        <v>41162</v>
      </c>
      <c r="J977" s="23" t="s">
        <v>6525</v>
      </c>
      <c r="K977" s="23" t="s">
        <v>6526</v>
      </c>
      <c r="L977" s="23" t="s">
        <v>6524</v>
      </c>
      <c r="M977" s="23" t="s">
        <v>6527</v>
      </c>
      <c r="N977" s="23" t="s">
        <v>7532</v>
      </c>
      <c r="O977" s="23" t="s">
        <v>5835</v>
      </c>
      <c r="P977" s="3">
        <v>41170</v>
      </c>
      <c r="Q977" s="23" t="s">
        <v>458</v>
      </c>
      <c r="R977" s="23" t="s">
        <v>11306</v>
      </c>
      <c r="S977" s="23" t="s">
        <v>11307</v>
      </c>
      <c r="T977" s="37" t="s">
        <v>4074</v>
      </c>
      <c r="U977" t="s">
        <v>5145</v>
      </c>
      <c r="V977" s="237">
        <v>20</v>
      </c>
      <c r="W977">
        <v>42</v>
      </c>
      <c r="X977">
        <v>27</v>
      </c>
      <c r="Y977">
        <v>44</v>
      </c>
      <c r="Z977">
        <v>49</v>
      </c>
      <c r="AA977">
        <v>50</v>
      </c>
      <c r="AC977" s="26" t="str">
        <f t="shared" si="30"/>
        <v>20º42'27''</v>
      </c>
      <c r="AD977" s="26" t="str">
        <f t="shared" si="31"/>
        <v>44º49'50''</v>
      </c>
    </row>
    <row r="978" spans="1:30" ht="18" customHeight="1">
      <c r="A978" s="23">
        <v>4219</v>
      </c>
      <c r="B978" s="23">
        <v>4219</v>
      </c>
      <c r="C978" s="3">
        <v>41141</v>
      </c>
      <c r="D978" s="3">
        <v>41186</v>
      </c>
      <c r="E978" s="23" t="s">
        <v>1321</v>
      </c>
      <c r="F978" s="23" t="s">
        <v>1322</v>
      </c>
      <c r="G978" s="23" t="s">
        <v>4830</v>
      </c>
      <c r="H978" s="23" t="s">
        <v>11308</v>
      </c>
      <c r="I978" s="3">
        <v>41157</v>
      </c>
      <c r="J978" s="23" t="s">
        <v>6528</v>
      </c>
      <c r="K978" s="23" t="s">
        <v>6529</v>
      </c>
      <c r="L978" s="23" t="s">
        <v>6524</v>
      </c>
      <c r="M978" s="23" t="s">
        <v>6530</v>
      </c>
      <c r="N978" s="23" t="s">
        <v>7662</v>
      </c>
      <c r="O978" s="23" t="s">
        <v>5727</v>
      </c>
      <c r="P978" s="3">
        <v>41171</v>
      </c>
      <c r="Q978" s="23" t="s">
        <v>458</v>
      </c>
      <c r="R978" s="23" t="s">
        <v>11309</v>
      </c>
      <c r="S978" s="23" t="s">
        <v>11310</v>
      </c>
      <c r="T978" s="37" t="s">
        <v>4074</v>
      </c>
      <c r="U978" t="s">
        <v>15028</v>
      </c>
      <c r="V978" s="237">
        <v>20</v>
      </c>
      <c r="W978">
        <v>41</v>
      </c>
      <c r="X978">
        <v>59</v>
      </c>
      <c r="Y978">
        <v>44</v>
      </c>
      <c r="Z978">
        <v>49</v>
      </c>
      <c r="AA978">
        <v>36</v>
      </c>
      <c r="AC978" s="26" t="str">
        <f t="shared" si="30"/>
        <v>20º41'59''</v>
      </c>
      <c r="AD978" s="26" t="str">
        <f t="shared" si="31"/>
        <v>44º49'36''</v>
      </c>
    </row>
    <row r="979" spans="1:30" ht="18" customHeight="1">
      <c r="A979" s="23">
        <v>4222</v>
      </c>
      <c r="B979" s="23">
        <v>4222</v>
      </c>
      <c r="C979" s="3">
        <v>41141</v>
      </c>
      <c r="D979" s="3">
        <v>41186</v>
      </c>
      <c r="E979" s="23" t="s">
        <v>1321</v>
      </c>
      <c r="F979" s="23" t="s">
        <v>1322</v>
      </c>
      <c r="G979" s="23" t="s">
        <v>4830</v>
      </c>
      <c r="H979" s="23" t="s">
        <v>11311</v>
      </c>
      <c r="I979" s="3">
        <v>41157</v>
      </c>
      <c r="J979" s="23" t="s">
        <v>6531</v>
      </c>
      <c r="K979" s="23" t="s">
        <v>6532</v>
      </c>
      <c r="L979" s="23" t="s">
        <v>6524</v>
      </c>
      <c r="M979" s="23" t="s">
        <v>6533</v>
      </c>
      <c r="N979" s="23" t="s">
        <v>7533</v>
      </c>
      <c r="O979" s="23" t="s">
        <v>5835</v>
      </c>
      <c r="P979" s="3">
        <v>41170</v>
      </c>
      <c r="Q979" s="23" t="s">
        <v>458</v>
      </c>
      <c r="R979" s="23" t="s">
        <v>11312</v>
      </c>
      <c r="S979" s="23" t="s">
        <v>11313</v>
      </c>
      <c r="T979" s="37" t="s">
        <v>4074</v>
      </c>
      <c r="U979" t="s">
        <v>15242</v>
      </c>
      <c r="V979" s="237">
        <v>20</v>
      </c>
      <c r="W979">
        <v>41</v>
      </c>
      <c r="X979">
        <v>18</v>
      </c>
      <c r="Y979">
        <v>44</v>
      </c>
      <c r="Z979">
        <v>49</v>
      </c>
      <c r="AA979">
        <v>46</v>
      </c>
      <c r="AC979" s="26" t="str">
        <f t="shared" si="30"/>
        <v>20º41'18''</v>
      </c>
      <c r="AD979" s="26" t="str">
        <f t="shared" si="31"/>
        <v>44º49'46''</v>
      </c>
    </row>
    <row r="980" spans="1:30" ht="18" customHeight="1">
      <c r="A980" s="23">
        <v>4228</v>
      </c>
      <c r="B980" s="23">
        <v>4228</v>
      </c>
      <c r="C980" s="3">
        <v>41141</v>
      </c>
      <c r="D980" s="3">
        <v>41186</v>
      </c>
      <c r="E980" s="23" t="s">
        <v>1321</v>
      </c>
      <c r="F980" s="23" t="s">
        <v>1322</v>
      </c>
      <c r="G980" s="23" t="s">
        <v>4830</v>
      </c>
      <c r="H980" s="23" t="s">
        <v>11314</v>
      </c>
      <c r="I980" s="3">
        <v>41157</v>
      </c>
      <c r="J980" s="23" t="s">
        <v>6534</v>
      </c>
      <c r="K980" s="23" t="s">
        <v>6535</v>
      </c>
      <c r="L980" s="23" t="s">
        <v>6524</v>
      </c>
      <c r="M980" s="23" t="s">
        <v>6536</v>
      </c>
      <c r="N980" s="23" t="s">
        <v>7663</v>
      </c>
      <c r="O980" s="23" t="s">
        <v>5835</v>
      </c>
      <c r="P980" s="3">
        <v>41171</v>
      </c>
      <c r="Q980" s="23" t="s">
        <v>458</v>
      </c>
      <c r="R980" s="23" t="s">
        <v>9929</v>
      </c>
      <c r="S980" s="23" t="s">
        <v>11315</v>
      </c>
      <c r="T980" s="37" t="s">
        <v>4074</v>
      </c>
      <c r="U980" s="23" t="s">
        <v>458</v>
      </c>
      <c r="V980" s="237">
        <v>20</v>
      </c>
      <c r="W980">
        <v>48</v>
      </c>
      <c r="X980">
        <v>13</v>
      </c>
      <c r="Y980">
        <v>44</v>
      </c>
      <c r="Z980">
        <v>48</v>
      </c>
      <c r="AA980">
        <v>46</v>
      </c>
      <c r="AC980" s="26" t="str">
        <f t="shared" si="30"/>
        <v>20º48'13''</v>
      </c>
      <c r="AD980" s="26" t="str">
        <f t="shared" si="31"/>
        <v>44º48'46''</v>
      </c>
    </row>
    <row r="981" spans="1:30" ht="18" customHeight="1">
      <c r="A981" s="23">
        <v>4191</v>
      </c>
      <c r="B981" s="23">
        <v>4191</v>
      </c>
      <c r="C981" s="3">
        <v>41138</v>
      </c>
      <c r="D981" s="3">
        <v>41183</v>
      </c>
      <c r="E981" s="23" t="s">
        <v>1321</v>
      </c>
      <c r="F981" s="23" t="s">
        <v>1322</v>
      </c>
      <c r="G981" s="23" t="s">
        <v>6499</v>
      </c>
      <c r="H981" s="23" t="s">
        <v>12218</v>
      </c>
      <c r="I981" s="3">
        <v>41253</v>
      </c>
      <c r="J981" s="23" t="s">
        <v>6500</v>
      </c>
      <c r="K981" s="23" t="s">
        <v>6537</v>
      </c>
      <c r="L981" s="23" t="s">
        <v>6502</v>
      </c>
      <c r="M981" s="23" t="s">
        <v>6538</v>
      </c>
      <c r="N981" s="23" t="s">
        <v>12762</v>
      </c>
      <c r="O981" s="23" t="s">
        <v>12739</v>
      </c>
      <c r="P981" s="3">
        <v>41256</v>
      </c>
      <c r="Q981" s="23" t="s">
        <v>458</v>
      </c>
      <c r="R981" s="23" t="s">
        <v>12219</v>
      </c>
      <c r="S981" s="23" t="s">
        <v>11316</v>
      </c>
      <c r="T981" s="37" t="s">
        <v>4074</v>
      </c>
      <c r="U981" t="s">
        <v>15243</v>
      </c>
      <c r="V981" s="237">
        <v>21</v>
      </c>
      <c r="W981">
        <v>25</v>
      </c>
      <c r="X981">
        <v>3</v>
      </c>
      <c r="Y981">
        <v>42</v>
      </c>
      <c r="Z981">
        <v>48</v>
      </c>
      <c r="AA981">
        <v>58</v>
      </c>
      <c r="AC981" s="26" t="str">
        <f t="shared" si="30"/>
        <v>21º25'3''</v>
      </c>
      <c r="AD981" s="26" t="str">
        <f t="shared" si="31"/>
        <v>42º48'58''</v>
      </c>
    </row>
    <row r="982" spans="1:30" ht="18" customHeight="1">
      <c r="A982" s="23">
        <v>4252</v>
      </c>
      <c r="B982" s="23">
        <v>4252</v>
      </c>
      <c r="C982" s="3">
        <v>41145</v>
      </c>
      <c r="D982" s="3">
        <v>41190</v>
      </c>
      <c r="E982" s="23" t="s">
        <v>1321</v>
      </c>
      <c r="F982" s="23" t="s">
        <v>1322</v>
      </c>
      <c r="G982" s="23" t="s">
        <v>6644</v>
      </c>
      <c r="H982" s="23" t="s">
        <v>7534</v>
      </c>
      <c r="I982" s="3">
        <v>41162</v>
      </c>
      <c r="J982" s="23" t="s">
        <v>6645</v>
      </c>
      <c r="K982" s="23" t="s">
        <v>6646</v>
      </c>
      <c r="L982" s="23" t="s">
        <v>6647</v>
      </c>
      <c r="M982" s="23" t="s">
        <v>6648</v>
      </c>
      <c r="N982" s="23" t="s">
        <v>7535</v>
      </c>
      <c r="O982" s="23" t="s">
        <v>7536</v>
      </c>
      <c r="P982" s="3">
        <v>41170</v>
      </c>
      <c r="Q982" s="23" t="s">
        <v>458</v>
      </c>
      <c r="R982" s="23" t="s">
        <v>11317</v>
      </c>
      <c r="S982" s="23" t="s">
        <v>11318</v>
      </c>
      <c r="T982" s="37" t="s">
        <v>4074</v>
      </c>
      <c r="U982" s="23" t="s">
        <v>458</v>
      </c>
      <c r="V982" s="237">
        <v>22</v>
      </c>
      <c r="W982">
        <v>18</v>
      </c>
      <c r="X982">
        <v>17</v>
      </c>
      <c r="Y982">
        <v>45</v>
      </c>
      <c r="Z982">
        <v>12</v>
      </c>
      <c r="AA982">
        <v>46</v>
      </c>
      <c r="AC982" s="26" t="str">
        <f t="shared" si="30"/>
        <v>22º18'17''</v>
      </c>
      <c r="AD982" s="26" t="str">
        <f t="shared" si="31"/>
        <v>45º12'46''</v>
      </c>
    </row>
    <row r="983" spans="1:30" ht="18" customHeight="1">
      <c r="A983" s="23">
        <v>4227</v>
      </c>
      <c r="B983" s="23">
        <v>4227</v>
      </c>
      <c r="C983" s="3">
        <v>41145</v>
      </c>
      <c r="D983" s="3">
        <v>41190</v>
      </c>
      <c r="E983" s="23" t="s">
        <v>1321</v>
      </c>
      <c r="F983" s="23" t="s">
        <v>1322</v>
      </c>
      <c r="G983" s="23" t="s">
        <v>4830</v>
      </c>
      <c r="H983" s="23" t="s">
        <v>7321</v>
      </c>
      <c r="I983" s="3">
        <v>41162</v>
      </c>
      <c r="J983" s="23" t="s">
        <v>6531</v>
      </c>
      <c r="K983" s="23" t="s">
        <v>6649</v>
      </c>
      <c r="L983" s="23" t="s">
        <v>6524</v>
      </c>
      <c r="M983" s="23" t="s">
        <v>6650</v>
      </c>
      <c r="N983" s="23" t="s">
        <v>7322</v>
      </c>
      <c r="O983" s="23" t="s">
        <v>5835</v>
      </c>
      <c r="P983" s="3">
        <v>41166</v>
      </c>
      <c r="Q983" s="23" t="s">
        <v>458</v>
      </c>
      <c r="R983" s="23" t="s">
        <v>11319</v>
      </c>
      <c r="S983" s="23" t="s">
        <v>11320</v>
      </c>
      <c r="T983" s="37" t="s">
        <v>4074</v>
      </c>
      <c r="U983" s="23" t="s">
        <v>458</v>
      </c>
      <c r="V983" s="237">
        <v>20</v>
      </c>
      <c r="W983">
        <v>41</v>
      </c>
      <c r="X983">
        <v>38</v>
      </c>
      <c r="Y983">
        <v>44</v>
      </c>
      <c r="Z983">
        <v>49</v>
      </c>
      <c r="AA983">
        <v>57</v>
      </c>
      <c r="AC983" s="26" t="str">
        <f t="shared" si="30"/>
        <v>20º41'38''</v>
      </c>
      <c r="AD983" s="26" t="str">
        <f t="shared" si="31"/>
        <v>44º49'57''</v>
      </c>
    </row>
    <row r="984" spans="1:30" ht="18" customHeight="1">
      <c r="A984" s="23">
        <v>4246</v>
      </c>
      <c r="B984" s="23">
        <v>4246</v>
      </c>
      <c r="C984" s="3">
        <v>41145</v>
      </c>
      <c r="D984" s="3">
        <v>41190</v>
      </c>
      <c r="E984" s="23" t="s">
        <v>1321</v>
      </c>
      <c r="F984" s="23" t="s">
        <v>1322</v>
      </c>
      <c r="G984" s="23" t="s">
        <v>6644</v>
      </c>
      <c r="H984" s="23" t="s">
        <v>7719</v>
      </c>
      <c r="I984" s="3">
        <v>41162</v>
      </c>
      <c r="J984" s="23" t="s">
        <v>6651</v>
      </c>
      <c r="K984" s="23" t="s">
        <v>15419</v>
      </c>
      <c r="L984" s="23" t="s">
        <v>6647</v>
      </c>
      <c r="M984" s="23" t="s">
        <v>6652</v>
      </c>
      <c r="N984" s="23" t="s">
        <v>7799</v>
      </c>
      <c r="O984" s="23" t="s">
        <v>7791</v>
      </c>
      <c r="P984" s="3">
        <v>41183</v>
      </c>
      <c r="Q984" s="23" t="s">
        <v>458</v>
      </c>
      <c r="R984" s="23" t="s">
        <v>11321</v>
      </c>
      <c r="S984" s="23" t="s">
        <v>11322</v>
      </c>
      <c r="T984" s="37" t="s">
        <v>4074</v>
      </c>
      <c r="U984" t="s">
        <v>15185</v>
      </c>
      <c r="V984" s="237">
        <v>23</v>
      </c>
      <c r="W984">
        <v>20</v>
      </c>
      <c r="X984">
        <v>21</v>
      </c>
      <c r="Y984">
        <v>45</v>
      </c>
      <c r="Z984">
        <v>30</v>
      </c>
      <c r="AA984">
        <v>10</v>
      </c>
      <c r="AC984" s="26" t="str">
        <f t="shared" si="30"/>
        <v>23º20'21''</v>
      </c>
      <c r="AD984" s="26" t="str">
        <f t="shared" si="31"/>
        <v>45º30'10''</v>
      </c>
    </row>
    <row r="985" spans="1:30" ht="18" customHeight="1">
      <c r="A985" s="23">
        <v>4233</v>
      </c>
      <c r="B985" s="23">
        <v>4233</v>
      </c>
      <c r="C985" s="3">
        <v>41145</v>
      </c>
      <c r="D985" s="3">
        <v>41190</v>
      </c>
      <c r="E985" s="23" t="s">
        <v>1321</v>
      </c>
      <c r="F985" s="23" t="s">
        <v>1322</v>
      </c>
      <c r="G985" s="23" t="s">
        <v>1744</v>
      </c>
      <c r="H985" s="23" t="s">
        <v>13311</v>
      </c>
      <c r="I985" s="3">
        <v>41263</v>
      </c>
      <c r="J985" s="23" t="s">
        <v>6653</v>
      </c>
      <c r="K985" s="23" t="s">
        <v>6654</v>
      </c>
      <c r="L985" s="23" t="s">
        <v>4403</v>
      </c>
      <c r="M985" s="23" t="s">
        <v>6655</v>
      </c>
      <c r="N985" s="23" t="s">
        <v>13312</v>
      </c>
      <c r="O985" s="23" t="s">
        <v>5355</v>
      </c>
      <c r="P985" s="3">
        <v>41263</v>
      </c>
      <c r="Q985" s="23" t="s">
        <v>458</v>
      </c>
      <c r="R985" s="23" t="s">
        <v>13313</v>
      </c>
      <c r="S985" s="23" t="s">
        <v>11323</v>
      </c>
      <c r="T985" s="37" t="s">
        <v>4074</v>
      </c>
      <c r="U985" s="37" t="s">
        <v>15067</v>
      </c>
      <c r="V985" s="237">
        <v>21</v>
      </c>
      <c r="W985">
        <v>6</v>
      </c>
      <c r="X985">
        <v>4</v>
      </c>
      <c r="Y985">
        <v>45</v>
      </c>
      <c r="Z985">
        <v>5</v>
      </c>
      <c r="AA985">
        <v>20</v>
      </c>
      <c r="AC985" s="26" t="str">
        <f t="shared" si="30"/>
        <v>21º6'4''</v>
      </c>
      <c r="AD985" s="26" t="str">
        <f t="shared" si="31"/>
        <v>45º5'20''</v>
      </c>
    </row>
    <row r="986" spans="1:30" ht="18" customHeight="1">
      <c r="A986" s="23">
        <v>4238</v>
      </c>
      <c r="B986" s="23">
        <v>4238</v>
      </c>
      <c r="C986" s="3">
        <v>41145</v>
      </c>
      <c r="D986" s="3">
        <v>41190</v>
      </c>
      <c r="E986" s="23" t="s">
        <v>1321</v>
      </c>
      <c r="F986" s="23" t="s">
        <v>1555</v>
      </c>
      <c r="G986" s="23" t="s">
        <v>3325</v>
      </c>
      <c r="H986" s="23" t="s">
        <v>9063</v>
      </c>
      <c r="I986" s="3">
        <v>41211</v>
      </c>
      <c r="J986" s="23" t="s">
        <v>6656</v>
      </c>
      <c r="K986" s="23" t="s">
        <v>6657</v>
      </c>
      <c r="L986" s="23" t="s">
        <v>4713</v>
      </c>
      <c r="M986" s="23" t="s">
        <v>6658</v>
      </c>
      <c r="N986" s="23" t="s">
        <v>9064</v>
      </c>
      <c r="O986" s="23" t="s">
        <v>3786</v>
      </c>
      <c r="P986" s="3">
        <v>41211</v>
      </c>
      <c r="Q986" s="23" t="s">
        <v>458</v>
      </c>
      <c r="R986" s="23" t="s">
        <v>11324</v>
      </c>
      <c r="S986" s="23" t="s">
        <v>11325</v>
      </c>
      <c r="T986" s="37" t="s">
        <v>4074</v>
      </c>
      <c r="U986" t="s">
        <v>15164</v>
      </c>
      <c r="V986" s="237">
        <v>20</v>
      </c>
      <c r="W986">
        <v>2</v>
      </c>
      <c r="X986">
        <v>19</v>
      </c>
      <c r="Y986">
        <v>44</v>
      </c>
      <c r="Z986">
        <v>8</v>
      </c>
      <c r="AA986">
        <v>33</v>
      </c>
      <c r="AC986" s="26" t="str">
        <f t="shared" si="30"/>
        <v>20º2'19''</v>
      </c>
      <c r="AD986" s="26" t="str">
        <f t="shared" si="31"/>
        <v>44º8'33''</v>
      </c>
    </row>
    <row r="987" spans="1:30" ht="18" customHeight="1">
      <c r="A987" s="23">
        <v>4251</v>
      </c>
      <c r="B987" s="23">
        <v>4251</v>
      </c>
      <c r="C987" s="3">
        <v>41145</v>
      </c>
      <c r="D987" s="3">
        <v>41190</v>
      </c>
      <c r="E987" s="23" t="s">
        <v>1321</v>
      </c>
      <c r="F987" s="23" t="s">
        <v>1322</v>
      </c>
      <c r="G987" s="23" t="s">
        <v>6644</v>
      </c>
      <c r="H987" s="23" t="s">
        <v>7720</v>
      </c>
      <c r="I987" s="23" t="s">
        <v>6783</v>
      </c>
      <c r="J987" s="23" t="s">
        <v>6659</v>
      </c>
      <c r="K987" s="23" t="s">
        <v>6660</v>
      </c>
      <c r="L987" s="23" t="s">
        <v>6647</v>
      </c>
      <c r="M987" s="23" t="s">
        <v>6648</v>
      </c>
      <c r="N987" s="23" t="s">
        <v>7721</v>
      </c>
      <c r="O987" s="23" t="s">
        <v>7489</v>
      </c>
      <c r="P987" s="3">
        <v>41172</v>
      </c>
      <c r="Q987" s="23" t="s">
        <v>458</v>
      </c>
      <c r="R987" s="23" t="s">
        <v>11326</v>
      </c>
      <c r="S987" s="23" t="s">
        <v>11327</v>
      </c>
      <c r="T987" s="37" t="s">
        <v>4074</v>
      </c>
      <c r="U987" t="s">
        <v>15244</v>
      </c>
      <c r="V987" s="237">
        <v>18</v>
      </c>
      <c r="W987">
        <v>21</v>
      </c>
      <c r="X987">
        <v>0</v>
      </c>
      <c r="Y987">
        <v>45</v>
      </c>
      <c r="Z987">
        <v>25</v>
      </c>
      <c r="AA987">
        <v>41</v>
      </c>
      <c r="AC987" s="26" t="str">
        <f t="shared" si="30"/>
        <v>18º21'0''</v>
      </c>
      <c r="AD987" s="26" t="str">
        <f t="shared" si="31"/>
        <v>45º25'41''</v>
      </c>
    </row>
    <row r="988" spans="1:30" ht="18" customHeight="1">
      <c r="A988" s="23">
        <v>4225</v>
      </c>
      <c r="B988" s="23">
        <v>4225</v>
      </c>
      <c r="C988" s="3">
        <v>41145</v>
      </c>
      <c r="D988" s="3">
        <v>41190</v>
      </c>
      <c r="E988" s="23" t="s">
        <v>1321</v>
      </c>
      <c r="F988" s="23" t="s">
        <v>1322</v>
      </c>
      <c r="G988" s="23" t="s">
        <v>4830</v>
      </c>
      <c r="H988" s="23" t="s">
        <v>7323</v>
      </c>
      <c r="I988" s="3">
        <v>41162</v>
      </c>
      <c r="J988" s="23" t="s">
        <v>6661</v>
      </c>
      <c r="K988" s="23" t="s">
        <v>6662</v>
      </c>
      <c r="L988" s="23" t="s">
        <v>6524</v>
      </c>
      <c r="M988" s="23" t="s">
        <v>6663</v>
      </c>
      <c r="N988" s="23" t="s">
        <v>7324</v>
      </c>
      <c r="O988" s="23" t="s">
        <v>5835</v>
      </c>
      <c r="P988" s="3">
        <v>41166</v>
      </c>
      <c r="Q988" s="23" t="s">
        <v>458</v>
      </c>
      <c r="R988" s="23" t="s">
        <v>11328</v>
      </c>
      <c r="S988" s="23" t="s">
        <v>11329</v>
      </c>
      <c r="T988" s="37" t="s">
        <v>4074</v>
      </c>
      <c r="U988" t="s">
        <v>15245</v>
      </c>
      <c r="V988" s="237">
        <v>20</v>
      </c>
      <c r="W988">
        <v>41</v>
      </c>
      <c r="X988">
        <v>38</v>
      </c>
      <c r="Y988">
        <v>44</v>
      </c>
      <c r="Z988">
        <v>50</v>
      </c>
      <c r="AA988">
        <v>38</v>
      </c>
      <c r="AC988" s="26" t="str">
        <f t="shared" si="30"/>
        <v>20º41'38''</v>
      </c>
      <c r="AD988" s="26" t="str">
        <f t="shared" si="31"/>
        <v>44º50'38''</v>
      </c>
    </row>
    <row r="989" spans="1:30" ht="18" customHeight="1">
      <c r="A989" s="23">
        <v>4243</v>
      </c>
      <c r="B989" s="23">
        <v>4243</v>
      </c>
      <c r="C989" s="3">
        <v>41145</v>
      </c>
      <c r="D989" s="3">
        <v>41190</v>
      </c>
      <c r="E989" s="23" t="s">
        <v>1321</v>
      </c>
      <c r="F989" s="23" t="s">
        <v>1322</v>
      </c>
      <c r="G989" s="23" t="s">
        <v>214</v>
      </c>
      <c r="H989" s="23" t="s">
        <v>9121</v>
      </c>
      <c r="I989" s="3">
        <v>41162</v>
      </c>
      <c r="J989" s="23" t="s">
        <v>6664</v>
      </c>
      <c r="K989" s="23" t="s">
        <v>6665</v>
      </c>
      <c r="L989" s="23" t="s">
        <v>4296</v>
      </c>
      <c r="M989" s="23" t="s">
        <v>6666</v>
      </c>
      <c r="N989" s="23" t="s">
        <v>9122</v>
      </c>
      <c r="O989" s="23" t="s">
        <v>4973</v>
      </c>
      <c r="P989" s="3">
        <v>41213</v>
      </c>
      <c r="Q989" s="23" t="s">
        <v>458</v>
      </c>
      <c r="R989" s="23" t="s">
        <v>11330</v>
      </c>
      <c r="S989" s="23" t="s">
        <v>11331</v>
      </c>
      <c r="T989" s="37" t="s">
        <v>15024</v>
      </c>
      <c r="U989" t="s">
        <v>15109</v>
      </c>
      <c r="V989" s="237">
        <v>21</v>
      </c>
      <c r="W989">
        <v>1</v>
      </c>
      <c r="X989">
        <v>3</v>
      </c>
      <c r="Y989">
        <v>46</v>
      </c>
      <c r="Z989">
        <v>44</v>
      </c>
      <c r="AA989">
        <v>31</v>
      </c>
      <c r="AC989" s="26" t="str">
        <f t="shared" si="30"/>
        <v>21º1'3''</v>
      </c>
      <c r="AD989" s="26" t="str">
        <f t="shared" si="31"/>
        <v>46º44'31''</v>
      </c>
    </row>
    <row r="990" spans="1:30" ht="18" customHeight="1">
      <c r="A990" s="23">
        <v>4232</v>
      </c>
      <c r="B990" s="23">
        <v>4232</v>
      </c>
      <c r="C990" s="3">
        <v>41145</v>
      </c>
      <c r="D990" s="3">
        <v>41190</v>
      </c>
      <c r="E990" s="23" t="s">
        <v>1321</v>
      </c>
      <c r="F990" s="23" t="s">
        <v>1322</v>
      </c>
      <c r="G990" s="23" t="s">
        <v>1744</v>
      </c>
      <c r="H990" s="23" t="s">
        <v>13314</v>
      </c>
      <c r="I990" s="3">
        <v>41162</v>
      </c>
      <c r="J990" s="23" t="s">
        <v>6667</v>
      </c>
      <c r="K990" s="23" t="s">
        <v>6668</v>
      </c>
      <c r="L990" s="23" t="s">
        <v>4403</v>
      </c>
      <c r="M990" s="23" t="s">
        <v>6669</v>
      </c>
      <c r="N990" s="23" t="s">
        <v>13315</v>
      </c>
      <c r="O990" s="23" t="s">
        <v>5381</v>
      </c>
      <c r="P990" s="3">
        <v>41263</v>
      </c>
      <c r="Q990" s="23" t="s">
        <v>458</v>
      </c>
      <c r="R990" s="23" t="s">
        <v>13316</v>
      </c>
      <c r="S990" s="23" t="s">
        <v>11332</v>
      </c>
      <c r="T990" s="37" t="s">
        <v>15024</v>
      </c>
      <c r="U990" s="37" t="s">
        <v>458</v>
      </c>
      <c r="V990" s="237">
        <v>21</v>
      </c>
      <c r="W990">
        <v>5</v>
      </c>
      <c r="X990">
        <v>52</v>
      </c>
      <c r="Y990">
        <v>45</v>
      </c>
      <c r="Z990">
        <v>5</v>
      </c>
      <c r="AA990">
        <v>48</v>
      </c>
      <c r="AC990" s="26" t="str">
        <f t="shared" si="30"/>
        <v>21º5'52''</v>
      </c>
      <c r="AD990" s="26" t="str">
        <f t="shared" si="31"/>
        <v>45º5'48''</v>
      </c>
    </row>
    <row r="991" spans="1:30" ht="18" customHeight="1">
      <c r="A991" s="23">
        <v>4237</v>
      </c>
      <c r="B991" s="23">
        <v>4237</v>
      </c>
      <c r="C991" s="3">
        <v>41145</v>
      </c>
      <c r="D991" s="3">
        <v>41190</v>
      </c>
      <c r="E991" s="23" t="s">
        <v>1321</v>
      </c>
      <c r="F991" s="23" t="s">
        <v>1555</v>
      </c>
      <c r="G991" s="23" t="s">
        <v>3325</v>
      </c>
      <c r="H991" s="23" t="s">
        <v>9452</v>
      </c>
      <c r="I991" s="3">
        <v>41233</v>
      </c>
      <c r="J991" s="23" t="s">
        <v>6656</v>
      </c>
      <c r="K991" s="23" t="s">
        <v>15420</v>
      </c>
      <c r="L991" s="23" t="s">
        <v>4713</v>
      </c>
      <c r="M991" s="23" t="s">
        <v>6658</v>
      </c>
      <c r="N991" s="23" t="s">
        <v>9453</v>
      </c>
      <c r="O991" s="23" t="s">
        <v>3786</v>
      </c>
      <c r="P991" s="3">
        <v>41234</v>
      </c>
      <c r="Q991" s="23" t="s">
        <v>458</v>
      </c>
      <c r="R991" s="23" t="s">
        <v>11333</v>
      </c>
      <c r="S991" s="23" t="s">
        <v>11334</v>
      </c>
      <c r="T991" s="37" t="s">
        <v>15024</v>
      </c>
      <c r="U991" t="s">
        <v>15109</v>
      </c>
      <c r="V991" s="237">
        <v>20</v>
      </c>
      <c r="W991">
        <v>2</v>
      </c>
      <c r="X991">
        <v>40</v>
      </c>
      <c r="Y991">
        <v>44</v>
      </c>
      <c r="Z991">
        <v>8</v>
      </c>
      <c r="AA991">
        <v>5</v>
      </c>
      <c r="AC991" s="26" t="str">
        <f t="shared" si="30"/>
        <v>20º2'40''</v>
      </c>
      <c r="AD991" s="26" t="str">
        <f t="shared" si="31"/>
        <v>44º8'5''</v>
      </c>
    </row>
    <row r="992" spans="1:30" ht="18" customHeight="1">
      <c r="A992" s="23">
        <v>4249</v>
      </c>
      <c r="B992" s="23">
        <v>4249</v>
      </c>
      <c r="C992" s="3">
        <v>41145</v>
      </c>
      <c r="D992" s="3">
        <v>41190</v>
      </c>
      <c r="E992" s="23" t="s">
        <v>1321</v>
      </c>
      <c r="F992" s="23" t="s">
        <v>1322</v>
      </c>
      <c r="G992" s="23" t="s">
        <v>6644</v>
      </c>
      <c r="H992" s="23" t="s">
        <v>7537</v>
      </c>
      <c r="I992" s="3">
        <v>41162</v>
      </c>
      <c r="J992" s="23" t="s">
        <v>6670</v>
      </c>
      <c r="K992" s="23" t="s">
        <v>6671</v>
      </c>
      <c r="L992" s="23" t="s">
        <v>6647</v>
      </c>
      <c r="M992" s="23" t="s">
        <v>6648</v>
      </c>
      <c r="N992" s="23" t="s">
        <v>7538</v>
      </c>
      <c r="O992" s="23" t="s">
        <v>7491</v>
      </c>
      <c r="P992" s="3">
        <v>41170</v>
      </c>
      <c r="Q992" s="23" t="s">
        <v>458</v>
      </c>
      <c r="R992" s="23" t="s">
        <v>11335</v>
      </c>
      <c r="S992" s="23" t="s">
        <v>11336</v>
      </c>
      <c r="T992" s="37" t="s">
        <v>4074</v>
      </c>
      <c r="U992" s="23" t="s">
        <v>458</v>
      </c>
      <c r="V992" s="237">
        <v>22</v>
      </c>
      <c r="W992">
        <v>19</v>
      </c>
      <c r="X992">
        <v>9</v>
      </c>
      <c r="Y992">
        <v>45</v>
      </c>
      <c r="Z992">
        <v>19</v>
      </c>
      <c r="AA992">
        <v>32</v>
      </c>
      <c r="AC992" s="26" t="str">
        <f t="shared" si="30"/>
        <v>22º19'9''</v>
      </c>
      <c r="AD992" s="26" t="str">
        <f t="shared" si="31"/>
        <v>45º19'32''</v>
      </c>
    </row>
    <row r="993" spans="1:30" ht="18" customHeight="1">
      <c r="A993" s="23">
        <v>4224</v>
      </c>
      <c r="B993" s="23">
        <v>4224</v>
      </c>
      <c r="C993" s="3">
        <v>41145</v>
      </c>
      <c r="D993" s="3">
        <v>41190</v>
      </c>
      <c r="E993" s="23" t="s">
        <v>1321</v>
      </c>
      <c r="F993" s="23" t="s">
        <v>1322</v>
      </c>
      <c r="G993" s="23" t="s">
        <v>4830</v>
      </c>
      <c r="H993" s="23" t="s">
        <v>13317</v>
      </c>
      <c r="I993" s="3">
        <v>41162</v>
      </c>
      <c r="J993" s="23" t="s">
        <v>6672</v>
      </c>
      <c r="K993" s="23" t="s">
        <v>6673</v>
      </c>
      <c r="L993" s="23" t="s">
        <v>6524</v>
      </c>
      <c r="M993" s="23" t="s">
        <v>6674</v>
      </c>
      <c r="N993" s="23" t="s">
        <v>13318</v>
      </c>
      <c r="O993" s="23" t="s">
        <v>12064</v>
      </c>
      <c r="P993" s="3">
        <v>41262</v>
      </c>
      <c r="Q993" s="23" t="s">
        <v>458</v>
      </c>
      <c r="R993" s="23" t="s">
        <v>13319</v>
      </c>
      <c r="S993" s="23" t="s">
        <v>11337</v>
      </c>
      <c r="T993" s="37" t="s">
        <v>15024</v>
      </c>
      <c r="U993" s="37" t="s">
        <v>15134</v>
      </c>
      <c r="V993" s="237">
        <v>20</v>
      </c>
      <c r="W993">
        <v>41</v>
      </c>
      <c r="X993">
        <v>47</v>
      </c>
      <c r="Y993">
        <v>44</v>
      </c>
      <c r="Z993">
        <v>49</v>
      </c>
      <c r="AA993">
        <v>42</v>
      </c>
      <c r="AC993" s="26" t="str">
        <f t="shared" si="30"/>
        <v>20º41'47''</v>
      </c>
      <c r="AD993" s="26" t="str">
        <f t="shared" si="31"/>
        <v>44º49'42''</v>
      </c>
    </row>
    <row r="994" spans="1:30" ht="18" customHeight="1">
      <c r="A994" s="23">
        <v>4239</v>
      </c>
      <c r="B994" s="23">
        <v>4239</v>
      </c>
      <c r="C994" s="3">
        <v>41145</v>
      </c>
      <c r="D994" s="3">
        <v>41190</v>
      </c>
      <c r="E994" s="23" t="s">
        <v>1321</v>
      </c>
      <c r="F994" s="23" t="s">
        <v>1555</v>
      </c>
      <c r="G994" s="23" t="s">
        <v>3325</v>
      </c>
      <c r="H994" s="23" t="s">
        <v>9123</v>
      </c>
      <c r="I994" s="3">
        <v>41220</v>
      </c>
      <c r="J994" s="23" t="s">
        <v>6656</v>
      </c>
      <c r="K994" s="23" t="s">
        <v>6675</v>
      </c>
      <c r="L994" s="23" t="s">
        <v>4713</v>
      </c>
      <c r="M994" s="23" t="s">
        <v>6658</v>
      </c>
      <c r="N994" s="23" t="s">
        <v>9124</v>
      </c>
      <c r="O994" s="23" t="s">
        <v>5786</v>
      </c>
      <c r="P994" s="3">
        <v>41221</v>
      </c>
      <c r="Q994" s="23" t="s">
        <v>458</v>
      </c>
      <c r="R994" s="23" t="s">
        <v>11338</v>
      </c>
      <c r="S994" s="23" t="s">
        <v>11339</v>
      </c>
      <c r="T994" s="37" t="s">
        <v>4074</v>
      </c>
      <c r="U994" t="s">
        <v>15246</v>
      </c>
      <c r="V994" s="237">
        <v>20</v>
      </c>
      <c r="W994">
        <v>1</v>
      </c>
      <c r="X994">
        <v>54</v>
      </c>
      <c r="Y994">
        <v>44</v>
      </c>
      <c r="Z994">
        <v>8</v>
      </c>
      <c r="AA994">
        <v>19</v>
      </c>
      <c r="AC994" s="26" t="str">
        <f t="shared" si="30"/>
        <v>20º1'54''</v>
      </c>
      <c r="AD994" s="26" t="str">
        <f t="shared" si="31"/>
        <v>44º8'19''</v>
      </c>
    </row>
    <row r="995" spans="1:30" ht="18" customHeight="1">
      <c r="A995" s="23">
        <v>4231</v>
      </c>
      <c r="B995" s="23">
        <v>4231</v>
      </c>
      <c r="C995" s="3">
        <v>41145</v>
      </c>
      <c r="D995" s="3">
        <v>41190</v>
      </c>
      <c r="E995" s="23" t="s">
        <v>1321</v>
      </c>
      <c r="F995" s="23" t="s">
        <v>1322</v>
      </c>
      <c r="G995" s="23" t="s">
        <v>1744</v>
      </c>
      <c r="H995" s="23" t="s">
        <v>7970</v>
      </c>
      <c r="I995" s="3">
        <v>41162</v>
      </c>
      <c r="J995" s="23" t="s">
        <v>6676</v>
      </c>
      <c r="K995" s="23" t="s">
        <v>6677</v>
      </c>
      <c r="L995" s="23" t="s">
        <v>4403</v>
      </c>
      <c r="M995" s="23" t="s">
        <v>6678</v>
      </c>
      <c r="N995" s="23" t="s">
        <v>8105</v>
      </c>
      <c r="O995" s="23" t="s">
        <v>7489</v>
      </c>
      <c r="P995" s="3">
        <v>41183</v>
      </c>
      <c r="Q995" s="23" t="s">
        <v>458</v>
      </c>
      <c r="R995" s="23" t="s">
        <v>11340</v>
      </c>
      <c r="S995" s="23" t="s">
        <v>11341</v>
      </c>
      <c r="T995" s="37" t="s">
        <v>4074</v>
      </c>
      <c r="U995" t="s">
        <v>15247</v>
      </c>
      <c r="V995" s="237">
        <v>21</v>
      </c>
      <c r="W995">
        <v>5</v>
      </c>
      <c r="X995">
        <v>34</v>
      </c>
      <c r="Y995">
        <v>45</v>
      </c>
      <c r="Z995">
        <v>4</v>
      </c>
      <c r="AA995">
        <v>57</v>
      </c>
      <c r="AC995" s="26" t="str">
        <f t="shared" si="30"/>
        <v>21º5'34''</v>
      </c>
      <c r="AD995" s="26" t="str">
        <f t="shared" si="31"/>
        <v>45º4'57''</v>
      </c>
    </row>
    <row r="996" spans="1:30" ht="18" customHeight="1">
      <c r="A996" s="23">
        <v>4234</v>
      </c>
      <c r="B996" s="23">
        <v>4234</v>
      </c>
      <c r="C996" s="3">
        <v>41145</v>
      </c>
      <c r="D996" s="3">
        <v>41190</v>
      </c>
      <c r="E996" s="23" t="s">
        <v>1321</v>
      </c>
      <c r="F996" s="23" t="s">
        <v>1322</v>
      </c>
      <c r="G996" s="23" t="s">
        <v>1744</v>
      </c>
      <c r="H996" s="23" t="s">
        <v>7971</v>
      </c>
      <c r="I996" s="3">
        <v>41162</v>
      </c>
      <c r="J996" s="23" t="s">
        <v>6679</v>
      </c>
      <c r="K996" s="23" t="s">
        <v>6680</v>
      </c>
      <c r="L996" s="23" t="s">
        <v>4403</v>
      </c>
      <c r="M996" s="23" t="s">
        <v>6681</v>
      </c>
      <c r="N996" s="23" t="s">
        <v>7972</v>
      </c>
      <c r="O996" s="23" t="s">
        <v>7489</v>
      </c>
      <c r="P996" s="3">
        <v>41179</v>
      </c>
      <c r="Q996" s="23" t="s">
        <v>458</v>
      </c>
      <c r="R996" s="23" t="s">
        <v>11342</v>
      </c>
      <c r="S996" s="23" t="s">
        <v>11343</v>
      </c>
      <c r="T996" s="37" t="s">
        <v>4074</v>
      </c>
      <c r="U996" s="23" t="s">
        <v>458</v>
      </c>
      <c r="V996" s="237">
        <v>21</v>
      </c>
      <c r="W996">
        <v>5</v>
      </c>
      <c r="X996">
        <v>25</v>
      </c>
      <c r="Y996">
        <v>45</v>
      </c>
      <c r="Z996">
        <v>5</v>
      </c>
      <c r="AA996">
        <v>18</v>
      </c>
      <c r="AC996" s="26" t="str">
        <f t="shared" si="30"/>
        <v>21º5'25''</v>
      </c>
      <c r="AD996" s="26" t="str">
        <f t="shared" si="31"/>
        <v>45º5'18''</v>
      </c>
    </row>
    <row r="997" spans="1:30" ht="18" customHeight="1">
      <c r="A997" s="23">
        <v>4248</v>
      </c>
      <c r="B997" s="23">
        <v>4248</v>
      </c>
      <c r="C997" s="3">
        <v>41145</v>
      </c>
      <c r="D997" s="3">
        <v>41190</v>
      </c>
      <c r="E997" s="23" t="s">
        <v>1321</v>
      </c>
      <c r="F997" s="23" t="s">
        <v>1322</v>
      </c>
      <c r="G997" s="23" t="s">
        <v>6644</v>
      </c>
      <c r="H997" s="23" t="s">
        <v>7539</v>
      </c>
      <c r="I997" s="3">
        <v>41162</v>
      </c>
      <c r="J997" s="23" t="s">
        <v>6682</v>
      </c>
      <c r="K997" s="23" t="s">
        <v>6683</v>
      </c>
      <c r="L997" s="23" t="s">
        <v>6647</v>
      </c>
      <c r="M997" s="23" t="s">
        <v>6648</v>
      </c>
      <c r="N997" s="23" t="s">
        <v>7540</v>
      </c>
      <c r="O997" s="23" t="s">
        <v>7489</v>
      </c>
      <c r="P997" s="3">
        <v>41170</v>
      </c>
      <c r="Q997" s="23" t="s">
        <v>458</v>
      </c>
      <c r="R997" s="23" t="s">
        <v>11344</v>
      </c>
      <c r="S997" s="23" t="s">
        <v>11345</v>
      </c>
      <c r="T997" s="37" t="s">
        <v>4074</v>
      </c>
      <c r="U997" t="s">
        <v>15211</v>
      </c>
      <c r="V997" s="237">
        <v>22</v>
      </c>
      <c r="W997">
        <v>18</v>
      </c>
      <c r="X997">
        <v>25</v>
      </c>
      <c r="Y997">
        <v>45</v>
      </c>
      <c r="Z997">
        <v>22</v>
      </c>
      <c r="AA997">
        <v>47</v>
      </c>
      <c r="AC997" s="26" t="str">
        <f t="shared" si="30"/>
        <v>22º18'25''</v>
      </c>
      <c r="AD997" s="26" t="str">
        <f t="shared" si="31"/>
        <v>45º22'47''</v>
      </c>
    </row>
    <row r="998" spans="1:30" ht="18" customHeight="1">
      <c r="A998" s="23">
        <v>4221</v>
      </c>
      <c r="B998" s="23">
        <v>4221</v>
      </c>
      <c r="C998" s="3">
        <v>41145</v>
      </c>
      <c r="D998" s="3">
        <v>41190</v>
      </c>
      <c r="E998" s="23" t="s">
        <v>1321</v>
      </c>
      <c r="F998" s="23" t="s">
        <v>1322</v>
      </c>
      <c r="G998" s="23" t="s">
        <v>4830</v>
      </c>
      <c r="H998" s="23" t="s">
        <v>7325</v>
      </c>
      <c r="I998" s="3">
        <v>41162</v>
      </c>
      <c r="J998" s="23" t="s">
        <v>6684</v>
      </c>
      <c r="K998" s="23" t="s">
        <v>6685</v>
      </c>
      <c r="L998" s="23" t="s">
        <v>6524</v>
      </c>
      <c r="M998" s="23" t="s">
        <v>6686</v>
      </c>
      <c r="N998" s="23" t="s">
        <v>7541</v>
      </c>
      <c r="O998" s="23" t="s">
        <v>5835</v>
      </c>
      <c r="P998" s="3">
        <v>41169</v>
      </c>
      <c r="Q998" s="23" t="s">
        <v>458</v>
      </c>
      <c r="R998" s="23" t="s">
        <v>11346</v>
      </c>
      <c r="S998" s="23" t="s">
        <v>11347</v>
      </c>
      <c r="T998" s="37" t="s">
        <v>4074</v>
      </c>
      <c r="U998" s="23" t="s">
        <v>458</v>
      </c>
      <c r="V998" s="237">
        <v>20</v>
      </c>
      <c r="W998">
        <v>41</v>
      </c>
      <c r="X998">
        <v>49</v>
      </c>
      <c r="Y998">
        <v>44</v>
      </c>
      <c r="Z998">
        <v>49</v>
      </c>
      <c r="AA998">
        <v>28</v>
      </c>
      <c r="AC998" s="26" t="str">
        <f t="shared" si="30"/>
        <v>20º41'49''</v>
      </c>
      <c r="AD998" s="26" t="str">
        <f t="shared" si="31"/>
        <v>44º49'28''</v>
      </c>
    </row>
    <row r="999" spans="1:30" ht="18" customHeight="1">
      <c r="A999" s="23">
        <v>4240</v>
      </c>
      <c r="B999" s="23">
        <v>4240</v>
      </c>
      <c r="C999" s="3">
        <v>41145</v>
      </c>
      <c r="D999" s="3">
        <v>41190</v>
      </c>
      <c r="E999" s="23" t="s">
        <v>1321</v>
      </c>
      <c r="F999" s="23" t="s">
        <v>1555</v>
      </c>
      <c r="G999" s="23" t="s">
        <v>3325</v>
      </c>
      <c r="H999" s="23" t="s">
        <v>9065</v>
      </c>
      <c r="I999" s="3">
        <v>41212</v>
      </c>
      <c r="J999" s="23" t="s">
        <v>6656</v>
      </c>
      <c r="K999" s="23" t="s">
        <v>6687</v>
      </c>
      <c r="L999" s="23" t="s">
        <v>4713</v>
      </c>
      <c r="M999" s="23" t="s">
        <v>6658</v>
      </c>
      <c r="N999" s="23" t="s">
        <v>9066</v>
      </c>
      <c r="O999" s="23" t="s">
        <v>5786</v>
      </c>
      <c r="P999" s="3">
        <v>41212</v>
      </c>
      <c r="Q999" s="23" t="s">
        <v>458</v>
      </c>
      <c r="R999" s="23" t="s">
        <v>11348</v>
      </c>
      <c r="S999" s="23" t="s">
        <v>11349</v>
      </c>
      <c r="T999" s="37" t="s">
        <v>4074</v>
      </c>
      <c r="U999" t="s">
        <v>15248</v>
      </c>
      <c r="V999" s="237">
        <v>20</v>
      </c>
      <c r="W999">
        <v>2</v>
      </c>
      <c r="X999">
        <v>13</v>
      </c>
      <c r="Y999">
        <v>44</v>
      </c>
      <c r="Z999">
        <v>7</v>
      </c>
      <c r="AA999">
        <v>44</v>
      </c>
      <c r="AC999" s="26" t="str">
        <f t="shared" si="30"/>
        <v>20º2'13''</v>
      </c>
      <c r="AD999" s="26" t="str">
        <f t="shared" si="31"/>
        <v>44º7'44''</v>
      </c>
    </row>
    <row r="1000" spans="1:30" ht="18" customHeight="1">
      <c r="A1000" s="23">
        <v>4235</v>
      </c>
      <c r="B1000" s="23">
        <v>4235</v>
      </c>
      <c r="C1000" s="3">
        <v>41145</v>
      </c>
      <c r="D1000" s="3">
        <v>41190</v>
      </c>
      <c r="E1000" s="23" t="s">
        <v>1321</v>
      </c>
      <c r="F1000" s="23" t="s">
        <v>1555</v>
      </c>
      <c r="G1000" s="23" t="s">
        <v>3325</v>
      </c>
      <c r="H1000" s="23" t="s">
        <v>9454</v>
      </c>
      <c r="I1000" s="3">
        <v>41235</v>
      </c>
      <c r="J1000" s="23" t="s">
        <v>6688</v>
      </c>
      <c r="K1000" s="23" t="s">
        <v>6689</v>
      </c>
      <c r="L1000" s="23" t="s">
        <v>4713</v>
      </c>
      <c r="M1000" s="23" t="s">
        <v>15899</v>
      </c>
      <c r="N1000" s="23" t="s">
        <v>9455</v>
      </c>
      <c r="O1000" s="23" t="s">
        <v>5786</v>
      </c>
      <c r="P1000" s="3">
        <v>41236</v>
      </c>
      <c r="Q1000" s="23" t="s">
        <v>458</v>
      </c>
      <c r="R1000" s="23" t="s">
        <v>11350</v>
      </c>
      <c r="S1000" s="23" t="s">
        <v>11351</v>
      </c>
      <c r="T1000" s="37" t="s">
        <v>4074</v>
      </c>
      <c r="U1000" t="s">
        <v>15117</v>
      </c>
      <c r="V1000" s="237">
        <v>20</v>
      </c>
      <c r="W1000">
        <v>2</v>
      </c>
      <c r="X1000">
        <v>5</v>
      </c>
      <c r="Y1000">
        <v>44</v>
      </c>
      <c r="Z1000">
        <v>8</v>
      </c>
      <c r="AA1000">
        <v>31</v>
      </c>
      <c r="AC1000" s="26" t="str">
        <f t="shared" si="30"/>
        <v>20º2'5''</v>
      </c>
      <c r="AD1000" s="26" t="str">
        <f t="shared" si="31"/>
        <v>44º8'31''</v>
      </c>
    </row>
    <row r="1001" spans="1:30" ht="18" customHeight="1">
      <c r="A1001" s="23">
        <v>4230</v>
      </c>
      <c r="B1001" s="23">
        <v>4230</v>
      </c>
      <c r="C1001" s="3">
        <v>41145</v>
      </c>
      <c r="D1001" s="3">
        <v>41190</v>
      </c>
      <c r="E1001" s="23" t="s">
        <v>1321</v>
      </c>
      <c r="F1001" s="23" t="s">
        <v>1322</v>
      </c>
      <c r="G1001" s="23" t="s">
        <v>1744</v>
      </c>
      <c r="H1001" s="23" t="s">
        <v>8106</v>
      </c>
      <c r="I1001" s="3">
        <v>41162</v>
      </c>
      <c r="J1001" s="23" t="s">
        <v>6690</v>
      </c>
      <c r="K1001" s="23" t="s">
        <v>6691</v>
      </c>
      <c r="L1001" s="23" t="s">
        <v>4403</v>
      </c>
      <c r="M1001" s="23" t="s">
        <v>6692</v>
      </c>
      <c r="N1001" s="23" t="s">
        <v>8107</v>
      </c>
      <c r="O1001" s="23" t="s">
        <v>7489</v>
      </c>
      <c r="P1001" s="3">
        <v>41180</v>
      </c>
      <c r="Q1001" s="23" t="s">
        <v>458</v>
      </c>
      <c r="R1001" s="23" t="s">
        <v>11352</v>
      </c>
      <c r="S1001" s="23" t="s">
        <v>11353</v>
      </c>
      <c r="T1001" s="37" t="s">
        <v>4074</v>
      </c>
      <c r="U1001" t="s">
        <v>15247</v>
      </c>
      <c r="V1001" s="237">
        <v>21</v>
      </c>
      <c r="W1001">
        <v>5</v>
      </c>
      <c r="X1001">
        <v>55</v>
      </c>
      <c r="Y1001">
        <v>45</v>
      </c>
      <c r="Z1001">
        <v>4</v>
      </c>
      <c r="AA1001">
        <v>45</v>
      </c>
      <c r="AC1001" s="26" t="str">
        <f t="shared" si="30"/>
        <v>21º5'55''</v>
      </c>
      <c r="AD1001" s="26" t="str">
        <f t="shared" si="31"/>
        <v>45º4'45''</v>
      </c>
    </row>
    <row r="1002" spans="1:30" ht="18" customHeight="1">
      <c r="A1002" s="23">
        <v>4236</v>
      </c>
      <c r="B1002" s="23">
        <v>4236</v>
      </c>
      <c r="C1002" s="3">
        <v>41145</v>
      </c>
      <c r="D1002" s="3">
        <v>41190</v>
      </c>
      <c r="E1002" s="23" t="s">
        <v>1330</v>
      </c>
      <c r="F1002" s="23" t="s">
        <v>1555</v>
      </c>
      <c r="G1002" s="23" t="s">
        <v>3325</v>
      </c>
      <c r="H1002" s="23" t="s">
        <v>458</v>
      </c>
      <c r="I1002" s="23" t="s">
        <v>458</v>
      </c>
      <c r="J1002" s="23" t="s">
        <v>6656</v>
      </c>
      <c r="K1002" s="23" t="s">
        <v>6693</v>
      </c>
      <c r="L1002" s="23" t="s">
        <v>4713</v>
      </c>
      <c r="M1002" s="23" t="s">
        <v>6658</v>
      </c>
      <c r="N1002" s="23" t="s">
        <v>458</v>
      </c>
      <c r="O1002" s="23" t="s">
        <v>458</v>
      </c>
      <c r="P1002" s="23" t="s">
        <v>458</v>
      </c>
      <c r="Q1002" s="23" t="s">
        <v>14746</v>
      </c>
      <c r="R1002" s="23" t="s">
        <v>458</v>
      </c>
      <c r="S1002" s="23" t="s">
        <v>11354</v>
      </c>
      <c r="T1002" s="37" t="s">
        <v>15024</v>
      </c>
      <c r="U1002" s="37" t="s">
        <v>458</v>
      </c>
      <c r="V1002" s="237" t="s">
        <v>458</v>
      </c>
      <c r="W1002" s="23" t="s">
        <v>458</v>
      </c>
      <c r="X1002" s="23" t="s">
        <v>458</v>
      </c>
      <c r="Y1002" s="23" t="s">
        <v>458</v>
      </c>
      <c r="Z1002" s="23" t="s">
        <v>458</v>
      </c>
      <c r="AA1002" s="23" t="s">
        <v>458</v>
      </c>
      <c r="AC1002" s="26" t="str">
        <f t="shared" si="30"/>
        <v>-º-'-''</v>
      </c>
      <c r="AD1002" s="26" t="str">
        <f t="shared" si="31"/>
        <v>-º-'-''</v>
      </c>
    </row>
    <row r="1003" spans="1:30" ht="18" customHeight="1">
      <c r="A1003" s="23">
        <v>4242</v>
      </c>
      <c r="B1003" s="23">
        <v>4242</v>
      </c>
      <c r="C1003" s="3">
        <v>41145</v>
      </c>
      <c r="D1003" s="3">
        <v>41190</v>
      </c>
      <c r="E1003" s="23" t="s">
        <v>1330</v>
      </c>
      <c r="F1003" s="23" t="s">
        <v>1555</v>
      </c>
      <c r="G1003" s="23" t="s">
        <v>3325</v>
      </c>
      <c r="H1003" s="23" t="s">
        <v>458</v>
      </c>
      <c r="I1003" s="23" t="s">
        <v>458</v>
      </c>
      <c r="J1003" s="23" t="s">
        <v>6694</v>
      </c>
      <c r="K1003" s="23" t="s">
        <v>6695</v>
      </c>
      <c r="L1003" s="23" t="s">
        <v>4713</v>
      </c>
      <c r="M1003" s="23" t="s">
        <v>6696</v>
      </c>
      <c r="N1003" s="23" t="s">
        <v>458</v>
      </c>
      <c r="O1003" s="23" t="s">
        <v>458</v>
      </c>
      <c r="P1003" s="23" t="s">
        <v>458</v>
      </c>
      <c r="Q1003" s="23" t="s">
        <v>12080</v>
      </c>
      <c r="R1003" s="23" t="s">
        <v>458</v>
      </c>
      <c r="S1003" s="23" t="s">
        <v>11355</v>
      </c>
      <c r="T1003" t="s">
        <v>15024</v>
      </c>
      <c r="U1003" s="37" t="s">
        <v>458</v>
      </c>
      <c r="V1003" s="237" t="s">
        <v>458</v>
      </c>
      <c r="W1003" s="23" t="s">
        <v>458</v>
      </c>
      <c r="X1003" s="23" t="s">
        <v>458</v>
      </c>
      <c r="Y1003" s="23" t="s">
        <v>458</v>
      </c>
      <c r="Z1003" s="23" t="s">
        <v>458</v>
      </c>
      <c r="AA1003" s="23" t="s">
        <v>458</v>
      </c>
      <c r="AC1003" s="26" t="str">
        <f t="shared" si="30"/>
        <v>-º-'-''</v>
      </c>
      <c r="AD1003" s="26" t="str">
        <f t="shared" si="31"/>
        <v>-º-'-''</v>
      </c>
    </row>
    <row r="1004" spans="1:30" ht="18" customHeight="1">
      <c r="A1004" s="23">
        <v>4241</v>
      </c>
      <c r="B1004" s="23">
        <v>4241</v>
      </c>
      <c r="C1004" s="3">
        <v>41145</v>
      </c>
      <c r="D1004" s="3">
        <v>41190</v>
      </c>
      <c r="E1004" s="23" t="s">
        <v>1321</v>
      </c>
      <c r="F1004" s="23" t="s">
        <v>1555</v>
      </c>
      <c r="G1004" s="23" t="s">
        <v>3325</v>
      </c>
      <c r="H1004" s="23" t="s">
        <v>9456</v>
      </c>
      <c r="I1004" s="3">
        <v>41234</v>
      </c>
      <c r="J1004" s="23" t="s">
        <v>6688</v>
      </c>
      <c r="K1004" s="23" t="s">
        <v>6697</v>
      </c>
      <c r="L1004" s="23" t="s">
        <v>4713</v>
      </c>
      <c r="M1004" s="23" t="s">
        <v>6696</v>
      </c>
      <c r="N1004" s="23" t="s">
        <v>9457</v>
      </c>
      <c r="O1004" s="23" t="s">
        <v>3786</v>
      </c>
      <c r="P1004" s="3">
        <v>41235</v>
      </c>
      <c r="Q1004" s="23" t="s">
        <v>458</v>
      </c>
      <c r="R1004" s="23" t="s">
        <v>11356</v>
      </c>
      <c r="S1004" s="23" t="s">
        <v>11357</v>
      </c>
      <c r="T1004" s="37" t="s">
        <v>15024</v>
      </c>
      <c r="U1004" t="s">
        <v>15116</v>
      </c>
      <c r="V1004" s="237">
        <v>20</v>
      </c>
      <c r="W1004">
        <v>1</v>
      </c>
      <c r="X1004">
        <v>23</v>
      </c>
      <c r="Y1004">
        <v>44</v>
      </c>
      <c r="Z1004">
        <v>8</v>
      </c>
      <c r="AA1004">
        <v>43</v>
      </c>
      <c r="AC1004" s="26" t="str">
        <f t="shared" si="30"/>
        <v>20º1'23''</v>
      </c>
      <c r="AD1004" s="26" t="str">
        <f t="shared" si="31"/>
        <v>44º8'43''</v>
      </c>
    </row>
    <row r="1005" spans="1:30" ht="18" customHeight="1">
      <c r="A1005" s="23">
        <v>4220</v>
      </c>
      <c r="B1005" s="23">
        <v>4220</v>
      </c>
      <c r="C1005" s="3">
        <v>41145</v>
      </c>
      <c r="D1005" s="3">
        <v>41190</v>
      </c>
      <c r="E1005" s="23" t="s">
        <v>1321</v>
      </c>
      <c r="F1005" s="23" t="s">
        <v>1322</v>
      </c>
      <c r="G1005" s="23" t="s">
        <v>4830</v>
      </c>
      <c r="H1005" s="23" t="s">
        <v>7326</v>
      </c>
      <c r="I1005" s="3">
        <v>41157</v>
      </c>
      <c r="J1005" s="23" t="s">
        <v>6698</v>
      </c>
      <c r="K1005" s="23" t="s">
        <v>6699</v>
      </c>
      <c r="L1005" s="23" t="s">
        <v>6524</v>
      </c>
      <c r="M1005" s="23" t="s">
        <v>6700</v>
      </c>
      <c r="N1005" s="23" t="s">
        <v>7327</v>
      </c>
      <c r="O1005" s="23" t="s">
        <v>5835</v>
      </c>
      <c r="P1005" s="3">
        <v>41165</v>
      </c>
      <c r="Q1005" s="23" t="s">
        <v>458</v>
      </c>
      <c r="R1005" s="23" t="s">
        <v>11358</v>
      </c>
      <c r="S1005" s="23" t="s">
        <v>11359</v>
      </c>
      <c r="T1005" s="37" t="s">
        <v>4074</v>
      </c>
      <c r="U1005" s="23" t="s">
        <v>458</v>
      </c>
      <c r="V1005" s="237">
        <v>20</v>
      </c>
      <c r="W1005">
        <v>41</v>
      </c>
      <c r="X1005">
        <v>38</v>
      </c>
      <c r="Y1005">
        <v>44</v>
      </c>
      <c r="Z1005">
        <v>50</v>
      </c>
      <c r="AA1005">
        <v>38</v>
      </c>
      <c r="AC1005" s="26" t="str">
        <f t="shared" si="30"/>
        <v>20º41'38''</v>
      </c>
      <c r="AD1005" s="26" t="str">
        <f t="shared" si="31"/>
        <v>44º50'38''</v>
      </c>
    </row>
    <row r="1006" spans="1:30" ht="18" customHeight="1">
      <c r="A1006" s="23">
        <v>4247</v>
      </c>
      <c r="B1006" s="23">
        <v>4247</v>
      </c>
      <c r="C1006" s="3">
        <v>41145</v>
      </c>
      <c r="D1006" s="3">
        <v>41190</v>
      </c>
      <c r="E1006" s="23" t="s">
        <v>1321</v>
      </c>
      <c r="F1006" s="23" t="s">
        <v>1322</v>
      </c>
      <c r="G1006" s="23" t="s">
        <v>6644</v>
      </c>
      <c r="H1006" s="23" t="s">
        <v>17768</v>
      </c>
      <c r="I1006" s="3">
        <v>41162</v>
      </c>
      <c r="J1006" s="23" t="s">
        <v>6701</v>
      </c>
      <c r="K1006" s="23" t="s">
        <v>6702</v>
      </c>
      <c r="L1006" s="23" t="s">
        <v>6647</v>
      </c>
      <c r="M1006" s="23" t="s">
        <v>6703</v>
      </c>
      <c r="N1006" s="23" t="s">
        <v>7664</v>
      </c>
      <c r="O1006" s="23" t="s">
        <v>7491</v>
      </c>
      <c r="P1006" s="3">
        <v>41235</v>
      </c>
      <c r="Q1006" s="23" t="s">
        <v>458</v>
      </c>
      <c r="R1006" s="23" t="s">
        <v>11360</v>
      </c>
      <c r="S1006" s="23" t="s">
        <v>11361</v>
      </c>
      <c r="T1006" s="37" t="s">
        <v>15024</v>
      </c>
      <c r="U1006" t="s">
        <v>15249</v>
      </c>
      <c r="V1006" s="237">
        <v>22</v>
      </c>
      <c r="W1006">
        <v>18</v>
      </c>
      <c r="X1006">
        <v>26</v>
      </c>
      <c r="Y1006">
        <v>45</v>
      </c>
      <c r="Z1006">
        <v>22</v>
      </c>
      <c r="AA1006">
        <v>8</v>
      </c>
      <c r="AC1006" s="26" t="str">
        <f t="shared" si="30"/>
        <v>22º18'26''</v>
      </c>
      <c r="AD1006" s="26" t="str">
        <f t="shared" si="31"/>
        <v>45º22'8''</v>
      </c>
    </row>
    <row r="1007" spans="1:30" ht="18" customHeight="1">
      <c r="A1007" s="23">
        <v>4295</v>
      </c>
      <c r="B1007" s="23">
        <v>4295</v>
      </c>
      <c r="C1007" s="3">
        <v>41149</v>
      </c>
      <c r="D1007" s="3">
        <v>41194</v>
      </c>
      <c r="E1007" s="23" t="s">
        <v>1330</v>
      </c>
      <c r="F1007" s="23" t="s">
        <v>1322</v>
      </c>
      <c r="G1007" s="23" t="s">
        <v>6784</v>
      </c>
      <c r="H1007" s="23" t="s">
        <v>458</v>
      </c>
      <c r="I1007" s="23" t="s">
        <v>458</v>
      </c>
      <c r="J1007" s="23" t="s">
        <v>6785</v>
      </c>
      <c r="K1007" s="23" t="s">
        <v>6786</v>
      </c>
      <c r="L1007" s="23" t="s">
        <v>6787</v>
      </c>
      <c r="M1007" s="23" t="s">
        <v>6788</v>
      </c>
      <c r="N1007" s="23" t="s">
        <v>458</v>
      </c>
      <c r="O1007" s="23" t="s">
        <v>458</v>
      </c>
      <c r="P1007" s="23" t="s">
        <v>458</v>
      </c>
      <c r="Q1007" s="23" t="s">
        <v>7780</v>
      </c>
      <c r="R1007" s="23" t="s">
        <v>458</v>
      </c>
      <c r="S1007" s="23" t="s">
        <v>11362</v>
      </c>
      <c r="T1007" t="s">
        <v>15024</v>
      </c>
      <c r="U1007" s="37" t="s">
        <v>458</v>
      </c>
      <c r="V1007" s="237" t="s">
        <v>458</v>
      </c>
      <c r="W1007" s="23" t="s">
        <v>458</v>
      </c>
      <c r="X1007" s="23" t="s">
        <v>458</v>
      </c>
      <c r="Y1007" s="23" t="s">
        <v>458</v>
      </c>
      <c r="Z1007" s="23" t="s">
        <v>458</v>
      </c>
      <c r="AA1007" s="23" t="s">
        <v>458</v>
      </c>
      <c r="AC1007" s="26" t="str">
        <f t="shared" si="30"/>
        <v>-º-'-''</v>
      </c>
      <c r="AD1007" s="26" t="str">
        <f t="shared" si="31"/>
        <v>-º-'-''</v>
      </c>
    </row>
    <row r="1008" spans="1:30" ht="18" customHeight="1">
      <c r="A1008" s="23">
        <v>4294</v>
      </c>
      <c r="B1008" s="23">
        <v>4294</v>
      </c>
      <c r="C1008" s="3">
        <v>41149</v>
      </c>
      <c r="D1008" s="3">
        <v>41194</v>
      </c>
      <c r="E1008" s="23" t="s">
        <v>1321</v>
      </c>
      <c r="F1008" s="23" t="s">
        <v>1322</v>
      </c>
      <c r="G1008" s="23" t="s">
        <v>6784</v>
      </c>
      <c r="H1008" s="23" t="s">
        <v>8108</v>
      </c>
      <c r="I1008" s="3">
        <v>41164</v>
      </c>
      <c r="J1008" s="23" t="s">
        <v>6785</v>
      </c>
      <c r="K1008" s="23" t="s">
        <v>6789</v>
      </c>
      <c r="L1008" s="23" t="s">
        <v>6787</v>
      </c>
      <c r="M1008" s="23" t="s">
        <v>6790</v>
      </c>
      <c r="N1008" s="23" t="s">
        <v>8109</v>
      </c>
      <c r="O1008" s="23" t="s">
        <v>8103</v>
      </c>
      <c r="P1008" s="3">
        <v>41180</v>
      </c>
      <c r="Q1008" s="23" t="s">
        <v>458</v>
      </c>
      <c r="R1008" s="23" t="s">
        <v>11363</v>
      </c>
      <c r="S1008" s="23" t="s">
        <v>11364</v>
      </c>
      <c r="T1008" s="37" t="s">
        <v>4074</v>
      </c>
      <c r="U1008" s="23" t="s">
        <v>458</v>
      </c>
      <c r="V1008" s="237">
        <v>21</v>
      </c>
      <c r="W1008">
        <v>22</v>
      </c>
      <c r="X1008">
        <v>9</v>
      </c>
      <c r="Y1008">
        <v>45</v>
      </c>
      <c r="Z1008">
        <v>24</v>
      </c>
      <c r="AA1008">
        <v>9</v>
      </c>
      <c r="AC1008" s="26" t="str">
        <f t="shared" si="30"/>
        <v>21º22'9''</v>
      </c>
      <c r="AD1008" s="26" t="str">
        <f t="shared" si="31"/>
        <v>45º24'9''</v>
      </c>
    </row>
    <row r="1009" spans="1:30" ht="18" customHeight="1">
      <c r="A1009" s="23">
        <v>4257</v>
      </c>
      <c r="B1009" s="23">
        <v>4257</v>
      </c>
      <c r="C1009" s="3">
        <v>41149</v>
      </c>
      <c r="D1009" s="3">
        <v>41194</v>
      </c>
      <c r="E1009" s="23" t="s">
        <v>1321</v>
      </c>
      <c r="F1009" s="23" t="s">
        <v>11995</v>
      </c>
      <c r="G1009" s="23" t="s">
        <v>6791</v>
      </c>
      <c r="H1009" s="23" t="s">
        <v>12220</v>
      </c>
      <c r="I1009" s="3">
        <v>41250</v>
      </c>
      <c r="J1009" s="23" t="s">
        <v>6792</v>
      </c>
      <c r="K1009" s="23" t="s">
        <v>6793</v>
      </c>
      <c r="L1009" s="23" t="s">
        <v>6794</v>
      </c>
      <c r="M1009" s="23" t="s">
        <v>6795</v>
      </c>
      <c r="N1009" s="23" t="s">
        <v>12221</v>
      </c>
      <c r="O1009" s="23" t="s">
        <v>12142</v>
      </c>
      <c r="P1009" s="3">
        <v>41250</v>
      </c>
      <c r="Q1009" s="23" t="s">
        <v>458</v>
      </c>
      <c r="R1009" s="23" t="s">
        <v>12222</v>
      </c>
      <c r="S1009" s="23" t="s">
        <v>11365</v>
      </c>
      <c r="T1009" s="37" t="s">
        <v>4074</v>
      </c>
      <c r="U1009" t="s">
        <v>15250</v>
      </c>
      <c r="V1009" s="237">
        <v>21</v>
      </c>
      <c r="W1009">
        <v>40</v>
      </c>
      <c r="X1009">
        <v>49</v>
      </c>
      <c r="Y1009">
        <v>44</v>
      </c>
      <c r="Z1009">
        <v>36</v>
      </c>
      <c r="AA1009">
        <v>17</v>
      </c>
      <c r="AC1009" s="26" t="str">
        <f t="shared" si="30"/>
        <v>21º40'49''</v>
      </c>
      <c r="AD1009" s="26" t="str">
        <f t="shared" si="31"/>
        <v>44º36'17''</v>
      </c>
    </row>
    <row r="1010" spans="1:30" ht="18" customHeight="1">
      <c r="A1010" s="23">
        <v>4256</v>
      </c>
      <c r="B1010" s="23">
        <v>4256</v>
      </c>
      <c r="C1010" s="3">
        <v>41149</v>
      </c>
      <c r="D1010" s="3">
        <v>41194</v>
      </c>
      <c r="E1010" s="23" t="s">
        <v>1321</v>
      </c>
      <c r="F1010" s="23" t="s">
        <v>11995</v>
      </c>
      <c r="G1010" s="23" t="s">
        <v>6791</v>
      </c>
      <c r="H1010" s="23" t="s">
        <v>12223</v>
      </c>
      <c r="I1010" s="3">
        <v>41250</v>
      </c>
      <c r="J1010" s="23" t="s">
        <v>6796</v>
      </c>
      <c r="K1010" s="23" t="s">
        <v>6797</v>
      </c>
      <c r="L1010" s="23" t="s">
        <v>6794</v>
      </c>
      <c r="M1010" s="23" t="s">
        <v>6798</v>
      </c>
      <c r="N1010" s="23" t="s">
        <v>12224</v>
      </c>
      <c r="O1010" s="23" t="s">
        <v>12144</v>
      </c>
      <c r="P1010" s="3">
        <v>41250</v>
      </c>
      <c r="Q1010" s="23" t="s">
        <v>458</v>
      </c>
      <c r="R1010" s="23" t="s">
        <v>12225</v>
      </c>
      <c r="S1010" s="23" t="s">
        <v>11366</v>
      </c>
      <c r="T1010" s="37" t="s">
        <v>4074</v>
      </c>
      <c r="U1010" t="s">
        <v>15035</v>
      </c>
      <c r="V1010" s="237">
        <v>21</v>
      </c>
      <c r="W1010">
        <v>40</v>
      </c>
      <c r="X1010">
        <v>53</v>
      </c>
      <c r="Y1010">
        <v>44</v>
      </c>
      <c r="Z1010">
        <v>35</v>
      </c>
      <c r="AA1010">
        <v>55</v>
      </c>
      <c r="AC1010" s="26" t="str">
        <f t="shared" si="30"/>
        <v>21º40'53''</v>
      </c>
      <c r="AD1010" s="26" t="str">
        <f t="shared" si="31"/>
        <v>44º35'55''</v>
      </c>
    </row>
    <row r="1011" spans="1:30" ht="18" customHeight="1">
      <c r="A1011" s="23">
        <v>4254</v>
      </c>
      <c r="B1011" s="23">
        <v>4254</v>
      </c>
      <c r="C1011" s="3">
        <v>41149</v>
      </c>
      <c r="D1011" s="3">
        <v>41194</v>
      </c>
      <c r="E1011" s="23" t="s">
        <v>1321</v>
      </c>
      <c r="F1011" s="23" t="s">
        <v>1322</v>
      </c>
      <c r="G1011" s="23" t="s">
        <v>6799</v>
      </c>
      <c r="H1011" s="23" t="s">
        <v>9271</v>
      </c>
      <c r="I1011" s="3">
        <v>41164</v>
      </c>
      <c r="J1011" s="23" t="s">
        <v>6800</v>
      </c>
      <c r="K1011" s="23" t="s">
        <v>6801</v>
      </c>
      <c r="L1011" s="23" t="s">
        <v>6802</v>
      </c>
      <c r="M1011" s="23" t="s">
        <v>6803</v>
      </c>
      <c r="N1011" s="23" t="s">
        <v>9272</v>
      </c>
      <c r="O1011" s="23" t="s">
        <v>4973</v>
      </c>
      <c r="P1011" s="3">
        <v>41222</v>
      </c>
      <c r="Q1011" s="23" t="s">
        <v>458</v>
      </c>
      <c r="R1011" s="23" t="s">
        <v>11367</v>
      </c>
      <c r="S1011" s="23" t="s">
        <v>11368</v>
      </c>
      <c r="T1011" s="37" t="s">
        <v>15024</v>
      </c>
      <c r="U1011" t="s">
        <v>15084</v>
      </c>
      <c r="V1011" s="237">
        <v>22</v>
      </c>
      <c r="W1011">
        <v>26</v>
      </c>
      <c r="X1011">
        <v>58</v>
      </c>
      <c r="Y1011">
        <v>45</v>
      </c>
      <c r="Z1011">
        <v>10</v>
      </c>
      <c r="AA1011">
        <v>0</v>
      </c>
      <c r="AC1011" s="26" t="str">
        <f t="shared" si="30"/>
        <v>22º26'58''</v>
      </c>
      <c r="AD1011" s="26" t="str">
        <f t="shared" si="31"/>
        <v>45º10'0''</v>
      </c>
    </row>
    <row r="1012" spans="1:30" ht="18" customHeight="1">
      <c r="A1012" s="23">
        <v>4253</v>
      </c>
      <c r="B1012" s="23">
        <v>4253</v>
      </c>
      <c r="C1012" s="3">
        <v>41149</v>
      </c>
      <c r="D1012" s="3">
        <v>41194</v>
      </c>
      <c r="E1012" s="23" t="s">
        <v>1321</v>
      </c>
      <c r="F1012" s="23" t="s">
        <v>1322</v>
      </c>
      <c r="G1012" s="23" t="s">
        <v>2566</v>
      </c>
      <c r="H1012" s="23" t="s">
        <v>7328</v>
      </c>
      <c r="I1012" s="3">
        <v>41164</v>
      </c>
      <c r="J1012" s="23" t="s">
        <v>6804</v>
      </c>
      <c r="K1012" s="23" t="s">
        <v>6805</v>
      </c>
      <c r="L1012" s="23" t="s">
        <v>4591</v>
      </c>
      <c r="M1012" s="23" t="s">
        <v>6806</v>
      </c>
      <c r="N1012" s="23" t="s">
        <v>7329</v>
      </c>
      <c r="O1012" s="23" t="s">
        <v>5721</v>
      </c>
      <c r="P1012" s="3">
        <v>41166</v>
      </c>
      <c r="Q1012" s="23" t="s">
        <v>458</v>
      </c>
      <c r="R1012" s="23" t="s">
        <v>11369</v>
      </c>
      <c r="S1012" s="23" t="s">
        <v>11370</v>
      </c>
      <c r="T1012" s="37" t="s">
        <v>4074</v>
      </c>
      <c r="U1012" t="s">
        <v>15251</v>
      </c>
      <c r="V1012" s="237">
        <v>19</v>
      </c>
      <c r="W1012">
        <v>38</v>
      </c>
      <c r="X1012">
        <v>5</v>
      </c>
      <c r="Y1012">
        <v>42</v>
      </c>
      <c r="Z1012">
        <v>37</v>
      </c>
      <c r="AA1012">
        <v>20</v>
      </c>
      <c r="AC1012" s="26" t="str">
        <f t="shared" si="30"/>
        <v>19º38'5''</v>
      </c>
      <c r="AD1012" s="26" t="str">
        <f t="shared" si="31"/>
        <v>42º37'20''</v>
      </c>
    </row>
    <row r="1013" spans="1:30" ht="18" customHeight="1">
      <c r="A1013" s="23">
        <v>4289</v>
      </c>
      <c r="B1013" s="23">
        <v>4289</v>
      </c>
      <c r="C1013" s="3">
        <v>41149</v>
      </c>
      <c r="D1013" s="3">
        <v>41194</v>
      </c>
      <c r="E1013" s="23" t="s">
        <v>1321</v>
      </c>
      <c r="F1013" s="23" t="s">
        <v>1322</v>
      </c>
      <c r="G1013" s="23" t="s">
        <v>6807</v>
      </c>
      <c r="H1013" s="23" t="s">
        <v>15511</v>
      </c>
      <c r="I1013" s="3">
        <v>41165</v>
      </c>
      <c r="J1013" s="23" t="s">
        <v>6808</v>
      </c>
      <c r="K1013" s="23" t="s">
        <v>6809</v>
      </c>
      <c r="L1013" s="23" t="s">
        <v>6810</v>
      </c>
      <c r="M1013" s="23" t="s">
        <v>6811</v>
      </c>
      <c r="N1013" s="23" t="s">
        <v>15512</v>
      </c>
      <c r="O1013" s="23" t="s">
        <v>9387</v>
      </c>
      <c r="P1013" s="23">
        <v>41330</v>
      </c>
      <c r="Q1013" s="23" t="s">
        <v>458</v>
      </c>
      <c r="R1013" s="23" t="s">
        <v>15513</v>
      </c>
      <c r="S1013" s="23" t="s">
        <v>11371</v>
      </c>
      <c r="T1013" s="37" t="s">
        <v>15024</v>
      </c>
      <c r="U1013" s="37" t="s">
        <v>15227</v>
      </c>
      <c r="V1013" s="237">
        <v>18</v>
      </c>
      <c r="W1013">
        <v>29</v>
      </c>
      <c r="X1013">
        <v>33</v>
      </c>
      <c r="Y1013">
        <v>41</v>
      </c>
      <c r="Z1013">
        <v>6</v>
      </c>
      <c r="AA1013">
        <v>17</v>
      </c>
      <c r="AC1013" s="26" t="str">
        <f t="shared" si="30"/>
        <v>18º29'33''</v>
      </c>
      <c r="AD1013" s="26" t="str">
        <f t="shared" si="31"/>
        <v>41º6'17''</v>
      </c>
    </row>
    <row r="1014" spans="1:30" ht="18" customHeight="1">
      <c r="A1014" s="23">
        <v>4288</v>
      </c>
      <c r="B1014" s="23">
        <v>4288</v>
      </c>
      <c r="C1014" s="3">
        <v>41149</v>
      </c>
      <c r="D1014" s="3">
        <v>41194</v>
      </c>
      <c r="E1014" s="23" t="s">
        <v>1330</v>
      </c>
      <c r="F1014" s="23" t="s">
        <v>1322</v>
      </c>
      <c r="G1014" s="23" t="s">
        <v>6807</v>
      </c>
      <c r="H1014" s="23" t="s">
        <v>15767</v>
      </c>
      <c r="I1014" s="3">
        <v>41165</v>
      </c>
      <c r="J1014" s="23" t="s">
        <v>6812</v>
      </c>
      <c r="K1014" s="23" t="s">
        <v>6813</v>
      </c>
      <c r="L1014" s="23" t="s">
        <v>6810</v>
      </c>
      <c r="M1014" s="23" t="s">
        <v>6814</v>
      </c>
      <c r="N1014" s="23" t="s">
        <v>458</v>
      </c>
      <c r="O1014" s="23" t="s">
        <v>458</v>
      </c>
      <c r="P1014" s="23" t="s">
        <v>458</v>
      </c>
      <c r="Q1014" s="23" t="s">
        <v>15768</v>
      </c>
      <c r="R1014" s="23" t="s">
        <v>15769</v>
      </c>
      <c r="S1014" s="23" t="s">
        <v>11372</v>
      </c>
      <c r="T1014" s="37" t="s">
        <v>15024</v>
      </c>
      <c r="U1014" s="37" t="s">
        <v>458</v>
      </c>
      <c r="V1014" s="237" t="s">
        <v>458</v>
      </c>
      <c r="W1014" s="23" t="s">
        <v>458</v>
      </c>
      <c r="X1014" s="23" t="s">
        <v>458</v>
      </c>
      <c r="Y1014" s="23" t="s">
        <v>458</v>
      </c>
      <c r="Z1014" s="23" t="s">
        <v>458</v>
      </c>
      <c r="AA1014" s="23" t="s">
        <v>458</v>
      </c>
      <c r="AC1014" s="26" t="str">
        <f t="shared" si="30"/>
        <v>-º-'-''</v>
      </c>
      <c r="AD1014" s="26" t="str">
        <f t="shared" si="31"/>
        <v>-º-'-''</v>
      </c>
    </row>
    <row r="1015" spans="1:30" ht="18" customHeight="1">
      <c r="A1015" s="23">
        <v>4287</v>
      </c>
      <c r="B1015" s="23">
        <v>4287</v>
      </c>
      <c r="C1015" s="3">
        <v>41149</v>
      </c>
      <c r="D1015" s="3">
        <v>41194</v>
      </c>
      <c r="E1015" s="23" t="s">
        <v>1321</v>
      </c>
      <c r="F1015" s="23" t="s">
        <v>1322</v>
      </c>
      <c r="G1015" s="23" t="s">
        <v>6807</v>
      </c>
      <c r="H1015" s="23" t="s">
        <v>15770</v>
      </c>
      <c r="I1015" s="3">
        <v>41165</v>
      </c>
      <c r="J1015" s="23" t="s">
        <v>6815</v>
      </c>
      <c r="K1015" s="23" t="s">
        <v>6816</v>
      </c>
      <c r="L1015" s="23" t="s">
        <v>6810</v>
      </c>
      <c r="M1015" s="23" t="s">
        <v>6817</v>
      </c>
      <c r="N1015" s="23" t="s">
        <v>15771</v>
      </c>
      <c r="O1015" s="23" t="s">
        <v>15731</v>
      </c>
      <c r="P1015" s="23">
        <v>41338</v>
      </c>
      <c r="Q1015" s="23" t="s">
        <v>458</v>
      </c>
      <c r="R1015" s="23" t="s">
        <v>15772</v>
      </c>
      <c r="S1015" s="23" t="s">
        <v>11373</v>
      </c>
      <c r="T1015" s="37" t="s">
        <v>4074</v>
      </c>
      <c r="U1015" s="37" t="s">
        <v>15033</v>
      </c>
      <c r="V1015" s="237">
        <v>18</v>
      </c>
      <c r="W1015">
        <v>29</v>
      </c>
      <c r="X1015">
        <v>33</v>
      </c>
      <c r="Y1015">
        <v>41</v>
      </c>
      <c r="Z1015">
        <v>6</v>
      </c>
      <c r="AA1015">
        <v>17</v>
      </c>
      <c r="AC1015" s="26" t="str">
        <f t="shared" si="30"/>
        <v>18º29'33''</v>
      </c>
      <c r="AD1015" s="26" t="str">
        <f t="shared" si="31"/>
        <v>41º6'17''</v>
      </c>
    </row>
    <row r="1016" spans="1:30" ht="18" customHeight="1">
      <c r="A1016" s="23">
        <v>4286</v>
      </c>
      <c r="B1016" s="23">
        <v>4286</v>
      </c>
      <c r="C1016" s="3">
        <v>41149</v>
      </c>
      <c r="D1016" s="3">
        <v>41194</v>
      </c>
      <c r="E1016" s="23" t="s">
        <v>1321</v>
      </c>
      <c r="F1016" s="23" t="s">
        <v>1322</v>
      </c>
      <c r="G1016" s="23" t="s">
        <v>1644</v>
      </c>
      <c r="H1016" s="23" t="s">
        <v>7665</v>
      </c>
      <c r="I1016" s="3">
        <v>41169</v>
      </c>
      <c r="J1016" s="23" t="s">
        <v>6818</v>
      </c>
      <c r="K1016" s="23" t="s">
        <v>6819</v>
      </c>
      <c r="L1016" s="23" t="s">
        <v>4370</v>
      </c>
      <c r="M1016" s="23" t="s">
        <v>6820</v>
      </c>
      <c r="N1016" s="23" t="s">
        <v>7722</v>
      </c>
      <c r="O1016" s="23" t="s">
        <v>5319</v>
      </c>
      <c r="P1016" s="3">
        <v>41172</v>
      </c>
      <c r="Q1016" s="23" t="s">
        <v>458</v>
      </c>
      <c r="R1016" s="23" t="s">
        <v>11374</v>
      </c>
      <c r="S1016" s="23" t="s">
        <v>11375</v>
      </c>
      <c r="T1016" s="37" t="s">
        <v>4074</v>
      </c>
      <c r="U1016" t="s">
        <v>15202</v>
      </c>
      <c r="V1016" s="237">
        <v>20</v>
      </c>
      <c r="W1016">
        <v>47</v>
      </c>
      <c r="X1016">
        <v>6</v>
      </c>
      <c r="Y1016">
        <v>47</v>
      </c>
      <c r="Z1016">
        <v>5</v>
      </c>
      <c r="AA1016">
        <v>58</v>
      </c>
      <c r="AC1016" s="26" t="str">
        <f t="shared" si="30"/>
        <v>20º47'6''</v>
      </c>
      <c r="AD1016" s="26" t="str">
        <f t="shared" si="31"/>
        <v>47º5'58''</v>
      </c>
    </row>
    <row r="1017" spans="1:30" ht="18" customHeight="1">
      <c r="A1017" s="23">
        <v>4285</v>
      </c>
      <c r="B1017" s="23">
        <v>4285</v>
      </c>
      <c r="C1017" s="3">
        <v>41149</v>
      </c>
      <c r="D1017" s="3">
        <v>41194</v>
      </c>
      <c r="E1017" s="23" t="s">
        <v>1321</v>
      </c>
      <c r="F1017" s="23" t="s">
        <v>1322</v>
      </c>
      <c r="G1017" s="23" t="s">
        <v>1644</v>
      </c>
      <c r="H1017" s="23" t="s">
        <v>7666</v>
      </c>
      <c r="I1017" s="23" t="s">
        <v>458</v>
      </c>
      <c r="J1017" s="23" t="s">
        <v>6818</v>
      </c>
      <c r="K1017" s="23" t="s">
        <v>6821</v>
      </c>
      <c r="L1017" s="23" t="s">
        <v>4370</v>
      </c>
      <c r="M1017" s="23" t="s">
        <v>6822</v>
      </c>
      <c r="N1017" s="23" t="s">
        <v>7667</v>
      </c>
      <c r="O1017" s="23" t="s">
        <v>5319</v>
      </c>
      <c r="P1017" s="3">
        <v>41172</v>
      </c>
      <c r="Q1017" s="23" t="s">
        <v>458</v>
      </c>
      <c r="R1017" s="23" t="s">
        <v>11376</v>
      </c>
      <c r="S1017" s="23" t="s">
        <v>11377</v>
      </c>
      <c r="T1017" s="37" t="s">
        <v>4074</v>
      </c>
      <c r="U1017" t="s">
        <v>15252</v>
      </c>
      <c r="V1017" s="237">
        <v>20</v>
      </c>
      <c r="W1017">
        <v>46</v>
      </c>
      <c r="X1017">
        <v>57</v>
      </c>
      <c r="Y1017">
        <v>47</v>
      </c>
      <c r="Z1017">
        <v>5</v>
      </c>
      <c r="AA1017">
        <v>42</v>
      </c>
      <c r="AC1017" s="26" t="str">
        <f t="shared" si="30"/>
        <v>20º46'57''</v>
      </c>
      <c r="AD1017" s="26" t="str">
        <f t="shared" si="31"/>
        <v>47º5'42''</v>
      </c>
    </row>
    <row r="1018" spans="1:30" ht="18" customHeight="1">
      <c r="A1018" s="23">
        <v>4284</v>
      </c>
      <c r="B1018" s="23">
        <v>4284</v>
      </c>
      <c r="C1018" s="3">
        <v>41149</v>
      </c>
      <c r="D1018" s="3">
        <v>41194</v>
      </c>
      <c r="E1018" s="23" t="s">
        <v>1321</v>
      </c>
      <c r="F1018" s="23" t="s">
        <v>1322</v>
      </c>
      <c r="G1018" s="23" t="s">
        <v>1644</v>
      </c>
      <c r="H1018" s="23" t="s">
        <v>7542</v>
      </c>
      <c r="I1018" s="3">
        <v>41170</v>
      </c>
      <c r="J1018" s="23" t="s">
        <v>6818</v>
      </c>
      <c r="K1018" s="23" t="s">
        <v>6823</v>
      </c>
      <c r="L1018" s="23" t="s">
        <v>4370</v>
      </c>
      <c r="M1018" s="23" t="s">
        <v>6824</v>
      </c>
      <c r="N1018" s="23" t="s">
        <v>7668</v>
      </c>
      <c r="O1018" s="23" t="s">
        <v>5319</v>
      </c>
      <c r="P1018" s="3">
        <v>41171</v>
      </c>
      <c r="Q1018" s="23" t="s">
        <v>458</v>
      </c>
      <c r="R1018" s="23" t="s">
        <v>11378</v>
      </c>
      <c r="S1018" s="23" t="s">
        <v>11379</v>
      </c>
      <c r="T1018" s="37" t="s">
        <v>4074</v>
      </c>
      <c r="U1018" t="s">
        <v>15221</v>
      </c>
      <c r="V1018" s="237">
        <v>20</v>
      </c>
      <c r="W1018">
        <v>46</v>
      </c>
      <c r="X1018">
        <v>43</v>
      </c>
      <c r="Y1018">
        <v>47</v>
      </c>
      <c r="Z1018">
        <v>6</v>
      </c>
      <c r="AA1018">
        <v>1</v>
      </c>
      <c r="AC1018" s="26" t="str">
        <f t="shared" si="30"/>
        <v>20º46'43''</v>
      </c>
      <c r="AD1018" s="26" t="str">
        <f t="shared" si="31"/>
        <v>47º6'1''</v>
      </c>
    </row>
    <row r="1019" spans="1:30" ht="18" customHeight="1">
      <c r="A1019" s="23">
        <v>4283</v>
      </c>
      <c r="B1019" s="23">
        <v>4283</v>
      </c>
      <c r="C1019" s="3">
        <v>41149</v>
      </c>
      <c r="D1019" s="3">
        <v>41194</v>
      </c>
      <c r="E1019" s="23" t="s">
        <v>1321</v>
      </c>
      <c r="F1019" s="23" t="s">
        <v>1322</v>
      </c>
      <c r="G1019" s="23" t="s">
        <v>2485</v>
      </c>
      <c r="H1019" s="23" t="s">
        <v>7973</v>
      </c>
      <c r="I1019" s="3">
        <v>41166</v>
      </c>
      <c r="J1019" s="23" t="s">
        <v>6825</v>
      </c>
      <c r="K1019" s="23" t="s">
        <v>6826</v>
      </c>
      <c r="L1019" s="23" t="s">
        <v>4581</v>
      </c>
      <c r="M1019" s="23" t="s">
        <v>6827</v>
      </c>
      <c r="N1019" s="23" t="s">
        <v>7974</v>
      </c>
      <c r="O1019" s="23" t="s">
        <v>7975</v>
      </c>
      <c r="P1019" s="3">
        <v>41180</v>
      </c>
      <c r="Q1019" s="23" t="s">
        <v>458</v>
      </c>
      <c r="R1019" s="23" t="s">
        <v>11380</v>
      </c>
      <c r="S1019" s="23" t="s">
        <v>11381</v>
      </c>
      <c r="T1019" s="37" t="s">
        <v>4074</v>
      </c>
      <c r="U1019" t="s">
        <v>15153</v>
      </c>
      <c r="V1019" s="237">
        <v>21</v>
      </c>
      <c r="W1019">
        <v>4</v>
      </c>
      <c r="X1019">
        <v>42</v>
      </c>
      <c r="Y1019">
        <v>47</v>
      </c>
      <c r="Z1019">
        <v>2</v>
      </c>
      <c r="AA1019">
        <v>46</v>
      </c>
      <c r="AC1019" s="26" t="str">
        <f t="shared" si="30"/>
        <v>21º4'42''</v>
      </c>
      <c r="AD1019" s="26" t="str">
        <f t="shared" si="31"/>
        <v>47º2'46''</v>
      </c>
    </row>
    <row r="1020" spans="1:30" ht="18" customHeight="1">
      <c r="A1020" s="23">
        <v>4282</v>
      </c>
      <c r="B1020" s="23">
        <v>4282</v>
      </c>
      <c r="C1020" s="3">
        <v>41149</v>
      </c>
      <c r="D1020" s="3">
        <v>41194</v>
      </c>
      <c r="E1020" s="23" t="s">
        <v>1321</v>
      </c>
      <c r="F1020" s="23" t="s">
        <v>1322</v>
      </c>
      <c r="G1020" s="23" t="s">
        <v>2485</v>
      </c>
      <c r="H1020" s="23" t="s">
        <v>7976</v>
      </c>
      <c r="I1020" s="3">
        <v>41166</v>
      </c>
      <c r="J1020" s="23" t="s">
        <v>6828</v>
      </c>
      <c r="K1020" s="23" t="s">
        <v>6829</v>
      </c>
      <c r="L1020" s="23" t="s">
        <v>4581</v>
      </c>
      <c r="M1020" s="23" t="s">
        <v>6830</v>
      </c>
      <c r="N1020" s="23" t="s">
        <v>8293</v>
      </c>
      <c r="O1020" s="23" t="s">
        <v>7975</v>
      </c>
      <c r="P1020" s="3">
        <v>41186</v>
      </c>
      <c r="Q1020" s="23" t="s">
        <v>458</v>
      </c>
      <c r="R1020" s="23" t="s">
        <v>11382</v>
      </c>
      <c r="S1020" s="23" t="s">
        <v>11383</v>
      </c>
      <c r="T1020" s="37" t="s">
        <v>4074</v>
      </c>
      <c r="U1020" t="s">
        <v>15035</v>
      </c>
      <c r="V1020" s="237">
        <v>21</v>
      </c>
      <c r="W1020">
        <v>4</v>
      </c>
      <c r="X1020">
        <v>50</v>
      </c>
      <c r="Y1020">
        <v>47</v>
      </c>
      <c r="Z1020">
        <v>2</v>
      </c>
      <c r="AA1020">
        <v>35</v>
      </c>
      <c r="AC1020" s="26" t="str">
        <f t="shared" si="30"/>
        <v>21º4'50''</v>
      </c>
      <c r="AD1020" s="26" t="str">
        <f t="shared" si="31"/>
        <v>47º2'35''</v>
      </c>
    </row>
    <row r="1021" spans="1:30" ht="18" customHeight="1">
      <c r="A1021" s="23">
        <v>4281</v>
      </c>
      <c r="B1021" s="23">
        <v>4281</v>
      </c>
      <c r="C1021" s="3">
        <v>41149</v>
      </c>
      <c r="D1021" s="3">
        <v>41194</v>
      </c>
      <c r="E1021" s="23" t="s">
        <v>1321</v>
      </c>
      <c r="F1021" s="23" t="s">
        <v>1322</v>
      </c>
      <c r="G1021" s="23" t="s">
        <v>2485</v>
      </c>
      <c r="H1021" s="23" t="s">
        <v>8110</v>
      </c>
      <c r="I1021" s="3">
        <v>41166</v>
      </c>
      <c r="J1021" s="23" t="s">
        <v>6831</v>
      </c>
      <c r="K1021" s="23" t="s">
        <v>6832</v>
      </c>
      <c r="L1021" s="23" t="s">
        <v>4581</v>
      </c>
      <c r="M1021" s="23" t="s">
        <v>6833</v>
      </c>
      <c r="N1021" s="23" t="s">
        <v>8111</v>
      </c>
      <c r="O1021" s="23" t="s">
        <v>6230</v>
      </c>
      <c r="P1021" s="3">
        <v>41183</v>
      </c>
      <c r="Q1021" s="23" t="s">
        <v>458</v>
      </c>
      <c r="R1021" s="23" t="s">
        <v>11384</v>
      </c>
      <c r="S1021" s="23" t="s">
        <v>11385</v>
      </c>
      <c r="T1021" s="37" t="s">
        <v>4074</v>
      </c>
      <c r="U1021" s="23" t="s">
        <v>458</v>
      </c>
      <c r="V1021" s="237">
        <v>21</v>
      </c>
      <c r="W1021">
        <v>5</v>
      </c>
      <c r="X1021">
        <v>17</v>
      </c>
      <c r="Y1021">
        <v>47</v>
      </c>
      <c r="Z1021">
        <v>3</v>
      </c>
      <c r="AA1021">
        <v>0</v>
      </c>
      <c r="AC1021" s="26" t="str">
        <f t="shared" si="30"/>
        <v>21º5'17''</v>
      </c>
      <c r="AD1021" s="26" t="str">
        <f t="shared" si="31"/>
        <v>47º3'0''</v>
      </c>
    </row>
    <row r="1022" spans="1:30" ht="18" customHeight="1">
      <c r="A1022" s="23">
        <v>4280</v>
      </c>
      <c r="B1022" s="23">
        <v>4280</v>
      </c>
      <c r="C1022" s="3">
        <v>41149</v>
      </c>
      <c r="D1022" s="3">
        <v>41194</v>
      </c>
      <c r="E1022" s="23" t="s">
        <v>1321</v>
      </c>
      <c r="F1022" s="23" t="s">
        <v>1322</v>
      </c>
      <c r="G1022" s="23" t="s">
        <v>2485</v>
      </c>
      <c r="H1022" s="23" t="s">
        <v>8112</v>
      </c>
      <c r="I1022" s="3">
        <v>41166</v>
      </c>
      <c r="J1022" s="23" t="s">
        <v>6834</v>
      </c>
      <c r="K1022" s="23" t="s">
        <v>6835</v>
      </c>
      <c r="L1022" s="23" t="s">
        <v>4581</v>
      </c>
      <c r="M1022" s="23" t="s">
        <v>6836</v>
      </c>
      <c r="N1022" s="23" t="s">
        <v>8113</v>
      </c>
      <c r="O1022" s="23" t="s">
        <v>5319</v>
      </c>
      <c r="P1022" s="3">
        <v>41180</v>
      </c>
      <c r="Q1022" s="23" t="s">
        <v>458</v>
      </c>
      <c r="R1022" s="23" t="s">
        <v>11386</v>
      </c>
      <c r="S1022" s="23" t="s">
        <v>11387</v>
      </c>
      <c r="T1022" s="37" t="s">
        <v>4074</v>
      </c>
      <c r="U1022" t="s">
        <v>15203</v>
      </c>
      <c r="V1022" s="237">
        <v>21</v>
      </c>
      <c r="W1022">
        <v>4</v>
      </c>
      <c r="X1022">
        <v>18</v>
      </c>
      <c r="Y1022">
        <v>47</v>
      </c>
      <c r="Z1022">
        <v>3</v>
      </c>
      <c r="AA1022">
        <v>16</v>
      </c>
      <c r="AC1022" s="26" t="str">
        <f t="shared" si="30"/>
        <v>21º4'18''</v>
      </c>
      <c r="AD1022" s="26" t="str">
        <f t="shared" si="31"/>
        <v>47º3'16''</v>
      </c>
    </row>
    <row r="1023" spans="1:30" ht="18" customHeight="1">
      <c r="A1023" s="23">
        <v>4279</v>
      </c>
      <c r="B1023" s="23">
        <v>4279</v>
      </c>
      <c r="C1023" s="3">
        <v>41149</v>
      </c>
      <c r="D1023" s="3">
        <v>41194</v>
      </c>
      <c r="E1023" s="23" t="s">
        <v>1321</v>
      </c>
      <c r="F1023" s="23" t="s">
        <v>1322</v>
      </c>
      <c r="G1023" s="23" t="s">
        <v>2485</v>
      </c>
      <c r="H1023" s="23" t="s">
        <v>8114</v>
      </c>
      <c r="I1023" s="3">
        <v>41166</v>
      </c>
      <c r="J1023" s="23" t="s">
        <v>6837</v>
      </c>
      <c r="K1023" s="23" t="s">
        <v>6838</v>
      </c>
      <c r="L1023" s="23" t="s">
        <v>4581</v>
      </c>
      <c r="M1023" s="23" t="s">
        <v>6839</v>
      </c>
      <c r="N1023" s="23" t="s">
        <v>8115</v>
      </c>
      <c r="O1023" s="23" t="s">
        <v>5319</v>
      </c>
      <c r="P1023" s="3">
        <v>41183</v>
      </c>
      <c r="Q1023" s="23" t="s">
        <v>458</v>
      </c>
      <c r="R1023" s="23" t="s">
        <v>11388</v>
      </c>
      <c r="S1023" s="23" t="s">
        <v>11389</v>
      </c>
      <c r="T1023" s="37" t="s">
        <v>4074</v>
      </c>
      <c r="U1023" t="s">
        <v>15202</v>
      </c>
      <c r="V1023" s="237">
        <v>21</v>
      </c>
      <c r="W1023">
        <v>4</v>
      </c>
      <c r="X1023">
        <v>58</v>
      </c>
      <c r="Y1023">
        <v>47</v>
      </c>
      <c r="Z1023">
        <v>2</v>
      </c>
      <c r="AA1023">
        <v>19</v>
      </c>
      <c r="AC1023" s="26" t="str">
        <f t="shared" si="30"/>
        <v>21º4'58''</v>
      </c>
      <c r="AD1023" s="26" t="str">
        <f t="shared" si="31"/>
        <v>47º2'19''</v>
      </c>
    </row>
    <row r="1024" spans="1:30" ht="18" customHeight="1">
      <c r="A1024" s="23">
        <v>4278</v>
      </c>
      <c r="B1024" s="23">
        <v>4278</v>
      </c>
      <c r="C1024" s="3">
        <v>41149</v>
      </c>
      <c r="D1024" s="3">
        <v>41202</v>
      </c>
      <c r="E1024" s="23" t="s">
        <v>1321</v>
      </c>
      <c r="F1024" s="23" t="s">
        <v>1322</v>
      </c>
      <c r="G1024" s="23" t="s">
        <v>2485</v>
      </c>
      <c r="H1024" s="23" t="s">
        <v>15986</v>
      </c>
      <c r="I1024" s="3">
        <v>41213</v>
      </c>
      <c r="J1024" s="23" t="s">
        <v>6840</v>
      </c>
      <c r="K1024" s="23" t="s">
        <v>13796</v>
      </c>
      <c r="L1024" s="23" t="s">
        <v>4581</v>
      </c>
      <c r="M1024" s="23" t="s">
        <v>7669</v>
      </c>
      <c r="N1024" s="23" t="s">
        <v>16047</v>
      </c>
      <c r="O1024" s="23" t="s">
        <v>6228</v>
      </c>
      <c r="P1024" s="23">
        <v>41360</v>
      </c>
      <c r="Q1024" s="37" t="s">
        <v>7670</v>
      </c>
      <c r="R1024" s="23" t="s">
        <v>15987</v>
      </c>
      <c r="S1024" s="23" t="s">
        <v>11390</v>
      </c>
      <c r="T1024" t="s">
        <v>15024</v>
      </c>
      <c r="U1024" s="37" t="s">
        <v>16048</v>
      </c>
      <c r="V1024" s="237">
        <v>21</v>
      </c>
      <c r="W1024" s="23">
        <v>13</v>
      </c>
      <c r="X1024" s="23">
        <v>29</v>
      </c>
      <c r="Y1024" s="23">
        <v>47</v>
      </c>
      <c r="Z1024" s="23">
        <v>7</v>
      </c>
      <c r="AA1024" s="23">
        <v>24</v>
      </c>
      <c r="AC1024" s="26" t="str">
        <f t="shared" si="30"/>
        <v>21º13'29''</v>
      </c>
      <c r="AD1024" s="26" t="str">
        <f t="shared" si="31"/>
        <v>47º7'24''</v>
      </c>
    </row>
    <row r="1025" spans="1:30" ht="18" customHeight="1">
      <c r="A1025" s="23">
        <v>4277</v>
      </c>
      <c r="B1025" s="23">
        <v>4277</v>
      </c>
      <c r="C1025" s="3">
        <v>41149</v>
      </c>
      <c r="D1025" s="3">
        <v>41194</v>
      </c>
      <c r="E1025" s="23" t="s">
        <v>1321</v>
      </c>
      <c r="F1025" s="23" t="s">
        <v>1322</v>
      </c>
      <c r="G1025" s="23" t="s">
        <v>2657</v>
      </c>
      <c r="H1025" s="23" t="s">
        <v>9015</v>
      </c>
      <c r="I1025" s="3">
        <v>41166</v>
      </c>
      <c r="J1025" s="23" t="s">
        <v>6841</v>
      </c>
      <c r="K1025" s="23" t="s">
        <v>6842</v>
      </c>
      <c r="L1025" s="23" t="s">
        <v>4601</v>
      </c>
      <c r="M1025" s="23" t="s">
        <v>6843</v>
      </c>
      <c r="N1025" s="23" t="s">
        <v>9016</v>
      </c>
      <c r="O1025" s="23" t="s">
        <v>7489</v>
      </c>
      <c r="P1025" s="3">
        <v>41208</v>
      </c>
      <c r="Q1025" s="23" t="s">
        <v>458</v>
      </c>
      <c r="R1025" s="23" t="s">
        <v>11391</v>
      </c>
      <c r="S1025" s="23" t="s">
        <v>11392</v>
      </c>
      <c r="T1025" s="37" t="s">
        <v>4074</v>
      </c>
      <c r="U1025" t="s">
        <v>15253</v>
      </c>
      <c r="V1025" s="237">
        <v>18</v>
      </c>
      <c r="W1025">
        <v>43</v>
      </c>
      <c r="X1025">
        <v>26</v>
      </c>
      <c r="Y1025">
        <v>49</v>
      </c>
      <c r="Z1025">
        <v>12</v>
      </c>
      <c r="AA1025">
        <v>9</v>
      </c>
      <c r="AC1025" s="26" t="str">
        <f t="shared" si="30"/>
        <v>18º43'26''</v>
      </c>
      <c r="AD1025" s="26" t="str">
        <f t="shared" si="31"/>
        <v>49º12'9''</v>
      </c>
    </row>
    <row r="1026" spans="1:30" ht="18" customHeight="1">
      <c r="A1026" s="23">
        <v>4276</v>
      </c>
      <c r="B1026" s="23">
        <v>4276</v>
      </c>
      <c r="C1026" s="3">
        <v>41149</v>
      </c>
      <c r="D1026" s="3">
        <v>41194</v>
      </c>
      <c r="E1026" s="23" t="s">
        <v>1321</v>
      </c>
      <c r="F1026" s="23" t="s">
        <v>1322</v>
      </c>
      <c r="G1026" s="23" t="s">
        <v>2657</v>
      </c>
      <c r="H1026" s="23" t="s">
        <v>8740</v>
      </c>
      <c r="I1026" s="3">
        <v>41162</v>
      </c>
      <c r="J1026" s="23" t="s">
        <v>6844</v>
      </c>
      <c r="K1026" s="23" t="s">
        <v>6845</v>
      </c>
      <c r="L1026" s="23" t="s">
        <v>4601</v>
      </c>
      <c r="M1026" s="23" t="s">
        <v>6846</v>
      </c>
      <c r="N1026" s="23" t="s">
        <v>8741</v>
      </c>
      <c r="O1026" s="23" t="s">
        <v>7489</v>
      </c>
      <c r="P1026" s="3">
        <v>41205</v>
      </c>
      <c r="Q1026" s="23" t="s">
        <v>458</v>
      </c>
      <c r="R1026" s="23" t="s">
        <v>11393</v>
      </c>
      <c r="S1026" s="23" t="s">
        <v>11394</v>
      </c>
      <c r="T1026" s="37" t="s">
        <v>4074</v>
      </c>
      <c r="U1026" s="23" t="s">
        <v>458</v>
      </c>
      <c r="V1026" s="237">
        <v>18</v>
      </c>
      <c r="W1026">
        <v>46</v>
      </c>
      <c r="X1026">
        <v>36</v>
      </c>
      <c r="Y1026">
        <v>49</v>
      </c>
      <c r="Z1026">
        <v>12</v>
      </c>
      <c r="AA1026">
        <v>21</v>
      </c>
      <c r="AC1026" s="26" t="str">
        <f t="shared" si="30"/>
        <v>18º46'36''</v>
      </c>
      <c r="AD1026" s="26" t="str">
        <f t="shared" si="31"/>
        <v>49º12'21''</v>
      </c>
    </row>
    <row r="1027" spans="1:30" ht="18" customHeight="1">
      <c r="A1027" s="23">
        <v>4275</v>
      </c>
      <c r="B1027" s="23">
        <v>4275</v>
      </c>
      <c r="C1027" s="3">
        <v>41149</v>
      </c>
      <c r="D1027" s="3">
        <v>41194</v>
      </c>
      <c r="E1027" s="23" t="s">
        <v>1321</v>
      </c>
      <c r="F1027" s="23" t="s">
        <v>1322</v>
      </c>
      <c r="G1027" s="23" t="s">
        <v>2657</v>
      </c>
      <c r="H1027" s="23" t="s">
        <v>8769</v>
      </c>
      <c r="I1027" s="3">
        <v>41166</v>
      </c>
      <c r="J1027" s="23" t="s">
        <v>6847</v>
      </c>
      <c r="K1027" s="23" t="s">
        <v>6848</v>
      </c>
      <c r="L1027" s="23" t="s">
        <v>4601</v>
      </c>
      <c r="M1027" s="23" t="s">
        <v>6849</v>
      </c>
      <c r="N1027" s="23" t="s">
        <v>9017</v>
      </c>
      <c r="O1027" s="23" t="s">
        <v>8604</v>
      </c>
      <c r="P1027" s="3">
        <v>41260</v>
      </c>
      <c r="Q1027" s="23" t="s">
        <v>458</v>
      </c>
      <c r="R1027" s="23" t="s">
        <v>11395</v>
      </c>
      <c r="S1027" s="23" t="s">
        <v>11396</v>
      </c>
      <c r="T1027" s="37" t="s">
        <v>15024</v>
      </c>
      <c r="U1027" t="s">
        <v>15227</v>
      </c>
      <c r="V1027" s="237">
        <v>18</v>
      </c>
      <c r="W1027">
        <v>43</v>
      </c>
      <c r="X1027">
        <v>21</v>
      </c>
      <c r="Y1027">
        <v>49</v>
      </c>
      <c r="Z1027">
        <v>11</v>
      </c>
      <c r="AA1027">
        <v>37</v>
      </c>
      <c r="AC1027" s="26" t="str">
        <f t="shared" ref="AC1027:AC1090" si="32">CONCATENATE(V1027,"º",W1027,"'",X1027,"''")</f>
        <v>18º43'21''</v>
      </c>
      <c r="AD1027" s="26" t="str">
        <f t="shared" ref="AD1027:AD1090" si="33">CONCATENATE(Y1027,"º",Z1027,"'",AA1027,"''")</f>
        <v>49º11'37''</v>
      </c>
    </row>
    <row r="1028" spans="1:30" ht="18" customHeight="1">
      <c r="A1028" s="23" t="s">
        <v>8294</v>
      </c>
      <c r="B1028" s="23">
        <v>4274</v>
      </c>
      <c r="C1028" s="3">
        <v>41149</v>
      </c>
      <c r="D1028" s="3">
        <v>41194</v>
      </c>
      <c r="E1028" s="23" t="s">
        <v>1385</v>
      </c>
      <c r="F1028" s="23" t="s">
        <v>1322</v>
      </c>
      <c r="G1028" s="23" t="s">
        <v>2657</v>
      </c>
      <c r="H1028" s="23" t="s">
        <v>458</v>
      </c>
      <c r="I1028" s="3">
        <v>41166</v>
      </c>
      <c r="J1028" s="23" t="s">
        <v>6850</v>
      </c>
      <c r="K1028" s="23" t="s">
        <v>6851</v>
      </c>
      <c r="L1028" s="23" t="s">
        <v>4601</v>
      </c>
      <c r="M1028" s="23" t="s">
        <v>6852</v>
      </c>
      <c r="N1028" s="23" t="s">
        <v>458</v>
      </c>
      <c r="O1028" s="23" t="s">
        <v>458</v>
      </c>
      <c r="P1028" s="23" t="s">
        <v>458</v>
      </c>
      <c r="Q1028" s="23" t="s">
        <v>458</v>
      </c>
      <c r="R1028" s="23" t="s">
        <v>458</v>
      </c>
      <c r="S1028" s="23" t="s">
        <v>11397</v>
      </c>
      <c r="T1028" s="37" t="s">
        <v>15024</v>
      </c>
      <c r="U1028" s="37" t="s">
        <v>458</v>
      </c>
      <c r="V1028" s="237" t="s">
        <v>458</v>
      </c>
      <c r="W1028" s="23" t="s">
        <v>458</v>
      </c>
      <c r="X1028" s="23" t="s">
        <v>458</v>
      </c>
      <c r="Y1028" s="23" t="s">
        <v>458</v>
      </c>
      <c r="Z1028" s="23" t="s">
        <v>458</v>
      </c>
      <c r="AA1028" s="23" t="s">
        <v>458</v>
      </c>
      <c r="AC1028" s="26" t="str">
        <f t="shared" si="32"/>
        <v>-º-'-''</v>
      </c>
      <c r="AD1028" s="26" t="str">
        <f t="shared" si="33"/>
        <v>-º-'-''</v>
      </c>
    </row>
    <row r="1029" spans="1:30" ht="18" customHeight="1">
      <c r="A1029" s="23" t="s">
        <v>8295</v>
      </c>
      <c r="B1029" s="23">
        <v>4272</v>
      </c>
      <c r="C1029" s="3">
        <v>41149</v>
      </c>
      <c r="D1029" s="3">
        <v>41194</v>
      </c>
      <c r="E1029" s="23" t="s">
        <v>1330</v>
      </c>
      <c r="F1029" s="23" t="s">
        <v>1322</v>
      </c>
      <c r="G1029" s="23" t="s">
        <v>6853</v>
      </c>
      <c r="H1029" s="23" t="s">
        <v>458</v>
      </c>
      <c r="I1029" s="23" t="s">
        <v>458</v>
      </c>
      <c r="J1029" s="23" t="s">
        <v>6854</v>
      </c>
      <c r="K1029" s="23" t="s">
        <v>6855</v>
      </c>
      <c r="L1029" s="23" t="s">
        <v>6856</v>
      </c>
      <c r="M1029" s="23" t="s">
        <v>6857</v>
      </c>
      <c r="N1029" s="23" t="s">
        <v>458</v>
      </c>
      <c r="O1029" s="23" t="s">
        <v>458</v>
      </c>
      <c r="P1029" s="23" t="s">
        <v>458</v>
      </c>
      <c r="Q1029" s="23" t="s">
        <v>7781</v>
      </c>
      <c r="R1029" s="23" t="s">
        <v>458</v>
      </c>
      <c r="S1029" s="23" t="s">
        <v>11398</v>
      </c>
      <c r="T1029" t="s">
        <v>15024</v>
      </c>
      <c r="U1029" s="37" t="s">
        <v>458</v>
      </c>
      <c r="V1029" s="237" t="s">
        <v>458</v>
      </c>
      <c r="W1029" s="23" t="s">
        <v>458</v>
      </c>
      <c r="X1029" s="23" t="s">
        <v>458</v>
      </c>
      <c r="Y1029" s="23" t="s">
        <v>458</v>
      </c>
      <c r="Z1029" s="23" t="s">
        <v>458</v>
      </c>
      <c r="AA1029" s="23" t="s">
        <v>458</v>
      </c>
      <c r="AC1029" s="26" t="str">
        <f t="shared" si="32"/>
        <v>-º-'-''</v>
      </c>
      <c r="AD1029" s="26" t="str">
        <f t="shared" si="33"/>
        <v>-º-'-''</v>
      </c>
    </row>
    <row r="1030" spans="1:30" ht="18" customHeight="1">
      <c r="A1030" s="23">
        <v>4271</v>
      </c>
      <c r="B1030" s="23">
        <v>4271</v>
      </c>
      <c r="C1030" s="3">
        <v>41149</v>
      </c>
      <c r="D1030" s="3">
        <v>41194</v>
      </c>
      <c r="E1030" s="23" t="s">
        <v>1321</v>
      </c>
      <c r="F1030" s="23" t="s">
        <v>1322</v>
      </c>
      <c r="G1030" s="23" t="s">
        <v>6853</v>
      </c>
      <c r="H1030" s="23" t="s">
        <v>9018</v>
      </c>
      <c r="I1030" s="3">
        <v>41207</v>
      </c>
      <c r="J1030" s="23" t="s">
        <v>6858</v>
      </c>
      <c r="K1030" s="23" t="s">
        <v>6859</v>
      </c>
      <c r="L1030" s="23" t="s">
        <v>6856</v>
      </c>
      <c r="M1030" s="23" t="s">
        <v>8400</v>
      </c>
      <c r="N1030" s="23" t="s">
        <v>9019</v>
      </c>
      <c r="O1030" s="23" t="s">
        <v>6385</v>
      </c>
      <c r="P1030" s="3">
        <v>41221</v>
      </c>
      <c r="Q1030" s="23" t="s">
        <v>7782</v>
      </c>
      <c r="R1030" s="23" t="s">
        <v>11399</v>
      </c>
      <c r="S1030" s="23" t="s">
        <v>11400</v>
      </c>
      <c r="T1030" t="s">
        <v>15024</v>
      </c>
      <c r="U1030" t="s">
        <v>15254</v>
      </c>
      <c r="V1030" s="237">
        <v>22</v>
      </c>
      <c r="W1030">
        <v>26</v>
      </c>
      <c r="X1030">
        <v>31</v>
      </c>
      <c r="Y1030">
        <v>46</v>
      </c>
      <c r="Z1030">
        <v>21</v>
      </c>
      <c r="AA1030">
        <v>0</v>
      </c>
      <c r="AC1030" s="26" t="str">
        <f t="shared" si="32"/>
        <v>22º26'31''</v>
      </c>
      <c r="AD1030" s="26" t="str">
        <f t="shared" si="33"/>
        <v>46º21'0''</v>
      </c>
    </row>
    <row r="1031" spans="1:30" ht="18" customHeight="1">
      <c r="A1031" s="23">
        <v>4293</v>
      </c>
      <c r="B1031" s="23">
        <v>4293</v>
      </c>
      <c r="C1031" s="3">
        <v>41149</v>
      </c>
      <c r="D1031" s="3">
        <v>41194</v>
      </c>
      <c r="E1031" s="23" t="s">
        <v>1321</v>
      </c>
      <c r="F1031" s="23" t="s">
        <v>1322</v>
      </c>
      <c r="G1031" s="23" t="s">
        <v>6784</v>
      </c>
      <c r="H1031" s="23" t="s">
        <v>7977</v>
      </c>
      <c r="I1031" s="3">
        <v>41164</v>
      </c>
      <c r="J1031" s="23" t="s">
        <v>6785</v>
      </c>
      <c r="K1031" s="23" t="s">
        <v>6860</v>
      </c>
      <c r="L1031" s="23" t="s">
        <v>6787</v>
      </c>
      <c r="M1031" s="23" t="s">
        <v>6861</v>
      </c>
      <c r="N1031" s="23" t="s">
        <v>7978</v>
      </c>
      <c r="O1031" s="23" t="s">
        <v>7933</v>
      </c>
      <c r="P1031" s="3">
        <v>41179</v>
      </c>
      <c r="Q1031" s="23" t="s">
        <v>458</v>
      </c>
      <c r="R1031" s="23" t="s">
        <v>11401</v>
      </c>
      <c r="S1031" s="23" t="s">
        <v>11402</v>
      </c>
      <c r="T1031" s="37" t="s">
        <v>4074</v>
      </c>
      <c r="U1031" t="s">
        <v>15202</v>
      </c>
      <c r="V1031" s="237">
        <v>21</v>
      </c>
      <c r="W1031">
        <v>23</v>
      </c>
      <c r="X1031">
        <v>9</v>
      </c>
      <c r="Y1031">
        <v>45</v>
      </c>
      <c r="Z1031">
        <v>22</v>
      </c>
      <c r="AA1031">
        <v>48</v>
      </c>
      <c r="AC1031" s="26" t="str">
        <f t="shared" si="32"/>
        <v>21º23'9''</v>
      </c>
      <c r="AD1031" s="26" t="str">
        <f t="shared" si="33"/>
        <v>45º22'48''</v>
      </c>
    </row>
    <row r="1032" spans="1:30" ht="18" customHeight="1">
      <c r="A1032" s="23">
        <v>4381</v>
      </c>
      <c r="B1032" s="23">
        <v>4381</v>
      </c>
      <c r="C1032" s="3">
        <v>41155</v>
      </c>
      <c r="D1032" s="3">
        <v>41200</v>
      </c>
      <c r="E1032" s="23" t="s">
        <v>1321</v>
      </c>
      <c r="F1032" s="23" t="s">
        <v>1322</v>
      </c>
      <c r="G1032" s="23" t="s">
        <v>6963</v>
      </c>
      <c r="H1032" s="23" t="s">
        <v>11996</v>
      </c>
      <c r="I1032" s="3">
        <v>41197</v>
      </c>
      <c r="J1032" s="23" t="s">
        <v>6964</v>
      </c>
      <c r="K1032" s="23" t="s">
        <v>6965</v>
      </c>
      <c r="L1032" s="23" t="s">
        <v>6966</v>
      </c>
      <c r="M1032" s="23" t="s">
        <v>6967</v>
      </c>
      <c r="N1032" s="23" t="s">
        <v>12081</v>
      </c>
      <c r="O1032" s="23" t="s">
        <v>6032</v>
      </c>
      <c r="P1032" s="3">
        <v>41248</v>
      </c>
      <c r="Q1032" s="23" t="s">
        <v>458</v>
      </c>
      <c r="R1032" s="23" t="s">
        <v>11997</v>
      </c>
      <c r="S1032" s="23" t="s">
        <v>11403</v>
      </c>
      <c r="T1032" s="37" t="s">
        <v>15024</v>
      </c>
      <c r="U1032" t="s">
        <v>15043</v>
      </c>
      <c r="V1032" s="237">
        <v>20</v>
      </c>
      <c r="W1032">
        <v>20</v>
      </c>
      <c r="X1032">
        <v>56</v>
      </c>
      <c r="Y1032">
        <v>41</v>
      </c>
      <c r="Z1032">
        <v>57</v>
      </c>
      <c r="AA1032">
        <v>32</v>
      </c>
      <c r="AC1032" s="26" t="str">
        <f t="shared" si="32"/>
        <v>20º20'56''</v>
      </c>
      <c r="AD1032" s="26" t="str">
        <f t="shared" si="33"/>
        <v>41º57'32''</v>
      </c>
    </row>
    <row r="1033" spans="1:30" ht="18" customHeight="1">
      <c r="A1033" s="23">
        <v>4382</v>
      </c>
      <c r="B1033" s="23">
        <v>4382</v>
      </c>
      <c r="C1033" s="3">
        <v>41155</v>
      </c>
      <c r="D1033" s="3">
        <v>41200</v>
      </c>
      <c r="E1033" s="23" t="s">
        <v>1330</v>
      </c>
      <c r="F1033" s="23" t="s">
        <v>1322</v>
      </c>
      <c r="G1033" s="23" t="s">
        <v>6963</v>
      </c>
      <c r="H1033" s="23" t="s">
        <v>458</v>
      </c>
      <c r="I1033" s="3">
        <v>41197</v>
      </c>
      <c r="J1033" s="23" t="s">
        <v>6964</v>
      </c>
      <c r="K1033" s="23" t="s">
        <v>6968</v>
      </c>
      <c r="L1033" s="23" t="s">
        <v>6966</v>
      </c>
      <c r="M1033" s="23" t="s">
        <v>6967</v>
      </c>
      <c r="N1033" s="23" t="s">
        <v>458</v>
      </c>
      <c r="O1033" s="23" t="s">
        <v>458</v>
      </c>
      <c r="P1033" s="23" t="s">
        <v>458</v>
      </c>
      <c r="Q1033" s="23" t="s">
        <v>12082</v>
      </c>
      <c r="R1033" s="23" t="s">
        <v>458</v>
      </c>
      <c r="S1033" s="23" t="s">
        <v>11404</v>
      </c>
      <c r="T1033" t="s">
        <v>15024</v>
      </c>
      <c r="U1033" s="37" t="s">
        <v>458</v>
      </c>
      <c r="V1033" s="237" t="s">
        <v>458</v>
      </c>
      <c r="W1033" s="23" t="s">
        <v>458</v>
      </c>
      <c r="X1033" s="23" t="s">
        <v>458</v>
      </c>
      <c r="Y1033" s="23" t="s">
        <v>458</v>
      </c>
      <c r="Z1033" s="23" t="s">
        <v>458</v>
      </c>
      <c r="AA1033" s="23" t="s">
        <v>458</v>
      </c>
      <c r="AC1033" s="26" t="str">
        <f t="shared" si="32"/>
        <v>-º-'-''</v>
      </c>
      <c r="AD1033" s="26" t="str">
        <f t="shared" si="33"/>
        <v>-º-'-''</v>
      </c>
    </row>
    <row r="1034" spans="1:30" ht="18" customHeight="1">
      <c r="A1034" s="23">
        <v>4386</v>
      </c>
      <c r="B1034" s="23">
        <v>4386</v>
      </c>
      <c r="C1034" s="3">
        <v>41155</v>
      </c>
      <c r="D1034" s="3">
        <v>41200</v>
      </c>
      <c r="E1034" s="23" t="s">
        <v>1321</v>
      </c>
      <c r="F1034" s="23" t="s">
        <v>1322</v>
      </c>
      <c r="G1034" s="23" t="s">
        <v>6963</v>
      </c>
      <c r="H1034" s="23" t="s">
        <v>12083</v>
      </c>
      <c r="I1034" s="3">
        <v>41197</v>
      </c>
      <c r="J1034" s="23" t="s">
        <v>6964</v>
      </c>
      <c r="K1034" s="23" t="s">
        <v>6969</v>
      </c>
      <c r="L1034" s="23" t="s">
        <v>6966</v>
      </c>
      <c r="M1034" s="23" t="s">
        <v>6967</v>
      </c>
      <c r="N1034" s="23" t="s">
        <v>12084</v>
      </c>
      <c r="O1034" s="23" t="s">
        <v>7975</v>
      </c>
      <c r="P1034" s="3">
        <v>41250</v>
      </c>
      <c r="Q1034" s="23" t="s">
        <v>458</v>
      </c>
      <c r="R1034" s="23" t="s">
        <v>12085</v>
      </c>
      <c r="S1034" s="23" t="s">
        <v>11405</v>
      </c>
      <c r="T1034" s="37" t="s">
        <v>4074</v>
      </c>
      <c r="U1034" t="s">
        <v>15255</v>
      </c>
      <c r="V1034" s="237">
        <v>20</v>
      </c>
      <c r="W1034">
        <v>20</v>
      </c>
      <c r="X1034">
        <v>5</v>
      </c>
      <c r="Y1034">
        <v>41</v>
      </c>
      <c r="Z1034">
        <v>53</v>
      </c>
      <c r="AA1034">
        <v>37</v>
      </c>
      <c r="AC1034" s="26" t="str">
        <f t="shared" si="32"/>
        <v>20º20'5''</v>
      </c>
      <c r="AD1034" s="26" t="str">
        <f t="shared" si="33"/>
        <v>41º53'37''</v>
      </c>
    </row>
    <row r="1035" spans="1:30" ht="18" customHeight="1">
      <c r="A1035" s="23">
        <v>4383</v>
      </c>
      <c r="B1035" s="23">
        <v>4383</v>
      </c>
      <c r="C1035" s="3">
        <v>41155</v>
      </c>
      <c r="D1035" s="3">
        <v>41200</v>
      </c>
      <c r="E1035" s="23" t="s">
        <v>1321</v>
      </c>
      <c r="F1035" s="23" t="s">
        <v>1322</v>
      </c>
      <c r="G1035" s="23" t="s">
        <v>6963</v>
      </c>
      <c r="H1035" s="23" t="s">
        <v>12086</v>
      </c>
      <c r="I1035" s="3">
        <v>41197</v>
      </c>
      <c r="J1035" s="23" t="s">
        <v>6964</v>
      </c>
      <c r="K1035" s="23" t="s">
        <v>6970</v>
      </c>
      <c r="L1035" s="23" t="s">
        <v>6966</v>
      </c>
      <c r="M1035" s="23" t="s">
        <v>6967</v>
      </c>
      <c r="N1035" s="23" t="s">
        <v>12087</v>
      </c>
      <c r="O1035" s="23" t="s">
        <v>5319</v>
      </c>
      <c r="P1035" s="3">
        <v>41249</v>
      </c>
      <c r="Q1035" s="23" t="s">
        <v>458</v>
      </c>
      <c r="R1035" s="23" t="s">
        <v>12088</v>
      </c>
      <c r="S1035" s="23" t="s">
        <v>11406</v>
      </c>
      <c r="T1035" s="37" t="s">
        <v>4074</v>
      </c>
      <c r="U1035" t="s">
        <v>15256</v>
      </c>
      <c r="V1035" s="237">
        <v>20</v>
      </c>
      <c r="W1035">
        <v>20</v>
      </c>
      <c r="X1035">
        <v>48</v>
      </c>
      <c r="Y1035">
        <v>41</v>
      </c>
      <c r="Z1035">
        <v>57</v>
      </c>
      <c r="AA1035">
        <v>6</v>
      </c>
      <c r="AC1035" s="26" t="str">
        <f t="shared" si="32"/>
        <v>20º20'48''</v>
      </c>
      <c r="AD1035" s="26" t="str">
        <f t="shared" si="33"/>
        <v>41º57'6''</v>
      </c>
    </row>
    <row r="1036" spans="1:30" ht="18" customHeight="1">
      <c r="A1036" s="23">
        <v>4385</v>
      </c>
      <c r="B1036" s="23">
        <v>4385</v>
      </c>
      <c r="C1036" s="3">
        <v>41155</v>
      </c>
      <c r="D1036" s="3">
        <v>41200</v>
      </c>
      <c r="E1036" s="23" t="s">
        <v>1330</v>
      </c>
      <c r="F1036" s="23" t="s">
        <v>1322</v>
      </c>
      <c r="G1036" s="23" t="s">
        <v>6963</v>
      </c>
      <c r="H1036" s="23" t="s">
        <v>458</v>
      </c>
      <c r="I1036" s="3">
        <v>41197</v>
      </c>
      <c r="J1036" s="23" t="s">
        <v>6964</v>
      </c>
      <c r="K1036" s="23" t="s">
        <v>6971</v>
      </c>
      <c r="L1036" s="23" t="s">
        <v>6966</v>
      </c>
      <c r="M1036" s="23" t="s">
        <v>6967</v>
      </c>
      <c r="N1036" s="23" t="s">
        <v>458</v>
      </c>
      <c r="O1036" s="23" t="s">
        <v>458</v>
      </c>
      <c r="P1036" s="23" t="s">
        <v>458</v>
      </c>
      <c r="Q1036" s="23" t="s">
        <v>12916</v>
      </c>
      <c r="R1036" s="23" t="s">
        <v>458</v>
      </c>
      <c r="S1036" s="23" t="s">
        <v>11407</v>
      </c>
      <c r="T1036" s="37" t="s">
        <v>15024</v>
      </c>
      <c r="U1036" s="37" t="s">
        <v>458</v>
      </c>
      <c r="V1036" s="237" t="s">
        <v>458</v>
      </c>
      <c r="W1036" s="23" t="s">
        <v>458</v>
      </c>
      <c r="X1036" s="23" t="s">
        <v>458</v>
      </c>
      <c r="Y1036" s="23" t="s">
        <v>458</v>
      </c>
      <c r="Z1036" s="23" t="s">
        <v>458</v>
      </c>
      <c r="AA1036" s="23" t="s">
        <v>458</v>
      </c>
      <c r="AC1036" s="26" t="str">
        <f t="shared" si="32"/>
        <v>-º-'-''</v>
      </c>
      <c r="AD1036" s="26" t="str">
        <f t="shared" si="33"/>
        <v>-º-'-''</v>
      </c>
    </row>
    <row r="1037" spans="1:30" ht="18" customHeight="1">
      <c r="A1037" s="23">
        <v>4378</v>
      </c>
      <c r="B1037" s="23">
        <v>4378</v>
      </c>
      <c r="C1037" s="3">
        <v>41155</v>
      </c>
      <c r="D1037" s="3">
        <v>41201</v>
      </c>
      <c r="E1037" s="23" t="s">
        <v>1321</v>
      </c>
      <c r="F1037" s="23" t="s">
        <v>1322</v>
      </c>
      <c r="G1037" s="23" t="s">
        <v>6972</v>
      </c>
      <c r="H1037" s="23" t="s">
        <v>9067</v>
      </c>
      <c r="I1037" s="3">
        <v>41163</v>
      </c>
      <c r="J1037" s="23" t="s">
        <v>6973</v>
      </c>
      <c r="K1037" s="23" t="s">
        <v>7979</v>
      </c>
      <c r="L1037" s="23" t="s">
        <v>6974</v>
      </c>
      <c r="M1037" s="23" t="s">
        <v>6975</v>
      </c>
      <c r="N1037" s="23" t="s">
        <v>9068</v>
      </c>
      <c r="O1037" s="23" t="s">
        <v>8559</v>
      </c>
      <c r="P1037" s="3">
        <v>41211</v>
      </c>
      <c r="Q1037" s="37" t="s">
        <v>7783</v>
      </c>
      <c r="R1037" s="23" t="s">
        <v>11408</v>
      </c>
      <c r="S1037" s="23" t="s">
        <v>11409</v>
      </c>
      <c r="T1037" t="s">
        <v>4074</v>
      </c>
      <c r="U1037" t="s">
        <v>15257</v>
      </c>
      <c r="V1037" s="237">
        <v>18</v>
      </c>
      <c r="W1037">
        <v>33</v>
      </c>
      <c r="X1037">
        <v>3</v>
      </c>
      <c r="Y1037">
        <v>44</v>
      </c>
      <c r="Z1037">
        <v>2</v>
      </c>
      <c r="AA1037">
        <v>22</v>
      </c>
      <c r="AC1037" s="26" t="str">
        <f t="shared" si="32"/>
        <v>18º33'3''</v>
      </c>
      <c r="AD1037" s="26" t="str">
        <f t="shared" si="33"/>
        <v>44º2'22''</v>
      </c>
    </row>
    <row r="1038" spans="1:30" ht="18" customHeight="1">
      <c r="A1038" s="23">
        <v>4379</v>
      </c>
      <c r="B1038" s="23">
        <v>4379</v>
      </c>
      <c r="C1038" s="3">
        <v>41155</v>
      </c>
      <c r="D1038" s="3">
        <v>41200</v>
      </c>
      <c r="E1038" s="23" t="s">
        <v>1321</v>
      </c>
      <c r="F1038" s="23" t="s">
        <v>1322</v>
      </c>
      <c r="G1038" s="23" t="s">
        <v>6972</v>
      </c>
      <c r="H1038" s="23" t="s">
        <v>9069</v>
      </c>
      <c r="I1038" s="3">
        <v>41163</v>
      </c>
      <c r="J1038" s="23" t="s">
        <v>6976</v>
      </c>
      <c r="K1038" s="23" t="s">
        <v>6977</v>
      </c>
      <c r="L1038" s="23" t="s">
        <v>6974</v>
      </c>
      <c r="M1038" s="23" t="s">
        <v>6978</v>
      </c>
      <c r="N1038" s="23" t="s">
        <v>9125</v>
      </c>
      <c r="O1038" s="23" t="s">
        <v>5717</v>
      </c>
      <c r="P1038" s="3">
        <v>41219</v>
      </c>
      <c r="Q1038" s="23" t="s">
        <v>458</v>
      </c>
      <c r="R1038" s="23" t="s">
        <v>11410</v>
      </c>
      <c r="S1038" s="23" t="s">
        <v>11411</v>
      </c>
      <c r="T1038" s="37" t="s">
        <v>15024</v>
      </c>
      <c r="U1038" t="s">
        <v>15134</v>
      </c>
      <c r="V1038" s="237">
        <v>18</v>
      </c>
      <c r="W1038">
        <v>33</v>
      </c>
      <c r="X1038">
        <v>1</v>
      </c>
      <c r="Y1038">
        <v>43</v>
      </c>
      <c r="Z1038">
        <v>47</v>
      </c>
      <c r="AA1038">
        <v>56</v>
      </c>
      <c r="AC1038" s="26" t="str">
        <f t="shared" si="32"/>
        <v>18º33'1''</v>
      </c>
      <c r="AD1038" s="26" t="str">
        <f t="shared" si="33"/>
        <v>43º47'56''</v>
      </c>
    </row>
    <row r="1039" spans="1:30" ht="18" customHeight="1">
      <c r="A1039" s="23">
        <v>4384</v>
      </c>
      <c r="B1039" s="23">
        <v>4384</v>
      </c>
      <c r="C1039" s="3">
        <v>41155</v>
      </c>
      <c r="D1039" s="3">
        <v>41200</v>
      </c>
      <c r="E1039" s="23" t="s">
        <v>1321</v>
      </c>
      <c r="F1039" s="23" t="s">
        <v>1322</v>
      </c>
      <c r="G1039" s="23" t="s">
        <v>6963</v>
      </c>
      <c r="H1039" s="23" t="s">
        <v>12226</v>
      </c>
      <c r="I1039" s="3">
        <v>41197</v>
      </c>
      <c r="J1039" s="23" t="s">
        <v>6964</v>
      </c>
      <c r="K1039" s="23" t="s">
        <v>6979</v>
      </c>
      <c r="L1039" s="23" t="s">
        <v>6966</v>
      </c>
      <c r="M1039" s="23" t="s">
        <v>6967</v>
      </c>
      <c r="N1039" s="23" t="s">
        <v>12227</v>
      </c>
      <c r="O1039" s="23" t="s">
        <v>5319</v>
      </c>
      <c r="P1039" s="3">
        <v>41250</v>
      </c>
      <c r="Q1039" s="23" t="s">
        <v>458</v>
      </c>
      <c r="R1039" s="23" t="s">
        <v>12228</v>
      </c>
      <c r="S1039" s="23" t="s">
        <v>11412</v>
      </c>
      <c r="T1039" s="37" t="s">
        <v>15024</v>
      </c>
      <c r="U1039" t="s">
        <v>15159</v>
      </c>
      <c r="V1039" s="237">
        <v>20</v>
      </c>
      <c r="W1039">
        <v>21</v>
      </c>
      <c r="X1039">
        <v>5</v>
      </c>
      <c r="Y1039">
        <v>41</v>
      </c>
      <c r="Z1039">
        <v>56</v>
      </c>
      <c r="AA1039">
        <v>52</v>
      </c>
      <c r="AC1039" s="26" t="str">
        <f t="shared" si="32"/>
        <v>20º21'5''</v>
      </c>
      <c r="AD1039" s="26" t="str">
        <f t="shared" si="33"/>
        <v>41º56'52''</v>
      </c>
    </row>
    <row r="1040" spans="1:30" ht="18" customHeight="1">
      <c r="A1040" s="23">
        <v>4377</v>
      </c>
      <c r="B1040" s="23">
        <v>4377</v>
      </c>
      <c r="C1040" s="3">
        <v>41155</v>
      </c>
      <c r="D1040" s="3">
        <v>41200</v>
      </c>
      <c r="E1040" s="23" t="s">
        <v>1321</v>
      </c>
      <c r="F1040" s="23" t="s">
        <v>1322</v>
      </c>
      <c r="G1040" s="23" t="s">
        <v>6972</v>
      </c>
      <c r="H1040" s="23" t="s">
        <v>7330</v>
      </c>
      <c r="I1040" s="3">
        <v>41163</v>
      </c>
      <c r="J1040" s="23" t="s">
        <v>6980</v>
      </c>
      <c r="K1040" s="23" t="s">
        <v>6981</v>
      </c>
      <c r="L1040" s="23" t="s">
        <v>6974</v>
      </c>
      <c r="M1040" s="23" t="s">
        <v>6982</v>
      </c>
      <c r="N1040" s="23" t="s">
        <v>7331</v>
      </c>
      <c r="O1040" s="23" t="s">
        <v>1382</v>
      </c>
      <c r="P1040" s="3">
        <v>41165</v>
      </c>
      <c r="Q1040" s="23" t="s">
        <v>458</v>
      </c>
      <c r="R1040" s="23" t="s">
        <v>11413</v>
      </c>
      <c r="S1040" s="23" t="s">
        <v>11414</v>
      </c>
      <c r="T1040" s="37" t="s">
        <v>4074</v>
      </c>
      <c r="U1040" s="23" t="s">
        <v>458</v>
      </c>
      <c r="V1040" s="237">
        <v>18</v>
      </c>
      <c r="W1040">
        <v>27</v>
      </c>
      <c r="X1040">
        <v>34</v>
      </c>
      <c r="Y1040">
        <v>43</v>
      </c>
      <c r="Z1040">
        <v>44</v>
      </c>
      <c r="AA1040">
        <v>19</v>
      </c>
      <c r="AC1040" s="26" t="str">
        <f t="shared" si="32"/>
        <v>18º27'34''</v>
      </c>
      <c r="AD1040" s="26" t="str">
        <f t="shared" si="33"/>
        <v>43º44'19''</v>
      </c>
    </row>
    <row r="1041" spans="1:30" ht="18" customHeight="1">
      <c r="A1041" s="23">
        <v>4376</v>
      </c>
      <c r="B1041" s="23">
        <v>4376</v>
      </c>
      <c r="C1041" s="3">
        <v>41155</v>
      </c>
      <c r="D1041" s="3">
        <v>41200</v>
      </c>
      <c r="E1041" s="23" t="s">
        <v>1321</v>
      </c>
      <c r="F1041" s="23" t="s">
        <v>1322</v>
      </c>
      <c r="G1041" s="23" t="s">
        <v>6972</v>
      </c>
      <c r="H1041" s="23" t="s">
        <v>7332</v>
      </c>
      <c r="I1041" s="3">
        <v>41163</v>
      </c>
      <c r="J1041" s="23" t="s">
        <v>6983</v>
      </c>
      <c r="K1041" s="23" t="s">
        <v>6984</v>
      </c>
      <c r="L1041" s="23" t="s">
        <v>6974</v>
      </c>
      <c r="M1041" s="23" t="s">
        <v>6978</v>
      </c>
      <c r="N1041" s="23" t="s">
        <v>7333</v>
      </c>
      <c r="O1041" s="23" t="s">
        <v>7334</v>
      </c>
      <c r="P1041" s="3">
        <v>41165</v>
      </c>
      <c r="Q1041" s="23" t="s">
        <v>458</v>
      </c>
      <c r="R1041" s="23" t="s">
        <v>11415</v>
      </c>
      <c r="S1041" s="23" t="s">
        <v>11416</v>
      </c>
      <c r="T1041" s="37" t="s">
        <v>4074</v>
      </c>
      <c r="U1041" t="s">
        <v>5194</v>
      </c>
      <c r="V1041" s="237">
        <v>18</v>
      </c>
      <c r="W1041">
        <v>27</v>
      </c>
      <c r="X1041">
        <v>2</v>
      </c>
      <c r="Y1041">
        <v>43</v>
      </c>
      <c r="Z1041">
        <v>44</v>
      </c>
      <c r="AA1041">
        <v>25</v>
      </c>
      <c r="AC1041" s="26" t="str">
        <f t="shared" si="32"/>
        <v>18º27'2''</v>
      </c>
      <c r="AD1041" s="26" t="str">
        <f t="shared" si="33"/>
        <v>43º44'25''</v>
      </c>
    </row>
    <row r="1042" spans="1:30" ht="18" customHeight="1">
      <c r="A1042" s="23">
        <v>4375</v>
      </c>
      <c r="B1042" s="23">
        <v>4375</v>
      </c>
      <c r="C1042" s="3">
        <v>41155</v>
      </c>
      <c r="D1042" s="3">
        <v>41200</v>
      </c>
      <c r="E1042" s="23" t="s">
        <v>1321</v>
      </c>
      <c r="F1042" s="23" t="s">
        <v>1322</v>
      </c>
      <c r="G1042" s="23" t="s">
        <v>6972</v>
      </c>
      <c r="H1042" s="23" t="s">
        <v>7335</v>
      </c>
      <c r="I1042" s="3">
        <v>41163</v>
      </c>
      <c r="J1042" s="23" t="s">
        <v>6985</v>
      </c>
      <c r="K1042" s="23" t="s">
        <v>6986</v>
      </c>
      <c r="L1042" s="23" t="s">
        <v>6974</v>
      </c>
      <c r="M1042" s="23" t="s">
        <v>6987</v>
      </c>
      <c r="N1042" s="23" t="s">
        <v>7336</v>
      </c>
      <c r="O1042" s="23" t="s">
        <v>7334</v>
      </c>
      <c r="P1042" s="3">
        <v>41166</v>
      </c>
      <c r="Q1042" s="23" t="s">
        <v>458</v>
      </c>
      <c r="R1042" s="23" t="s">
        <v>11417</v>
      </c>
      <c r="S1042" s="23" t="s">
        <v>11418</v>
      </c>
      <c r="T1042" s="37" t="s">
        <v>4074</v>
      </c>
      <c r="U1042" s="23" t="s">
        <v>458</v>
      </c>
      <c r="V1042" s="237">
        <v>18</v>
      </c>
      <c r="W1042">
        <v>27</v>
      </c>
      <c r="X1042">
        <v>18</v>
      </c>
      <c r="Y1042">
        <v>43</v>
      </c>
      <c r="Z1042">
        <v>44</v>
      </c>
      <c r="AA1042">
        <v>24</v>
      </c>
      <c r="AC1042" s="26" t="str">
        <f t="shared" si="32"/>
        <v>18º27'18''</v>
      </c>
      <c r="AD1042" s="26" t="str">
        <f t="shared" si="33"/>
        <v>43º44'24''</v>
      </c>
    </row>
    <row r="1043" spans="1:30" ht="18" customHeight="1">
      <c r="A1043" s="23">
        <v>4374</v>
      </c>
      <c r="B1043" s="23">
        <v>4374</v>
      </c>
      <c r="C1043" s="3">
        <v>41155</v>
      </c>
      <c r="D1043" s="3">
        <v>41200</v>
      </c>
      <c r="E1043" s="23" t="s">
        <v>1321</v>
      </c>
      <c r="F1043" s="23" t="s">
        <v>1322</v>
      </c>
      <c r="G1043" s="23" t="s">
        <v>6988</v>
      </c>
      <c r="H1043" s="23" t="s">
        <v>13320</v>
      </c>
      <c r="I1043" s="3">
        <v>41197</v>
      </c>
      <c r="J1043" s="23" t="s">
        <v>6989</v>
      </c>
      <c r="K1043" s="23" t="s">
        <v>6990</v>
      </c>
      <c r="L1043" s="23" t="s">
        <v>6991</v>
      </c>
      <c r="M1043" s="23" t="s">
        <v>6992</v>
      </c>
      <c r="N1043" s="23" t="s">
        <v>13321</v>
      </c>
      <c r="O1043" s="23" t="s">
        <v>5712</v>
      </c>
      <c r="P1043" s="3">
        <v>41261</v>
      </c>
      <c r="Q1043" s="23" t="s">
        <v>458</v>
      </c>
      <c r="R1043" s="23" t="s">
        <v>13322</v>
      </c>
      <c r="S1043" s="23" t="s">
        <v>11419</v>
      </c>
      <c r="T1043" s="37" t="s">
        <v>4074</v>
      </c>
      <c r="U1043" s="37" t="s">
        <v>4116</v>
      </c>
      <c r="V1043" s="237">
        <v>18</v>
      </c>
      <c r="W1043">
        <v>22</v>
      </c>
      <c r="X1043">
        <v>52</v>
      </c>
      <c r="Y1043">
        <v>46</v>
      </c>
      <c r="Z1043">
        <v>2</v>
      </c>
      <c r="AA1043">
        <v>1</v>
      </c>
      <c r="AC1043" s="26" t="str">
        <f t="shared" si="32"/>
        <v>18º22'52''</v>
      </c>
      <c r="AD1043" s="26" t="str">
        <f t="shared" si="33"/>
        <v>46º2'1''</v>
      </c>
    </row>
    <row r="1044" spans="1:30" ht="18" customHeight="1">
      <c r="A1044" s="23">
        <v>4373</v>
      </c>
      <c r="B1044" s="23">
        <v>4373</v>
      </c>
      <c r="C1044" s="3">
        <v>41155</v>
      </c>
      <c r="D1044" s="3">
        <v>41200</v>
      </c>
      <c r="E1044" s="23" t="s">
        <v>1321</v>
      </c>
      <c r="F1044" s="23" t="s">
        <v>1322</v>
      </c>
      <c r="G1044" s="23" t="s">
        <v>6988</v>
      </c>
      <c r="H1044" s="23" t="s">
        <v>12917</v>
      </c>
      <c r="I1044" s="3">
        <v>41197</v>
      </c>
      <c r="J1044" s="23" t="s">
        <v>6993</v>
      </c>
      <c r="K1044" s="23" t="s">
        <v>15258</v>
      </c>
      <c r="L1044" s="23" t="s">
        <v>6991</v>
      </c>
      <c r="M1044" s="23" t="s">
        <v>6994</v>
      </c>
      <c r="N1044" s="23" t="s">
        <v>13323</v>
      </c>
      <c r="O1044" s="23" t="s">
        <v>13324</v>
      </c>
      <c r="P1044" s="3">
        <v>41261</v>
      </c>
      <c r="Q1044" s="23" t="s">
        <v>458</v>
      </c>
      <c r="R1044" s="23" t="s">
        <v>12918</v>
      </c>
      <c r="S1044" s="23" t="s">
        <v>11420</v>
      </c>
      <c r="T1044" s="37" t="s">
        <v>4074</v>
      </c>
      <c r="U1044" s="37" t="s">
        <v>15057</v>
      </c>
      <c r="V1044" s="237">
        <v>18</v>
      </c>
      <c r="W1044">
        <v>23</v>
      </c>
      <c r="X1044">
        <v>22</v>
      </c>
      <c r="Y1044">
        <v>46</v>
      </c>
      <c r="Z1044">
        <v>2</v>
      </c>
      <c r="AA1044">
        <v>22</v>
      </c>
      <c r="AC1044" s="26" t="str">
        <f t="shared" si="32"/>
        <v>18º23'22''</v>
      </c>
      <c r="AD1044" s="26" t="str">
        <f t="shared" si="33"/>
        <v>46º2'22''</v>
      </c>
    </row>
    <row r="1045" spans="1:30" ht="18" customHeight="1">
      <c r="A1045" s="23">
        <v>4371</v>
      </c>
      <c r="B1045" s="23">
        <v>4371</v>
      </c>
      <c r="C1045" s="3">
        <v>41155</v>
      </c>
      <c r="D1045" s="3">
        <v>41200</v>
      </c>
      <c r="E1045" s="23" t="s">
        <v>1321</v>
      </c>
      <c r="F1045" s="23" t="s">
        <v>1322</v>
      </c>
      <c r="G1045" s="23" t="s">
        <v>6995</v>
      </c>
      <c r="H1045" s="23" t="s">
        <v>9070</v>
      </c>
      <c r="I1045" s="3">
        <v>41186</v>
      </c>
      <c r="J1045" s="23" t="s">
        <v>15514</v>
      </c>
      <c r="K1045" s="23" t="s">
        <v>15259</v>
      </c>
      <c r="L1045" s="23" t="s">
        <v>6996</v>
      </c>
      <c r="M1045" s="23" t="s">
        <v>15515</v>
      </c>
      <c r="N1045" s="23" t="s">
        <v>9068</v>
      </c>
      <c r="O1045" s="23" t="s">
        <v>458</v>
      </c>
      <c r="P1045" s="3">
        <v>41211</v>
      </c>
      <c r="Q1045" s="23" t="s">
        <v>458</v>
      </c>
      <c r="R1045" s="23" t="s">
        <v>11421</v>
      </c>
      <c r="S1045" s="23" t="s">
        <v>11422</v>
      </c>
      <c r="T1045" s="37" t="s">
        <v>4074</v>
      </c>
      <c r="U1045" s="23" t="s">
        <v>458</v>
      </c>
      <c r="V1045" s="237">
        <v>18</v>
      </c>
      <c r="W1045">
        <v>35</v>
      </c>
      <c r="X1045">
        <v>15</v>
      </c>
      <c r="Y1045">
        <v>48</v>
      </c>
      <c r="Z1045">
        <v>42</v>
      </c>
      <c r="AA1045">
        <v>19</v>
      </c>
      <c r="AC1045" s="26" t="str">
        <f t="shared" si="32"/>
        <v>18º35'15''</v>
      </c>
      <c r="AD1045" s="26" t="str">
        <f t="shared" si="33"/>
        <v>48º42'19''</v>
      </c>
    </row>
    <row r="1046" spans="1:30" ht="18" customHeight="1">
      <c r="A1046" s="23">
        <v>4372</v>
      </c>
      <c r="B1046" s="23">
        <v>4372</v>
      </c>
      <c r="C1046" s="3">
        <v>41155</v>
      </c>
      <c r="D1046" s="3">
        <v>41200</v>
      </c>
      <c r="E1046" s="23" t="s">
        <v>1321</v>
      </c>
      <c r="F1046" s="23" t="s">
        <v>14269</v>
      </c>
      <c r="G1046" s="23" t="s">
        <v>6995</v>
      </c>
      <c r="H1046" s="23" t="s">
        <v>9071</v>
      </c>
      <c r="I1046" s="3">
        <v>41186</v>
      </c>
      <c r="J1046" s="23" t="s">
        <v>6997</v>
      </c>
      <c r="K1046" s="23" t="s">
        <v>6998</v>
      </c>
      <c r="L1046" s="23" t="s">
        <v>6999</v>
      </c>
      <c r="M1046" s="23" t="s">
        <v>7000</v>
      </c>
      <c r="N1046" s="23" t="s">
        <v>17260</v>
      </c>
      <c r="O1046" s="23" t="s">
        <v>12883</v>
      </c>
      <c r="P1046" s="23">
        <v>41379</v>
      </c>
      <c r="Q1046" s="23" t="s">
        <v>458</v>
      </c>
      <c r="R1046" s="23" t="s">
        <v>11421</v>
      </c>
      <c r="S1046" s="23" t="s">
        <v>11423</v>
      </c>
      <c r="T1046" s="37" t="s">
        <v>15024</v>
      </c>
      <c r="U1046" s="23" t="s">
        <v>15234</v>
      </c>
      <c r="V1046" s="237">
        <v>18</v>
      </c>
      <c r="W1046" s="23">
        <v>35</v>
      </c>
      <c r="X1046" s="23">
        <v>65</v>
      </c>
      <c r="Y1046" s="23">
        <v>48</v>
      </c>
      <c r="Z1046" s="23">
        <v>41</v>
      </c>
      <c r="AA1046" s="23">
        <v>60</v>
      </c>
      <c r="AC1046" s="26" t="str">
        <f t="shared" si="32"/>
        <v>18º35'65''</v>
      </c>
      <c r="AD1046" s="26" t="str">
        <f t="shared" si="33"/>
        <v>48º41'60''</v>
      </c>
    </row>
    <row r="1047" spans="1:30" ht="18" customHeight="1">
      <c r="A1047" s="23">
        <v>4370</v>
      </c>
      <c r="B1047" s="23">
        <v>4370</v>
      </c>
      <c r="C1047" s="3">
        <v>41155</v>
      </c>
      <c r="D1047" s="3">
        <v>41200</v>
      </c>
      <c r="E1047" s="23" t="s">
        <v>1321</v>
      </c>
      <c r="F1047" s="23" t="s">
        <v>1322</v>
      </c>
      <c r="G1047" s="23" t="s">
        <v>6995</v>
      </c>
      <c r="H1047" s="23" t="s">
        <v>8742</v>
      </c>
      <c r="I1047" s="3">
        <v>41186</v>
      </c>
      <c r="J1047" s="23" t="s">
        <v>7001</v>
      </c>
      <c r="K1047" s="23" t="s">
        <v>7002</v>
      </c>
      <c r="L1047" s="23" t="s">
        <v>6999</v>
      </c>
      <c r="M1047" s="23" t="s">
        <v>7003</v>
      </c>
      <c r="N1047" s="23" t="s">
        <v>9126</v>
      </c>
      <c r="O1047" s="23" t="s">
        <v>9083</v>
      </c>
      <c r="P1047" s="3">
        <v>41213</v>
      </c>
      <c r="Q1047" s="23" t="s">
        <v>458</v>
      </c>
      <c r="R1047" s="23" t="s">
        <v>11424</v>
      </c>
      <c r="S1047" s="23" t="s">
        <v>11425</v>
      </c>
      <c r="T1047" s="37" t="s">
        <v>4074</v>
      </c>
      <c r="U1047" t="s">
        <v>15164</v>
      </c>
      <c r="V1047" s="237">
        <v>18</v>
      </c>
      <c r="W1047">
        <v>36</v>
      </c>
      <c r="X1047">
        <v>20</v>
      </c>
      <c r="Y1047">
        <v>48</v>
      </c>
      <c r="Z1047">
        <v>41</v>
      </c>
      <c r="AA1047">
        <v>48</v>
      </c>
      <c r="AC1047" s="26" t="str">
        <f t="shared" si="32"/>
        <v>18º36'20''</v>
      </c>
      <c r="AD1047" s="26" t="str">
        <f t="shared" si="33"/>
        <v>48º41'48''</v>
      </c>
    </row>
    <row r="1048" spans="1:30" ht="18" customHeight="1">
      <c r="A1048" s="23">
        <v>4369</v>
      </c>
      <c r="B1048" s="23">
        <v>4369</v>
      </c>
      <c r="C1048" s="3">
        <v>41155</v>
      </c>
      <c r="D1048" s="3">
        <v>41200</v>
      </c>
      <c r="E1048" s="23" t="s">
        <v>1330</v>
      </c>
      <c r="F1048" s="23" t="s">
        <v>1322</v>
      </c>
      <c r="G1048" s="23" t="s">
        <v>6995</v>
      </c>
      <c r="H1048" s="23" t="s">
        <v>9351</v>
      </c>
      <c r="I1048" s="3">
        <v>41186</v>
      </c>
      <c r="J1048" s="23" t="s">
        <v>7004</v>
      </c>
      <c r="K1048" s="23" t="s">
        <v>15260</v>
      </c>
      <c r="L1048" s="23" t="s">
        <v>6999</v>
      </c>
      <c r="M1048" s="23" t="s">
        <v>7005</v>
      </c>
      <c r="N1048" s="23" t="s">
        <v>458</v>
      </c>
      <c r="O1048" s="23" t="s">
        <v>458</v>
      </c>
      <c r="P1048" s="23" t="s">
        <v>458</v>
      </c>
      <c r="Q1048" s="37" t="s">
        <v>12089</v>
      </c>
      <c r="R1048" s="23" t="s">
        <v>11426</v>
      </c>
      <c r="S1048" s="23" t="s">
        <v>11427</v>
      </c>
      <c r="T1048" t="s">
        <v>15024</v>
      </c>
      <c r="U1048" s="23" t="s">
        <v>458</v>
      </c>
      <c r="V1048" s="237" t="s">
        <v>458</v>
      </c>
      <c r="W1048" s="23" t="s">
        <v>458</v>
      </c>
      <c r="X1048" s="23" t="s">
        <v>458</v>
      </c>
      <c r="Y1048" s="23" t="s">
        <v>458</v>
      </c>
      <c r="Z1048" s="23" t="s">
        <v>458</v>
      </c>
      <c r="AA1048" s="23" t="s">
        <v>458</v>
      </c>
      <c r="AC1048" s="26" t="str">
        <f t="shared" si="32"/>
        <v>-º-'-''</v>
      </c>
      <c r="AD1048" s="26" t="str">
        <f t="shared" si="33"/>
        <v>-º-'-''</v>
      </c>
    </row>
    <row r="1049" spans="1:30" ht="18" customHeight="1">
      <c r="A1049" s="23">
        <v>4368</v>
      </c>
      <c r="B1049" s="23">
        <v>4368</v>
      </c>
      <c r="C1049" s="3">
        <v>41155</v>
      </c>
      <c r="D1049" s="3">
        <v>41200</v>
      </c>
      <c r="E1049" s="23" t="s">
        <v>1321</v>
      </c>
      <c r="F1049" s="23" t="s">
        <v>1322</v>
      </c>
      <c r="G1049" s="23" t="s">
        <v>6995</v>
      </c>
      <c r="H1049" s="23" t="s">
        <v>9020</v>
      </c>
      <c r="I1049" s="3">
        <v>41186</v>
      </c>
      <c r="J1049" s="23" t="s">
        <v>7006</v>
      </c>
      <c r="K1049" s="23" t="s">
        <v>7007</v>
      </c>
      <c r="L1049" s="23" t="s">
        <v>6999</v>
      </c>
      <c r="M1049" s="23" t="s">
        <v>7008</v>
      </c>
      <c r="N1049" s="23" t="s">
        <v>9021</v>
      </c>
      <c r="O1049" s="23" t="s">
        <v>8996</v>
      </c>
      <c r="P1049" s="3">
        <v>41221</v>
      </c>
      <c r="Q1049" s="23" t="s">
        <v>458</v>
      </c>
      <c r="R1049" s="23" t="s">
        <v>11428</v>
      </c>
      <c r="S1049" s="23" t="s">
        <v>11429</v>
      </c>
      <c r="T1049" s="37" t="s">
        <v>4074</v>
      </c>
      <c r="U1049" t="s">
        <v>15248</v>
      </c>
      <c r="V1049" s="237">
        <v>18</v>
      </c>
      <c r="W1049">
        <v>36</v>
      </c>
      <c r="X1049">
        <v>26</v>
      </c>
      <c r="Y1049">
        <v>48</v>
      </c>
      <c r="Z1049">
        <v>40</v>
      </c>
      <c r="AA1049">
        <v>44</v>
      </c>
      <c r="AC1049" s="26" t="str">
        <f t="shared" si="32"/>
        <v>18º36'26''</v>
      </c>
      <c r="AD1049" s="26" t="str">
        <f t="shared" si="33"/>
        <v>48º40'44''</v>
      </c>
    </row>
    <row r="1050" spans="1:30" ht="18" customHeight="1">
      <c r="A1050" s="23">
        <v>4367</v>
      </c>
      <c r="B1050" s="23">
        <v>4367</v>
      </c>
      <c r="C1050" s="3">
        <v>41155</v>
      </c>
      <c r="D1050" s="3">
        <v>41200</v>
      </c>
      <c r="E1050" s="23" t="s">
        <v>1321</v>
      </c>
      <c r="F1050" s="23" t="s">
        <v>1322</v>
      </c>
      <c r="G1050" s="23" t="s">
        <v>7009</v>
      </c>
      <c r="H1050" s="23" t="s">
        <v>11430</v>
      </c>
      <c r="I1050" s="3">
        <v>41204</v>
      </c>
      <c r="J1050" s="23" t="s">
        <v>7010</v>
      </c>
      <c r="K1050" s="23" t="s">
        <v>7011</v>
      </c>
      <c r="L1050" s="23" t="s">
        <v>7012</v>
      </c>
      <c r="M1050" s="23" t="s">
        <v>7013</v>
      </c>
      <c r="N1050" s="23" t="s">
        <v>11998</v>
      </c>
      <c r="O1050" s="23" t="s">
        <v>4973</v>
      </c>
      <c r="P1050" s="3">
        <v>41247</v>
      </c>
      <c r="Q1050" s="23" t="s">
        <v>458</v>
      </c>
      <c r="R1050" s="23" t="s">
        <v>11431</v>
      </c>
      <c r="S1050" s="23" t="s">
        <v>11432</v>
      </c>
      <c r="T1050" s="37" t="s">
        <v>15024</v>
      </c>
      <c r="U1050" t="s">
        <v>15227</v>
      </c>
      <c r="V1050" s="237">
        <v>22</v>
      </c>
      <c r="W1050">
        <v>3</v>
      </c>
      <c r="X1050">
        <v>23</v>
      </c>
      <c r="Y1050">
        <v>45</v>
      </c>
      <c r="Z1050">
        <v>2</v>
      </c>
      <c r="AA1050">
        <v>44</v>
      </c>
      <c r="AC1050" s="26" t="str">
        <f t="shared" si="32"/>
        <v>22º3'23''</v>
      </c>
      <c r="AD1050" s="26" t="str">
        <f t="shared" si="33"/>
        <v>45º2'44''</v>
      </c>
    </row>
    <row r="1051" spans="1:30" ht="18" customHeight="1">
      <c r="A1051" s="23">
        <v>4362</v>
      </c>
      <c r="B1051" s="23">
        <v>4362</v>
      </c>
      <c r="C1051" s="3">
        <v>41155</v>
      </c>
      <c r="D1051" s="3">
        <v>41200</v>
      </c>
      <c r="E1051" s="23" t="s">
        <v>1321</v>
      </c>
      <c r="F1051" s="23" t="s">
        <v>1322</v>
      </c>
      <c r="G1051" s="23" t="s">
        <v>1627</v>
      </c>
      <c r="H1051" s="23" t="s">
        <v>7337</v>
      </c>
      <c r="I1051" s="3">
        <v>41163</v>
      </c>
      <c r="J1051" s="23" t="s">
        <v>7014</v>
      </c>
      <c r="K1051" s="23" t="s">
        <v>14935</v>
      </c>
      <c r="L1051" s="23" t="s">
        <v>4365</v>
      </c>
      <c r="M1051" s="23" t="s">
        <v>7015</v>
      </c>
      <c r="N1051" s="23" t="s">
        <v>7338</v>
      </c>
      <c r="O1051" s="23" t="s">
        <v>2039</v>
      </c>
      <c r="P1051" s="3">
        <v>41166</v>
      </c>
      <c r="Q1051" s="23" t="s">
        <v>458</v>
      </c>
      <c r="R1051" s="23" t="s">
        <v>11433</v>
      </c>
      <c r="S1051" s="23" t="s">
        <v>11434</v>
      </c>
      <c r="T1051" s="37" t="s">
        <v>4074</v>
      </c>
      <c r="U1051" s="23" t="s">
        <v>458</v>
      </c>
      <c r="V1051" s="237">
        <v>21</v>
      </c>
      <c r="W1051">
        <v>41</v>
      </c>
      <c r="X1051">
        <v>51</v>
      </c>
      <c r="Y1051">
        <v>44</v>
      </c>
      <c r="Z1051">
        <v>26</v>
      </c>
      <c r="AA1051">
        <v>42</v>
      </c>
      <c r="AC1051" s="26" t="str">
        <f t="shared" si="32"/>
        <v>21º41'51''</v>
      </c>
      <c r="AD1051" s="26" t="str">
        <f t="shared" si="33"/>
        <v>44º26'42''</v>
      </c>
    </row>
    <row r="1052" spans="1:30" ht="18" customHeight="1">
      <c r="A1052" s="23">
        <v>4366</v>
      </c>
      <c r="B1052" s="23">
        <v>4366</v>
      </c>
      <c r="C1052" s="3">
        <v>41155</v>
      </c>
      <c r="D1052" s="3">
        <v>41200</v>
      </c>
      <c r="E1052" s="23" t="s">
        <v>1321</v>
      </c>
      <c r="F1052" s="23" t="s">
        <v>1322</v>
      </c>
      <c r="G1052" s="23" t="s">
        <v>1658</v>
      </c>
      <c r="H1052" s="23" t="s">
        <v>13325</v>
      </c>
      <c r="I1052" s="3">
        <v>41204</v>
      </c>
      <c r="J1052" s="23" t="s">
        <v>7016</v>
      </c>
      <c r="K1052" s="23" t="s">
        <v>7017</v>
      </c>
      <c r="L1052" s="23" t="s">
        <v>4376</v>
      </c>
      <c r="M1052" s="23" t="s">
        <v>7018</v>
      </c>
      <c r="N1052" s="23" t="s">
        <v>13326</v>
      </c>
      <c r="O1052" s="23" t="s">
        <v>13327</v>
      </c>
      <c r="P1052" s="3">
        <v>41263</v>
      </c>
      <c r="Q1052" s="23" t="s">
        <v>458</v>
      </c>
      <c r="R1052" s="23" t="s">
        <v>13328</v>
      </c>
      <c r="S1052" s="23" t="s">
        <v>11435</v>
      </c>
      <c r="T1052" s="37" t="s">
        <v>4074</v>
      </c>
      <c r="U1052" s="37" t="s">
        <v>4116</v>
      </c>
      <c r="V1052" s="237">
        <v>19</v>
      </c>
      <c r="W1052">
        <v>9</v>
      </c>
      <c r="X1052">
        <v>10</v>
      </c>
      <c r="Y1052">
        <v>42</v>
      </c>
      <c r="Z1052">
        <v>10</v>
      </c>
      <c r="AA1052">
        <v>10</v>
      </c>
      <c r="AC1052" s="26" t="str">
        <f t="shared" si="32"/>
        <v>19º9'10''</v>
      </c>
      <c r="AD1052" s="26" t="str">
        <f t="shared" si="33"/>
        <v>42º10'10''</v>
      </c>
    </row>
    <row r="1053" spans="1:30" ht="18" customHeight="1">
      <c r="A1053" s="23">
        <v>4365</v>
      </c>
      <c r="B1053" s="23">
        <v>4365</v>
      </c>
      <c r="C1053" s="3">
        <v>41155</v>
      </c>
      <c r="D1053" s="3">
        <v>41200</v>
      </c>
      <c r="E1053" s="23" t="s">
        <v>1321</v>
      </c>
      <c r="F1053" s="23" t="s">
        <v>1322</v>
      </c>
      <c r="G1053" s="23" t="s">
        <v>1658</v>
      </c>
      <c r="H1053" s="23" t="s">
        <v>13329</v>
      </c>
      <c r="I1053" s="3">
        <v>41204</v>
      </c>
      <c r="J1053" s="23" t="s">
        <v>7019</v>
      </c>
      <c r="K1053" s="23" t="s">
        <v>15261</v>
      </c>
      <c r="L1053" s="23" t="s">
        <v>4376</v>
      </c>
      <c r="M1053" s="23" t="s">
        <v>7020</v>
      </c>
      <c r="N1053" s="23" t="s">
        <v>13330</v>
      </c>
      <c r="O1053" s="23" t="s">
        <v>13265</v>
      </c>
      <c r="P1053" s="3">
        <v>41263</v>
      </c>
      <c r="Q1053" s="23" t="s">
        <v>458</v>
      </c>
      <c r="R1053" s="23" t="s">
        <v>13331</v>
      </c>
      <c r="S1053" s="23" t="s">
        <v>11436</v>
      </c>
      <c r="T1053" s="37" t="s">
        <v>4074</v>
      </c>
      <c r="U1053" s="37" t="s">
        <v>15262</v>
      </c>
      <c r="V1053" s="237">
        <v>19</v>
      </c>
      <c r="W1053">
        <v>14</v>
      </c>
      <c r="X1053">
        <v>28</v>
      </c>
      <c r="Y1053">
        <v>42</v>
      </c>
      <c r="Z1053">
        <v>5</v>
      </c>
      <c r="AA1053">
        <v>38</v>
      </c>
      <c r="AC1053" s="26" t="str">
        <f t="shared" si="32"/>
        <v>19º14'28''</v>
      </c>
      <c r="AD1053" s="26" t="str">
        <f t="shared" si="33"/>
        <v>42º5'38''</v>
      </c>
    </row>
    <row r="1054" spans="1:30" ht="18" customHeight="1">
      <c r="A1054" s="23">
        <v>4342</v>
      </c>
      <c r="B1054" s="23">
        <v>4342</v>
      </c>
      <c r="C1054" s="3">
        <v>41155</v>
      </c>
      <c r="D1054" s="3">
        <v>41200</v>
      </c>
      <c r="E1054" s="23" t="s">
        <v>1321</v>
      </c>
      <c r="F1054" s="23" t="s">
        <v>1322</v>
      </c>
      <c r="G1054" s="23" t="s">
        <v>7039</v>
      </c>
      <c r="H1054" s="23" t="s">
        <v>12763</v>
      </c>
      <c r="I1054" s="3">
        <v>41197</v>
      </c>
      <c r="J1054" s="23" t="s">
        <v>7040</v>
      </c>
      <c r="K1054" s="23" t="s">
        <v>7041</v>
      </c>
      <c r="L1054" s="23" t="s">
        <v>7042</v>
      </c>
      <c r="M1054" s="23" t="s">
        <v>7043</v>
      </c>
      <c r="N1054" s="23" t="s">
        <v>12764</v>
      </c>
      <c r="O1054" s="23" t="s">
        <v>5712</v>
      </c>
      <c r="P1054" s="3">
        <v>41255</v>
      </c>
      <c r="Q1054" s="23" t="s">
        <v>458</v>
      </c>
      <c r="R1054" s="23" t="s">
        <v>12765</v>
      </c>
      <c r="S1054" s="23" t="s">
        <v>11437</v>
      </c>
      <c r="T1054" s="37" t="s">
        <v>4074</v>
      </c>
      <c r="U1054" s="37" t="s">
        <v>15098</v>
      </c>
      <c r="V1054" s="237">
        <v>18</v>
      </c>
      <c r="W1054">
        <v>49</v>
      </c>
      <c r="X1054">
        <v>24</v>
      </c>
      <c r="Y1054">
        <v>42</v>
      </c>
      <c r="Z1054">
        <v>26</v>
      </c>
      <c r="AA1054">
        <v>20</v>
      </c>
      <c r="AC1054" s="26" t="str">
        <f t="shared" si="32"/>
        <v>18º49'24''</v>
      </c>
      <c r="AD1054" s="26" t="str">
        <f t="shared" si="33"/>
        <v>42º26'20''</v>
      </c>
    </row>
    <row r="1055" spans="1:30" ht="18" customHeight="1">
      <c r="A1055" s="23">
        <v>4341</v>
      </c>
      <c r="B1055" s="23">
        <v>4341</v>
      </c>
      <c r="C1055" s="3">
        <v>41155</v>
      </c>
      <c r="D1055" s="3">
        <v>41200</v>
      </c>
      <c r="E1055" s="23" t="s">
        <v>1321</v>
      </c>
      <c r="F1055" s="23" t="s">
        <v>1322</v>
      </c>
      <c r="G1055" s="23" t="s">
        <v>1828</v>
      </c>
      <c r="H1055" s="23" t="s">
        <v>7543</v>
      </c>
      <c r="I1055" s="3">
        <v>41166</v>
      </c>
      <c r="J1055" s="23" t="s">
        <v>7044</v>
      </c>
      <c r="K1055" s="23" t="s">
        <v>7045</v>
      </c>
      <c r="L1055" s="23" t="s">
        <v>7046</v>
      </c>
      <c r="M1055" s="23" t="s">
        <v>7047</v>
      </c>
      <c r="N1055" s="23" t="s">
        <v>7544</v>
      </c>
      <c r="O1055" s="23" t="s">
        <v>458</v>
      </c>
      <c r="P1055" s="3">
        <v>41171</v>
      </c>
      <c r="Q1055" s="23" t="s">
        <v>458</v>
      </c>
      <c r="R1055" s="23" t="s">
        <v>11438</v>
      </c>
      <c r="S1055" s="23" t="s">
        <v>11439</v>
      </c>
      <c r="T1055" s="37" t="s">
        <v>4074</v>
      </c>
      <c r="U1055" t="s">
        <v>15047</v>
      </c>
      <c r="V1055" s="237">
        <v>20</v>
      </c>
      <c r="W1055">
        <v>6</v>
      </c>
      <c r="X1055">
        <v>2</v>
      </c>
      <c r="Y1055">
        <v>43</v>
      </c>
      <c r="Z1055">
        <v>47</v>
      </c>
      <c r="AA1055">
        <v>0</v>
      </c>
      <c r="AC1055" s="26" t="str">
        <f t="shared" si="32"/>
        <v>20º6'2''</v>
      </c>
      <c r="AD1055" s="26" t="str">
        <f t="shared" si="33"/>
        <v>43º47'0''</v>
      </c>
    </row>
    <row r="1056" spans="1:30" ht="18" customHeight="1">
      <c r="A1056" s="23">
        <v>4364</v>
      </c>
      <c r="B1056" s="23">
        <v>4364</v>
      </c>
      <c r="C1056" s="3">
        <v>41157</v>
      </c>
      <c r="D1056" s="3">
        <v>41202</v>
      </c>
      <c r="E1056" s="23" t="s">
        <v>1321</v>
      </c>
      <c r="F1056" s="23" t="s">
        <v>1322</v>
      </c>
      <c r="G1056" s="23" t="s">
        <v>7048</v>
      </c>
      <c r="H1056" s="23" t="s">
        <v>9605</v>
      </c>
      <c r="I1056" s="3">
        <v>41204</v>
      </c>
      <c r="J1056" s="23" t="s">
        <v>7049</v>
      </c>
      <c r="K1056" s="23" t="s">
        <v>7050</v>
      </c>
      <c r="L1056" s="23" t="s">
        <v>7051</v>
      </c>
      <c r="M1056" s="23" t="s">
        <v>7052</v>
      </c>
      <c r="N1056" s="23" t="s">
        <v>9606</v>
      </c>
      <c r="O1056" s="23" t="s">
        <v>5712</v>
      </c>
      <c r="P1056" s="3">
        <v>41240</v>
      </c>
      <c r="Q1056" s="23" t="s">
        <v>458</v>
      </c>
      <c r="R1056" s="23" t="s">
        <v>11440</v>
      </c>
      <c r="S1056" s="23" t="s">
        <v>11441</v>
      </c>
      <c r="T1056" s="37" t="s">
        <v>4074</v>
      </c>
      <c r="U1056" t="s">
        <v>15172</v>
      </c>
      <c r="V1056" s="237">
        <v>18</v>
      </c>
      <c r="W1056">
        <v>54</v>
      </c>
      <c r="X1056">
        <v>50</v>
      </c>
      <c r="Y1056">
        <v>43</v>
      </c>
      <c r="Z1056">
        <v>4</v>
      </c>
      <c r="AA1056">
        <v>44</v>
      </c>
      <c r="AC1056" s="26" t="str">
        <f t="shared" si="32"/>
        <v>18º54'50''</v>
      </c>
      <c r="AD1056" s="26" t="str">
        <f t="shared" si="33"/>
        <v>43º4'44''</v>
      </c>
    </row>
    <row r="1057" spans="1:30" ht="18" customHeight="1">
      <c r="A1057" s="23">
        <v>4340</v>
      </c>
      <c r="B1057" s="23">
        <v>4340</v>
      </c>
      <c r="C1057" s="3">
        <v>41155</v>
      </c>
      <c r="D1057" s="3">
        <v>41200</v>
      </c>
      <c r="E1057" s="23" t="s">
        <v>1321</v>
      </c>
      <c r="F1057" s="23" t="s">
        <v>1322</v>
      </c>
      <c r="G1057" s="23" t="s">
        <v>1828</v>
      </c>
      <c r="H1057" s="23" t="s">
        <v>7671</v>
      </c>
      <c r="I1057" s="3">
        <v>41171</v>
      </c>
      <c r="J1057" s="23" t="s">
        <v>7044</v>
      </c>
      <c r="K1057" s="23" t="s">
        <v>7053</v>
      </c>
      <c r="L1057" s="23" t="s">
        <v>7046</v>
      </c>
      <c r="M1057" s="23" t="s">
        <v>7054</v>
      </c>
      <c r="N1057" s="23" t="s">
        <v>7723</v>
      </c>
      <c r="O1057" s="23" t="s">
        <v>5155</v>
      </c>
      <c r="P1057" s="3">
        <v>41172</v>
      </c>
      <c r="Q1057" s="23" t="s">
        <v>458</v>
      </c>
      <c r="R1057" s="23" t="s">
        <v>10629</v>
      </c>
      <c r="S1057" s="23" t="s">
        <v>11442</v>
      </c>
      <c r="T1057" s="37" t="s">
        <v>4074</v>
      </c>
      <c r="U1057" t="s">
        <v>5196</v>
      </c>
      <c r="V1057" s="237">
        <v>20</v>
      </c>
      <c r="W1057">
        <v>5</v>
      </c>
      <c r="X1057">
        <v>13</v>
      </c>
      <c r="Y1057">
        <v>43</v>
      </c>
      <c r="Z1057">
        <v>47</v>
      </c>
      <c r="AA1057">
        <v>33</v>
      </c>
      <c r="AC1057" s="26" t="str">
        <f t="shared" si="32"/>
        <v>20º5'13''</v>
      </c>
      <c r="AD1057" s="26" t="str">
        <f t="shared" si="33"/>
        <v>43º47'33''</v>
      </c>
    </row>
    <row r="1058" spans="1:30" ht="18" customHeight="1">
      <c r="A1058" s="23">
        <v>4363</v>
      </c>
      <c r="B1058" s="23">
        <v>4363</v>
      </c>
      <c r="C1058" s="3">
        <v>41157</v>
      </c>
      <c r="D1058" s="3">
        <v>41202</v>
      </c>
      <c r="E1058" s="23" t="s">
        <v>1321</v>
      </c>
      <c r="F1058" s="23" t="s">
        <v>1322</v>
      </c>
      <c r="G1058" s="23" t="s">
        <v>7048</v>
      </c>
      <c r="H1058" s="23" t="s">
        <v>9607</v>
      </c>
      <c r="I1058" s="3">
        <v>41204</v>
      </c>
      <c r="J1058" s="23" t="s">
        <v>7055</v>
      </c>
      <c r="K1058" s="23" t="s">
        <v>7056</v>
      </c>
      <c r="L1058" s="23" t="s">
        <v>7051</v>
      </c>
      <c r="M1058" s="23" t="s">
        <v>7057</v>
      </c>
      <c r="N1058" s="23" t="s">
        <v>11443</v>
      </c>
      <c r="O1058" s="23" t="s">
        <v>7279</v>
      </c>
      <c r="P1058" s="3">
        <v>41242</v>
      </c>
      <c r="Q1058" s="23" t="s">
        <v>458</v>
      </c>
      <c r="R1058" s="23" t="s">
        <v>11444</v>
      </c>
      <c r="S1058" s="23" t="s">
        <v>11445</v>
      </c>
      <c r="T1058" s="37" t="s">
        <v>15024</v>
      </c>
      <c r="U1058" t="s">
        <v>15173</v>
      </c>
      <c r="V1058" s="237">
        <v>18</v>
      </c>
      <c r="W1058">
        <v>53</v>
      </c>
      <c r="X1058">
        <v>10</v>
      </c>
      <c r="Y1058">
        <v>43</v>
      </c>
      <c r="Z1058">
        <v>4</v>
      </c>
      <c r="AA1058">
        <v>58</v>
      </c>
      <c r="AC1058" s="26" t="str">
        <f t="shared" si="32"/>
        <v>18º53'10''</v>
      </c>
      <c r="AD1058" s="26" t="str">
        <f t="shared" si="33"/>
        <v>43º4'58''</v>
      </c>
    </row>
    <row r="1059" spans="1:30" ht="18" customHeight="1">
      <c r="A1059" s="23">
        <v>4336</v>
      </c>
      <c r="B1059" s="23">
        <v>4336</v>
      </c>
      <c r="C1059" s="3">
        <v>41155</v>
      </c>
      <c r="D1059" s="3">
        <v>41200</v>
      </c>
      <c r="E1059" s="23" t="s">
        <v>1321</v>
      </c>
      <c r="F1059" s="23" t="s">
        <v>1322</v>
      </c>
      <c r="G1059" s="23" t="s">
        <v>1958</v>
      </c>
      <c r="H1059" s="23" t="s">
        <v>12766</v>
      </c>
      <c r="I1059" s="3">
        <v>41197</v>
      </c>
      <c r="J1059" s="23" t="s">
        <v>7058</v>
      </c>
      <c r="K1059" s="23" t="s">
        <v>7059</v>
      </c>
      <c r="L1059" s="23" t="s">
        <v>4493</v>
      </c>
      <c r="M1059" s="23">
        <v>3535331777</v>
      </c>
      <c r="N1059" s="23" t="s">
        <v>12767</v>
      </c>
      <c r="O1059" s="23" t="s">
        <v>6385</v>
      </c>
      <c r="P1059" s="3">
        <v>41255</v>
      </c>
      <c r="Q1059" s="23" t="s">
        <v>458</v>
      </c>
      <c r="R1059" s="23" t="s">
        <v>12768</v>
      </c>
      <c r="S1059" s="23" t="s">
        <v>11446</v>
      </c>
      <c r="T1059" s="37" t="s">
        <v>15024</v>
      </c>
      <c r="U1059" s="37" t="s">
        <v>15263</v>
      </c>
      <c r="V1059" s="237">
        <v>20</v>
      </c>
      <c r="W1059">
        <v>49</v>
      </c>
      <c r="X1059">
        <v>15</v>
      </c>
      <c r="Y1059">
        <v>46</v>
      </c>
      <c r="Z1059">
        <v>49</v>
      </c>
      <c r="AA1059">
        <v>41</v>
      </c>
      <c r="AC1059" s="26" t="str">
        <f t="shared" si="32"/>
        <v>20º49'15''</v>
      </c>
      <c r="AD1059" s="26" t="str">
        <f t="shared" si="33"/>
        <v>46º49'41''</v>
      </c>
    </row>
    <row r="1060" spans="1:30" ht="18" customHeight="1">
      <c r="A1060" s="23">
        <v>4335</v>
      </c>
      <c r="B1060" s="23">
        <v>4335</v>
      </c>
      <c r="C1060" s="3">
        <v>41155</v>
      </c>
      <c r="D1060" s="3">
        <v>41200</v>
      </c>
      <c r="E1060" s="23" t="s">
        <v>1321</v>
      </c>
      <c r="F1060" s="23" t="s">
        <v>1322</v>
      </c>
      <c r="G1060" s="23" t="s">
        <v>1958</v>
      </c>
      <c r="H1060" s="23" t="s">
        <v>8770</v>
      </c>
      <c r="I1060" s="3">
        <v>41197</v>
      </c>
      <c r="J1060" s="23" t="s">
        <v>7061</v>
      </c>
      <c r="K1060" s="23" t="s">
        <v>7062</v>
      </c>
      <c r="L1060" s="23" t="s">
        <v>4493</v>
      </c>
      <c r="M1060" s="23" t="s">
        <v>7063</v>
      </c>
      <c r="N1060" s="23" t="s">
        <v>9022</v>
      </c>
      <c r="O1060" s="23" t="s">
        <v>2397</v>
      </c>
      <c r="P1060" s="3">
        <v>41208</v>
      </c>
      <c r="Q1060" s="23" t="s">
        <v>458</v>
      </c>
      <c r="R1060" s="23" t="s">
        <v>11447</v>
      </c>
      <c r="S1060" s="23" t="s">
        <v>11448</v>
      </c>
      <c r="T1060" s="37" t="s">
        <v>4074</v>
      </c>
      <c r="U1060" t="s">
        <v>4238</v>
      </c>
      <c r="V1060" s="237">
        <v>20</v>
      </c>
      <c r="W1060">
        <v>44</v>
      </c>
      <c r="X1060">
        <v>43</v>
      </c>
      <c r="Y1060">
        <v>46</v>
      </c>
      <c r="Z1060">
        <v>51</v>
      </c>
      <c r="AA1060">
        <v>23</v>
      </c>
      <c r="AC1060" s="26" t="str">
        <f t="shared" si="32"/>
        <v>20º44'43''</v>
      </c>
      <c r="AD1060" s="26" t="str">
        <f t="shared" si="33"/>
        <v>46º51'23''</v>
      </c>
    </row>
    <row r="1061" spans="1:30" ht="18" customHeight="1">
      <c r="A1061" s="23">
        <v>4360</v>
      </c>
      <c r="B1061" s="23">
        <v>4360</v>
      </c>
      <c r="C1061" s="3">
        <v>41157</v>
      </c>
      <c r="D1061" s="3">
        <v>41202</v>
      </c>
      <c r="E1061" s="23" t="s">
        <v>1321</v>
      </c>
      <c r="F1061" s="23" t="s">
        <v>1322</v>
      </c>
      <c r="G1061" s="23" t="s">
        <v>1627</v>
      </c>
      <c r="H1061" s="23" t="s">
        <v>7339</v>
      </c>
      <c r="I1061" s="3">
        <v>41164</v>
      </c>
      <c r="J1061" s="23" t="s">
        <v>7064</v>
      </c>
      <c r="K1061" s="23" t="s">
        <v>7065</v>
      </c>
      <c r="L1061" s="23" t="s">
        <v>4365</v>
      </c>
      <c r="M1061" s="23" t="s">
        <v>7066</v>
      </c>
      <c r="N1061" s="23" t="s">
        <v>7545</v>
      </c>
      <c r="O1061" s="23" t="s">
        <v>2397</v>
      </c>
      <c r="P1061" s="3">
        <v>41170</v>
      </c>
      <c r="Q1061" s="23" t="s">
        <v>458</v>
      </c>
      <c r="R1061" s="23" t="s">
        <v>11449</v>
      </c>
      <c r="S1061" s="23" t="s">
        <v>11450</v>
      </c>
      <c r="T1061" s="37" t="s">
        <v>4074</v>
      </c>
      <c r="U1061" t="s">
        <v>5196</v>
      </c>
      <c r="V1061" s="237">
        <v>21</v>
      </c>
      <c r="W1061">
        <v>42</v>
      </c>
      <c r="X1061">
        <v>17</v>
      </c>
      <c r="Y1061">
        <v>44</v>
      </c>
      <c r="Z1061">
        <v>26</v>
      </c>
      <c r="AA1061">
        <v>53</v>
      </c>
      <c r="AC1061" s="26" t="str">
        <f t="shared" si="32"/>
        <v>21º42'17''</v>
      </c>
      <c r="AD1061" s="26" t="str">
        <f t="shared" si="33"/>
        <v>44º26'53''</v>
      </c>
    </row>
    <row r="1062" spans="1:30" ht="18" customHeight="1">
      <c r="A1062" s="23">
        <v>4334</v>
      </c>
      <c r="B1062" s="23">
        <v>4334</v>
      </c>
      <c r="C1062" s="3">
        <v>41155</v>
      </c>
      <c r="D1062" s="3">
        <v>41200</v>
      </c>
      <c r="E1062" s="23" t="s">
        <v>1321</v>
      </c>
      <c r="F1062" s="23" t="s">
        <v>1322</v>
      </c>
      <c r="G1062" s="23" t="s">
        <v>1958</v>
      </c>
      <c r="H1062" s="23" t="s">
        <v>8693</v>
      </c>
      <c r="I1062" s="3">
        <v>41197</v>
      </c>
      <c r="J1062" s="23" t="s">
        <v>7067</v>
      </c>
      <c r="K1062" s="23" t="s">
        <v>7068</v>
      </c>
      <c r="L1062" s="23" t="s">
        <v>4493</v>
      </c>
      <c r="M1062" s="23" t="s">
        <v>7060</v>
      </c>
      <c r="N1062" s="23" t="s">
        <v>8694</v>
      </c>
      <c r="O1062" s="23" t="s">
        <v>4973</v>
      </c>
      <c r="P1062" s="3">
        <v>41201</v>
      </c>
      <c r="Q1062" s="23" t="s">
        <v>458</v>
      </c>
      <c r="R1062" s="23" t="s">
        <v>11451</v>
      </c>
      <c r="S1062" s="23" t="s">
        <v>11452</v>
      </c>
      <c r="T1062" s="37" t="s">
        <v>4074</v>
      </c>
      <c r="U1062" s="23" t="s">
        <v>458</v>
      </c>
      <c r="V1062" s="237">
        <v>20</v>
      </c>
      <c r="W1062">
        <v>44</v>
      </c>
      <c r="X1062">
        <v>47</v>
      </c>
      <c r="Y1062">
        <v>46</v>
      </c>
      <c r="Z1062">
        <v>51</v>
      </c>
      <c r="AA1062">
        <v>52</v>
      </c>
      <c r="AC1062" s="26" t="str">
        <f t="shared" si="32"/>
        <v>20º44'47''</v>
      </c>
      <c r="AD1062" s="26" t="str">
        <f t="shared" si="33"/>
        <v>46º51'52''</v>
      </c>
    </row>
    <row r="1063" spans="1:30" ht="18" customHeight="1">
      <c r="A1063" s="23">
        <v>4333</v>
      </c>
      <c r="B1063" s="23">
        <v>4333</v>
      </c>
      <c r="C1063" s="3">
        <v>41155</v>
      </c>
      <c r="D1063" s="3">
        <v>41200</v>
      </c>
      <c r="E1063" s="23" t="s">
        <v>1321</v>
      </c>
      <c r="F1063" s="23" t="s">
        <v>1322</v>
      </c>
      <c r="G1063" s="23" t="s">
        <v>1958</v>
      </c>
      <c r="H1063" s="23" t="s">
        <v>8695</v>
      </c>
      <c r="I1063" s="3">
        <v>41197</v>
      </c>
      <c r="J1063" s="23" t="s">
        <v>7069</v>
      </c>
      <c r="K1063" s="23" t="s">
        <v>7070</v>
      </c>
      <c r="L1063" s="23" t="s">
        <v>4493</v>
      </c>
      <c r="M1063" s="23" t="s">
        <v>7071</v>
      </c>
      <c r="N1063" s="23" t="s">
        <v>8696</v>
      </c>
      <c r="O1063" s="23" t="s">
        <v>4973</v>
      </c>
      <c r="P1063" s="3">
        <v>41200</v>
      </c>
      <c r="Q1063" s="23" t="s">
        <v>458</v>
      </c>
      <c r="R1063" s="23" t="s">
        <v>11453</v>
      </c>
      <c r="S1063" s="23" t="s">
        <v>11454</v>
      </c>
      <c r="T1063" s="37" t="s">
        <v>4074</v>
      </c>
      <c r="U1063" t="s">
        <v>15216</v>
      </c>
      <c r="V1063" s="237">
        <v>20</v>
      </c>
      <c r="W1063">
        <v>44</v>
      </c>
      <c r="X1063">
        <v>43</v>
      </c>
      <c r="Y1063">
        <v>46</v>
      </c>
      <c r="Z1063">
        <v>51</v>
      </c>
      <c r="AA1063">
        <v>41</v>
      </c>
      <c r="AC1063" s="26" t="str">
        <f t="shared" si="32"/>
        <v>20º44'43''</v>
      </c>
      <c r="AD1063" s="26" t="str">
        <f t="shared" si="33"/>
        <v>46º51'41''</v>
      </c>
    </row>
    <row r="1064" spans="1:30" ht="18" customHeight="1">
      <c r="A1064" s="23">
        <v>4332</v>
      </c>
      <c r="B1064" s="23">
        <v>4332</v>
      </c>
      <c r="C1064" s="3">
        <v>41155</v>
      </c>
      <c r="D1064" s="3">
        <v>41200</v>
      </c>
      <c r="E1064" s="23" t="s">
        <v>1321</v>
      </c>
      <c r="F1064" s="23" t="s">
        <v>1322</v>
      </c>
      <c r="G1064" s="23" t="s">
        <v>1958</v>
      </c>
      <c r="H1064" s="23" t="s">
        <v>8546</v>
      </c>
      <c r="I1064" s="3">
        <v>41192</v>
      </c>
      <c r="J1064" s="23" t="s">
        <v>7072</v>
      </c>
      <c r="K1064" s="23" t="s">
        <v>7073</v>
      </c>
      <c r="L1064" s="23" t="s">
        <v>4493</v>
      </c>
      <c r="M1064" s="23" t="s">
        <v>7074</v>
      </c>
      <c r="N1064" s="23" t="s">
        <v>8547</v>
      </c>
      <c r="O1064" s="23" t="s">
        <v>8531</v>
      </c>
      <c r="P1064" s="3">
        <v>41193</v>
      </c>
      <c r="Q1064" s="23" t="s">
        <v>458</v>
      </c>
      <c r="R1064" s="23" t="s">
        <v>11455</v>
      </c>
      <c r="S1064" s="23" t="s">
        <v>11456</v>
      </c>
      <c r="T1064" s="37" t="s">
        <v>4074</v>
      </c>
      <c r="U1064" t="s">
        <v>15264</v>
      </c>
      <c r="V1064" s="237">
        <v>20</v>
      </c>
      <c r="W1064">
        <v>44</v>
      </c>
      <c r="X1064">
        <v>26</v>
      </c>
      <c r="Y1064">
        <v>46</v>
      </c>
      <c r="Z1064">
        <v>51</v>
      </c>
      <c r="AA1064">
        <v>16</v>
      </c>
      <c r="AC1064" s="26" t="str">
        <f t="shared" si="32"/>
        <v>20º44'26''</v>
      </c>
      <c r="AD1064" s="26" t="str">
        <f t="shared" si="33"/>
        <v>46º51'16''</v>
      </c>
    </row>
    <row r="1065" spans="1:30" ht="18" customHeight="1">
      <c r="A1065" s="23">
        <v>4361</v>
      </c>
      <c r="B1065" s="23">
        <v>4361</v>
      </c>
      <c r="C1065" s="3">
        <v>41157</v>
      </c>
      <c r="D1065" s="3">
        <v>41202</v>
      </c>
      <c r="E1065" s="23" t="s">
        <v>1321</v>
      </c>
      <c r="F1065" s="23" t="s">
        <v>1322</v>
      </c>
      <c r="G1065" s="23" t="s">
        <v>1627</v>
      </c>
      <c r="H1065" s="23" t="s">
        <v>12229</v>
      </c>
      <c r="I1065" s="3">
        <v>41204</v>
      </c>
      <c r="J1065" s="23" t="s">
        <v>7075</v>
      </c>
      <c r="K1065" s="23" t="s">
        <v>7076</v>
      </c>
      <c r="L1065" s="23" t="s">
        <v>4365</v>
      </c>
      <c r="M1065" s="23" t="s">
        <v>7077</v>
      </c>
      <c r="N1065" s="23" t="s">
        <v>12230</v>
      </c>
      <c r="O1065" s="23" t="s">
        <v>12064</v>
      </c>
      <c r="P1065" s="3">
        <v>41254</v>
      </c>
      <c r="Q1065" s="23" t="s">
        <v>458</v>
      </c>
      <c r="R1065" s="23" t="s">
        <v>12231</v>
      </c>
      <c r="S1065" s="23" t="s">
        <v>11457</v>
      </c>
      <c r="T1065" s="37" t="s">
        <v>15024</v>
      </c>
      <c r="U1065" t="s">
        <v>15134</v>
      </c>
      <c r="V1065" s="237">
        <v>21</v>
      </c>
      <c r="W1065">
        <v>39</v>
      </c>
      <c r="X1065">
        <v>52</v>
      </c>
      <c r="Y1065">
        <v>44</v>
      </c>
      <c r="Z1065">
        <v>26</v>
      </c>
      <c r="AA1065">
        <v>14</v>
      </c>
      <c r="AC1065" s="26" t="str">
        <f t="shared" si="32"/>
        <v>21º39'52''</v>
      </c>
      <c r="AD1065" s="26" t="str">
        <f t="shared" si="33"/>
        <v>44º26'14''</v>
      </c>
    </row>
    <row r="1066" spans="1:30" ht="18" customHeight="1">
      <c r="A1066" s="23">
        <v>4326</v>
      </c>
      <c r="B1066" s="23">
        <v>4326</v>
      </c>
      <c r="C1066" s="3">
        <v>41155</v>
      </c>
      <c r="D1066" s="3">
        <v>41200</v>
      </c>
      <c r="E1066" s="23" t="s">
        <v>1321</v>
      </c>
      <c r="F1066" s="23" t="s">
        <v>1322</v>
      </c>
      <c r="G1066" s="23" t="s">
        <v>7078</v>
      </c>
      <c r="H1066" s="23" t="s">
        <v>9127</v>
      </c>
      <c r="I1066" s="3">
        <v>41204</v>
      </c>
      <c r="J1066" s="23" t="s">
        <v>7079</v>
      </c>
      <c r="K1066" s="23" t="s">
        <v>7080</v>
      </c>
      <c r="L1066" s="23" t="s">
        <v>7081</v>
      </c>
      <c r="M1066" s="23" t="s">
        <v>7082</v>
      </c>
      <c r="N1066" s="23" t="s">
        <v>9128</v>
      </c>
      <c r="O1066" s="23" t="s">
        <v>6324</v>
      </c>
      <c r="P1066" s="3">
        <v>41213</v>
      </c>
      <c r="Q1066" s="23" t="s">
        <v>458</v>
      </c>
      <c r="R1066" s="23" t="s">
        <v>11458</v>
      </c>
      <c r="S1066" s="23" t="s">
        <v>11459</v>
      </c>
      <c r="T1066" s="37" t="s">
        <v>4074</v>
      </c>
      <c r="U1066" t="s">
        <v>15035</v>
      </c>
      <c r="V1066" s="237">
        <v>21</v>
      </c>
      <c r="W1066">
        <v>46</v>
      </c>
      <c r="X1066">
        <v>35</v>
      </c>
      <c r="Y1066">
        <v>46</v>
      </c>
      <c r="Z1066">
        <v>58</v>
      </c>
      <c r="AA1066">
        <v>1</v>
      </c>
      <c r="AC1066" s="26" t="str">
        <f t="shared" si="32"/>
        <v>21º46'35''</v>
      </c>
      <c r="AD1066" s="26" t="str">
        <f t="shared" si="33"/>
        <v>46º58'1''</v>
      </c>
    </row>
    <row r="1067" spans="1:30" ht="18" customHeight="1">
      <c r="A1067" s="23">
        <v>4359</v>
      </c>
      <c r="B1067" s="23">
        <v>4359</v>
      </c>
      <c r="C1067" s="3">
        <v>41157</v>
      </c>
      <c r="D1067" s="3">
        <v>41202</v>
      </c>
      <c r="E1067" s="23" t="s">
        <v>1321</v>
      </c>
      <c r="F1067" s="23" t="s">
        <v>1322</v>
      </c>
      <c r="G1067" s="23" t="s">
        <v>7083</v>
      </c>
      <c r="H1067" s="23" t="s">
        <v>8743</v>
      </c>
      <c r="I1067" s="3">
        <v>41197</v>
      </c>
      <c r="J1067" s="23" t="s">
        <v>7084</v>
      </c>
      <c r="K1067" s="23" t="s">
        <v>7085</v>
      </c>
      <c r="L1067" s="23" t="s">
        <v>7086</v>
      </c>
      <c r="M1067" s="23" t="s">
        <v>7087</v>
      </c>
      <c r="N1067" s="23" t="s">
        <v>8744</v>
      </c>
      <c r="O1067" s="23" t="s">
        <v>5355</v>
      </c>
      <c r="P1067" s="3">
        <v>41205</v>
      </c>
      <c r="Q1067" s="23" t="s">
        <v>458</v>
      </c>
      <c r="R1067" s="23" t="s">
        <v>11460</v>
      </c>
      <c r="S1067" s="23" t="s">
        <v>11461</v>
      </c>
      <c r="T1067" s="37" t="s">
        <v>4074</v>
      </c>
      <c r="U1067" s="23" t="s">
        <v>458</v>
      </c>
      <c r="V1067" s="237">
        <v>22</v>
      </c>
      <c r="W1067">
        <v>9</v>
      </c>
      <c r="X1067">
        <v>43</v>
      </c>
      <c r="Y1067">
        <v>45</v>
      </c>
      <c r="Z1067">
        <v>45</v>
      </c>
      <c r="AA1067">
        <v>17</v>
      </c>
      <c r="AC1067" s="26" t="str">
        <f t="shared" si="32"/>
        <v>22º9'43''</v>
      </c>
      <c r="AD1067" s="26" t="str">
        <f t="shared" si="33"/>
        <v>45º45'17''</v>
      </c>
    </row>
    <row r="1068" spans="1:30" ht="18" customHeight="1">
      <c r="A1068" s="23">
        <v>4325</v>
      </c>
      <c r="B1068" s="23">
        <v>4325</v>
      </c>
      <c r="C1068" s="3">
        <v>41155</v>
      </c>
      <c r="D1068" s="3">
        <v>41200</v>
      </c>
      <c r="E1068" s="23" t="s">
        <v>1321</v>
      </c>
      <c r="F1068" s="23" t="s">
        <v>1322</v>
      </c>
      <c r="G1068" s="23" t="s">
        <v>7078</v>
      </c>
      <c r="H1068" s="23" t="s">
        <v>9129</v>
      </c>
      <c r="I1068" s="3">
        <v>41204</v>
      </c>
      <c r="J1068" s="23" t="s">
        <v>7088</v>
      </c>
      <c r="K1068" s="23" t="s">
        <v>7089</v>
      </c>
      <c r="L1068" s="23" t="s">
        <v>7090</v>
      </c>
      <c r="M1068" s="23" t="s">
        <v>7091</v>
      </c>
      <c r="N1068" s="23" t="s">
        <v>9130</v>
      </c>
      <c r="O1068" s="23" t="s">
        <v>5355</v>
      </c>
      <c r="P1068" s="3">
        <v>41218</v>
      </c>
      <c r="Q1068" s="23" t="s">
        <v>458</v>
      </c>
      <c r="R1068" s="23" t="s">
        <v>11462</v>
      </c>
      <c r="S1068" s="23" t="s">
        <v>11463</v>
      </c>
      <c r="T1068" s="37" t="s">
        <v>15024</v>
      </c>
      <c r="U1068" t="s">
        <v>15084</v>
      </c>
      <c r="V1068" s="237">
        <v>21</v>
      </c>
      <c r="W1068">
        <v>51</v>
      </c>
      <c r="X1068">
        <v>27</v>
      </c>
      <c r="Y1068">
        <v>45</v>
      </c>
      <c r="Z1068">
        <v>53</v>
      </c>
      <c r="AA1068">
        <v>53</v>
      </c>
      <c r="AC1068" s="26" t="str">
        <f t="shared" si="32"/>
        <v>21º51'27''</v>
      </c>
      <c r="AD1068" s="26" t="str">
        <f t="shared" si="33"/>
        <v>45º53'53''</v>
      </c>
    </row>
    <row r="1069" spans="1:30" ht="18" customHeight="1">
      <c r="A1069" s="23">
        <v>4331</v>
      </c>
      <c r="B1069" s="23">
        <v>4331</v>
      </c>
      <c r="C1069" s="3">
        <v>41155</v>
      </c>
      <c r="D1069" s="3">
        <v>41200</v>
      </c>
      <c r="E1069" s="23" t="s">
        <v>1321</v>
      </c>
      <c r="F1069" s="23" t="s">
        <v>1322</v>
      </c>
      <c r="G1069" s="23" t="s">
        <v>7078</v>
      </c>
      <c r="H1069" s="23" t="s">
        <v>9072</v>
      </c>
      <c r="I1069" s="3">
        <v>41204</v>
      </c>
      <c r="J1069" s="23" t="s">
        <v>7092</v>
      </c>
      <c r="K1069" s="23" t="s">
        <v>7093</v>
      </c>
      <c r="L1069" s="23" t="s">
        <v>7081</v>
      </c>
      <c r="M1069" s="23" t="s">
        <v>7094</v>
      </c>
      <c r="N1069" s="23" t="s">
        <v>9073</v>
      </c>
      <c r="O1069" s="23" t="s">
        <v>6385</v>
      </c>
      <c r="P1069" s="3">
        <v>41213</v>
      </c>
      <c r="Q1069" s="23" t="s">
        <v>458</v>
      </c>
      <c r="R1069" s="23" t="s">
        <v>11464</v>
      </c>
      <c r="S1069" s="23" t="s">
        <v>11465</v>
      </c>
      <c r="T1069" s="37" t="s">
        <v>4074</v>
      </c>
      <c r="U1069" t="s">
        <v>15033</v>
      </c>
      <c r="V1069" s="237">
        <v>21</v>
      </c>
      <c r="W1069">
        <v>47</v>
      </c>
      <c r="X1069">
        <v>18</v>
      </c>
      <c r="Y1069">
        <v>45</v>
      </c>
      <c r="Z1069">
        <v>57</v>
      </c>
      <c r="AA1069">
        <v>56</v>
      </c>
      <c r="AC1069" s="26" t="str">
        <f t="shared" si="32"/>
        <v>21º47'18''</v>
      </c>
      <c r="AD1069" s="26" t="str">
        <f t="shared" si="33"/>
        <v>45º57'56''</v>
      </c>
    </row>
    <row r="1070" spans="1:30" ht="18" customHeight="1">
      <c r="A1070" s="23">
        <v>4358</v>
      </c>
      <c r="B1070" s="23">
        <v>4358</v>
      </c>
      <c r="C1070" s="3">
        <v>41157</v>
      </c>
      <c r="D1070" s="3">
        <v>41202</v>
      </c>
      <c r="E1070" s="23" t="s">
        <v>1321</v>
      </c>
      <c r="F1070" s="23" t="s">
        <v>1322</v>
      </c>
      <c r="G1070" s="23" t="s">
        <v>3318</v>
      </c>
      <c r="H1070" s="23" t="s">
        <v>9458</v>
      </c>
      <c r="I1070" s="3">
        <v>41197</v>
      </c>
      <c r="J1070" s="23" t="s">
        <v>7095</v>
      </c>
      <c r="K1070" s="23" t="s">
        <v>7096</v>
      </c>
      <c r="L1070" s="23" t="s">
        <v>4703</v>
      </c>
      <c r="M1070" s="23" t="s">
        <v>7097</v>
      </c>
      <c r="N1070" s="23" t="s">
        <v>9459</v>
      </c>
      <c r="O1070" s="23" t="s">
        <v>5355</v>
      </c>
      <c r="P1070" s="3">
        <v>41233</v>
      </c>
      <c r="Q1070" s="23" t="s">
        <v>458</v>
      </c>
      <c r="R1070" s="23" t="s">
        <v>11466</v>
      </c>
      <c r="S1070" s="23" t="s">
        <v>11467</v>
      </c>
      <c r="T1070" s="37" t="s">
        <v>15024</v>
      </c>
      <c r="U1070" t="s">
        <v>15134</v>
      </c>
      <c r="V1070" s="237">
        <v>22</v>
      </c>
      <c r="W1070">
        <v>19</v>
      </c>
      <c r="X1070">
        <v>59</v>
      </c>
      <c r="Y1070">
        <v>45</v>
      </c>
      <c r="Z1070">
        <v>31</v>
      </c>
      <c r="AA1070">
        <v>40</v>
      </c>
      <c r="AC1070" s="26" t="str">
        <f t="shared" si="32"/>
        <v>22º19'59''</v>
      </c>
      <c r="AD1070" s="26" t="str">
        <f t="shared" si="33"/>
        <v>45º31'40''</v>
      </c>
    </row>
    <row r="1071" spans="1:30" ht="18" customHeight="1">
      <c r="A1071" s="23">
        <v>4317</v>
      </c>
      <c r="B1071" s="23">
        <v>4317</v>
      </c>
      <c r="C1071" s="3">
        <v>41155</v>
      </c>
      <c r="D1071" s="3">
        <v>41333</v>
      </c>
      <c r="E1071" s="23" t="s">
        <v>1321</v>
      </c>
      <c r="F1071" s="23" t="s">
        <v>1322</v>
      </c>
      <c r="G1071" s="23" t="s">
        <v>7105</v>
      </c>
      <c r="H1071" s="23" t="s">
        <v>16502</v>
      </c>
      <c r="I1071" s="3">
        <v>41204</v>
      </c>
      <c r="J1071" s="23" t="s">
        <v>7099</v>
      </c>
      <c r="K1071" s="23" t="s">
        <v>12232</v>
      </c>
      <c r="L1071" s="23" t="s">
        <v>7100</v>
      </c>
      <c r="M1071" s="23" t="s">
        <v>7101</v>
      </c>
      <c r="N1071" s="23" t="s">
        <v>16265</v>
      </c>
      <c r="O1071" s="23" t="s">
        <v>4670</v>
      </c>
      <c r="P1071" s="23">
        <v>41374</v>
      </c>
      <c r="Q1071" s="23" t="s">
        <v>15679</v>
      </c>
      <c r="R1071" s="23" t="s">
        <v>12233</v>
      </c>
      <c r="S1071" s="23" t="s">
        <v>11468</v>
      </c>
      <c r="T1071" s="37" t="s">
        <v>4074</v>
      </c>
      <c r="U1071" s="23" t="s">
        <v>15067</v>
      </c>
      <c r="V1071" s="237">
        <v>22</v>
      </c>
      <c r="W1071" s="23">
        <v>21</v>
      </c>
      <c r="X1071" s="23">
        <v>87</v>
      </c>
      <c r="Y1071" s="23">
        <v>45</v>
      </c>
      <c r="Z1071" s="23">
        <v>33</v>
      </c>
      <c r="AA1071" s="23">
        <v>52</v>
      </c>
      <c r="AC1071" s="26" t="str">
        <f t="shared" si="32"/>
        <v>22º21'87''</v>
      </c>
      <c r="AD1071" s="26" t="str">
        <f t="shared" si="33"/>
        <v>45º33'52''</v>
      </c>
    </row>
    <row r="1072" spans="1:30" ht="18" customHeight="1">
      <c r="A1072" s="23">
        <v>4324</v>
      </c>
      <c r="B1072" s="23">
        <v>4324</v>
      </c>
      <c r="C1072" s="3">
        <v>41155</v>
      </c>
      <c r="D1072" s="3">
        <v>41200</v>
      </c>
      <c r="E1072" s="23" t="s">
        <v>1321</v>
      </c>
      <c r="F1072" s="23" t="s">
        <v>1322</v>
      </c>
      <c r="G1072" s="23" t="s">
        <v>7078</v>
      </c>
      <c r="H1072" s="23" t="s">
        <v>9131</v>
      </c>
      <c r="I1072" s="3">
        <v>41204</v>
      </c>
      <c r="J1072" s="23" t="s">
        <v>7102</v>
      </c>
      <c r="K1072" s="23" t="s">
        <v>7103</v>
      </c>
      <c r="L1072" s="23" t="s">
        <v>7081</v>
      </c>
      <c r="M1072" s="23" t="s">
        <v>7104</v>
      </c>
      <c r="N1072" s="23" t="s">
        <v>9132</v>
      </c>
      <c r="O1072" s="23" t="s">
        <v>6324</v>
      </c>
      <c r="P1072" s="3">
        <v>41213</v>
      </c>
      <c r="Q1072" s="23" t="s">
        <v>458</v>
      </c>
      <c r="R1072" s="23" t="s">
        <v>11469</v>
      </c>
      <c r="S1072" s="23" t="s">
        <v>11470</v>
      </c>
      <c r="T1072" s="37" t="s">
        <v>4074</v>
      </c>
      <c r="U1072" t="s">
        <v>15033</v>
      </c>
      <c r="V1072" s="237">
        <v>21</v>
      </c>
      <c r="W1072">
        <v>46</v>
      </c>
      <c r="X1072">
        <v>17</v>
      </c>
      <c r="Y1072">
        <v>45</v>
      </c>
      <c r="Z1072">
        <v>57</v>
      </c>
      <c r="AA1072">
        <v>58</v>
      </c>
      <c r="AC1072" s="26" t="str">
        <f t="shared" si="32"/>
        <v>21º46'17''</v>
      </c>
      <c r="AD1072" s="26" t="str">
        <f t="shared" si="33"/>
        <v>45º57'58''</v>
      </c>
    </row>
    <row r="1073" spans="1:30" ht="18" customHeight="1">
      <c r="A1073" s="23">
        <v>4315</v>
      </c>
      <c r="B1073" s="23">
        <v>4315</v>
      </c>
      <c r="C1073" s="3">
        <v>41155</v>
      </c>
      <c r="D1073" s="3">
        <v>41200</v>
      </c>
      <c r="E1073" s="23" t="s">
        <v>1321</v>
      </c>
      <c r="F1073" s="23" t="s">
        <v>1322</v>
      </c>
      <c r="G1073" s="23" t="s">
        <v>7105</v>
      </c>
      <c r="H1073" s="23" t="s">
        <v>9460</v>
      </c>
      <c r="I1073" s="3">
        <v>41204</v>
      </c>
      <c r="J1073" s="23" t="s">
        <v>7106</v>
      </c>
      <c r="K1073" s="23" t="s">
        <v>7107</v>
      </c>
      <c r="L1073" s="23" t="s">
        <v>7100</v>
      </c>
      <c r="M1073" s="23" t="s">
        <v>7108</v>
      </c>
      <c r="N1073" s="23" t="s">
        <v>9461</v>
      </c>
      <c r="O1073" s="23" t="s">
        <v>5381</v>
      </c>
      <c r="P1073" s="3">
        <v>41233</v>
      </c>
      <c r="Q1073" s="23" t="s">
        <v>458</v>
      </c>
      <c r="R1073" s="23" t="s">
        <v>11471</v>
      </c>
      <c r="S1073" s="23" t="s">
        <v>11472</v>
      </c>
      <c r="T1073" s="37" t="s">
        <v>4074</v>
      </c>
      <c r="U1073" t="s">
        <v>15265</v>
      </c>
      <c r="V1073" s="237">
        <v>22</v>
      </c>
      <c r="W1073">
        <v>24</v>
      </c>
      <c r="X1073">
        <v>15</v>
      </c>
      <c r="Y1073">
        <v>45</v>
      </c>
      <c r="Z1073">
        <v>32</v>
      </c>
      <c r="AA1073">
        <v>14</v>
      </c>
      <c r="AC1073" s="26" t="str">
        <f t="shared" si="32"/>
        <v>22º24'15''</v>
      </c>
      <c r="AD1073" s="26" t="str">
        <f t="shared" si="33"/>
        <v>45º32'14''</v>
      </c>
    </row>
    <row r="1074" spans="1:30" ht="18" customHeight="1">
      <c r="A1074" s="23">
        <v>4322</v>
      </c>
      <c r="B1074" s="23">
        <v>4322</v>
      </c>
      <c r="C1074" s="3">
        <v>41155</v>
      </c>
      <c r="D1074" s="3">
        <v>41200</v>
      </c>
      <c r="E1074" s="23" t="s">
        <v>1321</v>
      </c>
      <c r="F1074" s="23" t="s">
        <v>1322</v>
      </c>
      <c r="G1074" s="23" t="s">
        <v>7078</v>
      </c>
      <c r="H1074" s="23" t="s">
        <v>9074</v>
      </c>
      <c r="I1074" s="3">
        <v>41204</v>
      </c>
      <c r="J1074" s="23" t="s">
        <v>7109</v>
      </c>
      <c r="K1074" s="23" t="s">
        <v>15421</v>
      </c>
      <c r="L1074" s="23" t="s">
        <v>7081</v>
      </c>
      <c r="M1074" s="23" t="s">
        <v>7110</v>
      </c>
      <c r="N1074" s="23" t="s">
        <v>9075</v>
      </c>
      <c r="O1074" s="23" t="s">
        <v>6324</v>
      </c>
      <c r="P1074" s="3">
        <v>41213</v>
      </c>
      <c r="Q1074" s="23" t="s">
        <v>9317</v>
      </c>
      <c r="R1074" s="23" t="s">
        <v>11473</v>
      </c>
      <c r="S1074" s="23" t="s">
        <v>11474</v>
      </c>
      <c r="T1074" t="s">
        <v>4074</v>
      </c>
      <c r="U1074" t="s">
        <v>15164</v>
      </c>
      <c r="V1074" s="237">
        <v>21</v>
      </c>
      <c r="W1074">
        <v>47</v>
      </c>
      <c r="X1074">
        <v>5</v>
      </c>
      <c r="Y1074">
        <v>45</v>
      </c>
      <c r="Z1074">
        <v>58</v>
      </c>
      <c r="AA1074">
        <v>7</v>
      </c>
      <c r="AC1074" s="26" t="str">
        <f t="shared" si="32"/>
        <v>21º47'5''</v>
      </c>
      <c r="AD1074" s="26" t="str">
        <f t="shared" si="33"/>
        <v>45º58'7''</v>
      </c>
    </row>
    <row r="1075" spans="1:30" ht="18" customHeight="1">
      <c r="A1075" s="23">
        <v>4329</v>
      </c>
      <c r="B1075" s="23">
        <v>4329</v>
      </c>
      <c r="C1075" s="3">
        <v>41155</v>
      </c>
      <c r="D1075" s="3">
        <v>41200</v>
      </c>
      <c r="E1075" s="23" t="s">
        <v>1321</v>
      </c>
      <c r="F1075" s="23" t="s">
        <v>1322</v>
      </c>
      <c r="G1075" s="23" t="s">
        <v>7078</v>
      </c>
      <c r="H1075" s="23" t="s">
        <v>9076</v>
      </c>
      <c r="I1075" s="3">
        <v>41204</v>
      </c>
      <c r="J1075" s="23" t="s">
        <v>7111</v>
      </c>
      <c r="K1075" s="23" t="s">
        <v>7112</v>
      </c>
      <c r="L1075" s="23" t="s">
        <v>7081</v>
      </c>
      <c r="M1075" s="23" t="s">
        <v>7113</v>
      </c>
      <c r="N1075" s="23" t="s">
        <v>9077</v>
      </c>
      <c r="O1075" s="23" t="s">
        <v>6324</v>
      </c>
      <c r="P1075" s="3">
        <v>41212</v>
      </c>
      <c r="Q1075" s="23" t="s">
        <v>458</v>
      </c>
      <c r="R1075" s="23" t="s">
        <v>11475</v>
      </c>
      <c r="S1075" s="23" t="s">
        <v>11476</v>
      </c>
      <c r="T1075" s="37" t="s">
        <v>4074</v>
      </c>
      <c r="U1075" t="s">
        <v>15164</v>
      </c>
      <c r="V1075" s="237">
        <v>21</v>
      </c>
      <c r="W1075">
        <v>47</v>
      </c>
      <c r="X1075">
        <v>5</v>
      </c>
      <c r="Y1075">
        <v>45</v>
      </c>
      <c r="Z1075">
        <v>58</v>
      </c>
      <c r="AA1075">
        <v>8</v>
      </c>
      <c r="AC1075" s="26" t="str">
        <f t="shared" si="32"/>
        <v>21º47'5''</v>
      </c>
      <c r="AD1075" s="26" t="str">
        <f t="shared" si="33"/>
        <v>45º58'8''</v>
      </c>
    </row>
    <row r="1076" spans="1:30" ht="18" customHeight="1">
      <c r="A1076" s="23">
        <v>4306</v>
      </c>
      <c r="B1076" s="23">
        <v>4306</v>
      </c>
      <c r="C1076" s="3">
        <v>41155</v>
      </c>
      <c r="D1076" s="3">
        <v>41200</v>
      </c>
      <c r="E1076" s="23" t="s">
        <v>1321</v>
      </c>
      <c r="F1076" s="23" t="s">
        <v>1322</v>
      </c>
      <c r="G1076" s="23" t="s">
        <v>7114</v>
      </c>
      <c r="H1076" s="23" t="s">
        <v>12234</v>
      </c>
      <c r="I1076" s="3">
        <v>41197</v>
      </c>
      <c r="J1076" s="23" t="s">
        <v>7115</v>
      </c>
      <c r="K1076" s="23" t="s">
        <v>7116</v>
      </c>
      <c r="L1076" s="23" t="s">
        <v>7117</v>
      </c>
      <c r="M1076" s="23" t="s">
        <v>7118</v>
      </c>
      <c r="N1076" s="23" t="s">
        <v>12235</v>
      </c>
      <c r="O1076" s="23" t="s">
        <v>6324</v>
      </c>
      <c r="P1076" s="3">
        <v>41250</v>
      </c>
      <c r="Q1076" s="23" t="s">
        <v>458</v>
      </c>
      <c r="R1076" s="23" t="s">
        <v>12236</v>
      </c>
      <c r="S1076" s="23" t="s">
        <v>11477</v>
      </c>
      <c r="T1076" s="37" t="s">
        <v>4074</v>
      </c>
      <c r="U1076" t="s">
        <v>15150</v>
      </c>
      <c r="V1076" s="237">
        <v>21</v>
      </c>
      <c r="W1076">
        <v>39</v>
      </c>
      <c r="X1076">
        <v>50</v>
      </c>
      <c r="Y1076">
        <v>45</v>
      </c>
      <c r="Z1076">
        <v>43</v>
      </c>
      <c r="AA1076">
        <v>31</v>
      </c>
      <c r="AC1076" s="26" t="str">
        <f t="shared" si="32"/>
        <v>21º39'50''</v>
      </c>
      <c r="AD1076" s="26" t="str">
        <f t="shared" si="33"/>
        <v>45º43'31''</v>
      </c>
    </row>
    <row r="1077" spans="1:30" ht="18" customHeight="1">
      <c r="A1077" s="23">
        <v>4357</v>
      </c>
      <c r="B1077" s="23">
        <v>4357</v>
      </c>
      <c r="C1077" s="3">
        <v>41157</v>
      </c>
      <c r="D1077" s="3">
        <v>41202</v>
      </c>
      <c r="E1077" s="23" t="s">
        <v>1321</v>
      </c>
      <c r="F1077" s="23" t="s">
        <v>1322</v>
      </c>
      <c r="G1077" s="23" t="s">
        <v>7119</v>
      </c>
      <c r="H1077" s="23" t="s">
        <v>12237</v>
      </c>
      <c r="I1077" s="3">
        <v>41197</v>
      </c>
      <c r="J1077" s="23" t="s">
        <v>7120</v>
      </c>
      <c r="K1077" s="23" t="s">
        <v>7121</v>
      </c>
      <c r="L1077" s="23" t="s">
        <v>7122</v>
      </c>
      <c r="M1077" s="23" t="s">
        <v>7123</v>
      </c>
      <c r="N1077" s="23" t="s">
        <v>12238</v>
      </c>
      <c r="O1077" s="23" t="s">
        <v>7490</v>
      </c>
      <c r="P1077" s="3">
        <v>41254</v>
      </c>
      <c r="Q1077" s="23" t="s">
        <v>458</v>
      </c>
      <c r="R1077" s="23" t="s">
        <v>12239</v>
      </c>
      <c r="S1077" s="23" t="s">
        <v>11478</v>
      </c>
      <c r="T1077" s="37" t="s">
        <v>15024</v>
      </c>
      <c r="U1077" t="s">
        <v>15227</v>
      </c>
      <c r="V1077" s="237">
        <v>19</v>
      </c>
      <c r="W1077">
        <v>59</v>
      </c>
      <c r="X1077">
        <v>48</v>
      </c>
      <c r="Y1077">
        <v>44</v>
      </c>
      <c r="Z1077">
        <v>45</v>
      </c>
      <c r="AA1077">
        <v>54</v>
      </c>
      <c r="AC1077" s="26" t="str">
        <f t="shared" si="32"/>
        <v>19º59'48''</v>
      </c>
      <c r="AD1077" s="26" t="str">
        <f t="shared" si="33"/>
        <v>44º45'54''</v>
      </c>
    </row>
    <row r="1078" spans="1:30" ht="18" customHeight="1">
      <c r="A1078" s="23">
        <v>4305</v>
      </c>
      <c r="B1078" s="23">
        <v>4305</v>
      </c>
      <c r="C1078" s="3">
        <v>41155</v>
      </c>
      <c r="D1078" s="3">
        <v>41200</v>
      </c>
      <c r="E1078" s="23" t="s">
        <v>1321</v>
      </c>
      <c r="F1078" s="23" t="s">
        <v>1322</v>
      </c>
      <c r="G1078" s="23" t="s">
        <v>7114</v>
      </c>
      <c r="H1078" s="23" t="s">
        <v>12090</v>
      </c>
      <c r="I1078" s="3">
        <v>41197</v>
      </c>
      <c r="J1078" s="23" t="s">
        <v>7124</v>
      </c>
      <c r="K1078" s="23" t="s">
        <v>7125</v>
      </c>
      <c r="L1078" s="23" t="s">
        <v>7117</v>
      </c>
      <c r="M1078" s="23" t="s">
        <v>7126</v>
      </c>
      <c r="N1078" s="23" t="s">
        <v>12240</v>
      </c>
      <c r="O1078" s="23" t="s">
        <v>6324</v>
      </c>
      <c r="P1078" s="3">
        <v>41249</v>
      </c>
      <c r="Q1078" s="23" t="s">
        <v>458</v>
      </c>
      <c r="R1078" s="23" t="s">
        <v>12091</v>
      </c>
      <c r="S1078" s="23" t="s">
        <v>11479</v>
      </c>
      <c r="T1078" s="37" t="s">
        <v>15024</v>
      </c>
      <c r="U1078" t="s">
        <v>15116</v>
      </c>
      <c r="V1078" s="237">
        <v>21</v>
      </c>
      <c r="W1078">
        <v>33</v>
      </c>
      <c r="X1078">
        <v>33</v>
      </c>
      <c r="Y1078">
        <v>45</v>
      </c>
      <c r="Z1078">
        <v>43</v>
      </c>
      <c r="AA1078">
        <v>42</v>
      </c>
      <c r="AC1078" s="26" t="str">
        <f t="shared" si="32"/>
        <v>21º33'33''</v>
      </c>
      <c r="AD1078" s="26" t="str">
        <f t="shared" si="33"/>
        <v>45º43'42''</v>
      </c>
    </row>
    <row r="1079" spans="1:30" ht="18" customHeight="1">
      <c r="A1079" s="23">
        <v>4328</v>
      </c>
      <c r="B1079" s="23">
        <v>4328</v>
      </c>
      <c r="C1079" s="3">
        <v>41155</v>
      </c>
      <c r="D1079" s="3">
        <v>41200</v>
      </c>
      <c r="E1079" s="23" t="s">
        <v>1321</v>
      </c>
      <c r="F1079" s="23" t="s">
        <v>1322</v>
      </c>
      <c r="G1079" s="23" t="s">
        <v>7078</v>
      </c>
      <c r="H1079" s="23" t="s">
        <v>9078</v>
      </c>
      <c r="I1079" s="3">
        <v>41204</v>
      </c>
      <c r="J1079" s="23" t="s">
        <v>7127</v>
      </c>
      <c r="K1079" s="23" t="s">
        <v>7128</v>
      </c>
      <c r="L1079" s="23" t="s">
        <v>7081</v>
      </c>
      <c r="M1079" s="23" t="s">
        <v>7129</v>
      </c>
      <c r="N1079" s="23" t="s">
        <v>9079</v>
      </c>
      <c r="O1079" s="23" t="s">
        <v>6324</v>
      </c>
      <c r="P1079" s="3">
        <v>41211</v>
      </c>
      <c r="Q1079" s="23" t="s">
        <v>458</v>
      </c>
      <c r="R1079" s="23" t="s">
        <v>11480</v>
      </c>
      <c r="S1079" s="23" t="s">
        <v>11481</v>
      </c>
      <c r="T1079" s="37" t="s">
        <v>4074</v>
      </c>
      <c r="U1079" t="s">
        <v>15164</v>
      </c>
      <c r="V1079" s="237">
        <v>21</v>
      </c>
      <c r="W1079">
        <v>47</v>
      </c>
      <c r="X1079">
        <v>4</v>
      </c>
      <c r="Y1079">
        <v>45</v>
      </c>
      <c r="Z1079">
        <v>58</v>
      </c>
      <c r="AA1079">
        <v>6</v>
      </c>
      <c r="AC1079" s="26" t="str">
        <f t="shared" si="32"/>
        <v>21º47'4''</v>
      </c>
      <c r="AD1079" s="26" t="str">
        <f t="shared" si="33"/>
        <v>45º58'6''</v>
      </c>
    </row>
    <row r="1080" spans="1:30" ht="18" customHeight="1">
      <c r="A1080" s="23">
        <v>4356</v>
      </c>
      <c r="B1080" s="23">
        <v>4356</v>
      </c>
      <c r="C1080" s="3">
        <v>41157</v>
      </c>
      <c r="D1080" s="3">
        <v>41202</v>
      </c>
      <c r="E1080" s="23" t="s">
        <v>1321</v>
      </c>
      <c r="F1080" s="23" t="s">
        <v>1322</v>
      </c>
      <c r="G1080" s="23" t="s">
        <v>7119</v>
      </c>
      <c r="H1080" s="23" t="s">
        <v>12241</v>
      </c>
      <c r="I1080" s="3">
        <v>41197</v>
      </c>
      <c r="J1080" s="23" t="s">
        <v>7130</v>
      </c>
      <c r="K1080" s="23" t="s">
        <v>7131</v>
      </c>
      <c r="L1080" s="23" t="s">
        <v>7122</v>
      </c>
      <c r="M1080" s="23" t="s">
        <v>7132</v>
      </c>
      <c r="N1080" s="23" t="s">
        <v>12769</v>
      </c>
      <c r="O1080" s="23" t="s">
        <v>7490</v>
      </c>
      <c r="P1080" s="3">
        <v>41255</v>
      </c>
      <c r="Q1080" s="23" t="s">
        <v>458</v>
      </c>
      <c r="R1080" s="23" t="s">
        <v>12242</v>
      </c>
      <c r="S1080" s="23" t="s">
        <v>11482</v>
      </c>
      <c r="T1080" s="37" t="s">
        <v>15024</v>
      </c>
      <c r="U1080" t="s">
        <v>15116</v>
      </c>
      <c r="V1080" s="237">
        <v>20</v>
      </c>
      <c r="W1080">
        <v>2</v>
      </c>
      <c r="X1080">
        <v>38</v>
      </c>
      <c r="Y1080">
        <v>44</v>
      </c>
      <c r="Z1080">
        <v>48</v>
      </c>
      <c r="AA1080">
        <v>0</v>
      </c>
      <c r="AC1080" s="26" t="str">
        <f t="shared" si="32"/>
        <v>20º2'38''</v>
      </c>
      <c r="AD1080" s="26" t="str">
        <f t="shared" si="33"/>
        <v>44º48'0''</v>
      </c>
    </row>
    <row r="1081" spans="1:30" ht="18" customHeight="1">
      <c r="A1081" s="23">
        <v>4320</v>
      </c>
      <c r="B1081" s="23">
        <v>4320</v>
      </c>
      <c r="C1081" s="3">
        <v>41155</v>
      </c>
      <c r="D1081" s="3">
        <v>41254</v>
      </c>
      <c r="E1081" s="23" t="s">
        <v>1321</v>
      </c>
      <c r="F1081" s="23" t="s">
        <v>1322</v>
      </c>
      <c r="G1081" s="23" t="s">
        <v>5516</v>
      </c>
      <c r="H1081" s="23" t="s">
        <v>12243</v>
      </c>
      <c r="I1081" s="3">
        <v>41236</v>
      </c>
      <c r="J1081" s="23" t="s">
        <v>7133</v>
      </c>
      <c r="K1081" s="23" t="s">
        <v>9318</v>
      </c>
      <c r="L1081" s="23" t="s">
        <v>4662</v>
      </c>
      <c r="M1081" s="23" t="s">
        <v>9023</v>
      </c>
      <c r="N1081" s="23" t="s">
        <v>12244</v>
      </c>
      <c r="O1081" s="23" t="s">
        <v>628</v>
      </c>
      <c r="P1081" s="3">
        <v>41254</v>
      </c>
      <c r="Q1081" s="37" t="s">
        <v>9319</v>
      </c>
      <c r="R1081" s="23" t="s">
        <v>12245</v>
      </c>
      <c r="S1081" s="23" t="s">
        <v>11483</v>
      </c>
      <c r="T1081" t="s">
        <v>15024</v>
      </c>
      <c r="U1081" t="s">
        <v>15109</v>
      </c>
      <c r="V1081" s="237">
        <v>21</v>
      </c>
      <c r="W1081">
        <v>39</v>
      </c>
      <c r="X1081">
        <v>39</v>
      </c>
      <c r="Y1081">
        <v>42</v>
      </c>
      <c r="Z1081">
        <v>20</v>
      </c>
      <c r="AA1081">
        <v>57</v>
      </c>
      <c r="AC1081" s="26" t="str">
        <f t="shared" si="32"/>
        <v>21º39'39''</v>
      </c>
      <c r="AD1081" s="26" t="str">
        <f t="shared" si="33"/>
        <v>42º20'57''</v>
      </c>
    </row>
    <row r="1082" spans="1:30" ht="18" customHeight="1">
      <c r="A1082" s="23">
        <v>4319</v>
      </c>
      <c r="B1082" s="23">
        <v>4319</v>
      </c>
      <c r="C1082" s="3">
        <v>41155</v>
      </c>
      <c r="D1082" s="3">
        <v>41207</v>
      </c>
      <c r="E1082" s="23" t="s">
        <v>1321</v>
      </c>
      <c r="F1082" s="23" t="s">
        <v>1322</v>
      </c>
      <c r="G1082" s="23" t="s">
        <v>5516</v>
      </c>
      <c r="H1082" s="23" t="s">
        <v>12246</v>
      </c>
      <c r="I1082" s="3">
        <v>41236</v>
      </c>
      <c r="J1082" s="23" t="s">
        <v>7134</v>
      </c>
      <c r="K1082" s="23" t="s">
        <v>9024</v>
      </c>
      <c r="L1082" s="23" t="s">
        <v>4662</v>
      </c>
      <c r="M1082" s="23" t="s">
        <v>9025</v>
      </c>
      <c r="N1082" s="23" t="s">
        <v>12770</v>
      </c>
      <c r="O1082" s="23" t="s">
        <v>1346</v>
      </c>
      <c r="P1082" s="3">
        <v>41255</v>
      </c>
      <c r="Q1082" s="37" t="s">
        <v>9026</v>
      </c>
      <c r="R1082" s="23" t="s">
        <v>12247</v>
      </c>
      <c r="S1082" s="23" t="s">
        <v>11484</v>
      </c>
      <c r="T1082" t="s">
        <v>4074</v>
      </c>
      <c r="U1082" t="s">
        <v>15067</v>
      </c>
      <c r="V1082" s="237">
        <v>21</v>
      </c>
      <c r="W1082">
        <v>39</v>
      </c>
      <c r="X1082">
        <v>24</v>
      </c>
      <c r="Y1082">
        <v>42</v>
      </c>
      <c r="Z1082">
        <v>20</v>
      </c>
      <c r="AA1082">
        <v>49</v>
      </c>
      <c r="AC1082" s="26" t="str">
        <f t="shared" si="32"/>
        <v>21º39'24''</v>
      </c>
      <c r="AD1082" s="26" t="str">
        <f t="shared" si="33"/>
        <v>42º20'49''</v>
      </c>
    </row>
    <row r="1083" spans="1:30" ht="18" customHeight="1">
      <c r="A1083" s="23">
        <v>4339</v>
      </c>
      <c r="B1083" s="23">
        <v>4339</v>
      </c>
      <c r="C1083" s="3">
        <v>41155</v>
      </c>
      <c r="D1083" s="3">
        <v>41200</v>
      </c>
      <c r="E1083" s="23" t="s">
        <v>1321</v>
      </c>
      <c r="F1083" s="23" t="s">
        <v>1555</v>
      </c>
      <c r="G1083" s="23" t="s">
        <v>7135</v>
      </c>
      <c r="H1083" s="23" t="s">
        <v>12092</v>
      </c>
      <c r="I1083" s="3">
        <v>41248</v>
      </c>
      <c r="J1083" s="23" t="s">
        <v>7136</v>
      </c>
      <c r="K1083" s="23" t="s">
        <v>7137</v>
      </c>
      <c r="L1083" s="23" t="s">
        <v>7138</v>
      </c>
      <c r="M1083" s="23" t="s">
        <v>7139</v>
      </c>
      <c r="N1083" s="23" t="s">
        <v>13739</v>
      </c>
      <c r="O1083" s="23" t="s">
        <v>3785</v>
      </c>
      <c r="P1083" s="3">
        <v>41276</v>
      </c>
      <c r="Q1083" s="23" t="s">
        <v>458</v>
      </c>
      <c r="R1083" s="23" t="s">
        <v>12093</v>
      </c>
      <c r="S1083" s="23" t="s">
        <v>11485</v>
      </c>
      <c r="T1083" s="37" t="s">
        <v>4074</v>
      </c>
      <c r="U1083" s="23" t="s">
        <v>458</v>
      </c>
      <c r="V1083" s="237">
        <v>19</v>
      </c>
      <c r="W1083">
        <v>59</v>
      </c>
      <c r="X1083">
        <v>58</v>
      </c>
      <c r="Y1083">
        <v>43</v>
      </c>
      <c r="Z1083">
        <v>46</v>
      </c>
      <c r="AA1083">
        <v>59</v>
      </c>
      <c r="AC1083" s="26" t="str">
        <f t="shared" si="32"/>
        <v>19º59'58''</v>
      </c>
      <c r="AD1083" s="26" t="str">
        <f t="shared" si="33"/>
        <v>43º46'59''</v>
      </c>
    </row>
    <row r="1084" spans="1:30" ht="18" customHeight="1">
      <c r="A1084" s="23">
        <v>4355</v>
      </c>
      <c r="B1084" s="23">
        <v>4355</v>
      </c>
      <c r="C1084" s="3">
        <v>41157</v>
      </c>
      <c r="D1084" s="3">
        <v>41202</v>
      </c>
      <c r="E1084" s="23" t="s">
        <v>1321</v>
      </c>
      <c r="F1084" s="23" t="s">
        <v>1322</v>
      </c>
      <c r="G1084" s="23" t="s">
        <v>7119</v>
      </c>
      <c r="H1084" s="23" t="s">
        <v>12248</v>
      </c>
      <c r="I1084" s="3">
        <v>41197</v>
      </c>
      <c r="J1084" s="23" t="s">
        <v>7130</v>
      </c>
      <c r="K1084" s="23" t="s">
        <v>7140</v>
      </c>
      <c r="L1084" s="23" t="s">
        <v>7122</v>
      </c>
      <c r="M1084" s="23" t="s">
        <v>7132</v>
      </c>
      <c r="N1084" s="23" t="s">
        <v>12771</v>
      </c>
      <c r="O1084" s="23" t="s">
        <v>7487</v>
      </c>
      <c r="P1084" s="3">
        <v>41256</v>
      </c>
      <c r="Q1084" s="23" t="s">
        <v>458</v>
      </c>
      <c r="R1084" s="23" t="s">
        <v>12249</v>
      </c>
      <c r="S1084" s="23" t="s">
        <v>11486</v>
      </c>
      <c r="T1084" s="37" t="s">
        <v>4074</v>
      </c>
      <c r="U1084" t="s">
        <v>15216</v>
      </c>
      <c r="V1084" s="237">
        <v>19</v>
      </c>
      <c r="W1084">
        <v>52</v>
      </c>
      <c r="X1084">
        <v>43</v>
      </c>
      <c r="Y1084">
        <v>44</v>
      </c>
      <c r="Z1084">
        <v>51</v>
      </c>
      <c r="AA1084">
        <v>55</v>
      </c>
      <c r="AC1084" s="26" t="str">
        <f t="shared" si="32"/>
        <v>19º52'43''</v>
      </c>
      <c r="AD1084" s="26" t="str">
        <f t="shared" si="33"/>
        <v>44º51'55''</v>
      </c>
    </row>
    <row r="1085" spans="1:30" ht="18" customHeight="1">
      <c r="A1085" s="23">
        <v>4338</v>
      </c>
      <c r="B1085" s="23">
        <v>4338</v>
      </c>
      <c r="C1085" s="3">
        <v>41155</v>
      </c>
      <c r="D1085" s="3">
        <v>41200</v>
      </c>
      <c r="E1085" s="23" t="s">
        <v>1321</v>
      </c>
      <c r="F1085" s="23" t="s">
        <v>1555</v>
      </c>
      <c r="G1085" s="23" t="s">
        <v>7135</v>
      </c>
      <c r="H1085" s="23" t="s">
        <v>12772</v>
      </c>
      <c r="I1085" s="3">
        <v>41256</v>
      </c>
      <c r="J1085" s="23" t="s">
        <v>7136</v>
      </c>
      <c r="K1085" s="23" t="s">
        <v>11999</v>
      </c>
      <c r="L1085" s="23" t="s">
        <v>7138</v>
      </c>
      <c r="M1085" s="23" t="s">
        <v>7139</v>
      </c>
      <c r="N1085" s="23" t="s">
        <v>12773</v>
      </c>
      <c r="O1085" s="23" t="s">
        <v>3802</v>
      </c>
      <c r="P1085" s="3">
        <v>41256</v>
      </c>
      <c r="Q1085" s="23" t="s">
        <v>458</v>
      </c>
      <c r="R1085" s="23" t="s">
        <v>12774</v>
      </c>
      <c r="S1085" s="23" t="s">
        <v>12775</v>
      </c>
      <c r="T1085" s="37" t="s">
        <v>15024</v>
      </c>
      <c r="U1085" s="37" t="s">
        <v>15212</v>
      </c>
      <c r="V1085" s="237">
        <v>19</v>
      </c>
      <c r="W1085">
        <v>58</v>
      </c>
      <c r="X1085">
        <v>2</v>
      </c>
      <c r="Y1085">
        <v>43</v>
      </c>
      <c r="Z1085">
        <v>48</v>
      </c>
      <c r="AA1085">
        <v>25</v>
      </c>
      <c r="AC1085" s="26" t="str">
        <f t="shared" si="32"/>
        <v>19º58'2''</v>
      </c>
      <c r="AD1085" s="26" t="str">
        <f t="shared" si="33"/>
        <v>43º48'25''</v>
      </c>
    </row>
    <row r="1086" spans="1:30" ht="18" customHeight="1">
      <c r="A1086" s="23">
        <v>4337</v>
      </c>
      <c r="B1086" s="23">
        <v>4337</v>
      </c>
      <c r="C1086" s="3">
        <v>41155</v>
      </c>
      <c r="D1086" s="3">
        <v>41200</v>
      </c>
      <c r="E1086" s="23" t="s">
        <v>1321</v>
      </c>
      <c r="F1086" s="23" t="s">
        <v>1555</v>
      </c>
      <c r="G1086" s="23" t="s">
        <v>7135</v>
      </c>
      <c r="H1086" s="23" t="s">
        <v>12000</v>
      </c>
      <c r="I1086" s="3">
        <v>41247</v>
      </c>
      <c r="J1086" s="23" t="s">
        <v>7136</v>
      </c>
      <c r="K1086" s="23" t="s">
        <v>7141</v>
      </c>
      <c r="L1086" s="23" t="s">
        <v>7138</v>
      </c>
      <c r="M1086" s="23" t="s">
        <v>7139</v>
      </c>
      <c r="N1086" s="23" t="s">
        <v>12001</v>
      </c>
      <c r="O1086" s="23" t="s">
        <v>3785</v>
      </c>
      <c r="P1086" s="3">
        <v>41247</v>
      </c>
      <c r="Q1086" s="23" t="s">
        <v>458</v>
      </c>
      <c r="R1086" s="23" t="s">
        <v>12002</v>
      </c>
      <c r="S1086" s="23" t="s">
        <v>11487</v>
      </c>
      <c r="T1086" s="37" t="s">
        <v>4074</v>
      </c>
      <c r="U1086" t="s">
        <v>15266</v>
      </c>
      <c r="V1086" s="237">
        <v>20</v>
      </c>
      <c r="W1086">
        <v>0</v>
      </c>
      <c r="X1086">
        <v>0</v>
      </c>
      <c r="Y1086">
        <v>43</v>
      </c>
      <c r="Z1086">
        <v>46</v>
      </c>
      <c r="AA1086">
        <v>59</v>
      </c>
      <c r="AC1086" s="26" t="str">
        <f t="shared" si="32"/>
        <v>20º0'0''</v>
      </c>
      <c r="AD1086" s="26" t="str">
        <f t="shared" si="33"/>
        <v>43º46'59''</v>
      </c>
    </row>
    <row r="1087" spans="1:30" ht="18" customHeight="1">
      <c r="A1087" s="23">
        <v>4354</v>
      </c>
      <c r="B1087" s="23">
        <v>4354</v>
      </c>
      <c r="C1087" s="3">
        <v>41157</v>
      </c>
      <c r="D1087" s="3">
        <v>41202</v>
      </c>
      <c r="E1087" s="23" t="s">
        <v>1321</v>
      </c>
      <c r="F1087" s="23" t="s">
        <v>1322</v>
      </c>
      <c r="G1087" s="23" t="s">
        <v>7119</v>
      </c>
      <c r="H1087" s="23" t="s">
        <v>12250</v>
      </c>
      <c r="I1087" s="3">
        <v>41197</v>
      </c>
      <c r="J1087" s="23" t="s">
        <v>7142</v>
      </c>
      <c r="K1087" s="23" t="s">
        <v>7143</v>
      </c>
      <c r="L1087" s="23" t="s">
        <v>7122</v>
      </c>
      <c r="M1087" s="23" t="s">
        <v>7132</v>
      </c>
      <c r="N1087" s="23" t="s">
        <v>12776</v>
      </c>
      <c r="O1087" s="23" t="s">
        <v>7490</v>
      </c>
      <c r="P1087" s="3">
        <v>41255</v>
      </c>
      <c r="Q1087" s="23" t="s">
        <v>458</v>
      </c>
      <c r="R1087" s="23" t="s">
        <v>12251</v>
      </c>
      <c r="S1087" s="23" t="s">
        <v>11488</v>
      </c>
      <c r="T1087" s="37" t="s">
        <v>15024</v>
      </c>
      <c r="U1087" t="s">
        <v>15043</v>
      </c>
      <c r="V1087" s="237">
        <v>20</v>
      </c>
      <c r="W1087">
        <v>2</v>
      </c>
      <c r="X1087">
        <v>43</v>
      </c>
      <c r="Y1087">
        <v>44</v>
      </c>
      <c r="Z1087">
        <v>50</v>
      </c>
      <c r="AA1087">
        <v>27</v>
      </c>
      <c r="AC1087" s="26" t="str">
        <f t="shared" si="32"/>
        <v>20º2'43''</v>
      </c>
      <c r="AD1087" s="26" t="str">
        <f t="shared" si="33"/>
        <v>44º50'27''</v>
      </c>
    </row>
    <row r="1088" spans="1:30" ht="18" customHeight="1">
      <c r="A1088" s="23">
        <v>4353</v>
      </c>
      <c r="B1088" s="23">
        <v>4353</v>
      </c>
      <c r="C1088" s="3">
        <v>41157</v>
      </c>
      <c r="D1088" s="3">
        <v>41202</v>
      </c>
      <c r="E1088" s="23" t="s">
        <v>1321</v>
      </c>
      <c r="F1088" s="23" t="s">
        <v>1322</v>
      </c>
      <c r="G1088" s="23" t="s">
        <v>7119</v>
      </c>
      <c r="H1088" s="23" t="s">
        <v>12252</v>
      </c>
      <c r="I1088" s="3">
        <v>41197</v>
      </c>
      <c r="J1088" s="23" t="s">
        <v>7144</v>
      </c>
      <c r="K1088" s="23" t="s">
        <v>7145</v>
      </c>
      <c r="L1088" s="23" t="s">
        <v>7122</v>
      </c>
      <c r="M1088" s="23" t="s">
        <v>7132</v>
      </c>
      <c r="N1088" s="23" t="s">
        <v>12777</v>
      </c>
      <c r="O1088" s="23" t="s">
        <v>7487</v>
      </c>
      <c r="P1088" s="3">
        <v>41255</v>
      </c>
      <c r="Q1088" s="23" t="s">
        <v>458</v>
      </c>
      <c r="R1088" s="23" t="s">
        <v>12253</v>
      </c>
      <c r="S1088" s="23" t="s">
        <v>11489</v>
      </c>
      <c r="T1088" s="37" t="s">
        <v>4074</v>
      </c>
      <c r="U1088" t="s">
        <v>15267</v>
      </c>
      <c r="V1088" s="237">
        <v>20</v>
      </c>
      <c r="W1088">
        <v>2</v>
      </c>
      <c r="X1088">
        <v>43</v>
      </c>
      <c r="Y1088">
        <v>44</v>
      </c>
      <c r="Z1088">
        <v>50</v>
      </c>
      <c r="AA1088">
        <v>27</v>
      </c>
      <c r="AC1088" s="26" t="str">
        <f t="shared" si="32"/>
        <v>20º2'43''</v>
      </c>
      <c r="AD1088" s="26" t="str">
        <f t="shared" si="33"/>
        <v>44º50'27''</v>
      </c>
    </row>
    <row r="1089" spans="1:30" ht="18" customHeight="1">
      <c r="A1089" s="23">
        <v>4352</v>
      </c>
      <c r="B1089" s="23">
        <v>4352</v>
      </c>
      <c r="C1089" s="3">
        <v>41157</v>
      </c>
      <c r="D1089" s="3">
        <v>41204</v>
      </c>
      <c r="E1089" s="23" t="s">
        <v>1321</v>
      </c>
      <c r="F1089" s="23" t="s">
        <v>1322</v>
      </c>
      <c r="G1089" s="23" t="s">
        <v>7119</v>
      </c>
      <c r="H1089" s="23" t="s">
        <v>12254</v>
      </c>
      <c r="I1089" s="3">
        <v>41213</v>
      </c>
      <c r="J1089" s="23" t="s">
        <v>7146</v>
      </c>
      <c r="K1089" s="23" t="s">
        <v>8713</v>
      </c>
      <c r="L1089" s="23" t="s">
        <v>7122</v>
      </c>
      <c r="M1089" s="23" t="s">
        <v>7147</v>
      </c>
      <c r="N1089" s="23" t="s">
        <v>12778</v>
      </c>
      <c r="O1089" s="23" t="s">
        <v>7490</v>
      </c>
      <c r="P1089" s="3">
        <v>41256</v>
      </c>
      <c r="Q1089" s="37" t="s">
        <v>8714</v>
      </c>
      <c r="R1089" s="23" t="s">
        <v>12255</v>
      </c>
      <c r="S1089" s="23" t="s">
        <v>11490</v>
      </c>
      <c r="T1089" t="s">
        <v>4074</v>
      </c>
      <c r="U1089" t="s">
        <v>15164</v>
      </c>
      <c r="V1089" s="237">
        <v>19</v>
      </c>
      <c r="W1089">
        <v>58</v>
      </c>
      <c r="X1089">
        <v>34</v>
      </c>
      <c r="Y1089">
        <v>44</v>
      </c>
      <c r="Z1089">
        <v>50</v>
      </c>
      <c r="AA1089">
        <v>56</v>
      </c>
      <c r="AC1089" s="26" t="str">
        <f t="shared" si="32"/>
        <v>19º58'34''</v>
      </c>
      <c r="AD1089" s="26" t="str">
        <f t="shared" si="33"/>
        <v>44º50'56''</v>
      </c>
    </row>
    <row r="1090" spans="1:30" ht="18" customHeight="1">
      <c r="A1090" s="23">
        <v>4351</v>
      </c>
      <c r="B1090" s="23">
        <v>4351</v>
      </c>
      <c r="C1090" s="3">
        <v>41157</v>
      </c>
      <c r="D1090" s="3">
        <v>41202</v>
      </c>
      <c r="E1090" s="23" t="s">
        <v>1321</v>
      </c>
      <c r="F1090" s="23" t="s">
        <v>1322</v>
      </c>
      <c r="G1090" s="23" t="s">
        <v>7119</v>
      </c>
      <c r="H1090" s="23" t="s">
        <v>12256</v>
      </c>
      <c r="I1090" s="3">
        <v>41197</v>
      </c>
      <c r="J1090" s="23" t="s">
        <v>7148</v>
      </c>
      <c r="K1090" s="23" t="s">
        <v>7149</v>
      </c>
      <c r="L1090" s="23" t="s">
        <v>7122</v>
      </c>
      <c r="M1090" s="23" t="s">
        <v>7150</v>
      </c>
      <c r="N1090" s="23" t="s">
        <v>12919</v>
      </c>
      <c r="O1090" s="23" t="s">
        <v>7490</v>
      </c>
      <c r="P1090" s="3">
        <v>41256</v>
      </c>
      <c r="Q1090" s="23" t="s">
        <v>458</v>
      </c>
      <c r="R1090" s="23" t="s">
        <v>12257</v>
      </c>
      <c r="S1090" s="23" t="s">
        <v>12258</v>
      </c>
      <c r="T1090" s="37" t="s">
        <v>4074</v>
      </c>
      <c r="U1090" t="s">
        <v>15268</v>
      </c>
      <c r="V1090" s="237">
        <v>19</v>
      </c>
      <c r="W1090">
        <v>59</v>
      </c>
      <c r="X1090">
        <v>11</v>
      </c>
      <c r="Y1090">
        <v>44</v>
      </c>
      <c r="Z1090">
        <v>50</v>
      </c>
      <c r="AA1090">
        <v>55</v>
      </c>
      <c r="AC1090" s="26" t="str">
        <f t="shared" si="32"/>
        <v>19º59'11''</v>
      </c>
      <c r="AD1090" s="26" t="str">
        <f t="shared" si="33"/>
        <v>44º50'55''</v>
      </c>
    </row>
    <row r="1091" spans="1:30" ht="18" customHeight="1">
      <c r="A1091" s="23">
        <v>4350</v>
      </c>
      <c r="B1091" s="23">
        <v>4350</v>
      </c>
      <c r="C1091" s="3">
        <v>41157</v>
      </c>
      <c r="D1091" s="3">
        <v>41202</v>
      </c>
      <c r="E1091" s="23" t="s">
        <v>1321</v>
      </c>
      <c r="F1091" s="23" t="s">
        <v>1322</v>
      </c>
      <c r="G1091" s="23" t="s">
        <v>7119</v>
      </c>
      <c r="H1091" s="23" t="s">
        <v>12259</v>
      </c>
      <c r="I1091" s="3">
        <v>41197</v>
      </c>
      <c r="J1091" s="23" t="s">
        <v>7151</v>
      </c>
      <c r="K1091" s="23" t="s">
        <v>7152</v>
      </c>
      <c r="L1091" s="23" t="s">
        <v>7122</v>
      </c>
      <c r="M1091" s="23" t="s">
        <v>7153</v>
      </c>
      <c r="N1091" s="23" t="s">
        <v>12260</v>
      </c>
      <c r="O1091" s="23" t="s">
        <v>7487</v>
      </c>
      <c r="P1091" s="3">
        <v>41253</v>
      </c>
      <c r="Q1091" s="23" t="s">
        <v>458</v>
      </c>
      <c r="R1091" s="23" t="s">
        <v>12261</v>
      </c>
      <c r="S1091" s="23" t="s">
        <v>11491</v>
      </c>
      <c r="T1091" s="37" t="s">
        <v>15024</v>
      </c>
      <c r="U1091" t="s">
        <v>15159</v>
      </c>
      <c r="V1091" s="237">
        <v>19</v>
      </c>
      <c r="W1091">
        <v>59</v>
      </c>
      <c r="X1091">
        <v>15</v>
      </c>
      <c r="Y1091">
        <v>44</v>
      </c>
      <c r="Z1091">
        <v>51</v>
      </c>
      <c r="AA1091">
        <v>50</v>
      </c>
      <c r="AC1091" s="26" t="str">
        <f t="shared" ref="AC1091:AC1154" si="34">CONCATENATE(V1091,"º",W1091,"'",X1091,"''")</f>
        <v>19º59'15''</v>
      </c>
      <c r="AD1091" s="26" t="str">
        <f t="shared" ref="AD1091:AD1154" si="35">CONCATENATE(Y1091,"º",Z1091,"'",AA1091,"''")</f>
        <v>44º51'50''</v>
      </c>
    </row>
    <row r="1092" spans="1:30" ht="18" customHeight="1">
      <c r="A1092" s="23">
        <v>4349</v>
      </c>
      <c r="B1092" s="23">
        <v>4349</v>
      </c>
      <c r="C1092" s="3">
        <v>41157</v>
      </c>
      <c r="D1092" s="3">
        <v>41202</v>
      </c>
      <c r="E1092" s="23" t="s">
        <v>1330</v>
      </c>
      <c r="F1092" s="23" t="s">
        <v>1322</v>
      </c>
      <c r="G1092" s="23" t="s">
        <v>3356</v>
      </c>
      <c r="H1092" s="23" t="s">
        <v>458</v>
      </c>
      <c r="I1092" s="3">
        <v>41251</v>
      </c>
      <c r="J1092" s="23" t="s">
        <v>7154</v>
      </c>
      <c r="K1092" s="23" t="s">
        <v>7155</v>
      </c>
      <c r="L1092" s="23" t="s">
        <v>4732</v>
      </c>
      <c r="M1092" s="23" t="s">
        <v>7156</v>
      </c>
      <c r="N1092" s="23" t="s">
        <v>458</v>
      </c>
      <c r="O1092" s="23" t="s">
        <v>458</v>
      </c>
      <c r="P1092" s="23" t="s">
        <v>458</v>
      </c>
      <c r="Q1092" s="23" t="s">
        <v>13797</v>
      </c>
      <c r="R1092" s="23" t="s">
        <v>458</v>
      </c>
      <c r="S1092" s="23" t="s">
        <v>11492</v>
      </c>
      <c r="T1092" s="37" t="s">
        <v>15024</v>
      </c>
      <c r="U1092" s="37" t="s">
        <v>458</v>
      </c>
      <c r="V1092" s="237" t="s">
        <v>458</v>
      </c>
      <c r="W1092" s="23" t="s">
        <v>458</v>
      </c>
      <c r="X1092" s="23" t="s">
        <v>458</v>
      </c>
      <c r="Y1092" s="23" t="s">
        <v>458</v>
      </c>
      <c r="Z1092" s="23" t="s">
        <v>458</v>
      </c>
      <c r="AA1092" s="23" t="s">
        <v>458</v>
      </c>
      <c r="AC1092" s="26" t="str">
        <f t="shared" si="34"/>
        <v>-º-'-''</v>
      </c>
      <c r="AD1092" s="26" t="str">
        <f t="shared" si="35"/>
        <v>-º-'-''</v>
      </c>
    </row>
    <row r="1093" spans="1:30" ht="18" customHeight="1">
      <c r="A1093" s="23">
        <v>4348</v>
      </c>
      <c r="B1093" s="23">
        <v>4348</v>
      </c>
      <c r="C1093" s="3">
        <v>41157</v>
      </c>
      <c r="D1093" s="3">
        <v>41202</v>
      </c>
      <c r="E1093" s="23" t="s">
        <v>1321</v>
      </c>
      <c r="F1093" s="23" t="s">
        <v>1322</v>
      </c>
      <c r="G1093" s="23" t="s">
        <v>3356</v>
      </c>
      <c r="H1093" s="23" t="s">
        <v>13740</v>
      </c>
      <c r="I1093" s="3">
        <v>41251</v>
      </c>
      <c r="J1093" s="23" t="s">
        <v>7157</v>
      </c>
      <c r="K1093" s="23" t="s">
        <v>7158</v>
      </c>
      <c r="L1093" s="23" t="s">
        <v>4732</v>
      </c>
      <c r="M1093" s="23" t="s">
        <v>7159</v>
      </c>
      <c r="N1093" s="23" t="s">
        <v>13741</v>
      </c>
      <c r="O1093" s="23" t="s">
        <v>13716</v>
      </c>
      <c r="P1093" s="3">
        <v>41277</v>
      </c>
      <c r="Q1093" s="23" t="s">
        <v>458</v>
      </c>
      <c r="R1093" s="23" t="s">
        <v>13742</v>
      </c>
      <c r="S1093" s="23" t="s">
        <v>11493</v>
      </c>
      <c r="T1093" s="37" t="s">
        <v>4074</v>
      </c>
      <c r="U1093" s="37" t="s">
        <v>15098</v>
      </c>
      <c r="V1093" s="237">
        <v>20</v>
      </c>
      <c r="W1093">
        <v>54</v>
      </c>
      <c r="X1093">
        <v>55</v>
      </c>
      <c r="Y1093">
        <v>42</v>
      </c>
      <c r="Z1093">
        <v>50</v>
      </c>
      <c r="AA1093">
        <v>10</v>
      </c>
      <c r="AC1093" s="26" t="str">
        <f t="shared" si="34"/>
        <v>20º54'55''</v>
      </c>
      <c r="AD1093" s="26" t="str">
        <f t="shared" si="35"/>
        <v>42º50'10''</v>
      </c>
    </row>
    <row r="1094" spans="1:30" ht="18" customHeight="1">
      <c r="A1094" s="23" t="s">
        <v>8613</v>
      </c>
      <c r="B1094" s="23">
        <v>4347</v>
      </c>
      <c r="C1094" s="3">
        <v>41157</v>
      </c>
      <c r="D1094" s="3">
        <v>41202</v>
      </c>
      <c r="E1094" s="23" t="s">
        <v>1330</v>
      </c>
      <c r="F1094" s="23" t="s">
        <v>1322</v>
      </c>
      <c r="G1094" s="23" t="s">
        <v>3356</v>
      </c>
      <c r="H1094" s="23" t="s">
        <v>458</v>
      </c>
      <c r="I1094" s="23" t="s">
        <v>458</v>
      </c>
      <c r="J1094" s="23" t="s">
        <v>7160</v>
      </c>
      <c r="K1094" s="23" t="s">
        <v>7161</v>
      </c>
      <c r="L1094" s="23" t="s">
        <v>4732</v>
      </c>
      <c r="M1094" s="23" t="s">
        <v>7162</v>
      </c>
      <c r="N1094" s="23" t="s">
        <v>458</v>
      </c>
      <c r="O1094" s="23" t="s">
        <v>458</v>
      </c>
      <c r="P1094" s="23" t="s">
        <v>458</v>
      </c>
      <c r="Q1094" s="23" t="s">
        <v>8565</v>
      </c>
      <c r="R1094" s="23" t="s">
        <v>458</v>
      </c>
      <c r="S1094" s="23" t="s">
        <v>11494</v>
      </c>
      <c r="T1094" t="s">
        <v>15024</v>
      </c>
      <c r="U1094" s="37" t="s">
        <v>458</v>
      </c>
      <c r="V1094" s="237" t="s">
        <v>458</v>
      </c>
      <c r="W1094" s="23" t="s">
        <v>458</v>
      </c>
      <c r="X1094" s="23" t="s">
        <v>458</v>
      </c>
      <c r="Y1094" s="23" t="s">
        <v>458</v>
      </c>
      <c r="Z1094" s="23" t="s">
        <v>458</v>
      </c>
      <c r="AA1094" s="23" t="s">
        <v>458</v>
      </c>
      <c r="AC1094" s="26" t="str">
        <f t="shared" si="34"/>
        <v>-º-'-''</v>
      </c>
      <c r="AD1094" s="26" t="str">
        <f t="shared" si="35"/>
        <v>-º-'-''</v>
      </c>
    </row>
    <row r="1095" spans="1:30" ht="18" customHeight="1">
      <c r="A1095" s="23">
        <v>4346</v>
      </c>
      <c r="B1095" s="23">
        <v>4346</v>
      </c>
      <c r="C1095" s="3">
        <v>41157</v>
      </c>
      <c r="D1095" s="3">
        <v>41202</v>
      </c>
      <c r="E1095" s="23" t="s">
        <v>1321</v>
      </c>
      <c r="F1095" s="23" t="s">
        <v>1322</v>
      </c>
      <c r="G1095" s="23" t="s">
        <v>7163</v>
      </c>
      <c r="H1095" s="23" t="s">
        <v>12094</v>
      </c>
      <c r="I1095" s="3">
        <v>41247</v>
      </c>
      <c r="J1095" s="23" t="s">
        <v>7164</v>
      </c>
      <c r="K1095" s="23" t="s">
        <v>7165</v>
      </c>
      <c r="L1095" s="23" t="s">
        <v>7166</v>
      </c>
      <c r="M1095" s="23" t="s">
        <v>7167</v>
      </c>
      <c r="N1095" s="23" t="s">
        <v>12095</v>
      </c>
      <c r="O1095" s="23" t="s">
        <v>4670</v>
      </c>
      <c r="P1095" s="3">
        <v>41249</v>
      </c>
      <c r="Q1095" s="23" t="s">
        <v>458</v>
      </c>
      <c r="R1095" s="23" t="s">
        <v>12096</v>
      </c>
      <c r="S1095" s="23" t="s">
        <v>11495</v>
      </c>
      <c r="T1095" s="37" t="s">
        <v>4074</v>
      </c>
      <c r="U1095" t="s">
        <v>15269</v>
      </c>
      <c r="V1095" s="237">
        <v>20</v>
      </c>
      <c r="W1095">
        <v>47</v>
      </c>
      <c r="X1095">
        <v>17</v>
      </c>
      <c r="Y1095">
        <v>43</v>
      </c>
      <c r="Z1095">
        <v>41</v>
      </c>
      <c r="AA1095">
        <v>26</v>
      </c>
      <c r="AC1095" s="26" t="str">
        <f t="shared" si="34"/>
        <v>20º47'17''</v>
      </c>
      <c r="AD1095" s="26" t="str">
        <f t="shared" si="35"/>
        <v>43º41'26''</v>
      </c>
    </row>
    <row r="1096" spans="1:30" ht="18" customHeight="1">
      <c r="A1096" s="23">
        <v>4345</v>
      </c>
      <c r="B1096" s="23">
        <v>4345</v>
      </c>
      <c r="C1096" s="3">
        <v>41157</v>
      </c>
      <c r="D1096" s="3">
        <v>41202</v>
      </c>
      <c r="E1096" s="23" t="s">
        <v>1321</v>
      </c>
      <c r="F1096" s="23" t="s">
        <v>1322</v>
      </c>
      <c r="G1096" s="23" t="s">
        <v>7163</v>
      </c>
      <c r="H1096" s="23" t="s">
        <v>12003</v>
      </c>
      <c r="I1096" s="3">
        <v>41247</v>
      </c>
      <c r="J1096" s="23" t="s">
        <v>7168</v>
      </c>
      <c r="K1096" s="23" t="s">
        <v>7169</v>
      </c>
      <c r="L1096" s="23" t="s">
        <v>7170</v>
      </c>
      <c r="M1096" s="23" t="s">
        <v>7171</v>
      </c>
      <c r="N1096" s="23" t="s">
        <v>12097</v>
      </c>
      <c r="O1096" s="23" t="s">
        <v>5155</v>
      </c>
      <c r="P1096" s="3">
        <v>41248</v>
      </c>
      <c r="Q1096" s="23" t="s">
        <v>458</v>
      </c>
      <c r="R1096" s="23" t="s">
        <v>12004</v>
      </c>
      <c r="S1096" s="23" t="s">
        <v>11496</v>
      </c>
      <c r="T1096" s="37" t="s">
        <v>4074</v>
      </c>
      <c r="U1096" t="s">
        <v>15185</v>
      </c>
      <c r="V1096" s="237">
        <v>20</v>
      </c>
      <c r="W1096">
        <v>47</v>
      </c>
      <c r="X1096">
        <v>17</v>
      </c>
      <c r="Y1096">
        <v>43</v>
      </c>
      <c r="Z1096">
        <v>41</v>
      </c>
      <c r="AA1096">
        <v>23</v>
      </c>
      <c r="AC1096" s="26" t="str">
        <f t="shared" si="34"/>
        <v>20º47'17''</v>
      </c>
      <c r="AD1096" s="26" t="str">
        <f t="shared" si="35"/>
        <v>43º41'23''</v>
      </c>
    </row>
    <row r="1097" spans="1:30" ht="18" customHeight="1">
      <c r="A1097" s="23">
        <v>4344</v>
      </c>
      <c r="B1097" s="23">
        <v>4344</v>
      </c>
      <c r="C1097" s="3">
        <v>41157</v>
      </c>
      <c r="D1097" s="3">
        <v>41202</v>
      </c>
      <c r="E1097" s="23" t="s">
        <v>1321</v>
      </c>
      <c r="F1097" s="23" t="s">
        <v>1322</v>
      </c>
      <c r="G1097" s="23" t="s">
        <v>7039</v>
      </c>
      <c r="H1097" s="23" t="s">
        <v>12779</v>
      </c>
      <c r="I1097" s="3">
        <v>41197</v>
      </c>
      <c r="J1097" s="23" t="s">
        <v>7172</v>
      </c>
      <c r="K1097" s="23" t="s">
        <v>7173</v>
      </c>
      <c r="L1097" s="23" t="s">
        <v>7042</v>
      </c>
      <c r="M1097" s="23" t="s">
        <v>7174</v>
      </c>
      <c r="N1097" s="23" t="s">
        <v>12920</v>
      </c>
      <c r="O1097" s="23" t="s">
        <v>5712</v>
      </c>
      <c r="P1097" s="3">
        <v>41256</v>
      </c>
      <c r="Q1097" s="23" t="s">
        <v>458</v>
      </c>
      <c r="R1097" s="23" t="s">
        <v>12780</v>
      </c>
      <c r="S1097" s="23" t="s">
        <v>11497</v>
      </c>
      <c r="T1097" s="37" t="s">
        <v>4074</v>
      </c>
      <c r="U1097" s="37" t="s">
        <v>15067</v>
      </c>
      <c r="V1097" s="237">
        <v>18</v>
      </c>
      <c r="W1097">
        <v>49</v>
      </c>
      <c r="X1097">
        <v>37</v>
      </c>
      <c r="Y1097">
        <v>42</v>
      </c>
      <c r="Z1097">
        <v>26</v>
      </c>
      <c r="AA1097">
        <v>26</v>
      </c>
      <c r="AC1097" s="26" t="str">
        <f t="shared" si="34"/>
        <v>18º49'37''</v>
      </c>
      <c r="AD1097" s="26" t="str">
        <f t="shared" si="35"/>
        <v>42º26'26''</v>
      </c>
    </row>
    <row r="1098" spans="1:30" ht="18" customHeight="1">
      <c r="A1098" s="23">
        <v>4304</v>
      </c>
      <c r="B1098" s="23">
        <v>4304</v>
      </c>
      <c r="C1098" s="3">
        <v>41155</v>
      </c>
      <c r="D1098" s="3">
        <v>41200</v>
      </c>
      <c r="E1098" s="23" t="s">
        <v>1321</v>
      </c>
      <c r="F1098" s="23" t="s">
        <v>1322</v>
      </c>
      <c r="G1098" s="23" t="s">
        <v>7114</v>
      </c>
      <c r="H1098" s="23" t="s">
        <v>12098</v>
      </c>
      <c r="I1098" s="3">
        <v>41197</v>
      </c>
      <c r="J1098" s="23" t="s">
        <v>7175</v>
      </c>
      <c r="K1098" s="23" t="s">
        <v>7176</v>
      </c>
      <c r="L1098" s="23" t="s">
        <v>7117</v>
      </c>
      <c r="M1098" s="23" t="s">
        <v>7177</v>
      </c>
      <c r="N1098" s="23" t="s">
        <v>12099</v>
      </c>
      <c r="O1098" s="23" t="s">
        <v>5381</v>
      </c>
      <c r="P1098" s="3">
        <v>41248</v>
      </c>
      <c r="Q1098" s="23" t="s">
        <v>458</v>
      </c>
      <c r="R1098" s="23" t="s">
        <v>12100</v>
      </c>
      <c r="S1098" s="23" t="s">
        <v>11498</v>
      </c>
      <c r="T1098" s="37" t="s">
        <v>4074</v>
      </c>
      <c r="U1098" t="s">
        <v>15270</v>
      </c>
      <c r="V1098" s="237">
        <v>21</v>
      </c>
      <c r="W1098">
        <v>32</v>
      </c>
      <c r="X1098">
        <v>40</v>
      </c>
      <c r="Y1098">
        <v>45</v>
      </c>
      <c r="Z1098">
        <v>43</v>
      </c>
      <c r="AA1098">
        <v>58</v>
      </c>
      <c r="AC1098" s="26" t="str">
        <f t="shared" si="34"/>
        <v>21º32'40''</v>
      </c>
      <c r="AD1098" s="26" t="str">
        <f t="shared" si="35"/>
        <v>45º43'58''</v>
      </c>
    </row>
    <row r="1099" spans="1:30" ht="18" customHeight="1">
      <c r="A1099" s="23">
        <v>4303</v>
      </c>
      <c r="B1099" s="23">
        <v>4303</v>
      </c>
      <c r="C1099" s="3">
        <v>41155</v>
      </c>
      <c r="D1099" s="3">
        <v>41200</v>
      </c>
      <c r="E1099" s="23" t="s">
        <v>1321</v>
      </c>
      <c r="F1099" s="23" t="s">
        <v>1322</v>
      </c>
      <c r="G1099" s="23" t="s">
        <v>7114</v>
      </c>
      <c r="H1099" s="23" t="s">
        <v>12101</v>
      </c>
      <c r="I1099" s="3">
        <v>41197</v>
      </c>
      <c r="J1099" s="23" t="s">
        <v>7178</v>
      </c>
      <c r="K1099" s="23" t="s">
        <v>7179</v>
      </c>
      <c r="L1099" s="23" t="s">
        <v>7117</v>
      </c>
      <c r="M1099" s="23" t="s">
        <v>7180</v>
      </c>
      <c r="N1099" s="23" t="s">
        <v>12102</v>
      </c>
      <c r="O1099" s="23" t="s">
        <v>5381</v>
      </c>
      <c r="P1099" s="3">
        <v>41248</v>
      </c>
      <c r="Q1099" s="23" t="s">
        <v>458</v>
      </c>
      <c r="R1099" s="23" t="s">
        <v>12103</v>
      </c>
      <c r="S1099" s="23" t="s">
        <v>11499</v>
      </c>
      <c r="T1099" s="37" t="s">
        <v>4074</v>
      </c>
      <c r="U1099" t="s">
        <v>15270</v>
      </c>
      <c r="V1099" s="237">
        <v>21</v>
      </c>
      <c r="W1099">
        <v>33</v>
      </c>
      <c r="X1099">
        <v>10</v>
      </c>
      <c r="Y1099">
        <v>45</v>
      </c>
      <c r="Z1099">
        <v>44</v>
      </c>
      <c r="AA1099">
        <v>13</v>
      </c>
      <c r="AC1099" s="26" t="str">
        <f t="shared" si="34"/>
        <v>21º33'10''</v>
      </c>
      <c r="AD1099" s="26" t="str">
        <f t="shared" si="35"/>
        <v>45º44'13''</v>
      </c>
    </row>
    <row r="1100" spans="1:30" ht="18" customHeight="1">
      <c r="A1100" s="23">
        <v>4302</v>
      </c>
      <c r="B1100" s="23">
        <v>4302</v>
      </c>
      <c r="C1100" s="3">
        <v>41155</v>
      </c>
      <c r="D1100" s="3">
        <v>41200</v>
      </c>
      <c r="E1100" s="23" t="s">
        <v>1321</v>
      </c>
      <c r="F1100" s="23" t="s">
        <v>1322</v>
      </c>
      <c r="G1100" s="23" t="s">
        <v>7114</v>
      </c>
      <c r="H1100" s="23" t="s">
        <v>12104</v>
      </c>
      <c r="I1100" s="3">
        <v>41197</v>
      </c>
      <c r="J1100" s="23" t="s">
        <v>7181</v>
      </c>
      <c r="K1100" s="23" t="s">
        <v>7182</v>
      </c>
      <c r="L1100" s="23" t="s">
        <v>7117</v>
      </c>
      <c r="M1100" s="23" t="s">
        <v>7183</v>
      </c>
      <c r="N1100" s="23" t="s">
        <v>12105</v>
      </c>
      <c r="O1100" s="23" t="s">
        <v>6324</v>
      </c>
      <c r="P1100" s="3">
        <v>41249</v>
      </c>
      <c r="Q1100" s="23" t="s">
        <v>458</v>
      </c>
      <c r="R1100" s="23" t="s">
        <v>12106</v>
      </c>
      <c r="S1100" s="23" t="s">
        <v>11500</v>
      </c>
      <c r="T1100" s="37" t="s">
        <v>4074</v>
      </c>
      <c r="U1100" t="s">
        <v>15271</v>
      </c>
      <c r="V1100" s="237">
        <v>21</v>
      </c>
      <c r="W1100">
        <v>32</v>
      </c>
      <c r="X1100">
        <v>39</v>
      </c>
      <c r="Y1100">
        <v>45</v>
      </c>
      <c r="Z1100">
        <v>44</v>
      </c>
      <c r="AA1100">
        <v>45</v>
      </c>
      <c r="AC1100" s="26" t="str">
        <f t="shared" si="34"/>
        <v>21º32'39''</v>
      </c>
      <c r="AD1100" s="26" t="str">
        <f t="shared" si="35"/>
        <v>45º44'45''</v>
      </c>
    </row>
    <row r="1101" spans="1:30" ht="18" customHeight="1">
      <c r="A1101" s="23">
        <v>4307</v>
      </c>
      <c r="B1101" s="23">
        <v>4307</v>
      </c>
      <c r="C1101" s="3">
        <v>41155</v>
      </c>
      <c r="D1101" s="3">
        <v>41200</v>
      </c>
      <c r="E1101" s="23" t="s">
        <v>1321</v>
      </c>
      <c r="F1101" s="23" t="s">
        <v>1322</v>
      </c>
      <c r="G1101" s="23" t="s">
        <v>7184</v>
      </c>
      <c r="H1101" s="23" t="s">
        <v>15773</v>
      </c>
      <c r="I1101" s="3">
        <v>41204</v>
      </c>
      <c r="J1101" s="23" t="s">
        <v>7185</v>
      </c>
      <c r="K1101" s="23" t="s">
        <v>7186</v>
      </c>
      <c r="L1101" s="23" t="s">
        <v>7187</v>
      </c>
      <c r="M1101" s="23">
        <v>38361302</v>
      </c>
      <c r="N1101" s="23" t="s">
        <v>15774</v>
      </c>
      <c r="O1101" s="23" t="s">
        <v>15733</v>
      </c>
      <c r="P1101" s="23">
        <v>41339</v>
      </c>
      <c r="Q1101" s="23" t="s">
        <v>458</v>
      </c>
      <c r="R1101" s="23" t="s">
        <v>15775</v>
      </c>
      <c r="S1101" s="23" t="s">
        <v>11501</v>
      </c>
      <c r="T1101" s="37" t="s">
        <v>15024</v>
      </c>
      <c r="U1101" s="37" t="s">
        <v>15134</v>
      </c>
      <c r="V1101" s="237">
        <v>19</v>
      </c>
      <c r="W1101">
        <v>21</v>
      </c>
      <c r="X1101">
        <v>8</v>
      </c>
      <c r="Y1101">
        <v>43</v>
      </c>
      <c r="Z1101">
        <v>8</v>
      </c>
      <c r="AA1101">
        <v>19</v>
      </c>
      <c r="AC1101" s="26" t="str">
        <f t="shared" si="34"/>
        <v>19º21'8''</v>
      </c>
      <c r="AD1101" s="26" t="str">
        <f t="shared" si="35"/>
        <v>43º8'19''</v>
      </c>
    </row>
    <row r="1102" spans="1:30" ht="18" customHeight="1">
      <c r="A1102" s="23">
        <v>4297</v>
      </c>
      <c r="B1102" s="23">
        <v>4297</v>
      </c>
      <c r="C1102" s="3">
        <v>41155</v>
      </c>
      <c r="D1102" s="3">
        <v>41200</v>
      </c>
      <c r="E1102" s="23" t="s">
        <v>1321</v>
      </c>
      <c r="F1102" s="23" t="s">
        <v>1322</v>
      </c>
      <c r="G1102" s="23" t="s">
        <v>176</v>
      </c>
      <c r="H1102" s="23" t="s">
        <v>12262</v>
      </c>
      <c r="I1102" s="3">
        <v>41197</v>
      </c>
      <c r="J1102" s="23" t="s">
        <v>7188</v>
      </c>
      <c r="K1102" s="23" t="s">
        <v>7189</v>
      </c>
      <c r="L1102" s="23" t="s">
        <v>7190</v>
      </c>
      <c r="M1102" s="23" t="s">
        <v>7191</v>
      </c>
      <c r="N1102" s="23" t="s">
        <v>12781</v>
      </c>
      <c r="O1102" s="23" t="s">
        <v>5381</v>
      </c>
      <c r="P1102" s="3">
        <v>41255</v>
      </c>
      <c r="Q1102" s="23" t="s">
        <v>458</v>
      </c>
      <c r="R1102" s="23" t="s">
        <v>12263</v>
      </c>
      <c r="S1102" s="23" t="s">
        <v>11502</v>
      </c>
      <c r="T1102" s="37" t="s">
        <v>4074</v>
      </c>
      <c r="U1102" t="s">
        <v>15115</v>
      </c>
      <c r="V1102" s="237">
        <v>21</v>
      </c>
      <c r="W1102">
        <v>21</v>
      </c>
      <c r="X1102">
        <v>45</v>
      </c>
      <c r="Y1102">
        <v>46</v>
      </c>
      <c r="Z1102">
        <v>56</v>
      </c>
      <c r="AA1102">
        <v>1</v>
      </c>
      <c r="AC1102" s="26" t="str">
        <f t="shared" si="34"/>
        <v>21º21'45''</v>
      </c>
      <c r="AD1102" s="26" t="str">
        <f t="shared" si="35"/>
        <v>46º56'1''</v>
      </c>
    </row>
    <row r="1103" spans="1:30" ht="18" customHeight="1">
      <c r="A1103" s="23">
        <v>4298</v>
      </c>
      <c r="B1103" s="23">
        <v>4298</v>
      </c>
      <c r="C1103" s="3">
        <v>41155</v>
      </c>
      <c r="D1103" s="3">
        <v>41200</v>
      </c>
      <c r="E1103" s="23" t="s">
        <v>1321</v>
      </c>
      <c r="F1103" s="23" t="s">
        <v>1322</v>
      </c>
      <c r="G1103" s="23" t="s">
        <v>176</v>
      </c>
      <c r="H1103" s="23" t="s">
        <v>12264</v>
      </c>
      <c r="I1103" s="3">
        <v>41197</v>
      </c>
      <c r="J1103" s="23" t="s">
        <v>7192</v>
      </c>
      <c r="K1103" s="23" t="s">
        <v>7193</v>
      </c>
      <c r="L1103" s="23" t="s">
        <v>7190</v>
      </c>
      <c r="M1103" s="23" t="s">
        <v>7194</v>
      </c>
      <c r="N1103" s="23" t="s">
        <v>12265</v>
      </c>
      <c r="O1103" s="23" t="s">
        <v>6385</v>
      </c>
      <c r="P1103" s="3">
        <v>41255</v>
      </c>
      <c r="Q1103" s="23" t="s">
        <v>458</v>
      </c>
      <c r="R1103" s="23" t="s">
        <v>12266</v>
      </c>
      <c r="S1103" s="23" t="s">
        <v>11503</v>
      </c>
      <c r="T1103" s="37" t="s">
        <v>4074</v>
      </c>
      <c r="U1103" t="s">
        <v>15143</v>
      </c>
      <c r="V1103" s="237">
        <v>21</v>
      </c>
      <c r="W1103">
        <v>21</v>
      </c>
      <c r="X1103">
        <v>50</v>
      </c>
      <c r="Y1103">
        <v>46</v>
      </c>
      <c r="Z1103">
        <v>56</v>
      </c>
      <c r="AA1103">
        <v>7</v>
      </c>
      <c r="AC1103" s="26" t="str">
        <f t="shared" si="34"/>
        <v>21º21'50''</v>
      </c>
      <c r="AD1103" s="26" t="str">
        <f t="shared" si="35"/>
        <v>46º56'7''</v>
      </c>
    </row>
    <row r="1104" spans="1:30" ht="18" customHeight="1">
      <c r="A1104" s="23">
        <v>4299</v>
      </c>
      <c r="B1104" s="23">
        <v>4299</v>
      </c>
      <c r="C1104" s="3">
        <v>41155</v>
      </c>
      <c r="D1104" s="3">
        <v>41200</v>
      </c>
      <c r="E1104" s="23" t="s">
        <v>1321</v>
      </c>
      <c r="F1104" s="23" t="s">
        <v>1322</v>
      </c>
      <c r="G1104" s="23" t="s">
        <v>176</v>
      </c>
      <c r="H1104" s="23" t="s">
        <v>12782</v>
      </c>
      <c r="I1104" s="3">
        <v>41197</v>
      </c>
      <c r="J1104" s="23" t="s">
        <v>7195</v>
      </c>
      <c r="K1104" s="23" t="s">
        <v>7196</v>
      </c>
      <c r="L1104" s="23" t="s">
        <v>7190</v>
      </c>
      <c r="M1104" s="23" t="s">
        <v>7197</v>
      </c>
      <c r="N1104" s="23" t="s">
        <v>12783</v>
      </c>
      <c r="O1104" s="23" t="s">
        <v>5381</v>
      </c>
      <c r="P1104" s="3">
        <v>41255</v>
      </c>
      <c r="Q1104" s="23" t="s">
        <v>458</v>
      </c>
      <c r="R1104" s="23" t="s">
        <v>12784</v>
      </c>
      <c r="S1104" s="23" t="s">
        <v>11504</v>
      </c>
      <c r="T1104" s="37" t="s">
        <v>15024</v>
      </c>
      <c r="U1104" s="37" t="s">
        <v>15116</v>
      </c>
      <c r="V1104" s="237">
        <v>21</v>
      </c>
      <c r="W1104">
        <v>21</v>
      </c>
      <c r="X1104">
        <v>22</v>
      </c>
      <c r="Y1104">
        <v>46</v>
      </c>
      <c r="Z1104">
        <v>55</v>
      </c>
      <c r="AA1104">
        <v>52</v>
      </c>
      <c r="AC1104" s="26" t="str">
        <f t="shared" si="34"/>
        <v>21º21'22''</v>
      </c>
      <c r="AD1104" s="26" t="str">
        <f t="shared" si="35"/>
        <v>46º55'52''</v>
      </c>
    </row>
    <row r="1105" spans="1:30" ht="18" customHeight="1">
      <c r="A1105" s="23">
        <v>4300</v>
      </c>
      <c r="B1105" s="23">
        <v>4300</v>
      </c>
      <c r="C1105" s="3">
        <v>41155</v>
      </c>
      <c r="D1105" s="3">
        <v>41200</v>
      </c>
      <c r="E1105" s="23" t="s">
        <v>1321</v>
      </c>
      <c r="F1105" s="23" t="s">
        <v>1322</v>
      </c>
      <c r="G1105" s="23" t="s">
        <v>176</v>
      </c>
      <c r="H1105" s="23" t="s">
        <v>12785</v>
      </c>
      <c r="I1105" s="3">
        <v>41197</v>
      </c>
      <c r="J1105" s="23" t="s">
        <v>7198</v>
      </c>
      <c r="K1105" s="23" t="s">
        <v>7199</v>
      </c>
      <c r="L1105" s="23" t="s">
        <v>7190</v>
      </c>
      <c r="M1105" s="23" t="s">
        <v>7200</v>
      </c>
      <c r="N1105" s="23" t="s">
        <v>12786</v>
      </c>
      <c r="O1105" s="23" t="s">
        <v>5381</v>
      </c>
      <c r="P1105" s="3">
        <v>41254</v>
      </c>
      <c r="Q1105" s="23" t="s">
        <v>458</v>
      </c>
      <c r="R1105" s="23" t="s">
        <v>12787</v>
      </c>
      <c r="S1105" s="23" t="s">
        <v>11505</v>
      </c>
      <c r="T1105" s="37" t="s">
        <v>4074</v>
      </c>
      <c r="U1105" s="37" t="s">
        <v>15272</v>
      </c>
      <c r="V1105" s="237">
        <v>21</v>
      </c>
      <c r="W1105">
        <v>22</v>
      </c>
      <c r="X1105">
        <v>8</v>
      </c>
      <c r="Y1105">
        <v>46</v>
      </c>
      <c r="Z1105">
        <v>56</v>
      </c>
      <c r="AA1105">
        <v>37</v>
      </c>
      <c r="AC1105" s="26" t="str">
        <f t="shared" si="34"/>
        <v>21º22'8''</v>
      </c>
      <c r="AD1105" s="26" t="str">
        <f t="shared" si="35"/>
        <v>46º56'37''</v>
      </c>
    </row>
    <row r="1106" spans="1:30" ht="18" customHeight="1">
      <c r="A1106" s="23">
        <v>4290</v>
      </c>
      <c r="B1106" s="23">
        <v>4290</v>
      </c>
      <c r="C1106" s="3">
        <v>41157</v>
      </c>
      <c r="D1106" s="3">
        <v>41202</v>
      </c>
      <c r="E1106" s="23" t="s">
        <v>1321</v>
      </c>
      <c r="F1106" s="23" t="s">
        <v>1322</v>
      </c>
      <c r="G1106" s="23" t="s">
        <v>6784</v>
      </c>
      <c r="H1106" s="23" t="s">
        <v>7980</v>
      </c>
      <c r="I1106" s="3">
        <v>41179</v>
      </c>
      <c r="J1106" s="23" t="s">
        <v>6785</v>
      </c>
      <c r="K1106" s="23" t="s">
        <v>7201</v>
      </c>
      <c r="L1106" s="23" t="s">
        <v>6787</v>
      </c>
      <c r="M1106" s="23" t="s">
        <v>7202</v>
      </c>
      <c r="N1106" s="23" t="s">
        <v>7981</v>
      </c>
      <c r="O1106" s="23" t="s">
        <v>7935</v>
      </c>
      <c r="P1106" s="3">
        <v>41180</v>
      </c>
      <c r="Q1106" s="23" t="s">
        <v>458</v>
      </c>
      <c r="R1106" s="23" t="s">
        <v>11506</v>
      </c>
      <c r="S1106" s="23" t="s">
        <v>11507</v>
      </c>
      <c r="T1106" s="37" t="s">
        <v>4074</v>
      </c>
      <c r="U1106" s="37" t="s">
        <v>458</v>
      </c>
      <c r="V1106" s="237">
        <v>21</v>
      </c>
      <c r="W1106">
        <v>23</v>
      </c>
      <c r="X1106">
        <v>6</v>
      </c>
      <c r="Y1106">
        <v>45</v>
      </c>
      <c r="Z1106">
        <v>23</v>
      </c>
      <c r="AA1106">
        <v>7</v>
      </c>
      <c r="AC1106" s="26" t="str">
        <f t="shared" si="34"/>
        <v>21º23'6''</v>
      </c>
      <c r="AD1106" s="26" t="str">
        <f t="shared" si="35"/>
        <v>45º23'7''</v>
      </c>
    </row>
    <row r="1107" spans="1:30" ht="18" customHeight="1">
      <c r="A1107" s="23">
        <v>4301</v>
      </c>
      <c r="B1107" s="23">
        <v>4301</v>
      </c>
      <c r="C1107" s="3">
        <v>41157</v>
      </c>
      <c r="D1107" s="3">
        <v>41290</v>
      </c>
      <c r="E1107" s="23" t="s">
        <v>1321</v>
      </c>
      <c r="F1107" s="23" t="s">
        <v>1322</v>
      </c>
      <c r="G1107" s="23" t="s">
        <v>176</v>
      </c>
      <c r="H1107" s="23" t="s">
        <v>14281</v>
      </c>
      <c r="I1107" s="3">
        <v>41254</v>
      </c>
      <c r="J1107" s="23" t="s">
        <v>7203</v>
      </c>
      <c r="K1107" s="23" t="s">
        <v>7204</v>
      </c>
      <c r="L1107" s="23" t="s">
        <v>7190</v>
      </c>
      <c r="M1107" s="23" t="s">
        <v>7205</v>
      </c>
      <c r="N1107" s="23" t="s">
        <v>14282</v>
      </c>
      <c r="O1107" s="23" t="s">
        <v>12064</v>
      </c>
      <c r="P1107" s="23">
        <v>41299</v>
      </c>
      <c r="Q1107" s="23" t="s">
        <v>13798</v>
      </c>
      <c r="R1107" s="23" t="s">
        <v>14283</v>
      </c>
      <c r="S1107" s="23" t="s">
        <v>11508</v>
      </c>
      <c r="T1107" s="37" t="s">
        <v>4074</v>
      </c>
      <c r="U1107" s="37" t="s">
        <v>15098</v>
      </c>
      <c r="V1107" s="237">
        <v>21</v>
      </c>
      <c r="W1107">
        <v>21</v>
      </c>
      <c r="X1107">
        <v>50</v>
      </c>
      <c r="Y1107">
        <v>46</v>
      </c>
      <c r="Z1107">
        <v>56</v>
      </c>
      <c r="AA1107">
        <v>20</v>
      </c>
      <c r="AC1107" s="26" t="str">
        <f t="shared" si="34"/>
        <v>21º21'50''</v>
      </c>
      <c r="AD1107" s="26" t="str">
        <f t="shared" si="35"/>
        <v>46º56'20''</v>
      </c>
    </row>
    <row r="1108" spans="1:30" ht="18" customHeight="1">
      <c r="A1108" s="23">
        <v>4291</v>
      </c>
      <c r="B1108" s="23">
        <v>4291</v>
      </c>
      <c r="C1108" s="3">
        <v>41157</v>
      </c>
      <c r="D1108" s="3">
        <v>41202</v>
      </c>
      <c r="E1108" s="23" t="s">
        <v>1321</v>
      </c>
      <c r="F1108" s="23" t="s">
        <v>1322</v>
      </c>
      <c r="G1108" s="23" t="s">
        <v>6784</v>
      </c>
      <c r="H1108" s="23" t="s">
        <v>8116</v>
      </c>
      <c r="I1108" s="3">
        <v>41180</v>
      </c>
      <c r="J1108" s="23" t="s">
        <v>6785</v>
      </c>
      <c r="K1108" s="23" t="s">
        <v>7206</v>
      </c>
      <c r="L1108" s="23" t="s">
        <v>6787</v>
      </c>
      <c r="M1108" s="23" t="s">
        <v>7207</v>
      </c>
      <c r="N1108" s="23" t="s">
        <v>8117</v>
      </c>
      <c r="O1108" s="23" t="s">
        <v>8103</v>
      </c>
      <c r="P1108" s="3">
        <v>41180</v>
      </c>
      <c r="Q1108" s="23" t="s">
        <v>458</v>
      </c>
      <c r="R1108" s="23" t="s">
        <v>11509</v>
      </c>
      <c r="S1108" s="23" t="s">
        <v>11510</v>
      </c>
      <c r="T1108" s="37" t="s">
        <v>4074</v>
      </c>
      <c r="U1108" t="s">
        <v>15035</v>
      </c>
      <c r="V1108" s="237">
        <v>21</v>
      </c>
      <c r="W1108">
        <v>23</v>
      </c>
      <c r="X1108">
        <v>9</v>
      </c>
      <c r="Y1108">
        <v>45</v>
      </c>
      <c r="Z1108">
        <v>23</v>
      </c>
      <c r="AA1108">
        <v>7</v>
      </c>
      <c r="AC1108" s="26" t="str">
        <f t="shared" si="34"/>
        <v>21º23'9''</v>
      </c>
      <c r="AD1108" s="26" t="str">
        <f t="shared" si="35"/>
        <v>45º23'7''</v>
      </c>
    </row>
    <row r="1109" spans="1:30" ht="18" customHeight="1">
      <c r="A1109" s="23">
        <v>4292</v>
      </c>
      <c r="B1109" s="23">
        <v>4292</v>
      </c>
      <c r="C1109" s="3">
        <v>41157</v>
      </c>
      <c r="D1109" s="3">
        <v>41202</v>
      </c>
      <c r="E1109" s="23" t="s">
        <v>1321</v>
      </c>
      <c r="F1109" s="23" t="s">
        <v>1322</v>
      </c>
      <c r="G1109" s="23" t="s">
        <v>6784</v>
      </c>
      <c r="H1109" s="23" t="s">
        <v>7982</v>
      </c>
      <c r="I1109" s="3">
        <v>41178</v>
      </c>
      <c r="J1109" s="23" t="s">
        <v>6785</v>
      </c>
      <c r="K1109" s="23" t="s">
        <v>7208</v>
      </c>
      <c r="L1109" s="23" t="s">
        <v>6787</v>
      </c>
      <c r="M1109" s="23" t="s">
        <v>7207</v>
      </c>
      <c r="N1109" s="23" t="s">
        <v>7983</v>
      </c>
      <c r="O1109" s="23" t="s">
        <v>7934</v>
      </c>
      <c r="P1109" s="3">
        <v>41179</v>
      </c>
      <c r="Q1109" s="23" t="s">
        <v>458</v>
      </c>
      <c r="R1109" s="23" t="s">
        <v>11511</v>
      </c>
      <c r="S1109" s="23" t="s">
        <v>11512</v>
      </c>
      <c r="T1109" s="37" t="s">
        <v>4074</v>
      </c>
      <c r="U1109" t="s">
        <v>15240</v>
      </c>
      <c r="V1109" s="237">
        <v>21</v>
      </c>
      <c r="W1109">
        <v>22</v>
      </c>
      <c r="X1109">
        <v>9</v>
      </c>
      <c r="Y1109">
        <v>45</v>
      </c>
      <c r="Z1109">
        <v>24</v>
      </c>
      <c r="AA1109">
        <v>9</v>
      </c>
      <c r="AC1109" s="26" t="str">
        <f t="shared" si="34"/>
        <v>21º22'9''</v>
      </c>
      <c r="AD1109" s="26" t="str">
        <f t="shared" si="35"/>
        <v>45º24'9''</v>
      </c>
    </row>
    <row r="1110" spans="1:30" ht="18" customHeight="1">
      <c r="A1110" s="23" t="s">
        <v>7340</v>
      </c>
      <c r="B1110" s="23">
        <v>3136</v>
      </c>
      <c r="C1110" s="3">
        <v>41157</v>
      </c>
      <c r="D1110" s="3">
        <v>41202</v>
      </c>
      <c r="E1110" s="23" t="s">
        <v>1469</v>
      </c>
      <c r="F1110" s="23" t="s">
        <v>1322</v>
      </c>
      <c r="G1110" s="23" t="s">
        <v>1128</v>
      </c>
      <c r="H1110" s="23" t="s">
        <v>458</v>
      </c>
      <c r="I1110" s="23" t="s">
        <v>458</v>
      </c>
      <c r="J1110" s="23" t="s">
        <v>1974</v>
      </c>
      <c r="K1110" s="23" t="s">
        <v>7209</v>
      </c>
      <c r="L1110" s="23" t="s">
        <v>4504</v>
      </c>
      <c r="M1110" s="23" t="s">
        <v>1976</v>
      </c>
      <c r="N1110" s="23" t="s">
        <v>458</v>
      </c>
      <c r="O1110" s="23" t="s">
        <v>458</v>
      </c>
      <c r="P1110" s="23" t="s">
        <v>458</v>
      </c>
      <c r="Q1110" s="23" t="s">
        <v>458</v>
      </c>
      <c r="R1110" s="23" t="s">
        <v>458</v>
      </c>
      <c r="S1110" s="23" t="s">
        <v>9961</v>
      </c>
      <c r="T1110" s="37" t="s">
        <v>15024</v>
      </c>
      <c r="U1110" s="37" t="s">
        <v>458</v>
      </c>
      <c r="V1110" s="237" t="s">
        <v>458</v>
      </c>
      <c r="W1110" s="23" t="s">
        <v>458</v>
      </c>
      <c r="X1110" s="23" t="s">
        <v>458</v>
      </c>
      <c r="Y1110" s="23" t="s">
        <v>458</v>
      </c>
      <c r="Z1110" s="23" t="s">
        <v>458</v>
      </c>
      <c r="AA1110" s="23" t="s">
        <v>458</v>
      </c>
      <c r="AC1110" s="26" t="str">
        <f t="shared" si="34"/>
        <v>-º-'-''</v>
      </c>
      <c r="AD1110" s="26" t="str">
        <f t="shared" si="35"/>
        <v>-º-'-''</v>
      </c>
    </row>
    <row r="1111" spans="1:30" ht="18" customHeight="1">
      <c r="A1111" s="23" t="s">
        <v>7341</v>
      </c>
      <c r="B1111" s="23">
        <v>3118</v>
      </c>
      <c r="C1111" s="3">
        <v>41157</v>
      </c>
      <c r="D1111" s="3">
        <v>41202</v>
      </c>
      <c r="E1111" s="23" t="s">
        <v>1469</v>
      </c>
      <c r="F1111" s="23" t="s">
        <v>1322</v>
      </c>
      <c r="G1111" s="23" t="s">
        <v>1925</v>
      </c>
      <c r="H1111" s="23" t="s">
        <v>458</v>
      </c>
      <c r="I1111" s="23" t="s">
        <v>458</v>
      </c>
      <c r="J1111" s="23" t="s">
        <v>1926</v>
      </c>
      <c r="K1111" s="23" t="s">
        <v>7210</v>
      </c>
      <c r="L1111" s="23" t="s">
        <v>4482</v>
      </c>
      <c r="M1111" s="23" t="s">
        <v>7211</v>
      </c>
      <c r="N1111" s="23" t="s">
        <v>458</v>
      </c>
      <c r="O1111" s="23" t="s">
        <v>458</v>
      </c>
      <c r="P1111" s="23" t="s">
        <v>458</v>
      </c>
      <c r="Q1111" s="23" t="s">
        <v>458</v>
      </c>
      <c r="R1111" s="23" t="s">
        <v>458</v>
      </c>
      <c r="S1111" s="23" t="s">
        <v>9927</v>
      </c>
      <c r="T1111" s="37" t="s">
        <v>15024</v>
      </c>
      <c r="U1111" s="37" t="s">
        <v>458</v>
      </c>
      <c r="V1111" s="237" t="s">
        <v>458</v>
      </c>
      <c r="W1111" s="23" t="s">
        <v>458</v>
      </c>
      <c r="X1111" s="23" t="s">
        <v>458</v>
      </c>
      <c r="Y1111" s="23" t="s">
        <v>458</v>
      </c>
      <c r="Z1111" s="23" t="s">
        <v>458</v>
      </c>
      <c r="AA1111" s="23" t="s">
        <v>458</v>
      </c>
      <c r="AC1111" s="26" t="str">
        <f t="shared" si="34"/>
        <v>-º-'-''</v>
      </c>
      <c r="AD1111" s="26" t="str">
        <f t="shared" si="35"/>
        <v>-º-'-''</v>
      </c>
    </row>
    <row r="1112" spans="1:30" ht="18" customHeight="1">
      <c r="A1112" s="23" t="s">
        <v>7342</v>
      </c>
      <c r="B1112" s="23">
        <v>3127</v>
      </c>
      <c r="C1112" s="3">
        <v>41157</v>
      </c>
      <c r="D1112" s="3">
        <v>41202</v>
      </c>
      <c r="E1112" s="23" t="s">
        <v>1469</v>
      </c>
      <c r="F1112" s="23" t="s">
        <v>1322</v>
      </c>
      <c r="G1112" s="23" t="s">
        <v>1950</v>
      </c>
      <c r="H1112" s="23" t="s">
        <v>458</v>
      </c>
      <c r="I1112" s="23" t="s">
        <v>458</v>
      </c>
      <c r="J1112" s="23" t="s">
        <v>1951</v>
      </c>
      <c r="K1112" s="23" t="s">
        <v>7212</v>
      </c>
      <c r="L1112" s="23" t="s">
        <v>4491</v>
      </c>
      <c r="M1112" s="23" t="s">
        <v>1953</v>
      </c>
      <c r="N1112" s="23" t="s">
        <v>458</v>
      </c>
      <c r="O1112" s="23" t="s">
        <v>458</v>
      </c>
      <c r="P1112" s="23" t="s">
        <v>458</v>
      </c>
      <c r="Q1112" s="23" t="s">
        <v>458</v>
      </c>
      <c r="R1112" s="23" t="s">
        <v>458</v>
      </c>
      <c r="S1112" s="23" t="s">
        <v>9944</v>
      </c>
      <c r="T1112" s="37" t="s">
        <v>15024</v>
      </c>
      <c r="U1112" s="37" t="s">
        <v>458</v>
      </c>
      <c r="V1112" s="237" t="s">
        <v>458</v>
      </c>
      <c r="W1112" s="23" t="s">
        <v>458</v>
      </c>
      <c r="X1112" s="23" t="s">
        <v>458</v>
      </c>
      <c r="Y1112" s="23" t="s">
        <v>458</v>
      </c>
      <c r="Z1112" s="23" t="s">
        <v>458</v>
      </c>
      <c r="AA1112" s="23" t="s">
        <v>458</v>
      </c>
      <c r="AC1112" s="26" t="str">
        <f t="shared" si="34"/>
        <v>-º-'-''</v>
      </c>
      <c r="AD1112" s="26" t="str">
        <f t="shared" si="35"/>
        <v>-º-'-''</v>
      </c>
    </row>
    <row r="1113" spans="1:30" ht="18" customHeight="1">
      <c r="A1113" s="23">
        <v>4443</v>
      </c>
      <c r="B1113" s="23">
        <v>4443</v>
      </c>
      <c r="C1113" s="3">
        <v>41163</v>
      </c>
      <c r="D1113" s="3">
        <v>41208</v>
      </c>
      <c r="E1113" s="23" t="s">
        <v>1321</v>
      </c>
      <c r="F1113" s="23" t="s">
        <v>1322</v>
      </c>
      <c r="G1113" s="23" t="s">
        <v>7343</v>
      </c>
      <c r="H1113" s="23" t="s">
        <v>9352</v>
      </c>
      <c r="I1113" s="3">
        <v>41170</v>
      </c>
      <c r="J1113" s="23" t="s">
        <v>7344</v>
      </c>
      <c r="K1113" s="23" t="s">
        <v>7345</v>
      </c>
      <c r="L1113" s="23" t="s">
        <v>7346</v>
      </c>
      <c r="M1113" s="23" t="s">
        <v>7347</v>
      </c>
      <c r="N1113" s="23" t="s">
        <v>16219</v>
      </c>
      <c r="O1113" s="23" t="s">
        <v>5712</v>
      </c>
      <c r="P1113" s="23">
        <v>41369</v>
      </c>
      <c r="Q1113" s="23" t="s">
        <v>458</v>
      </c>
      <c r="R1113" s="23" t="s">
        <v>16149</v>
      </c>
      <c r="S1113" s="23" t="s">
        <v>11514</v>
      </c>
      <c r="T1113" s="37" t="s">
        <v>4074</v>
      </c>
      <c r="U1113" s="37" t="s">
        <v>15098</v>
      </c>
      <c r="V1113" s="237">
        <v>19</v>
      </c>
      <c r="W1113" s="23">
        <v>29</v>
      </c>
      <c r="X1113" s="23">
        <v>97</v>
      </c>
      <c r="Y1113" s="23">
        <v>47</v>
      </c>
      <c r="Z1113" s="23">
        <v>12</v>
      </c>
      <c r="AA1113" s="23">
        <v>70</v>
      </c>
      <c r="AC1113" s="26" t="str">
        <f t="shared" si="34"/>
        <v>19º29'97''</v>
      </c>
      <c r="AD1113" s="26" t="str">
        <f t="shared" si="35"/>
        <v>47º12'70''</v>
      </c>
    </row>
    <row r="1114" spans="1:30" ht="18" customHeight="1">
      <c r="A1114" s="23">
        <v>4439</v>
      </c>
      <c r="B1114" s="23">
        <v>4439</v>
      </c>
      <c r="C1114" s="3">
        <v>41163</v>
      </c>
      <c r="D1114" s="3">
        <v>41208</v>
      </c>
      <c r="E1114" s="23" t="s">
        <v>1321</v>
      </c>
      <c r="F1114" s="23" t="s">
        <v>1322</v>
      </c>
      <c r="G1114" s="23" t="s">
        <v>7343</v>
      </c>
      <c r="H1114" s="23" t="s">
        <v>8296</v>
      </c>
      <c r="I1114" s="3">
        <v>41170</v>
      </c>
      <c r="J1114" s="23" t="s">
        <v>7348</v>
      </c>
      <c r="K1114" s="23" t="s">
        <v>7349</v>
      </c>
      <c r="L1114" s="23" t="s">
        <v>7346</v>
      </c>
      <c r="M1114" s="23" t="s">
        <v>7350</v>
      </c>
      <c r="N1114" s="23" t="s">
        <v>8401</v>
      </c>
      <c r="O1114" s="23" t="s">
        <v>5712</v>
      </c>
      <c r="P1114" s="3">
        <v>41187</v>
      </c>
      <c r="Q1114" s="23" t="s">
        <v>458</v>
      </c>
      <c r="R1114" s="23" t="s">
        <v>11515</v>
      </c>
      <c r="S1114" s="23" t="s">
        <v>11516</v>
      </c>
      <c r="T1114" s="37" t="s">
        <v>4074</v>
      </c>
      <c r="U1114" t="s">
        <v>15273</v>
      </c>
      <c r="V1114" s="237">
        <v>18</v>
      </c>
      <c r="W1114">
        <v>28</v>
      </c>
      <c r="X1114">
        <v>23</v>
      </c>
      <c r="Y1114">
        <v>47</v>
      </c>
      <c r="Z1114">
        <v>12</v>
      </c>
      <c r="AA1114">
        <v>22</v>
      </c>
      <c r="AC1114" s="26" t="str">
        <f t="shared" si="34"/>
        <v>18º28'23''</v>
      </c>
      <c r="AD1114" s="26" t="str">
        <f t="shared" si="35"/>
        <v>47º12'22''</v>
      </c>
    </row>
    <row r="1115" spans="1:30" ht="18" customHeight="1">
      <c r="A1115" s="23">
        <v>4437</v>
      </c>
      <c r="B1115" s="23">
        <v>4437</v>
      </c>
      <c r="C1115" s="3">
        <v>41163</v>
      </c>
      <c r="D1115" s="3">
        <v>41216</v>
      </c>
      <c r="E1115" s="23" t="s">
        <v>1321</v>
      </c>
      <c r="F1115" s="23" t="s">
        <v>1322</v>
      </c>
      <c r="G1115" s="23" t="s">
        <v>1837</v>
      </c>
      <c r="H1115" s="23" t="s">
        <v>9353</v>
      </c>
      <c r="I1115" s="3">
        <v>41213</v>
      </c>
      <c r="J1115" s="23" t="s">
        <v>7351</v>
      </c>
      <c r="K1115" s="23" t="s">
        <v>7352</v>
      </c>
      <c r="L1115" s="23" t="s">
        <v>4450</v>
      </c>
      <c r="M1115" s="23" t="s">
        <v>8402</v>
      </c>
      <c r="N1115" s="23" t="s">
        <v>9462</v>
      </c>
      <c r="O1115" s="23" t="s">
        <v>2800</v>
      </c>
      <c r="P1115" s="3">
        <v>41233</v>
      </c>
      <c r="Q1115" s="37" t="s">
        <v>8403</v>
      </c>
      <c r="R1115" s="23" t="s">
        <v>11517</v>
      </c>
      <c r="S1115" s="23" t="s">
        <v>11518</v>
      </c>
      <c r="T1115" t="s">
        <v>15024</v>
      </c>
      <c r="U1115" t="s">
        <v>15134</v>
      </c>
      <c r="V1115" s="237">
        <v>19</v>
      </c>
      <c r="W1115">
        <v>3</v>
      </c>
      <c r="X1115">
        <v>52</v>
      </c>
      <c r="Y1115">
        <v>41</v>
      </c>
      <c r="Z1115">
        <v>47</v>
      </c>
      <c r="AA1115">
        <v>8</v>
      </c>
      <c r="AC1115" s="26" t="str">
        <f t="shared" si="34"/>
        <v>19º3'52''</v>
      </c>
      <c r="AD1115" s="26" t="str">
        <f t="shared" si="35"/>
        <v>41º47'8''</v>
      </c>
    </row>
    <row r="1116" spans="1:30" ht="18" customHeight="1">
      <c r="A1116" s="23">
        <v>4436</v>
      </c>
      <c r="B1116" s="23">
        <v>4436</v>
      </c>
      <c r="C1116" s="3">
        <v>41163</v>
      </c>
      <c r="D1116" s="3">
        <v>41208</v>
      </c>
      <c r="E1116" s="23" t="s">
        <v>1321</v>
      </c>
      <c r="F1116" s="23" t="s">
        <v>1322</v>
      </c>
      <c r="G1116" s="23" t="s">
        <v>1837</v>
      </c>
      <c r="H1116" s="23" t="s">
        <v>9354</v>
      </c>
      <c r="I1116" s="3">
        <v>41173</v>
      </c>
      <c r="J1116" s="23" t="s">
        <v>7351</v>
      </c>
      <c r="K1116" s="23" t="s">
        <v>7354</v>
      </c>
      <c r="L1116" s="23" t="s">
        <v>4450</v>
      </c>
      <c r="M1116" s="23" t="s">
        <v>7353</v>
      </c>
      <c r="N1116" s="23" t="s">
        <v>9355</v>
      </c>
      <c r="O1116" s="23" t="s">
        <v>9356</v>
      </c>
      <c r="P1116" s="3">
        <v>41232</v>
      </c>
      <c r="Q1116" s="23" t="s">
        <v>458</v>
      </c>
      <c r="R1116" s="23" t="s">
        <v>11519</v>
      </c>
      <c r="S1116" s="23" t="s">
        <v>11520</v>
      </c>
      <c r="T1116" s="37" t="s">
        <v>4074</v>
      </c>
      <c r="U1116" t="s">
        <v>15274</v>
      </c>
      <c r="V1116" s="237">
        <v>19</v>
      </c>
      <c r="W1116">
        <v>4</v>
      </c>
      <c r="X1116">
        <v>7</v>
      </c>
      <c r="Y1116">
        <v>41</v>
      </c>
      <c r="Z1116">
        <v>51</v>
      </c>
      <c r="AA1116">
        <v>46</v>
      </c>
      <c r="AC1116" s="26" t="str">
        <f t="shared" si="34"/>
        <v>19º4'7''</v>
      </c>
      <c r="AD1116" s="26" t="str">
        <f t="shared" si="35"/>
        <v>41º51'46''</v>
      </c>
    </row>
    <row r="1117" spans="1:30" ht="18" customHeight="1">
      <c r="A1117" s="23">
        <v>4434</v>
      </c>
      <c r="B1117" s="23">
        <v>4434</v>
      </c>
      <c r="C1117" s="3">
        <v>41163</v>
      </c>
      <c r="D1117" s="3">
        <v>41208</v>
      </c>
      <c r="E1117" s="23" t="s">
        <v>1321</v>
      </c>
      <c r="F1117" s="23" t="s">
        <v>1322</v>
      </c>
      <c r="G1117" s="23" t="s">
        <v>7355</v>
      </c>
      <c r="H1117" s="23" t="s">
        <v>9608</v>
      </c>
      <c r="I1117" s="3">
        <v>41170</v>
      </c>
      <c r="J1117" s="23" t="s">
        <v>7356</v>
      </c>
      <c r="K1117" s="23" t="s">
        <v>7357</v>
      </c>
      <c r="L1117" s="23" t="s">
        <v>7358</v>
      </c>
      <c r="M1117" s="23" t="s">
        <v>7359</v>
      </c>
      <c r="N1117" s="23" t="s">
        <v>11521</v>
      </c>
      <c r="O1117" s="23" t="s">
        <v>8384</v>
      </c>
      <c r="P1117" s="3">
        <v>41242</v>
      </c>
      <c r="Q1117" s="23" t="s">
        <v>458</v>
      </c>
      <c r="R1117" s="23" t="s">
        <v>11522</v>
      </c>
      <c r="S1117" s="23" t="s">
        <v>11523</v>
      </c>
      <c r="T1117" s="37" t="s">
        <v>15024</v>
      </c>
      <c r="U1117" t="s">
        <v>15207</v>
      </c>
      <c r="V1117" s="237">
        <v>22</v>
      </c>
      <c r="W1117">
        <v>45</v>
      </c>
      <c r="X1117">
        <v>37</v>
      </c>
      <c r="Y1117">
        <v>46</v>
      </c>
      <c r="Z1117">
        <v>9</v>
      </c>
      <c r="AA1117">
        <v>24</v>
      </c>
      <c r="AC1117" s="26" t="str">
        <f t="shared" si="34"/>
        <v>22º45'37''</v>
      </c>
      <c r="AD1117" s="26" t="str">
        <f t="shared" si="35"/>
        <v>46º9'24''</v>
      </c>
    </row>
    <row r="1118" spans="1:30" ht="18" customHeight="1">
      <c r="A1118" s="23">
        <v>4435</v>
      </c>
      <c r="B1118" s="23">
        <v>4435</v>
      </c>
      <c r="C1118" s="3">
        <v>41163</v>
      </c>
      <c r="D1118" s="3">
        <v>41208</v>
      </c>
      <c r="E1118" s="23" t="s">
        <v>1321</v>
      </c>
      <c r="F1118" s="23" t="s">
        <v>1322</v>
      </c>
      <c r="G1118" s="23" t="s">
        <v>7355</v>
      </c>
      <c r="H1118" s="23" t="s">
        <v>11524</v>
      </c>
      <c r="I1118" s="3">
        <v>41170</v>
      </c>
      <c r="J1118" s="23" t="s">
        <v>7360</v>
      </c>
      <c r="K1118" s="23" t="s">
        <v>7361</v>
      </c>
      <c r="L1118" s="23" t="s">
        <v>7358</v>
      </c>
      <c r="M1118" s="23" t="s">
        <v>7362</v>
      </c>
      <c r="N1118" s="23" t="s">
        <v>11525</v>
      </c>
      <c r="O1118" s="23" t="s">
        <v>6324</v>
      </c>
      <c r="P1118" s="3">
        <v>41241</v>
      </c>
      <c r="Q1118" s="23" t="s">
        <v>458</v>
      </c>
      <c r="R1118" s="23" t="s">
        <v>11526</v>
      </c>
      <c r="S1118" s="23" t="s">
        <v>11527</v>
      </c>
      <c r="T1118" s="37" t="s">
        <v>4074</v>
      </c>
      <c r="U1118" t="s">
        <v>15275</v>
      </c>
      <c r="V1118" s="237">
        <v>22</v>
      </c>
      <c r="W1118">
        <v>51</v>
      </c>
      <c r="X1118">
        <v>29</v>
      </c>
      <c r="Y1118">
        <v>46</v>
      </c>
      <c r="Z1118">
        <v>1</v>
      </c>
      <c r="AA1118">
        <v>48</v>
      </c>
      <c r="AC1118" s="26" t="str">
        <f t="shared" si="34"/>
        <v>22º51'29''</v>
      </c>
      <c r="AD1118" s="26" t="str">
        <f t="shared" si="35"/>
        <v>46º1'48''</v>
      </c>
    </row>
    <row r="1119" spans="1:30" ht="18" customHeight="1">
      <c r="A1119" s="23">
        <v>4433</v>
      </c>
      <c r="B1119" s="23">
        <v>4433</v>
      </c>
      <c r="C1119" s="3">
        <v>41163</v>
      </c>
      <c r="D1119" s="3">
        <v>41208</v>
      </c>
      <c r="E1119" s="23" t="s">
        <v>1321</v>
      </c>
      <c r="F1119" s="23" t="s">
        <v>1322</v>
      </c>
      <c r="G1119" s="23" t="s">
        <v>7355</v>
      </c>
      <c r="H1119" s="23" t="s">
        <v>11528</v>
      </c>
      <c r="I1119" s="3">
        <v>41170</v>
      </c>
      <c r="J1119" s="23" t="s">
        <v>7363</v>
      </c>
      <c r="K1119" s="23" t="s">
        <v>7364</v>
      </c>
      <c r="L1119" s="23" t="s">
        <v>7358</v>
      </c>
      <c r="M1119" s="23" t="s">
        <v>7365</v>
      </c>
      <c r="N1119" s="23" t="s">
        <v>11529</v>
      </c>
      <c r="O1119" s="23" t="s">
        <v>5381</v>
      </c>
      <c r="P1119" s="3">
        <v>41242</v>
      </c>
      <c r="Q1119" s="23" t="s">
        <v>458</v>
      </c>
      <c r="R1119" s="23" t="s">
        <v>11530</v>
      </c>
      <c r="S1119" s="23" t="s">
        <v>11531</v>
      </c>
      <c r="T1119" s="37" t="s">
        <v>4074</v>
      </c>
      <c r="U1119" t="s">
        <v>15216</v>
      </c>
      <c r="V1119" s="237">
        <v>22</v>
      </c>
      <c r="W1119">
        <v>44</v>
      </c>
      <c r="X1119">
        <v>48</v>
      </c>
      <c r="Y1119">
        <v>46</v>
      </c>
      <c r="Z1119">
        <v>8</v>
      </c>
      <c r="AA1119">
        <v>1</v>
      </c>
      <c r="AC1119" s="26" t="str">
        <f t="shared" si="34"/>
        <v>22º44'48''</v>
      </c>
      <c r="AD1119" s="26" t="str">
        <f t="shared" si="35"/>
        <v>46º8'1''</v>
      </c>
    </row>
    <row r="1120" spans="1:30" ht="18" customHeight="1">
      <c r="A1120" s="23">
        <v>4432</v>
      </c>
      <c r="B1120" s="23">
        <v>4432</v>
      </c>
      <c r="C1120" s="3">
        <v>41163</v>
      </c>
      <c r="D1120" s="3">
        <v>41208</v>
      </c>
      <c r="E1120" s="23" t="s">
        <v>1321</v>
      </c>
      <c r="F1120" s="23" t="s">
        <v>1322</v>
      </c>
      <c r="G1120" s="23" t="s">
        <v>2072</v>
      </c>
      <c r="H1120" s="23" t="s">
        <v>8404</v>
      </c>
      <c r="I1120" s="3">
        <v>41172</v>
      </c>
      <c r="J1120" s="23" t="s">
        <v>7366</v>
      </c>
      <c r="K1120" s="23" t="s">
        <v>7367</v>
      </c>
      <c r="L1120" s="23" t="s">
        <v>4515</v>
      </c>
      <c r="M1120" s="23">
        <v>3137146341</v>
      </c>
      <c r="N1120" s="23" t="s">
        <v>8548</v>
      </c>
      <c r="O1120" s="23" t="s">
        <v>7022</v>
      </c>
      <c r="P1120" s="3">
        <v>41193</v>
      </c>
      <c r="Q1120" s="23" t="s">
        <v>458</v>
      </c>
      <c r="R1120" s="23" t="s">
        <v>11532</v>
      </c>
      <c r="S1120" s="23" t="s">
        <v>11533</v>
      </c>
      <c r="T1120" s="37" t="s">
        <v>4074</v>
      </c>
      <c r="U1120" t="s">
        <v>15276</v>
      </c>
      <c r="V1120" s="237">
        <v>19</v>
      </c>
      <c r="W1120">
        <v>15</v>
      </c>
      <c r="X1120">
        <v>7</v>
      </c>
      <c r="Y1120">
        <v>44</v>
      </c>
      <c r="Z1120">
        <v>26</v>
      </c>
      <c r="AA1120">
        <v>55</v>
      </c>
      <c r="AC1120" s="26" t="str">
        <f t="shared" si="34"/>
        <v>19º15'7''</v>
      </c>
      <c r="AD1120" s="26" t="str">
        <f t="shared" si="35"/>
        <v>44º26'55''</v>
      </c>
    </row>
    <row r="1121" spans="1:30" ht="18" customHeight="1">
      <c r="A1121" s="23">
        <v>4413</v>
      </c>
      <c r="B1121" s="23">
        <v>4413</v>
      </c>
      <c r="C1121" s="3">
        <v>41163</v>
      </c>
      <c r="D1121" s="3">
        <v>41208</v>
      </c>
      <c r="E1121" s="23" t="s">
        <v>1321</v>
      </c>
      <c r="F1121" s="23" t="s">
        <v>1322</v>
      </c>
      <c r="G1121" s="23" t="s">
        <v>7368</v>
      </c>
      <c r="H1121" s="23" t="s">
        <v>12267</v>
      </c>
      <c r="I1121" s="3">
        <v>41186</v>
      </c>
      <c r="J1121" s="23" t="s">
        <v>7369</v>
      </c>
      <c r="K1121" s="23" t="s">
        <v>7370</v>
      </c>
      <c r="L1121" s="23" t="s">
        <v>7371</v>
      </c>
      <c r="M1121" s="23" t="s">
        <v>7372</v>
      </c>
      <c r="N1121" s="23" t="s">
        <v>12268</v>
      </c>
      <c r="O1121" s="23" t="s">
        <v>12143</v>
      </c>
      <c r="P1121" s="3">
        <v>41250</v>
      </c>
      <c r="Q1121" s="23" t="s">
        <v>458</v>
      </c>
      <c r="R1121" s="23" t="s">
        <v>12269</v>
      </c>
      <c r="S1121" s="23" t="s">
        <v>11534</v>
      </c>
      <c r="T1121" s="37" t="s">
        <v>4074</v>
      </c>
      <c r="U1121" t="s">
        <v>15277</v>
      </c>
      <c r="V1121" s="237">
        <v>20</v>
      </c>
      <c r="W1121">
        <v>26</v>
      </c>
      <c r="X1121">
        <v>44</v>
      </c>
      <c r="Y1121">
        <v>41</v>
      </c>
      <c r="Z1121">
        <v>52</v>
      </c>
      <c r="AA1121">
        <v>18</v>
      </c>
      <c r="AC1121" s="26" t="str">
        <f t="shared" si="34"/>
        <v>20º26'44''</v>
      </c>
      <c r="AD1121" s="26" t="str">
        <f t="shared" si="35"/>
        <v>41º52'18''</v>
      </c>
    </row>
    <row r="1122" spans="1:30" ht="18" customHeight="1">
      <c r="A1122" s="23">
        <v>4417</v>
      </c>
      <c r="B1122" s="23">
        <v>4417</v>
      </c>
      <c r="C1122" s="3">
        <v>41163</v>
      </c>
      <c r="D1122" s="3">
        <v>41222</v>
      </c>
      <c r="E1122" s="23" t="s">
        <v>1321</v>
      </c>
      <c r="F1122" s="23" t="s">
        <v>1322</v>
      </c>
      <c r="G1122" s="23" t="s">
        <v>7373</v>
      </c>
      <c r="H1122" s="23" t="s">
        <v>12270</v>
      </c>
      <c r="I1122" s="3">
        <v>41213</v>
      </c>
      <c r="J1122" s="23" t="s">
        <v>7374</v>
      </c>
      <c r="K1122" s="23" t="s">
        <v>7375</v>
      </c>
      <c r="L1122" s="23" t="s">
        <v>7376</v>
      </c>
      <c r="M1122" s="23" t="s">
        <v>7377</v>
      </c>
      <c r="N1122" s="23" t="s">
        <v>12788</v>
      </c>
      <c r="O1122" s="23" t="s">
        <v>11990</v>
      </c>
      <c r="P1122" s="3">
        <v>41255</v>
      </c>
      <c r="Q1122" s="37" t="s">
        <v>8566</v>
      </c>
      <c r="R1122" s="23" t="s">
        <v>12271</v>
      </c>
      <c r="S1122" s="23" t="s">
        <v>11535</v>
      </c>
      <c r="T1122" t="s">
        <v>4074</v>
      </c>
      <c r="U1122" t="s">
        <v>15067</v>
      </c>
      <c r="V1122" s="237">
        <v>18</v>
      </c>
      <c r="W1122">
        <v>39</v>
      </c>
      <c r="X1122">
        <v>50</v>
      </c>
      <c r="Y1122">
        <v>48</v>
      </c>
      <c r="Z1122">
        <v>12</v>
      </c>
      <c r="AA1122">
        <v>43</v>
      </c>
      <c r="AC1122" s="26" t="str">
        <f t="shared" si="34"/>
        <v>18º39'50''</v>
      </c>
      <c r="AD1122" s="26" t="str">
        <f t="shared" si="35"/>
        <v>48º12'43''</v>
      </c>
    </row>
    <row r="1123" spans="1:30" ht="18" customHeight="1">
      <c r="A1123" s="23">
        <v>4426</v>
      </c>
      <c r="B1123" s="23">
        <v>4426</v>
      </c>
      <c r="C1123" s="3">
        <v>41163</v>
      </c>
      <c r="D1123" s="3">
        <v>41222</v>
      </c>
      <c r="E1123" s="23" t="s">
        <v>1321</v>
      </c>
      <c r="F1123" s="23" t="s">
        <v>1322</v>
      </c>
      <c r="G1123" s="23" t="s">
        <v>7373</v>
      </c>
      <c r="H1123" s="23" t="s">
        <v>12921</v>
      </c>
      <c r="I1123" s="3">
        <v>41213</v>
      </c>
      <c r="J1123" s="23" t="s">
        <v>7378</v>
      </c>
      <c r="K1123" s="23" t="s">
        <v>7379</v>
      </c>
      <c r="L1123" s="23" t="s">
        <v>7380</v>
      </c>
      <c r="M1123" s="23" t="s">
        <v>7381</v>
      </c>
      <c r="N1123" s="23" t="s">
        <v>12922</v>
      </c>
      <c r="O1123" s="23" t="s">
        <v>11990</v>
      </c>
      <c r="P1123" s="3">
        <v>41257</v>
      </c>
      <c r="Q1123" s="37" t="s">
        <v>8567</v>
      </c>
      <c r="R1123" s="23" t="s">
        <v>12923</v>
      </c>
      <c r="S1123" s="23" t="s">
        <v>11536</v>
      </c>
      <c r="T1123" t="s">
        <v>15024</v>
      </c>
      <c r="U1123" s="37" t="s">
        <v>15159</v>
      </c>
      <c r="V1123" s="237">
        <v>18</v>
      </c>
      <c r="W1123">
        <v>39</v>
      </c>
      <c r="X1123">
        <v>27</v>
      </c>
      <c r="Y1123">
        <v>48</v>
      </c>
      <c r="Z1123">
        <v>10</v>
      </c>
      <c r="AA1123">
        <v>83</v>
      </c>
      <c r="AC1123" s="26" t="str">
        <f t="shared" si="34"/>
        <v>18º39'27''</v>
      </c>
      <c r="AD1123" s="26" t="str">
        <f t="shared" si="35"/>
        <v>48º10'83''</v>
      </c>
    </row>
    <row r="1124" spans="1:30" ht="18" customHeight="1">
      <c r="A1124" s="23">
        <v>4416</v>
      </c>
      <c r="B1124" s="23">
        <v>4416</v>
      </c>
      <c r="C1124" s="3">
        <v>41165</v>
      </c>
      <c r="D1124" s="3">
        <v>41224</v>
      </c>
      <c r="E1124" s="23" t="s">
        <v>1321</v>
      </c>
      <c r="F1124" s="23" t="s">
        <v>1322</v>
      </c>
      <c r="G1124" s="23" t="s">
        <v>7373</v>
      </c>
      <c r="H1124" s="23" t="s">
        <v>12107</v>
      </c>
      <c r="I1124" s="3">
        <v>41213</v>
      </c>
      <c r="J1124" s="23" t="s">
        <v>7382</v>
      </c>
      <c r="K1124" s="23" t="s">
        <v>7383</v>
      </c>
      <c r="L1124" s="23" t="s">
        <v>7380</v>
      </c>
      <c r="M1124" s="23" t="s">
        <v>7384</v>
      </c>
      <c r="N1124" s="23" t="s">
        <v>12108</v>
      </c>
      <c r="O1124" s="23" t="s">
        <v>11990</v>
      </c>
      <c r="P1124" s="3">
        <v>41250</v>
      </c>
      <c r="Q1124" s="37" t="s">
        <v>8568</v>
      </c>
      <c r="R1124" s="23" t="s">
        <v>12109</v>
      </c>
      <c r="S1124" s="23" t="s">
        <v>11537</v>
      </c>
      <c r="T1124" t="s">
        <v>15024</v>
      </c>
      <c r="U1124" t="s">
        <v>15116</v>
      </c>
      <c r="V1124" s="237">
        <v>18</v>
      </c>
      <c r="W1124">
        <v>32</v>
      </c>
      <c r="X1124">
        <v>5</v>
      </c>
      <c r="Y1124">
        <v>48</v>
      </c>
      <c r="Z1124">
        <v>11</v>
      </c>
      <c r="AA1124">
        <v>35</v>
      </c>
      <c r="AC1124" s="26" t="str">
        <f t="shared" si="34"/>
        <v>18º32'5''</v>
      </c>
      <c r="AD1124" s="26" t="str">
        <f t="shared" si="35"/>
        <v>48º11'35''</v>
      </c>
    </row>
    <row r="1125" spans="1:30" ht="18" customHeight="1">
      <c r="A1125" s="23">
        <v>4419</v>
      </c>
      <c r="B1125" s="23">
        <v>4419</v>
      </c>
      <c r="C1125" s="3">
        <v>41165</v>
      </c>
      <c r="D1125" s="3">
        <v>41224</v>
      </c>
      <c r="E1125" s="23" t="s">
        <v>1321</v>
      </c>
      <c r="F1125" s="23" t="s">
        <v>1322</v>
      </c>
      <c r="G1125" s="23" t="s">
        <v>7373</v>
      </c>
      <c r="H1125" s="23" t="s">
        <v>12789</v>
      </c>
      <c r="I1125" s="3">
        <v>41213</v>
      </c>
      <c r="J1125" s="23" t="s">
        <v>7385</v>
      </c>
      <c r="K1125" s="23" t="s">
        <v>7386</v>
      </c>
      <c r="L1125" s="23" t="s">
        <v>7387</v>
      </c>
      <c r="M1125" s="23" t="s">
        <v>7388</v>
      </c>
      <c r="N1125" s="23" t="s">
        <v>12790</v>
      </c>
      <c r="O1125" s="23" t="s">
        <v>11990</v>
      </c>
      <c r="P1125" s="3">
        <v>41255</v>
      </c>
      <c r="Q1125" s="37" t="s">
        <v>8569</v>
      </c>
      <c r="R1125" s="23" t="s">
        <v>12791</v>
      </c>
      <c r="S1125" s="23" t="s">
        <v>11538</v>
      </c>
      <c r="T1125" t="s">
        <v>15024</v>
      </c>
      <c r="U1125" s="37" t="s">
        <v>15116</v>
      </c>
      <c r="V1125" s="237">
        <v>18</v>
      </c>
      <c r="W1125">
        <v>40</v>
      </c>
      <c r="X1125">
        <v>12</v>
      </c>
      <c r="Y1125">
        <v>48</v>
      </c>
      <c r="Z1125">
        <v>11</v>
      </c>
      <c r="AA1125">
        <v>49</v>
      </c>
      <c r="AC1125" s="26" t="str">
        <f t="shared" si="34"/>
        <v>18º40'12''</v>
      </c>
      <c r="AD1125" s="26" t="str">
        <f t="shared" si="35"/>
        <v>48º11'49''</v>
      </c>
    </row>
    <row r="1126" spans="1:30" ht="18" customHeight="1">
      <c r="A1126" s="23">
        <v>4415</v>
      </c>
      <c r="B1126" s="23">
        <v>4415</v>
      </c>
      <c r="C1126" s="3">
        <v>41165</v>
      </c>
      <c r="D1126" s="3">
        <v>41217</v>
      </c>
      <c r="E1126" s="23" t="s">
        <v>1321</v>
      </c>
      <c r="F1126" s="23" t="s">
        <v>1322</v>
      </c>
      <c r="G1126" s="23" t="s">
        <v>7373</v>
      </c>
      <c r="H1126" s="23" t="s">
        <v>12272</v>
      </c>
      <c r="I1126" s="3">
        <v>41172</v>
      </c>
      <c r="J1126" s="23" t="s">
        <v>7389</v>
      </c>
      <c r="K1126" s="23" t="s">
        <v>7390</v>
      </c>
      <c r="L1126" s="23" t="s">
        <v>7391</v>
      </c>
      <c r="M1126" s="23" t="s">
        <v>7392</v>
      </c>
      <c r="N1126" s="23" t="s">
        <v>12273</v>
      </c>
      <c r="O1126" s="23" t="s">
        <v>11990</v>
      </c>
      <c r="P1126" s="3">
        <v>41254</v>
      </c>
      <c r="Q1126" s="37" t="s">
        <v>8570</v>
      </c>
      <c r="R1126" s="23" t="s">
        <v>12274</v>
      </c>
      <c r="S1126" s="23" t="s">
        <v>11539</v>
      </c>
      <c r="T1126" t="s">
        <v>15024</v>
      </c>
      <c r="U1126" t="s">
        <v>15278</v>
      </c>
      <c r="V1126" s="237">
        <v>18</v>
      </c>
      <c r="W1126">
        <v>39</v>
      </c>
      <c r="X1126">
        <v>45</v>
      </c>
      <c r="Y1126">
        <v>48</v>
      </c>
      <c r="Z1126">
        <v>12</v>
      </c>
      <c r="AA1126">
        <v>11</v>
      </c>
      <c r="AC1126" s="26" t="str">
        <f t="shared" si="34"/>
        <v>18º39'45''</v>
      </c>
      <c r="AD1126" s="26" t="str">
        <f t="shared" si="35"/>
        <v>48º12'11''</v>
      </c>
    </row>
    <row r="1127" spans="1:30" ht="18" customHeight="1">
      <c r="A1127" s="23">
        <v>4431</v>
      </c>
      <c r="B1127" s="23">
        <v>4431</v>
      </c>
      <c r="C1127" s="3">
        <v>41165</v>
      </c>
      <c r="D1127" s="3">
        <v>41224</v>
      </c>
      <c r="E1127" s="23" t="s">
        <v>1321</v>
      </c>
      <c r="F1127" s="23" t="s">
        <v>1322</v>
      </c>
      <c r="G1127" s="23" t="s">
        <v>7373</v>
      </c>
      <c r="H1127" s="23" t="s">
        <v>12924</v>
      </c>
      <c r="I1127" s="3">
        <v>41213</v>
      </c>
      <c r="J1127" s="23" t="s">
        <v>7393</v>
      </c>
      <c r="K1127" s="23" t="s">
        <v>7394</v>
      </c>
      <c r="L1127" s="23" t="s">
        <v>7380</v>
      </c>
      <c r="M1127" s="23" t="s">
        <v>7395</v>
      </c>
      <c r="N1127" s="23" t="s">
        <v>12925</v>
      </c>
      <c r="O1127" s="23" t="s">
        <v>11990</v>
      </c>
      <c r="P1127" s="3">
        <v>41257</v>
      </c>
      <c r="Q1127" s="37" t="s">
        <v>8571</v>
      </c>
      <c r="R1127" s="23" t="s">
        <v>12926</v>
      </c>
      <c r="S1127" s="23" t="s">
        <v>11540</v>
      </c>
      <c r="T1127" t="s">
        <v>15024</v>
      </c>
      <c r="U1127" s="37" t="s">
        <v>15227</v>
      </c>
      <c r="V1127" s="237">
        <v>18</v>
      </c>
      <c r="W1127">
        <v>38</v>
      </c>
      <c r="X1127">
        <v>56</v>
      </c>
      <c r="Y1127">
        <v>48</v>
      </c>
      <c r="Z1127">
        <v>11</v>
      </c>
      <c r="AA1127">
        <v>17</v>
      </c>
      <c r="AC1127" s="26" t="str">
        <f t="shared" si="34"/>
        <v>18º38'56''</v>
      </c>
      <c r="AD1127" s="26" t="str">
        <f t="shared" si="35"/>
        <v>48º11'17''</v>
      </c>
    </row>
    <row r="1128" spans="1:30" ht="18" customHeight="1">
      <c r="A1128" s="23">
        <v>4427</v>
      </c>
      <c r="B1128" s="23">
        <v>4427</v>
      </c>
      <c r="C1128" s="3">
        <v>41165</v>
      </c>
      <c r="D1128" s="3">
        <v>41224</v>
      </c>
      <c r="E1128" s="23" t="s">
        <v>1321</v>
      </c>
      <c r="F1128" s="23" t="s">
        <v>1322</v>
      </c>
      <c r="G1128" s="23" t="s">
        <v>7373</v>
      </c>
      <c r="H1128" s="23" t="s">
        <v>13799</v>
      </c>
      <c r="I1128" s="3">
        <v>41213</v>
      </c>
      <c r="J1128" s="23" t="s">
        <v>7396</v>
      </c>
      <c r="K1128" s="23" t="s">
        <v>7397</v>
      </c>
      <c r="L1128" s="23" t="s">
        <v>7398</v>
      </c>
      <c r="M1128" s="23" t="s">
        <v>7399</v>
      </c>
      <c r="N1128" s="23" t="s">
        <v>14284</v>
      </c>
      <c r="O1128" s="23" t="s">
        <v>11990</v>
      </c>
      <c r="P1128" s="23">
        <v>41284</v>
      </c>
      <c r="Q1128" s="37" t="s">
        <v>8572</v>
      </c>
      <c r="R1128" s="23" t="s">
        <v>13800</v>
      </c>
      <c r="S1128" s="23" t="s">
        <v>11541</v>
      </c>
      <c r="T1128" t="s">
        <v>15024</v>
      </c>
      <c r="U1128" s="37" t="s">
        <v>15116</v>
      </c>
      <c r="V1128" s="237">
        <v>18</v>
      </c>
      <c r="W1128">
        <v>40</v>
      </c>
      <c r="X1128">
        <v>7</v>
      </c>
      <c r="Y1128">
        <v>48</v>
      </c>
      <c r="Z1128">
        <v>10</v>
      </c>
      <c r="AA1128">
        <v>52</v>
      </c>
      <c r="AC1128" s="26" t="str">
        <f t="shared" si="34"/>
        <v>18º40'7''</v>
      </c>
      <c r="AD1128" s="26" t="str">
        <f t="shared" si="35"/>
        <v>48º10'52''</v>
      </c>
    </row>
    <row r="1129" spans="1:30" ht="18" customHeight="1">
      <c r="A1129" s="23">
        <v>4430</v>
      </c>
      <c r="B1129" s="23">
        <v>4430</v>
      </c>
      <c r="C1129" s="3">
        <v>41165</v>
      </c>
      <c r="D1129" s="3">
        <v>41224</v>
      </c>
      <c r="E1129" s="23" t="s">
        <v>1321</v>
      </c>
      <c r="F1129" s="23" t="s">
        <v>1322</v>
      </c>
      <c r="G1129" s="23" t="s">
        <v>7373</v>
      </c>
      <c r="H1129" s="23" t="s">
        <v>12792</v>
      </c>
      <c r="I1129" s="3">
        <v>41213</v>
      </c>
      <c r="J1129" s="23" t="s">
        <v>7400</v>
      </c>
      <c r="K1129" s="23" t="s">
        <v>7401</v>
      </c>
      <c r="L1129" s="23" t="s">
        <v>7402</v>
      </c>
      <c r="M1129" s="23" t="s">
        <v>7403</v>
      </c>
      <c r="N1129" s="23" t="s">
        <v>12793</v>
      </c>
      <c r="O1129" s="23" t="s">
        <v>11990</v>
      </c>
      <c r="P1129" s="3">
        <v>41255</v>
      </c>
      <c r="Q1129" s="37" t="s">
        <v>8573</v>
      </c>
      <c r="R1129" s="23" t="s">
        <v>12794</v>
      </c>
      <c r="S1129" s="23" t="s">
        <v>11542</v>
      </c>
      <c r="T1129" t="s">
        <v>4074</v>
      </c>
      <c r="U1129" s="37" t="s">
        <v>458</v>
      </c>
      <c r="V1129" s="237">
        <v>18</v>
      </c>
      <c r="W1129">
        <v>39</v>
      </c>
      <c r="X1129">
        <v>42</v>
      </c>
      <c r="Y1129">
        <v>48</v>
      </c>
      <c r="Z1129">
        <v>11</v>
      </c>
      <c r="AA1129">
        <v>51</v>
      </c>
      <c r="AC1129" s="26" t="str">
        <f t="shared" si="34"/>
        <v>18º39'42''</v>
      </c>
      <c r="AD1129" s="26" t="str">
        <f t="shared" si="35"/>
        <v>48º11'51''</v>
      </c>
    </row>
    <row r="1130" spans="1:30" ht="18" customHeight="1">
      <c r="A1130" s="23">
        <v>4429</v>
      </c>
      <c r="B1130" s="23">
        <v>4429</v>
      </c>
      <c r="C1130" s="3">
        <v>41165</v>
      </c>
      <c r="D1130" s="3">
        <v>41229</v>
      </c>
      <c r="E1130" s="23" t="s">
        <v>1321</v>
      </c>
      <c r="F1130" s="23" t="s">
        <v>14269</v>
      </c>
      <c r="G1130" s="23" t="s">
        <v>7373</v>
      </c>
      <c r="H1130" s="23" t="s">
        <v>16503</v>
      </c>
      <c r="I1130" s="3">
        <v>41213</v>
      </c>
      <c r="J1130" s="23" t="s">
        <v>7404</v>
      </c>
      <c r="K1130" s="23" t="s">
        <v>12927</v>
      </c>
      <c r="L1130" s="23" t="s">
        <v>7380</v>
      </c>
      <c r="M1130" s="23" t="s">
        <v>7405</v>
      </c>
      <c r="N1130" s="23" t="s">
        <v>16532</v>
      </c>
      <c r="O1130" s="23" t="s">
        <v>15547</v>
      </c>
      <c r="P1130" s="23">
        <v>41379</v>
      </c>
      <c r="Q1130" s="37" t="s">
        <v>9027</v>
      </c>
      <c r="R1130" s="23" t="s">
        <v>16504</v>
      </c>
      <c r="S1130" s="23" t="s">
        <v>11543</v>
      </c>
      <c r="T1130" t="s">
        <v>15024</v>
      </c>
      <c r="U1130" s="37" t="s">
        <v>16048</v>
      </c>
      <c r="V1130" s="237">
        <v>18</v>
      </c>
      <c r="W1130" s="23">
        <v>37</v>
      </c>
      <c r="X1130" s="23">
        <v>56</v>
      </c>
      <c r="Y1130" s="23">
        <v>48</v>
      </c>
      <c r="Z1130" s="23">
        <v>12</v>
      </c>
      <c r="AA1130" s="23">
        <v>1</v>
      </c>
      <c r="AC1130" s="26" t="str">
        <f t="shared" si="34"/>
        <v>18º37'56''</v>
      </c>
      <c r="AD1130" s="26" t="str">
        <f t="shared" si="35"/>
        <v>48º12'1''</v>
      </c>
    </row>
    <row r="1131" spans="1:30" ht="18" customHeight="1">
      <c r="A1131" s="23">
        <v>4428</v>
      </c>
      <c r="B1131" s="23">
        <v>4428</v>
      </c>
      <c r="C1131" s="3">
        <v>41165</v>
      </c>
      <c r="D1131" s="3">
        <v>41217</v>
      </c>
      <c r="E1131" s="23" t="s">
        <v>1321</v>
      </c>
      <c r="F1131" s="23" t="s">
        <v>1322</v>
      </c>
      <c r="G1131" s="23" t="s">
        <v>7373</v>
      </c>
      <c r="H1131" s="23" t="s">
        <v>12275</v>
      </c>
      <c r="I1131" s="3">
        <v>41172</v>
      </c>
      <c r="J1131" s="23" t="s">
        <v>7406</v>
      </c>
      <c r="K1131" s="23" t="s">
        <v>7407</v>
      </c>
      <c r="L1131" s="23" t="s">
        <v>7380</v>
      </c>
      <c r="M1131" s="23" t="s">
        <v>7408</v>
      </c>
      <c r="N1131" s="23" t="s">
        <v>12276</v>
      </c>
      <c r="O1131" s="23" t="s">
        <v>12060</v>
      </c>
      <c r="P1131" s="3">
        <v>41253</v>
      </c>
      <c r="Q1131" s="37" t="s">
        <v>8574</v>
      </c>
      <c r="R1131" s="23" t="s">
        <v>12277</v>
      </c>
      <c r="S1131" s="23" t="s">
        <v>11544</v>
      </c>
      <c r="T1131" t="s">
        <v>15024</v>
      </c>
      <c r="U1131" t="s">
        <v>15116</v>
      </c>
      <c r="V1131" s="237">
        <v>18</v>
      </c>
      <c r="W1131">
        <v>38</v>
      </c>
      <c r="X1131">
        <v>34</v>
      </c>
      <c r="Y1131">
        <v>48</v>
      </c>
      <c r="Z1131">
        <v>12</v>
      </c>
      <c r="AA1131">
        <v>10</v>
      </c>
      <c r="AC1131" s="26" t="str">
        <f t="shared" si="34"/>
        <v>18º38'34''</v>
      </c>
      <c r="AD1131" s="26" t="str">
        <f t="shared" si="35"/>
        <v>48º12'10''</v>
      </c>
    </row>
    <row r="1132" spans="1:30" ht="18" customHeight="1">
      <c r="A1132" s="23">
        <v>4418</v>
      </c>
      <c r="B1132" s="23">
        <v>4418</v>
      </c>
      <c r="C1132" s="3">
        <v>41165</v>
      </c>
      <c r="D1132" s="3">
        <v>41224</v>
      </c>
      <c r="E1132" s="23" t="s">
        <v>1321</v>
      </c>
      <c r="F1132" s="23" t="s">
        <v>1322</v>
      </c>
      <c r="G1132" s="23" t="s">
        <v>7373</v>
      </c>
      <c r="H1132" s="23" t="s">
        <v>12278</v>
      </c>
      <c r="I1132" s="3">
        <v>41213</v>
      </c>
      <c r="J1132" s="23" t="s">
        <v>7409</v>
      </c>
      <c r="K1132" s="23" t="s">
        <v>7410</v>
      </c>
      <c r="L1132" s="23" t="s">
        <v>7376</v>
      </c>
      <c r="M1132" s="23" t="s">
        <v>7411</v>
      </c>
      <c r="N1132" s="23" t="s">
        <v>12279</v>
      </c>
      <c r="O1132" s="23" t="s">
        <v>12060</v>
      </c>
      <c r="P1132" s="3">
        <v>41253</v>
      </c>
      <c r="Q1132" s="37" t="s">
        <v>8575</v>
      </c>
      <c r="R1132" s="23" t="s">
        <v>12280</v>
      </c>
      <c r="S1132" s="23" t="s">
        <v>11545</v>
      </c>
      <c r="T1132" t="s">
        <v>4074</v>
      </c>
      <c r="U1132" t="s">
        <v>15028</v>
      </c>
      <c r="V1132" s="237">
        <v>18</v>
      </c>
      <c r="W1132">
        <v>39</v>
      </c>
      <c r="X1132">
        <v>42</v>
      </c>
      <c r="Y1132">
        <v>48</v>
      </c>
      <c r="Z1132">
        <v>12</v>
      </c>
      <c r="AA1132">
        <v>38</v>
      </c>
      <c r="AC1132" s="26" t="str">
        <f t="shared" si="34"/>
        <v>18º39'42''</v>
      </c>
      <c r="AD1132" s="26" t="str">
        <f t="shared" si="35"/>
        <v>48º12'38''</v>
      </c>
    </row>
    <row r="1133" spans="1:30" ht="18" customHeight="1">
      <c r="A1133" s="23">
        <v>4425</v>
      </c>
      <c r="B1133" s="23">
        <v>4425</v>
      </c>
      <c r="C1133" s="3">
        <v>41165</v>
      </c>
      <c r="D1133" s="3">
        <v>41224</v>
      </c>
      <c r="E1133" s="23" t="s">
        <v>1321</v>
      </c>
      <c r="F1133" s="23" t="s">
        <v>1322</v>
      </c>
      <c r="G1133" s="23" t="s">
        <v>7373</v>
      </c>
      <c r="H1133" s="23" t="s">
        <v>12281</v>
      </c>
      <c r="I1133" s="3">
        <v>41213</v>
      </c>
      <c r="J1133" s="23" t="s">
        <v>7412</v>
      </c>
      <c r="K1133" s="23" t="s">
        <v>7413</v>
      </c>
      <c r="L1133" s="23" t="s">
        <v>7414</v>
      </c>
      <c r="M1133" s="23" t="s">
        <v>7415</v>
      </c>
      <c r="N1133" s="23" t="s">
        <v>12282</v>
      </c>
      <c r="O1133" s="23" t="s">
        <v>11990</v>
      </c>
      <c r="P1133" s="3">
        <v>41253</v>
      </c>
      <c r="Q1133" s="37" t="s">
        <v>8576</v>
      </c>
      <c r="R1133" s="23" t="s">
        <v>12283</v>
      </c>
      <c r="S1133" s="23" t="s">
        <v>11546</v>
      </c>
      <c r="T1133" t="s">
        <v>15024</v>
      </c>
      <c r="U1133" t="s">
        <v>15227</v>
      </c>
      <c r="V1133" s="237">
        <v>18</v>
      </c>
      <c r="W1133">
        <v>37</v>
      </c>
      <c r="X1133">
        <v>57</v>
      </c>
      <c r="Y1133">
        <v>48</v>
      </c>
      <c r="Z1133">
        <v>12</v>
      </c>
      <c r="AA1133">
        <v>45</v>
      </c>
      <c r="AC1133" s="26" t="str">
        <f t="shared" si="34"/>
        <v>18º37'57''</v>
      </c>
      <c r="AD1133" s="26" t="str">
        <f t="shared" si="35"/>
        <v>48º12'45''</v>
      </c>
    </row>
    <row r="1134" spans="1:30" ht="18" customHeight="1">
      <c r="A1134" s="23">
        <v>4424</v>
      </c>
      <c r="B1134" s="23">
        <v>4424</v>
      </c>
      <c r="C1134" s="3">
        <v>41165</v>
      </c>
      <c r="D1134" s="3">
        <v>41224</v>
      </c>
      <c r="E1134" s="23" t="s">
        <v>1321</v>
      </c>
      <c r="F1134" s="23" t="s">
        <v>1322</v>
      </c>
      <c r="G1134" s="23" t="s">
        <v>7373</v>
      </c>
      <c r="H1134" s="23" t="s">
        <v>12110</v>
      </c>
      <c r="I1134" s="3">
        <v>41213</v>
      </c>
      <c r="J1134" s="23" t="s">
        <v>7416</v>
      </c>
      <c r="K1134" s="23" t="s">
        <v>7417</v>
      </c>
      <c r="L1134" s="23" t="s">
        <v>7418</v>
      </c>
      <c r="M1134" s="23" t="s">
        <v>7419</v>
      </c>
      <c r="N1134" s="23" t="s">
        <v>12111</v>
      </c>
      <c r="O1134" s="23" t="s">
        <v>11990</v>
      </c>
      <c r="P1134" s="3">
        <v>41248</v>
      </c>
      <c r="Q1134" s="37" t="s">
        <v>8577</v>
      </c>
      <c r="R1134" s="23" t="s">
        <v>12112</v>
      </c>
      <c r="S1134" s="23" t="s">
        <v>11547</v>
      </c>
      <c r="T1134" t="s">
        <v>4074</v>
      </c>
      <c r="U1134" t="s">
        <v>15045</v>
      </c>
      <c r="V1134" s="237">
        <v>18</v>
      </c>
      <c r="W1134">
        <v>37</v>
      </c>
      <c r="X1134">
        <v>33</v>
      </c>
      <c r="Y1134">
        <v>48</v>
      </c>
      <c r="Z1134">
        <v>11</v>
      </c>
      <c r="AA1134">
        <v>30</v>
      </c>
      <c r="AC1134" s="26" t="str">
        <f t="shared" si="34"/>
        <v>18º37'33''</v>
      </c>
      <c r="AD1134" s="26" t="str">
        <f t="shared" si="35"/>
        <v>48º11'30''</v>
      </c>
    </row>
    <row r="1135" spans="1:30" ht="18" customHeight="1">
      <c r="A1135" s="23">
        <v>4423</v>
      </c>
      <c r="B1135" s="23">
        <v>4423</v>
      </c>
      <c r="C1135" s="3">
        <v>41165</v>
      </c>
      <c r="D1135" s="3">
        <v>41224</v>
      </c>
      <c r="E1135" s="23" t="s">
        <v>1321</v>
      </c>
      <c r="F1135" s="23" t="s">
        <v>14269</v>
      </c>
      <c r="G1135" s="23" t="s">
        <v>7373</v>
      </c>
      <c r="H1135" s="23" t="s">
        <v>16505</v>
      </c>
      <c r="I1135" s="3">
        <v>41213</v>
      </c>
      <c r="J1135" s="23" t="s">
        <v>8697</v>
      </c>
      <c r="K1135" s="23" t="s">
        <v>8698</v>
      </c>
      <c r="L1135" s="23" t="s">
        <v>7418</v>
      </c>
      <c r="M1135" s="23" t="s">
        <v>8699</v>
      </c>
      <c r="N1135" s="23" t="s">
        <v>16506</v>
      </c>
      <c r="O1135" s="23" t="s">
        <v>15547</v>
      </c>
      <c r="P1135" s="23">
        <v>41376</v>
      </c>
      <c r="Q1135" s="37" t="s">
        <v>8578</v>
      </c>
      <c r="R1135" s="23" t="s">
        <v>16507</v>
      </c>
      <c r="S1135" s="23" t="s">
        <v>11548</v>
      </c>
      <c r="T1135" t="s">
        <v>15024</v>
      </c>
      <c r="U1135" s="37" t="s">
        <v>16048</v>
      </c>
      <c r="V1135" s="237">
        <v>18</v>
      </c>
      <c r="W1135" s="23">
        <v>38</v>
      </c>
      <c r="X1135" s="23">
        <v>0</v>
      </c>
      <c r="Y1135" s="23">
        <v>48</v>
      </c>
      <c r="Z1135" s="23">
        <v>11</v>
      </c>
      <c r="AA1135" s="23">
        <v>35</v>
      </c>
      <c r="AC1135" s="26" t="str">
        <f t="shared" si="34"/>
        <v>18º38'0''</v>
      </c>
      <c r="AD1135" s="26" t="str">
        <f t="shared" si="35"/>
        <v>48º11'35''</v>
      </c>
    </row>
    <row r="1136" spans="1:30" ht="18" customHeight="1">
      <c r="A1136" s="23">
        <v>4422</v>
      </c>
      <c r="B1136" s="23">
        <v>4422</v>
      </c>
      <c r="C1136" s="3">
        <v>41165</v>
      </c>
      <c r="D1136" s="3">
        <v>41224</v>
      </c>
      <c r="E1136" s="23" t="s">
        <v>1321</v>
      </c>
      <c r="F1136" s="23" t="s">
        <v>1322</v>
      </c>
      <c r="G1136" s="23" t="s">
        <v>7373</v>
      </c>
      <c r="H1136" s="23" t="s">
        <v>11549</v>
      </c>
      <c r="I1136" s="3">
        <v>41213</v>
      </c>
      <c r="J1136" s="23" t="s">
        <v>7420</v>
      </c>
      <c r="K1136" s="23" t="s">
        <v>7421</v>
      </c>
      <c r="L1136" s="23" t="s">
        <v>7422</v>
      </c>
      <c r="M1136" s="23" t="s">
        <v>7423</v>
      </c>
      <c r="N1136" s="23" t="s">
        <v>12005</v>
      </c>
      <c r="O1136" s="23" t="s">
        <v>11990</v>
      </c>
      <c r="P1136" s="3">
        <v>41247</v>
      </c>
      <c r="Q1136" s="37" t="s">
        <v>8579</v>
      </c>
      <c r="R1136" s="23" t="s">
        <v>11550</v>
      </c>
      <c r="S1136" s="23" t="s">
        <v>11551</v>
      </c>
      <c r="T1136" t="s">
        <v>4074</v>
      </c>
      <c r="U1136" t="s">
        <v>15279</v>
      </c>
      <c r="V1136" s="237">
        <v>18</v>
      </c>
      <c r="W1136">
        <v>38</v>
      </c>
      <c r="X1136">
        <v>16</v>
      </c>
      <c r="Y1136">
        <v>48</v>
      </c>
      <c r="Z1136">
        <v>10</v>
      </c>
      <c r="AA1136">
        <v>39</v>
      </c>
      <c r="AC1136" s="26" t="str">
        <f t="shared" si="34"/>
        <v>18º38'16''</v>
      </c>
      <c r="AD1136" s="26" t="str">
        <f t="shared" si="35"/>
        <v>48º10'39''</v>
      </c>
    </row>
    <row r="1137" spans="1:30" ht="18" customHeight="1">
      <c r="A1137" s="23">
        <v>4421</v>
      </c>
      <c r="B1137" s="23">
        <v>4421</v>
      </c>
      <c r="C1137" s="3">
        <v>41165</v>
      </c>
      <c r="D1137" s="3">
        <v>41224</v>
      </c>
      <c r="E1137" s="23" t="s">
        <v>1321</v>
      </c>
      <c r="F1137" s="23" t="s">
        <v>1322</v>
      </c>
      <c r="G1137" s="23" t="s">
        <v>7373</v>
      </c>
      <c r="H1137" s="23" t="s">
        <v>12795</v>
      </c>
      <c r="I1137" s="3">
        <v>41213</v>
      </c>
      <c r="J1137" s="23" t="s">
        <v>7424</v>
      </c>
      <c r="K1137" s="23" t="s">
        <v>7425</v>
      </c>
      <c r="L1137" s="23" t="s">
        <v>7426</v>
      </c>
      <c r="M1137" s="23" t="s">
        <v>7427</v>
      </c>
      <c r="N1137" s="23" t="s">
        <v>12796</v>
      </c>
      <c r="O1137" s="23" t="s">
        <v>11990</v>
      </c>
      <c r="P1137" s="3">
        <v>41256</v>
      </c>
      <c r="Q1137" s="37" t="s">
        <v>8580</v>
      </c>
      <c r="R1137" s="23" t="s">
        <v>12797</v>
      </c>
      <c r="S1137" s="23" t="s">
        <v>11552</v>
      </c>
      <c r="T1137" t="s">
        <v>15024</v>
      </c>
      <c r="U1137" s="37" t="s">
        <v>15280</v>
      </c>
      <c r="V1137" s="237">
        <v>18</v>
      </c>
      <c r="W1137">
        <v>40</v>
      </c>
      <c r="X1137">
        <v>30</v>
      </c>
      <c r="Y1137">
        <v>48</v>
      </c>
      <c r="Z1137">
        <v>10</v>
      </c>
      <c r="AA1137">
        <v>25</v>
      </c>
      <c r="AC1137" s="26" t="str">
        <f t="shared" si="34"/>
        <v>18º40'30''</v>
      </c>
      <c r="AD1137" s="26" t="str">
        <f t="shared" si="35"/>
        <v>48º10'25''</v>
      </c>
    </row>
    <row r="1138" spans="1:30" ht="18" customHeight="1">
      <c r="A1138" s="23">
        <v>4420</v>
      </c>
      <c r="B1138" s="23">
        <v>4420</v>
      </c>
      <c r="C1138" s="3">
        <v>41165</v>
      </c>
      <c r="D1138" s="3">
        <v>41224</v>
      </c>
      <c r="E1138" s="23" t="s">
        <v>1321</v>
      </c>
      <c r="F1138" s="23" t="s">
        <v>1322</v>
      </c>
      <c r="G1138" s="23" t="s">
        <v>7373</v>
      </c>
      <c r="H1138" s="23" t="s">
        <v>12006</v>
      </c>
      <c r="I1138" s="3">
        <v>41213</v>
      </c>
      <c r="J1138" s="23" t="s">
        <v>7428</v>
      </c>
      <c r="K1138" s="23" t="s">
        <v>7429</v>
      </c>
      <c r="L1138" s="23" t="s">
        <v>7430</v>
      </c>
      <c r="M1138" s="23" t="s">
        <v>7431</v>
      </c>
      <c r="N1138" s="23" t="s">
        <v>12113</v>
      </c>
      <c r="O1138" s="23" t="s">
        <v>12060</v>
      </c>
      <c r="P1138" s="3">
        <v>41248</v>
      </c>
      <c r="Q1138" s="37" t="s">
        <v>8581</v>
      </c>
      <c r="R1138" s="23" t="s">
        <v>12007</v>
      </c>
      <c r="S1138" s="23" t="s">
        <v>11553</v>
      </c>
      <c r="T1138" t="s">
        <v>4074</v>
      </c>
      <c r="U1138" t="s">
        <v>15281</v>
      </c>
      <c r="V1138" s="237">
        <v>18</v>
      </c>
      <c r="W1138">
        <v>37</v>
      </c>
      <c r="X1138">
        <v>52</v>
      </c>
      <c r="Y1138">
        <v>48</v>
      </c>
      <c r="Z1138">
        <v>11</v>
      </c>
      <c r="AA1138">
        <v>4</v>
      </c>
      <c r="AC1138" s="26" t="str">
        <f t="shared" si="34"/>
        <v>18º37'52''</v>
      </c>
      <c r="AD1138" s="26" t="str">
        <f t="shared" si="35"/>
        <v>48º11'4''</v>
      </c>
    </row>
    <row r="1139" spans="1:30" ht="18" customHeight="1">
      <c r="A1139" s="23">
        <v>4414</v>
      </c>
      <c r="B1139" s="23">
        <v>4414</v>
      </c>
      <c r="C1139" s="3">
        <v>41165</v>
      </c>
      <c r="D1139" s="3">
        <v>41217</v>
      </c>
      <c r="E1139" s="23" t="s">
        <v>1321</v>
      </c>
      <c r="F1139" s="23" t="s">
        <v>14269</v>
      </c>
      <c r="G1139" s="23" t="s">
        <v>7373</v>
      </c>
      <c r="H1139" s="23" t="s">
        <v>16508</v>
      </c>
      <c r="I1139" s="3">
        <v>41172</v>
      </c>
      <c r="J1139" s="23" t="s">
        <v>7432</v>
      </c>
      <c r="K1139" s="23" t="s">
        <v>14936</v>
      </c>
      <c r="L1139" s="23" t="s">
        <v>7380</v>
      </c>
      <c r="M1139" s="23" t="s">
        <v>7433</v>
      </c>
      <c r="N1139" s="23" t="s">
        <v>16509</v>
      </c>
      <c r="O1139" s="23" t="s">
        <v>15547</v>
      </c>
      <c r="P1139" s="23">
        <v>41375</v>
      </c>
      <c r="Q1139" s="37" t="s">
        <v>8582</v>
      </c>
      <c r="R1139" s="23" t="s">
        <v>16510</v>
      </c>
      <c r="S1139" s="23" t="s">
        <v>11554</v>
      </c>
      <c r="T1139" t="s">
        <v>15024</v>
      </c>
      <c r="U1139" s="37" t="s">
        <v>15043</v>
      </c>
      <c r="V1139" s="237">
        <v>18</v>
      </c>
      <c r="W1139" s="23">
        <v>38</v>
      </c>
      <c r="X1139" s="23">
        <v>10</v>
      </c>
      <c r="Y1139" s="23">
        <v>48</v>
      </c>
      <c r="Z1139" s="23">
        <v>10</v>
      </c>
      <c r="AA1139" s="23">
        <v>47</v>
      </c>
      <c r="AC1139" s="26" t="str">
        <f t="shared" si="34"/>
        <v>18º38'10''</v>
      </c>
      <c r="AD1139" s="26" t="str">
        <f t="shared" si="35"/>
        <v>48º10'47''</v>
      </c>
    </row>
    <row r="1140" spans="1:30" ht="18" customHeight="1">
      <c r="A1140" s="23" t="s">
        <v>8297</v>
      </c>
      <c r="B1140" s="23">
        <v>4412</v>
      </c>
      <c r="C1140" s="3">
        <v>41165</v>
      </c>
      <c r="D1140" s="3">
        <v>41210</v>
      </c>
      <c r="E1140" s="23" t="s">
        <v>1385</v>
      </c>
      <c r="F1140" s="23" t="s">
        <v>1322</v>
      </c>
      <c r="G1140" s="23" t="s">
        <v>1559</v>
      </c>
      <c r="H1140" s="23" t="s">
        <v>7984</v>
      </c>
      <c r="I1140" s="3">
        <v>41170</v>
      </c>
      <c r="J1140" s="23" t="s">
        <v>7434</v>
      </c>
      <c r="K1140" s="23" t="s">
        <v>7435</v>
      </c>
      <c r="L1140" s="23" t="s">
        <v>7436</v>
      </c>
      <c r="M1140" s="23" t="s">
        <v>7437</v>
      </c>
      <c r="N1140" s="23" t="s">
        <v>458</v>
      </c>
      <c r="O1140" s="23" t="s">
        <v>458</v>
      </c>
      <c r="P1140" s="23" t="s">
        <v>458</v>
      </c>
      <c r="Q1140" s="37" t="s">
        <v>458</v>
      </c>
      <c r="R1140" s="23" t="s">
        <v>10203</v>
      </c>
      <c r="S1140" s="23" t="s">
        <v>11555</v>
      </c>
      <c r="T1140" s="37" t="s">
        <v>4074</v>
      </c>
      <c r="U1140" s="23" t="s">
        <v>458</v>
      </c>
      <c r="V1140" s="237" t="s">
        <v>458</v>
      </c>
      <c r="W1140" s="23" t="s">
        <v>458</v>
      </c>
      <c r="X1140" s="23" t="s">
        <v>458</v>
      </c>
      <c r="Y1140" s="23" t="s">
        <v>458</v>
      </c>
      <c r="Z1140" s="23" t="s">
        <v>458</v>
      </c>
      <c r="AA1140" s="23" t="s">
        <v>458</v>
      </c>
      <c r="AC1140" s="26" t="str">
        <f t="shared" si="34"/>
        <v>-º-'-''</v>
      </c>
      <c r="AD1140" s="26" t="str">
        <f t="shared" si="35"/>
        <v>-º-'-''</v>
      </c>
    </row>
    <row r="1141" spans="1:30" ht="18" customHeight="1">
      <c r="A1141" s="23">
        <v>4411</v>
      </c>
      <c r="B1141" s="23">
        <v>4411</v>
      </c>
      <c r="C1141" s="3">
        <v>41165</v>
      </c>
      <c r="D1141" s="3">
        <v>41210</v>
      </c>
      <c r="E1141" s="23" t="s">
        <v>1321</v>
      </c>
      <c r="F1141" s="23" t="s">
        <v>1322</v>
      </c>
      <c r="G1141" s="23" t="s">
        <v>1559</v>
      </c>
      <c r="H1141" s="23" t="s">
        <v>8549</v>
      </c>
      <c r="I1141" s="3">
        <v>41170</v>
      </c>
      <c r="J1141" s="23" t="s">
        <v>7438</v>
      </c>
      <c r="K1141" s="23" t="s">
        <v>7439</v>
      </c>
      <c r="L1141" s="23" t="s">
        <v>7436</v>
      </c>
      <c r="M1141" s="23" t="s">
        <v>7440</v>
      </c>
      <c r="N1141" s="23" t="s">
        <v>8614</v>
      </c>
      <c r="O1141" s="23" t="s">
        <v>4973</v>
      </c>
      <c r="P1141" s="3">
        <v>41198</v>
      </c>
      <c r="Q1141" s="37" t="s">
        <v>458</v>
      </c>
      <c r="R1141" s="23" t="s">
        <v>11556</v>
      </c>
      <c r="S1141" s="23" t="s">
        <v>11557</v>
      </c>
      <c r="T1141" s="37" t="s">
        <v>4074</v>
      </c>
      <c r="U1141" t="s">
        <v>15164</v>
      </c>
      <c r="V1141" s="237">
        <v>18</v>
      </c>
      <c r="W1141">
        <v>28</v>
      </c>
      <c r="X1141">
        <v>14</v>
      </c>
      <c r="Y1141">
        <v>47</v>
      </c>
      <c r="Z1141">
        <v>24</v>
      </c>
      <c r="AA1141">
        <v>59</v>
      </c>
      <c r="AC1141" s="26" t="str">
        <f t="shared" si="34"/>
        <v>18º28'14''</v>
      </c>
      <c r="AD1141" s="26" t="str">
        <f t="shared" si="35"/>
        <v>47º24'59''</v>
      </c>
    </row>
    <row r="1142" spans="1:30" ht="18" customHeight="1">
      <c r="A1142" s="23">
        <v>4410</v>
      </c>
      <c r="B1142" s="23">
        <v>4410</v>
      </c>
      <c r="C1142" s="3">
        <v>41165</v>
      </c>
      <c r="D1142" s="3">
        <v>41210</v>
      </c>
      <c r="E1142" s="23" t="s">
        <v>1385</v>
      </c>
      <c r="F1142" s="23" t="s">
        <v>14269</v>
      </c>
      <c r="G1142" s="23" t="s">
        <v>1559</v>
      </c>
      <c r="H1142" s="23" t="s">
        <v>8405</v>
      </c>
      <c r="I1142" s="3">
        <v>41187</v>
      </c>
      <c r="J1142" s="23" t="s">
        <v>7441</v>
      </c>
      <c r="K1142" s="23" t="s">
        <v>7442</v>
      </c>
      <c r="L1142" s="23" t="s">
        <v>7436</v>
      </c>
      <c r="M1142" s="23" t="s">
        <v>7443</v>
      </c>
      <c r="N1142" s="23" t="s">
        <v>458</v>
      </c>
      <c r="O1142" s="23" t="s">
        <v>458</v>
      </c>
      <c r="P1142" s="23" t="s">
        <v>458</v>
      </c>
      <c r="Q1142" s="37" t="s">
        <v>458</v>
      </c>
      <c r="R1142" s="23" t="s">
        <v>11558</v>
      </c>
      <c r="S1142" s="23" t="s">
        <v>11558</v>
      </c>
      <c r="T1142" s="37" t="s">
        <v>4074</v>
      </c>
      <c r="U1142" s="23" t="s">
        <v>458</v>
      </c>
      <c r="V1142" s="237" t="s">
        <v>458</v>
      </c>
      <c r="W1142" s="23" t="s">
        <v>458</v>
      </c>
      <c r="X1142" s="23" t="s">
        <v>458</v>
      </c>
      <c r="Y1142" s="23" t="s">
        <v>458</v>
      </c>
      <c r="Z1142" s="23" t="s">
        <v>458</v>
      </c>
      <c r="AA1142" s="23" t="s">
        <v>458</v>
      </c>
      <c r="AC1142" s="26" t="str">
        <f t="shared" si="34"/>
        <v>-º-'-''</v>
      </c>
      <c r="AD1142" s="26" t="str">
        <f t="shared" si="35"/>
        <v>-º-'-''</v>
      </c>
    </row>
    <row r="1143" spans="1:30" ht="18" customHeight="1">
      <c r="A1143" s="23">
        <v>4403</v>
      </c>
      <c r="B1143" s="23">
        <v>4403</v>
      </c>
      <c r="C1143" s="3">
        <v>41165</v>
      </c>
      <c r="D1143" s="3">
        <v>41210</v>
      </c>
      <c r="E1143" s="23" t="s">
        <v>1321</v>
      </c>
      <c r="F1143" s="23" t="s">
        <v>1322</v>
      </c>
      <c r="G1143" s="23" t="s">
        <v>1839</v>
      </c>
      <c r="H1143" s="23" t="s">
        <v>9463</v>
      </c>
      <c r="I1143" s="3">
        <v>41169</v>
      </c>
      <c r="J1143" s="23" t="s">
        <v>7444</v>
      </c>
      <c r="K1143" s="23" t="s">
        <v>7445</v>
      </c>
      <c r="L1143" s="23" t="s">
        <v>4452</v>
      </c>
      <c r="M1143" s="23" t="s">
        <v>7446</v>
      </c>
      <c r="N1143" s="23" t="s">
        <v>9464</v>
      </c>
      <c r="O1143" s="23" t="s">
        <v>6228</v>
      </c>
      <c r="P1143" s="3">
        <v>41239</v>
      </c>
      <c r="Q1143" s="37" t="s">
        <v>458</v>
      </c>
      <c r="R1143" s="23" t="s">
        <v>11559</v>
      </c>
      <c r="S1143" s="23" t="s">
        <v>11560</v>
      </c>
      <c r="T1143" s="37" t="s">
        <v>15024</v>
      </c>
      <c r="U1143" t="s">
        <v>15227</v>
      </c>
      <c r="V1143" s="237">
        <v>19</v>
      </c>
      <c r="W1143">
        <v>45</v>
      </c>
      <c r="X1143">
        <v>13</v>
      </c>
      <c r="Y1143">
        <v>44</v>
      </c>
      <c r="Z1143">
        <v>53</v>
      </c>
      <c r="AA1143">
        <v>51</v>
      </c>
      <c r="AC1143" s="26" t="str">
        <f t="shared" si="34"/>
        <v>19º45'13''</v>
      </c>
      <c r="AD1143" s="26" t="str">
        <f t="shared" si="35"/>
        <v>44º53'51''</v>
      </c>
    </row>
    <row r="1144" spans="1:30" ht="18" customHeight="1">
      <c r="A1144" s="23">
        <v>4402</v>
      </c>
      <c r="B1144" s="23">
        <v>4402</v>
      </c>
      <c r="C1144" s="3">
        <v>41165</v>
      </c>
      <c r="D1144" s="3">
        <v>41210</v>
      </c>
      <c r="E1144" s="23" t="s">
        <v>1321</v>
      </c>
      <c r="F1144" s="23" t="s">
        <v>1555</v>
      </c>
      <c r="G1144" s="23" t="s">
        <v>1744</v>
      </c>
      <c r="H1144" s="23" t="s">
        <v>8118</v>
      </c>
      <c r="I1144" s="3">
        <v>41169</v>
      </c>
      <c r="J1144" s="23" t="s">
        <v>7447</v>
      </c>
      <c r="K1144" s="23" t="s">
        <v>7448</v>
      </c>
      <c r="L1144" s="23" t="s">
        <v>4403</v>
      </c>
      <c r="M1144" s="23" t="s">
        <v>14937</v>
      </c>
      <c r="N1144" s="23" t="s">
        <v>14938</v>
      </c>
      <c r="O1144" s="23" t="s">
        <v>6727</v>
      </c>
      <c r="P1144" s="23">
        <v>41306</v>
      </c>
      <c r="Q1144" s="37" t="s">
        <v>458</v>
      </c>
      <c r="R1144" s="23" t="s">
        <v>11561</v>
      </c>
      <c r="S1144" s="23" t="s">
        <v>11562</v>
      </c>
      <c r="T1144" s="37" t="s">
        <v>4074</v>
      </c>
      <c r="U1144" t="s">
        <v>15216</v>
      </c>
      <c r="V1144" s="237">
        <v>21</v>
      </c>
      <c r="W1144">
        <v>5</v>
      </c>
      <c r="X1144">
        <v>37</v>
      </c>
      <c r="Y1144">
        <v>45</v>
      </c>
      <c r="Z1144">
        <v>5</v>
      </c>
      <c r="AA1144">
        <v>13</v>
      </c>
      <c r="AC1144" s="26" t="str">
        <f t="shared" si="34"/>
        <v>21º5'37''</v>
      </c>
      <c r="AD1144" s="26" t="str">
        <f t="shared" si="35"/>
        <v>45º5'13''</v>
      </c>
    </row>
    <row r="1145" spans="1:30" ht="18" customHeight="1">
      <c r="A1145" s="23">
        <v>4401</v>
      </c>
      <c r="B1145" s="23">
        <v>4401</v>
      </c>
      <c r="C1145" s="3">
        <v>41165</v>
      </c>
      <c r="D1145" s="3">
        <v>41210</v>
      </c>
      <c r="E1145" s="23" t="s">
        <v>1321</v>
      </c>
      <c r="F1145" s="23" t="s">
        <v>11995</v>
      </c>
      <c r="G1145" s="23" t="s">
        <v>1873</v>
      </c>
      <c r="H1145" s="23" t="s">
        <v>12928</v>
      </c>
      <c r="I1145" s="3">
        <v>41169</v>
      </c>
      <c r="J1145" s="23" t="s">
        <v>7449</v>
      </c>
      <c r="K1145" s="23" t="s">
        <v>7450</v>
      </c>
      <c r="L1145" s="23" t="s">
        <v>4464</v>
      </c>
      <c r="M1145" s="23" t="s">
        <v>7451</v>
      </c>
      <c r="N1145" s="23" t="s">
        <v>12929</v>
      </c>
      <c r="O1145" s="23" t="s">
        <v>12880</v>
      </c>
      <c r="P1145" s="3">
        <v>41260</v>
      </c>
      <c r="Q1145" s="37" t="s">
        <v>458</v>
      </c>
      <c r="R1145" s="23" t="s">
        <v>12930</v>
      </c>
      <c r="S1145" s="23" t="s">
        <v>11563</v>
      </c>
      <c r="T1145" s="37" t="s">
        <v>4074</v>
      </c>
      <c r="U1145" s="37" t="s">
        <v>15216</v>
      </c>
      <c r="V1145" s="237">
        <v>20</v>
      </c>
      <c r="W1145">
        <v>19</v>
      </c>
      <c r="X1145">
        <v>44</v>
      </c>
      <c r="Y1145">
        <v>46</v>
      </c>
      <c r="Z1145">
        <v>22</v>
      </c>
      <c r="AA1145">
        <v>16</v>
      </c>
      <c r="AC1145" s="26" t="str">
        <f t="shared" si="34"/>
        <v>20º19'44''</v>
      </c>
      <c r="AD1145" s="26" t="str">
        <f t="shared" si="35"/>
        <v>46º22'16''</v>
      </c>
    </row>
    <row r="1146" spans="1:30" ht="18" customHeight="1">
      <c r="A1146" s="23">
        <v>4398</v>
      </c>
      <c r="B1146" s="23">
        <v>4398</v>
      </c>
      <c r="C1146" s="3">
        <v>41165</v>
      </c>
      <c r="D1146" s="3">
        <v>41210</v>
      </c>
      <c r="E1146" s="23" t="s">
        <v>1321</v>
      </c>
      <c r="F1146" s="23" t="s">
        <v>1322</v>
      </c>
      <c r="G1146" s="23" t="s">
        <v>1807</v>
      </c>
      <c r="H1146" s="23" t="s">
        <v>9609</v>
      </c>
      <c r="I1146" s="3">
        <v>41236</v>
      </c>
      <c r="J1146" s="23" t="s">
        <v>7452</v>
      </c>
      <c r="K1146" s="23" t="s">
        <v>7453</v>
      </c>
      <c r="L1146" s="23" t="s">
        <v>7454</v>
      </c>
      <c r="M1146" s="23" t="s">
        <v>7800</v>
      </c>
      <c r="N1146" s="23" t="s">
        <v>11564</v>
      </c>
      <c r="O1146" s="23" t="s">
        <v>9262</v>
      </c>
      <c r="P1146" s="3">
        <v>41240</v>
      </c>
      <c r="Q1146" s="37" t="s">
        <v>458</v>
      </c>
      <c r="R1146" s="23" t="s">
        <v>11565</v>
      </c>
      <c r="S1146" s="23" t="s">
        <v>11566</v>
      </c>
      <c r="T1146" s="37" t="s">
        <v>15024</v>
      </c>
      <c r="U1146" t="s">
        <v>15116</v>
      </c>
      <c r="V1146" s="237">
        <v>19</v>
      </c>
      <c r="W1146">
        <v>45</v>
      </c>
      <c r="X1146">
        <v>57</v>
      </c>
      <c r="Y1146">
        <v>44</v>
      </c>
      <c r="Z1146">
        <v>5</v>
      </c>
      <c r="AA1146">
        <v>13</v>
      </c>
      <c r="AC1146" s="26" t="str">
        <f t="shared" si="34"/>
        <v>19º45'57''</v>
      </c>
      <c r="AD1146" s="26" t="str">
        <f t="shared" si="35"/>
        <v>44º5'13''</v>
      </c>
    </row>
    <row r="1147" spans="1:30" ht="18" customHeight="1">
      <c r="A1147" s="23">
        <v>4397</v>
      </c>
      <c r="B1147" s="23">
        <v>4397</v>
      </c>
      <c r="C1147" s="3">
        <v>41165</v>
      </c>
      <c r="D1147" s="3">
        <v>41210</v>
      </c>
      <c r="E1147" s="23" t="s">
        <v>1321</v>
      </c>
      <c r="F1147" s="23" t="s">
        <v>1322</v>
      </c>
      <c r="G1147" s="23" t="s">
        <v>1122</v>
      </c>
      <c r="H1147" s="23" t="s">
        <v>11567</v>
      </c>
      <c r="I1147" s="3">
        <v>41172</v>
      </c>
      <c r="J1147" s="23" t="s">
        <v>7455</v>
      </c>
      <c r="K1147" s="23" t="s">
        <v>7456</v>
      </c>
      <c r="L1147" s="23" t="s">
        <v>4501</v>
      </c>
      <c r="M1147" s="23" t="s">
        <v>7457</v>
      </c>
      <c r="N1147" s="23" t="s">
        <v>11568</v>
      </c>
      <c r="O1147" s="23" t="s">
        <v>4670</v>
      </c>
      <c r="P1147" s="3">
        <v>41246</v>
      </c>
      <c r="Q1147" s="37" t="s">
        <v>458</v>
      </c>
      <c r="R1147" s="23" t="s">
        <v>11569</v>
      </c>
      <c r="S1147" s="23" t="s">
        <v>11570</v>
      </c>
      <c r="T1147" s="37" t="s">
        <v>4074</v>
      </c>
      <c r="U1147" t="s">
        <v>15150</v>
      </c>
      <c r="V1147" s="237">
        <v>20</v>
      </c>
      <c r="W1147">
        <v>19</v>
      </c>
      <c r="X1147">
        <v>2</v>
      </c>
      <c r="Y1147">
        <v>42</v>
      </c>
      <c r="Z1147">
        <v>36</v>
      </c>
      <c r="AA1147">
        <v>36</v>
      </c>
      <c r="AC1147" s="26" t="str">
        <f t="shared" si="34"/>
        <v>20º19'2''</v>
      </c>
      <c r="AD1147" s="26" t="str">
        <f t="shared" si="35"/>
        <v>42º36'36''</v>
      </c>
    </row>
    <row r="1148" spans="1:30" ht="18" customHeight="1">
      <c r="A1148" s="23">
        <v>4396</v>
      </c>
      <c r="B1148" s="23">
        <v>4396</v>
      </c>
      <c r="C1148" s="3">
        <v>41165</v>
      </c>
      <c r="D1148" s="3">
        <v>41210</v>
      </c>
      <c r="E1148" s="23" t="s">
        <v>1321</v>
      </c>
      <c r="F1148" s="23" t="s">
        <v>1322</v>
      </c>
      <c r="G1148" s="23" t="s">
        <v>1947</v>
      </c>
      <c r="H1148" s="23" t="s">
        <v>8700</v>
      </c>
      <c r="I1148" s="3">
        <v>41169</v>
      </c>
      <c r="J1148" s="23" t="s">
        <v>7458</v>
      </c>
      <c r="K1148" s="23" t="s">
        <v>7459</v>
      </c>
      <c r="L1148" s="23" t="s">
        <v>4490</v>
      </c>
      <c r="M1148" s="23" t="s">
        <v>7460</v>
      </c>
      <c r="N1148" s="23" t="s">
        <v>8701</v>
      </c>
      <c r="O1148" s="23" t="s">
        <v>5721</v>
      </c>
      <c r="P1148" s="3">
        <v>41200</v>
      </c>
      <c r="Q1148" s="37" t="s">
        <v>458</v>
      </c>
      <c r="R1148" s="23" t="s">
        <v>11571</v>
      </c>
      <c r="S1148" s="23" t="s">
        <v>11572</v>
      </c>
      <c r="T1148" s="37" t="s">
        <v>4074</v>
      </c>
      <c r="U1148" t="s">
        <v>15117</v>
      </c>
      <c r="V1148" s="237">
        <v>18</v>
      </c>
      <c r="W1148">
        <v>54</v>
      </c>
      <c r="X1148">
        <v>12</v>
      </c>
      <c r="Y1148">
        <v>45</v>
      </c>
      <c r="Z1148">
        <v>32</v>
      </c>
      <c r="AA1148">
        <v>5</v>
      </c>
      <c r="AC1148" s="26" t="str">
        <f t="shared" si="34"/>
        <v>18º54'12''</v>
      </c>
      <c r="AD1148" s="26" t="str">
        <f t="shared" si="35"/>
        <v>45º32'5''</v>
      </c>
    </row>
    <row r="1149" spans="1:30" ht="18" customHeight="1">
      <c r="A1149" s="23">
        <v>4393</v>
      </c>
      <c r="B1149" s="23">
        <v>4393</v>
      </c>
      <c r="C1149" s="3">
        <v>41165</v>
      </c>
      <c r="D1149" s="3">
        <v>41210</v>
      </c>
      <c r="E1149" s="23" t="s">
        <v>1321</v>
      </c>
      <c r="F1149" s="23" t="s">
        <v>1322</v>
      </c>
      <c r="G1149" s="23" t="s">
        <v>1947</v>
      </c>
      <c r="H1149" s="23" t="s">
        <v>8550</v>
      </c>
      <c r="I1149" s="3">
        <v>41169</v>
      </c>
      <c r="J1149" s="23" t="s">
        <v>7458</v>
      </c>
      <c r="K1149" s="23" t="s">
        <v>7461</v>
      </c>
      <c r="L1149" s="23" t="s">
        <v>4490</v>
      </c>
      <c r="M1149" s="23" t="s">
        <v>7462</v>
      </c>
      <c r="N1149" s="23" t="s">
        <v>8745</v>
      </c>
      <c r="O1149" s="23" t="s">
        <v>8746</v>
      </c>
      <c r="P1149" s="3">
        <v>41205</v>
      </c>
      <c r="Q1149" s="37" t="s">
        <v>458</v>
      </c>
      <c r="R1149" s="23" t="s">
        <v>11573</v>
      </c>
      <c r="S1149" s="23" t="s">
        <v>11574</v>
      </c>
      <c r="T1149" s="37" t="s">
        <v>4074</v>
      </c>
      <c r="U1149" t="s">
        <v>15282</v>
      </c>
      <c r="V1149" s="237">
        <v>18</v>
      </c>
      <c r="W1149">
        <v>54</v>
      </c>
      <c r="X1149">
        <v>12</v>
      </c>
      <c r="Y1149">
        <v>45</v>
      </c>
      <c r="Z1149">
        <v>32</v>
      </c>
      <c r="AA1149">
        <v>5</v>
      </c>
      <c r="AC1149" s="26" t="str">
        <f t="shared" si="34"/>
        <v>18º54'12''</v>
      </c>
      <c r="AD1149" s="26" t="str">
        <f t="shared" si="35"/>
        <v>45º32'5''</v>
      </c>
    </row>
    <row r="1150" spans="1:30" ht="18" customHeight="1">
      <c r="A1150" s="23">
        <v>4395</v>
      </c>
      <c r="B1150" s="23">
        <v>4395</v>
      </c>
      <c r="C1150" s="3">
        <v>41165</v>
      </c>
      <c r="D1150" s="3">
        <v>41210</v>
      </c>
      <c r="E1150" s="23" t="s">
        <v>1321</v>
      </c>
      <c r="F1150" s="23" t="s">
        <v>1322</v>
      </c>
      <c r="G1150" s="23" t="s">
        <v>1947</v>
      </c>
      <c r="H1150" s="23" t="s">
        <v>12284</v>
      </c>
      <c r="I1150" s="3">
        <v>41169</v>
      </c>
      <c r="J1150" s="23" t="s">
        <v>7458</v>
      </c>
      <c r="K1150" s="23" t="s">
        <v>7463</v>
      </c>
      <c r="L1150" s="23" t="s">
        <v>4490</v>
      </c>
      <c r="M1150" s="23" t="s">
        <v>7460</v>
      </c>
      <c r="N1150" s="23" t="s">
        <v>12285</v>
      </c>
      <c r="O1150" s="23" t="s">
        <v>4973</v>
      </c>
      <c r="P1150" s="3">
        <v>41254</v>
      </c>
      <c r="Q1150" s="37" t="s">
        <v>458</v>
      </c>
      <c r="R1150" s="23" t="s">
        <v>12286</v>
      </c>
      <c r="S1150" s="23" t="s">
        <v>11575</v>
      </c>
      <c r="T1150" s="37" t="s">
        <v>15024</v>
      </c>
      <c r="U1150" t="s">
        <v>15227</v>
      </c>
      <c r="V1150" s="237">
        <v>18</v>
      </c>
      <c r="W1150">
        <v>54</v>
      </c>
      <c r="X1150">
        <v>23</v>
      </c>
      <c r="Y1150">
        <v>45</v>
      </c>
      <c r="Z1150">
        <v>32</v>
      </c>
      <c r="AA1150">
        <v>16</v>
      </c>
      <c r="AC1150" s="26" t="str">
        <f t="shared" si="34"/>
        <v>18º54'23''</v>
      </c>
      <c r="AD1150" s="26" t="str">
        <f t="shared" si="35"/>
        <v>45º32'16''</v>
      </c>
    </row>
    <row r="1151" spans="1:30" ht="18" customHeight="1">
      <c r="A1151" s="23">
        <v>4394</v>
      </c>
      <c r="B1151" s="23">
        <v>4394</v>
      </c>
      <c r="C1151" s="3">
        <v>41165</v>
      </c>
      <c r="D1151" s="3">
        <v>41210</v>
      </c>
      <c r="E1151" s="23" t="s">
        <v>1321</v>
      </c>
      <c r="F1151" s="23" t="s">
        <v>1322</v>
      </c>
      <c r="G1151" s="23" t="s">
        <v>1947</v>
      </c>
      <c r="H1151" s="23" t="s">
        <v>12798</v>
      </c>
      <c r="I1151" s="3">
        <v>41169</v>
      </c>
      <c r="J1151" s="23" t="s">
        <v>7458</v>
      </c>
      <c r="K1151" s="23" t="s">
        <v>7464</v>
      </c>
      <c r="L1151" s="23" t="s">
        <v>4490</v>
      </c>
      <c r="M1151" s="23" t="s">
        <v>7465</v>
      </c>
      <c r="N1151" s="23" t="s">
        <v>12799</v>
      </c>
      <c r="O1151" s="23" t="s">
        <v>4973</v>
      </c>
      <c r="P1151" s="3">
        <v>41255</v>
      </c>
      <c r="Q1151" s="37" t="s">
        <v>458</v>
      </c>
      <c r="R1151" s="23" t="s">
        <v>12800</v>
      </c>
      <c r="S1151" s="23" t="s">
        <v>11576</v>
      </c>
      <c r="T1151" s="37" t="s">
        <v>15024</v>
      </c>
      <c r="U1151" s="37" t="s">
        <v>15043</v>
      </c>
      <c r="V1151" s="237">
        <v>18</v>
      </c>
      <c r="W1151">
        <v>52</v>
      </c>
      <c r="X1151">
        <v>38</v>
      </c>
      <c r="Y1151">
        <v>45</v>
      </c>
      <c r="Z1151">
        <v>24</v>
      </c>
      <c r="AA1151">
        <v>47</v>
      </c>
      <c r="AC1151" s="26" t="str">
        <f t="shared" si="34"/>
        <v>18º52'38''</v>
      </c>
      <c r="AD1151" s="26" t="str">
        <f t="shared" si="35"/>
        <v>45º24'47''</v>
      </c>
    </row>
    <row r="1152" spans="1:30" ht="18" customHeight="1">
      <c r="A1152" s="23">
        <v>4392</v>
      </c>
      <c r="B1152" s="23">
        <v>4392</v>
      </c>
      <c r="C1152" s="3">
        <v>41165</v>
      </c>
      <c r="D1152" s="3">
        <v>41210</v>
      </c>
      <c r="E1152" s="23" t="s">
        <v>1321</v>
      </c>
      <c r="F1152" s="23" t="s">
        <v>1322</v>
      </c>
      <c r="G1152" s="23" t="s">
        <v>1947</v>
      </c>
      <c r="H1152" s="23" t="s">
        <v>8551</v>
      </c>
      <c r="I1152" s="3">
        <v>41169</v>
      </c>
      <c r="J1152" s="23" t="s">
        <v>7458</v>
      </c>
      <c r="K1152" s="23" t="s">
        <v>7466</v>
      </c>
      <c r="L1152" s="23" t="s">
        <v>7467</v>
      </c>
      <c r="M1152" s="23" t="s">
        <v>7460</v>
      </c>
      <c r="N1152" s="23" t="s">
        <v>8625</v>
      </c>
      <c r="O1152" s="23" t="s">
        <v>5721</v>
      </c>
      <c r="P1152" s="3">
        <v>41200</v>
      </c>
      <c r="Q1152" s="37" t="s">
        <v>458</v>
      </c>
      <c r="R1152" s="23" t="s">
        <v>11577</v>
      </c>
      <c r="S1152" s="23" t="s">
        <v>11578</v>
      </c>
      <c r="T1152" s="37" t="s">
        <v>4074</v>
      </c>
      <c r="U1152" t="s">
        <v>15283</v>
      </c>
      <c r="V1152" s="237">
        <v>21</v>
      </c>
      <c r="W1152">
        <v>15</v>
      </c>
      <c r="X1152">
        <v>27</v>
      </c>
      <c r="Y1152">
        <v>43</v>
      </c>
      <c r="Z1152">
        <v>48</v>
      </c>
      <c r="AA1152">
        <v>25</v>
      </c>
      <c r="AC1152" s="26" t="str">
        <f t="shared" si="34"/>
        <v>21º15'27''</v>
      </c>
      <c r="AD1152" s="26" t="str">
        <f t="shared" si="35"/>
        <v>43º48'25''</v>
      </c>
    </row>
    <row r="1153" spans="1:30" ht="18" customHeight="1">
      <c r="A1153" s="23">
        <v>4391</v>
      </c>
      <c r="B1153" s="23">
        <v>4391</v>
      </c>
      <c r="C1153" s="3">
        <v>41165</v>
      </c>
      <c r="D1153" s="3">
        <v>41210</v>
      </c>
      <c r="E1153" s="23" t="s">
        <v>1321</v>
      </c>
      <c r="F1153" s="23" t="s">
        <v>1322</v>
      </c>
      <c r="G1153" s="23" t="s">
        <v>7468</v>
      </c>
      <c r="H1153" s="23" t="s">
        <v>7784</v>
      </c>
      <c r="I1153" s="3">
        <v>41170</v>
      </c>
      <c r="J1153" s="23" t="s">
        <v>7469</v>
      </c>
      <c r="K1153" s="23" t="s">
        <v>7470</v>
      </c>
      <c r="L1153" s="23" t="s">
        <v>7471</v>
      </c>
      <c r="M1153" s="23" t="s">
        <v>7472</v>
      </c>
      <c r="N1153" s="23" t="s">
        <v>7985</v>
      </c>
      <c r="O1153" s="23" t="s">
        <v>5712</v>
      </c>
      <c r="P1153" s="3">
        <v>41178</v>
      </c>
      <c r="Q1153" s="37" t="s">
        <v>458</v>
      </c>
      <c r="R1153" s="23" t="s">
        <v>11579</v>
      </c>
      <c r="S1153" s="23" t="s">
        <v>11580</v>
      </c>
      <c r="T1153" s="37" t="s">
        <v>4074</v>
      </c>
      <c r="U1153" t="s">
        <v>3435</v>
      </c>
      <c r="V1153" s="237">
        <v>18</v>
      </c>
      <c r="W1153">
        <v>1</v>
      </c>
      <c r="X1153">
        <v>20</v>
      </c>
      <c r="Y1153">
        <v>43</v>
      </c>
      <c r="Z1153">
        <v>14</v>
      </c>
      <c r="AA1153">
        <v>33</v>
      </c>
      <c r="AC1153" s="26" t="str">
        <f t="shared" si="34"/>
        <v>18º1'20''</v>
      </c>
      <c r="AD1153" s="26" t="str">
        <f t="shared" si="35"/>
        <v>43º14'33''</v>
      </c>
    </row>
    <row r="1154" spans="1:30" ht="18" customHeight="1">
      <c r="A1154" s="23">
        <v>4390</v>
      </c>
      <c r="B1154" s="23">
        <v>4390</v>
      </c>
      <c r="C1154" s="3">
        <v>41165</v>
      </c>
      <c r="D1154" s="3">
        <v>41210</v>
      </c>
      <c r="E1154" s="23" t="s">
        <v>1321</v>
      </c>
      <c r="F1154" s="23" t="s">
        <v>1322</v>
      </c>
      <c r="G1154" s="23" t="s">
        <v>7468</v>
      </c>
      <c r="H1154" s="23" t="s">
        <v>7785</v>
      </c>
      <c r="I1154" s="3">
        <v>41170</v>
      </c>
      <c r="J1154" s="23" t="s">
        <v>7469</v>
      </c>
      <c r="K1154" s="23" t="s">
        <v>7473</v>
      </c>
      <c r="L1154" s="23" t="s">
        <v>7471</v>
      </c>
      <c r="M1154" s="23" t="s">
        <v>7474</v>
      </c>
      <c r="N1154" s="23" t="s">
        <v>7801</v>
      </c>
      <c r="O1154" s="23" t="s">
        <v>5712</v>
      </c>
      <c r="P1154" s="3">
        <v>41177</v>
      </c>
      <c r="Q1154" s="37" t="s">
        <v>458</v>
      </c>
      <c r="R1154" s="23" t="s">
        <v>11581</v>
      </c>
      <c r="S1154" s="23" t="s">
        <v>11582</v>
      </c>
      <c r="T1154" s="37" t="s">
        <v>4074</v>
      </c>
      <c r="U1154" t="s">
        <v>3435</v>
      </c>
      <c r="V1154" s="237">
        <v>18</v>
      </c>
      <c r="W1154">
        <v>4</v>
      </c>
      <c r="X1154">
        <v>39</v>
      </c>
      <c r="Y1154">
        <v>43</v>
      </c>
      <c r="Z1154">
        <v>14</v>
      </c>
      <c r="AA1154">
        <v>53</v>
      </c>
      <c r="AC1154" s="26" t="str">
        <f t="shared" si="34"/>
        <v>18º4'39''</v>
      </c>
      <c r="AD1154" s="26" t="str">
        <f t="shared" si="35"/>
        <v>43º14'53''</v>
      </c>
    </row>
    <row r="1155" spans="1:30" ht="18" customHeight="1">
      <c r="A1155" s="23">
        <v>4389</v>
      </c>
      <c r="B1155" s="23">
        <v>4389</v>
      </c>
      <c r="C1155" s="3">
        <v>41165</v>
      </c>
      <c r="D1155" s="3">
        <v>41210</v>
      </c>
      <c r="E1155" s="23" t="s">
        <v>1321</v>
      </c>
      <c r="F1155" s="23" t="s">
        <v>1322</v>
      </c>
      <c r="G1155" s="23" t="s">
        <v>7475</v>
      </c>
      <c r="H1155" s="23" t="s">
        <v>9610</v>
      </c>
      <c r="I1155" s="3">
        <v>41170</v>
      </c>
      <c r="J1155" s="23" t="s">
        <v>7476</v>
      </c>
      <c r="K1155" s="23" t="s">
        <v>7477</v>
      </c>
      <c r="L1155" s="23" t="s">
        <v>7478</v>
      </c>
      <c r="M1155" s="23" t="s">
        <v>7479</v>
      </c>
      <c r="N1155" s="23" t="s">
        <v>9611</v>
      </c>
      <c r="O1155" s="23" t="s">
        <v>9612</v>
      </c>
      <c r="P1155" s="3">
        <v>41242</v>
      </c>
      <c r="Q1155" s="37" t="s">
        <v>458</v>
      </c>
      <c r="R1155" s="23" t="s">
        <v>11583</v>
      </c>
      <c r="S1155" s="23" t="s">
        <v>11584</v>
      </c>
      <c r="T1155" s="37" t="s">
        <v>15024</v>
      </c>
      <c r="U1155" t="s">
        <v>15116</v>
      </c>
      <c r="V1155" s="237">
        <v>20</v>
      </c>
      <c r="W1155">
        <v>37</v>
      </c>
      <c r="X1155">
        <v>9</v>
      </c>
      <c r="Y1155">
        <v>47</v>
      </c>
      <c r="Z1155">
        <v>3</v>
      </c>
      <c r="AA1155">
        <v>50</v>
      </c>
      <c r="AC1155" s="26" t="str">
        <f t="shared" ref="AC1155:AC1218" si="36">CONCATENATE(V1155,"º",W1155,"'",X1155,"''")</f>
        <v>20º37'9''</v>
      </c>
      <c r="AD1155" s="26" t="str">
        <f t="shared" ref="AD1155:AD1218" si="37">CONCATENATE(Y1155,"º",Z1155,"'",AA1155,"''")</f>
        <v>47º3'50''</v>
      </c>
    </row>
    <row r="1156" spans="1:30" ht="18" customHeight="1">
      <c r="A1156" s="23">
        <v>4388</v>
      </c>
      <c r="B1156" s="23">
        <v>4388</v>
      </c>
      <c r="C1156" s="3">
        <v>41165</v>
      </c>
      <c r="D1156" s="3">
        <v>41210</v>
      </c>
      <c r="E1156" s="23" t="s">
        <v>1321</v>
      </c>
      <c r="F1156" s="23" t="s">
        <v>1322</v>
      </c>
      <c r="G1156" s="23" t="s">
        <v>7475</v>
      </c>
      <c r="H1156" s="23" t="s">
        <v>11585</v>
      </c>
      <c r="I1156" s="3">
        <v>41170</v>
      </c>
      <c r="J1156" s="23" t="s">
        <v>7480</v>
      </c>
      <c r="K1156" s="23" t="s">
        <v>7481</v>
      </c>
      <c r="L1156" s="23" t="s">
        <v>7478</v>
      </c>
      <c r="M1156" s="23" t="s">
        <v>7482</v>
      </c>
      <c r="N1156" s="23" t="s">
        <v>11586</v>
      </c>
      <c r="O1156" s="23" t="s">
        <v>11587</v>
      </c>
      <c r="P1156" s="3">
        <v>41253</v>
      </c>
      <c r="Q1156" s="37" t="s">
        <v>458</v>
      </c>
      <c r="R1156" s="23" t="s">
        <v>11588</v>
      </c>
      <c r="S1156" s="23" t="s">
        <v>11589</v>
      </c>
      <c r="T1156" s="37" t="s">
        <v>15024</v>
      </c>
      <c r="U1156" t="s">
        <v>15284</v>
      </c>
      <c r="V1156" s="237">
        <v>20</v>
      </c>
      <c r="W1156">
        <v>36</v>
      </c>
      <c r="X1156">
        <v>48</v>
      </c>
      <c r="Y1156">
        <v>47</v>
      </c>
      <c r="Z1156">
        <v>3</v>
      </c>
      <c r="AA1156">
        <v>27</v>
      </c>
      <c r="AC1156" s="26" t="str">
        <f t="shared" si="36"/>
        <v>20º36'48''</v>
      </c>
      <c r="AD1156" s="26" t="str">
        <f t="shared" si="37"/>
        <v>47º3'27''</v>
      </c>
    </row>
    <row r="1157" spans="1:30" ht="18" customHeight="1">
      <c r="A1157" s="23">
        <v>4387</v>
      </c>
      <c r="B1157" s="23">
        <v>4387</v>
      </c>
      <c r="C1157" s="3">
        <v>41165</v>
      </c>
      <c r="D1157" s="3">
        <v>41210</v>
      </c>
      <c r="E1157" s="23" t="s">
        <v>1321</v>
      </c>
      <c r="F1157" s="23" t="s">
        <v>1322</v>
      </c>
      <c r="G1157" s="23" t="s">
        <v>7475</v>
      </c>
      <c r="H1157" s="23" t="s">
        <v>9465</v>
      </c>
      <c r="I1157" s="3">
        <v>41170</v>
      </c>
      <c r="J1157" s="23" t="s">
        <v>7483</v>
      </c>
      <c r="K1157" s="23" t="s">
        <v>7484</v>
      </c>
      <c r="L1157" s="23" t="s">
        <v>7478</v>
      </c>
      <c r="M1157" s="23" t="s">
        <v>7485</v>
      </c>
      <c r="N1157" s="23" t="s">
        <v>9466</v>
      </c>
      <c r="O1157" s="23" t="s">
        <v>9467</v>
      </c>
      <c r="P1157" s="3">
        <v>41235</v>
      </c>
      <c r="Q1157" s="37" t="s">
        <v>458</v>
      </c>
      <c r="R1157" s="23" t="s">
        <v>11590</v>
      </c>
      <c r="S1157" s="23" t="s">
        <v>11591</v>
      </c>
      <c r="T1157" s="37" t="s">
        <v>15024</v>
      </c>
      <c r="U1157" t="s">
        <v>15285</v>
      </c>
      <c r="V1157" s="237">
        <v>20</v>
      </c>
      <c r="W1157">
        <v>37</v>
      </c>
      <c r="X1157">
        <v>6</v>
      </c>
      <c r="Y1157">
        <v>47</v>
      </c>
      <c r="Z1157">
        <v>3</v>
      </c>
      <c r="AA1157">
        <v>50</v>
      </c>
      <c r="AC1157" s="26" t="str">
        <f t="shared" si="36"/>
        <v>20º37'6''</v>
      </c>
      <c r="AD1157" s="26" t="str">
        <f t="shared" si="37"/>
        <v>47º3'50''</v>
      </c>
    </row>
    <row r="1158" spans="1:30" ht="18" customHeight="1">
      <c r="A1158" s="23">
        <v>4380</v>
      </c>
      <c r="B1158" s="23">
        <v>4380</v>
      </c>
      <c r="C1158" s="3">
        <v>41165</v>
      </c>
      <c r="D1158" s="3">
        <v>41210</v>
      </c>
      <c r="E1158" s="23" t="s">
        <v>1321</v>
      </c>
      <c r="F1158" s="23" t="s">
        <v>1322</v>
      </c>
      <c r="G1158" s="23" t="s">
        <v>6963</v>
      </c>
      <c r="H1158" s="23" t="s">
        <v>12008</v>
      </c>
      <c r="I1158" s="3">
        <v>41170</v>
      </c>
      <c r="J1158" s="23" t="s">
        <v>6964</v>
      </c>
      <c r="K1158" s="23" t="s">
        <v>7486</v>
      </c>
      <c r="L1158" s="23" t="s">
        <v>6966</v>
      </c>
      <c r="M1158" s="23" t="s">
        <v>6967</v>
      </c>
      <c r="N1158" s="23" t="s">
        <v>12009</v>
      </c>
      <c r="O1158" s="23" t="s">
        <v>5319</v>
      </c>
      <c r="P1158" s="3">
        <v>41248</v>
      </c>
      <c r="Q1158" s="37" t="s">
        <v>458</v>
      </c>
      <c r="R1158" s="23" t="s">
        <v>12010</v>
      </c>
      <c r="S1158" s="23" t="s">
        <v>11592</v>
      </c>
      <c r="T1158" s="37" t="s">
        <v>4074</v>
      </c>
      <c r="U1158" t="s">
        <v>15286</v>
      </c>
      <c r="V1158" s="237">
        <v>20</v>
      </c>
      <c r="W1158">
        <v>21</v>
      </c>
      <c r="X1158">
        <v>2</v>
      </c>
      <c r="Y1158">
        <v>41</v>
      </c>
      <c r="Z1158">
        <v>57</v>
      </c>
      <c r="AA1158">
        <v>34</v>
      </c>
      <c r="AC1158" s="26" t="str">
        <f t="shared" si="36"/>
        <v>20º21'2''</v>
      </c>
      <c r="AD1158" s="26" t="str">
        <f t="shared" si="37"/>
        <v>41º57'34''</v>
      </c>
    </row>
    <row r="1159" spans="1:30" ht="18" customHeight="1">
      <c r="A1159" s="23">
        <v>4475</v>
      </c>
      <c r="B1159" s="23">
        <v>4475</v>
      </c>
      <c r="C1159" s="3">
        <v>41165</v>
      </c>
      <c r="D1159" s="3">
        <v>41262</v>
      </c>
      <c r="E1159" s="23" t="s">
        <v>1321</v>
      </c>
      <c r="F1159" s="23" t="s">
        <v>1322</v>
      </c>
      <c r="G1159" s="23" t="s">
        <v>1624</v>
      </c>
      <c r="H1159" s="23" t="s">
        <v>15422</v>
      </c>
      <c r="I1159" s="3">
        <v>41170</v>
      </c>
      <c r="J1159" s="23" t="s">
        <v>7546</v>
      </c>
      <c r="K1159" s="23" t="s">
        <v>13681</v>
      </c>
      <c r="L1159" s="23" t="s">
        <v>4364</v>
      </c>
      <c r="M1159" s="23" t="s">
        <v>13682</v>
      </c>
      <c r="N1159" s="23" t="s">
        <v>15423</v>
      </c>
      <c r="O1159" s="23" t="s">
        <v>6229</v>
      </c>
      <c r="P1159" s="23">
        <v>41312</v>
      </c>
      <c r="Q1159" s="37" t="s">
        <v>13683</v>
      </c>
      <c r="R1159" s="23" t="s">
        <v>15424</v>
      </c>
      <c r="S1159" s="23" t="s">
        <v>11593</v>
      </c>
      <c r="T1159" s="37" t="s">
        <v>15024</v>
      </c>
      <c r="U1159" s="37" t="s">
        <v>15109</v>
      </c>
      <c r="V1159" s="237">
        <v>19</v>
      </c>
      <c r="W1159">
        <v>50</v>
      </c>
      <c r="X1159">
        <v>6</v>
      </c>
      <c r="Y1159">
        <v>43</v>
      </c>
      <c r="Z1159">
        <v>20</v>
      </c>
      <c r="AA1159">
        <v>46</v>
      </c>
      <c r="AC1159" s="26" t="str">
        <f t="shared" si="36"/>
        <v>19º50'6''</v>
      </c>
      <c r="AD1159" s="26" t="str">
        <f t="shared" si="37"/>
        <v>43º20'46''</v>
      </c>
    </row>
    <row r="1160" spans="1:30" ht="18" customHeight="1">
      <c r="A1160" s="23">
        <v>4474</v>
      </c>
      <c r="B1160" s="23">
        <v>4474</v>
      </c>
      <c r="C1160" s="3">
        <v>41165</v>
      </c>
      <c r="D1160" s="3">
        <v>41210</v>
      </c>
      <c r="E1160" s="23" t="s">
        <v>1321</v>
      </c>
      <c r="F1160" s="23" t="s">
        <v>1322</v>
      </c>
      <c r="G1160" s="23" t="s">
        <v>1624</v>
      </c>
      <c r="H1160" s="23" t="s">
        <v>13649</v>
      </c>
      <c r="I1160" s="3">
        <v>41170</v>
      </c>
      <c r="J1160" s="23" t="s">
        <v>7546</v>
      </c>
      <c r="K1160" s="23" t="s">
        <v>7548</v>
      </c>
      <c r="L1160" s="23" t="s">
        <v>4364</v>
      </c>
      <c r="M1160" s="23" t="s">
        <v>7547</v>
      </c>
      <c r="N1160" s="23" t="s">
        <v>13650</v>
      </c>
      <c r="O1160" s="23" t="s">
        <v>7530</v>
      </c>
      <c r="P1160" s="3">
        <v>41270</v>
      </c>
      <c r="Q1160" s="37" t="s">
        <v>15516</v>
      </c>
      <c r="R1160" s="23" t="s">
        <v>13285</v>
      </c>
      <c r="S1160" s="23" t="s">
        <v>11594</v>
      </c>
      <c r="T1160" s="37" t="s">
        <v>4074</v>
      </c>
      <c r="U1160" s="37" t="s">
        <v>15067</v>
      </c>
      <c r="V1160" s="237">
        <v>19</v>
      </c>
      <c r="W1160">
        <v>49</v>
      </c>
      <c r="X1160">
        <v>41</v>
      </c>
      <c r="Y1160">
        <v>43</v>
      </c>
      <c r="Z1160">
        <v>22</v>
      </c>
      <c r="AA1160">
        <v>55</v>
      </c>
      <c r="AC1160" s="26" t="str">
        <f t="shared" si="36"/>
        <v>19º49'41''</v>
      </c>
      <c r="AD1160" s="26" t="str">
        <f t="shared" si="37"/>
        <v>43º22'55''</v>
      </c>
    </row>
    <row r="1161" spans="1:30" ht="18" customHeight="1">
      <c r="A1161" s="23">
        <v>4473</v>
      </c>
      <c r="B1161" s="23">
        <v>4473</v>
      </c>
      <c r="C1161" s="3">
        <v>41165</v>
      </c>
      <c r="D1161" s="3">
        <v>41210</v>
      </c>
      <c r="E1161" s="23" t="s">
        <v>1321</v>
      </c>
      <c r="F1161" s="23" t="s">
        <v>1322</v>
      </c>
      <c r="G1161" s="23" t="s">
        <v>1624</v>
      </c>
      <c r="H1161" s="23" t="s">
        <v>12931</v>
      </c>
      <c r="I1161" s="3">
        <v>41197</v>
      </c>
      <c r="J1161" s="23" t="s">
        <v>7546</v>
      </c>
      <c r="K1161" s="23" t="s">
        <v>7549</v>
      </c>
      <c r="L1161" s="23" t="s">
        <v>4364</v>
      </c>
      <c r="M1161" s="23" t="s">
        <v>7547</v>
      </c>
      <c r="N1161" s="23" t="s">
        <v>13332</v>
      </c>
      <c r="O1161" s="23" t="s">
        <v>7490</v>
      </c>
      <c r="P1161" s="3">
        <v>41261</v>
      </c>
      <c r="Q1161" s="37" t="s">
        <v>15516</v>
      </c>
      <c r="R1161" s="23" t="s">
        <v>12932</v>
      </c>
      <c r="S1161" s="23" t="s">
        <v>11595</v>
      </c>
      <c r="T1161" s="37" t="s">
        <v>15024</v>
      </c>
      <c r="U1161" s="37" t="s">
        <v>15110</v>
      </c>
      <c r="V1161" s="237">
        <v>19</v>
      </c>
      <c r="W1161">
        <v>52</v>
      </c>
      <c r="X1161">
        <v>41</v>
      </c>
      <c r="Y1161">
        <v>43</v>
      </c>
      <c r="Z1161">
        <v>17</v>
      </c>
      <c r="AA1161">
        <v>36</v>
      </c>
      <c r="AC1161" s="26" t="str">
        <f t="shared" si="36"/>
        <v>19º52'41''</v>
      </c>
      <c r="AD1161" s="26" t="str">
        <f t="shared" si="37"/>
        <v>43º17'36''</v>
      </c>
    </row>
    <row r="1162" spans="1:30" ht="18" customHeight="1">
      <c r="A1162" s="23">
        <v>4467</v>
      </c>
      <c r="B1162" s="23">
        <v>4467</v>
      </c>
      <c r="C1162" s="3">
        <v>41165</v>
      </c>
      <c r="D1162" s="3">
        <v>41210</v>
      </c>
      <c r="E1162" s="23" t="s">
        <v>1330</v>
      </c>
      <c r="F1162" s="23" t="s">
        <v>1322</v>
      </c>
      <c r="G1162" s="23" t="s">
        <v>1624</v>
      </c>
      <c r="H1162" s="23" t="s">
        <v>458</v>
      </c>
      <c r="I1162" s="23" t="s">
        <v>458</v>
      </c>
      <c r="J1162" s="23" t="s">
        <v>7550</v>
      </c>
      <c r="K1162" s="23" t="s">
        <v>7551</v>
      </c>
      <c r="L1162" s="23" t="s">
        <v>4364</v>
      </c>
      <c r="M1162" s="23" t="s">
        <v>7552</v>
      </c>
      <c r="N1162" s="23" t="s">
        <v>458</v>
      </c>
      <c r="O1162" s="23" t="s">
        <v>458</v>
      </c>
      <c r="P1162" s="23" t="s">
        <v>458</v>
      </c>
      <c r="Q1162" s="37" t="s">
        <v>13801</v>
      </c>
      <c r="R1162" s="23" t="s">
        <v>458</v>
      </c>
      <c r="S1162" s="23" t="s">
        <v>11596</v>
      </c>
      <c r="T1162" s="37" t="s">
        <v>15024</v>
      </c>
      <c r="U1162" s="37" t="s">
        <v>458</v>
      </c>
      <c r="V1162" s="237" t="s">
        <v>458</v>
      </c>
      <c r="W1162" s="23" t="s">
        <v>458</v>
      </c>
      <c r="X1162" s="23" t="s">
        <v>458</v>
      </c>
      <c r="Y1162" s="23" t="s">
        <v>458</v>
      </c>
      <c r="Z1162" s="23" t="s">
        <v>458</v>
      </c>
      <c r="AA1162" s="23" t="s">
        <v>458</v>
      </c>
      <c r="AC1162" s="26" t="str">
        <f t="shared" si="36"/>
        <v>-º-'-''</v>
      </c>
      <c r="AD1162" s="26" t="str">
        <f t="shared" si="37"/>
        <v>-º-'-''</v>
      </c>
    </row>
    <row r="1163" spans="1:30" ht="18" customHeight="1">
      <c r="A1163" s="23">
        <v>4465</v>
      </c>
      <c r="B1163" s="23">
        <v>4465</v>
      </c>
      <c r="C1163" s="3">
        <v>41165</v>
      </c>
      <c r="D1163" s="3">
        <v>41210</v>
      </c>
      <c r="E1163" s="23" t="s">
        <v>1321</v>
      </c>
      <c r="F1163" s="23" t="s">
        <v>1322</v>
      </c>
      <c r="G1163" s="23" t="s">
        <v>2687</v>
      </c>
      <c r="H1163" s="23" t="s">
        <v>15776</v>
      </c>
      <c r="I1163" s="23">
        <v>41339</v>
      </c>
      <c r="J1163" s="23" t="s">
        <v>7553</v>
      </c>
      <c r="K1163" s="23" t="s">
        <v>7554</v>
      </c>
      <c r="L1163" s="23" t="s">
        <v>4603</v>
      </c>
      <c r="M1163" s="23" t="s">
        <v>7555</v>
      </c>
      <c r="N1163" s="23" t="s">
        <v>15777</v>
      </c>
      <c r="O1163" s="23" t="s">
        <v>7306</v>
      </c>
      <c r="P1163" s="23">
        <v>41339</v>
      </c>
      <c r="Q1163" s="37" t="s">
        <v>12933</v>
      </c>
      <c r="R1163" s="23" t="s">
        <v>15778</v>
      </c>
      <c r="S1163" s="23" t="s">
        <v>11597</v>
      </c>
      <c r="T1163" s="37" t="s">
        <v>15024</v>
      </c>
      <c r="U1163" s="37" t="s">
        <v>15134</v>
      </c>
      <c r="V1163" s="237">
        <v>16</v>
      </c>
      <c r="W1163">
        <v>56</v>
      </c>
      <c r="X1163">
        <v>24</v>
      </c>
      <c r="Y1163">
        <v>40</v>
      </c>
      <c r="Z1163">
        <v>40</v>
      </c>
      <c r="AA1163">
        <v>49</v>
      </c>
      <c r="AC1163" s="26" t="str">
        <f t="shared" si="36"/>
        <v>16º56'24''</v>
      </c>
      <c r="AD1163" s="26" t="str">
        <f t="shared" si="37"/>
        <v>40º40'49''</v>
      </c>
    </row>
    <row r="1164" spans="1:30" ht="18" customHeight="1">
      <c r="A1164" s="23">
        <v>3321</v>
      </c>
      <c r="B1164" s="23">
        <v>3321</v>
      </c>
      <c r="C1164" s="3">
        <v>41165</v>
      </c>
      <c r="D1164" s="3">
        <v>41210</v>
      </c>
      <c r="E1164" s="23" t="s">
        <v>1321</v>
      </c>
      <c r="F1164" s="23" t="s">
        <v>1322</v>
      </c>
      <c r="G1164" s="23" t="s">
        <v>7556</v>
      </c>
      <c r="H1164" s="23" t="s">
        <v>9468</v>
      </c>
      <c r="I1164" s="3">
        <v>41172</v>
      </c>
      <c r="J1164" s="23" t="s">
        <v>7557</v>
      </c>
      <c r="K1164" s="23" t="s">
        <v>7558</v>
      </c>
      <c r="L1164" s="23" t="s">
        <v>7559</v>
      </c>
      <c r="M1164" s="23" t="s">
        <v>7560</v>
      </c>
      <c r="N1164" s="23" t="s">
        <v>9613</v>
      </c>
      <c r="O1164" s="23" t="s">
        <v>9337</v>
      </c>
      <c r="P1164" s="3">
        <v>41239</v>
      </c>
      <c r="Q1164" s="37" t="s">
        <v>458</v>
      </c>
      <c r="R1164" s="23" t="s">
        <v>11598</v>
      </c>
      <c r="S1164" s="23" t="s">
        <v>11599</v>
      </c>
      <c r="T1164" s="37" t="s">
        <v>4074</v>
      </c>
      <c r="U1164" t="s">
        <v>15287</v>
      </c>
      <c r="V1164" s="237">
        <v>18</v>
      </c>
      <c r="W1164">
        <v>33</v>
      </c>
      <c r="X1164">
        <v>48</v>
      </c>
      <c r="Y1164">
        <v>41</v>
      </c>
      <c r="Z1164">
        <v>54</v>
      </c>
      <c r="AA1164">
        <v>27</v>
      </c>
      <c r="AC1164" s="26" t="str">
        <f t="shared" si="36"/>
        <v>18º33'48''</v>
      </c>
      <c r="AD1164" s="26" t="str">
        <f t="shared" si="37"/>
        <v>41º54'27''</v>
      </c>
    </row>
    <row r="1165" spans="1:30" ht="18" customHeight="1">
      <c r="A1165" s="23">
        <v>4455</v>
      </c>
      <c r="B1165" s="23">
        <v>4455</v>
      </c>
      <c r="C1165" s="3">
        <v>41165</v>
      </c>
      <c r="D1165" s="3">
        <v>41210</v>
      </c>
      <c r="E1165" s="23" t="s">
        <v>1321</v>
      </c>
      <c r="F1165" s="23" t="s">
        <v>1322</v>
      </c>
      <c r="G1165" s="23" t="s">
        <v>7561</v>
      </c>
      <c r="H1165" s="23" t="s">
        <v>8552</v>
      </c>
      <c r="I1165" s="3">
        <v>41178</v>
      </c>
      <c r="J1165" s="23" t="s">
        <v>7562</v>
      </c>
      <c r="K1165" s="23" t="s">
        <v>15425</v>
      </c>
      <c r="L1165" s="23" t="s">
        <v>7563</v>
      </c>
      <c r="M1165" s="23" t="s">
        <v>7564</v>
      </c>
      <c r="N1165" s="23" t="s">
        <v>8747</v>
      </c>
      <c r="O1165" s="23" t="s">
        <v>7489</v>
      </c>
      <c r="P1165" s="3">
        <v>41205</v>
      </c>
      <c r="Q1165" s="37" t="s">
        <v>458</v>
      </c>
      <c r="R1165" s="23" t="s">
        <v>11600</v>
      </c>
      <c r="S1165" s="23" t="s">
        <v>11601</v>
      </c>
      <c r="T1165" s="37" t="s">
        <v>4074</v>
      </c>
      <c r="U1165" t="s">
        <v>15288</v>
      </c>
      <c r="V1165" s="237">
        <v>18</v>
      </c>
      <c r="W1165">
        <v>52</v>
      </c>
      <c r="X1165">
        <v>15</v>
      </c>
      <c r="Y1165">
        <v>48</v>
      </c>
      <c r="Z1165">
        <v>52</v>
      </c>
      <c r="AA1165">
        <v>26</v>
      </c>
      <c r="AC1165" s="26" t="str">
        <f t="shared" si="36"/>
        <v>18º52'15''</v>
      </c>
      <c r="AD1165" s="26" t="str">
        <f t="shared" si="37"/>
        <v>48º52'26''</v>
      </c>
    </row>
    <row r="1166" spans="1:30" ht="18" customHeight="1">
      <c r="A1166" s="23">
        <v>4456</v>
      </c>
      <c r="B1166" s="23">
        <v>4456</v>
      </c>
      <c r="C1166" s="3">
        <v>41165</v>
      </c>
      <c r="D1166" s="3">
        <v>41210</v>
      </c>
      <c r="E1166" s="23" t="s">
        <v>1321</v>
      </c>
      <c r="F1166" s="23" t="s">
        <v>1322</v>
      </c>
      <c r="G1166" s="23" t="s">
        <v>7561</v>
      </c>
      <c r="H1166" s="23" t="s">
        <v>8615</v>
      </c>
      <c r="I1166" s="3">
        <v>41178</v>
      </c>
      <c r="J1166" s="23" t="s">
        <v>7565</v>
      </c>
      <c r="K1166" s="23" t="s">
        <v>7566</v>
      </c>
      <c r="L1166" s="23" t="s">
        <v>7563</v>
      </c>
      <c r="M1166" s="23" t="s">
        <v>7567</v>
      </c>
      <c r="N1166" s="23" t="s">
        <v>8616</v>
      </c>
      <c r="O1166" s="23" t="s">
        <v>8604</v>
      </c>
      <c r="P1166" s="3">
        <v>41198</v>
      </c>
      <c r="Q1166" s="37" t="s">
        <v>458</v>
      </c>
      <c r="R1166" s="23" t="s">
        <v>11602</v>
      </c>
      <c r="S1166" s="23" t="s">
        <v>11603</v>
      </c>
      <c r="T1166" s="37" t="s">
        <v>4074</v>
      </c>
      <c r="U1166" s="37" t="s">
        <v>458</v>
      </c>
      <c r="V1166" s="237">
        <v>18</v>
      </c>
      <c r="W1166">
        <v>52</v>
      </c>
      <c r="X1166">
        <v>14</v>
      </c>
      <c r="Y1166">
        <v>48</v>
      </c>
      <c r="Z1166">
        <v>52</v>
      </c>
      <c r="AA1166">
        <v>29</v>
      </c>
      <c r="AC1166" s="26" t="str">
        <f t="shared" si="36"/>
        <v>18º52'14''</v>
      </c>
      <c r="AD1166" s="26" t="str">
        <f t="shared" si="37"/>
        <v>48º52'29''</v>
      </c>
    </row>
    <row r="1167" spans="1:30" ht="18" customHeight="1">
      <c r="A1167" s="23">
        <v>4454</v>
      </c>
      <c r="B1167" s="23">
        <v>4454</v>
      </c>
      <c r="C1167" s="3">
        <v>41165</v>
      </c>
      <c r="D1167" s="3">
        <v>41210</v>
      </c>
      <c r="E1167" s="23" t="s">
        <v>1321</v>
      </c>
      <c r="F1167" s="23" t="s">
        <v>1322</v>
      </c>
      <c r="G1167" s="23" t="s">
        <v>7561</v>
      </c>
      <c r="H1167" s="23" t="s">
        <v>8583</v>
      </c>
      <c r="I1167" s="3">
        <v>41178</v>
      </c>
      <c r="J1167" s="23" t="s">
        <v>7568</v>
      </c>
      <c r="K1167" s="23" t="s">
        <v>7569</v>
      </c>
      <c r="L1167" s="23" t="s">
        <v>7563</v>
      </c>
      <c r="M1167" s="23" t="s">
        <v>7570</v>
      </c>
      <c r="N1167" s="23" t="s">
        <v>8748</v>
      </c>
      <c r="O1167" s="23" t="s">
        <v>7489</v>
      </c>
      <c r="P1167" s="3">
        <v>41205</v>
      </c>
      <c r="Q1167" s="37" t="s">
        <v>458</v>
      </c>
      <c r="R1167" s="23" t="s">
        <v>11604</v>
      </c>
      <c r="S1167" s="23" t="s">
        <v>11605</v>
      </c>
      <c r="T1167" s="37" t="s">
        <v>4074</v>
      </c>
      <c r="U1167" t="s">
        <v>15289</v>
      </c>
      <c r="V1167" s="237">
        <v>18</v>
      </c>
      <c r="W1167">
        <v>51</v>
      </c>
      <c r="X1167">
        <v>58</v>
      </c>
      <c r="Y1167">
        <v>48</v>
      </c>
      <c r="Z1167">
        <v>52</v>
      </c>
      <c r="AA1167">
        <v>26</v>
      </c>
      <c r="AC1167" s="26" t="str">
        <f t="shared" si="36"/>
        <v>18º51'58''</v>
      </c>
      <c r="AD1167" s="26" t="str">
        <f t="shared" si="37"/>
        <v>48º52'26''</v>
      </c>
    </row>
    <row r="1168" spans="1:30" ht="18" customHeight="1">
      <c r="A1168" s="23">
        <v>4453</v>
      </c>
      <c r="B1168" s="23">
        <v>4453</v>
      </c>
      <c r="C1168" s="3">
        <v>41165</v>
      </c>
      <c r="D1168" s="3">
        <v>41210</v>
      </c>
      <c r="E1168" s="23" t="s">
        <v>1321</v>
      </c>
      <c r="F1168" s="23" t="s">
        <v>1322</v>
      </c>
      <c r="G1168" s="23" t="s">
        <v>7561</v>
      </c>
      <c r="H1168" s="23" t="s">
        <v>8553</v>
      </c>
      <c r="I1168" s="3">
        <v>41178</v>
      </c>
      <c r="J1168" s="23" t="s">
        <v>7571</v>
      </c>
      <c r="K1168" s="23" t="s">
        <v>7572</v>
      </c>
      <c r="L1168" s="23" t="s">
        <v>7563</v>
      </c>
      <c r="M1168" s="23" t="s">
        <v>7573</v>
      </c>
      <c r="N1168" s="23" t="s">
        <v>8749</v>
      </c>
      <c r="O1168" s="23" t="s">
        <v>7489</v>
      </c>
      <c r="P1168" s="3">
        <v>41205</v>
      </c>
      <c r="Q1168" s="37" t="s">
        <v>458</v>
      </c>
      <c r="R1168" s="23" t="s">
        <v>11606</v>
      </c>
      <c r="S1168" s="23" t="s">
        <v>11607</v>
      </c>
      <c r="T1168" s="37" t="s">
        <v>4074</v>
      </c>
      <c r="U1168" t="s">
        <v>15290</v>
      </c>
      <c r="V1168" s="237">
        <v>18</v>
      </c>
      <c r="W1168">
        <v>52</v>
      </c>
      <c r="X1168">
        <v>8</v>
      </c>
      <c r="Y1168">
        <v>48</v>
      </c>
      <c r="Z1168">
        <v>53</v>
      </c>
      <c r="AA1168">
        <v>13</v>
      </c>
      <c r="AC1168" s="26" t="str">
        <f t="shared" si="36"/>
        <v>18º52'8''</v>
      </c>
      <c r="AD1168" s="26" t="str">
        <f t="shared" si="37"/>
        <v>48º53'13''</v>
      </c>
    </row>
    <row r="1169" spans="1:30" ht="18" customHeight="1">
      <c r="A1169" s="23">
        <v>4452</v>
      </c>
      <c r="B1169" s="23">
        <v>4452</v>
      </c>
      <c r="C1169" s="3">
        <v>41165</v>
      </c>
      <c r="D1169" s="3">
        <v>41210</v>
      </c>
      <c r="E1169" s="23" t="s">
        <v>1321</v>
      </c>
      <c r="F1169" s="23" t="s">
        <v>1322</v>
      </c>
      <c r="G1169" s="23" t="s">
        <v>7561</v>
      </c>
      <c r="H1169" s="23" t="s">
        <v>8554</v>
      </c>
      <c r="I1169" s="3">
        <v>41178</v>
      </c>
      <c r="J1169" s="23" t="s">
        <v>7574</v>
      </c>
      <c r="K1169" s="23" t="s">
        <v>7575</v>
      </c>
      <c r="L1169" s="23" t="s">
        <v>7563</v>
      </c>
      <c r="M1169" s="23" t="s">
        <v>7576</v>
      </c>
      <c r="N1169" s="23" t="s">
        <v>8617</v>
      </c>
      <c r="O1169" s="23" t="s">
        <v>7491</v>
      </c>
      <c r="P1169" s="3">
        <v>41198</v>
      </c>
      <c r="Q1169" s="37" t="s">
        <v>458</v>
      </c>
      <c r="R1169" s="23" t="s">
        <v>11608</v>
      </c>
      <c r="S1169" s="23" t="s">
        <v>11609</v>
      </c>
      <c r="T1169" s="37" t="s">
        <v>4074</v>
      </c>
      <c r="U1169" t="s">
        <v>15291</v>
      </c>
      <c r="V1169" s="237">
        <v>18</v>
      </c>
      <c r="W1169">
        <v>52</v>
      </c>
      <c r="X1169">
        <v>21</v>
      </c>
      <c r="Y1169">
        <v>48</v>
      </c>
      <c r="Z1169">
        <v>52</v>
      </c>
      <c r="AA1169">
        <v>47</v>
      </c>
      <c r="AC1169" s="26" t="str">
        <f t="shared" si="36"/>
        <v>18º52'21''</v>
      </c>
      <c r="AD1169" s="26" t="str">
        <f t="shared" si="37"/>
        <v>48º52'47''</v>
      </c>
    </row>
    <row r="1170" spans="1:30" ht="18" customHeight="1">
      <c r="A1170" s="23">
        <v>4451</v>
      </c>
      <c r="B1170" s="23">
        <v>4451</v>
      </c>
      <c r="C1170" s="3">
        <v>41165</v>
      </c>
      <c r="D1170" s="3">
        <v>41210</v>
      </c>
      <c r="E1170" s="23" t="s">
        <v>1321</v>
      </c>
      <c r="F1170" s="23" t="s">
        <v>1322</v>
      </c>
      <c r="G1170" s="23" t="s">
        <v>7561</v>
      </c>
      <c r="H1170" s="23" t="s">
        <v>8555</v>
      </c>
      <c r="I1170" s="3">
        <v>41178</v>
      </c>
      <c r="J1170" s="23" t="s">
        <v>7577</v>
      </c>
      <c r="K1170" s="23" t="s">
        <v>7578</v>
      </c>
      <c r="L1170" s="23" t="s">
        <v>7563</v>
      </c>
      <c r="M1170" s="23" t="s">
        <v>7579</v>
      </c>
      <c r="N1170" s="23" t="s">
        <v>8556</v>
      </c>
      <c r="O1170" s="23" t="s">
        <v>7489</v>
      </c>
      <c r="P1170" s="3">
        <v>41193</v>
      </c>
      <c r="Q1170" s="37" t="s">
        <v>458</v>
      </c>
      <c r="R1170" s="23" t="s">
        <v>11610</v>
      </c>
      <c r="S1170" s="23" t="s">
        <v>11611</v>
      </c>
      <c r="T1170" s="37" t="s">
        <v>4074</v>
      </c>
      <c r="U1170" t="s">
        <v>15244</v>
      </c>
      <c r="V1170" s="237">
        <v>18</v>
      </c>
      <c r="W1170">
        <v>51</v>
      </c>
      <c r="X1170">
        <v>46</v>
      </c>
      <c r="Y1170">
        <v>48</v>
      </c>
      <c r="Z1170">
        <v>52</v>
      </c>
      <c r="AA1170">
        <v>57</v>
      </c>
      <c r="AC1170" s="26" t="str">
        <f t="shared" si="36"/>
        <v>18º51'46''</v>
      </c>
      <c r="AD1170" s="26" t="str">
        <f t="shared" si="37"/>
        <v>48º52'57''</v>
      </c>
    </row>
    <row r="1171" spans="1:30" ht="18" customHeight="1">
      <c r="A1171" s="23">
        <v>4450</v>
      </c>
      <c r="B1171" s="23">
        <v>4450</v>
      </c>
      <c r="C1171" s="3">
        <v>41165</v>
      </c>
      <c r="D1171" s="3">
        <v>41210</v>
      </c>
      <c r="E1171" s="23" t="s">
        <v>1321</v>
      </c>
      <c r="F1171" s="23" t="s">
        <v>1322</v>
      </c>
      <c r="G1171" s="23" t="s">
        <v>7561</v>
      </c>
      <c r="H1171" s="23" t="s">
        <v>8618</v>
      </c>
      <c r="I1171" s="3">
        <v>41178</v>
      </c>
      <c r="J1171" s="23" t="s">
        <v>7580</v>
      </c>
      <c r="K1171" s="23" t="s">
        <v>15426</v>
      </c>
      <c r="L1171" s="23" t="s">
        <v>7563</v>
      </c>
      <c r="M1171" s="23" t="s">
        <v>7581</v>
      </c>
      <c r="N1171" s="23" t="s">
        <v>8619</v>
      </c>
      <c r="O1171" s="23" t="s">
        <v>7489</v>
      </c>
      <c r="P1171" s="3">
        <v>41198</v>
      </c>
      <c r="Q1171" s="37" t="s">
        <v>458</v>
      </c>
      <c r="R1171" s="23" t="s">
        <v>11612</v>
      </c>
      <c r="S1171" s="23" t="s">
        <v>11613</v>
      </c>
      <c r="T1171" s="37" t="s">
        <v>4074</v>
      </c>
      <c r="U1171" s="23" t="s">
        <v>458</v>
      </c>
      <c r="V1171" s="237">
        <v>18</v>
      </c>
      <c r="W1171">
        <v>52</v>
      </c>
      <c r="X1171">
        <v>28</v>
      </c>
      <c r="Y1171">
        <v>48</v>
      </c>
      <c r="Z1171">
        <v>52</v>
      </c>
      <c r="AA1171">
        <v>35</v>
      </c>
      <c r="AC1171" s="26" t="str">
        <f t="shared" si="36"/>
        <v>18º52'28''</v>
      </c>
      <c r="AD1171" s="26" t="str">
        <f t="shared" si="37"/>
        <v>48º52'35''</v>
      </c>
    </row>
    <row r="1172" spans="1:30" ht="18" customHeight="1">
      <c r="A1172" s="23" t="s">
        <v>9357</v>
      </c>
      <c r="B1172" s="23">
        <v>4449</v>
      </c>
      <c r="C1172" s="3">
        <v>41165</v>
      </c>
      <c r="D1172" s="3">
        <v>41210</v>
      </c>
      <c r="E1172" s="23" t="s">
        <v>1385</v>
      </c>
      <c r="F1172" s="23" t="s">
        <v>1322</v>
      </c>
      <c r="G1172" s="23" t="s">
        <v>3052</v>
      </c>
      <c r="H1172" s="23" t="s">
        <v>458</v>
      </c>
      <c r="I1172" s="3">
        <v>41213</v>
      </c>
      <c r="J1172" s="23" t="s">
        <v>7582</v>
      </c>
      <c r="K1172" s="23" t="s">
        <v>7583</v>
      </c>
      <c r="L1172" s="23" t="s">
        <v>4647</v>
      </c>
      <c r="M1172" s="23" t="s">
        <v>7584</v>
      </c>
      <c r="N1172" s="23" t="s">
        <v>458</v>
      </c>
      <c r="O1172" s="23" t="s">
        <v>458</v>
      </c>
      <c r="P1172" s="23" t="s">
        <v>458</v>
      </c>
      <c r="Q1172" s="37" t="s">
        <v>9358</v>
      </c>
      <c r="R1172" s="23" t="s">
        <v>458</v>
      </c>
      <c r="S1172" s="23" t="s">
        <v>11614</v>
      </c>
      <c r="T1172" t="s">
        <v>15024</v>
      </c>
      <c r="U1172" s="37" t="s">
        <v>458</v>
      </c>
      <c r="V1172" s="237" t="s">
        <v>458</v>
      </c>
      <c r="W1172" s="23" t="s">
        <v>458</v>
      </c>
      <c r="X1172" s="23" t="s">
        <v>458</v>
      </c>
      <c r="Y1172" s="23" t="s">
        <v>458</v>
      </c>
      <c r="Z1172" s="23" t="s">
        <v>458</v>
      </c>
      <c r="AA1172" s="23" t="s">
        <v>458</v>
      </c>
      <c r="AC1172" s="26" t="str">
        <f t="shared" si="36"/>
        <v>-º-'-''</v>
      </c>
      <c r="AD1172" s="26" t="str">
        <f t="shared" si="37"/>
        <v>-º-'-''</v>
      </c>
    </row>
    <row r="1173" spans="1:30" ht="18" customHeight="1">
      <c r="A1173" s="23" t="s">
        <v>8298</v>
      </c>
      <c r="B1173" s="23">
        <v>4448</v>
      </c>
      <c r="C1173" s="3">
        <v>41165</v>
      </c>
      <c r="D1173" s="3">
        <v>41210</v>
      </c>
      <c r="E1173" s="23" t="s">
        <v>1385</v>
      </c>
      <c r="F1173" s="23" t="s">
        <v>1322</v>
      </c>
      <c r="G1173" s="23" t="s">
        <v>3052</v>
      </c>
      <c r="H1173" s="23" t="s">
        <v>458</v>
      </c>
      <c r="I1173" s="3">
        <v>41172</v>
      </c>
      <c r="J1173" s="23" t="s">
        <v>7585</v>
      </c>
      <c r="K1173" s="23" t="s">
        <v>7586</v>
      </c>
      <c r="L1173" s="23" t="s">
        <v>4647</v>
      </c>
      <c r="M1173" s="23" t="s">
        <v>7587</v>
      </c>
      <c r="N1173" s="23" t="s">
        <v>458</v>
      </c>
      <c r="O1173" s="23" t="s">
        <v>458</v>
      </c>
      <c r="P1173" s="23" t="s">
        <v>458</v>
      </c>
      <c r="Q1173" s="37" t="s">
        <v>458</v>
      </c>
      <c r="R1173" s="23" t="s">
        <v>458</v>
      </c>
      <c r="S1173" s="23" t="s">
        <v>11615</v>
      </c>
      <c r="T1173" s="37" t="s">
        <v>15024</v>
      </c>
      <c r="U1173" s="37" t="s">
        <v>458</v>
      </c>
      <c r="V1173" s="237" t="s">
        <v>458</v>
      </c>
      <c r="W1173" s="23" t="s">
        <v>458</v>
      </c>
      <c r="X1173" s="23" t="s">
        <v>458</v>
      </c>
      <c r="Y1173" s="23" t="s">
        <v>458</v>
      </c>
      <c r="Z1173" s="23" t="s">
        <v>458</v>
      </c>
      <c r="AA1173" s="23" t="s">
        <v>458</v>
      </c>
      <c r="AC1173" s="26" t="str">
        <f t="shared" si="36"/>
        <v>-º-'-''</v>
      </c>
      <c r="AD1173" s="26" t="str">
        <f t="shared" si="37"/>
        <v>-º-'-''</v>
      </c>
    </row>
    <row r="1174" spans="1:30" ht="18" customHeight="1">
      <c r="A1174" s="23">
        <v>4447</v>
      </c>
      <c r="B1174" s="23">
        <v>4447</v>
      </c>
      <c r="C1174" s="3">
        <v>41165</v>
      </c>
      <c r="D1174" s="3">
        <v>41210</v>
      </c>
      <c r="E1174" s="23" t="s">
        <v>1321</v>
      </c>
      <c r="F1174" s="23" t="s">
        <v>14269</v>
      </c>
      <c r="G1174" s="23" t="s">
        <v>1924</v>
      </c>
      <c r="H1174" s="23" t="s">
        <v>16511</v>
      </c>
      <c r="I1174" s="3">
        <v>41291</v>
      </c>
      <c r="J1174" s="23" t="s">
        <v>7588</v>
      </c>
      <c r="K1174" s="23" t="s">
        <v>7589</v>
      </c>
      <c r="L1174" s="23" t="s">
        <v>4481</v>
      </c>
      <c r="M1174" s="23" t="s">
        <v>7590</v>
      </c>
      <c r="N1174" s="23" t="s">
        <v>16512</v>
      </c>
      <c r="O1174" s="23" t="s">
        <v>15547</v>
      </c>
      <c r="P1174" s="23">
        <v>41375</v>
      </c>
      <c r="Q1174" s="37" t="s">
        <v>458</v>
      </c>
      <c r="R1174" s="23" t="s">
        <v>16513</v>
      </c>
      <c r="S1174" s="23" t="s">
        <v>11616</v>
      </c>
      <c r="T1174" s="37" t="s">
        <v>15024</v>
      </c>
      <c r="U1174" s="37" t="s">
        <v>16514</v>
      </c>
      <c r="V1174" s="237">
        <v>18</v>
      </c>
      <c r="W1174" s="23">
        <v>30</v>
      </c>
      <c r="X1174" s="23">
        <v>1</v>
      </c>
      <c r="Y1174" s="23">
        <v>47</v>
      </c>
      <c r="Z1174" s="23">
        <v>43</v>
      </c>
      <c r="AA1174" s="23">
        <v>25</v>
      </c>
      <c r="AC1174" s="26" t="str">
        <f t="shared" si="36"/>
        <v>18º30'1''</v>
      </c>
      <c r="AD1174" s="26" t="str">
        <f t="shared" si="37"/>
        <v>47º43'25''</v>
      </c>
    </row>
    <row r="1175" spans="1:30" ht="18" customHeight="1">
      <c r="A1175" s="23">
        <v>4444</v>
      </c>
      <c r="B1175" s="23">
        <v>4444</v>
      </c>
      <c r="C1175" s="3">
        <v>41165</v>
      </c>
      <c r="D1175" s="3">
        <v>41210</v>
      </c>
      <c r="E1175" s="23" t="s">
        <v>1321</v>
      </c>
      <c r="F1175" s="23" t="s">
        <v>1322</v>
      </c>
      <c r="G1175" s="23" t="s">
        <v>4165</v>
      </c>
      <c r="H1175" s="23" t="s">
        <v>11617</v>
      </c>
      <c r="I1175" s="3">
        <v>41172</v>
      </c>
      <c r="J1175" s="23" t="s">
        <v>7591</v>
      </c>
      <c r="K1175" s="23" t="s">
        <v>15292</v>
      </c>
      <c r="L1175" s="23" t="s">
        <v>7592</v>
      </c>
      <c r="M1175" s="23" t="s">
        <v>7593</v>
      </c>
      <c r="N1175" s="23" t="s">
        <v>11618</v>
      </c>
      <c r="O1175" s="23" t="s">
        <v>5712</v>
      </c>
      <c r="P1175" s="3">
        <v>41242</v>
      </c>
      <c r="Q1175" s="37" t="s">
        <v>458</v>
      </c>
      <c r="R1175" s="23" t="s">
        <v>11619</v>
      </c>
      <c r="S1175" s="23" t="s">
        <v>11620</v>
      </c>
      <c r="T1175" s="37" t="s">
        <v>4074</v>
      </c>
      <c r="U1175" t="s">
        <v>15117</v>
      </c>
      <c r="V1175" s="237">
        <v>18</v>
      </c>
      <c r="W1175">
        <v>48</v>
      </c>
      <c r="X1175">
        <v>32</v>
      </c>
      <c r="Y1175">
        <v>43</v>
      </c>
      <c r="Z1175">
        <v>14</v>
      </c>
      <c r="AA1175">
        <v>10</v>
      </c>
      <c r="AC1175" s="26" t="str">
        <f t="shared" si="36"/>
        <v>18º48'32''</v>
      </c>
      <c r="AD1175" s="26" t="str">
        <f t="shared" si="37"/>
        <v>43º14'10''</v>
      </c>
    </row>
    <row r="1176" spans="1:30" ht="18" customHeight="1">
      <c r="A1176" s="23">
        <v>4438</v>
      </c>
      <c r="B1176" s="23">
        <v>4438</v>
      </c>
      <c r="C1176" s="3">
        <v>41165</v>
      </c>
      <c r="D1176" s="3">
        <v>41210</v>
      </c>
      <c r="E1176" s="23" t="s">
        <v>1321</v>
      </c>
      <c r="F1176" s="23" t="s">
        <v>1322</v>
      </c>
      <c r="G1176" s="23" t="s">
        <v>1837</v>
      </c>
      <c r="H1176" s="23" t="s">
        <v>9359</v>
      </c>
      <c r="I1176" s="3">
        <v>41173</v>
      </c>
      <c r="J1176" s="23" t="s">
        <v>7351</v>
      </c>
      <c r="K1176" s="23" t="s">
        <v>7594</v>
      </c>
      <c r="L1176" s="23" t="s">
        <v>4450</v>
      </c>
      <c r="M1176" s="23" t="s">
        <v>7595</v>
      </c>
      <c r="N1176" s="23" t="s">
        <v>9360</v>
      </c>
      <c r="O1176" s="23" t="s">
        <v>1488</v>
      </c>
      <c r="P1176" s="3">
        <v>41227</v>
      </c>
      <c r="Q1176" s="37" t="s">
        <v>458</v>
      </c>
      <c r="R1176" s="23" t="s">
        <v>11621</v>
      </c>
      <c r="S1176" s="23" t="s">
        <v>11622</v>
      </c>
      <c r="T1176" s="37" t="s">
        <v>15024</v>
      </c>
      <c r="U1176" t="s">
        <v>15278</v>
      </c>
      <c r="V1176" s="237">
        <v>19</v>
      </c>
      <c r="W1176">
        <v>4</v>
      </c>
      <c r="X1176">
        <v>58</v>
      </c>
      <c r="Y1176">
        <v>41</v>
      </c>
      <c r="Z1176">
        <v>51</v>
      </c>
      <c r="AA1176">
        <v>52</v>
      </c>
      <c r="AC1176" s="26" t="str">
        <f t="shared" si="36"/>
        <v>19º4'58''</v>
      </c>
      <c r="AD1176" s="26" t="str">
        <f t="shared" si="37"/>
        <v>41º51'52''</v>
      </c>
    </row>
    <row r="1177" spans="1:30" ht="18" customHeight="1">
      <c r="A1177" s="23">
        <v>4446</v>
      </c>
      <c r="B1177" s="23">
        <v>4446</v>
      </c>
      <c r="C1177" s="3">
        <v>41165</v>
      </c>
      <c r="D1177" s="3">
        <v>41210</v>
      </c>
      <c r="E1177" s="23" t="s">
        <v>1321</v>
      </c>
      <c r="F1177" s="23" t="s">
        <v>1322</v>
      </c>
      <c r="G1177" s="23" t="s">
        <v>3615</v>
      </c>
      <c r="H1177" s="23" t="s">
        <v>13651</v>
      </c>
      <c r="I1177" s="3">
        <v>41172</v>
      </c>
      <c r="J1177" s="23" t="s">
        <v>7596</v>
      </c>
      <c r="K1177" s="23" t="s">
        <v>7597</v>
      </c>
      <c r="L1177" s="23" t="s">
        <v>5045</v>
      </c>
      <c r="M1177" s="23" t="s">
        <v>7598</v>
      </c>
      <c r="N1177" s="23" t="s">
        <v>13652</v>
      </c>
      <c r="O1177" s="23" t="s">
        <v>5712</v>
      </c>
      <c r="P1177" s="3">
        <v>41269</v>
      </c>
      <c r="Q1177" s="37" t="s">
        <v>458</v>
      </c>
      <c r="R1177" s="23" t="s">
        <v>13653</v>
      </c>
      <c r="S1177" s="23" t="s">
        <v>11623</v>
      </c>
      <c r="T1177" s="37" t="s">
        <v>4074</v>
      </c>
      <c r="U1177" s="37" t="s">
        <v>15049</v>
      </c>
      <c r="V1177" s="237">
        <v>17</v>
      </c>
      <c r="W1177">
        <v>57</v>
      </c>
      <c r="X1177">
        <v>36</v>
      </c>
      <c r="Y1177">
        <v>42</v>
      </c>
      <c r="Z1177">
        <v>0</v>
      </c>
      <c r="AA1177">
        <v>27</v>
      </c>
      <c r="AC1177" s="26" t="str">
        <f t="shared" si="36"/>
        <v>17º57'36''</v>
      </c>
      <c r="AD1177" s="26" t="str">
        <f t="shared" si="37"/>
        <v>42º0'27''</v>
      </c>
    </row>
    <row r="1178" spans="1:30" ht="18" customHeight="1">
      <c r="A1178" s="23">
        <v>4440</v>
      </c>
      <c r="B1178" s="23">
        <v>4440</v>
      </c>
      <c r="C1178" s="3">
        <v>41165</v>
      </c>
      <c r="D1178" s="3">
        <v>41210</v>
      </c>
      <c r="E1178" s="23" t="s">
        <v>1321</v>
      </c>
      <c r="F1178" s="23" t="s">
        <v>1322</v>
      </c>
      <c r="G1178" s="23" t="s">
        <v>7343</v>
      </c>
      <c r="H1178" s="23" t="s">
        <v>8406</v>
      </c>
      <c r="I1178" s="3">
        <v>41172</v>
      </c>
      <c r="J1178" s="23" t="s">
        <v>7599</v>
      </c>
      <c r="K1178" s="23" t="s">
        <v>7600</v>
      </c>
      <c r="L1178" s="23" t="s">
        <v>7346</v>
      </c>
      <c r="M1178" s="23" t="s">
        <v>7601</v>
      </c>
      <c r="N1178" s="23" t="s">
        <v>8407</v>
      </c>
      <c r="O1178" s="23" t="s">
        <v>5712</v>
      </c>
      <c r="P1178" s="3">
        <v>41187</v>
      </c>
      <c r="Q1178" s="37" t="s">
        <v>458</v>
      </c>
      <c r="R1178" s="23" t="s">
        <v>11624</v>
      </c>
      <c r="S1178" s="23" t="s">
        <v>11625</v>
      </c>
      <c r="T1178" s="37" t="s">
        <v>4074</v>
      </c>
      <c r="U1178" t="s">
        <v>15293</v>
      </c>
      <c r="V1178" s="237">
        <v>18</v>
      </c>
      <c r="W1178">
        <v>28</v>
      </c>
      <c r="X1178">
        <v>10</v>
      </c>
      <c r="Y1178">
        <v>47</v>
      </c>
      <c r="Z1178">
        <v>11</v>
      </c>
      <c r="AA1178">
        <v>45</v>
      </c>
      <c r="AC1178" s="26" t="str">
        <f t="shared" si="36"/>
        <v>18º28'10''</v>
      </c>
      <c r="AD1178" s="26" t="str">
        <f t="shared" si="37"/>
        <v>47º11'45''</v>
      </c>
    </row>
    <row r="1179" spans="1:30" ht="18" customHeight="1">
      <c r="A1179" s="23">
        <v>4442</v>
      </c>
      <c r="B1179" s="23">
        <v>4442</v>
      </c>
      <c r="C1179" s="3">
        <v>41165</v>
      </c>
      <c r="D1179" s="3">
        <v>41210</v>
      </c>
      <c r="E1179" s="23" t="s">
        <v>1321</v>
      </c>
      <c r="F1179" s="23" t="s">
        <v>1322</v>
      </c>
      <c r="G1179" s="23" t="s">
        <v>7343</v>
      </c>
      <c r="H1179" s="23" t="s">
        <v>8408</v>
      </c>
      <c r="I1179" s="3">
        <v>41172</v>
      </c>
      <c r="J1179" s="23" t="s">
        <v>7602</v>
      </c>
      <c r="K1179" s="23" t="s">
        <v>15294</v>
      </c>
      <c r="L1179" s="23" t="s">
        <v>7346</v>
      </c>
      <c r="M1179" s="23" t="s">
        <v>7603</v>
      </c>
      <c r="N1179" s="23" t="s">
        <v>8413</v>
      </c>
      <c r="O1179" s="23" t="s">
        <v>5712</v>
      </c>
      <c r="P1179" s="3">
        <v>41191</v>
      </c>
      <c r="Q1179" s="37" t="s">
        <v>458</v>
      </c>
      <c r="R1179" s="23" t="s">
        <v>11626</v>
      </c>
      <c r="S1179" s="23" t="s">
        <v>11627</v>
      </c>
      <c r="T1179" s="37" t="s">
        <v>4074</v>
      </c>
      <c r="U1179" t="s">
        <v>15295</v>
      </c>
      <c r="V1179" s="237">
        <v>19</v>
      </c>
      <c r="W1179">
        <v>29</v>
      </c>
      <c r="X1179">
        <v>8</v>
      </c>
      <c r="Y1179">
        <v>47</v>
      </c>
      <c r="Z1179">
        <v>11</v>
      </c>
      <c r="AA1179">
        <v>50</v>
      </c>
      <c r="AC1179" s="26" t="str">
        <f t="shared" si="36"/>
        <v>19º29'8''</v>
      </c>
      <c r="AD1179" s="26" t="str">
        <f t="shared" si="37"/>
        <v>47º11'50''</v>
      </c>
    </row>
    <row r="1180" spans="1:30" ht="18" customHeight="1">
      <c r="A1180" s="23">
        <v>4441</v>
      </c>
      <c r="B1180" s="23">
        <v>4441</v>
      </c>
      <c r="C1180" s="3">
        <v>41165</v>
      </c>
      <c r="D1180" s="3">
        <v>41224</v>
      </c>
      <c r="E1180" s="23" t="s">
        <v>1321</v>
      </c>
      <c r="F1180" s="23" t="s">
        <v>1322</v>
      </c>
      <c r="G1180" s="23" t="s">
        <v>7343</v>
      </c>
      <c r="H1180" s="23" t="s">
        <v>16150</v>
      </c>
      <c r="I1180" s="3">
        <v>41172</v>
      </c>
      <c r="J1180" s="23" t="s">
        <v>7604</v>
      </c>
      <c r="K1180" s="23" t="s">
        <v>8584</v>
      </c>
      <c r="L1180" s="23" t="s">
        <v>7346</v>
      </c>
      <c r="M1180" s="23" t="s">
        <v>7605</v>
      </c>
      <c r="N1180" s="23" t="s">
        <v>16151</v>
      </c>
      <c r="O1180" s="23" t="s">
        <v>7306</v>
      </c>
      <c r="P1180" s="23">
        <v>41368</v>
      </c>
      <c r="Q1180" s="37" t="s">
        <v>8585</v>
      </c>
      <c r="R1180" s="23" t="s">
        <v>16152</v>
      </c>
      <c r="S1180" s="23" t="s">
        <v>11628</v>
      </c>
      <c r="T1180" t="s">
        <v>15024</v>
      </c>
      <c r="U1180" s="37" t="s">
        <v>16153</v>
      </c>
      <c r="V1180" s="237">
        <v>18</v>
      </c>
      <c r="W1180" s="23">
        <v>28</v>
      </c>
      <c r="X1180" s="23">
        <v>56</v>
      </c>
      <c r="Y1180" s="23">
        <v>47</v>
      </c>
      <c r="Z1180" s="23">
        <v>12</v>
      </c>
      <c r="AA1180" s="23">
        <v>6</v>
      </c>
      <c r="AC1180" s="26" t="str">
        <f t="shared" si="36"/>
        <v>18º28'56''</v>
      </c>
      <c r="AD1180" s="26" t="str">
        <f t="shared" si="37"/>
        <v>47º12'6''</v>
      </c>
    </row>
    <row r="1181" spans="1:30" ht="18" customHeight="1">
      <c r="A1181" s="23">
        <v>4464</v>
      </c>
      <c r="B1181" s="23">
        <v>4464</v>
      </c>
      <c r="C1181" s="3">
        <v>41165</v>
      </c>
      <c r="D1181" s="3">
        <v>41210</v>
      </c>
      <c r="E1181" s="23" t="s">
        <v>1321</v>
      </c>
      <c r="F1181" s="23" t="s">
        <v>1322</v>
      </c>
      <c r="G1181" s="23" t="s">
        <v>7606</v>
      </c>
      <c r="H1181" s="23" t="s">
        <v>9614</v>
      </c>
      <c r="I1181" s="3">
        <v>41172</v>
      </c>
      <c r="J1181" s="23" t="s">
        <v>7607</v>
      </c>
      <c r="K1181" s="23" t="s">
        <v>7608</v>
      </c>
      <c r="L1181" s="23" t="s">
        <v>7609</v>
      </c>
      <c r="M1181" s="23" t="s">
        <v>7610</v>
      </c>
      <c r="N1181" s="23" t="s">
        <v>12287</v>
      </c>
      <c r="O1181" s="23" t="s">
        <v>7673</v>
      </c>
      <c r="P1181" s="3">
        <v>41261</v>
      </c>
      <c r="Q1181" s="37" t="s">
        <v>458</v>
      </c>
      <c r="R1181" s="23" t="s">
        <v>11629</v>
      </c>
      <c r="S1181" s="23" t="s">
        <v>11630</v>
      </c>
      <c r="T1181" s="37" t="s">
        <v>4074</v>
      </c>
      <c r="U1181" t="s">
        <v>15045</v>
      </c>
      <c r="V1181" s="237">
        <v>19</v>
      </c>
      <c r="W1181">
        <v>55</v>
      </c>
      <c r="X1181">
        <v>39</v>
      </c>
      <c r="Y1181">
        <v>43</v>
      </c>
      <c r="Z1181">
        <v>10</v>
      </c>
      <c r="AA1181">
        <v>3</v>
      </c>
      <c r="AC1181" s="26" t="str">
        <f t="shared" si="36"/>
        <v>19º55'39''</v>
      </c>
      <c r="AD1181" s="26" t="str">
        <f t="shared" si="37"/>
        <v>43º10'3''</v>
      </c>
    </row>
    <row r="1182" spans="1:30" ht="18" customHeight="1">
      <c r="A1182" s="23">
        <v>4463</v>
      </c>
      <c r="B1182" s="23">
        <v>4463</v>
      </c>
      <c r="C1182" s="3">
        <v>41165</v>
      </c>
      <c r="D1182" s="3">
        <v>41210</v>
      </c>
      <c r="E1182" s="23" t="s">
        <v>1321</v>
      </c>
      <c r="F1182" s="23" t="s">
        <v>1322</v>
      </c>
      <c r="G1182" s="23" t="s">
        <v>7606</v>
      </c>
      <c r="H1182" s="23" t="s">
        <v>9615</v>
      </c>
      <c r="I1182" s="3">
        <v>41172</v>
      </c>
      <c r="J1182" s="23" t="s">
        <v>7611</v>
      </c>
      <c r="K1182" s="23" t="s">
        <v>14939</v>
      </c>
      <c r="L1182" s="23" t="s">
        <v>7609</v>
      </c>
      <c r="M1182" s="23" t="s">
        <v>7610</v>
      </c>
      <c r="N1182" s="23" t="s">
        <v>9616</v>
      </c>
      <c r="O1182" s="23" t="s">
        <v>8383</v>
      </c>
      <c r="P1182" s="3">
        <v>41239</v>
      </c>
      <c r="Q1182" s="37" t="s">
        <v>458</v>
      </c>
      <c r="R1182" s="23" t="s">
        <v>11631</v>
      </c>
      <c r="S1182" s="23" t="s">
        <v>11632</v>
      </c>
      <c r="T1182" s="37" t="s">
        <v>15024</v>
      </c>
      <c r="U1182" t="s">
        <v>15227</v>
      </c>
      <c r="V1182" s="237">
        <v>20</v>
      </c>
      <c r="W1182">
        <v>0</v>
      </c>
      <c r="X1182">
        <v>19</v>
      </c>
      <c r="Y1182">
        <v>43</v>
      </c>
      <c r="Z1182">
        <v>5</v>
      </c>
      <c r="AA1182">
        <v>40</v>
      </c>
      <c r="AC1182" s="26" t="str">
        <f t="shared" si="36"/>
        <v>20º0'19''</v>
      </c>
      <c r="AD1182" s="26" t="str">
        <f t="shared" si="37"/>
        <v>43º5'40''</v>
      </c>
    </row>
    <row r="1183" spans="1:30" ht="18" customHeight="1">
      <c r="A1183" s="23">
        <v>4462</v>
      </c>
      <c r="B1183" s="23">
        <v>4462</v>
      </c>
      <c r="C1183" s="3">
        <v>41165</v>
      </c>
      <c r="D1183" s="3">
        <v>41210</v>
      </c>
      <c r="E1183" s="23" t="s">
        <v>1321</v>
      </c>
      <c r="F1183" s="23" t="s">
        <v>1322</v>
      </c>
      <c r="G1183" s="23" t="s">
        <v>7606</v>
      </c>
      <c r="H1183" s="23" t="s">
        <v>9617</v>
      </c>
      <c r="I1183" s="3">
        <v>41172</v>
      </c>
      <c r="J1183" s="23" t="s">
        <v>7607</v>
      </c>
      <c r="K1183" s="23" t="s">
        <v>7612</v>
      </c>
      <c r="L1183" s="23" t="s">
        <v>7609</v>
      </c>
      <c r="M1183" s="23" t="s">
        <v>7613</v>
      </c>
      <c r="N1183" s="23" t="s">
        <v>9618</v>
      </c>
      <c r="O1183" s="23" t="s">
        <v>7487</v>
      </c>
      <c r="P1183" s="3">
        <v>41239</v>
      </c>
      <c r="Q1183" s="37" t="s">
        <v>458</v>
      </c>
      <c r="R1183" s="23" t="s">
        <v>11633</v>
      </c>
      <c r="S1183" s="23" t="s">
        <v>11634</v>
      </c>
      <c r="T1183" s="37" t="s">
        <v>15024</v>
      </c>
      <c r="U1183" t="s">
        <v>15054</v>
      </c>
      <c r="V1183" s="237">
        <v>19</v>
      </c>
      <c r="W1183">
        <v>54</v>
      </c>
      <c r="X1183">
        <v>22</v>
      </c>
      <c r="Y1183">
        <v>43</v>
      </c>
      <c r="Z1183">
        <v>5</v>
      </c>
      <c r="AA1183">
        <v>39</v>
      </c>
      <c r="AC1183" s="26" t="str">
        <f t="shared" si="36"/>
        <v>19º54'22''</v>
      </c>
      <c r="AD1183" s="26" t="str">
        <f t="shared" si="37"/>
        <v>43º5'39''</v>
      </c>
    </row>
    <row r="1184" spans="1:30" ht="18" customHeight="1">
      <c r="A1184" s="23">
        <v>4461</v>
      </c>
      <c r="B1184" s="23">
        <v>4461</v>
      </c>
      <c r="C1184" s="3">
        <v>41165</v>
      </c>
      <c r="D1184" s="3">
        <v>41210</v>
      </c>
      <c r="E1184" s="23" t="s">
        <v>1321</v>
      </c>
      <c r="F1184" s="23" t="s">
        <v>1322</v>
      </c>
      <c r="G1184" s="23" t="s">
        <v>7606</v>
      </c>
      <c r="H1184" s="23" t="s">
        <v>9619</v>
      </c>
      <c r="I1184" s="3">
        <v>41172</v>
      </c>
      <c r="J1184" s="23" t="s">
        <v>7607</v>
      </c>
      <c r="K1184" s="23" t="s">
        <v>7614</v>
      </c>
      <c r="L1184" s="23" t="s">
        <v>7609</v>
      </c>
      <c r="M1184" s="23" t="s">
        <v>7613</v>
      </c>
      <c r="N1184" s="23" t="s">
        <v>9620</v>
      </c>
      <c r="O1184" s="23" t="s">
        <v>9621</v>
      </c>
      <c r="P1184" s="3">
        <v>41239</v>
      </c>
      <c r="Q1184" s="37" t="s">
        <v>458</v>
      </c>
      <c r="R1184" s="23" t="s">
        <v>11635</v>
      </c>
      <c r="S1184" s="23" t="s">
        <v>11636</v>
      </c>
      <c r="T1184" s="37" t="s">
        <v>15024</v>
      </c>
      <c r="U1184" t="s">
        <v>15116</v>
      </c>
      <c r="V1184" s="237">
        <v>19</v>
      </c>
      <c r="W1184">
        <v>54</v>
      </c>
      <c r="X1184">
        <v>2</v>
      </c>
      <c r="Y1184">
        <v>43</v>
      </c>
      <c r="Z1184">
        <v>8</v>
      </c>
      <c r="AA1184">
        <v>54</v>
      </c>
      <c r="AC1184" s="26" t="str">
        <f t="shared" si="36"/>
        <v>19º54'2''</v>
      </c>
      <c r="AD1184" s="26" t="str">
        <f t="shared" si="37"/>
        <v>43º8'54''</v>
      </c>
    </row>
    <row r="1185" spans="1:30" ht="18" customHeight="1">
      <c r="A1185" s="23">
        <v>4460</v>
      </c>
      <c r="B1185" s="23">
        <v>4460</v>
      </c>
      <c r="C1185" s="3">
        <v>41165</v>
      </c>
      <c r="D1185" s="3">
        <v>41210</v>
      </c>
      <c r="E1185" s="23" t="s">
        <v>1321</v>
      </c>
      <c r="F1185" s="23" t="s">
        <v>1322</v>
      </c>
      <c r="G1185" s="23" t="s">
        <v>7606</v>
      </c>
      <c r="H1185" s="23" t="s">
        <v>9622</v>
      </c>
      <c r="I1185" s="3">
        <v>41172</v>
      </c>
      <c r="J1185" s="23" t="s">
        <v>15900</v>
      </c>
      <c r="K1185" s="23" t="s">
        <v>7615</v>
      </c>
      <c r="L1185" s="23" t="s">
        <v>7609</v>
      </c>
      <c r="M1185" s="23">
        <v>3197583710</v>
      </c>
      <c r="N1185" s="23" t="s">
        <v>9623</v>
      </c>
      <c r="O1185" s="23" t="s">
        <v>7490</v>
      </c>
      <c r="P1185" s="3">
        <v>41239</v>
      </c>
      <c r="Q1185" s="37" t="s">
        <v>458</v>
      </c>
      <c r="R1185" s="23" t="s">
        <v>11637</v>
      </c>
      <c r="S1185" s="23" t="s">
        <v>11638</v>
      </c>
      <c r="T1185" s="37" t="s">
        <v>15024</v>
      </c>
      <c r="U1185" t="s">
        <v>15227</v>
      </c>
      <c r="V1185" s="237">
        <v>19</v>
      </c>
      <c r="W1185">
        <v>57</v>
      </c>
      <c r="X1185">
        <v>17</v>
      </c>
      <c r="Y1185">
        <v>43</v>
      </c>
      <c r="Z1185">
        <v>10</v>
      </c>
      <c r="AA1185">
        <v>41</v>
      </c>
      <c r="AC1185" s="26" t="str">
        <f t="shared" si="36"/>
        <v>19º57'17''</v>
      </c>
      <c r="AD1185" s="26" t="str">
        <f t="shared" si="37"/>
        <v>43º10'41''</v>
      </c>
    </row>
    <row r="1186" spans="1:30" ht="18" customHeight="1">
      <c r="A1186" s="23">
        <v>4459</v>
      </c>
      <c r="B1186" s="23">
        <v>4459</v>
      </c>
      <c r="C1186" s="3">
        <v>41165</v>
      </c>
      <c r="D1186" s="3">
        <v>41210</v>
      </c>
      <c r="E1186" s="23" t="s">
        <v>1321</v>
      </c>
      <c r="F1186" s="23" t="s">
        <v>1322</v>
      </c>
      <c r="G1186" s="23" t="s">
        <v>7606</v>
      </c>
      <c r="H1186" s="23" t="s">
        <v>9624</v>
      </c>
      <c r="I1186" s="3">
        <v>41172</v>
      </c>
      <c r="J1186" s="23" t="s">
        <v>7607</v>
      </c>
      <c r="K1186" s="23" t="s">
        <v>7616</v>
      </c>
      <c r="L1186" s="23" t="s">
        <v>7609</v>
      </c>
      <c r="M1186" s="23" t="s">
        <v>7610</v>
      </c>
      <c r="N1186" s="23" t="s">
        <v>9625</v>
      </c>
      <c r="O1186" s="23" t="s">
        <v>7487</v>
      </c>
      <c r="P1186" s="3">
        <v>41240</v>
      </c>
      <c r="Q1186" s="37" t="s">
        <v>458</v>
      </c>
      <c r="R1186" s="23" t="s">
        <v>11639</v>
      </c>
      <c r="S1186" s="23" t="s">
        <v>11640</v>
      </c>
      <c r="T1186" s="37" t="s">
        <v>4074</v>
      </c>
      <c r="U1186" t="s">
        <v>15296</v>
      </c>
      <c r="V1186" s="237">
        <v>19</v>
      </c>
      <c r="W1186">
        <v>55</v>
      </c>
      <c r="X1186">
        <v>39</v>
      </c>
      <c r="Y1186">
        <v>43</v>
      </c>
      <c r="Z1186">
        <v>10</v>
      </c>
      <c r="AA1186">
        <v>3</v>
      </c>
      <c r="AC1186" s="26" t="str">
        <f t="shared" si="36"/>
        <v>19º55'39''</v>
      </c>
      <c r="AD1186" s="26" t="str">
        <f t="shared" si="37"/>
        <v>43º10'3''</v>
      </c>
    </row>
    <row r="1187" spans="1:30" ht="18" customHeight="1">
      <c r="A1187" s="23">
        <v>4445</v>
      </c>
      <c r="B1187" s="23">
        <v>4445</v>
      </c>
      <c r="C1187" s="3">
        <v>41165</v>
      </c>
      <c r="D1187" s="3">
        <v>41210</v>
      </c>
      <c r="E1187" s="23" t="s">
        <v>1321</v>
      </c>
      <c r="F1187" s="23" t="s">
        <v>14269</v>
      </c>
      <c r="G1187" s="23" t="s">
        <v>7617</v>
      </c>
      <c r="H1187" s="23" t="s">
        <v>16515</v>
      </c>
      <c r="I1187" s="3">
        <v>41291</v>
      </c>
      <c r="J1187" s="23" t="s">
        <v>7618</v>
      </c>
      <c r="K1187" s="23" t="s">
        <v>16516</v>
      </c>
      <c r="L1187" s="23" t="s">
        <v>7619</v>
      </c>
      <c r="M1187" s="23" t="s">
        <v>7620</v>
      </c>
      <c r="N1187" s="23" t="s">
        <v>16517</v>
      </c>
      <c r="O1187" s="23" t="s">
        <v>12883</v>
      </c>
      <c r="P1187" s="23">
        <v>41379</v>
      </c>
      <c r="Q1187" s="37" t="s">
        <v>16518</v>
      </c>
      <c r="R1187" s="23" t="s">
        <v>16519</v>
      </c>
      <c r="S1187" s="23" t="s">
        <v>11641</v>
      </c>
      <c r="T1187" s="37" t="s">
        <v>15024</v>
      </c>
      <c r="U1187" s="37" t="s">
        <v>15593</v>
      </c>
      <c r="V1187" s="237">
        <v>18</v>
      </c>
      <c r="W1187" s="23">
        <v>26</v>
      </c>
      <c r="X1187" s="23">
        <v>3</v>
      </c>
      <c r="Y1187" s="23">
        <v>47</v>
      </c>
      <c r="Z1187" s="23">
        <v>36</v>
      </c>
      <c r="AA1187" s="23">
        <v>58</v>
      </c>
      <c r="AC1187" s="26" t="str">
        <f t="shared" si="36"/>
        <v>18º26'3''</v>
      </c>
      <c r="AD1187" s="26" t="str">
        <f t="shared" si="37"/>
        <v>47º36'58''</v>
      </c>
    </row>
    <row r="1188" spans="1:30" ht="18" customHeight="1">
      <c r="A1188" s="23">
        <v>4466</v>
      </c>
      <c r="B1188" s="23">
        <v>4466</v>
      </c>
      <c r="C1188" s="3">
        <v>41165</v>
      </c>
      <c r="D1188" s="3">
        <v>41210</v>
      </c>
      <c r="E1188" s="23" t="s">
        <v>1321</v>
      </c>
      <c r="F1188" s="23" t="s">
        <v>1322</v>
      </c>
      <c r="G1188" s="23" t="s">
        <v>2687</v>
      </c>
      <c r="H1188" s="23" t="s">
        <v>15779</v>
      </c>
      <c r="I1188" s="3">
        <v>41172</v>
      </c>
      <c r="J1188" s="23" t="s">
        <v>7621</v>
      </c>
      <c r="K1188" s="23" t="s">
        <v>7622</v>
      </c>
      <c r="L1188" s="23" t="s">
        <v>4603</v>
      </c>
      <c r="M1188" s="23" t="s">
        <v>7623</v>
      </c>
      <c r="N1188" s="23" t="s">
        <v>15780</v>
      </c>
      <c r="O1188" s="23" t="s">
        <v>7306</v>
      </c>
      <c r="P1188" s="23">
        <v>41339</v>
      </c>
      <c r="Q1188" s="37" t="s">
        <v>12934</v>
      </c>
      <c r="R1188" s="23" t="s">
        <v>15781</v>
      </c>
      <c r="S1188" s="23" t="s">
        <v>11642</v>
      </c>
      <c r="T1188" s="37" t="s">
        <v>15024</v>
      </c>
      <c r="U1188" s="37" t="s">
        <v>15109</v>
      </c>
      <c r="V1188" s="237">
        <v>16</v>
      </c>
      <c r="W1188">
        <v>49</v>
      </c>
      <c r="X1188">
        <v>36</v>
      </c>
      <c r="Y1188">
        <v>40</v>
      </c>
      <c r="Z1188">
        <v>37</v>
      </c>
      <c r="AA1188">
        <v>24</v>
      </c>
      <c r="AC1188" s="26" t="str">
        <f t="shared" si="36"/>
        <v>16º49'36''</v>
      </c>
      <c r="AD1188" s="26" t="str">
        <f t="shared" si="37"/>
        <v>40º37'24''</v>
      </c>
    </row>
    <row r="1189" spans="1:30" ht="18" customHeight="1">
      <c r="A1189" s="23">
        <v>4468</v>
      </c>
      <c r="B1189" s="23">
        <v>4468</v>
      </c>
      <c r="C1189" s="3">
        <v>41170</v>
      </c>
      <c r="D1189" s="3">
        <v>41215</v>
      </c>
      <c r="E1189" s="23" t="s">
        <v>1321</v>
      </c>
      <c r="F1189" s="23" t="s">
        <v>1322</v>
      </c>
      <c r="G1189" s="23" t="s">
        <v>1624</v>
      </c>
      <c r="H1189" s="23" t="s">
        <v>13333</v>
      </c>
      <c r="I1189" s="3">
        <v>41197</v>
      </c>
      <c r="J1189" s="23" t="s">
        <v>7724</v>
      </c>
      <c r="K1189" s="23" t="s">
        <v>7725</v>
      </c>
      <c r="L1189" s="23" t="s">
        <v>4364</v>
      </c>
      <c r="M1189" s="23" t="s">
        <v>7547</v>
      </c>
      <c r="N1189" s="23" t="s">
        <v>13334</v>
      </c>
      <c r="O1189" s="23" t="s">
        <v>7490</v>
      </c>
      <c r="P1189" s="3">
        <v>41262</v>
      </c>
      <c r="Q1189" s="37" t="s">
        <v>15516</v>
      </c>
      <c r="R1189" s="23" t="s">
        <v>13335</v>
      </c>
      <c r="S1189" s="23" t="s">
        <v>11643</v>
      </c>
      <c r="T1189" s="37" t="s">
        <v>15024</v>
      </c>
      <c r="U1189" s="37" t="s">
        <v>15109</v>
      </c>
      <c r="V1189" s="237">
        <v>19</v>
      </c>
      <c r="W1189">
        <v>44</v>
      </c>
      <c r="X1189">
        <v>28</v>
      </c>
      <c r="Y1189">
        <v>43</v>
      </c>
      <c r="Z1189">
        <v>20</v>
      </c>
      <c r="AA1189">
        <v>44</v>
      </c>
      <c r="AC1189" s="26" t="str">
        <f t="shared" si="36"/>
        <v>19º44'28''</v>
      </c>
      <c r="AD1189" s="26" t="str">
        <f t="shared" si="37"/>
        <v>43º20'44''</v>
      </c>
    </row>
    <row r="1190" spans="1:30" ht="18" customHeight="1">
      <c r="A1190" s="23">
        <v>4469</v>
      </c>
      <c r="B1190" s="23">
        <v>4469</v>
      </c>
      <c r="C1190" s="3">
        <v>41170</v>
      </c>
      <c r="D1190" s="3">
        <v>41215</v>
      </c>
      <c r="E1190" s="23" t="s">
        <v>1321</v>
      </c>
      <c r="F1190" s="23" t="s">
        <v>1322</v>
      </c>
      <c r="G1190" s="23" t="s">
        <v>1624</v>
      </c>
      <c r="H1190" s="23" t="s">
        <v>13336</v>
      </c>
      <c r="I1190" s="3">
        <v>41197</v>
      </c>
      <c r="J1190" s="23" t="s">
        <v>7724</v>
      </c>
      <c r="K1190" s="23" t="s">
        <v>7726</v>
      </c>
      <c r="L1190" s="23" t="s">
        <v>4364</v>
      </c>
      <c r="M1190" s="23" t="s">
        <v>7547</v>
      </c>
      <c r="N1190" s="23" t="s">
        <v>13337</v>
      </c>
      <c r="O1190" s="23" t="s">
        <v>7490</v>
      </c>
      <c r="P1190" s="3">
        <v>41262</v>
      </c>
      <c r="Q1190" s="37" t="s">
        <v>15516</v>
      </c>
      <c r="R1190" s="23" t="s">
        <v>13338</v>
      </c>
      <c r="S1190" s="23" t="s">
        <v>11644</v>
      </c>
      <c r="T1190" s="37" t="s">
        <v>15024</v>
      </c>
      <c r="U1190" s="37" t="s">
        <v>15278</v>
      </c>
      <c r="V1190" s="237">
        <v>19</v>
      </c>
      <c r="W1190">
        <v>44</v>
      </c>
      <c r="X1190">
        <v>37</v>
      </c>
      <c r="Y1190">
        <v>43</v>
      </c>
      <c r="Z1190">
        <v>22</v>
      </c>
      <c r="AA1190">
        <v>2</v>
      </c>
      <c r="AC1190" s="26" t="str">
        <f t="shared" si="36"/>
        <v>19º44'37''</v>
      </c>
      <c r="AD1190" s="26" t="str">
        <f t="shared" si="37"/>
        <v>43º22'2''</v>
      </c>
    </row>
    <row r="1191" spans="1:30" ht="18" customHeight="1">
      <c r="A1191" s="23">
        <v>4470</v>
      </c>
      <c r="B1191" s="23">
        <v>4470</v>
      </c>
      <c r="C1191" s="3">
        <v>41170</v>
      </c>
      <c r="D1191" s="3">
        <v>41215</v>
      </c>
      <c r="E1191" s="23" t="s">
        <v>1321</v>
      </c>
      <c r="F1191" s="23" t="s">
        <v>1322</v>
      </c>
      <c r="G1191" s="23" t="s">
        <v>1624</v>
      </c>
      <c r="H1191" s="23" t="s">
        <v>13339</v>
      </c>
      <c r="I1191" s="3">
        <v>41197</v>
      </c>
      <c r="J1191" s="23" t="s">
        <v>7724</v>
      </c>
      <c r="K1191" s="23" t="s">
        <v>7727</v>
      </c>
      <c r="L1191" s="23" t="s">
        <v>4364</v>
      </c>
      <c r="M1191" s="23" t="s">
        <v>7547</v>
      </c>
      <c r="N1191" s="23" t="s">
        <v>13340</v>
      </c>
      <c r="O1191" s="23" t="s">
        <v>7487</v>
      </c>
      <c r="P1191" s="3">
        <v>41263</v>
      </c>
      <c r="Q1191" s="37" t="s">
        <v>15516</v>
      </c>
      <c r="R1191" s="23" t="s">
        <v>13341</v>
      </c>
      <c r="S1191" s="23" t="s">
        <v>11645</v>
      </c>
      <c r="T1191" s="37" t="s">
        <v>4074</v>
      </c>
      <c r="U1191" s="37" t="s">
        <v>15216</v>
      </c>
      <c r="V1191" s="237">
        <v>19</v>
      </c>
      <c r="W1191">
        <v>40</v>
      </c>
      <c r="X1191">
        <v>53</v>
      </c>
      <c r="Y1191">
        <v>43</v>
      </c>
      <c r="Z1191">
        <v>21</v>
      </c>
      <c r="AA1191">
        <v>29</v>
      </c>
      <c r="AC1191" s="26" t="str">
        <f t="shared" si="36"/>
        <v>19º40'53''</v>
      </c>
      <c r="AD1191" s="26" t="str">
        <f t="shared" si="37"/>
        <v>43º21'29''</v>
      </c>
    </row>
    <row r="1192" spans="1:30" ht="18" customHeight="1">
      <c r="A1192" s="23">
        <v>4471</v>
      </c>
      <c r="B1192" s="23">
        <v>4471</v>
      </c>
      <c r="C1192" s="3">
        <v>41170</v>
      </c>
      <c r="D1192" s="3">
        <v>41215</v>
      </c>
      <c r="E1192" s="23" t="s">
        <v>1321</v>
      </c>
      <c r="F1192" s="23" t="s">
        <v>1322</v>
      </c>
      <c r="G1192" s="23" t="s">
        <v>1624</v>
      </c>
      <c r="H1192" s="23" t="s">
        <v>13342</v>
      </c>
      <c r="I1192" s="3">
        <v>41197</v>
      </c>
      <c r="J1192" s="23" t="s">
        <v>7724</v>
      </c>
      <c r="K1192" s="23" t="s">
        <v>7728</v>
      </c>
      <c r="L1192" s="23" t="s">
        <v>4364</v>
      </c>
      <c r="M1192" s="23">
        <v>38335694</v>
      </c>
      <c r="N1192" s="23" t="s">
        <v>13743</v>
      </c>
      <c r="O1192" s="23" t="s">
        <v>13744</v>
      </c>
      <c r="P1192" s="3">
        <v>41278</v>
      </c>
      <c r="Q1192" s="37" t="s">
        <v>15516</v>
      </c>
      <c r="R1192" s="23" t="s">
        <v>13745</v>
      </c>
      <c r="S1192" s="23" t="s">
        <v>11646</v>
      </c>
      <c r="T1192" s="37" t="s">
        <v>15024</v>
      </c>
      <c r="U1192" s="37" t="s">
        <v>15155</v>
      </c>
      <c r="V1192" s="237">
        <v>19</v>
      </c>
      <c r="W1192">
        <v>44</v>
      </c>
      <c r="X1192">
        <v>41</v>
      </c>
      <c r="Y1192">
        <v>43</v>
      </c>
      <c r="Z1192">
        <v>23</v>
      </c>
      <c r="AA1192">
        <v>11</v>
      </c>
      <c r="AC1192" s="26" t="str">
        <f t="shared" si="36"/>
        <v>19º44'41''</v>
      </c>
      <c r="AD1192" s="26" t="str">
        <f t="shared" si="37"/>
        <v>43º23'11''</v>
      </c>
    </row>
    <row r="1193" spans="1:30" ht="18" customHeight="1">
      <c r="A1193" s="23">
        <v>4472</v>
      </c>
      <c r="B1193" s="23">
        <v>4472</v>
      </c>
      <c r="C1193" s="3">
        <v>41170</v>
      </c>
      <c r="D1193" s="3">
        <v>41215</v>
      </c>
      <c r="E1193" s="23" t="s">
        <v>1321</v>
      </c>
      <c r="F1193" s="23" t="s">
        <v>1322</v>
      </c>
      <c r="G1193" s="23" t="s">
        <v>1624</v>
      </c>
      <c r="H1193" s="23" t="s">
        <v>13343</v>
      </c>
      <c r="I1193" s="3">
        <v>41197</v>
      </c>
      <c r="J1193" s="23" t="s">
        <v>7724</v>
      </c>
      <c r="K1193" s="23" t="s">
        <v>7729</v>
      </c>
      <c r="L1193" s="23" t="s">
        <v>4364</v>
      </c>
      <c r="M1193" s="23" t="s">
        <v>7547</v>
      </c>
      <c r="N1193" s="23" t="s">
        <v>13344</v>
      </c>
      <c r="O1193" s="23" t="s">
        <v>7487</v>
      </c>
      <c r="P1193" s="3">
        <v>41263</v>
      </c>
      <c r="Q1193" s="37" t="s">
        <v>15516</v>
      </c>
      <c r="R1193" s="23" t="s">
        <v>13345</v>
      </c>
      <c r="S1193" s="23" t="s">
        <v>11647</v>
      </c>
      <c r="T1193" s="37" t="s">
        <v>4074</v>
      </c>
      <c r="U1193" s="37" t="s">
        <v>15216</v>
      </c>
      <c r="V1193" s="237">
        <v>19</v>
      </c>
      <c r="W1193">
        <v>40</v>
      </c>
      <c r="X1193">
        <v>53</v>
      </c>
      <c r="Y1193">
        <v>43</v>
      </c>
      <c r="Z1193">
        <v>21</v>
      </c>
      <c r="AA1193">
        <v>29</v>
      </c>
      <c r="AC1193" s="26" t="str">
        <f t="shared" si="36"/>
        <v>19º40'53''</v>
      </c>
      <c r="AD1193" s="26" t="str">
        <f t="shared" si="37"/>
        <v>43º21'29''</v>
      </c>
    </row>
    <row r="1194" spans="1:30" ht="18" customHeight="1">
      <c r="A1194" s="23">
        <v>4477</v>
      </c>
      <c r="B1194" s="23">
        <v>4477</v>
      </c>
      <c r="C1194" s="3">
        <v>41170</v>
      </c>
      <c r="D1194" s="3">
        <v>41215</v>
      </c>
      <c r="E1194" s="23" t="s">
        <v>1321</v>
      </c>
      <c r="F1194" s="23" t="s">
        <v>1322</v>
      </c>
      <c r="G1194" s="23" t="s">
        <v>1624</v>
      </c>
      <c r="H1194" s="23" t="s">
        <v>12288</v>
      </c>
      <c r="I1194" s="3">
        <v>41197</v>
      </c>
      <c r="J1194" s="23" t="s">
        <v>7546</v>
      </c>
      <c r="K1194" s="23" t="s">
        <v>14940</v>
      </c>
      <c r="L1194" s="23" t="s">
        <v>4364</v>
      </c>
      <c r="M1194" s="23" t="s">
        <v>7547</v>
      </c>
      <c r="N1194" s="23" t="s">
        <v>13346</v>
      </c>
      <c r="O1194" s="23" t="s">
        <v>7490</v>
      </c>
      <c r="P1194" s="3">
        <v>41263</v>
      </c>
      <c r="Q1194" s="37" t="s">
        <v>15516</v>
      </c>
      <c r="R1194" s="23" t="s">
        <v>12289</v>
      </c>
      <c r="S1194" s="23" t="s">
        <v>11648</v>
      </c>
      <c r="T1194" s="37" t="s">
        <v>15024</v>
      </c>
      <c r="U1194" t="s">
        <v>15278</v>
      </c>
      <c r="V1194" s="237">
        <v>19</v>
      </c>
      <c r="W1194">
        <v>49</v>
      </c>
      <c r="X1194">
        <v>12</v>
      </c>
      <c r="Y1194">
        <v>43</v>
      </c>
      <c r="Z1194">
        <v>21</v>
      </c>
      <c r="AA1194">
        <v>22</v>
      </c>
      <c r="AC1194" s="26" t="str">
        <f t="shared" si="36"/>
        <v>19º49'12''</v>
      </c>
      <c r="AD1194" s="26" t="str">
        <f t="shared" si="37"/>
        <v>43º21'22''</v>
      </c>
    </row>
    <row r="1195" spans="1:30" ht="18" customHeight="1">
      <c r="A1195" s="23">
        <v>4478</v>
      </c>
      <c r="B1195" s="23">
        <v>4478</v>
      </c>
      <c r="C1195" s="3">
        <v>41170</v>
      </c>
      <c r="D1195" s="3">
        <v>41215</v>
      </c>
      <c r="E1195" s="23" t="s">
        <v>1321</v>
      </c>
      <c r="F1195" s="23" t="s">
        <v>1322</v>
      </c>
      <c r="G1195" s="23" t="s">
        <v>1624</v>
      </c>
      <c r="H1195" s="23" t="s">
        <v>12935</v>
      </c>
      <c r="I1195" s="3">
        <v>41256</v>
      </c>
      <c r="J1195" s="23" t="s">
        <v>7546</v>
      </c>
      <c r="K1195" s="23" t="s">
        <v>7730</v>
      </c>
      <c r="L1195" s="23" t="s">
        <v>4364</v>
      </c>
      <c r="M1195" s="23" t="s">
        <v>7547</v>
      </c>
      <c r="N1195" s="23" t="s">
        <v>12936</v>
      </c>
      <c r="O1195" s="23" t="s">
        <v>4670</v>
      </c>
      <c r="P1195" s="3">
        <v>41256</v>
      </c>
      <c r="Q1195" s="37" t="s">
        <v>15516</v>
      </c>
      <c r="R1195" s="23" t="s">
        <v>12937</v>
      </c>
      <c r="S1195" s="23" t="s">
        <v>11649</v>
      </c>
      <c r="T1195" s="37" t="s">
        <v>4074</v>
      </c>
      <c r="U1195" s="37" t="s">
        <v>15297</v>
      </c>
      <c r="V1195" s="237">
        <v>19</v>
      </c>
      <c r="W1195">
        <v>47</v>
      </c>
      <c r="X1195">
        <v>51</v>
      </c>
      <c r="Y1195">
        <v>43</v>
      </c>
      <c r="Z1195">
        <v>23</v>
      </c>
      <c r="AA1195">
        <v>15</v>
      </c>
      <c r="AC1195" s="26" t="str">
        <f t="shared" si="36"/>
        <v>19º47'51''</v>
      </c>
      <c r="AD1195" s="26" t="str">
        <f t="shared" si="37"/>
        <v>43º23'15''</v>
      </c>
    </row>
    <row r="1196" spans="1:30" ht="18" customHeight="1">
      <c r="A1196" s="23">
        <v>4479</v>
      </c>
      <c r="B1196" s="23">
        <v>4479</v>
      </c>
      <c r="C1196" s="3">
        <v>41170</v>
      </c>
      <c r="D1196" s="3">
        <v>41215</v>
      </c>
      <c r="E1196" s="23" t="s">
        <v>1321</v>
      </c>
      <c r="F1196" s="23" t="s">
        <v>1322</v>
      </c>
      <c r="G1196" s="23" t="s">
        <v>1624</v>
      </c>
      <c r="H1196" s="23" t="s">
        <v>12938</v>
      </c>
      <c r="I1196" s="3">
        <v>41197</v>
      </c>
      <c r="J1196" s="23" t="s">
        <v>7731</v>
      </c>
      <c r="K1196" s="23" t="s">
        <v>7732</v>
      </c>
      <c r="L1196" s="23" t="s">
        <v>4364</v>
      </c>
      <c r="M1196" s="23" t="s">
        <v>7547</v>
      </c>
      <c r="N1196" s="23" t="s">
        <v>12939</v>
      </c>
      <c r="O1196" s="23" t="s">
        <v>6229</v>
      </c>
      <c r="P1196" s="3">
        <v>41257</v>
      </c>
      <c r="Q1196" s="37" t="s">
        <v>15516</v>
      </c>
      <c r="R1196" s="23" t="s">
        <v>12940</v>
      </c>
      <c r="S1196" s="23" t="s">
        <v>11650</v>
      </c>
      <c r="T1196" s="37" t="s">
        <v>15024</v>
      </c>
      <c r="U1196" s="37" t="s">
        <v>15298</v>
      </c>
      <c r="V1196" s="237">
        <v>19</v>
      </c>
      <c r="W1196">
        <v>48</v>
      </c>
      <c r="X1196">
        <v>31</v>
      </c>
      <c r="Y1196">
        <v>43</v>
      </c>
      <c r="Z1196">
        <v>14</v>
      </c>
      <c r="AA1196">
        <v>8</v>
      </c>
      <c r="AC1196" s="26" t="str">
        <f t="shared" si="36"/>
        <v>19º48'31''</v>
      </c>
      <c r="AD1196" s="26" t="str">
        <f t="shared" si="37"/>
        <v>43º14'8''</v>
      </c>
    </row>
    <row r="1197" spans="1:30" ht="18" customHeight="1">
      <c r="A1197" s="23">
        <v>4480</v>
      </c>
      <c r="B1197" s="23">
        <v>4480</v>
      </c>
      <c r="C1197" s="3">
        <v>41170</v>
      </c>
      <c r="D1197" s="3">
        <v>41215</v>
      </c>
      <c r="E1197" s="23" t="s">
        <v>1321</v>
      </c>
      <c r="F1197" s="23" t="s">
        <v>1322</v>
      </c>
      <c r="G1197" s="23" t="s">
        <v>1624</v>
      </c>
      <c r="H1197" s="23" t="s">
        <v>13347</v>
      </c>
      <c r="I1197" s="3">
        <v>41261</v>
      </c>
      <c r="J1197" s="23" t="s">
        <v>7731</v>
      </c>
      <c r="K1197" s="23" t="s">
        <v>7733</v>
      </c>
      <c r="L1197" s="23" t="s">
        <v>4364</v>
      </c>
      <c r="M1197" s="23" t="s">
        <v>7547</v>
      </c>
      <c r="N1197" s="23" t="s">
        <v>13348</v>
      </c>
      <c r="O1197" s="23" t="s">
        <v>7490</v>
      </c>
      <c r="P1197" s="3">
        <v>41261</v>
      </c>
      <c r="Q1197" s="37" t="s">
        <v>15516</v>
      </c>
      <c r="R1197" s="23" t="s">
        <v>13349</v>
      </c>
      <c r="S1197" s="23" t="s">
        <v>11651</v>
      </c>
      <c r="T1197" s="37" t="s">
        <v>15024</v>
      </c>
      <c r="U1197" s="37" t="s">
        <v>15109</v>
      </c>
      <c r="V1197" s="237">
        <v>19</v>
      </c>
      <c r="W1197">
        <v>50</v>
      </c>
      <c r="X1197">
        <v>57</v>
      </c>
      <c r="Y1197">
        <v>43</v>
      </c>
      <c r="Z1197">
        <v>15</v>
      </c>
      <c r="AA1197">
        <v>11</v>
      </c>
      <c r="AC1197" s="26" t="str">
        <f t="shared" si="36"/>
        <v>19º50'57''</v>
      </c>
      <c r="AD1197" s="26" t="str">
        <f t="shared" si="37"/>
        <v>43º15'11''</v>
      </c>
    </row>
    <row r="1198" spans="1:30" ht="18" customHeight="1">
      <c r="A1198" s="23">
        <v>4481</v>
      </c>
      <c r="B1198" s="23">
        <v>4481</v>
      </c>
      <c r="C1198" s="3">
        <v>41170</v>
      </c>
      <c r="D1198" s="3">
        <v>41215</v>
      </c>
      <c r="E1198" s="23" t="s">
        <v>1321</v>
      </c>
      <c r="F1198" s="23" t="s">
        <v>1322</v>
      </c>
      <c r="G1198" s="23" t="s">
        <v>1624</v>
      </c>
      <c r="H1198" s="23" t="s">
        <v>13350</v>
      </c>
      <c r="I1198" s="3">
        <v>41262</v>
      </c>
      <c r="J1198" s="23" t="s">
        <v>7731</v>
      </c>
      <c r="K1198" s="23" t="s">
        <v>7734</v>
      </c>
      <c r="L1198" s="23" t="s">
        <v>4364</v>
      </c>
      <c r="M1198" s="23" t="s">
        <v>7547</v>
      </c>
      <c r="N1198" s="23" t="s">
        <v>13351</v>
      </c>
      <c r="O1198" s="23" t="s">
        <v>7490</v>
      </c>
      <c r="P1198" s="3">
        <v>41263</v>
      </c>
      <c r="Q1198" s="37" t="s">
        <v>15516</v>
      </c>
      <c r="R1198" s="23" t="s">
        <v>13352</v>
      </c>
      <c r="S1198" s="23" t="s">
        <v>11652</v>
      </c>
      <c r="T1198" s="37" t="s">
        <v>4074</v>
      </c>
      <c r="U1198" s="37" t="s">
        <v>15299</v>
      </c>
      <c r="V1198" s="237">
        <v>19</v>
      </c>
      <c r="W1198">
        <v>50</v>
      </c>
      <c r="X1198">
        <v>57</v>
      </c>
      <c r="Y1198">
        <v>43</v>
      </c>
      <c r="Z1198">
        <v>15</v>
      </c>
      <c r="AA1198">
        <v>11</v>
      </c>
      <c r="AC1198" s="26" t="str">
        <f t="shared" si="36"/>
        <v>19º50'57''</v>
      </c>
      <c r="AD1198" s="26" t="str">
        <f t="shared" si="37"/>
        <v>43º15'11''</v>
      </c>
    </row>
    <row r="1199" spans="1:30" ht="18" customHeight="1">
      <c r="A1199" s="23">
        <v>4482</v>
      </c>
      <c r="B1199" s="23">
        <v>4482</v>
      </c>
      <c r="C1199" s="3">
        <v>41170</v>
      </c>
      <c r="D1199" s="3">
        <v>41215</v>
      </c>
      <c r="E1199" s="23" t="s">
        <v>1321</v>
      </c>
      <c r="F1199" s="23" t="s">
        <v>1322</v>
      </c>
      <c r="G1199" s="23" t="s">
        <v>1624</v>
      </c>
      <c r="H1199" s="23" t="s">
        <v>13654</v>
      </c>
      <c r="I1199" s="3">
        <v>41270</v>
      </c>
      <c r="J1199" s="23" t="s">
        <v>7731</v>
      </c>
      <c r="K1199" s="23" t="s">
        <v>7735</v>
      </c>
      <c r="L1199" s="23" t="s">
        <v>4364</v>
      </c>
      <c r="M1199" s="23" t="s">
        <v>7547</v>
      </c>
      <c r="N1199" s="23" t="s">
        <v>13655</v>
      </c>
      <c r="O1199" s="23" t="s">
        <v>9436</v>
      </c>
      <c r="P1199" s="23">
        <v>41271</v>
      </c>
      <c r="Q1199" s="37" t="s">
        <v>15516</v>
      </c>
      <c r="R1199" s="23" t="s">
        <v>13377</v>
      </c>
      <c r="S1199" s="23" t="s">
        <v>11653</v>
      </c>
      <c r="T1199" s="37" t="s">
        <v>4074</v>
      </c>
      <c r="U1199" s="37" t="s">
        <v>15300</v>
      </c>
      <c r="V1199" s="237">
        <v>19</v>
      </c>
      <c r="W1199">
        <v>46</v>
      </c>
      <c r="X1199">
        <v>55</v>
      </c>
      <c r="Y1199">
        <v>43</v>
      </c>
      <c r="Z1199">
        <v>15</v>
      </c>
      <c r="AA1199">
        <v>37</v>
      </c>
      <c r="AC1199" s="26" t="str">
        <f t="shared" si="36"/>
        <v>19º46'55''</v>
      </c>
      <c r="AD1199" s="26" t="str">
        <f t="shared" si="37"/>
        <v>43º15'37''</v>
      </c>
    </row>
    <row r="1200" spans="1:30" ht="18" customHeight="1">
      <c r="A1200" s="23">
        <v>4483</v>
      </c>
      <c r="B1200" s="23">
        <v>4483</v>
      </c>
      <c r="C1200" s="3">
        <v>41170</v>
      </c>
      <c r="D1200" s="3">
        <v>41215</v>
      </c>
      <c r="E1200" s="23" t="s">
        <v>1321</v>
      </c>
      <c r="F1200" s="23" t="s">
        <v>1322</v>
      </c>
      <c r="G1200" s="23" t="s">
        <v>7736</v>
      </c>
      <c r="H1200" s="23" t="s">
        <v>11654</v>
      </c>
      <c r="I1200" s="3">
        <v>41197</v>
      </c>
      <c r="J1200" s="23" t="s">
        <v>7737</v>
      </c>
      <c r="K1200" s="23" t="s">
        <v>7738</v>
      </c>
      <c r="L1200" s="23" t="s">
        <v>7739</v>
      </c>
      <c r="M1200" s="23" t="s">
        <v>7740</v>
      </c>
      <c r="N1200" s="23" t="s">
        <v>11655</v>
      </c>
      <c r="O1200" s="23" t="s">
        <v>11656</v>
      </c>
      <c r="P1200" s="3">
        <v>41248</v>
      </c>
      <c r="Q1200" s="37" t="s">
        <v>458</v>
      </c>
      <c r="R1200" s="23" t="s">
        <v>11657</v>
      </c>
      <c r="S1200" s="23" t="s">
        <v>11658</v>
      </c>
      <c r="T1200" s="37" t="s">
        <v>15024</v>
      </c>
      <c r="U1200" t="s">
        <v>15054</v>
      </c>
      <c r="V1200" s="237">
        <v>15</v>
      </c>
      <c r="W1200">
        <v>18</v>
      </c>
      <c r="X1200">
        <v>57</v>
      </c>
      <c r="Y1200">
        <v>42</v>
      </c>
      <c r="Z1200">
        <v>2</v>
      </c>
      <c r="AA1200">
        <v>15</v>
      </c>
      <c r="AC1200" s="26" t="str">
        <f t="shared" si="36"/>
        <v>15º18'57''</v>
      </c>
      <c r="AD1200" s="26" t="str">
        <f t="shared" si="37"/>
        <v>42º2'15''</v>
      </c>
    </row>
    <row r="1201" spans="1:30" ht="18" customHeight="1">
      <c r="A1201" s="23">
        <v>4484</v>
      </c>
      <c r="B1201" s="23">
        <v>4484</v>
      </c>
      <c r="C1201" s="3">
        <v>41170</v>
      </c>
      <c r="D1201" s="3">
        <v>41215</v>
      </c>
      <c r="E1201" s="23" t="s">
        <v>1321</v>
      </c>
      <c r="F1201" s="23" t="s">
        <v>1322</v>
      </c>
      <c r="G1201" s="23" t="s">
        <v>7736</v>
      </c>
      <c r="H1201" s="23" t="s">
        <v>11659</v>
      </c>
      <c r="I1201" s="3">
        <v>41197</v>
      </c>
      <c r="J1201" s="23" t="s">
        <v>7741</v>
      </c>
      <c r="K1201" s="23" t="s">
        <v>7742</v>
      </c>
      <c r="L1201" s="23" t="s">
        <v>7739</v>
      </c>
      <c r="M1201" s="23" t="s">
        <v>7743</v>
      </c>
      <c r="N1201" s="23" t="s">
        <v>11660</v>
      </c>
      <c r="O1201" s="23" t="s">
        <v>9635</v>
      </c>
      <c r="P1201" s="3">
        <v>41243</v>
      </c>
      <c r="Q1201" s="37" t="s">
        <v>458</v>
      </c>
      <c r="R1201" s="23" t="s">
        <v>11661</v>
      </c>
      <c r="S1201" s="23" t="s">
        <v>11662</v>
      </c>
      <c r="T1201" s="37" t="s">
        <v>15024</v>
      </c>
      <c r="U1201" t="s">
        <v>15043</v>
      </c>
      <c r="V1201" s="237">
        <v>15</v>
      </c>
      <c r="W1201">
        <v>18</v>
      </c>
      <c r="X1201">
        <v>12</v>
      </c>
      <c r="Y1201">
        <v>42</v>
      </c>
      <c r="Z1201">
        <v>1</v>
      </c>
      <c r="AA1201">
        <v>3</v>
      </c>
      <c r="AC1201" s="26" t="str">
        <f t="shared" si="36"/>
        <v>15º18'12''</v>
      </c>
      <c r="AD1201" s="26" t="str">
        <f t="shared" si="37"/>
        <v>42º1'3''</v>
      </c>
    </row>
    <row r="1202" spans="1:30" ht="18" customHeight="1">
      <c r="A1202" s="23">
        <v>4485</v>
      </c>
      <c r="B1202" s="23">
        <v>4485</v>
      </c>
      <c r="C1202" s="3">
        <v>41170</v>
      </c>
      <c r="D1202" s="3">
        <v>41215</v>
      </c>
      <c r="E1202" s="23" t="s">
        <v>1321</v>
      </c>
      <c r="F1202" s="23" t="s">
        <v>1322</v>
      </c>
      <c r="G1202" s="23" t="s">
        <v>7736</v>
      </c>
      <c r="H1202" s="23" t="s">
        <v>11663</v>
      </c>
      <c r="I1202" s="3">
        <v>41197</v>
      </c>
      <c r="J1202" s="23" t="s">
        <v>7744</v>
      </c>
      <c r="K1202" s="23" t="s">
        <v>7745</v>
      </c>
      <c r="L1202" s="23" t="s">
        <v>7739</v>
      </c>
      <c r="M1202" s="23" t="s">
        <v>7746</v>
      </c>
      <c r="N1202" s="23" t="s">
        <v>11664</v>
      </c>
      <c r="O1202" s="23" t="s">
        <v>9634</v>
      </c>
      <c r="P1202" s="3">
        <v>41243</v>
      </c>
      <c r="Q1202" s="37" t="s">
        <v>458</v>
      </c>
      <c r="R1202" s="23" t="s">
        <v>11665</v>
      </c>
      <c r="S1202" s="23" t="s">
        <v>11666</v>
      </c>
      <c r="T1202" s="37" t="s">
        <v>15024</v>
      </c>
      <c r="U1202" t="s">
        <v>15301</v>
      </c>
      <c r="V1202" s="237">
        <v>15</v>
      </c>
      <c r="W1202">
        <v>19</v>
      </c>
      <c r="X1202">
        <v>7</v>
      </c>
      <c r="Y1202">
        <v>42</v>
      </c>
      <c r="Z1202">
        <v>1</v>
      </c>
      <c r="AA1202">
        <v>21</v>
      </c>
      <c r="AC1202" s="26" t="str">
        <f t="shared" si="36"/>
        <v>15º19'7''</v>
      </c>
      <c r="AD1202" s="26" t="str">
        <f t="shared" si="37"/>
        <v>42º1'21''</v>
      </c>
    </row>
    <row r="1203" spans="1:30" ht="18" customHeight="1">
      <c r="A1203" s="23">
        <v>4486</v>
      </c>
      <c r="B1203" s="23">
        <v>4486</v>
      </c>
      <c r="C1203" s="3">
        <v>41170</v>
      </c>
      <c r="D1203" s="3">
        <v>41215</v>
      </c>
      <c r="E1203" s="23" t="s">
        <v>1321</v>
      </c>
      <c r="F1203" s="23" t="s">
        <v>1322</v>
      </c>
      <c r="G1203" s="23" t="s">
        <v>7736</v>
      </c>
      <c r="H1203" s="23" t="s">
        <v>16154</v>
      </c>
      <c r="I1203" s="3">
        <v>41197</v>
      </c>
      <c r="J1203" s="23" t="s">
        <v>7747</v>
      </c>
      <c r="K1203" s="23" t="s">
        <v>7748</v>
      </c>
      <c r="L1203" s="23" t="s">
        <v>7739</v>
      </c>
      <c r="M1203" s="23" t="s">
        <v>7749</v>
      </c>
      <c r="N1203" s="23" t="s">
        <v>16155</v>
      </c>
      <c r="O1203" s="23" t="s">
        <v>3906</v>
      </c>
      <c r="P1203" s="23">
        <v>41367</v>
      </c>
      <c r="Q1203" s="37" t="s">
        <v>458</v>
      </c>
      <c r="R1203" s="23" t="s">
        <v>16156</v>
      </c>
      <c r="S1203" s="23" t="s">
        <v>11667</v>
      </c>
      <c r="T1203" s="37" t="s">
        <v>15024</v>
      </c>
      <c r="U1203" s="37" t="s">
        <v>16157</v>
      </c>
      <c r="V1203" s="237">
        <v>15</v>
      </c>
      <c r="W1203" s="23">
        <v>10</v>
      </c>
      <c r="X1203" s="23">
        <v>59</v>
      </c>
      <c r="Y1203" s="23">
        <v>41</v>
      </c>
      <c r="Z1203" s="23">
        <v>50</v>
      </c>
      <c r="AA1203" s="23">
        <v>16</v>
      </c>
      <c r="AC1203" s="26" t="str">
        <f t="shared" si="36"/>
        <v>15º10'59''</v>
      </c>
      <c r="AD1203" s="26" t="str">
        <f t="shared" si="37"/>
        <v>41º50'16''</v>
      </c>
    </row>
    <row r="1204" spans="1:30" ht="18" customHeight="1">
      <c r="A1204" s="23">
        <v>4487</v>
      </c>
      <c r="B1204" s="23">
        <v>4487</v>
      </c>
      <c r="C1204" s="3">
        <v>41170</v>
      </c>
      <c r="D1204" s="3">
        <v>41215</v>
      </c>
      <c r="E1204" s="23" t="s">
        <v>1321</v>
      </c>
      <c r="F1204" s="23" t="s">
        <v>1322</v>
      </c>
      <c r="G1204" s="23" t="s">
        <v>7736</v>
      </c>
      <c r="H1204" s="23" t="s">
        <v>11668</v>
      </c>
      <c r="I1204" s="3">
        <v>41197</v>
      </c>
      <c r="J1204" s="23" t="s">
        <v>7750</v>
      </c>
      <c r="K1204" s="23" t="s">
        <v>7751</v>
      </c>
      <c r="L1204" s="23" t="s">
        <v>7739</v>
      </c>
      <c r="M1204" s="23" t="s">
        <v>7752</v>
      </c>
      <c r="N1204" s="23" t="s">
        <v>11669</v>
      </c>
      <c r="O1204" s="23" t="s">
        <v>11670</v>
      </c>
      <c r="P1204" s="3">
        <v>41246</v>
      </c>
      <c r="Q1204" s="37" t="s">
        <v>458</v>
      </c>
      <c r="R1204" s="23" t="s">
        <v>11671</v>
      </c>
      <c r="S1204" s="23" t="s">
        <v>11672</v>
      </c>
      <c r="T1204" s="37" t="s">
        <v>15024</v>
      </c>
      <c r="U1204" t="s">
        <v>15302</v>
      </c>
      <c r="V1204" s="237">
        <v>15</v>
      </c>
      <c r="W1204">
        <v>20</v>
      </c>
      <c r="X1204">
        <v>16</v>
      </c>
      <c r="Y1204">
        <v>42</v>
      </c>
      <c r="Z1204">
        <v>9</v>
      </c>
      <c r="AA1204">
        <v>18</v>
      </c>
      <c r="AC1204" s="26" t="str">
        <f t="shared" si="36"/>
        <v>15º20'16''</v>
      </c>
      <c r="AD1204" s="26" t="str">
        <f t="shared" si="37"/>
        <v>42º9'18''</v>
      </c>
    </row>
    <row r="1205" spans="1:30" ht="18" customHeight="1">
      <c r="A1205" s="23">
        <v>4488</v>
      </c>
      <c r="B1205" s="23">
        <v>4488</v>
      </c>
      <c r="C1205" s="3">
        <v>41170</v>
      </c>
      <c r="D1205" s="3">
        <v>41215</v>
      </c>
      <c r="E1205" s="23" t="s">
        <v>1321</v>
      </c>
      <c r="F1205" s="23" t="s">
        <v>1322</v>
      </c>
      <c r="G1205" s="23" t="s">
        <v>7736</v>
      </c>
      <c r="H1205" s="23" t="s">
        <v>12114</v>
      </c>
      <c r="I1205" s="3">
        <v>41197</v>
      </c>
      <c r="J1205" s="23" t="s">
        <v>7753</v>
      </c>
      <c r="K1205" s="23" t="s">
        <v>14941</v>
      </c>
      <c r="L1205" s="23" t="s">
        <v>7739</v>
      </c>
      <c r="M1205" s="23" t="s">
        <v>7754</v>
      </c>
      <c r="N1205" s="23" t="s">
        <v>12115</v>
      </c>
      <c r="O1205" s="23" t="s">
        <v>3906</v>
      </c>
      <c r="P1205" s="3">
        <v>41249</v>
      </c>
      <c r="Q1205" s="37" t="s">
        <v>458</v>
      </c>
      <c r="R1205" s="23" t="s">
        <v>12116</v>
      </c>
      <c r="S1205" s="23" t="s">
        <v>11673</v>
      </c>
      <c r="T1205" s="37" t="s">
        <v>15024</v>
      </c>
      <c r="U1205" t="s">
        <v>15043</v>
      </c>
      <c r="V1205" s="237">
        <v>15</v>
      </c>
      <c r="W1205">
        <v>16</v>
      </c>
      <c r="X1205">
        <v>39</v>
      </c>
      <c r="Y1205">
        <v>42</v>
      </c>
      <c r="Z1205">
        <v>1</v>
      </c>
      <c r="AA1205">
        <v>18</v>
      </c>
      <c r="AC1205" s="26" t="str">
        <f t="shared" si="36"/>
        <v>15º16'39''</v>
      </c>
      <c r="AD1205" s="26" t="str">
        <f t="shared" si="37"/>
        <v>42º1'18''</v>
      </c>
    </row>
    <row r="1206" spans="1:30" ht="18" customHeight="1">
      <c r="A1206" s="23">
        <v>4489</v>
      </c>
      <c r="B1206" s="23">
        <v>4489</v>
      </c>
      <c r="C1206" s="3">
        <v>41170</v>
      </c>
      <c r="D1206" s="3">
        <v>41215</v>
      </c>
      <c r="E1206" s="23" t="s">
        <v>1321</v>
      </c>
      <c r="F1206" s="23" t="s">
        <v>1322</v>
      </c>
      <c r="G1206" s="23" t="s">
        <v>7736</v>
      </c>
      <c r="H1206" s="23" t="s">
        <v>12117</v>
      </c>
      <c r="I1206" s="3">
        <v>41197</v>
      </c>
      <c r="J1206" s="23" t="s">
        <v>7755</v>
      </c>
      <c r="K1206" s="23" t="s">
        <v>7756</v>
      </c>
      <c r="L1206" s="23" t="s">
        <v>7739</v>
      </c>
      <c r="M1206" s="23" t="s">
        <v>7757</v>
      </c>
      <c r="N1206" s="23" t="s">
        <v>12118</v>
      </c>
      <c r="O1206" s="23" t="s">
        <v>1868</v>
      </c>
      <c r="P1206" s="3">
        <v>41249</v>
      </c>
      <c r="Q1206" s="37" t="s">
        <v>458</v>
      </c>
      <c r="R1206" s="23" t="s">
        <v>12119</v>
      </c>
      <c r="S1206" s="23" t="s">
        <v>11674</v>
      </c>
      <c r="T1206" s="37" t="s">
        <v>15024</v>
      </c>
      <c r="U1206" t="s">
        <v>15116</v>
      </c>
      <c r="V1206" s="237">
        <v>15</v>
      </c>
      <c r="W1206">
        <v>28</v>
      </c>
      <c r="X1206">
        <v>18</v>
      </c>
      <c r="Y1206">
        <v>42</v>
      </c>
      <c r="Z1206">
        <v>0</v>
      </c>
      <c r="AA1206">
        <v>37</v>
      </c>
      <c r="AC1206" s="26" t="str">
        <f t="shared" si="36"/>
        <v>15º28'18''</v>
      </c>
      <c r="AD1206" s="26" t="str">
        <f t="shared" si="37"/>
        <v>42º0'37''</v>
      </c>
    </row>
    <row r="1207" spans="1:30" ht="18" customHeight="1">
      <c r="A1207" s="23">
        <v>4490</v>
      </c>
      <c r="B1207" s="23">
        <v>4490</v>
      </c>
      <c r="C1207" s="3">
        <v>41170</v>
      </c>
      <c r="D1207" s="3">
        <v>41215</v>
      </c>
      <c r="E1207" s="23" t="s">
        <v>1321</v>
      </c>
      <c r="F1207" s="23" t="s">
        <v>1322</v>
      </c>
      <c r="G1207" s="23" t="s">
        <v>7736</v>
      </c>
      <c r="H1207" s="23" t="s">
        <v>12011</v>
      </c>
      <c r="I1207" s="3">
        <v>41197</v>
      </c>
      <c r="J1207" s="23" t="s">
        <v>7758</v>
      </c>
      <c r="K1207" s="23" t="s">
        <v>7759</v>
      </c>
      <c r="L1207" s="23" t="s">
        <v>7739</v>
      </c>
      <c r="M1207" s="23" t="s">
        <v>7760</v>
      </c>
      <c r="N1207" s="23" t="s">
        <v>12012</v>
      </c>
      <c r="O1207" s="23" t="s">
        <v>11656</v>
      </c>
      <c r="P1207" s="3">
        <v>41247</v>
      </c>
      <c r="Q1207" s="37" t="s">
        <v>458</v>
      </c>
      <c r="R1207" s="23" t="s">
        <v>12013</v>
      </c>
      <c r="S1207" s="23" t="s">
        <v>11675</v>
      </c>
      <c r="T1207" s="37" t="s">
        <v>15024</v>
      </c>
      <c r="U1207" t="s">
        <v>15159</v>
      </c>
      <c r="V1207" s="237">
        <v>15</v>
      </c>
      <c r="W1207">
        <v>29</v>
      </c>
      <c r="X1207">
        <v>6</v>
      </c>
      <c r="Y1207">
        <v>41</v>
      </c>
      <c r="Z1207">
        <v>49</v>
      </c>
      <c r="AA1207">
        <v>36</v>
      </c>
      <c r="AC1207" s="26" t="str">
        <f t="shared" si="36"/>
        <v>15º29'6''</v>
      </c>
      <c r="AD1207" s="26" t="str">
        <f t="shared" si="37"/>
        <v>41º49'36''</v>
      </c>
    </row>
    <row r="1208" spans="1:30" ht="18" customHeight="1">
      <c r="A1208" s="23">
        <v>4492</v>
      </c>
      <c r="B1208" s="23">
        <v>4492</v>
      </c>
      <c r="C1208" s="3">
        <v>41170</v>
      </c>
      <c r="D1208" s="3">
        <v>41217</v>
      </c>
      <c r="E1208" s="23" t="s">
        <v>1321</v>
      </c>
      <c r="F1208" s="23" t="s">
        <v>1322</v>
      </c>
      <c r="G1208" s="23" t="s">
        <v>7761</v>
      </c>
      <c r="H1208" s="23" t="s">
        <v>15988</v>
      </c>
      <c r="I1208" s="23">
        <v>41296</v>
      </c>
      <c r="J1208" s="23" t="s">
        <v>7762</v>
      </c>
      <c r="K1208" s="23" t="s">
        <v>14336</v>
      </c>
      <c r="L1208" s="23" t="s">
        <v>7763</v>
      </c>
      <c r="M1208" s="23" t="s">
        <v>9028</v>
      </c>
      <c r="N1208" s="23" t="s">
        <v>16049</v>
      </c>
      <c r="O1208" s="23" t="s">
        <v>2800</v>
      </c>
      <c r="P1208" s="23">
        <v>41360</v>
      </c>
      <c r="Q1208" s="37" t="s">
        <v>9320</v>
      </c>
      <c r="R1208" s="23" t="s">
        <v>15989</v>
      </c>
      <c r="S1208" s="23" t="s">
        <v>11676</v>
      </c>
      <c r="T1208" t="s">
        <v>15024</v>
      </c>
      <c r="U1208" s="37" t="s">
        <v>16050</v>
      </c>
      <c r="V1208" s="237">
        <v>19</v>
      </c>
      <c r="W1208" s="23">
        <v>29</v>
      </c>
      <c r="X1208" s="23">
        <v>41</v>
      </c>
      <c r="Y1208" s="23">
        <v>41</v>
      </c>
      <c r="Z1208" s="23">
        <v>4</v>
      </c>
      <c r="AA1208" s="23">
        <v>16</v>
      </c>
      <c r="AC1208" s="26" t="str">
        <f t="shared" si="36"/>
        <v>19º29'41''</v>
      </c>
      <c r="AD1208" s="26" t="str">
        <f t="shared" si="37"/>
        <v>41º4'16''</v>
      </c>
    </row>
    <row r="1209" spans="1:30" ht="18" customHeight="1">
      <c r="A1209" s="23">
        <v>4493</v>
      </c>
      <c r="B1209" s="23">
        <v>4493</v>
      </c>
      <c r="C1209" s="3">
        <v>41170</v>
      </c>
      <c r="D1209" s="3">
        <v>41215</v>
      </c>
      <c r="E1209" s="23" t="s">
        <v>1321</v>
      </c>
      <c r="F1209" s="23" t="s">
        <v>1322</v>
      </c>
      <c r="G1209" s="23" t="s">
        <v>7764</v>
      </c>
      <c r="H1209" s="23" t="s">
        <v>11677</v>
      </c>
      <c r="I1209" s="3">
        <v>41204</v>
      </c>
      <c r="J1209" s="23" t="s">
        <v>7765</v>
      </c>
      <c r="K1209" s="23" t="s">
        <v>7766</v>
      </c>
      <c r="L1209" s="23" t="s">
        <v>7767</v>
      </c>
      <c r="M1209" s="23" t="s">
        <v>7768</v>
      </c>
      <c r="N1209" s="23" t="s">
        <v>11678</v>
      </c>
      <c r="O1209" s="23" t="s">
        <v>4973</v>
      </c>
      <c r="P1209" s="3">
        <v>41243</v>
      </c>
      <c r="Q1209" s="37" t="s">
        <v>458</v>
      </c>
      <c r="R1209" s="23" t="s">
        <v>11679</v>
      </c>
      <c r="S1209" s="23" t="s">
        <v>11680</v>
      </c>
      <c r="T1209" s="37" t="s">
        <v>15024</v>
      </c>
      <c r="U1209" t="s">
        <v>15116</v>
      </c>
      <c r="V1209" s="237">
        <v>22</v>
      </c>
      <c r="W1209">
        <v>10</v>
      </c>
      <c r="X1209">
        <v>10</v>
      </c>
      <c r="Y1209">
        <v>44</v>
      </c>
      <c r="Z1209">
        <v>38</v>
      </c>
      <c r="AA1209">
        <v>22</v>
      </c>
      <c r="AC1209" s="26" t="str">
        <f t="shared" si="36"/>
        <v>22º10'10''</v>
      </c>
      <c r="AD1209" s="26" t="str">
        <f t="shared" si="37"/>
        <v>44º38'22''</v>
      </c>
    </row>
    <row r="1210" spans="1:30" ht="18" customHeight="1">
      <c r="A1210" s="23">
        <v>4494</v>
      </c>
      <c r="B1210" s="23">
        <v>4494</v>
      </c>
      <c r="C1210" s="3">
        <v>41170</v>
      </c>
      <c r="D1210" s="3">
        <v>41215</v>
      </c>
      <c r="E1210" s="23" t="s">
        <v>1321</v>
      </c>
      <c r="F1210" s="23" t="s">
        <v>1322</v>
      </c>
      <c r="G1210" s="23" t="s">
        <v>7769</v>
      </c>
      <c r="H1210" s="23" t="s">
        <v>9133</v>
      </c>
      <c r="I1210" s="3">
        <v>41204</v>
      </c>
      <c r="J1210" s="23" t="s">
        <v>7770</v>
      </c>
      <c r="K1210" s="23" t="s">
        <v>7771</v>
      </c>
      <c r="L1210" s="23" t="s">
        <v>7772</v>
      </c>
      <c r="M1210" s="23" t="s">
        <v>7773</v>
      </c>
      <c r="N1210" s="23" t="s">
        <v>9134</v>
      </c>
      <c r="O1210" s="23" t="s">
        <v>9088</v>
      </c>
      <c r="P1210" s="3">
        <v>41220</v>
      </c>
      <c r="Q1210" s="37" t="s">
        <v>458</v>
      </c>
      <c r="R1210" s="23" t="s">
        <v>11681</v>
      </c>
      <c r="S1210" s="23" t="s">
        <v>11682</v>
      </c>
      <c r="T1210" s="37" t="s">
        <v>4074</v>
      </c>
      <c r="U1210" t="s">
        <v>15303</v>
      </c>
      <c r="V1210" s="237">
        <v>21</v>
      </c>
      <c r="W1210">
        <v>8</v>
      </c>
      <c r="X1210">
        <v>47</v>
      </c>
      <c r="Y1210">
        <v>43</v>
      </c>
      <c r="Z1210">
        <v>46</v>
      </c>
      <c r="AA1210">
        <v>38</v>
      </c>
      <c r="AC1210" s="26" t="str">
        <f t="shared" si="36"/>
        <v>21º8'47''</v>
      </c>
      <c r="AD1210" s="26" t="str">
        <f t="shared" si="37"/>
        <v>43º46'38''</v>
      </c>
    </row>
    <row r="1211" spans="1:30" ht="18" customHeight="1">
      <c r="A1211" s="23">
        <v>4495</v>
      </c>
      <c r="B1211" s="23">
        <v>4495</v>
      </c>
      <c r="C1211" s="3">
        <v>41170</v>
      </c>
      <c r="D1211" s="3">
        <v>41215</v>
      </c>
      <c r="E1211" s="23" t="s">
        <v>1321</v>
      </c>
      <c r="F1211" s="23" t="s">
        <v>1322</v>
      </c>
      <c r="G1211" s="23" t="s">
        <v>7786</v>
      </c>
      <c r="H1211" s="23" t="s">
        <v>9469</v>
      </c>
      <c r="I1211" s="3">
        <v>41178</v>
      </c>
      <c r="J1211" s="23" t="s">
        <v>7787</v>
      </c>
      <c r="K1211" s="23" t="s">
        <v>7788</v>
      </c>
      <c r="L1211" s="23" t="s">
        <v>7789</v>
      </c>
      <c r="M1211" s="23" t="s">
        <v>7790</v>
      </c>
      <c r="N1211" s="23" t="s">
        <v>9470</v>
      </c>
      <c r="O1211" s="23" t="s">
        <v>6228</v>
      </c>
      <c r="P1211" s="3">
        <v>41261</v>
      </c>
      <c r="Q1211" s="37" t="s">
        <v>458</v>
      </c>
      <c r="R1211" s="23" t="s">
        <v>11683</v>
      </c>
      <c r="S1211" s="23" t="s">
        <v>11684</v>
      </c>
      <c r="T1211" s="37" t="s">
        <v>15024</v>
      </c>
      <c r="U1211" t="s">
        <v>15227</v>
      </c>
      <c r="V1211" s="237">
        <v>21</v>
      </c>
      <c r="W1211">
        <v>20</v>
      </c>
      <c r="X1211">
        <v>33</v>
      </c>
      <c r="Y1211">
        <v>43</v>
      </c>
      <c r="Z1211">
        <v>22</v>
      </c>
      <c r="AA1211">
        <v>41</v>
      </c>
      <c r="AC1211" s="26" t="str">
        <f t="shared" si="36"/>
        <v>21º20'33''</v>
      </c>
      <c r="AD1211" s="26" t="str">
        <f t="shared" si="37"/>
        <v>43º22'41''</v>
      </c>
    </row>
    <row r="1212" spans="1:30" ht="18" customHeight="1">
      <c r="A1212" s="23">
        <v>4496</v>
      </c>
      <c r="B1212" s="23">
        <v>4496</v>
      </c>
      <c r="C1212" s="3">
        <v>41170</v>
      </c>
      <c r="D1212" s="3">
        <v>41215</v>
      </c>
      <c r="E1212" s="23" t="s">
        <v>1321</v>
      </c>
      <c r="F1212" s="23" t="s">
        <v>1322</v>
      </c>
      <c r="G1212" s="23" t="s">
        <v>7802</v>
      </c>
      <c r="H1212" s="23" t="s">
        <v>13656</v>
      </c>
      <c r="I1212" s="3">
        <v>41180</v>
      </c>
      <c r="J1212" s="23" t="s">
        <v>7803</v>
      </c>
      <c r="K1212" s="23" t="s">
        <v>7804</v>
      </c>
      <c r="L1212" s="23" t="s">
        <v>7805</v>
      </c>
      <c r="M1212" s="23" t="s">
        <v>7806</v>
      </c>
      <c r="N1212" s="23" t="s">
        <v>13657</v>
      </c>
      <c r="O1212" s="23" t="s">
        <v>11990</v>
      </c>
      <c r="P1212" s="3">
        <v>41264</v>
      </c>
      <c r="Q1212" s="37" t="s">
        <v>458</v>
      </c>
      <c r="R1212" s="23" t="s">
        <v>13658</v>
      </c>
      <c r="S1212" s="23" t="s">
        <v>11685</v>
      </c>
      <c r="T1212" s="37" t="s">
        <v>15024</v>
      </c>
      <c r="U1212" s="37" t="s">
        <v>15062</v>
      </c>
      <c r="V1212" s="237">
        <v>18</v>
      </c>
      <c r="W1212">
        <v>25</v>
      </c>
      <c r="X1212">
        <v>51</v>
      </c>
      <c r="Y1212">
        <v>49</v>
      </c>
      <c r="Z1212">
        <v>11</v>
      </c>
      <c r="AA1212">
        <v>17</v>
      </c>
      <c r="AC1212" s="26" t="str">
        <f t="shared" si="36"/>
        <v>18º25'51''</v>
      </c>
      <c r="AD1212" s="26" t="str">
        <f t="shared" si="37"/>
        <v>49º11'17''</v>
      </c>
    </row>
    <row r="1213" spans="1:30" ht="18" customHeight="1">
      <c r="A1213" s="23">
        <v>4497</v>
      </c>
      <c r="B1213" s="23">
        <v>4497</v>
      </c>
      <c r="C1213" s="3">
        <v>41170</v>
      </c>
      <c r="D1213" s="3">
        <v>41215</v>
      </c>
      <c r="E1213" s="23" t="s">
        <v>1321</v>
      </c>
      <c r="F1213" s="23" t="s">
        <v>1322</v>
      </c>
      <c r="G1213" s="23" t="s">
        <v>7807</v>
      </c>
      <c r="H1213" s="23" t="s">
        <v>17261</v>
      </c>
      <c r="I1213" s="3">
        <v>41296</v>
      </c>
      <c r="J1213" s="23" t="s">
        <v>7808</v>
      </c>
      <c r="K1213" s="23" t="s">
        <v>7809</v>
      </c>
      <c r="L1213" s="23" t="s">
        <v>7810</v>
      </c>
      <c r="M1213" s="23" t="s">
        <v>7811</v>
      </c>
      <c r="N1213" s="23" t="s">
        <v>17262</v>
      </c>
      <c r="O1213" s="23" t="s">
        <v>17263</v>
      </c>
      <c r="P1213" s="23">
        <v>41382</v>
      </c>
      <c r="Q1213" s="37" t="s">
        <v>458</v>
      </c>
      <c r="R1213" s="23" t="s">
        <v>17264</v>
      </c>
      <c r="S1213" s="23" t="s">
        <v>11686</v>
      </c>
      <c r="T1213" s="37" t="s">
        <v>15024</v>
      </c>
      <c r="U1213" s="37" t="s">
        <v>15043</v>
      </c>
      <c r="V1213" s="237">
        <v>21</v>
      </c>
      <c r="W1213" s="23">
        <v>36</v>
      </c>
      <c r="X1213" s="23">
        <v>46</v>
      </c>
      <c r="Y1213" s="23">
        <v>42</v>
      </c>
      <c r="Z1213" s="23">
        <v>50</v>
      </c>
      <c r="AA1213" s="23">
        <v>10</v>
      </c>
      <c r="AC1213" s="26" t="str">
        <f t="shared" si="36"/>
        <v>21º36'46''</v>
      </c>
      <c r="AD1213" s="26" t="str">
        <f t="shared" si="37"/>
        <v>42º50'10''</v>
      </c>
    </row>
    <row r="1214" spans="1:30" ht="18" customHeight="1">
      <c r="A1214" s="23">
        <v>4498</v>
      </c>
      <c r="B1214" s="23">
        <v>4498</v>
      </c>
      <c r="C1214" s="3">
        <v>41170</v>
      </c>
      <c r="D1214" s="3">
        <v>41215</v>
      </c>
      <c r="E1214" s="23" t="s">
        <v>1321</v>
      </c>
      <c r="F1214" s="23" t="s">
        <v>1322</v>
      </c>
      <c r="G1214" s="23" t="s">
        <v>7812</v>
      </c>
      <c r="H1214" s="23" t="s">
        <v>13353</v>
      </c>
      <c r="I1214" s="3">
        <v>41178</v>
      </c>
      <c r="J1214" s="23" t="s">
        <v>7813</v>
      </c>
      <c r="K1214" s="23" t="s">
        <v>7814</v>
      </c>
      <c r="L1214" s="23" t="s">
        <v>7815</v>
      </c>
      <c r="M1214" s="23" t="s">
        <v>7816</v>
      </c>
      <c r="N1214" s="23" t="s">
        <v>13354</v>
      </c>
      <c r="O1214" s="23" t="s">
        <v>5712</v>
      </c>
      <c r="P1214" s="3">
        <v>41263</v>
      </c>
      <c r="Q1214" s="37" t="s">
        <v>458</v>
      </c>
      <c r="R1214" s="23" t="s">
        <v>13355</v>
      </c>
      <c r="S1214" s="23" t="s">
        <v>11687</v>
      </c>
      <c r="T1214" s="37" t="s">
        <v>4074</v>
      </c>
      <c r="U1214" s="37" t="s">
        <v>15304</v>
      </c>
      <c r="V1214" s="237">
        <v>17</v>
      </c>
      <c r="W1214">
        <v>52</v>
      </c>
      <c r="X1214">
        <v>13</v>
      </c>
      <c r="Y1214">
        <v>42</v>
      </c>
      <c r="Z1214">
        <v>33</v>
      </c>
      <c r="AA1214">
        <v>11</v>
      </c>
      <c r="AC1214" s="26" t="str">
        <f t="shared" si="36"/>
        <v>17º52'13''</v>
      </c>
      <c r="AD1214" s="26" t="str">
        <f t="shared" si="37"/>
        <v>42º33'11''</v>
      </c>
    </row>
    <row r="1215" spans="1:30" ht="18" customHeight="1">
      <c r="A1215" s="23">
        <v>4499</v>
      </c>
      <c r="B1215" s="23">
        <v>4499</v>
      </c>
      <c r="C1215" s="3">
        <v>41170</v>
      </c>
      <c r="D1215" s="3">
        <v>41215</v>
      </c>
      <c r="E1215" s="23" t="s">
        <v>1321</v>
      </c>
      <c r="F1215" s="23" t="s">
        <v>1322</v>
      </c>
      <c r="G1215" s="23" t="s">
        <v>7817</v>
      </c>
      <c r="H1215" s="23" t="s">
        <v>8557</v>
      </c>
      <c r="I1215" s="3">
        <v>41178</v>
      </c>
      <c r="J1215" s="23" t="s">
        <v>7818</v>
      </c>
      <c r="K1215" s="23" t="s">
        <v>7819</v>
      </c>
      <c r="L1215" s="23" t="s">
        <v>7820</v>
      </c>
      <c r="M1215" s="23" t="s">
        <v>7821</v>
      </c>
      <c r="N1215" s="23" t="s">
        <v>8558</v>
      </c>
      <c r="O1215" s="23" t="s">
        <v>8559</v>
      </c>
      <c r="P1215" s="3">
        <v>41193</v>
      </c>
      <c r="Q1215" s="37" t="s">
        <v>458</v>
      </c>
      <c r="R1215" s="23" t="s">
        <v>11688</v>
      </c>
      <c r="S1215" s="23" t="s">
        <v>11689</v>
      </c>
      <c r="T1215" s="37" t="s">
        <v>4074</v>
      </c>
      <c r="U1215" t="s">
        <v>15305</v>
      </c>
      <c r="V1215" s="237">
        <v>18</v>
      </c>
      <c r="W1215">
        <v>4</v>
      </c>
      <c r="X1215">
        <v>32</v>
      </c>
      <c r="Y1215">
        <v>44</v>
      </c>
      <c r="Z1215">
        <v>15</v>
      </c>
      <c r="AA1215">
        <v>0</v>
      </c>
      <c r="AC1215" s="26" t="str">
        <f t="shared" si="36"/>
        <v>18º4'32''</v>
      </c>
      <c r="AD1215" s="26" t="str">
        <f t="shared" si="37"/>
        <v>44º15'0''</v>
      </c>
    </row>
    <row r="1216" spans="1:30" ht="18" customHeight="1">
      <c r="A1216" s="23">
        <v>4500</v>
      </c>
      <c r="B1216" s="23">
        <v>4500</v>
      </c>
      <c r="C1216" s="3">
        <v>41170</v>
      </c>
      <c r="D1216" s="3">
        <v>41215</v>
      </c>
      <c r="E1216" s="23" t="s">
        <v>1321</v>
      </c>
      <c r="F1216" s="23" t="s">
        <v>1322</v>
      </c>
      <c r="G1216" s="23" t="s">
        <v>7822</v>
      </c>
      <c r="H1216" s="23" t="s">
        <v>12014</v>
      </c>
      <c r="I1216" s="3">
        <v>41232</v>
      </c>
      <c r="J1216" s="23" t="s">
        <v>7823</v>
      </c>
      <c r="K1216" s="23" t="s">
        <v>7824</v>
      </c>
      <c r="L1216" s="23" t="s">
        <v>7825</v>
      </c>
      <c r="M1216" s="23" t="s">
        <v>7826</v>
      </c>
      <c r="N1216" s="23" t="s">
        <v>12015</v>
      </c>
      <c r="O1216" s="23" t="s">
        <v>7530</v>
      </c>
      <c r="P1216" s="3">
        <v>41247</v>
      </c>
      <c r="Q1216" s="37" t="s">
        <v>458</v>
      </c>
      <c r="R1216" s="23" t="s">
        <v>12016</v>
      </c>
      <c r="S1216" s="23" t="s">
        <v>11690</v>
      </c>
      <c r="T1216" s="37" t="s">
        <v>15024</v>
      </c>
      <c r="U1216" t="s">
        <v>15159</v>
      </c>
      <c r="V1216" s="237">
        <v>20</v>
      </c>
      <c r="W1216">
        <v>24</v>
      </c>
      <c r="X1216">
        <v>31</v>
      </c>
      <c r="Y1216">
        <v>44</v>
      </c>
      <c r="Z1216">
        <v>1</v>
      </c>
      <c r="AA1216">
        <v>27</v>
      </c>
      <c r="AC1216" s="26" t="str">
        <f t="shared" si="36"/>
        <v>20º24'31''</v>
      </c>
      <c r="AD1216" s="26" t="str">
        <f t="shared" si="37"/>
        <v>44º1'27''</v>
      </c>
    </row>
    <row r="1217" spans="1:30" ht="18" customHeight="1">
      <c r="A1217" s="23">
        <v>4501</v>
      </c>
      <c r="B1217" s="23">
        <v>4501</v>
      </c>
      <c r="C1217" s="3">
        <v>41170</v>
      </c>
      <c r="D1217" s="3">
        <v>41215</v>
      </c>
      <c r="E1217" s="23" t="s">
        <v>1321</v>
      </c>
      <c r="F1217" s="23" t="s">
        <v>1322</v>
      </c>
      <c r="G1217" s="23" t="s">
        <v>7827</v>
      </c>
      <c r="H1217" s="23" t="s">
        <v>13356</v>
      </c>
      <c r="I1217" s="3">
        <v>41204</v>
      </c>
      <c r="J1217" s="23" t="s">
        <v>7828</v>
      </c>
      <c r="K1217" s="23" t="s">
        <v>7829</v>
      </c>
      <c r="L1217" s="23" t="s">
        <v>7830</v>
      </c>
      <c r="M1217" s="23" t="s">
        <v>7831</v>
      </c>
      <c r="N1217" s="23" t="s">
        <v>13357</v>
      </c>
      <c r="O1217" s="23" t="s">
        <v>5381</v>
      </c>
      <c r="P1217" s="3">
        <v>41262</v>
      </c>
      <c r="Q1217" s="37" t="s">
        <v>458</v>
      </c>
      <c r="R1217" s="23" t="s">
        <v>13358</v>
      </c>
      <c r="S1217" s="23" t="s">
        <v>11691</v>
      </c>
      <c r="T1217" s="37" t="s">
        <v>15024</v>
      </c>
      <c r="U1217" s="37" t="s">
        <v>15116</v>
      </c>
      <c r="V1217" s="237">
        <v>20</v>
      </c>
      <c r="W1217">
        <v>37</v>
      </c>
      <c r="X1217">
        <v>42</v>
      </c>
      <c r="Y1217">
        <v>45</v>
      </c>
      <c r="Z1217">
        <v>9</v>
      </c>
      <c r="AA1217">
        <v>59</v>
      </c>
      <c r="AC1217" s="26" t="str">
        <f t="shared" si="36"/>
        <v>20º37'42''</v>
      </c>
      <c r="AD1217" s="26" t="str">
        <f t="shared" si="37"/>
        <v>45º9'59''</v>
      </c>
    </row>
    <row r="1218" spans="1:30" ht="18" customHeight="1">
      <c r="A1218" s="23">
        <v>4502</v>
      </c>
      <c r="B1218" s="23">
        <v>4502</v>
      </c>
      <c r="C1218" s="3">
        <v>41170</v>
      </c>
      <c r="D1218" s="3">
        <v>41216</v>
      </c>
      <c r="E1218" s="23" t="s">
        <v>1321</v>
      </c>
      <c r="F1218" s="23" t="s">
        <v>1322</v>
      </c>
      <c r="G1218" s="23" t="s">
        <v>7832</v>
      </c>
      <c r="H1218" s="23" t="s">
        <v>11692</v>
      </c>
      <c r="I1218" s="3">
        <v>41213</v>
      </c>
      <c r="J1218" s="23" t="s">
        <v>8702</v>
      </c>
      <c r="K1218" s="23" t="s">
        <v>8703</v>
      </c>
      <c r="L1218" s="23" t="s">
        <v>7833</v>
      </c>
      <c r="M1218" s="23" t="s">
        <v>8586</v>
      </c>
      <c r="N1218" s="23" t="s">
        <v>11693</v>
      </c>
      <c r="O1218" s="23" t="s">
        <v>6385</v>
      </c>
      <c r="P1218" s="3">
        <v>41243</v>
      </c>
      <c r="Q1218" s="37" t="s">
        <v>8587</v>
      </c>
      <c r="R1218" s="23" t="s">
        <v>11694</v>
      </c>
      <c r="S1218" s="23" t="s">
        <v>11695</v>
      </c>
      <c r="T1218" t="s">
        <v>15024</v>
      </c>
      <c r="U1218" t="s">
        <v>15134</v>
      </c>
      <c r="V1218" s="237">
        <v>22</v>
      </c>
      <c r="W1218">
        <v>36</v>
      </c>
      <c r="X1218">
        <v>16</v>
      </c>
      <c r="Y1218">
        <v>46</v>
      </c>
      <c r="Z1218">
        <v>3</v>
      </c>
      <c r="AA1218">
        <v>26</v>
      </c>
      <c r="AC1218" s="26" t="str">
        <f t="shared" si="36"/>
        <v>22º36'16''</v>
      </c>
      <c r="AD1218" s="26" t="str">
        <f t="shared" si="37"/>
        <v>46º3'26''</v>
      </c>
    </row>
    <row r="1219" spans="1:30" ht="18" customHeight="1">
      <c r="A1219" s="23">
        <v>4503</v>
      </c>
      <c r="B1219" s="23">
        <v>4503</v>
      </c>
      <c r="C1219" s="3">
        <v>41170</v>
      </c>
      <c r="D1219" s="3">
        <v>41215</v>
      </c>
      <c r="E1219" s="23" t="s">
        <v>1321</v>
      </c>
      <c r="F1219" s="23" t="s">
        <v>1322</v>
      </c>
      <c r="G1219" s="23" t="s">
        <v>7834</v>
      </c>
      <c r="H1219" s="23" t="s">
        <v>9135</v>
      </c>
      <c r="I1219" s="3">
        <v>41180</v>
      </c>
      <c r="J1219" s="23" t="s">
        <v>7835</v>
      </c>
      <c r="K1219" s="23" t="s">
        <v>7836</v>
      </c>
      <c r="L1219" s="23" t="s">
        <v>7837</v>
      </c>
      <c r="M1219" s="23" t="s">
        <v>7838</v>
      </c>
      <c r="N1219" s="23" t="s">
        <v>9136</v>
      </c>
      <c r="O1219" s="23" t="s">
        <v>5381</v>
      </c>
      <c r="P1219" s="3">
        <v>41220</v>
      </c>
      <c r="Q1219" s="37" t="s">
        <v>458</v>
      </c>
      <c r="R1219" s="23" t="s">
        <v>11696</v>
      </c>
      <c r="S1219" s="23" t="s">
        <v>11697</v>
      </c>
      <c r="T1219" s="37" t="s">
        <v>4074</v>
      </c>
      <c r="U1219" t="s">
        <v>15216</v>
      </c>
      <c r="V1219" s="237">
        <v>21</v>
      </c>
      <c r="W1219">
        <v>50</v>
      </c>
      <c r="X1219">
        <v>4</v>
      </c>
      <c r="Y1219">
        <v>45</v>
      </c>
      <c r="Z1219">
        <v>24</v>
      </c>
      <c r="AA1219">
        <v>7</v>
      </c>
      <c r="AC1219" s="26" t="str">
        <f t="shared" ref="AC1219:AC1282" si="38">CONCATENATE(V1219,"º",W1219,"'",X1219,"''")</f>
        <v>21º50'4''</v>
      </c>
      <c r="AD1219" s="26" t="str">
        <f t="shared" ref="AD1219:AD1282" si="39">CONCATENATE(Y1219,"º",Z1219,"'",AA1219,"''")</f>
        <v>45º24'7''</v>
      </c>
    </row>
    <row r="1220" spans="1:30" ht="18" customHeight="1">
      <c r="A1220" s="23">
        <v>4504</v>
      </c>
      <c r="B1220" s="23">
        <v>4504</v>
      </c>
      <c r="C1220" s="3">
        <v>41170</v>
      </c>
      <c r="D1220" s="3">
        <v>41215</v>
      </c>
      <c r="E1220" s="23" t="s">
        <v>1321</v>
      </c>
      <c r="F1220" s="23" t="s">
        <v>1322</v>
      </c>
      <c r="G1220" s="23" t="s">
        <v>5994</v>
      </c>
      <c r="H1220" s="23" t="s">
        <v>8299</v>
      </c>
      <c r="I1220" s="3">
        <v>41180</v>
      </c>
      <c r="J1220" s="23" t="s">
        <v>7839</v>
      </c>
      <c r="K1220" s="23" t="s">
        <v>7840</v>
      </c>
      <c r="L1220" s="23" t="s">
        <v>5997</v>
      </c>
      <c r="M1220" s="23" t="s">
        <v>7841</v>
      </c>
      <c r="N1220" s="23" t="s">
        <v>8300</v>
      </c>
      <c r="O1220" s="23" t="s">
        <v>5712</v>
      </c>
      <c r="P1220" s="3">
        <v>41187</v>
      </c>
      <c r="Q1220" s="37" t="s">
        <v>458</v>
      </c>
      <c r="R1220" s="23" t="s">
        <v>11698</v>
      </c>
      <c r="S1220" s="23" t="s">
        <v>11699</v>
      </c>
      <c r="T1220" s="37" t="s">
        <v>4074</v>
      </c>
      <c r="U1220" t="s">
        <v>15117</v>
      </c>
      <c r="V1220" s="237">
        <v>19</v>
      </c>
      <c r="W1220">
        <v>42</v>
      </c>
      <c r="X1220">
        <v>4</v>
      </c>
      <c r="Y1220">
        <v>46</v>
      </c>
      <c r="Z1220">
        <v>10</v>
      </c>
      <c r="AA1220">
        <v>8</v>
      </c>
      <c r="AC1220" s="26" t="str">
        <f t="shared" si="38"/>
        <v>19º42'4''</v>
      </c>
      <c r="AD1220" s="26" t="str">
        <f t="shared" si="39"/>
        <v>46º10'8''</v>
      </c>
    </row>
    <row r="1221" spans="1:30" ht="18" customHeight="1">
      <c r="A1221" s="23">
        <v>4505</v>
      </c>
      <c r="B1221" s="23">
        <v>4505</v>
      </c>
      <c r="C1221" s="3">
        <v>41170</v>
      </c>
      <c r="D1221" s="3">
        <v>41311</v>
      </c>
      <c r="E1221" s="23" t="s">
        <v>1321</v>
      </c>
      <c r="F1221" s="23" t="s">
        <v>1322</v>
      </c>
      <c r="G1221" s="23" t="s">
        <v>7842</v>
      </c>
      <c r="H1221" s="23" t="s">
        <v>15306</v>
      </c>
      <c r="I1221" s="3">
        <v>41178</v>
      </c>
      <c r="J1221" s="23" t="s">
        <v>7843</v>
      </c>
      <c r="K1221" s="23" t="s">
        <v>7844</v>
      </c>
      <c r="L1221" s="23" t="s">
        <v>7845</v>
      </c>
      <c r="M1221" s="23" t="s">
        <v>7846</v>
      </c>
      <c r="N1221" s="23" t="s">
        <v>15307</v>
      </c>
      <c r="O1221" s="23" t="s">
        <v>4973</v>
      </c>
      <c r="P1221" s="23">
        <v>41310</v>
      </c>
      <c r="Q1221" s="37" t="s">
        <v>13802</v>
      </c>
      <c r="R1221" s="23" t="s">
        <v>15308</v>
      </c>
      <c r="S1221" s="23" t="s">
        <v>11700</v>
      </c>
      <c r="T1221" s="37" t="s">
        <v>15024</v>
      </c>
      <c r="U1221" s="37" t="s">
        <v>15234</v>
      </c>
      <c r="V1221" s="237">
        <v>20</v>
      </c>
      <c r="W1221">
        <v>41</v>
      </c>
      <c r="X1221">
        <v>27</v>
      </c>
      <c r="Y1221">
        <v>42</v>
      </c>
      <c r="Z1221">
        <v>36</v>
      </c>
      <c r="AA1221">
        <v>60</v>
      </c>
      <c r="AC1221" s="26" t="str">
        <f t="shared" si="38"/>
        <v>20º41'27''</v>
      </c>
      <c r="AD1221" s="26" t="str">
        <f t="shared" si="39"/>
        <v>42º36'60''</v>
      </c>
    </row>
    <row r="1222" spans="1:30" ht="18" customHeight="1">
      <c r="A1222" s="23">
        <v>4506</v>
      </c>
      <c r="B1222" s="23">
        <v>4506</v>
      </c>
      <c r="C1222" s="3">
        <v>41170</v>
      </c>
      <c r="D1222" s="3">
        <v>41215</v>
      </c>
      <c r="E1222" s="23" t="s">
        <v>1321</v>
      </c>
      <c r="F1222" s="23" t="s">
        <v>1322</v>
      </c>
      <c r="G1222" s="23" t="s">
        <v>2657</v>
      </c>
      <c r="H1222" s="23" t="s">
        <v>8750</v>
      </c>
      <c r="I1222" s="3">
        <v>41178</v>
      </c>
      <c r="J1222" s="23" t="s">
        <v>7847</v>
      </c>
      <c r="K1222" s="23" t="s">
        <v>7848</v>
      </c>
      <c r="L1222" s="23" t="s">
        <v>4601</v>
      </c>
      <c r="M1222" s="23" t="s">
        <v>7849</v>
      </c>
      <c r="N1222" s="23" t="s">
        <v>8771</v>
      </c>
      <c r="O1222" s="23" t="s">
        <v>7489</v>
      </c>
      <c r="P1222" s="3">
        <v>41206</v>
      </c>
      <c r="Q1222" s="37" t="s">
        <v>458</v>
      </c>
      <c r="R1222" s="23" t="s">
        <v>11701</v>
      </c>
      <c r="S1222" s="23" t="s">
        <v>11702</v>
      </c>
      <c r="T1222" s="37" t="s">
        <v>4074</v>
      </c>
      <c r="U1222" s="23" t="s">
        <v>458</v>
      </c>
      <c r="V1222" s="237">
        <v>18</v>
      </c>
      <c r="W1222">
        <v>43</v>
      </c>
      <c r="X1222">
        <v>36</v>
      </c>
      <c r="Y1222">
        <v>49</v>
      </c>
      <c r="Z1222">
        <v>12</v>
      </c>
      <c r="AA1222">
        <v>59</v>
      </c>
      <c r="AC1222" s="26" t="str">
        <f t="shared" si="38"/>
        <v>18º43'36''</v>
      </c>
      <c r="AD1222" s="26" t="str">
        <f t="shared" si="39"/>
        <v>49º12'59''</v>
      </c>
    </row>
    <row r="1223" spans="1:30" ht="18" customHeight="1">
      <c r="A1223" s="23">
        <v>4507</v>
      </c>
      <c r="B1223" s="23">
        <v>4507</v>
      </c>
      <c r="C1223" s="3">
        <v>41170</v>
      </c>
      <c r="D1223" s="3">
        <v>41215</v>
      </c>
      <c r="E1223" s="23" t="s">
        <v>1321</v>
      </c>
      <c r="F1223" s="23" t="s">
        <v>1322</v>
      </c>
      <c r="G1223" s="23" t="s">
        <v>7850</v>
      </c>
      <c r="H1223" s="23" t="s">
        <v>13746</v>
      </c>
      <c r="I1223" s="3">
        <v>41178</v>
      </c>
      <c r="J1223" s="23" t="s">
        <v>7851</v>
      </c>
      <c r="K1223" s="23" t="s">
        <v>12941</v>
      </c>
      <c r="L1223" s="23" t="s">
        <v>7852</v>
      </c>
      <c r="M1223" s="23" t="s">
        <v>12942</v>
      </c>
      <c r="N1223" s="23" t="s">
        <v>13747</v>
      </c>
      <c r="O1223" s="23" t="s">
        <v>4973</v>
      </c>
      <c r="P1223" s="3">
        <v>41278</v>
      </c>
      <c r="Q1223" s="37" t="s">
        <v>458</v>
      </c>
      <c r="R1223" s="23" t="s">
        <v>13748</v>
      </c>
      <c r="S1223" s="23" t="s">
        <v>11703</v>
      </c>
      <c r="T1223" s="37" t="s">
        <v>15024</v>
      </c>
      <c r="U1223" s="37" t="s">
        <v>15300</v>
      </c>
      <c r="V1223" s="237">
        <v>20</v>
      </c>
      <c r="W1223">
        <v>55</v>
      </c>
      <c r="X1223">
        <v>48</v>
      </c>
      <c r="Y1223">
        <v>43</v>
      </c>
      <c r="Z1223">
        <v>37</v>
      </c>
      <c r="AA1223">
        <v>13</v>
      </c>
      <c r="AC1223" s="26" t="str">
        <f t="shared" si="38"/>
        <v>20º55'48''</v>
      </c>
      <c r="AD1223" s="26" t="str">
        <f t="shared" si="39"/>
        <v>43º37'13''</v>
      </c>
    </row>
    <row r="1224" spans="1:30" ht="18" customHeight="1">
      <c r="A1224" s="23">
        <v>4508</v>
      </c>
      <c r="B1224" s="23">
        <v>4508</v>
      </c>
      <c r="C1224" s="3">
        <v>41170</v>
      </c>
      <c r="D1224" s="3">
        <v>41215</v>
      </c>
      <c r="E1224" s="23" t="s">
        <v>1321</v>
      </c>
      <c r="F1224" s="23" t="s">
        <v>1322</v>
      </c>
      <c r="G1224" s="23" t="s">
        <v>7853</v>
      </c>
      <c r="H1224" s="23" t="s">
        <v>12120</v>
      </c>
      <c r="I1224" s="3">
        <v>41178</v>
      </c>
      <c r="J1224" s="23" t="s">
        <v>7854</v>
      </c>
      <c r="K1224" s="23" t="s">
        <v>15309</v>
      </c>
      <c r="L1224" s="23" t="s">
        <v>7855</v>
      </c>
      <c r="M1224" s="23" t="s">
        <v>7856</v>
      </c>
      <c r="N1224" s="23" t="s">
        <v>12121</v>
      </c>
      <c r="O1224" s="23" t="s">
        <v>6229</v>
      </c>
      <c r="P1224" s="3">
        <v>41249</v>
      </c>
      <c r="Q1224" s="37" t="s">
        <v>458</v>
      </c>
      <c r="R1224" s="23" t="s">
        <v>12122</v>
      </c>
      <c r="S1224" s="23" t="s">
        <v>11704</v>
      </c>
      <c r="T1224" s="37" t="s">
        <v>15024</v>
      </c>
      <c r="U1224" t="s">
        <v>15109</v>
      </c>
      <c r="V1224" s="237">
        <v>20</v>
      </c>
      <c r="W1224">
        <v>52</v>
      </c>
      <c r="X1224">
        <v>58</v>
      </c>
      <c r="Y1224">
        <v>43</v>
      </c>
      <c r="Z1224">
        <v>44</v>
      </c>
      <c r="AA1224">
        <v>22</v>
      </c>
      <c r="AC1224" s="26" t="str">
        <f t="shared" si="38"/>
        <v>20º52'58''</v>
      </c>
      <c r="AD1224" s="26" t="str">
        <f t="shared" si="39"/>
        <v>43º44'22''</v>
      </c>
    </row>
    <row r="1225" spans="1:30" ht="18" customHeight="1">
      <c r="A1225" s="23">
        <v>4509</v>
      </c>
      <c r="B1225" s="23">
        <v>4509</v>
      </c>
      <c r="C1225" s="3">
        <v>41170</v>
      </c>
      <c r="D1225" s="3">
        <v>41215</v>
      </c>
      <c r="E1225" s="23" t="s">
        <v>1321</v>
      </c>
      <c r="F1225" s="23" t="s">
        <v>1322</v>
      </c>
      <c r="G1225" s="23" t="s">
        <v>5986</v>
      </c>
      <c r="H1225" s="23" t="s">
        <v>9137</v>
      </c>
      <c r="I1225" s="3">
        <v>41178</v>
      </c>
      <c r="J1225" s="23" t="s">
        <v>7857</v>
      </c>
      <c r="K1225" s="23" t="s">
        <v>7858</v>
      </c>
      <c r="L1225" s="23" t="s">
        <v>5989</v>
      </c>
      <c r="M1225" s="23" t="s">
        <v>7859</v>
      </c>
      <c r="N1225" s="23" t="s">
        <v>9138</v>
      </c>
      <c r="O1225" s="23" t="s">
        <v>6324</v>
      </c>
      <c r="P1225" s="3">
        <v>41220</v>
      </c>
      <c r="Q1225" s="37" t="s">
        <v>458</v>
      </c>
      <c r="R1225" s="23" t="s">
        <v>11705</v>
      </c>
      <c r="S1225" s="23" t="s">
        <v>11706</v>
      </c>
      <c r="T1225" s="37" t="s">
        <v>4074</v>
      </c>
      <c r="U1225" t="s">
        <v>15164</v>
      </c>
      <c r="V1225" s="237">
        <v>22</v>
      </c>
      <c r="W1225">
        <v>2</v>
      </c>
      <c r="X1225">
        <v>25</v>
      </c>
      <c r="Y1225">
        <v>45</v>
      </c>
      <c r="Z1225">
        <v>41</v>
      </c>
      <c r="AA1225">
        <v>51</v>
      </c>
      <c r="AC1225" s="26" t="str">
        <f t="shared" si="38"/>
        <v>22º2'25''</v>
      </c>
      <c r="AD1225" s="26" t="str">
        <f t="shared" si="39"/>
        <v>45º41'51''</v>
      </c>
    </row>
    <row r="1226" spans="1:30" ht="18" customHeight="1">
      <c r="A1226" s="23">
        <v>4510</v>
      </c>
      <c r="B1226" s="23">
        <v>4510</v>
      </c>
      <c r="C1226" s="3">
        <v>41170</v>
      </c>
      <c r="D1226" s="3">
        <v>41215</v>
      </c>
      <c r="E1226" s="23" t="s">
        <v>1321</v>
      </c>
      <c r="F1226" s="23" t="s">
        <v>11995</v>
      </c>
      <c r="G1226" s="23" t="s">
        <v>7860</v>
      </c>
      <c r="H1226" s="23" t="s">
        <v>12801</v>
      </c>
      <c r="I1226" s="3">
        <v>41178</v>
      </c>
      <c r="J1226" s="23" t="s">
        <v>7861</v>
      </c>
      <c r="K1226" s="23" t="s">
        <v>7862</v>
      </c>
      <c r="L1226" s="23" t="s">
        <v>7863</v>
      </c>
      <c r="M1226" s="23" t="s">
        <v>7864</v>
      </c>
      <c r="N1226" s="23" t="s">
        <v>12802</v>
      </c>
      <c r="O1226" s="23" t="s">
        <v>12178</v>
      </c>
      <c r="P1226" s="3">
        <v>41255</v>
      </c>
      <c r="Q1226" s="37" t="s">
        <v>458</v>
      </c>
      <c r="R1226" s="23" t="s">
        <v>12803</v>
      </c>
      <c r="S1226" s="23" t="s">
        <v>11707</v>
      </c>
      <c r="T1226" s="37" t="s">
        <v>15024</v>
      </c>
      <c r="U1226" s="37" t="s">
        <v>15110</v>
      </c>
      <c r="V1226" s="237">
        <v>21</v>
      </c>
      <c r="W1226">
        <v>29</v>
      </c>
      <c r="X1226">
        <v>18</v>
      </c>
      <c r="Y1226">
        <v>44</v>
      </c>
      <c r="Z1226">
        <v>38</v>
      </c>
      <c r="AA1226">
        <v>41</v>
      </c>
      <c r="AC1226" s="26" t="str">
        <f t="shared" si="38"/>
        <v>21º29'18''</v>
      </c>
      <c r="AD1226" s="26" t="str">
        <f t="shared" si="39"/>
        <v>44º38'41''</v>
      </c>
    </row>
    <row r="1227" spans="1:30" ht="18" customHeight="1">
      <c r="A1227" s="23">
        <v>4511</v>
      </c>
      <c r="B1227" s="23">
        <v>4511</v>
      </c>
      <c r="C1227" s="3">
        <v>41170</v>
      </c>
      <c r="D1227" s="3">
        <v>41291</v>
      </c>
      <c r="E1227" s="23" t="s">
        <v>1321</v>
      </c>
      <c r="F1227" s="23" t="s">
        <v>1322</v>
      </c>
      <c r="G1227" s="23" t="s">
        <v>7865</v>
      </c>
      <c r="H1227" s="23" t="s">
        <v>15581</v>
      </c>
      <c r="I1227" s="3">
        <v>41180</v>
      </c>
      <c r="J1227" s="23" t="s">
        <v>7866</v>
      </c>
      <c r="K1227" s="23" t="s">
        <v>7867</v>
      </c>
      <c r="L1227" s="23" t="s">
        <v>7868</v>
      </c>
      <c r="M1227" s="23" t="s">
        <v>7869</v>
      </c>
      <c r="N1227" s="23" t="s">
        <v>15582</v>
      </c>
      <c r="O1227" s="23" t="s">
        <v>15583</v>
      </c>
      <c r="P1227" s="23">
        <v>41332</v>
      </c>
      <c r="Q1227" s="37" t="s">
        <v>13803</v>
      </c>
      <c r="R1227" s="23" t="s">
        <v>15584</v>
      </c>
      <c r="S1227" s="23" t="s">
        <v>11708</v>
      </c>
      <c r="T1227" s="37" t="s">
        <v>15024</v>
      </c>
      <c r="U1227" s="37" t="s">
        <v>15585</v>
      </c>
      <c r="V1227" s="237">
        <v>22</v>
      </c>
      <c r="W1227">
        <v>0</v>
      </c>
      <c r="X1227">
        <v>20</v>
      </c>
      <c r="Y1227">
        <v>43</v>
      </c>
      <c r="Z1227">
        <v>3</v>
      </c>
      <c r="AA1227">
        <v>48</v>
      </c>
      <c r="AC1227" s="26" t="str">
        <f t="shared" si="38"/>
        <v>22º0'20''</v>
      </c>
      <c r="AD1227" s="26" t="str">
        <f t="shared" si="39"/>
        <v>43º3'48''</v>
      </c>
    </row>
    <row r="1228" spans="1:30" ht="18" customHeight="1">
      <c r="A1228" s="23">
        <v>4512</v>
      </c>
      <c r="B1228" s="23">
        <v>4512</v>
      </c>
      <c r="C1228" s="3">
        <v>41170</v>
      </c>
      <c r="D1228" s="3">
        <v>41249</v>
      </c>
      <c r="E1228" s="23" t="s">
        <v>1321</v>
      </c>
      <c r="F1228" s="23" t="s">
        <v>1322</v>
      </c>
      <c r="G1228" s="23" t="s">
        <v>7870</v>
      </c>
      <c r="H1228" s="23" t="s">
        <v>14942</v>
      </c>
      <c r="I1228" s="3">
        <v>41204</v>
      </c>
      <c r="J1228" s="23" t="s">
        <v>7871</v>
      </c>
      <c r="K1228" s="23" t="s">
        <v>12943</v>
      </c>
      <c r="L1228" s="23" t="s">
        <v>7872</v>
      </c>
      <c r="M1228" s="23" t="s">
        <v>7873</v>
      </c>
      <c r="N1228" s="23" t="s">
        <v>14943</v>
      </c>
      <c r="O1228" s="23" t="s">
        <v>4973</v>
      </c>
      <c r="P1228" s="23">
        <v>41306</v>
      </c>
      <c r="Q1228" s="37" t="s">
        <v>12944</v>
      </c>
      <c r="R1228" s="23" t="s">
        <v>14944</v>
      </c>
      <c r="S1228" s="23" t="s">
        <v>11709</v>
      </c>
      <c r="T1228" t="s">
        <v>15024</v>
      </c>
      <c r="U1228" s="37" t="s">
        <v>15116</v>
      </c>
      <c r="V1228" s="237">
        <v>20</v>
      </c>
      <c r="W1228">
        <v>51</v>
      </c>
      <c r="X1228">
        <v>39</v>
      </c>
      <c r="Y1228">
        <v>42</v>
      </c>
      <c r="Z1228">
        <v>48</v>
      </c>
      <c r="AA1228">
        <v>12</v>
      </c>
      <c r="AC1228" s="26" t="str">
        <f t="shared" si="38"/>
        <v>20º51'39''</v>
      </c>
      <c r="AD1228" s="26" t="str">
        <f t="shared" si="39"/>
        <v>42º48'12''</v>
      </c>
    </row>
    <row r="1229" spans="1:30" ht="18" customHeight="1">
      <c r="A1229" s="23">
        <v>4513</v>
      </c>
      <c r="B1229" s="23">
        <v>4513</v>
      </c>
      <c r="C1229" s="3">
        <v>41170</v>
      </c>
      <c r="D1229" s="3">
        <v>41215</v>
      </c>
      <c r="E1229" s="23" t="s">
        <v>1321</v>
      </c>
      <c r="F1229" s="23" t="s">
        <v>11995</v>
      </c>
      <c r="G1229" s="23" t="s">
        <v>7874</v>
      </c>
      <c r="H1229" s="23" t="s">
        <v>12804</v>
      </c>
      <c r="I1229" s="3">
        <v>41180</v>
      </c>
      <c r="J1229" s="23" t="s">
        <v>7875</v>
      </c>
      <c r="K1229" s="23" t="s">
        <v>7876</v>
      </c>
      <c r="L1229" s="23" t="s">
        <v>7877</v>
      </c>
      <c r="M1229" s="23" t="s">
        <v>7878</v>
      </c>
      <c r="N1229" s="23" t="s">
        <v>12805</v>
      </c>
      <c r="O1229" s="23" t="s">
        <v>12806</v>
      </c>
      <c r="P1229" s="3">
        <v>41261</v>
      </c>
      <c r="Q1229" s="37" t="s">
        <v>458</v>
      </c>
      <c r="R1229" s="23" t="s">
        <v>12807</v>
      </c>
      <c r="S1229" s="23" t="s">
        <v>11710</v>
      </c>
      <c r="T1229" s="37" t="s">
        <v>4074</v>
      </c>
      <c r="U1229" s="37" t="s">
        <v>15212</v>
      </c>
      <c r="V1229" s="237">
        <v>21</v>
      </c>
      <c r="W1229">
        <v>5</v>
      </c>
      <c r="X1229">
        <v>36</v>
      </c>
      <c r="Y1229">
        <v>46</v>
      </c>
      <c r="Z1229">
        <v>12</v>
      </c>
      <c r="AA1229">
        <v>28</v>
      </c>
      <c r="AC1229" s="26" t="str">
        <f t="shared" si="38"/>
        <v>21º5'36''</v>
      </c>
      <c r="AD1229" s="26" t="str">
        <f t="shared" si="39"/>
        <v>46º12'28''</v>
      </c>
    </row>
    <row r="1230" spans="1:30" ht="18" customHeight="1">
      <c r="A1230" s="23">
        <v>4514</v>
      </c>
      <c r="B1230" s="23">
        <v>4514</v>
      </c>
      <c r="C1230" s="3">
        <v>41170</v>
      </c>
      <c r="D1230" s="3">
        <v>41215</v>
      </c>
      <c r="E1230" s="23" t="s">
        <v>1321</v>
      </c>
      <c r="F1230" s="23" t="s">
        <v>1322</v>
      </c>
      <c r="G1230" s="23" t="s">
        <v>7879</v>
      </c>
      <c r="H1230" s="23" t="s">
        <v>12290</v>
      </c>
      <c r="I1230" s="3">
        <v>41178</v>
      </c>
      <c r="J1230" s="23" t="s">
        <v>7880</v>
      </c>
      <c r="K1230" s="23" t="s">
        <v>7881</v>
      </c>
      <c r="L1230" s="23" t="s">
        <v>7882</v>
      </c>
      <c r="M1230" s="23" t="s">
        <v>7883</v>
      </c>
      <c r="N1230" s="23" t="s">
        <v>12808</v>
      </c>
      <c r="O1230" s="23" t="s">
        <v>5818</v>
      </c>
      <c r="P1230" s="3">
        <v>41254</v>
      </c>
      <c r="Q1230" s="37" t="s">
        <v>458</v>
      </c>
      <c r="R1230" s="23" t="s">
        <v>12291</v>
      </c>
      <c r="S1230" s="23" t="s">
        <v>11711</v>
      </c>
      <c r="T1230" s="37" t="s">
        <v>15024</v>
      </c>
      <c r="U1230" t="s">
        <v>15116</v>
      </c>
      <c r="V1230" s="237">
        <v>19</v>
      </c>
      <c r="W1230">
        <v>49</v>
      </c>
      <c r="X1230">
        <v>26</v>
      </c>
      <c r="Y1230">
        <v>45</v>
      </c>
      <c r="Z1230">
        <v>54</v>
      </c>
      <c r="AA1230">
        <v>14</v>
      </c>
      <c r="AC1230" s="26" t="str">
        <f t="shared" si="38"/>
        <v>19º49'26''</v>
      </c>
      <c r="AD1230" s="26" t="str">
        <f t="shared" si="39"/>
        <v>45º54'14''</v>
      </c>
    </row>
    <row r="1231" spans="1:30" ht="18" customHeight="1">
      <c r="A1231" s="23">
        <v>4515</v>
      </c>
      <c r="B1231" s="23">
        <v>4515</v>
      </c>
      <c r="C1231" s="3">
        <v>41170</v>
      </c>
      <c r="D1231" s="3">
        <v>41216</v>
      </c>
      <c r="E1231" s="23" t="s">
        <v>1321</v>
      </c>
      <c r="F1231" s="23" t="s">
        <v>1322</v>
      </c>
      <c r="G1231" s="23" t="s">
        <v>7884</v>
      </c>
      <c r="H1231" s="23" t="s">
        <v>11712</v>
      </c>
      <c r="I1231" s="3">
        <v>41178</v>
      </c>
      <c r="J1231" s="23" t="s">
        <v>7885</v>
      </c>
      <c r="K1231" s="23" t="s">
        <v>8588</v>
      </c>
      <c r="L1231" s="23" t="s">
        <v>7886</v>
      </c>
      <c r="M1231" s="23" t="s">
        <v>15586</v>
      </c>
      <c r="N1231" s="23" t="s">
        <v>11713</v>
      </c>
      <c r="O1231" s="23" t="s">
        <v>5381</v>
      </c>
      <c r="P1231" s="3">
        <v>41242</v>
      </c>
      <c r="Q1231" s="37" t="s">
        <v>8589</v>
      </c>
      <c r="R1231" s="23" t="s">
        <v>11714</v>
      </c>
      <c r="S1231" s="23" t="s">
        <v>11715</v>
      </c>
      <c r="T1231" t="s">
        <v>15024</v>
      </c>
      <c r="U1231" t="s">
        <v>15310</v>
      </c>
      <c r="V1231" s="237">
        <v>22</v>
      </c>
      <c r="W1231">
        <v>37</v>
      </c>
      <c r="X1231">
        <v>52</v>
      </c>
      <c r="Y1231">
        <v>46</v>
      </c>
      <c r="Z1231">
        <v>1</v>
      </c>
      <c r="AA1231">
        <v>18</v>
      </c>
      <c r="AC1231" s="26" t="str">
        <f t="shared" si="38"/>
        <v>22º37'52''</v>
      </c>
      <c r="AD1231" s="26" t="str">
        <f t="shared" si="39"/>
        <v>46º1'18''</v>
      </c>
    </row>
    <row r="1232" spans="1:30" ht="18" customHeight="1">
      <c r="A1232" s="23">
        <v>4516</v>
      </c>
      <c r="B1232" s="23">
        <v>4516</v>
      </c>
      <c r="C1232" s="3">
        <v>41170</v>
      </c>
      <c r="D1232" s="3">
        <v>41215</v>
      </c>
      <c r="E1232" s="23" t="s">
        <v>1321</v>
      </c>
      <c r="F1232" s="23" t="s">
        <v>1322</v>
      </c>
      <c r="G1232" s="23" t="s">
        <v>7887</v>
      </c>
      <c r="H1232" s="23" t="s">
        <v>13359</v>
      </c>
      <c r="I1232" s="3">
        <v>41178</v>
      </c>
      <c r="J1232" s="23" t="s">
        <v>7888</v>
      </c>
      <c r="K1232" s="23" t="s">
        <v>7889</v>
      </c>
      <c r="L1232" s="23" t="s">
        <v>7890</v>
      </c>
      <c r="M1232" s="23" t="s">
        <v>7891</v>
      </c>
      <c r="N1232" s="23" t="s">
        <v>13360</v>
      </c>
      <c r="O1232" s="23" t="s">
        <v>5381</v>
      </c>
      <c r="P1232" s="3">
        <v>41262</v>
      </c>
      <c r="Q1232" s="37" t="s">
        <v>458</v>
      </c>
      <c r="R1232" s="23" t="s">
        <v>13361</v>
      </c>
      <c r="S1232" s="23" t="s">
        <v>11716</v>
      </c>
      <c r="T1232" s="37" t="s">
        <v>4074</v>
      </c>
      <c r="U1232" s="37" t="s">
        <v>15067</v>
      </c>
      <c r="V1232" s="237">
        <v>20</v>
      </c>
      <c r="W1232">
        <v>26</v>
      </c>
      <c r="X1232">
        <v>45</v>
      </c>
      <c r="Y1232">
        <v>45</v>
      </c>
      <c r="Z1232">
        <v>33</v>
      </c>
      <c r="AA1232">
        <v>41</v>
      </c>
      <c r="AC1232" s="26" t="str">
        <f t="shared" si="38"/>
        <v>20º26'45''</v>
      </c>
      <c r="AD1232" s="26" t="str">
        <f t="shared" si="39"/>
        <v>45º33'41''</v>
      </c>
    </row>
    <row r="1233" spans="1:30" ht="18" customHeight="1">
      <c r="A1233" s="23">
        <v>4517</v>
      </c>
      <c r="B1233" s="23">
        <v>4517</v>
      </c>
      <c r="C1233" s="3">
        <v>41170</v>
      </c>
      <c r="D1233" s="3">
        <v>41215</v>
      </c>
      <c r="E1233" s="23" t="s">
        <v>1321</v>
      </c>
      <c r="F1233" s="23" t="s">
        <v>1322</v>
      </c>
      <c r="G1233" s="23" t="s">
        <v>7892</v>
      </c>
      <c r="H1233" s="23" t="s">
        <v>15446</v>
      </c>
      <c r="I1233" s="3">
        <v>41180</v>
      </c>
      <c r="J1233" s="23" t="s">
        <v>7893</v>
      </c>
      <c r="K1233" s="23" t="s">
        <v>7894</v>
      </c>
      <c r="L1233" s="23" t="s">
        <v>7895</v>
      </c>
      <c r="M1233" s="23" t="s">
        <v>7896</v>
      </c>
      <c r="N1233" s="23" t="s">
        <v>15447</v>
      </c>
      <c r="O1233" s="23" t="s">
        <v>4973</v>
      </c>
      <c r="P1233" s="23">
        <v>41323</v>
      </c>
      <c r="Q1233" s="37" t="s">
        <v>458</v>
      </c>
      <c r="R1233" s="23" t="s">
        <v>15448</v>
      </c>
      <c r="S1233" s="23" t="s">
        <v>11717</v>
      </c>
      <c r="T1233" s="37" t="s">
        <v>15024</v>
      </c>
      <c r="U1233" s="37" t="s">
        <v>15116</v>
      </c>
      <c r="V1233" s="237">
        <v>19</v>
      </c>
      <c r="W1233">
        <v>49</v>
      </c>
      <c r="X1233">
        <v>51</v>
      </c>
      <c r="Y1233">
        <v>42</v>
      </c>
      <c r="Z1233">
        <v>23</v>
      </c>
      <c r="AA1233">
        <v>10</v>
      </c>
      <c r="AC1233" s="26" t="str">
        <f t="shared" si="38"/>
        <v>19º49'51''</v>
      </c>
      <c r="AD1233" s="26" t="str">
        <f t="shared" si="39"/>
        <v>42º23'10''</v>
      </c>
    </row>
    <row r="1234" spans="1:30" ht="18" customHeight="1">
      <c r="A1234" s="23">
        <v>4518</v>
      </c>
      <c r="B1234" s="23">
        <v>4518</v>
      </c>
      <c r="C1234" s="3">
        <v>41170</v>
      </c>
      <c r="D1234" s="3">
        <v>41215</v>
      </c>
      <c r="E1234" s="23" t="s">
        <v>1321</v>
      </c>
      <c r="F1234" s="23" t="s">
        <v>1322</v>
      </c>
      <c r="G1234" s="23" t="s">
        <v>4012</v>
      </c>
      <c r="H1234" s="23" t="s">
        <v>11718</v>
      </c>
      <c r="I1234" s="3">
        <v>41178</v>
      </c>
      <c r="J1234" s="23" t="s">
        <v>7897</v>
      </c>
      <c r="K1234" s="23" t="s">
        <v>7898</v>
      </c>
      <c r="L1234" s="23" t="s">
        <v>5190</v>
      </c>
      <c r="M1234" s="23" t="s">
        <v>5191</v>
      </c>
      <c r="N1234" s="23" t="s">
        <v>11719</v>
      </c>
      <c r="O1234" s="23" t="s">
        <v>4670</v>
      </c>
      <c r="P1234" s="3">
        <v>41242</v>
      </c>
      <c r="Q1234" s="37" t="s">
        <v>458</v>
      </c>
      <c r="R1234" s="23" t="s">
        <v>11720</v>
      </c>
      <c r="S1234" s="23" t="s">
        <v>11721</v>
      </c>
      <c r="T1234" s="37" t="s">
        <v>4074</v>
      </c>
      <c r="U1234" t="s">
        <v>15117</v>
      </c>
      <c r="V1234" s="237">
        <v>18</v>
      </c>
      <c r="W1234">
        <v>56</v>
      </c>
      <c r="X1234">
        <v>38</v>
      </c>
      <c r="Y1234">
        <v>46</v>
      </c>
      <c r="Z1234">
        <v>40</v>
      </c>
      <c r="AA1234">
        <v>28</v>
      </c>
      <c r="AC1234" s="26" t="str">
        <f t="shared" si="38"/>
        <v>18º56'38''</v>
      </c>
      <c r="AD1234" s="26" t="str">
        <f t="shared" si="39"/>
        <v>46º40'28''</v>
      </c>
    </row>
    <row r="1235" spans="1:30" ht="18" customHeight="1">
      <c r="A1235" s="23">
        <v>4519</v>
      </c>
      <c r="B1235" s="23">
        <v>4519</v>
      </c>
      <c r="C1235" s="3">
        <v>41170</v>
      </c>
      <c r="D1235" s="3">
        <v>41215</v>
      </c>
      <c r="E1235" s="23" t="s">
        <v>1321</v>
      </c>
      <c r="F1235" s="23" t="s">
        <v>1322</v>
      </c>
      <c r="G1235" s="23" t="s">
        <v>7899</v>
      </c>
      <c r="H1235" s="23" t="s">
        <v>11722</v>
      </c>
      <c r="I1235" s="3">
        <v>41178</v>
      </c>
      <c r="J1235" s="23" t="s">
        <v>7900</v>
      </c>
      <c r="K1235" s="23" t="s">
        <v>7901</v>
      </c>
      <c r="L1235" s="23" t="s">
        <v>7902</v>
      </c>
      <c r="M1235" s="23" t="s">
        <v>7903</v>
      </c>
      <c r="N1235" s="23" t="s">
        <v>11723</v>
      </c>
      <c r="O1235" s="23" t="s">
        <v>11724</v>
      </c>
      <c r="P1235" s="3">
        <v>41247</v>
      </c>
      <c r="Q1235" s="37" t="s">
        <v>458</v>
      </c>
      <c r="R1235" s="23" t="s">
        <v>11725</v>
      </c>
      <c r="S1235" s="23" t="s">
        <v>11726</v>
      </c>
      <c r="T1235" s="37" t="s">
        <v>15024</v>
      </c>
      <c r="U1235" t="s">
        <v>15062</v>
      </c>
      <c r="V1235" s="237">
        <v>20</v>
      </c>
      <c r="W1235">
        <v>20</v>
      </c>
      <c r="X1235">
        <v>39</v>
      </c>
      <c r="Y1235">
        <v>46</v>
      </c>
      <c r="Z1235">
        <v>51</v>
      </c>
      <c r="AA1235">
        <v>23</v>
      </c>
      <c r="AC1235" s="26" t="str">
        <f t="shared" si="38"/>
        <v>20º20'39''</v>
      </c>
      <c r="AD1235" s="26" t="str">
        <f t="shared" si="39"/>
        <v>46º51'23''</v>
      </c>
    </row>
    <row r="1236" spans="1:30" ht="18" customHeight="1">
      <c r="A1236" s="23">
        <v>4520</v>
      </c>
      <c r="B1236" s="23">
        <v>4520</v>
      </c>
      <c r="C1236" s="3">
        <v>41170</v>
      </c>
      <c r="D1236" s="3">
        <v>41256</v>
      </c>
      <c r="E1236" s="23" t="s">
        <v>1321</v>
      </c>
      <c r="F1236" s="23" t="s">
        <v>1322</v>
      </c>
      <c r="G1236" s="23" t="s">
        <v>7904</v>
      </c>
      <c r="H1236" s="23" t="s">
        <v>12809</v>
      </c>
      <c r="I1236" s="3">
        <v>41180</v>
      </c>
      <c r="J1236" s="23" t="s">
        <v>7905</v>
      </c>
      <c r="K1236" s="23" t="s">
        <v>12945</v>
      </c>
      <c r="L1236" s="23" t="s">
        <v>7906</v>
      </c>
      <c r="M1236" s="23" t="s">
        <v>7907</v>
      </c>
      <c r="N1236" s="23" t="s">
        <v>16266</v>
      </c>
      <c r="O1236" s="23" t="s">
        <v>5712</v>
      </c>
      <c r="P1236" s="23">
        <v>41374</v>
      </c>
      <c r="Q1236" s="37" t="s">
        <v>12946</v>
      </c>
      <c r="R1236" s="23" t="s">
        <v>16267</v>
      </c>
      <c r="S1236" s="23" t="s">
        <v>11727</v>
      </c>
      <c r="T1236" s="37" t="s">
        <v>4074</v>
      </c>
      <c r="U1236" s="37" t="s">
        <v>15272</v>
      </c>
      <c r="V1236" s="237">
        <v>18</v>
      </c>
      <c r="W1236" s="23">
        <v>48</v>
      </c>
      <c r="X1236" s="23">
        <v>2</v>
      </c>
      <c r="Y1236" s="23">
        <v>42</v>
      </c>
      <c r="Z1236" s="23">
        <v>36</v>
      </c>
      <c r="AA1236" s="23">
        <v>72</v>
      </c>
      <c r="AC1236" s="26" t="str">
        <f t="shared" si="38"/>
        <v>18º48'2''</v>
      </c>
      <c r="AD1236" s="26" t="str">
        <f t="shared" si="39"/>
        <v>42º36'72''</v>
      </c>
    </row>
    <row r="1237" spans="1:30" ht="18" customHeight="1">
      <c r="A1237" s="23">
        <v>4522</v>
      </c>
      <c r="B1237" s="23">
        <v>4522</v>
      </c>
      <c r="C1237" s="3">
        <v>41170</v>
      </c>
      <c r="D1237" s="3">
        <v>41215</v>
      </c>
      <c r="E1237" s="23" t="s">
        <v>1321</v>
      </c>
      <c r="F1237" s="23" t="s">
        <v>1322</v>
      </c>
      <c r="G1237" s="23" t="s">
        <v>4165</v>
      </c>
      <c r="H1237" s="23" t="s">
        <v>11728</v>
      </c>
      <c r="I1237" s="3">
        <v>41180</v>
      </c>
      <c r="J1237" s="23" t="s">
        <v>9471</v>
      </c>
      <c r="K1237" s="23" t="s">
        <v>9472</v>
      </c>
      <c r="L1237" s="23" t="s">
        <v>7592</v>
      </c>
      <c r="M1237" s="23" t="s">
        <v>7908</v>
      </c>
      <c r="N1237" s="23" t="s">
        <v>11729</v>
      </c>
      <c r="O1237" s="23" t="s">
        <v>5712</v>
      </c>
      <c r="P1237" s="3">
        <v>41249</v>
      </c>
      <c r="Q1237" s="37" t="s">
        <v>9473</v>
      </c>
      <c r="R1237" s="23" t="s">
        <v>11730</v>
      </c>
      <c r="S1237" s="23" t="s">
        <v>11731</v>
      </c>
      <c r="T1237" t="s">
        <v>4074</v>
      </c>
      <c r="U1237" t="s">
        <v>15248</v>
      </c>
      <c r="V1237" s="237">
        <v>18</v>
      </c>
      <c r="W1237">
        <v>58</v>
      </c>
      <c r="X1237">
        <v>4</v>
      </c>
      <c r="Y1237">
        <v>43</v>
      </c>
      <c r="Z1237">
        <v>15</v>
      </c>
      <c r="AA1237">
        <v>25</v>
      </c>
      <c r="AC1237" s="26" t="str">
        <f t="shared" si="38"/>
        <v>18º58'4''</v>
      </c>
      <c r="AD1237" s="26" t="str">
        <f t="shared" si="39"/>
        <v>43º15'25''</v>
      </c>
    </row>
    <row r="1238" spans="1:30" ht="18" customHeight="1">
      <c r="A1238" s="23">
        <v>4523</v>
      </c>
      <c r="B1238" s="23">
        <v>4523</v>
      </c>
      <c r="C1238" s="3">
        <v>41170</v>
      </c>
      <c r="D1238" s="3">
        <v>41257</v>
      </c>
      <c r="E1238" s="23" t="s">
        <v>1321</v>
      </c>
      <c r="F1238" s="23" t="s">
        <v>1322</v>
      </c>
      <c r="G1238" s="23" t="s">
        <v>7617</v>
      </c>
      <c r="H1238" s="23" t="s">
        <v>16268</v>
      </c>
      <c r="I1238" s="3">
        <v>41213</v>
      </c>
      <c r="J1238" s="23" t="s">
        <v>7909</v>
      </c>
      <c r="K1238" s="23" t="s">
        <v>8590</v>
      </c>
      <c r="L1238" s="23" t="s">
        <v>7619</v>
      </c>
      <c r="M1238" s="23" t="s">
        <v>7910</v>
      </c>
      <c r="N1238" s="23" t="s">
        <v>16269</v>
      </c>
      <c r="O1238" s="23" t="s">
        <v>15547</v>
      </c>
      <c r="P1238" s="23">
        <v>41375</v>
      </c>
      <c r="Q1238" s="37" t="s">
        <v>12947</v>
      </c>
      <c r="R1238" s="23" t="s">
        <v>16270</v>
      </c>
      <c r="S1238" s="23" t="s">
        <v>11732</v>
      </c>
      <c r="T1238" t="s">
        <v>15024</v>
      </c>
      <c r="U1238" s="37" t="s">
        <v>15043</v>
      </c>
      <c r="V1238" s="237">
        <v>18</v>
      </c>
      <c r="W1238" s="23">
        <v>26</v>
      </c>
      <c r="X1238" s="23">
        <v>3</v>
      </c>
      <c r="Y1238" s="23">
        <v>47</v>
      </c>
      <c r="Z1238" s="23">
        <v>36</v>
      </c>
      <c r="AA1238" s="23">
        <v>36</v>
      </c>
      <c r="AC1238" s="26" t="str">
        <f t="shared" si="38"/>
        <v>18º26'3''</v>
      </c>
      <c r="AD1238" s="26" t="str">
        <f t="shared" si="39"/>
        <v>47º36'36''</v>
      </c>
    </row>
    <row r="1239" spans="1:30" ht="18" customHeight="1">
      <c r="A1239" s="23">
        <v>4524</v>
      </c>
      <c r="B1239" s="23">
        <v>4524</v>
      </c>
      <c r="C1239" s="3">
        <v>41170</v>
      </c>
      <c r="D1239" s="3">
        <v>41215</v>
      </c>
      <c r="E1239" s="23" t="s">
        <v>1321</v>
      </c>
      <c r="F1239" s="23" t="s">
        <v>1322</v>
      </c>
      <c r="G1239" s="23" t="s">
        <v>7911</v>
      </c>
      <c r="H1239" s="23" t="s">
        <v>15901</v>
      </c>
      <c r="I1239" s="3">
        <v>41180</v>
      </c>
      <c r="J1239" s="23" t="s">
        <v>7912</v>
      </c>
      <c r="K1239" s="23" t="s">
        <v>7913</v>
      </c>
      <c r="L1239" s="23" t="s">
        <v>7914</v>
      </c>
      <c r="M1239" s="23" t="s">
        <v>7915</v>
      </c>
      <c r="N1239" s="23" t="s">
        <v>15990</v>
      </c>
      <c r="O1239" s="23" t="s">
        <v>4973</v>
      </c>
      <c r="P1239" s="23">
        <v>41360</v>
      </c>
      <c r="Q1239" s="37" t="s">
        <v>458</v>
      </c>
      <c r="R1239" s="23" t="s">
        <v>15902</v>
      </c>
      <c r="S1239" s="23" t="s">
        <v>11733</v>
      </c>
      <c r="T1239" s="37" t="s">
        <v>15024</v>
      </c>
      <c r="U1239" s="37" t="s">
        <v>15116</v>
      </c>
      <c r="V1239" s="237">
        <v>19</v>
      </c>
      <c r="W1239" s="23">
        <v>37</v>
      </c>
      <c r="X1239" s="23">
        <v>57</v>
      </c>
      <c r="Y1239" s="23">
        <v>42</v>
      </c>
      <c r="Z1239" s="23">
        <v>13</v>
      </c>
      <c r="AA1239" s="23">
        <v>85</v>
      </c>
      <c r="AC1239" s="26" t="str">
        <f t="shared" si="38"/>
        <v>19º37'57''</v>
      </c>
      <c r="AD1239" s="26" t="str">
        <f t="shared" si="39"/>
        <v>42º13'85''</v>
      </c>
    </row>
    <row r="1240" spans="1:30" ht="18" customHeight="1">
      <c r="A1240" s="23">
        <v>4525</v>
      </c>
      <c r="B1240" s="23">
        <v>4525</v>
      </c>
      <c r="C1240" s="3">
        <v>41170</v>
      </c>
      <c r="D1240" s="3">
        <v>41216</v>
      </c>
      <c r="E1240" s="23" t="s">
        <v>1321</v>
      </c>
      <c r="F1240" s="23" t="s">
        <v>1322</v>
      </c>
      <c r="G1240" s="23" t="s">
        <v>7916</v>
      </c>
      <c r="H1240" s="23" t="s">
        <v>15427</v>
      </c>
      <c r="I1240" s="3">
        <v>41187</v>
      </c>
      <c r="J1240" s="23" t="s">
        <v>7917</v>
      </c>
      <c r="K1240" s="23" t="s">
        <v>8591</v>
      </c>
      <c r="L1240" s="23" t="s">
        <v>7918</v>
      </c>
      <c r="M1240" s="23" t="s">
        <v>8592</v>
      </c>
      <c r="N1240" s="23" t="s">
        <v>15428</v>
      </c>
      <c r="O1240" s="23" t="s">
        <v>4973</v>
      </c>
      <c r="P1240" s="23">
        <v>41311</v>
      </c>
      <c r="Q1240" s="37" t="s">
        <v>8593</v>
      </c>
      <c r="R1240" s="23" t="s">
        <v>15429</v>
      </c>
      <c r="S1240" s="23" t="s">
        <v>11734</v>
      </c>
      <c r="T1240" t="s">
        <v>15024</v>
      </c>
      <c r="U1240" s="37" t="s">
        <v>15116</v>
      </c>
      <c r="V1240" s="237">
        <v>20</v>
      </c>
      <c r="W1240">
        <v>39</v>
      </c>
      <c r="X1240">
        <v>2</v>
      </c>
      <c r="Y1240">
        <v>41</v>
      </c>
      <c r="Z1240">
        <v>54</v>
      </c>
      <c r="AA1240">
        <v>35</v>
      </c>
      <c r="AC1240" s="26" t="str">
        <f t="shared" si="38"/>
        <v>20º39'2''</v>
      </c>
      <c r="AD1240" s="26" t="str">
        <f t="shared" si="39"/>
        <v>41º54'35''</v>
      </c>
    </row>
    <row r="1241" spans="1:30" ht="18" customHeight="1">
      <c r="A1241" s="23">
        <v>4526</v>
      </c>
      <c r="B1241" s="23">
        <v>4526</v>
      </c>
      <c r="C1241" s="3">
        <v>41170</v>
      </c>
      <c r="D1241" s="3">
        <v>41215</v>
      </c>
      <c r="E1241" s="23" t="s">
        <v>1321</v>
      </c>
      <c r="F1241" s="23" t="s">
        <v>1322</v>
      </c>
      <c r="G1241" s="23" t="s">
        <v>7919</v>
      </c>
      <c r="H1241" s="23" t="s">
        <v>9139</v>
      </c>
      <c r="I1241" s="3">
        <v>41180</v>
      </c>
      <c r="J1241" s="23" t="s">
        <v>7920</v>
      </c>
      <c r="K1241" s="23" t="s">
        <v>15311</v>
      </c>
      <c r="L1241" s="23" t="s">
        <v>7921</v>
      </c>
      <c r="M1241" s="23" t="s">
        <v>7922</v>
      </c>
      <c r="N1241" s="23" t="s">
        <v>9140</v>
      </c>
      <c r="O1241" s="23" t="s">
        <v>6324</v>
      </c>
      <c r="P1241" s="3">
        <v>41218</v>
      </c>
      <c r="Q1241" s="37" t="s">
        <v>458</v>
      </c>
      <c r="R1241" s="23" t="s">
        <v>11735</v>
      </c>
      <c r="S1241" s="23" t="s">
        <v>11736</v>
      </c>
      <c r="T1241" s="37" t="s">
        <v>4074</v>
      </c>
      <c r="U1241" t="s">
        <v>15164</v>
      </c>
      <c r="V1241" s="237">
        <v>22</v>
      </c>
      <c r="W1241">
        <v>2</v>
      </c>
      <c r="X1241">
        <v>58</v>
      </c>
      <c r="Y1241">
        <v>45</v>
      </c>
      <c r="Z1241">
        <v>57</v>
      </c>
      <c r="AA1241">
        <v>3</v>
      </c>
      <c r="AC1241" s="26" t="str">
        <f t="shared" si="38"/>
        <v>22º2'58''</v>
      </c>
      <c r="AD1241" s="26" t="str">
        <f t="shared" si="39"/>
        <v>45º57'3''</v>
      </c>
    </row>
    <row r="1242" spans="1:30" ht="18" customHeight="1">
      <c r="A1242" s="23">
        <v>4528</v>
      </c>
      <c r="B1242" s="23">
        <v>4528</v>
      </c>
      <c r="C1242" s="3">
        <v>41170</v>
      </c>
      <c r="D1242" s="3">
        <v>41215</v>
      </c>
      <c r="E1242" s="23" t="s">
        <v>1321</v>
      </c>
      <c r="F1242" s="23" t="s">
        <v>1322</v>
      </c>
      <c r="G1242" s="23" t="s">
        <v>7923</v>
      </c>
      <c r="H1242" s="23" t="s">
        <v>15832</v>
      </c>
      <c r="I1242" s="3">
        <v>41180</v>
      </c>
      <c r="J1242" s="23" t="s">
        <v>7924</v>
      </c>
      <c r="K1242" s="23" t="s">
        <v>7925</v>
      </c>
      <c r="L1242" s="23" t="s">
        <v>7926</v>
      </c>
      <c r="M1242" s="23" t="s">
        <v>7927</v>
      </c>
      <c r="N1242" s="23" t="s">
        <v>15833</v>
      </c>
      <c r="O1242" s="23" t="s">
        <v>13267</v>
      </c>
      <c r="P1242" s="23">
        <v>41344</v>
      </c>
      <c r="Q1242" s="37" t="s">
        <v>458</v>
      </c>
      <c r="R1242" s="23" t="s">
        <v>15834</v>
      </c>
      <c r="S1242" s="23" t="s">
        <v>11737</v>
      </c>
      <c r="T1242" s="37" t="s">
        <v>15024</v>
      </c>
      <c r="U1242" s="37" t="s">
        <v>15116</v>
      </c>
      <c r="V1242" s="237">
        <v>20</v>
      </c>
      <c r="W1242" s="23">
        <v>43</v>
      </c>
      <c r="X1242" s="23">
        <v>13</v>
      </c>
      <c r="Y1242" s="23">
        <v>42</v>
      </c>
      <c r="Z1242" s="23">
        <v>16</v>
      </c>
      <c r="AA1242" s="23">
        <v>12</v>
      </c>
      <c r="AC1242" s="26" t="str">
        <f t="shared" si="38"/>
        <v>20º43'13''</v>
      </c>
      <c r="AD1242" s="26" t="str">
        <f t="shared" si="39"/>
        <v>42º16'12''</v>
      </c>
    </row>
    <row r="1243" spans="1:30" ht="18" customHeight="1">
      <c r="A1243" s="23">
        <v>4491</v>
      </c>
      <c r="B1243" s="23">
        <v>4491</v>
      </c>
      <c r="C1243" s="3">
        <v>41170</v>
      </c>
      <c r="D1243" s="3">
        <v>41216</v>
      </c>
      <c r="E1243" s="23" t="s">
        <v>1321</v>
      </c>
      <c r="F1243" s="23" t="s">
        <v>1322</v>
      </c>
      <c r="G1243" s="23" t="s">
        <v>7929</v>
      </c>
      <c r="H1243" s="23" t="s">
        <v>12292</v>
      </c>
      <c r="I1243" s="3">
        <v>41245</v>
      </c>
      <c r="J1243" s="23" t="s">
        <v>8594</v>
      </c>
      <c r="K1243" s="23" t="s">
        <v>8595</v>
      </c>
      <c r="L1243" s="23" t="s">
        <v>7930</v>
      </c>
      <c r="M1243" s="23" t="s">
        <v>8596</v>
      </c>
      <c r="N1243" s="23" t="s">
        <v>12293</v>
      </c>
      <c r="O1243" s="23" t="s">
        <v>5721</v>
      </c>
      <c r="P1243" s="3">
        <v>41250</v>
      </c>
      <c r="Q1243" s="37" t="s">
        <v>8597</v>
      </c>
      <c r="R1243" s="23" t="s">
        <v>12294</v>
      </c>
      <c r="S1243" s="23" t="s">
        <v>11738</v>
      </c>
      <c r="T1243" t="s">
        <v>15024</v>
      </c>
      <c r="U1243" t="s">
        <v>15159</v>
      </c>
      <c r="V1243" s="237">
        <v>17</v>
      </c>
      <c r="W1243">
        <v>59</v>
      </c>
      <c r="X1243">
        <v>41</v>
      </c>
      <c r="Y1243">
        <v>42</v>
      </c>
      <c r="Z1243">
        <v>23</v>
      </c>
      <c r="AA1243">
        <v>30</v>
      </c>
      <c r="AC1243" s="26" t="str">
        <f t="shared" si="38"/>
        <v>17º59'41''</v>
      </c>
      <c r="AD1243" s="26" t="str">
        <f t="shared" si="39"/>
        <v>42º23'30''</v>
      </c>
    </row>
    <row r="1244" spans="1:30" ht="18" customHeight="1">
      <c r="A1244" s="23">
        <v>4527</v>
      </c>
      <c r="B1244" s="23">
        <v>4527</v>
      </c>
      <c r="C1244" s="3">
        <v>41176</v>
      </c>
      <c r="D1244" s="3">
        <v>41221</v>
      </c>
      <c r="E1244" s="23" t="s">
        <v>1321</v>
      </c>
      <c r="F1244" s="23" t="s">
        <v>11995</v>
      </c>
      <c r="G1244" s="23" t="s">
        <v>7986</v>
      </c>
      <c r="H1244" s="23" t="s">
        <v>12295</v>
      </c>
      <c r="I1244" s="3">
        <v>41197</v>
      </c>
      <c r="J1244" s="23" t="s">
        <v>7987</v>
      </c>
      <c r="K1244" s="23" t="s">
        <v>7988</v>
      </c>
      <c r="L1244" s="23" t="s">
        <v>7989</v>
      </c>
      <c r="M1244" s="23" t="s">
        <v>7990</v>
      </c>
      <c r="N1244" s="23" t="s">
        <v>12810</v>
      </c>
      <c r="O1244" s="23" t="s">
        <v>12736</v>
      </c>
      <c r="P1244" s="3">
        <v>41255</v>
      </c>
      <c r="Q1244" s="37" t="s">
        <v>458</v>
      </c>
      <c r="R1244" s="23" t="s">
        <v>12296</v>
      </c>
      <c r="S1244" s="23" t="s">
        <v>11739</v>
      </c>
      <c r="T1244" s="37" t="s">
        <v>4074</v>
      </c>
      <c r="U1244" t="s">
        <v>15312</v>
      </c>
      <c r="V1244" s="237">
        <v>21</v>
      </c>
      <c r="W1244">
        <v>24</v>
      </c>
      <c r="X1244">
        <v>29</v>
      </c>
      <c r="Y1244">
        <v>45</v>
      </c>
      <c r="Z1244">
        <v>49</v>
      </c>
      <c r="AA1244">
        <v>50</v>
      </c>
      <c r="AC1244" s="26" t="str">
        <f t="shared" si="38"/>
        <v>21º24'29''</v>
      </c>
      <c r="AD1244" s="26" t="str">
        <f t="shared" si="39"/>
        <v>45º49'50''</v>
      </c>
    </row>
    <row r="1245" spans="1:30" ht="18" customHeight="1">
      <c r="A1245" s="23">
        <v>4529</v>
      </c>
      <c r="B1245" s="23">
        <v>4529</v>
      </c>
      <c r="C1245" s="3">
        <v>41176</v>
      </c>
      <c r="D1245" s="3">
        <v>41221</v>
      </c>
      <c r="E1245" s="23" t="s">
        <v>1321</v>
      </c>
      <c r="F1245" s="23" t="s">
        <v>1322</v>
      </c>
      <c r="G1245" s="23" t="s">
        <v>7991</v>
      </c>
      <c r="H1245" s="23" t="s">
        <v>9474</v>
      </c>
      <c r="I1245" s="3">
        <v>41197</v>
      </c>
      <c r="J1245" s="23" t="s">
        <v>7992</v>
      </c>
      <c r="K1245" s="23" t="s">
        <v>7993</v>
      </c>
      <c r="L1245" s="23" t="s">
        <v>7994</v>
      </c>
      <c r="M1245" s="23">
        <v>3899051303</v>
      </c>
      <c r="N1245" s="23" t="s">
        <v>9475</v>
      </c>
      <c r="O1245" s="23" t="s">
        <v>1342</v>
      </c>
      <c r="P1245" s="3">
        <v>41236</v>
      </c>
      <c r="Q1245" s="37" t="s">
        <v>458</v>
      </c>
      <c r="R1245" s="23" t="s">
        <v>11740</v>
      </c>
      <c r="S1245" s="23" t="s">
        <v>11741</v>
      </c>
      <c r="T1245" s="37" t="s">
        <v>15024</v>
      </c>
      <c r="U1245" t="s">
        <v>15207</v>
      </c>
      <c r="V1245" s="237">
        <v>16</v>
      </c>
      <c r="W1245">
        <v>28</v>
      </c>
      <c r="X1245">
        <v>23</v>
      </c>
      <c r="Y1245">
        <v>43</v>
      </c>
      <c r="Z1245">
        <v>29</v>
      </c>
      <c r="AA1245">
        <v>12</v>
      </c>
      <c r="AC1245" s="26" t="str">
        <f t="shared" si="38"/>
        <v>16º28'23''</v>
      </c>
      <c r="AD1245" s="26" t="str">
        <f t="shared" si="39"/>
        <v>43º29'12''</v>
      </c>
    </row>
    <row r="1246" spans="1:30" ht="18" customHeight="1">
      <c r="A1246" s="23">
        <v>4530</v>
      </c>
      <c r="B1246" s="23">
        <v>4530</v>
      </c>
      <c r="C1246" s="3">
        <v>41176</v>
      </c>
      <c r="D1246" s="3">
        <v>41221</v>
      </c>
      <c r="E1246" s="23" t="s">
        <v>1321</v>
      </c>
      <c r="F1246" s="23" t="s">
        <v>1322</v>
      </c>
      <c r="G1246" s="23" t="s">
        <v>1885</v>
      </c>
      <c r="H1246" s="23" t="s">
        <v>13362</v>
      </c>
      <c r="I1246" s="3">
        <v>41197</v>
      </c>
      <c r="J1246" s="23" t="s">
        <v>7995</v>
      </c>
      <c r="K1246" s="23" t="s">
        <v>7996</v>
      </c>
      <c r="L1246" s="23" t="s">
        <v>4469</v>
      </c>
      <c r="M1246" s="23" t="s">
        <v>7997</v>
      </c>
      <c r="N1246" s="23" t="s">
        <v>13363</v>
      </c>
      <c r="O1246" s="23" t="s">
        <v>5721</v>
      </c>
      <c r="P1246" s="3">
        <v>41263</v>
      </c>
      <c r="Q1246" s="37" t="s">
        <v>458</v>
      </c>
      <c r="R1246" s="23" t="s">
        <v>13364</v>
      </c>
      <c r="S1246" s="23" t="s">
        <v>11742</v>
      </c>
      <c r="T1246" s="37" t="s">
        <v>4074</v>
      </c>
      <c r="U1246" s="37" t="s">
        <v>4116</v>
      </c>
      <c r="V1246" s="237">
        <v>17</v>
      </c>
      <c r="W1246">
        <v>43</v>
      </c>
      <c r="X1246">
        <v>57</v>
      </c>
      <c r="Y1246">
        <v>42</v>
      </c>
      <c r="Z1246">
        <v>15</v>
      </c>
      <c r="AA1246">
        <v>50</v>
      </c>
      <c r="AC1246" s="26" t="str">
        <f t="shared" si="38"/>
        <v>17º43'57''</v>
      </c>
      <c r="AD1246" s="26" t="str">
        <f t="shared" si="39"/>
        <v>42º15'50''</v>
      </c>
    </row>
    <row r="1247" spans="1:30" ht="18" customHeight="1">
      <c r="A1247" s="23">
        <v>4531</v>
      </c>
      <c r="B1247" s="23">
        <v>4531</v>
      </c>
      <c r="C1247" s="3">
        <v>41176</v>
      </c>
      <c r="D1247" s="3">
        <v>41281</v>
      </c>
      <c r="E1247" s="23" t="s">
        <v>1330</v>
      </c>
      <c r="F1247" s="23" t="s">
        <v>1322</v>
      </c>
      <c r="G1247" s="23" t="s">
        <v>7998</v>
      </c>
      <c r="H1247" s="23" t="s">
        <v>458</v>
      </c>
      <c r="I1247" s="23">
        <v>41324</v>
      </c>
      <c r="J1247" s="23" t="s">
        <v>7999</v>
      </c>
      <c r="K1247" s="23" t="s">
        <v>8000</v>
      </c>
      <c r="L1247" s="23" t="s">
        <v>4491</v>
      </c>
      <c r="M1247" s="23" t="s">
        <v>8001</v>
      </c>
      <c r="N1247" s="23" t="s">
        <v>458</v>
      </c>
      <c r="O1247" s="23" t="s">
        <v>458</v>
      </c>
      <c r="P1247" s="23" t="s">
        <v>458</v>
      </c>
      <c r="Q1247" s="37" t="s">
        <v>16533</v>
      </c>
      <c r="R1247" s="23" t="s">
        <v>458</v>
      </c>
      <c r="S1247" s="23" t="s">
        <v>11743</v>
      </c>
      <c r="T1247" t="s">
        <v>15024</v>
      </c>
      <c r="U1247" s="37" t="s">
        <v>458</v>
      </c>
      <c r="V1247" s="237" t="s">
        <v>458</v>
      </c>
      <c r="W1247" s="23" t="s">
        <v>458</v>
      </c>
      <c r="X1247" s="23" t="s">
        <v>458</v>
      </c>
      <c r="Y1247" s="23" t="s">
        <v>458</v>
      </c>
      <c r="Z1247" s="23" t="s">
        <v>458</v>
      </c>
      <c r="AA1247" s="23" t="s">
        <v>458</v>
      </c>
      <c r="AC1247" s="26" t="str">
        <f t="shared" si="38"/>
        <v>-º-'-''</v>
      </c>
      <c r="AD1247" s="26" t="str">
        <f t="shared" si="39"/>
        <v>-º-'-''</v>
      </c>
    </row>
    <row r="1248" spans="1:30" ht="18" customHeight="1">
      <c r="A1248" s="23">
        <v>4532</v>
      </c>
      <c r="B1248" s="23">
        <v>4532</v>
      </c>
      <c r="C1248" s="3">
        <v>41176</v>
      </c>
      <c r="D1248" s="3">
        <v>41221</v>
      </c>
      <c r="E1248" s="23" t="s">
        <v>1321</v>
      </c>
      <c r="F1248" s="23" t="s">
        <v>1322</v>
      </c>
      <c r="G1248" s="23" t="s">
        <v>7998</v>
      </c>
      <c r="H1248" s="23" t="s">
        <v>12948</v>
      </c>
      <c r="I1248" s="3">
        <v>41204</v>
      </c>
      <c r="J1248" s="23" t="s">
        <v>7999</v>
      </c>
      <c r="K1248" s="23" t="s">
        <v>8002</v>
      </c>
      <c r="L1248" s="23" t="s">
        <v>4491</v>
      </c>
      <c r="M1248" s="23" t="s">
        <v>8003</v>
      </c>
      <c r="N1248" s="23" t="s">
        <v>12949</v>
      </c>
      <c r="O1248" s="23" t="s">
        <v>4973</v>
      </c>
      <c r="P1248" s="3">
        <v>41257</v>
      </c>
      <c r="Q1248" s="37" t="s">
        <v>458</v>
      </c>
      <c r="R1248" s="23" t="s">
        <v>12286</v>
      </c>
      <c r="S1248" s="23" t="s">
        <v>11744</v>
      </c>
      <c r="T1248" s="37" t="s">
        <v>15024</v>
      </c>
      <c r="U1248" s="37" t="s">
        <v>15057</v>
      </c>
      <c r="V1248" s="237">
        <v>19</v>
      </c>
      <c r="W1248">
        <v>1</v>
      </c>
      <c r="X1248">
        <v>58</v>
      </c>
      <c r="Y1248">
        <v>46</v>
      </c>
      <c r="Z1248">
        <v>9</v>
      </c>
      <c r="AA1248">
        <v>16</v>
      </c>
      <c r="AC1248" s="26" t="str">
        <f t="shared" si="38"/>
        <v>19º1'58''</v>
      </c>
      <c r="AD1248" s="26" t="str">
        <f t="shared" si="39"/>
        <v>46º9'16''</v>
      </c>
    </row>
    <row r="1249" spans="1:30" ht="18" customHeight="1">
      <c r="A1249" s="23">
        <v>4534</v>
      </c>
      <c r="B1249" s="23">
        <v>4534</v>
      </c>
      <c r="C1249" s="3">
        <v>41176</v>
      </c>
      <c r="D1249" s="3">
        <v>41222</v>
      </c>
      <c r="E1249" s="23" t="s">
        <v>1321</v>
      </c>
      <c r="F1249" s="23" t="s">
        <v>1322</v>
      </c>
      <c r="G1249" s="23" t="s">
        <v>8004</v>
      </c>
      <c r="H1249" s="23" t="s">
        <v>9273</v>
      </c>
      <c r="I1249" s="3">
        <v>41213</v>
      </c>
      <c r="J1249" s="23" t="s">
        <v>8005</v>
      </c>
      <c r="K1249" s="23" t="s">
        <v>8626</v>
      </c>
      <c r="L1249" s="23" t="s">
        <v>8006</v>
      </c>
      <c r="M1249" s="23" t="s">
        <v>8627</v>
      </c>
      <c r="N1249" s="23" t="s">
        <v>9274</v>
      </c>
      <c r="O1249" s="23" t="s">
        <v>6324</v>
      </c>
      <c r="P1249" s="3">
        <v>41222</v>
      </c>
      <c r="Q1249" s="37" t="s">
        <v>8628</v>
      </c>
      <c r="R1249" s="23" t="s">
        <v>11745</v>
      </c>
      <c r="S1249" s="23" t="s">
        <v>11746</v>
      </c>
      <c r="T1249" t="s">
        <v>4074</v>
      </c>
      <c r="U1249" t="s">
        <v>15033</v>
      </c>
      <c r="V1249" s="237">
        <v>22</v>
      </c>
      <c r="W1249">
        <v>7</v>
      </c>
      <c r="X1249">
        <v>7</v>
      </c>
      <c r="Y1249">
        <v>45</v>
      </c>
      <c r="Z1249">
        <v>8</v>
      </c>
      <c r="AA1249">
        <v>8</v>
      </c>
      <c r="AC1249" s="26" t="str">
        <f t="shared" si="38"/>
        <v>22º7'7''</v>
      </c>
      <c r="AD1249" s="26" t="str">
        <f t="shared" si="39"/>
        <v>45º8'8''</v>
      </c>
    </row>
    <row r="1250" spans="1:30" ht="18" customHeight="1">
      <c r="A1250" s="23">
        <v>4535</v>
      </c>
      <c r="B1250" s="23">
        <v>4535</v>
      </c>
      <c r="C1250" s="3">
        <v>41176</v>
      </c>
      <c r="D1250" s="3">
        <v>41221</v>
      </c>
      <c r="E1250" s="23" t="s">
        <v>1321</v>
      </c>
      <c r="F1250" s="23" t="s">
        <v>1322</v>
      </c>
      <c r="G1250" s="23" t="s">
        <v>8004</v>
      </c>
      <c r="H1250" s="23" t="s">
        <v>9275</v>
      </c>
      <c r="I1250" s="3">
        <v>41197</v>
      </c>
      <c r="J1250" s="23" t="s">
        <v>8007</v>
      </c>
      <c r="K1250" s="23" t="s">
        <v>8008</v>
      </c>
      <c r="L1250" s="23" t="s">
        <v>8006</v>
      </c>
      <c r="M1250" s="23" t="s">
        <v>8009</v>
      </c>
      <c r="N1250" s="23" t="s">
        <v>9276</v>
      </c>
      <c r="O1250" s="23" t="s">
        <v>8384</v>
      </c>
      <c r="P1250" s="3">
        <v>41222</v>
      </c>
      <c r="Q1250" s="37" t="s">
        <v>458</v>
      </c>
      <c r="R1250" s="23" t="s">
        <v>11747</v>
      </c>
      <c r="S1250" s="23" t="s">
        <v>11748</v>
      </c>
      <c r="T1250" s="37" t="s">
        <v>4074</v>
      </c>
      <c r="U1250" t="s">
        <v>15164</v>
      </c>
      <c r="V1250" s="237">
        <v>22</v>
      </c>
      <c r="W1250">
        <v>7</v>
      </c>
      <c r="X1250">
        <v>6</v>
      </c>
      <c r="Y1250">
        <v>45</v>
      </c>
      <c r="Z1250">
        <v>8</v>
      </c>
      <c r="AA1250">
        <v>4</v>
      </c>
      <c r="AC1250" s="26" t="str">
        <f t="shared" si="38"/>
        <v>22º7'6''</v>
      </c>
      <c r="AD1250" s="26" t="str">
        <f t="shared" si="39"/>
        <v>45º8'4''</v>
      </c>
    </row>
    <row r="1251" spans="1:30" ht="18" customHeight="1">
      <c r="A1251" s="23">
        <v>4536</v>
      </c>
      <c r="B1251" s="23">
        <v>4536</v>
      </c>
      <c r="C1251" s="3">
        <v>41176</v>
      </c>
      <c r="D1251" s="3">
        <v>41221</v>
      </c>
      <c r="E1251" s="23" t="s">
        <v>1321</v>
      </c>
      <c r="F1251" s="23" t="s">
        <v>1322</v>
      </c>
      <c r="G1251" s="23" t="s">
        <v>8004</v>
      </c>
      <c r="H1251" s="23" t="s">
        <v>9141</v>
      </c>
      <c r="I1251" s="3">
        <v>41197</v>
      </c>
      <c r="J1251" s="23" t="s">
        <v>8010</v>
      </c>
      <c r="K1251" s="23" t="s">
        <v>8011</v>
      </c>
      <c r="L1251" s="23" t="s">
        <v>8006</v>
      </c>
      <c r="M1251" s="23" t="s">
        <v>8012</v>
      </c>
      <c r="N1251" s="23" t="s">
        <v>9142</v>
      </c>
      <c r="O1251" s="23" t="s">
        <v>6324</v>
      </c>
      <c r="P1251" s="3">
        <v>41221</v>
      </c>
      <c r="Q1251" s="37" t="s">
        <v>458</v>
      </c>
      <c r="R1251" s="23" t="s">
        <v>11749</v>
      </c>
      <c r="S1251" s="23" t="s">
        <v>11750</v>
      </c>
      <c r="T1251" s="37" t="s">
        <v>4074</v>
      </c>
      <c r="U1251" t="s">
        <v>15035</v>
      </c>
      <c r="V1251" s="237">
        <v>22</v>
      </c>
      <c r="W1251">
        <v>7</v>
      </c>
      <c r="X1251">
        <v>42</v>
      </c>
      <c r="Y1251">
        <v>45</v>
      </c>
      <c r="Z1251">
        <v>8</v>
      </c>
      <c r="AA1251">
        <v>44</v>
      </c>
      <c r="AC1251" s="26" t="str">
        <f t="shared" si="38"/>
        <v>22º7'42''</v>
      </c>
      <c r="AD1251" s="26" t="str">
        <f t="shared" si="39"/>
        <v>45º8'44''</v>
      </c>
    </row>
    <row r="1252" spans="1:30" ht="18" customHeight="1">
      <c r="A1252" s="23">
        <v>4537</v>
      </c>
      <c r="B1252" s="23">
        <v>4537</v>
      </c>
      <c r="C1252" s="3">
        <v>41176</v>
      </c>
      <c r="D1252" s="3">
        <v>41221</v>
      </c>
      <c r="E1252" s="23" t="s">
        <v>1321</v>
      </c>
      <c r="F1252" s="23" t="s">
        <v>1322</v>
      </c>
      <c r="G1252" s="23" t="s">
        <v>8004</v>
      </c>
      <c r="H1252" s="23" t="s">
        <v>9143</v>
      </c>
      <c r="I1252" s="3">
        <v>41197</v>
      </c>
      <c r="J1252" s="23" t="s">
        <v>8013</v>
      </c>
      <c r="K1252" s="23" t="s">
        <v>8014</v>
      </c>
      <c r="L1252" s="23" t="s">
        <v>8006</v>
      </c>
      <c r="M1252" s="23" t="s">
        <v>8015</v>
      </c>
      <c r="N1252" s="23" t="s">
        <v>9144</v>
      </c>
      <c r="O1252" s="23" t="s">
        <v>5381</v>
      </c>
      <c r="P1252" s="3">
        <v>41220</v>
      </c>
      <c r="Q1252" s="37" t="s">
        <v>458</v>
      </c>
      <c r="R1252" s="23" t="s">
        <v>11751</v>
      </c>
      <c r="S1252" s="23" t="s">
        <v>11752</v>
      </c>
      <c r="T1252" s="37" t="s">
        <v>4074</v>
      </c>
      <c r="U1252" t="s">
        <v>15248</v>
      </c>
      <c r="V1252" s="237">
        <v>22</v>
      </c>
      <c r="W1252">
        <v>7</v>
      </c>
      <c r="X1252">
        <v>20</v>
      </c>
      <c r="Y1252">
        <v>45</v>
      </c>
      <c r="Z1252">
        <v>7</v>
      </c>
      <c r="AA1252">
        <v>58</v>
      </c>
      <c r="AC1252" s="26" t="str">
        <f t="shared" si="38"/>
        <v>22º7'20''</v>
      </c>
      <c r="AD1252" s="26" t="str">
        <f t="shared" si="39"/>
        <v>45º7'58''</v>
      </c>
    </row>
    <row r="1253" spans="1:30" ht="18" customHeight="1">
      <c r="A1253" s="23">
        <v>4538</v>
      </c>
      <c r="B1253" s="23">
        <v>4538</v>
      </c>
      <c r="C1253" s="3">
        <v>41176</v>
      </c>
      <c r="D1253" s="3">
        <v>41221</v>
      </c>
      <c r="E1253" s="23" t="s">
        <v>1321</v>
      </c>
      <c r="F1253" s="23" t="s">
        <v>1322</v>
      </c>
      <c r="G1253" s="23" t="s">
        <v>8004</v>
      </c>
      <c r="H1253" s="23" t="s">
        <v>9145</v>
      </c>
      <c r="I1253" s="3">
        <v>41197</v>
      </c>
      <c r="J1253" s="23" t="s">
        <v>15313</v>
      </c>
      <c r="K1253" s="23" t="s">
        <v>8016</v>
      </c>
      <c r="L1253" s="23" t="s">
        <v>8006</v>
      </c>
      <c r="M1253" s="23" t="s">
        <v>8012</v>
      </c>
      <c r="N1253" s="23" t="s">
        <v>9146</v>
      </c>
      <c r="O1253" s="23" t="s">
        <v>6324</v>
      </c>
      <c r="P1253" s="3">
        <v>41220</v>
      </c>
      <c r="Q1253" s="37" t="s">
        <v>15449</v>
      </c>
      <c r="R1253" s="23" t="s">
        <v>11753</v>
      </c>
      <c r="S1253" s="23" t="s">
        <v>11754</v>
      </c>
      <c r="T1253" s="37" t="s">
        <v>4074</v>
      </c>
      <c r="U1253" t="s">
        <v>15164</v>
      </c>
      <c r="V1253" s="237">
        <v>22</v>
      </c>
      <c r="W1253">
        <v>7</v>
      </c>
      <c r="X1253">
        <v>27</v>
      </c>
      <c r="Y1253">
        <v>45</v>
      </c>
      <c r="Z1253">
        <v>7</v>
      </c>
      <c r="AA1253">
        <v>51</v>
      </c>
      <c r="AC1253" s="26" t="str">
        <f t="shared" si="38"/>
        <v>22º7'27''</v>
      </c>
      <c r="AD1253" s="26" t="str">
        <f t="shared" si="39"/>
        <v>45º7'51''</v>
      </c>
    </row>
    <row r="1254" spans="1:30" ht="18" customHeight="1">
      <c r="A1254" s="23">
        <v>4539</v>
      </c>
      <c r="B1254" s="23">
        <v>4539</v>
      </c>
      <c r="C1254" s="3">
        <v>41176</v>
      </c>
      <c r="D1254" s="3">
        <v>41221</v>
      </c>
      <c r="E1254" s="23" t="s">
        <v>1321</v>
      </c>
      <c r="F1254" s="23" t="s">
        <v>1322</v>
      </c>
      <c r="G1254" s="23" t="s">
        <v>8004</v>
      </c>
      <c r="H1254" s="23" t="s">
        <v>9147</v>
      </c>
      <c r="I1254" s="3">
        <v>41197</v>
      </c>
      <c r="J1254" s="23" t="s">
        <v>8017</v>
      </c>
      <c r="K1254" s="23" t="s">
        <v>8018</v>
      </c>
      <c r="L1254" s="23" t="s">
        <v>8019</v>
      </c>
      <c r="M1254" s="23" t="s">
        <v>8020</v>
      </c>
      <c r="N1254" s="23" t="s">
        <v>9148</v>
      </c>
      <c r="O1254" s="23" t="s">
        <v>6324</v>
      </c>
      <c r="P1254" s="3">
        <v>41221</v>
      </c>
      <c r="Q1254" s="37" t="s">
        <v>458</v>
      </c>
      <c r="R1254" s="23" t="s">
        <v>11755</v>
      </c>
      <c r="S1254" s="23" t="s">
        <v>11756</v>
      </c>
      <c r="T1254" s="37" t="s">
        <v>4074</v>
      </c>
      <c r="U1254" t="s">
        <v>15164</v>
      </c>
      <c r="V1254" s="237">
        <v>22</v>
      </c>
      <c r="W1254">
        <v>6</v>
      </c>
      <c r="X1254">
        <v>19</v>
      </c>
      <c r="Y1254">
        <v>45</v>
      </c>
      <c r="Z1254">
        <v>8</v>
      </c>
      <c r="AA1254">
        <v>43</v>
      </c>
      <c r="AC1254" s="26" t="str">
        <f t="shared" si="38"/>
        <v>22º6'19''</v>
      </c>
      <c r="AD1254" s="26" t="str">
        <f t="shared" si="39"/>
        <v>45º8'43''</v>
      </c>
    </row>
    <row r="1255" spans="1:30" ht="18" customHeight="1">
      <c r="A1255" s="23">
        <v>4540</v>
      </c>
      <c r="B1255" s="23">
        <v>4540</v>
      </c>
      <c r="C1255" s="3">
        <v>41176</v>
      </c>
      <c r="D1255" s="3">
        <v>41221</v>
      </c>
      <c r="E1255" s="23" t="s">
        <v>1321</v>
      </c>
      <c r="F1255" s="23" t="s">
        <v>1322</v>
      </c>
      <c r="G1255" s="23" t="s">
        <v>189</v>
      </c>
      <c r="H1255" s="23" t="s">
        <v>9361</v>
      </c>
      <c r="I1255" s="3">
        <v>41197</v>
      </c>
      <c r="J1255" s="23" t="s">
        <v>8021</v>
      </c>
      <c r="K1255" s="23" t="s">
        <v>8022</v>
      </c>
      <c r="L1255" s="23" t="s">
        <v>4301</v>
      </c>
      <c r="M1255" s="23" t="s">
        <v>8023</v>
      </c>
      <c r="N1255" s="23" t="s">
        <v>9362</v>
      </c>
      <c r="O1255" s="23" t="s">
        <v>7489</v>
      </c>
      <c r="P1255" s="3">
        <v>41233</v>
      </c>
      <c r="Q1255" s="37" t="s">
        <v>458</v>
      </c>
      <c r="R1255" s="23" t="s">
        <v>11757</v>
      </c>
      <c r="S1255" s="23" t="s">
        <v>11758</v>
      </c>
      <c r="T1255" s="37" t="s">
        <v>4074</v>
      </c>
      <c r="U1255" t="s">
        <v>15033</v>
      </c>
      <c r="V1255" s="237">
        <v>19</v>
      </c>
      <c r="W1255">
        <v>42</v>
      </c>
      <c r="X1255">
        <v>7</v>
      </c>
      <c r="Y1255">
        <v>50</v>
      </c>
      <c r="Z1255">
        <v>41</v>
      </c>
      <c r="AA1255">
        <v>8</v>
      </c>
      <c r="AC1255" s="26" t="str">
        <f t="shared" si="38"/>
        <v>19º42'7''</v>
      </c>
      <c r="AD1255" s="26" t="str">
        <f t="shared" si="39"/>
        <v>50º41'8''</v>
      </c>
    </row>
    <row r="1256" spans="1:30" ht="18" customHeight="1">
      <c r="A1256" s="23">
        <v>4541</v>
      </c>
      <c r="B1256" s="23">
        <v>4541</v>
      </c>
      <c r="C1256" s="3">
        <v>41176</v>
      </c>
      <c r="D1256" s="3">
        <v>41221</v>
      </c>
      <c r="E1256" s="23" t="s">
        <v>1321</v>
      </c>
      <c r="F1256" s="23" t="s">
        <v>1322</v>
      </c>
      <c r="G1256" s="23" t="s">
        <v>189</v>
      </c>
      <c r="H1256" s="23" t="s">
        <v>13365</v>
      </c>
      <c r="I1256" s="3">
        <v>41197</v>
      </c>
      <c r="J1256" s="23" t="s">
        <v>8024</v>
      </c>
      <c r="K1256" s="23" t="s">
        <v>8025</v>
      </c>
      <c r="L1256" s="23" t="s">
        <v>8026</v>
      </c>
      <c r="M1256" s="23" t="s">
        <v>8027</v>
      </c>
      <c r="N1256" s="23" t="s">
        <v>13366</v>
      </c>
      <c r="O1256" s="23" t="s">
        <v>11990</v>
      </c>
      <c r="P1256" s="3">
        <v>41261</v>
      </c>
      <c r="Q1256" s="37" t="s">
        <v>458</v>
      </c>
      <c r="R1256" s="23" t="s">
        <v>13367</v>
      </c>
      <c r="S1256" s="23" t="s">
        <v>11759</v>
      </c>
      <c r="T1256" s="37" t="s">
        <v>15024</v>
      </c>
      <c r="U1256" s="37" t="s">
        <v>15116</v>
      </c>
      <c r="V1256" s="237">
        <v>19</v>
      </c>
      <c r="W1256">
        <v>44</v>
      </c>
      <c r="X1256">
        <v>50</v>
      </c>
      <c r="Y1256">
        <v>50</v>
      </c>
      <c r="Z1256">
        <v>55</v>
      </c>
      <c r="AA1256">
        <v>4</v>
      </c>
      <c r="AC1256" s="26" t="str">
        <f t="shared" si="38"/>
        <v>19º44'50''</v>
      </c>
      <c r="AD1256" s="26" t="str">
        <f t="shared" si="39"/>
        <v>50º55'4''</v>
      </c>
    </row>
    <row r="1257" spans="1:30" ht="18" customHeight="1">
      <c r="A1257" s="23">
        <v>4543</v>
      </c>
      <c r="B1257" s="23">
        <v>4543</v>
      </c>
      <c r="C1257" s="3">
        <v>41176</v>
      </c>
      <c r="D1257" s="3">
        <v>41221</v>
      </c>
      <c r="E1257" s="23" t="s">
        <v>1321</v>
      </c>
      <c r="F1257" s="23" t="s">
        <v>1322</v>
      </c>
      <c r="G1257" s="23" t="s">
        <v>189</v>
      </c>
      <c r="H1257" s="23" t="s">
        <v>9363</v>
      </c>
      <c r="I1257" s="3">
        <v>41197</v>
      </c>
      <c r="J1257" s="23" t="s">
        <v>8028</v>
      </c>
      <c r="K1257" s="23" t="s">
        <v>8029</v>
      </c>
      <c r="L1257" s="23" t="s">
        <v>8030</v>
      </c>
      <c r="M1257" s="23" t="s">
        <v>8031</v>
      </c>
      <c r="N1257" s="23" t="s">
        <v>9364</v>
      </c>
      <c r="O1257" s="23" t="s">
        <v>8604</v>
      </c>
      <c r="P1257" s="3">
        <v>41232</v>
      </c>
      <c r="Q1257" s="37" t="s">
        <v>458</v>
      </c>
      <c r="R1257" s="23" t="s">
        <v>11513</v>
      </c>
      <c r="S1257" s="23" t="s">
        <v>11760</v>
      </c>
      <c r="T1257" s="37" t="s">
        <v>15024</v>
      </c>
      <c r="U1257" t="s">
        <v>15084</v>
      </c>
      <c r="V1257" s="237">
        <v>19</v>
      </c>
      <c r="W1257">
        <v>55</v>
      </c>
      <c r="X1257">
        <v>34</v>
      </c>
      <c r="Y1257">
        <v>50</v>
      </c>
      <c r="Z1257">
        <v>54</v>
      </c>
      <c r="AA1257">
        <v>7</v>
      </c>
      <c r="AC1257" s="26" t="str">
        <f t="shared" si="38"/>
        <v>19º55'34''</v>
      </c>
      <c r="AD1257" s="26" t="str">
        <f t="shared" si="39"/>
        <v>50º54'7''</v>
      </c>
    </row>
    <row r="1258" spans="1:30" ht="18" customHeight="1">
      <c r="A1258" s="23">
        <v>4544</v>
      </c>
      <c r="B1258" s="23">
        <v>4544</v>
      </c>
      <c r="C1258" s="3">
        <v>41176</v>
      </c>
      <c r="D1258" s="3">
        <v>41221</v>
      </c>
      <c r="E1258" s="23" t="s">
        <v>1321</v>
      </c>
      <c r="F1258" s="23" t="s">
        <v>1322</v>
      </c>
      <c r="G1258" s="23" t="s">
        <v>189</v>
      </c>
      <c r="H1258" s="23" t="s">
        <v>9365</v>
      </c>
      <c r="I1258" s="3">
        <v>41197</v>
      </c>
      <c r="J1258" s="23" t="s">
        <v>8032</v>
      </c>
      <c r="K1258" s="23" t="s">
        <v>8033</v>
      </c>
      <c r="L1258" s="23" t="s">
        <v>8034</v>
      </c>
      <c r="M1258" s="23" t="s">
        <v>8035</v>
      </c>
      <c r="N1258" s="23" t="s">
        <v>13368</v>
      </c>
      <c r="O1258" s="23" t="s">
        <v>11990</v>
      </c>
      <c r="P1258" s="3">
        <v>41261</v>
      </c>
      <c r="Q1258" s="37" t="s">
        <v>458</v>
      </c>
      <c r="R1258" s="23" t="s">
        <v>11761</v>
      </c>
      <c r="S1258" s="23" t="s">
        <v>11762</v>
      </c>
      <c r="T1258" s="37" t="s">
        <v>15024</v>
      </c>
      <c r="U1258" t="s">
        <v>15227</v>
      </c>
      <c r="V1258" s="237">
        <v>19</v>
      </c>
      <c r="W1258">
        <v>54</v>
      </c>
      <c r="X1258">
        <v>12</v>
      </c>
      <c r="Y1258">
        <v>50</v>
      </c>
      <c r="Z1258">
        <v>43</v>
      </c>
      <c r="AA1258">
        <v>30</v>
      </c>
      <c r="AC1258" s="26" t="str">
        <f t="shared" si="38"/>
        <v>19º54'12''</v>
      </c>
      <c r="AD1258" s="26" t="str">
        <f t="shared" si="39"/>
        <v>50º43'30''</v>
      </c>
    </row>
    <row r="1259" spans="1:30" ht="18" customHeight="1">
      <c r="A1259" s="23">
        <v>4545</v>
      </c>
      <c r="B1259" s="23">
        <v>4545</v>
      </c>
      <c r="C1259" s="3">
        <v>41176</v>
      </c>
      <c r="D1259" s="3">
        <v>41221</v>
      </c>
      <c r="E1259" s="23" t="s">
        <v>1321</v>
      </c>
      <c r="F1259" s="23" t="s">
        <v>1322</v>
      </c>
      <c r="G1259" s="23" t="s">
        <v>189</v>
      </c>
      <c r="H1259" s="23" t="s">
        <v>13369</v>
      </c>
      <c r="I1259" s="3">
        <v>41197</v>
      </c>
      <c r="J1259" s="23" t="s">
        <v>8036</v>
      </c>
      <c r="K1259" s="23" t="s">
        <v>8037</v>
      </c>
      <c r="L1259" s="23" t="s">
        <v>4301</v>
      </c>
      <c r="M1259" s="23" t="s">
        <v>8038</v>
      </c>
      <c r="N1259" s="23" t="s">
        <v>13370</v>
      </c>
      <c r="O1259" s="23" t="s">
        <v>11990</v>
      </c>
      <c r="P1259" s="3">
        <v>41262</v>
      </c>
      <c r="Q1259" s="37" t="s">
        <v>458</v>
      </c>
      <c r="R1259" s="23" t="s">
        <v>13371</v>
      </c>
      <c r="S1259" s="23" t="s">
        <v>11763</v>
      </c>
      <c r="T1259" s="37" t="s">
        <v>15024</v>
      </c>
      <c r="U1259" s="37" t="s">
        <v>15314</v>
      </c>
      <c r="V1259" s="237">
        <v>19</v>
      </c>
      <c r="W1259">
        <v>40</v>
      </c>
      <c r="X1259">
        <v>48</v>
      </c>
      <c r="Y1259">
        <v>50</v>
      </c>
      <c r="Z1259">
        <v>53</v>
      </c>
      <c r="AA1259">
        <v>30</v>
      </c>
      <c r="AC1259" s="26" t="str">
        <f t="shared" si="38"/>
        <v>19º40'48''</v>
      </c>
      <c r="AD1259" s="26" t="str">
        <f t="shared" si="39"/>
        <v>50º53'30''</v>
      </c>
    </row>
    <row r="1260" spans="1:30" ht="18" customHeight="1">
      <c r="A1260" s="23">
        <v>4546</v>
      </c>
      <c r="B1260" s="23">
        <v>4546</v>
      </c>
      <c r="C1260" s="3">
        <v>41176</v>
      </c>
      <c r="D1260" s="3">
        <v>41221</v>
      </c>
      <c r="E1260" s="23" t="s">
        <v>1321</v>
      </c>
      <c r="F1260" s="23" t="s">
        <v>14269</v>
      </c>
      <c r="G1260" s="23" t="s">
        <v>189</v>
      </c>
      <c r="H1260" s="23" t="s">
        <v>17265</v>
      </c>
      <c r="I1260" s="3">
        <v>41197</v>
      </c>
      <c r="J1260" s="23" t="s">
        <v>8039</v>
      </c>
      <c r="K1260" s="23" t="s">
        <v>8040</v>
      </c>
      <c r="L1260" s="23" t="s">
        <v>4301</v>
      </c>
      <c r="M1260" s="23" t="s">
        <v>8041</v>
      </c>
      <c r="N1260" s="23" t="s">
        <v>17266</v>
      </c>
      <c r="O1260" s="23" t="s">
        <v>15547</v>
      </c>
      <c r="P1260" s="23">
        <v>41381</v>
      </c>
      <c r="Q1260" s="37" t="s">
        <v>13684</v>
      </c>
      <c r="R1260" s="23" t="s">
        <v>17267</v>
      </c>
      <c r="S1260" s="23" t="s">
        <v>11764</v>
      </c>
      <c r="T1260" s="37" t="s">
        <v>15024</v>
      </c>
      <c r="U1260" s="37" t="s">
        <v>16028</v>
      </c>
      <c r="V1260" s="237">
        <v>19</v>
      </c>
      <c r="W1260" s="23">
        <v>34</v>
      </c>
      <c r="X1260" s="23">
        <v>27</v>
      </c>
      <c r="Y1260" s="23">
        <v>50</v>
      </c>
      <c r="Z1260" s="23">
        <v>45</v>
      </c>
      <c r="AA1260" s="23">
        <v>34</v>
      </c>
      <c r="AC1260" s="26" t="str">
        <f t="shared" si="38"/>
        <v>19º34'27''</v>
      </c>
      <c r="AD1260" s="26" t="str">
        <f t="shared" si="39"/>
        <v>50º45'34''</v>
      </c>
    </row>
    <row r="1261" spans="1:30" ht="18" customHeight="1">
      <c r="A1261" s="23">
        <v>4547</v>
      </c>
      <c r="B1261" s="23">
        <v>4547</v>
      </c>
      <c r="C1261" s="3">
        <v>41176</v>
      </c>
      <c r="D1261" s="3">
        <v>41221</v>
      </c>
      <c r="E1261" s="23" t="s">
        <v>1330</v>
      </c>
      <c r="F1261" s="23" t="s">
        <v>1322</v>
      </c>
      <c r="G1261" s="23" t="s">
        <v>8042</v>
      </c>
      <c r="H1261" s="23" t="s">
        <v>458</v>
      </c>
      <c r="I1261" s="3">
        <v>41197</v>
      </c>
      <c r="J1261" s="23" t="s">
        <v>8043</v>
      </c>
      <c r="K1261" s="23" t="s">
        <v>8044</v>
      </c>
      <c r="L1261" s="23" t="s">
        <v>8045</v>
      </c>
      <c r="M1261" s="23" t="s">
        <v>8046</v>
      </c>
      <c r="N1261" s="23" t="s">
        <v>458</v>
      </c>
      <c r="O1261" s="23" t="s">
        <v>458</v>
      </c>
      <c r="P1261" s="23" t="s">
        <v>458</v>
      </c>
      <c r="Q1261" s="37" t="s">
        <v>13804</v>
      </c>
      <c r="R1261" s="23" t="s">
        <v>458</v>
      </c>
      <c r="S1261" s="23" t="s">
        <v>11765</v>
      </c>
      <c r="T1261" s="37" t="s">
        <v>15024</v>
      </c>
      <c r="U1261" s="37" t="s">
        <v>458</v>
      </c>
      <c r="V1261" s="237" t="s">
        <v>458</v>
      </c>
      <c r="W1261" s="23" t="s">
        <v>458</v>
      </c>
      <c r="X1261" s="23" t="s">
        <v>458</v>
      </c>
      <c r="Y1261" s="23" t="s">
        <v>458</v>
      </c>
      <c r="Z1261" s="23" t="s">
        <v>458</v>
      </c>
      <c r="AA1261" s="23" t="s">
        <v>458</v>
      </c>
      <c r="AC1261" s="26" t="str">
        <f t="shared" si="38"/>
        <v>-º-'-''</v>
      </c>
      <c r="AD1261" s="26" t="str">
        <f t="shared" si="39"/>
        <v>-º-'-''</v>
      </c>
    </row>
    <row r="1262" spans="1:30" ht="18" customHeight="1">
      <c r="A1262" s="23">
        <v>4548</v>
      </c>
      <c r="B1262" s="23">
        <v>4548</v>
      </c>
      <c r="C1262" s="3">
        <v>41176</v>
      </c>
      <c r="D1262" s="3">
        <v>41221</v>
      </c>
      <c r="E1262" s="23" t="s">
        <v>1321</v>
      </c>
      <c r="F1262" s="23" t="s">
        <v>1322</v>
      </c>
      <c r="G1262" s="23" t="s">
        <v>7865</v>
      </c>
      <c r="H1262" s="23" t="s">
        <v>15587</v>
      </c>
      <c r="I1262" s="3">
        <v>41197</v>
      </c>
      <c r="J1262" s="23" t="s">
        <v>8047</v>
      </c>
      <c r="K1262" s="23" t="s">
        <v>8048</v>
      </c>
      <c r="L1262" s="23" t="s">
        <v>8049</v>
      </c>
      <c r="M1262" s="23" t="s">
        <v>8050</v>
      </c>
      <c r="N1262" s="23" t="s">
        <v>15588</v>
      </c>
      <c r="O1262" s="23" t="s">
        <v>13272</v>
      </c>
      <c r="P1262" s="23">
        <v>41332</v>
      </c>
      <c r="Q1262" s="37" t="s">
        <v>458</v>
      </c>
      <c r="R1262" s="23" t="s">
        <v>15589</v>
      </c>
      <c r="S1262" s="23" t="s">
        <v>11766</v>
      </c>
      <c r="T1262" s="37" t="s">
        <v>15024</v>
      </c>
      <c r="U1262" s="37" t="s">
        <v>15043</v>
      </c>
      <c r="V1262" s="237">
        <v>22</v>
      </c>
      <c r="W1262">
        <v>0</v>
      </c>
      <c r="X1262">
        <v>11</v>
      </c>
      <c r="Y1262">
        <v>43</v>
      </c>
      <c r="Z1262">
        <v>3</v>
      </c>
      <c r="AA1262">
        <v>29</v>
      </c>
      <c r="AC1262" s="26" t="str">
        <f t="shared" si="38"/>
        <v>22º0'11''</v>
      </c>
      <c r="AD1262" s="26" t="str">
        <f t="shared" si="39"/>
        <v>43º3'29''</v>
      </c>
    </row>
    <row r="1263" spans="1:30" ht="18" customHeight="1">
      <c r="A1263" s="23">
        <v>4549</v>
      </c>
      <c r="B1263" s="23">
        <v>4549</v>
      </c>
      <c r="C1263" s="3">
        <v>41176</v>
      </c>
      <c r="D1263" s="3">
        <v>41338</v>
      </c>
      <c r="E1263" s="23" t="s">
        <v>1321</v>
      </c>
      <c r="F1263" s="23" t="s">
        <v>1322</v>
      </c>
      <c r="G1263" s="23" t="s">
        <v>7865</v>
      </c>
      <c r="H1263" s="23" t="s">
        <v>15590</v>
      </c>
      <c r="I1263" s="3">
        <v>41290</v>
      </c>
      <c r="J1263" s="23" t="s">
        <v>8047</v>
      </c>
      <c r="K1263" s="23" t="s">
        <v>8051</v>
      </c>
      <c r="L1263" s="23" t="s">
        <v>7868</v>
      </c>
      <c r="M1263" s="23" t="s">
        <v>8052</v>
      </c>
      <c r="N1263" s="23" t="s">
        <v>15591</v>
      </c>
      <c r="O1263" s="23" t="s">
        <v>458</v>
      </c>
      <c r="P1263" s="23">
        <v>41332</v>
      </c>
      <c r="Q1263" s="37" t="s">
        <v>14747</v>
      </c>
      <c r="R1263" s="23" t="s">
        <v>15592</v>
      </c>
      <c r="S1263" s="23" t="s">
        <v>11767</v>
      </c>
      <c r="T1263" s="37" t="s">
        <v>15024</v>
      </c>
      <c r="U1263" s="37" t="s">
        <v>15593</v>
      </c>
      <c r="V1263" s="237">
        <v>22</v>
      </c>
      <c r="W1263">
        <v>0</v>
      </c>
      <c r="X1263">
        <v>7</v>
      </c>
      <c r="Y1263">
        <v>42</v>
      </c>
      <c r="Z1263">
        <v>56</v>
      </c>
      <c r="AA1263">
        <v>12</v>
      </c>
      <c r="AC1263" s="26" t="str">
        <f t="shared" si="38"/>
        <v>22º0'7''</v>
      </c>
      <c r="AD1263" s="26" t="str">
        <f t="shared" si="39"/>
        <v>42º56'12''</v>
      </c>
    </row>
    <row r="1264" spans="1:30" ht="18" customHeight="1">
      <c r="A1264" s="23">
        <v>4550</v>
      </c>
      <c r="B1264" s="23">
        <v>4550</v>
      </c>
      <c r="C1264" s="3">
        <v>41176</v>
      </c>
      <c r="D1264" s="3">
        <v>41221</v>
      </c>
      <c r="E1264" s="23" t="s">
        <v>1321</v>
      </c>
      <c r="F1264" s="23" t="s">
        <v>1322</v>
      </c>
      <c r="G1264" s="23" t="s">
        <v>1840</v>
      </c>
      <c r="H1264" s="23" t="s">
        <v>12297</v>
      </c>
      <c r="I1264" s="3">
        <v>41180</v>
      </c>
      <c r="J1264" s="23" t="s">
        <v>8053</v>
      </c>
      <c r="K1264" s="23" t="s">
        <v>8054</v>
      </c>
      <c r="L1264" s="23" t="s">
        <v>4453</v>
      </c>
      <c r="M1264" s="23" t="s">
        <v>1039</v>
      </c>
      <c r="N1264" s="23" t="s">
        <v>12298</v>
      </c>
      <c r="O1264" s="23" t="s">
        <v>6324</v>
      </c>
      <c r="P1264" s="3">
        <v>41253</v>
      </c>
      <c r="Q1264" s="37" t="s">
        <v>458</v>
      </c>
      <c r="R1264" s="23" t="s">
        <v>12299</v>
      </c>
      <c r="S1264" s="23" t="s">
        <v>11768</v>
      </c>
      <c r="T1264" s="37" t="s">
        <v>15024</v>
      </c>
      <c r="U1264" t="s">
        <v>15116</v>
      </c>
      <c r="V1264" s="237">
        <v>21</v>
      </c>
      <c r="W1264">
        <v>30</v>
      </c>
      <c r="X1264">
        <v>45</v>
      </c>
      <c r="Y1264">
        <v>46</v>
      </c>
      <c r="Z1264">
        <v>11</v>
      </c>
      <c r="AA1264">
        <v>25</v>
      </c>
      <c r="AC1264" s="26" t="str">
        <f t="shared" si="38"/>
        <v>21º30'45''</v>
      </c>
      <c r="AD1264" s="26" t="str">
        <f t="shared" si="39"/>
        <v>46º11'25''</v>
      </c>
    </row>
    <row r="1265" spans="1:30" ht="18" customHeight="1">
      <c r="A1265" s="23">
        <v>4551</v>
      </c>
      <c r="B1265" s="23">
        <v>4551</v>
      </c>
      <c r="C1265" s="3">
        <v>41176</v>
      </c>
      <c r="D1265" s="3">
        <v>41221</v>
      </c>
      <c r="E1265" s="23" t="s">
        <v>1321</v>
      </c>
      <c r="F1265" s="23" t="s">
        <v>1322</v>
      </c>
      <c r="G1265" s="23" t="s">
        <v>7923</v>
      </c>
      <c r="H1265" s="23" t="s">
        <v>15835</v>
      </c>
      <c r="I1265" s="3">
        <v>41296</v>
      </c>
      <c r="J1265" s="23" t="s">
        <v>8055</v>
      </c>
      <c r="K1265" s="23" t="s">
        <v>14285</v>
      </c>
      <c r="L1265" s="23" t="s">
        <v>7926</v>
      </c>
      <c r="M1265" s="23" t="s">
        <v>8056</v>
      </c>
      <c r="N1265" s="23" t="s">
        <v>15903</v>
      </c>
      <c r="O1265" s="23" t="s">
        <v>13267</v>
      </c>
      <c r="P1265" s="23">
        <v>41347</v>
      </c>
      <c r="Q1265" s="37" t="s">
        <v>458</v>
      </c>
      <c r="R1265" s="23" t="s">
        <v>15836</v>
      </c>
      <c r="S1265" s="23" t="s">
        <v>11769</v>
      </c>
      <c r="T1265" s="37" t="s">
        <v>15024</v>
      </c>
      <c r="U1265" s="37" t="s">
        <v>15116</v>
      </c>
      <c r="V1265" s="237">
        <v>20</v>
      </c>
      <c r="W1265" s="23">
        <v>43</v>
      </c>
      <c r="X1265" s="23">
        <v>5</v>
      </c>
      <c r="Y1265" s="23">
        <v>42</v>
      </c>
      <c r="Z1265" s="23">
        <v>25</v>
      </c>
      <c r="AA1265" s="23">
        <v>7</v>
      </c>
      <c r="AC1265" s="26" t="str">
        <f t="shared" si="38"/>
        <v>20º43'5''</v>
      </c>
      <c r="AD1265" s="26" t="str">
        <f t="shared" si="39"/>
        <v>42º25'7''</v>
      </c>
    </row>
    <row r="1266" spans="1:30" ht="18" customHeight="1">
      <c r="A1266" s="23">
        <v>4552</v>
      </c>
      <c r="B1266" s="23">
        <v>4552</v>
      </c>
      <c r="C1266" s="3">
        <v>41176</v>
      </c>
      <c r="D1266" s="3">
        <v>41221</v>
      </c>
      <c r="E1266" s="23" t="s">
        <v>1321</v>
      </c>
      <c r="F1266" s="23" t="s">
        <v>1322</v>
      </c>
      <c r="G1266" s="23" t="s">
        <v>7923</v>
      </c>
      <c r="H1266" s="23" t="s">
        <v>15837</v>
      </c>
      <c r="I1266" s="3">
        <v>41180</v>
      </c>
      <c r="J1266" s="23" t="s">
        <v>8057</v>
      </c>
      <c r="K1266" s="23" t="s">
        <v>8058</v>
      </c>
      <c r="L1266" s="23" t="s">
        <v>7926</v>
      </c>
      <c r="M1266" s="23" t="s">
        <v>8056</v>
      </c>
      <c r="N1266" s="23" t="s">
        <v>15904</v>
      </c>
      <c r="O1266" s="23" t="s">
        <v>13828</v>
      </c>
      <c r="P1266" s="23">
        <v>41347</v>
      </c>
      <c r="Q1266" s="37" t="s">
        <v>458</v>
      </c>
      <c r="R1266" s="23" t="s">
        <v>15838</v>
      </c>
      <c r="S1266" s="23" t="s">
        <v>11770</v>
      </c>
      <c r="T1266" s="37" t="s">
        <v>15024</v>
      </c>
      <c r="U1266" s="37" t="s">
        <v>15234</v>
      </c>
      <c r="V1266" s="237">
        <v>20</v>
      </c>
      <c r="W1266" s="23">
        <v>43</v>
      </c>
      <c r="X1266" s="23">
        <v>5</v>
      </c>
      <c r="Y1266" s="23">
        <v>42</v>
      </c>
      <c r="Z1266" s="23">
        <v>25</v>
      </c>
      <c r="AA1266" s="23">
        <v>5</v>
      </c>
      <c r="AC1266" s="26" t="str">
        <f t="shared" si="38"/>
        <v>20º43'5''</v>
      </c>
      <c r="AD1266" s="26" t="str">
        <f t="shared" si="39"/>
        <v>42º25'5''</v>
      </c>
    </row>
    <row r="1267" spans="1:30" ht="18" customHeight="1">
      <c r="A1267" s="23" t="s">
        <v>14286</v>
      </c>
      <c r="B1267" s="23">
        <v>4553</v>
      </c>
      <c r="C1267" s="3">
        <v>41176</v>
      </c>
      <c r="D1267" s="3">
        <v>41221</v>
      </c>
      <c r="E1267" s="23" t="s">
        <v>1385</v>
      </c>
      <c r="F1267" s="23" t="s">
        <v>1322</v>
      </c>
      <c r="G1267" s="23" t="s">
        <v>7923</v>
      </c>
      <c r="H1267" s="23" t="s">
        <v>458</v>
      </c>
      <c r="I1267" s="3">
        <v>41180</v>
      </c>
      <c r="J1267" s="23" t="s">
        <v>8057</v>
      </c>
      <c r="K1267" s="23" t="s">
        <v>8059</v>
      </c>
      <c r="L1267" s="23" t="s">
        <v>7926</v>
      </c>
      <c r="M1267" s="23" t="s">
        <v>8060</v>
      </c>
      <c r="N1267" s="23" t="s">
        <v>458</v>
      </c>
      <c r="O1267" s="23" t="s">
        <v>458</v>
      </c>
      <c r="P1267" s="23" t="s">
        <v>458</v>
      </c>
      <c r="Q1267" s="37" t="s">
        <v>14287</v>
      </c>
      <c r="R1267" s="23" t="s">
        <v>458</v>
      </c>
      <c r="S1267" s="23" t="s">
        <v>11771</v>
      </c>
      <c r="T1267" s="37" t="s">
        <v>15024</v>
      </c>
      <c r="U1267" s="37" t="s">
        <v>458</v>
      </c>
      <c r="V1267" s="237" t="s">
        <v>458</v>
      </c>
      <c r="W1267" s="23" t="s">
        <v>458</v>
      </c>
      <c r="X1267" s="23" t="s">
        <v>458</v>
      </c>
      <c r="Y1267" s="23" t="s">
        <v>458</v>
      </c>
      <c r="Z1267" s="23" t="s">
        <v>458</v>
      </c>
      <c r="AA1267" s="23" t="s">
        <v>458</v>
      </c>
      <c r="AC1267" s="26" t="str">
        <f t="shared" si="38"/>
        <v>-º-'-''</v>
      </c>
      <c r="AD1267" s="26" t="str">
        <f t="shared" si="39"/>
        <v>-º-'-''</v>
      </c>
    </row>
    <row r="1268" spans="1:30" ht="18" customHeight="1">
      <c r="A1268" s="23">
        <v>4554</v>
      </c>
      <c r="B1268" s="23">
        <v>4554</v>
      </c>
      <c r="C1268" s="3">
        <v>41176</v>
      </c>
      <c r="D1268" s="3">
        <v>41222</v>
      </c>
      <c r="E1268" s="23" t="s">
        <v>1321</v>
      </c>
      <c r="F1268" s="23" t="s">
        <v>1322</v>
      </c>
      <c r="G1268" s="23" t="s">
        <v>7923</v>
      </c>
      <c r="H1268" s="23" t="s">
        <v>15839</v>
      </c>
      <c r="I1268" s="3">
        <v>41296</v>
      </c>
      <c r="J1268" s="23" t="s">
        <v>8061</v>
      </c>
      <c r="K1268" s="23" t="s">
        <v>14288</v>
      </c>
      <c r="L1268" s="23" t="s">
        <v>7926</v>
      </c>
      <c r="M1268" s="23" t="s">
        <v>8598</v>
      </c>
      <c r="N1268" s="23" t="s">
        <v>15840</v>
      </c>
      <c r="O1268" s="23" t="s">
        <v>13828</v>
      </c>
      <c r="P1268" s="23">
        <v>41345</v>
      </c>
      <c r="Q1268" s="37" t="s">
        <v>8599</v>
      </c>
      <c r="R1268" s="23" t="s">
        <v>15841</v>
      </c>
      <c r="S1268" s="23" t="s">
        <v>11772</v>
      </c>
      <c r="T1268" t="s">
        <v>15024</v>
      </c>
      <c r="U1268" s="37" t="s">
        <v>15234</v>
      </c>
      <c r="V1268" s="237">
        <v>20</v>
      </c>
      <c r="W1268" s="23">
        <v>43</v>
      </c>
      <c r="X1268" s="23">
        <v>13</v>
      </c>
      <c r="Y1268" s="23">
        <v>42</v>
      </c>
      <c r="Z1268" s="23">
        <v>16</v>
      </c>
      <c r="AA1268" s="23">
        <v>12</v>
      </c>
      <c r="AC1268" s="26" t="str">
        <f t="shared" si="38"/>
        <v>20º43'13''</v>
      </c>
      <c r="AD1268" s="26" t="str">
        <f t="shared" si="39"/>
        <v>42º16'12''</v>
      </c>
    </row>
    <row r="1269" spans="1:30" ht="18" customHeight="1">
      <c r="A1269" s="23">
        <v>4555</v>
      </c>
      <c r="B1269" s="23">
        <v>4555</v>
      </c>
      <c r="C1269" s="3">
        <v>41176</v>
      </c>
      <c r="D1269" s="3">
        <v>41221</v>
      </c>
      <c r="E1269" s="23" t="s">
        <v>1321</v>
      </c>
      <c r="F1269" s="23" t="s">
        <v>1322</v>
      </c>
      <c r="G1269" s="23" t="s">
        <v>7923</v>
      </c>
      <c r="H1269" s="23" t="s">
        <v>15905</v>
      </c>
      <c r="I1269" s="3">
        <v>41180</v>
      </c>
      <c r="J1269" s="23" t="s">
        <v>8062</v>
      </c>
      <c r="K1269" s="23" t="s">
        <v>8063</v>
      </c>
      <c r="L1269" s="23" t="s">
        <v>7926</v>
      </c>
      <c r="M1269" s="23" t="s">
        <v>8064</v>
      </c>
      <c r="N1269" s="23" t="s">
        <v>15906</v>
      </c>
      <c r="O1269" s="23" t="s">
        <v>13272</v>
      </c>
      <c r="P1269" s="23">
        <v>41347</v>
      </c>
      <c r="Q1269" s="37" t="s">
        <v>458</v>
      </c>
      <c r="R1269" s="23" t="s">
        <v>15907</v>
      </c>
      <c r="S1269" s="23" t="s">
        <v>11773</v>
      </c>
      <c r="T1269" s="37" t="s">
        <v>15024</v>
      </c>
      <c r="U1269" s="37" t="s">
        <v>15043</v>
      </c>
      <c r="V1269" s="237">
        <v>20</v>
      </c>
      <c r="W1269" s="23">
        <v>39</v>
      </c>
      <c r="X1269" s="23">
        <v>6</v>
      </c>
      <c r="Y1269" s="23">
        <v>42</v>
      </c>
      <c r="Z1269" s="23">
        <v>17</v>
      </c>
      <c r="AA1269" s="23">
        <v>9</v>
      </c>
      <c r="AC1269" s="26" t="str">
        <f t="shared" si="38"/>
        <v>20º39'6''</v>
      </c>
      <c r="AD1269" s="26" t="str">
        <f t="shared" si="39"/>
        <v>42º17'9''</v>
      </c>
    </row>
    <row r="1270" spans="1:30" ht="18" customHeight="1">
      <c r="A1270" s="23">
        <v>4556</v>
      </c>
      <c r="B1270" s="23">
        <v>4556</v>
      </c>
      <c r="C1270" s="3">
        <v>41176</v>
      </c>
      <c r="D1270" s="3">
        <v>41400</v>
      </c>
      <c r="E1270" s="23" t="s">
        <v>1385</v>
      </c>
      <c r="F1270" s="23" t="s">
        <v>1322</v>
      </c>
      <c r="G1270" s="23" t="s">
        <v>7923</v>
      </c>
      <c r="H1270" s="23" t="s">
        <v>458</v>
      </c>
      <c r="I1270" s="3">
        <v>41292</v>
      </c>
      <c r="J1270" s="23" t="s">
        <v>12950</v>
      </c>
      <c r="K1270" s="23" t="s">
        <v>22049</v>
      </c>
      <c r="L1270" s="23" t="s">
        <v>7926</v>
      </c>
      <c r="M1270" s="23" t="s">
        <v>8064</v>
      </c>
      <c r="N1270" s="23" t="s">
        <v>458</v>
      </c>
      <c r="O1270" s="23" t="s">
        <v>458</v>
      </c>
      <c r="P1270" s="23" t="s">
        <v>458</v>
      </c>
      <c r="Q1270" s="37" t="s">
        <v>22050</v>
      </c>
      <c r="R1270" s="23" t="s">
        <v>458</v>
      </c>
      <c r="S1270" s="23" t="s">
        <v>11774</v>
      </c>
      <c r="T1270" t="s">
        <v>15024</v>
      </c>
      <c r="U1270" s="37" t="s">
        <v>458</v>
      </c>
      <c r="V1270" s="237" t="s">
        <v>458</v>
      </c>
      <c r="W1270" s="23" t="s">
        <v>458</v>
      </c>
      <c r="X1270" s="23" t="s">
        <v>458</v>
      </c>
      <c r="Y1270" s="23" t="s">
        <v>458</v>
      </c>
      <c r="Z1270" s="23" t="s">
        <v>458</v>
      </c>
      <c r="AA1270" s="23" t="s">
        <v>458</v>
      </c>
      <c r="AC1270" s="26" t="str">
        <f t="shared" si="38"/>
        <v>-º-'-''</v>
      </c>
      <c r="AD1270" s="26" t="str">
        <f t="shared" si="39"/>
        <v>-º-'-''</v>
      </c>
    </row>
    <row r="1271" spans="1:30" ht="18" customHeight="1">
      <c r="A1271" s="23">
        <v>4557</v>
      </c>
      <c r="B1271" s="23">
        <v>4557</v>
      </c>
      <c r="C1271" s="3">
        <v>41176</v>
      </c>
      <c r="D1271" s="3">
        <v>41221</v>
      </c>
      <c r="E1271" s="23" t="s">
        <v>1321</v>
      </c>
      <c r="F1271" s="23" t="s">
        <v>1322</v>
      </c>
      <c r="G1271" s="23" t="s">
        <v>7923</v>
      </c>
      <c r="H1271" s="23" t="s">
        <v>15842</v>
      </c>
      <c r="I1271" s="3">
        <v>41180</v>
      </c>
      <c r="J1271" s="23" t="s">
        <v>8065</v>
      </c>
      <c r="K1271" s="23" t="s">
        <v>8066</v>
      </c>
      <c r="L1271" s="23" t="s">
        <v>7926</v>
      </c>
      <c r="M1271" s="23" t="s">
        <v>8067</v>
      </c>
      <c r="N1271" s="23" t="s">
        <v>15843</v>
      </c>
      <c r="O1271" s="23" t="s">
        <v>15829</v>
      </c>
      <c r="P1271" s="23">
        <v>41345</v>
      </c>
      <c r="Q1271" s="37" t="s">
        <v>458</v>
      </c>
      <c r="R1271" s="23" t="s">
        <v>15844</v>
      </c>
      <c r="S1271" s="23" t="s">
        <v>11775</v>
      </c>
      <c r="T1271" s="37" t="s">
        <v>15024</v>
      </c>
      <c r="U1271" s="37" t="s">
        <v>15116</v>
      </c>
      <c r="V1271" s="237">
        <v>20</v>
      </c>
      <c r="W1271" s="23">
        <v>43</v>
      </c>
      <c r="X1271" s="23">
        <v>12</v>
      </c>
      <c r="Y1271" s="23">
        <v>42</v>
      </c>
      <c r="Z1271" s="23">
        <v>16</v>
      </c>
      <c r="AA1271" s="23">
        <v>12</v>
      </c>
      <c r="AC1271" s="26" t="str">
        <f t="shared" si="38"/>
        <v>20º43'12''</v>
      </c>
      <c r="AD1271" s="26" t="str">
        <f t="shared" si="39"/>
        <v>42º16'12''</v>
      </c>
    </row>
    <row r="1272" spans="1:30" ht="18" customHeight="1">
      <c r="A1272" s="23">
        <v>4560</v>
      </c>
      <c r="B1272" s="23">
        <v>4560</v>
      </c>
      <c r="C1272" s="3">
        <v>41176</v>
      </c>
      <c r="D1272" s="3">
        <v>41222</v>
      </c>
      <c r="E1272" s="23" t="s">
        <v>1321</v>
      </c>
      <c r="F1272" s="23" t="s">
        <v>1322</v>
      </c>
      <c r="G1272" s="23" t="s">
        <v>8068</v>
      </c>
      <c r="H1272" s="23" t="s">
        <v>14289</v>
      </c>
      <c r="I1272" s="3">
        <v>41213</v>
      </c>
      <c r="J1272" s="23" t="s">
        <v>8069</v>
      </c>
      <c r="K1272" s="23" t="s">
        <v>8751</v>
      </c>
      <c r="L1272" s="23" t="s">
        <v>8070</v>
      </c>
      <c r="M1272" s="23" t="s">
        <v>8715</v>
      </c>
      <c r="N1272" s="23" t="s">
        <v>14290</v>
      </c>
      <c r="O1272" s="23" t="s">
        <v>11990</v>
      </c>
      <c r="P1272" s="23">
        <v>41288</v>
      </c>
      <c r="Q1272" s="37" t="s">
        <v>8716</v>
      </c>
      <c r="R1272" s="23" t="s">
        <v>14291</v>
      </c>
      <c r="S1272" s="23" t="s">
        <v>11776</v>
      </c>
      <c r="T1272" t="s">
        <v>15024</v>
      </c>
      <c r="U1272" s="37" t="s">
        <v>15116</v>
      </c>
      <c r="V1272" s="237">
        <v>19</v>
      </c>
      <c r="W1272">
        <v>2</v>
      </c>
      <c r="X1272">
        <v>38</v>
      </c>
      <c r="Y1272">
        <v>47</v>
      </c>
      <c r="Z1272">
        <v>55</v>
      </c>
      <c r="AA1272">
        <v>8</v>
      </c>
      <c r="AC1272" s="26" t="str">
        <f t="shared" si="38"/>
        <v>19º2'38''</v>
      </c>
      <c r="AD1272" s="26" t="str">
        <f t="shared" si="39"/>
        <v>47º55'8''</v>
      </c>
    </row>
    <row r="1273" spans="1:30" ht="18" customHeight="1">
      <c r="A1273" s="23">
        <v>4561</v>
      </c>
      <c r="B1273" s="23">
        <v>4561</v>
      </c>
      <c r="C1273" s="3">
        <v>41176</v>
      </c>
      <c r="D1273" s="3">
        <v>41222</v>
      </c>
      <c r="E1273" s="23" t="s">
        <v>1321</v>
      </c>
      <c r="F1273" s="23" t="s">
        <v>1322</v>
      </c>
      <c r="G1273" s="23" t="s">
        <v>8068</v>
      </c>
      <c r="H1273" s="23" t="s">
        <v>14292</v>
      </c>
      <c r="I1273" s="3">
        <v>41213</v>
      </c>
      <c r="J1273" s="23" t="s">
        <v>8071</v>
      </c>
      <c r="K1273" s="23" t="s">
        <v>8072</v>
      </c>
      <c r="L1273" s="23" t="s">
        <v>8070</v>
      </c>
      <c r="M1273" s="23" t="s">
        <v>8073</v>
      </c>
      <c r="N1273" s="23" t="s">
        <v>14293</v>
      </c>
      <c r="O1273" s="23" t="s">
        <v>11990</v>
      </c>
      <c r="P1273" s="23">
        <v>41288</v>
      </c>
      <c r="Q1273" s="37" t="s">
        <v>8717</v>
      </c>
      <c r="R1273" s="23" t="s">
        <v>14294</v>
      </c>
      <c r="S1273" s="23" t="s">
        <v>11777</v>
      </c>
      <c r="T1273" t="s">
        <v>15024</v>
      </c>
      <c r="U1273" s="37" t="s">
        <v>15116</v>
      </c>
      <c r="V1273" s="237">
        <v>19</v>
      </c>
      <c r="W1273">
        <v>2</v>
      </c>
      <c r="X1273">
        <v>38</v>
      </c>
      <c r="Y1273">
        <v>47</v>
      </c>
      <c r="Z1273">
        <v>55</v>
      </c>
      <c r="AA1273">
        <v>8</v>
      </c>
      <c r="AC1273" s="26" t="str">
        <f t="shared" si="38"/>
        <v>19º2'38''</v>
      </c>
      <c r="AD1273" s="26" t="str">
        <f t="shared" si="39"/>
        <v>47º55'8''</v>
      </c>
    </row>
    <row r="1274" spans="1:30" ht="18" customHeight="1">
      <c r="A1274" s="23">
        <v>4562</v>
      </c>
      <c r="B1274" s="23">
        <v>4562</v>
      </c>
      <c r="C1274" s="3">
        <v>41176</v>
      </c>
      <c r="D1274" s="3">
        <v>41221</v>
      </c>
      <c r="E1274" s="23" t="s">
        <v>1321</v>
      </c>
      <c r="F1274" s="23" t="s">
        <v>1322</v>
      </c>
      <c r="G1274" s="23" t="s">
        <v>8074</v>
      </c>
      <c r="H1274" s="23" t="s">
        <v>16101</v>
      </c>
      <c r="I1274" s="3">
        <v>41197</v>
      </c>
      <c r="J1274" s="23" t="s">
        <v>8075</v>
      </c>
      <c r="K1274" s="23" t="s">
        <v>8076</v>
      </c>
      <c r="L1274" s="23" t="s">
        <v>8077</v>
      </c>
      <c r="M1274" s="23" t="s">
        <v>8078</v>
      </c>
      <c r="N1274" s="23" t="s">
        <v>16158</v>
      </c>
      <c r="O1274" s="23" t="s">
        <v>2800</v>
      </c>
      <c r="P1274" s="23">
        <v>41366</v>
      </c>
      <c r="Q1274" s="37" t="s">
        <v>458</v>
      </c>
      <c r="R1274" s="23" t="s">
        <v>16102</v>
      </c>
      <c r="S1274" s="23" t="s">
        <v>11778</v>
      </c>
      <c r="T1274" s="37" t="s">
        <v>15024</v>
      </c>
      <c r="U1274" s="37" t="s">
        <v>16159</v>
      </c>
      <c r="V1274" s="237">
        <v>19</v>
      </c>
      <c r="W1274" s="23">
        <v>47</v>
      </c>
      <c r="X1274" s="23">
        <v>57</v>
      </c>
      <c r="Y1274" s="23">
        <v>41</v>
      </c>
      <c r="Z1274" s="23">
        <v>42</v>
      </c>
      <c r="AA1274" s="23">
        <v>42</v>
      </c>
      <c r="AC1274" s="26" t="str">
        <f t="shared" si="38"/>
        <v>19º47'57''</v>
      </c>
      <c r="AD1274" s="26" t="str">
        <f t="shared" si="39"/>
        <v>41º42'42''</v>
      </c>
    </row>
    <row r="1275" spans="1:30" ht="18" customHeight="1">
      <c r="A1275" s="23" t="s">
        <v>8301</v>
      </c>
      <c r="B1275" s="23">
        <v>4563</v>
      </c>
      <c r="C1275" s="3">
        <v>41176</v>
      </c>
      <c r="D1275" s="3">
        <v>41221</v>
      </c>
      <c r="E1275" s="23" t="s">
        <v>1385</v>
      </c>
      <c r="F1275" s="23" t="s">
        <v>1322</v>
      </c>
      <c r="G1275" s="23" t="s">
        <v>8074</v>
      </c>
      <c r="H1275" s="23" t="s">
        <v>458</v>
      </c>
      <c r="I1275" s="3">
        <v>41197</v>
      </c>
      <c r="J1275" s="23" t="s">
        <v>8075</v>
      </c>
      <c r="K1275" s="23" t="s">
        <v>8079</v>
      </c>
      <c r="L1275" s="23" t="s">
        <v>8077</v>
      </c>
      <c r="M1275" s="23" t="s">
        <v>8078</v>
      </c>
      <c r="N1275" s="23" t="s">
        <v>458</v>
      </c>
      <c r="O1275" s="23" t="s">
        <v>458</v>
      </c>
      <c r="P1275" s="23" t="s">
        <v>458</v>
      </c>
      <c r="Q1275" s="37" t="s">
        <v>458</v>
      </c>
      <c r="R1275" s="23" t="s">
        <v>458</v>
      </c>
      <c r="S1275" s="23" t="s">
        <v>11779</v>
      </c>
      <c r="T1275" s="37" t="s">
        <v>15024</v>
      </c>
      <c r="U1275" s="37" t="s">
        <v>458</v>
      </c>
      <c r="V1275" s="237" t="s">
        <v>458</v>
      </c>
      <c r="W1275" s="23" t="s">
        <v>458</v>
      </c>
      <c r="X1275" s="23" t="s">
        <v>458</v>
      </c>
      <c r="Y1275" s="23" t="s">
        <v>458</v>
      </c>
      <c r="Z1275" s="23" t="s">
        <v>458</v>
      </c>
      <c r="AA1275" s="23" t="s">
        <v>458</v>
      </c>
      <c r="AC1275" s="26" t="str">
        <f t="shared" si="38"/>
        <v>-º-'-''</v>
      </c>
      <c r="AD1275" s="26" t="str">
        <f t="shared" si="39"/>
        <v>-º-'-''</v>
      </c>
    </row>
    <row r="1276" spans="1:30" ht="18" customHeight="1">
      <c r="A1276" s="23">
        <v>4564</v>
      </c>
      <c r="B1276" s="23">
        <v>4564</v>
      </c>
      <c r="C1276" s="3">
        <v>41176</v>
      </c>
      <c r="D1276" s="3">
        <v>41221</v>
      </c>
      <c r="E1276" s="23" t="s">
        <v>1321</v>
      </c>
      <c r="F1276" s="23" t="s">
        <v>1322</v>
      </c>
      <c r="G1276" s="23" t="s">
        <v>8080</v>
      </c>
      <c r="H1276" s="23" t="s">
        <v>12017</v>
      </c>
      <c r="I1276" s="3">
        <v>41197</v>
      </c>
      <c r="J1276" s="23" t="s">
        <v>8081</v>
      </c>
      <c r="K1276" s="23" t="s">
        <v>8082</v>
      </c>
      <c r="L1276" s="23" t="s">
        <v>8083</v>
      </c>
      <c r="M1276" s="23" t="s">
        <v>8084</v>
      </c>
      <c r="N1276" s="23" t="s">
        <v>12123</v>
      </c>
      <c r="O1276" s="23" t="s">
        <v>9612</v>
      </c>
      <c r="P1276" s="3">
        <v>41248</v>
      </c>
      <c r="Q1276" s="37" t="s">
        <v>458</v>
      </c>
      <c r="R1276" s="23" t="s">
        <v>12018</v>
      </c>
      <c r="S1276" s="23" t="s">
        <v>11780</v>
      </c>
      <c r="T1276" s="37" t="s">
        <v>15024</v>
      </c>
      <c r="U1276" t="s">
        <v>15116</v>
      </c>
      <c r="V1276" s="237">
        <v>18</v>
      </c>
      <c r="W1276">
        <v>59</v>
      </c>
      <c r="X1276">
        <v>0</v>
      </c>
      <c r="Y1276">
        <v>47</v>
      </c>
      <c r="Z1276">
        <v>27</v>
      </c>
      <c r="AA1276">
        <v>40</v>
      </c>
      <c r="AC1276" s="26" t="str">
        <f t="shared" si="38"/>
        <v>18º59'0''</v>
      </c>
      <c r="AD1276" s="26" t="str">
        <f t="shared" si="39"/>
        <v>47º27'40''</v>
      </c>
    </row>
    <row r="1277" spans="1:30" ht="18" customHeight="1">
      <c r="A1277" s="23">
        <v>4565</v>
      </c>
      <c r="B1277" s="23">
        <v>4565</v>
      </c>
      <c r="C1277" s="3">
        <v>41176</v>
      </c>
      <c r="D1277" s="3">
        <v>41221</v>
      </c>
      <c r="E1277" s="23" t="s">
        <v>1321</v>
      </c>
      <c r="F1277" s="23" t="s">
        <v>1322</v>
      </c>
      <c r="G1277" s="23" t="s">
        <v>8080</v>
      </c>
      <c r="H1277" s="23" t="s">
        <v>11781</v>
      </c>
      <c r="I1277" s="3">
        <v>41197</v>
      </c>
      <c r="J1277" s="23" t="s">
        <v>8081</v>
      </c>
      <c r="K1277" s="23" t="s">
        <v>15430</v>
      </c>
      <c r="L1277" s="23" t="s">
        <v>8083</v>
      </c>
      <c r="M1277" s="23" t="s">
        <v>8085</v>
      </c>
      <c r="N1277" s="23" t="s">
        <v>12124</v>
      </c>
      <c r="O1277" s="23" t="s">
        <v>11587</v>
      </c>
      <c r="P1277" s="3">
        <v>41249</v>
      </c>
      <c r="Q1277" s="37" t="s">
        <v>458</v>
      </c>
      <c r="R1277" s="23" t="s">
        <v>11782</v>
      </c>
      <c r="S1277" s="23" t="s">
        <v>11783</v>
      </c>
      <c r="T1277" s="37" t="s">
        <v>15024</v>
      </c>
      <c r="U1277" t="s">
        <v>15227</v>
      </c>
      <c r="V1277" s="237">
        <v>18</v>
      </c>
      <c r="W1277">
        <v>59</v>
      </c>
      <c r="X1277">
        <v>7</v>
      </c>
      <c r="Y1277">
        <v>47</v>
      </c>
      <c r="Z1277">
        <v>27</v>
      </c>
      <c r="AA1277">
        <v>54</v>
      </c>
      <c r="AC1277" s="26" t="str">
        <f t="shared" si="38"/>
        <v>18º59'7''</v>
      </c>
      <c r="AD1277" s="26" t="str">
        <f t="shared" si="39"/>
        <v>47º27'54''</v>
      </c>
    </row>
    <row r="1278" spans="1:30" ht="18" customHeight="1">
      <c r="A1278" s="23">
        <v>4566</v>
      </c>
      <c r="B1278" s="23">
        <v>4566</v>
      </c>
      <c r="C1278" s="3">
        <v>41176</v>
      </c>
      <c r="D1278" s="3">
        <v>41221</v>
      </c>
      <c r="E1278" s="23" t="s">
        <v>1321</v>
      </c>
      <c r="F1278" s="23" t="s">
        <v>1322</v>
      </c>
      <c r="G1278" s="23" t="s">
        <v>8080</v>
      </c>
      <c r="H1278" s="23" t="s">
        <v>12019</v>
      </c>
      <c r="I1278" s="3">
        <v>41197</v>
      </c>
      <c r="J1278" s="23" t="s">
        <v>8086</v>
      </c>
      <c r="K1278" s="23" t="s">
        <v>15431</v>
      </c>
      <c r="L1278" s="23" t="s">
        <v>8083</v>
      </c>
      <c r="M1278" s="23" t="s">
        <v>8084</v>
      </c>
      <c r="N1278" s="23" t="s">
        <v>12125</v>
      </c>
      <c r="O1278" s="23" t="s">
        <v>12126</v>
      </c>
      <c r="P1278" s="3">
        <v>41249</v>
      </c>
      <c r="Q1278" s="37" t="s">
        <v>458</v>
      </c>
      <c r="R1278" s="23" t="s">
        <v>12020</v>
      </c>
      <c r="S1278" s="23" t="s">
        <v>11784</v>
      </c>
      <c r="T1278" s="37" t="s">
        <v>15024</v>
      </c>
      <c r="U1278" t="s">
        <v>15159</v>
      </c>
      <c r="V1278" s="237">
        <v>18</v>
      </c>
      <c r="W1278">
        <v>58</v>
      </c>
      <c r="X1278">
        <v>42</v>
      </c>
      <c r="Y1278">
        <v>47</v>
      </c>
      <c r="Z1278">
        <v>27</v>
      </c>
      <c r="AA1278">
        <v>25</v>
      </c>
      <c r="AC1278" s="26" t="str">
        <f t="shared" si="38"/>
        <v>18º58'42''</v>
      </c>
      <c r="AD1278" s="26" t="str">
        <f t="shared" si="39"/>
        <v>47º27'25''</v>
      </c>
    </row>
    <row r="1279" spans="1:30" ht="18" customHeight="1">
      <c r="A1279" s="23">
        <v>4567</v>
      </c>
      <c r="B1279" s="23">
        <v>4567</v>
      </c>
      <c r="C1279" s="3">
        <v>41176</v>
      </c>
      <c r="D1279" s="3">
        <v>41221</v>
      </c>
      <c r="E1279" s="23" t="s">
        <v>1321</v>
      </c>
      <c r="F1279" s="23" t="s">
        <v>1322</v>
      </c>
      <c r="G1279" s="23" t="s">
        <v>8087</v>
      </c>
      <c r="H1279" s="23" t="s">
        <v>9029</v>
      </c>
      <c r="I1279" s="3">
        <v>41197</v>
      </c>
      <c r="J1279" s="23" t="s">
        <v>8088</v>
      </c>
      <c r="K1279" s="23" t="s">
        <v>15432</v>
      </c>
      <c r="L1279" s="23" t="s">
        <v>8089</v>
      </c>
      <c r="M1279" s="23" t="s">
        <v>8090</v>
      </c>
      <c r="N1279" s="23" t="s">
        <v>9030</v>
      </c>
      <c r="O1279" s="23" t="s">
        <v>6385</v>
      </c>
      <c r="P1279" s="3">
        <v>41207</v>
      </c>
      <c r="Q1279" s="37" t="s">
        <v>458</v>
      </c>
      <c r="R1279" s="23" t="s">
        <v>11785</v>
      </c>
      <c r="S1279" s="23" t="s">
        <v>11786</v>
      </c>
      <c r="T1279" s="37" t="s">
        <v>4074</v>
      </c>
      <c r="U1279" s="23" t="s">
        <v>458</v>
      </c>
      <c r="V1279" s="237">
        <v>22</v>
      </c>
      <c r="W1279">
        <v>18</v>
      </c>
      <c r="X1279">
        <v>9</v>
      </c>
      <c r="Y1279">
        <v>46</v>
      </c>
      <c r="Z1279">
        <v>36</v>
      </c>
      <c r="AA1279">
        <v>49</v>
      </c>
      <c r="AC1279" s="26" t="str">
        <f t="shared" si="38"/>
        <v>22º18'9''</v>
      </c>
      <c r="AD1279" s="26" t="str">
        <f t="shared" si="39"/>
        <v>46º36'49''</v>
      </c>
    </row>
    <row r="1280" spans="1:30" ht="18" customHeight="1">
      <c r="A1280" s="23">
        <v>4568</v>
      </c>
      <c r="B1280" s="23">
        <v>4568</v>
      </c>
      <c r="C1280" s="3">
        <v>41176</v>
      </c>
      <c r="D1280" s="3">
        <v>41221</v>
      </c>
      <c r="E1280" s="23" t="s">
        <v>1321</v>
      </c>
      <c r="F1280" s="23" t="s">
        <v>1322</v>
      </c>
      <c r="G1280" s="23" t="s">
        <v>8087</v>
      </c>
      <c r="H1280" s="23" t="s">
        <v>8772</v>
      </c>
      <c r="I1280" s="3">
        <v>41197</v>
      </c>
      <c r="J1280" s="23" t="s">
        <v>8091</v>
      </c>
      <c r="K1280" s="23" t="s">
        <v>8092</v>
      </c>
      <c r="L1280" s="23" t="s">
        <v>8089</v>
      </c>
      <c r="M1280" s="23" t="s">
        <v>8093</v>
      </c>
      <c r="N1280" s="23" t="s">
        <v>8773</v>
      </c>
      <c r="O1280" s="23" t="s">
        <v>6324</v>
      </c>
      <c r="P1280" s="3">
        <v>41206</v>
      </c>
      <c r="Q1280" s="37" t="s">
        <v>458</v>
      </c>
      <c r="R1280" s="23" t="s">
        <v>11787</v>
      </c>
      <c r="S1280" s="23" t="s">
        <v>11788</v>
      </c>
      <c r="T1280" s="37" t="s">
        <v>4074</v>
      </c>
      <c r="U1280" t="s">
        <v>15248</v>
      </c>
      <c r="V1280" s="237">
        <v>22</v>
      </c>
      <c r="W1280">
        <v>16</v>
      </c>
      <c r="X1280">
        <v>58</v>
      </c>
      <c r="Y1280">
        <v>45</v>
      </c>
      <c r="Z1280">
        <v>35</v>
      </c>
      <c r="AA1280">
        <v>55</v>
      </c>
      <c r="AC1280" s="26" t="str">
        <f t="shared" si="38"/>
        <v>22º16'58''</v>
      </c>
      <c r="AD1280" s="26" t="str">
        <f t="shared" si="39"/>
        <v>45º35'55''</v>
      </c>
    </row>
    <row r="1281" spans="1:30" ht="18" customHeight="1">
      <c r="A1281" s="23">
        <v>4569</v>
      </c>
      <c r="B1281" s="23">
        <v>4569</v>
      </c>
      <c r="C1281" s="3">
        <v>41176</v>
      </c>
      <c r="D1281" s="3">
        <v>41221</v>
      </c>
      <c r="E1281" s="23" t="s">
        <v>1321</v>
      </c>
      <c r="F1281" s="23" t="s">
        <v>1322</v>
      </c>
      <c r="G1281" s="23" t="s">
        <v>8087</v>
      </c>
      <c r="H1281" s="23" t="s">
        <v>8752</v>
      </c>
      <c r="I1281" s="3">
        <v>41197</v>
      </c>
      <c r="J1281" s="23" t="s">
        <v>8094</v>
      </c>
      <c r="K1281" s="23" t="s">
        <v>8095</v>
      </c>
      <c r="L1281" s="23" t="s">
        <v>8089</v>
      </c>
      <c r="M1281" s="23" t="s">
        <v>8096</v>
      </c>
      <c r="N1281" s="23" t="s">
        <v>8753</v>
      </c>
      <c r="O1281" s="23" t="s">
        <v>5381</v>
      </c>
      <c r="P1281" s="3">
        <v>41206</v>
      </c>
      <c r="Q1281" s="37" t="s">
        <v>458</v>
      </c>
      <c r="R1281" s="23" t="s">
        <v>11789</v>
      </c>
      <c r="S1281" s="23" t="s">
        <v>11790</v>
      </c>
      <c r="T1281" s="37" t="s">
        <v>4074</v>
      </c>
      <c r="U1281" t="s">
        <v>15248</v>
      </c>
      <c r="V1281" s="237">
        <v>22</v>
      </c>
      <c r="W1281">
        <v>16</v>
      </c>
      <c r="X1281">
        <v>58</v>
      </c>
      <c r="Y1281">
        <v>46</v>
      </c>
      <c r="Z1281">
        <v>36</v>
      </c>
      <c r="AA1281">
        <v>30</v>
      </c>
      <c r="AC1281" s="26" t="str">
        <f t="shared" si="38"/>
        <v>22º16'58''</v>
      </c>
      <c r="AD1281" s="26" t="str">
        <f t="shared" si="39"/>
        <v>46º36'30''</v>
      </c>
    </row>
    <row r="1282" spans="1:30" ht="18" customHeight="1">
      <c r="A1282" s="23">
        <v>4570</v>
      </c>
      <c r="B1282" s="23">
        <v>4570</v>
      </c>
      <c r="C1282" s="3">
        <v>41176</v>
      </c>
      <c r="D1282" s="3">
        <v>41221</v>
      </c>
      <c r="E1282" s="23" t="s">
        <v>1321</v>
      </c>
      <c r="F1282" s="23" t="s">
        <v>1322</v>
      </c>
      <c r="G1282" s="23" t="s">
        <v>8087</v>
      </c>
      <c r="H1282" s="23" t="s">
        <v>9031</v>
      </c>
      <c r="I1282" s="3">
        <v>41197</v>
      </c>
      <c r="J1282" s="23" t="s">
        <v>8097</v>
      </c>
      <c r="K1282" s="23" t="s">
        <v>8098</v>
      </c>
      <c r="L1282" s="23" t="s">
        <v>8089</v>
      </c>
      <c r="M1282" s="23" t="s">
        <v>8099</v>
      </c>
      <c r="N1282" s="23" t="s">
        <v>9032</v>
      </c>
      <c r="O1282" s="23" t="s">
        <v>6385</v>
      </c>
      <c r="P1282" s="3">
        <v>41207</v>
      </c>
      <c r="Q1282" s="37" t="s">
        <v>458</v>
      </c>
      <c r="R1282" s="23" t="s">
        <v>11791</v>
      </c>
      <c r="S1282" s="23" t="s">
        <v>11792</v>
      </c>
      <c r="T1282" s="37" t="s">
        <v>4074</v>
      </c>
      <c r="U1282" t="s">
        <v>15143</v>
      </c>
      <c r="V1282" s="237">
        <v>22</v>
      </c>
      <c r="W1282">
        <v>16</v>
      </c>
      <c r="X1282">
        <v>53</v>
      </c>
      <c r="Y1282">
        <v>46</v>
      </c>
      <c r="Z1282">
        <v>37</v>
      </c>
      <c r="AA1282">
        <v>10</v>
      </c>
      <c r="AC1282" s="26" t="str">
        <f t="shared" si="38"/>
        <v>22º16'53''</v>
      </c>
      <c r="AD1282" s="26" t="str">
        <f t="shared" si="39"/>
        <v>46º37'10''</v>
      </c>
    </row>
    <row r="1283" spans="1:30" ht="18" customHeight="1">
      <c r="A1283" s="23">
        <v>4571</v>
      </c>
      <c r="B1283" s="23">
        <v>4571</v>
      </c>
      <c r="C1283" s="3">
        <v>41176</v>
      </c>
      <c r="D1283" s="3">
        <v>41221</v>
      </c>
      <c r="E1283" s="23" t="s">
        <v>1321</v>
      </c>
      <c r="F1283" s="23" t="s">
        <v>1322</v>
      </c>
      <c r="G1283" s="23" t="s">
        <v>8087</v>
      </c>
      <c r="H1283" s="23" t="s">
        <v>8754</v>
      </c>
      <c r="I1283" s="3">
        <v>41197</v>
      </c>
      <c r="J1283" s="23" t="s">
        <v>8100</v>
      </c>
      <c r="K1283" s="23" t="s">
        <v>15433</v>
      </c>
      <c r="L1283" s="23" t="s">
        <v>8089</v>
      </c>
      <c r="M1283" s="23" t="s">
        <v>8101</v>
      </c>
      <c r="N1283" s="23" t="s">
        <v>8755</v>
      </c>
      <c r="O1283" s="23" t="s">
        <v>5381</v>
      </c>
      <c r="P1283" s="3">
        <v>41205</v>
      </c>
      <c r="Q1283" s="37" t="s">
        <v>458</v>
      </c>
      <c r="R1283" s="23" t="s">
        <v>11793</v>
      </c>
      <c r="S1283" s="23" t="s">
        <v>11794</v>
      </c>
      <c r="T1283" s="37" t="s">
        <v>4074</v>
      </c>
      <c r="U1283" s="23" t="s">
        <v>458</v>
      </c>
      <c r="V1283" s="237">
        <v>22</v>
      </c>
      <c r="W1283">
        <v>17</v>
      </c>
      <c r="X1283">
        <v>15</v>
      </c>
      <c r="Y1283">
        <v>46</v>
      </c>
      <c r="Z1283">
        <v>36</v>
      </c>
      <c r="AA1283">
        <v>57</v>
      </c>
      <c r="AC1283" s="26" t="str">
        <f t="shared" ref="AC1283:AC1346" si="40">CONCATENATE(V1283,"º",W1283,"'",X1283,"''")</f>
        <v>22º17'15''</v>
      </c>
      <c r="AD1283" s="26" t="str">
        <f t="shared" ref="AD1283:AD1346" si="41">CONCATENATE(Y1283,"º",Z1283,"'",AA1283,"''")</f>
        <v>46º36'57''</v>
      </c>
    </row>
    <row r="1284" spans="1:30" ht="18" customHeight="1">
      <c r="A1284" s="23">
        <v>5154</v>
      </c>
      <c r="B1284" s="23">
        <v>5154</v>
      </c>
      <c r="C1284" s="3">
        <v>41177</v>
      </c>
      <c r="D1284" s="3">
        <v>41222</v>
      </c>
      <c r="E1284" s="23" t="s">
        <v>1330</v>
      </c>
      <c r="F1284" s="23" t="s">
        <v>1555</v>
      </c>
      <c r="G1284" s="23" t="s">
        <v>8119</v>
      </c>
      <c r="H1284" s="23" t="s">
        <v>458</v>
      </c>
      <c r="I1284" s="23" t="s">
        <v>458</v>
      </c>
      <c r="J1284" s="23" t="s">
        <v>8120</v>
      </c>
      <c r="K1284" s="23" t="s">
        <v>8121</v>
      </c>
      <c r="L1284" s="23" t="s">
        <v>8122</v>
      </c>
      <c r="M1284" s="23" t="s">
        <v>8123</v>
      </c>
      <c r="N1284" s="23" t="s">
        <v>458</v>
      </c>
      <c r="O1284" s="23" t="s">
        <v>458</v>
      </c>
      <c r="P1284" s="23" t="s">
        <v>458</v>
      </c>
      <c r="Q1284" s="23" t="s">
        <v>9476</v>
      </c>
      <c r="R1284" s="23" t="s">
        <v>458</v>
      </c>
      <c r="S1284" s="23" t="s">
        <v>11795</v>
      </c>
      <c r="T1284" t="s">
        <v>15024</v>
      </c>
      <c r="U1284" s="37" t="s">
        <v>458</v>
      </c>
      <c r="V1284" s="237" t="s">
        <v>458</v>
      </c>
      <c r="W1284" s="23" t="s">
        <v>458</v>
      </c>
      <c r="X1284" s="23" t="s">
        <v>458</v>
      </c>
      <c r="Y1284" s="23" t="s">
        <v>458</v>
      </c>
      <c r="Z1284" s="23" t="s">
        <v>458</v>
      </c>
      <c r="AA1284" s="23" t="s">
        <v>458</v>
      </c>
      <c r="AC1284" s="26" t="str">
        <f t="shared" si="40"/>
        <v>-º-'-''</v>
      </c>
      <c r="AD1284" s="26" t="str">
        <f t="shared" si="41"/>
        <v>-º-'-''</v>
      </c>
    </row>
    <row r="1285" spans="1:30" ht="18" customHeight="1">
      <c r="A1285" s="23">
        <v>5155</v>
      </c>
      <c r="B1285" s="23">
        <v>5155</v>
      </c>
      <c r="C1285" s="3">
        <v>41177</v>
      </c>
      <c r="D1285" s="3">
        <v>41222</v>
      </c>
      <c r="E1285" s="23" t="s">
        <v>1321</v>
      </c>
      <c r="F1285" s="23" t="s">
        <v>1555</v>
      </c>
      <c r="G1285" s="23" t="s">
        <v>8119</v>
      </c>
      <c r="H1285" s="23" t="s">
        <v>8774</v>
      </c>
      <c r="I1285" s="3">
        <v>41206</v>
      </c>
      <c r="J1285" s="23" t="s">
        <v>8124</v>
      </c>
      <c r="K1285" s="23" t="s">
        <v>8125</v>
      </c>
      <c r="L1285" s="23" t="s">
        <v>8122</v>
      </c>
      <c r="M1285" s="23" t="s">
        <v>8126</v>
      </c>
      <c r="N1285" s="23" t="s">
        <v>9033</v>
      </c>
      <c r="O1285" s="23" t="s">
        <v>3785</v>
      </c>
      <c r="P1285" s="3">
        <v>41208</v>
      </c>
      <c r="Q1285" s="37" t="s">
        <v>458</v>
      </c>
      <c r="R1285" s="23" t="s">
        <v>11796</v>
      </c>
      <c r="S1285" s="23" t="s">
        <v>11797</v>
      </c>
      <c r="T1285" s="37" t="s">
        <v>4074</v>
      </c>
      <c r="U1285" t="s">
        <v>15033</v>
      </c>
      <c r="V1285" s="237">
        <v>19</v>
      </c>
      <c r="W1285">
        <v>37</v>
      </c>
      <c r="X1285">
        <v>5</v>
      </c>
      <c r="Y1285">
        <v>44</v>
      </c>
      <c r="Z1285">
        <v>2</v>
      </c>
      <c r="AA1285">
        <v>35</v>
      </c>
      <c r="AC1285" s="26" t="str">
        <f t="shared" si="40"/>
        <v>19º37'5''</v>
      </c>
      <c r="AD1285" s="26" t="str">
        <f t="shared" si="41"/>
        <v>44º2'35''</v>
      </c>
    </row>
    <row r="1286" spans="1:30" ht="18" customHeight="1">
      <c r="A1286" s="23">
        <v>5156</v>
      </c>
      <c r="B1286" s="23">
        <v>5156</v>
      </c>
      <c r="C1286" s="3">
        <v>41177</v>
      </c>
      <c r="D1286" s="3">
        <v>41222</v>
      </c>
      <c r="E1286" s="23" t="s">
        <v>1321</v>
      </c>
      <c r="F1286" s="23" t="s">
        <v>1555</v>
      </c>
      <c r="G1286" s="23" t="s">
        <v>8119</v>
      </c>
      <c r="H1286" s="23" t="s">
        <v>9034</v>
      </c>
      <c r="I1286" s="3">
        <v>41207</v>
      </c>
      <c r="J1286" s="23" t="s">
        <v>8127</v>
      </c>
      <c r="K1286" s="23" t="s">
        <v>8128</v>
      </c>
      <c r="L1286" s="23" t="s">
        <v>8122</v>
      </c>
      <c r="M1286" s="23" t="s">
        <v>8129</v>
      </c>
      <c r="N1286" s="23" t="s">
        <v>9035</v>
      </c>
      <c r="O1286" s="23" t="s">
        <v>3785</v>
      </c>
      <c r="P1286" s="3">
        <v>41208</v>
      </c>
      <c r="Q1286" s="37" t="s">
        <v>458</v>
      </c>
      <c r="R1286" s="23" t="s">
        <v>11798</v>
      </c>
      <c r="S1286" s="23" t="s">
        <v>11799</v>
      </c>
      <c r="T1286" s="37" t="s">
        <v>4074</v>
      </c>
      <c r="U1286" t="s">
        <v>15033</v>
      </c>
      <c r="V1286" s="237">
        <v>19</v>
      </c>
      <c r="W1286">
        <v>37</v>
      </c>
      <c r="X1286">
        <v>12</v>
      </c>
      <c r="Y1286">
        <v>44</v>
      </c>
      <c r="Z1286">
        <v>2</v>
      </c>
      <c r="AA1286">
        <v>37</v>
      </c>
      <c r="AC1286" s="26" t="str">
        <f t="shared" si="40"/>
        <v>19º37'12''</v>
      </c>
      <c r="AD1286" s="26" t="str">
        <f t="shared" si="41"/>
        <v>44º2'37''</v>
      </c>
    </row>
    <row r="1287" spans="1:30" ht="18" customHeight="1">
      <c r="A1287" s="23">
        <v>4590</v>
      </c>
      <c r="B1287" s="23">
        <v>4590</v>
      </c>
      <c r="C1287" s="3">
        <v>41184</v>
      </c>
      <c r="D1287" s="3">
        <v>41229</v>
      </c>
      <c r="E1287" s="23" t="s">
        <v>1321</v>
      </c>
      <c r="F1287" s="23" t="s">
        <v>1322</v>
      </c>
      <c r="G1287" s="23" t="s">
        <v>6499</v>
      </c>
      <c r="H1287" s="23" t="s">
        <v>12300</v>
      </c>
      <c r="I1287" s="3">
        <v>41213</v>
      </c>
      <c r="J1287" s="23" t="s">
        <v>8302</v>
      </c>
      <c r="K1287" s="23" t="s">
        <v>8303</v>
      </c>
      <c r="L1287" s="23" t="s">
        <v>6502</v>
      </c>
      <c r="M1287" s="23" t="s">
        <v>8304</v>
      </c>
      <c r="N1287" s="23" t="s">
        <v>12951</v>
      </c>
      <c r="O1287" s="23" t="s">
        <v>628</v>
      </c>
      <c r="P1287" s="3">
        <v>41261</v>
      </c>
      <c r="Q1287" s="37" t="s">
        <v>458</v>
      </c>
      <c r="R1287" s="23" t="s">
        <v>12301</v>
      </c>
      <c r="S1287" s="23" t="s">
        <v>11800</v>
      </c>
      <c r="T1287" s="37" t="s">
        <v>15024</v>
      </c>
      <c r="U1287" t="s">
        <v>15134</v>
      </c>
      <c r="V1287" s="237">
        <v>21</v>
      </c>
      <c r="W1287">
        <v>25</v>
      </c>
      <c r="X1287">
        <v>3</v>
      </c>
      <c r="Y1287">
        <v>42</v>
      </c>
      <c r="Z1287">
        <v>48</v>
      </c>
      <c r="AA1287">
        <v>58</v>
      </c>
      <c r="AC1287" s="26" t="str">
        <f t="shared" si="40"/>
        <v>21º25'3''</v>
      </c>
      <c r="AD1287" s="26" t="str">
        <f t="shared" si="41"/>
        <v>42º48'58''</v>
      </c>
    </row>
    <row r="1288" spans="1:30" ht="18" customHeight="1">
      <c r="A1288" s="23">
        <v>4589</v>
      </c>
      <c r="B1288" s="23">
        <v>4589</v>
      </c>
      <c r="C1288" s="3">
        <v>41184</v>
      </c>
      <c r="D1288" s="3">
        <v>41229</v>
      </c>
      <c r="E1288" s="23" t="s">
        <v>1321</v>
      </c>
      <c r="F1288" s="23" t="s">
        <v>1322</v>
      </c>
      <c r="G1288" s="23" t="s">
        <v>8243</v>
      </c>
      <c r="H1288" s="23" t="s">
        <v>13372</v>
      </c>
      <c r="I1288" s="3">
        <v>41213</v>
      </c>
      <c r="J1288" s="23" t="s">
        <v>8305</v>
      </c>
      <c r="K1288" s="23" t="s">
        <v>8306</v>
      </c>
      <c r="L1288" s="23" t="s">
        <v>8307</v>
      </c>
      <c r="M1288" s="23" t="s">
        <v>8308</v>
      </c>
      <c r="N1288" s="23" t="s">
        <v>13373</v>
      </c>
      <c r="O1288" s="23" t="s">
        <v>3906</v>
      </c>
      <c r="P1288" s="3">
        <v>41263</v>
      </c>
      <c r="Q1288" s="37" t="s">
        <v>458</v>
      </c>
      <c r="R1288" s="23" t="s">
        <v>13374</v>
      </c>
      <c r="S1288" s="23" t="s">
        <v>11801</v>
      </c>
      <c r="T1288" s="37" t="s">
        <v>15024</v>
      </c>
      <c r="U1288" s="37" t="s">
        <v>15116</v>
      </c>
      <c r="V1288" s="237">
        <v>17</v>
      </c>
      <c r="W1288">
        <v>3</v>
      </c>
      <c r="X1288">
        <v>48</v>
      </c>
      <c r="Y1288">
        <v>43</v>
      </c>
      <c r="Z1288">
        <v>18</v>
      </c>
      <c r="AA1288">
        <v>29</v>
      </c>
      <c r="AC1288" s="26" t="str">
        <f t="shared" si="40"/>
        <v>17º3'48''</v>
      </c>
      <c r="AD1288" s="26" t="str">
        <f t="shared" si="41"/>
        <v>43º18'29''</v>
      </c>
    </row>
    <row r="1289" spans="1:30" ht="18" customHeight="1">
      <c r="A1289" s="23">
        <v>4588</v>
      </c>
      <c r="B1289" s="23">
        <v>4588</v>
      </c>
      <c r="C1289" s="3">
        <v>41184</v>
      </c>
      <c r="D1289" s="3">
        <v>41230</v>
      </c>
      <c r="E1289" s="23" t="s">
        <v>1321</v>
      </c>
      <c r="F1289" s="23" t="s">
        <v>1322</v>
      </c>
      <c r="G1289" s="23" t="s">
        <v>8080</v>
      </c>
      <c r="H1289" s="23" t="s">
        <v>12021</v>
      </c>
      <c r="I1289" s="3">
        <v>41236</v>
      </c>
      <c r="J1289" s="23" t="s">
        <v>8309</v>
      </c>
      <c r="K1289" s="23" t="s">
        <v>8310</v>
      </c>
      <c r="L1289" s="23" t="s">
        <v>8083</v>
      </c>
      <c r="M1289" s="23" t="s">
        <v>9036</v>
      </c>
      <c r="N1289" s="23" t="s">
        <v>12127</v>
      </c>
      <c r="O1289" s="23" t="s">
        <v>11587</v>
      </c>
      <c r="P1289" s="3">
        <v>41248</v>
      </c>
      <c r="Q1289" s="37" t="s">
        <v>9037</v>
      </c>
      <c r="R1289" s="23" t="s">
        <v>12022</v>
      </c>
      <c r="S1289" s="23" t="s">
        <v>11802</v>
      </c>
      <c r="T1289" t="s">
        <v>15024</v>
      </c>
      <c r="U1289" t="s">
        <v>15207</v>
      </c>
      <c r="V1289" s="237">
        <v>18</v>
      </c>
      <c r="W1289">
        <v>59</v>
      </c>
      <c r="X1289">
        <v>7</v>
      </c>
      <c r="Y1289">
        <v>47</v>
      </c>
      <c r="Z1289">
        <v>27</v>
      </c>
      <c r="AA1289">
        <v>49</v>
      </c>
      <c r="AC1289" s="26" t="str">
        <f t="shared" si="40"/>
        <v>18º59'7''</v>
      </c>
      <c r="AD1289" s="26" t="str">
        <f t="shared" si="41"/>
        <v>47º27'49''</v>
      </c>
    </row>
    <row r="1290" spans="1:30" ht="18" customHeight="1">
      <c r="A1290" s="23">
        <v>4587</v>
      </c>
      <c r="B1290" s="23">
        <v>4587</v>
      </c>
      <c r="C1290" s="3">
        <v>41184</v>
      </c>
      <c r="D1290" s="3">
        <v>41229</v>
      </c>
      <c r="E1290" s="23" t="s">
        <v>1321</v>
      </c>
      <c r="F1290" s="23" t="s">
        <v>11995</v>
      </c>
      <c r="G1290" s="23" t="s">
        <v>8244</v>
      </c>
      <c r="H1290" s="23" t="s">
        <v>12811</v>
      </c>
      <c r="I1290" s="3">
        <v>41204</v>
      </c>
      <c r="J1290" s="23" t="s">
        <v>8311</v>
      </c>
      <c r="K1290" s="23" t="s">
        <v>8312</v>
      </c>
      <c r="L1290" s="23" t="s">
        <v>8313</v>
      </c>
      <c r="M1290" s="23" t="s">
        <v>8314</v>
      </c>
      <c r="N1290" s="23" t="s">
        <v>14295</v>
      </c>
      <c r="O1290" s="23" t="s">
        <v>458</v>
      </c>
      <c r="P1290" s="3">
        <v>41256</v>
      </c>
      <c r="Q1290" s="37" t="s">
        <v>458</v>
      </c>
      <c r="R1290" s="23" t="s">
        <v>12813</v>
      </c>
      <c r="S1290" s="23" t="s">
        <v>11803</v>
      </c>
      <c r="T1290" s="37" t="s">
        <v>4074</v>
      </c>
      <c r="U1290" s="37" t="s">
        <v>15216</v>
      </c>
      <c r="V1290" s="237">
        <v>21</v>
      </c>
      <c r="W1290">
        <v>24</v>
      </c>
      <c r="X1290">
        <v>11</v>
      </c>
      <c r="Y1290">
        <v>44</v>
      </c>
      <c r="Z1290">
        <v>55</v>
      </c>
      <c r="AA1290">
        <v>17</v>
      </c>
      <c r="AC1290" s="26" t="str">
        <f t="shared" si="40"/>
        <v>21º24'11''</v>
      </c>
      <c r="AD1290" s="26" t="str">
        <f t="shared" si="41"/>
        <v>44º55'17''</v>
      </c>
    </row>
    <row r="1291" spans="1:30" ht="18" customHeight="1">
      <c r="A1291" s="23">
        <v>4586</v>
      </c>
      <c r="B1291" s="23">
        <v>4586</v>
      </c>
      <c r="C1291" s="3">
        <v>41184</v>
      </c>
      <c r="D1291" s="3">
        <v>41229</v>
      </c>
      <c r="E1291" s="23" t="s">
        <v>1321</v>
      </c>
      <c r="F1291" s="23" t="s">
        <v>1322</v>
      </c>
      <c r="G1291" s="23" t="s">
        <v>8245</v>
      </c>
      <c r="H1291" s="23" t="s">
        <v>13622</v>
      </c>
      <c r="I1291" s="3">
        <v>41197</v>
      </c>
      <c r="J1291" s="23" t="s">
        <v>8315</v>
      </c>
      <c r="K1291" s="23" t="s">
        <v>13375</v>
      </c>
      <c r="L1291" s="23" t="s">
        <v>8316</v>
      </c>
      <c r="M1291" s="23" t="s">
        <v>8317</v>
      </c>
      <c r="N1291" s="23" t="s">
        <v>13659</v>
      </c>
      <c r="O1291" s="23" t="s">
        <v>3906</v>
      </c>
      <c r="P1291" s="3">
        <v>41264</v>
      </c>
      <c r="Q1291" s="37" t="s">
        <v>458</v>
      </c>
      <c r="R1291" s="23" t="s">
        <v>13623</v>
      </c>
      <c r="S1291" s="23" t="s">
        <v>11804</v>
      </c>
      <c r="T1291" s="37" t="s">
        <v>15024</v>
      </c>
      <c r="U1291" s="37" t="s">
        <v>15043</v>
      </c>
      <c r="V1291" s="237">
        <v>16</v>
      </c>
      <c r="W1291">
        <v>13</v>
      </c>
      <c r="X1291">
        <v>7</v>
      </c>
      <c r="Y1291">
        <v>44</v>
      </c>
      <c r="Z1291">
        <v>54</v>
      </c>
      <c r="AA1291">
        <v>9</v>
      </c>
      <c r="AC1291" s="26" t="str">
        <f t="shared" si="40"/>
        <v>16º13'7''</v>
      </c>
      <c r="AD1291" s="26" t="str">
        <f t="shared" si="41"/>
        <v>44º54'9''</v>
      </c>
    </row>
    <row r="1292" spans="1:30" ht="18" customHeight="1">
      <c r="A1292" s="23">
        <v>4585</v>
      </c>
      <c r="B1292" s="23">
        <v>4585</v>
      </c>
      <c r="C1292" s="3">
        <v>41184</v>
      </c>
      <c r="D1292" s="3">
        <v>41229</v>
      </c>
      <c r="E1292" s="23" t="s">
        <v>1330</v>
      </c>
      <c r="F1292" s="23" t="s">
        <v>1322</v>
      </c>
      <c r="G1292" s="23" t="s">
        <v>8246</v>
      </c>
      <c r="H1292" s="23" t="s">
        <v>458</v>
      </c>
      <c r="I1292" s="3">
        <v>41213</v>
      </c>
      <c r="J1292" s="23" t="s">
        <v>8318</v>
      </c>
      <c r="K1292" s="23" t="s">
        <v>8319</v>
      </c>
      <c r="L1292" s="23" t="s">
        <v>8320</v>
      </c>
      <c r="M1292" s="23" t="s">
        <v>8321</v>
      </c>
      <c r="N1292" s="23" t="s">
        <v>458</v>
      </c>
      <c r="O1292" s="23" t="s">
        <v>458</v>
      </c>
      <c r="P1292" s="23" t="s">
        <v>458</v>
      </c>
      <c r="Q1292" s="37" t="s">
        <v>13805</v>
      </c>
      <c r="R1292" s="23" t="s">
        <v>458</v>
      </c>
      <c r="S1292" s="23" t="s">
        <v>11805</v>
      </c>
      <c r="T1292" s="37" t="s">
        <v>15024</v>
      </c>
      <c r="U1292" s="37" t="s">
        <v>458</v>
      </c>
      <c r="V1292" s="237" t="s">
        <v>458</v>
      </c>
      <c r="W1292" s="23" t="s">
        <v>458</v>
      </c>
      <c r="X1292" s="23" t="s">
        <v>458</v>
      </c>
      <c r="Y1292" s="23" t="s">
        <v>458</v>
      </c>
      <c r="Z1292" s="23" t="s">
        <v>458</v>
      </c>
      <c r="AA1292" s="23" t="s">
        <v>458</v>
      </c>
      <c r="AC1292" s="26" t="str">
        <f t="shared" si="40"/>
        <v>-º-'-''</v>
      </c>
      <c r="AD1292" s="26" t="str">
        <f t="shared" si="41"/>
        <v>-º-'-''</v>
      </c>
    </row>
    <row r="1293" spans="1:30" ht="18" customHeight="1">
      <c r="A1293" s="23">
        <v>4584</v>
      </c>
      <c r="B1293" s="23">
        <v>4584</v>
      </c>
      <c r="C1293" s="3">
        <v>41184</v>
      </c>
      <c r="D1293" s="3">
        <v>41231</v>
      </c>
      <c r="E1293" s="23" t="s">
        <v>1321</v>
      </c>
      <c r="F1293" s="23" t="s">
        <v>1322</v>
      </c>
      <c r="G1293" s="23" t="s">
        <v>8247</v>
      </c>
      <c r="H1293" s="23" t="s">
        <v>13660</v>
      </c>
      <c r="I1293" s="3">
        <v>41213</v>
      </c>
      <c r="J1293" s="23" t="s">
        <v>8322</v>
      </c>
      <c r="K1293" s="23" t="s">
        <v>8718</v>
      </c>
      <c r="L1293" s="23" t="s">
        <v>8323</v>
      </c>
      <c r="M1293" s="23" t="s">
        <v>8719</v>
      </c>
      <c r="N1293" s="23" t="s">
        <v>13661</v>
      </c>
      <c r="O1293" s="23" t="s">
        <v>1868</v>
      </c>
      <c r="P1293" s="3">
        <v>41270</v>
      </c>
      <c r="Q1293" s="37" t="s">
        <v>8720</v>
      </c>
      <c r="R1293" s="23" t="s">
        <v>12955</v>
      </c>
      <c r="S1293" s="23" t="s">
        <v>11806</v>
      </c>
      <c r="T1293" t="s">
        <v>15024</v>
      </c>
      <c r="U1293" s="37" t="s">
        <v>15159</v>
      </c>
      <c r="V1293" s="237">
        <v>17</v>
      </c>
      <c r="W1293">
        <v>0</v>
      </c>
      <c r="X1293">
        <v>58</v>
      </c>
      <c r="Y1293">
        <v>43</v>
      </c>
      <c r="Z1293">
        <v>40</v>
      </c>
      <c r="AA1293">
        <v>0</v>
      </c>
      <c r="AC1293" s="26" t="str">
        <f t="shared" si="40"/>
        <v>17º0'58''</v>
      </c>
      <c r="AD1293" s="26" t="str">
        <f t="shared" si="41"/>
        <v>43º40'0''</v>
      </c>
    </row>
    <row r="1294" spans="1:30" ht="18" customHeight="1">
      <c r="A1294" s="23">
        <v>4583</v>
      </c>
      <c r="B1294" s="23">
        <v>4583</v>
      </c>
      <c r="C1294" s="3">
        <v>41184</v>
      </c>
      <c r="D1294" s="3">
        <v>41229</v>
      </c>
      <c r="E1294" s="23" t="s">
        <v>1321</v>
      </c>
      <c r="F1294" s="23" t="s">
        <v>1322</v>
      </c>
      <c r="G1294" s="23" t="s">
        <v>8248</v>
      </c>
      <c r="H1294" s="23" t="s">
        <v>12952</v>
      </c>
      <c r="I1294" s="3">
        <v>41213</v>
      </c>
      <c r="J1294" s="23" t="s">
        <v>8324</v>
      </c>
      <c r="K1294" s="23" t="s">
        <v>12953</v>
      </c>
      <c r="L1294" s="23" t="s">
        <v>8325</v>
      </c>
      <c r="M1294" s="23" t="s">
        <v>8326</v>
      </c>
      <c r="N1294" s="23" t="s">
        <v>16051</v>
      </c>
      <c r="O1294" s="23" t="s">
        <v>16052</v>
      </c>
      <c r="P1294" s="23">
        <v>41360</v>
      </c>
      <c r="Q1294" s="37" t="s">
        <v>12954</v>
      </c>
      <c r="R1294" s="23" t="s">
        <v>16053</v>
      </c>
      <c r="S1294" s="23" t="s">
        <v>11807</v>
      </c>
      <c r="T1294" s="37" t="s">
        <v>15024</v>
      </c>
      <c r="U1294" s="37" t="s">
        <v>15116</v>
      </c>
      <c r="V1294" s="237">
        <v>16</v>
      </c>
      <c r="W1294" s="23">
        <v>33</v>
      </c>
      <c r="X1294" s="23">
        <v>68</v>
      </c>
      <c r="Y1294" s="23">
        <v>42</v>
      </c>
      <c r="Z1294" s="23">
        <v>53</v>
      </c>
      <c r="AA1294" s="23">
        <v>48</v>
      </c>
      <c r="AC1294" s="26" t="str">
        <f t="shared" si="40"/>
        <v>16º33'68''</v>
      </c>
      <c r="AD1294" s="26" t="str">
        <f t="shared" si="41"/>
        <v>42º53'48''</v>
      </c>
    </row>
    <row r="1295" spans="1:30" ht="18" customHeight="1">
      <c r="A1295" s="23">
        <v>4582</v>
      </c>
      <c r="B1295" s="23">
        <v>4582</v>
      </c>
      <c r="C1295" s="3">
        <v>41184</v>
      </c>
      <c r="D1295" s="3">
        <v>41229</v>
      </c>
      <c r="E1295" s="23" t="s">
        <v>1321</v>
      </c>
      <c r="F1295" s="23" t="s">
        <v>1322</v>
      </c>
      <c r="G1295" s="23" t="s">
        <v>8249</v>
      </c>
      <c r="H1295" s="23" t="s">
        <v>11808</v>
      </c>
      <c r="I1295" s="3">
        <v>41213</v>
      </c>
      <c r="J1295" s="23" t="s">
        <v>8327</v>
      </c>
      <c r="K1295" s="23" t="s">
        <v>8328</v>
      </c>
      <c r="L1295" s="23" t="s">
        <v>8329</v>
      </c>
      <c r="M1295" s="23" t="s">
        <v>8330</v>
      </c>
      <c r="N1295" s="23" t="s">
        <v>11809</v>
      </c>
      <c r="O1295" s="23" t="s">
        <v>9630</v>
      </c>
      <c r="P1295" s="3">
        <v>41242</v>
      </c>
      <c r="Q1295" s="37" t="s">
        <v>458</v>
      </c>
      <c r="R1295" s="23" t="s">
        <v>11810</v>
      </c>
      <c r="S1295" s="23" t="s">
        <v>11811</v>
      </c>
      <c r="T1295" s="37" t="s">
        <v>15024</v>
      </c>
      <c r="U1295" t="s">
        <v>15159</v>
      </c>
      <c r="V1295" s="237">
        <v>19</v>
      </c>
      <c r="W1295">
        <v>0</v>
      </c>
      <c r="X1295">
        <v>0</v>
      </c>
      <c r="Y1295">
        <v>41</v>
      </c>
      <c r="Z1295">
        <v>32</v>
      </c>
      <c r="AA1295">
        <v>19</v>
      </c>
      <c r="AC1295" s="26" t="str">
        <f t="shared" si="40"/>
        <v>19º0'0''</v>
      </c>
      <c r="AD1295" s="26" t="str">
        <f t="shared" si="41"/>
        <v>41º32'19''</v>
      </c>
    </row>
    <row r="1296" spans="1:30" ht="18" customHeight="1">
      <c r="A1296" s="23">
        <v>4581</v>
      </c>
      <c r="B1296" s="23">
        <v>4581</v>
      </c>
      <c r="C1296" s="3">
        <v>41184</v>
      </c>
      <c r="D1296" s="3">
        <v>41229</v>
      </c>
      <c r="E1296" s="23" t="s">
        <v>1321</v>
      </c>
      <c r="F1296" s="23" t="s">
        <v>1322</v>
      </c>
      <c r="G1296" s="23" t="s">
        <v>3615</v>
      </c>
      <c r="H1296" s="23" t="s">
        <v>13662</v>
      </c>
      <c r="I1296" s="3">
        <v>41197</v>
      </c>
      <c r="J1296" s="23" t="s">
        <v>8331</v>
      </c>
      <c r="K1296" s="23" t="s">
        <v>8332</v>
      </c>
      <c r="L1296" s="23" t="s">
        <v>5045</v>
      </c>
      <c r="M1296" s="23" t="s">
        <v>8333</v>
      </c>
      <c r="N1296" s="23" t="s">
        <v>13663</v>
      </c>
      <c r="O1296" s="23" t="s">
        <v>7306</v>
      </c>
      <c r="P1296" s="3">
        <v>41264</v>
      </c>
      <c r="Q1296" s="37" t="s">
        <v>458</v>
      </c>
      <c r="R1296" s="23" t="s">
        <v>13664</v>
      </c>
      <c r="S1296" s="23" t="s">
        <v>11812</v>
      </c>
      <c r="T1296" s="37" t="s">
        <v>15024</v>
      </c>
      <c r="U1296" s="37" t="s">
        <v>15134</v>
      </c>
      <c r="V1296" s="237">
        <v>17</v>
      </c>
      <c r="W1296">
        <v>57</v>
      </c>
      <c r="X1296">
        <v>38</v>
      </c>
      <c r="Y1296">
        <v>42</v>
      </c>
      <c r="Z1296">
        <v>0</v>
      </c>
      <c r="AA1296">
        <v>26</v>
      </c>
      <c r="AC1296" s="26" t="str">
        <f t="shared" si="40"/>
        <v>17º57'38''</v>
      </c>
      <c r="AD1296" s="26" t="str">
        <f t="shared" si="41"/>
        <v>42º0'26''</v>
      </c>
    </row>
    <row r="1297" spans="1:30" ht="18" customHeight="1">
      <c r="A1297" s="23">
        <v>4580</v>
      </c>
      <c r="B1297" s="23">
        <v>4580</v>
      </c>
      <c r="C1297" s="3">
        <v>41184</v>
      </c>
      <c r="D1297" s="3">
        <v>41229</v>
      </c>
      <c r="E1297" s="23" t="s">
        <v>1330</v>
      </c>
      <c r="F1297" s="23" t="s">
        <v>1322</v>
      </c>
      <c r="G1297" s="23" t="s">
        <v>127</v>
      </c>
      <c r="H1297" s="23" t="s">
        <v>458</v>
      </c>
      <c r="I1297" s="23" t="s">
        <v>458</v>
      </c>
      <c r="J1297" s="23" t="s">
        <v>8334</v>
      </c>
      <c r="K1297" s="23" t="s">
        <v>8335</v>
      </c>
      <c r="L1297" s="23" t="s">
        <v>8336</v>
      </c>
      <c r="M1297" s="23" t="s">
        <v>8337</v>
      </c>
      <c r="N1297" s="23" t="s">
        <v>458</v>
      </c>
      <c r="O1297" s="23" t="s">
        <v>458</v>
      </c>
      <c r="P1297" s="23" t="s">
        <v>458</v>
      </c>
      <c r="Q1297" s="23" t="s">
        <v>8600</v>
      </c>
      <c r="R1297" s="23" t="s">
        <v>458</v>
      </c>
      <c r="S1297" s="23" t="s">
        <v>11813</v>
      </c>
      <c r="T1297" t="s">
        <v>15024</v>
      </c>
      <c r="U1297" s="37" t="s">
        <v>458</v>
      </c>
      <c r="V1297" s="237" t="s">
        <v>458</v>
      </c>
      <c r="W1297" s="23" t="s">
        <v>458</v>
      </c>
      <c r="X1297" s="23" t="s">
        <v>458</v>
      </c>
      <c r="Y1297" s="23" t="s">
        <v>458</v>
      </c>
      <c r="Z1297" s="23" t="s">
        <v>458</v>
      </c>
      <c r="AA1297" s="23" t="s">
        <v>458</v>
      </c>
      <c r="AC1297" s="26" t="str">
        <f t="shared" si="40"/>
        <v>-º-'-''</v>
      </c>
      <c r="AD1297" s="26" t="str">
        <f t="shared" si="41"/>
        <v>-º-'-''</v>
      </c>
    </row>
    <row r="1298" spans="1:30" ht="18" customHeight="1">
      <c r="A1298" s="23">
        <v>4579</v>
      </c>
      <c r="B1298" s="23">
        <v>4579</v>
      </c>
      <c r="C1298" s="3">
        <v>41184</v>
      </c>
      <c r="D1298" s="3">
        <v>41229</v>
      </c>
      <c r="E1298" s="23" t="s">
        <v>1321</v>
      </c>
      <c r="F1298" s="23" t="s">
        <v>1322</v>
      </c>
      <c r="G1298" s="23" t="s">
        <v>127</v>
      </c>
      <c r="H1298" s="23" t="s">
        <v>11814</v>
      </c>
      <c r="I1298" s="3">
        <v>41211</v>
      </c>
      <c r="J1298" s="23" t="s">
        <v>8338</v>
      </c>
      <c r="K1298" s="23" t="s">
        <v>8339</v>
      </c>
      <c r="L1298" s="23" t="s">
        <v>8340</v>
      </c>
      <c r="M1298" s="23" t="s">
        <v>8341</v>
      </c>
      <c r="N1298" s="23" t="s">
        <v>11815</v>
      </c>
      <c r="O1298" s="23" t="s">
        <v>9262</v>
      </c>
      <c r="P1298" s="3">
        <v>41242</v>
      </c>
      <c r="Q1298" s="37" t="s">
        <v>458</v>
      </c>
      <c r="R1298" s="23" t="s">
        <v>11816</v>
      </c>
      <c r="S1298" s="23" t="s">
        <v>11817</v>
      </c>
      <c r="T1298" s="37" t="s">
        <v>15024</v>
      </c>
      <c r="U1298" t="s">
        <v>15315</v>
      </c>
      <c r="V1298" s="237">
        <v>19</v>
      </c>
      <c r="W1298">
        <v>30</v>
      </c>
      <c r="X1298">
        <v>52</v>
      </c>
      <c r="Y1298">
        <v>44</v>
      </c>
      <c r="Z1298">
        <v>40</v>
      </c>
      <c r="AA1298">
        <v>36</v>
      </c>
      <c r="AC1298" s="26" t="str">
        <f t="shared" si="40"/>
        <v>19º30'52''</v>
      </c>
      <c r="AD1298" s="26" t="str">
        <f t="shared" si="41"/>
        <v>44º40'36''</v>
      </c>
    </row>
    <row r="1299" spans="1:30" ht="18" customHeight="1">
      <c r="A1299" s="23">
        <v>4578</v>
      </c>
      <c r="B1299" s="23">
        <v>4578</v>
      </c>
      <c r="C1299" s="3">
        <v>41184</v>
      </c>
      <c r="D1299" s="3">
        <v>41229</v>
      </c>
      <c r="E1299" s="23" t="s">
        <v>1321</v>
      </c>
      <c r="F1299" s="23" t="s">
        <v>1322</v>
      </c>
      <c r="G1299" s="23" t="s">
        <v>127</v>
      </c>
      <c r="H1299" s="23" t="s">
        <v>11818</v>
      </c>
      <c r="I1299" s="3">
        <v>41197</v>
      </c>
      <c r="J1299" s="23" t="s">
        <v>8342</v>
      </c>
      <c r="K1299" s="23" t="s">
        <v>8343</v>
      </c>
      <c r="L1299" s="23" t="s">
        <v>8336</v>
      </c>
      <c r="M1299" s="23" t="s">
        <v>8344</v>
      </c>
      <c r="N1299" s="23" t="s">
        <v>11819</v>
      </c>
      <c r="O1299" s="23" t="s">
        <v>9262</v>
      </c>
      <c r="P1299" s="3">
        <v>41242</v>
      </c>
      <c r="Q1299" s="37" t="s">
        <v>458</v>
      </c>
      <c r="R1299" s="23" t="s">
        <v>11820</v>
      </c>
      <c r="S1299" s="23" t="s">
        <v>11821</v>
      </c>
      <c r="T1299" s="37" t="s">
        <v>15024</v>
      </c>
      <c r="U1299" t="s">
        <v>15116</v>
      </c>
      <c r="V1299" s="237">
        <v>19</v>
      </c>
      <c r="W1299">
        <v>30</v>
      </c>
      <c r="X1299">
        <v>59</v>
      </c>
      <c r="Y1299">
        <v>44</v>
      </c>
      <c r="Z1299">
        <v>40</v>
      </c>
      <c r="AA1299">
        <v>35</v>
      </c>
      <c r="AC1299" s="26" t="str">
        <f t="shared" si="40"/>
        <v>19º30'59''</v>
      </c>
      <c r="AD1299" s="26" t="str">
        <f t="shared" si="41"/>
        <v>44º40'35''</v>
      </c>
    </row>
    <row r="1300" spans="1:30" ht="18" customHeight="1">
      <c r="A1300" s="23">
        <v>4577</v>
      </c>
      <c r="B1300" s="23">
        <v>4577</v>
      </c>
      <c r="C1300" s="3">
        <v>41184</v>
      </c>
      <c r="D1300" s="3">
        <v>41285</v>
      </c>
      <c r="E1300" s="23" t="s">
        <v>1321</v>
      </c>
      <c r="F1300" s="23" t="s">
        <v>1322</v>
      </c>
      <c r="G1300" s="23" t="s">
        <v>8250</v>
      </c>
      <c r="H1300" s="23" t="s">
        <v>14296</v>
      </c>
      <c r="I1300" s="3">
        <v>41204</v>
      </c>
      <c r="J1300" s="23" t="s">
        <v>8345</v>
      </c>
      <c r="K1300" s="23" t="s">
        <v>8346</v>
      </c>
      <c r="L1300" s="23" t="s">
        <v>8347</v>
      </c>
      <c r="M1300" s="23" t="s">
        <v>8348</v>
      </c>
      <c r="N1300" s="23" t="s">
        <v>14297</v>
      </c>
      <c r="O1300" s="23" t="s">
        <v>14298</v>
      </c>
      <c r="P1300" s="23">
        <v>41285</v>
      </c>
      <c r="Q1300" s="37" t="s">
        <v>13806</v>
      </c>
      <c r="R1300" s="23" t="s">
        <v>14299</v>
      </c>
      <c r="S1300" s="23" t="s">
        <v>11822</v>
      </c>
      <c r="T1300" s="37" t="s">
        <v>15024</v>
      </c>
      <c r="U1300" s="37" t="s">
        <v>15159</v>
      </c>
      <c r="V1300" s="237">
        <v>20</v>
      </c>
      <c r="W1300">
        <v>26</v>
      </c>
      <c r="X1300">
        <v>58</v>
      </c>
      <c r="Y1300">
        <v>42</v>
      </c>
      <c r="Z1300">
        <v>6</v>
      </c>
      <c r="AA1300">
        <v>27</v>
      </c>
      <c r="AC1300" s="26" t="str">
        <f t="shared" si="40"/>
        <v>20º26'58''</v>
      </c>
      <c r="AD1300" s="26" t="str">
        <f t="shared" si="41"/>
        <v>42º6'27''</v>
      </c>
    </row>
    <row r="1301" spans="1:30" ht="18" customHeight="1">
      <c r="A1301" s="23">
        <v>4576</v>
      </c>
      <c r="B1301" s="23">
        <v>4576</v>
      </c>
      <c r="C1301" s="3">
        <v>41184</v>
      </c>
      <c r="D1301" s="3">
        <v>41292</v>
      </c>
      <c r="E1301" s="23" t="s">
        <v>1321</v>
      </c>
      <c r="F1301" s="23" t="s">
        <v>1322</v>
      </c>
      <c r="G1301" s="23" t="s">
        <v>8250</v>
      </c>
      <c r="H1301" s="23" t="s">
        <v>15316</v>
      </c>
      <c r="I1301" s="3">
        <v>41204</v>
      </c>
      <c r="J1301" s="23" t="s">
        <v>8349</v>
      </c>
      <c r="K1301" s="23" t="s">
        <v>8350</v>
      </c>
      <c r="L1301" s="23" t="s">
        <v>8347</v>
      </c>
      <c r="M1301" s="23" t="s">
        <v>8351</v>
      </c>
      <c r="N1301" s="23" t="s">
        <v>15317</v>
      </c>
      <c r="O1301" s="23" t="s">
        <v>4670</v>
      </c>
      <c r="P1301" s="23">
        <v>41311</v>
      </c>
      <c r="Q1301" s="37" t="s">
        <v>13807</v>
      </c>
      <c r="R1301" s="23" t="s">
        <v>15318</v>
      </c>
      <c r="S1301" s="23" t="s">
        <v>11823</v>
      </c>
      <c r="T1301" s="37" t="s">
        <v>15024</v>
      </c>
      <c r="U1301" s="37" t="s">
        <v>15234</v>
      </c>
      <c r="V1301" s="237">
        <v>20</v>
      </c>
      <c r="W1301">
        <v>26</v>
      </c>
      <c r="X1301">
        <v>30</v>
      </c>
      <c r="Y1301">
        <v>42</v>
      </c>
      <c r="Z1301">
        <v>6</v>
      </c>
      <c r="AA1301">
        <v>12</v>
      </c>
      <c r="AC1301" s="26" t="str">
        <f t="shared" si="40"/>
        <v>20º26'30''</v>
      </c>
      <c r="AD1301" s="26" t="str">
        <f t="shared" si="41"/>
        <v>42º6'12''</v>
      </c>
    </row>
    <row r="1302" spans="1:30" ht="18" customHeight="1">
      <c r="A1302" s="23">
        <v>4575</v>
      </c>
      <c r="B1302" s="23">
        <v>4575</v>
      </c>
      <c r="C1302" s="3">
        <v>41183</v>
      </c>
      <c r="D1302" s="3">
        <v>41228</v>
      </c>
      <c r="E1302" s="23" t="s">
        <v>1321</v>
      </c>
      <c r="F1302" s="23" t="s">
        <v>1322</v>
      </c>
      <c r="G1302" s="23" t="s">
        <v>1938</v>
      </c>
      <c r="H1302" s="23" t="s">
        <v>12302</v>
      </c>
      <c r="I1302" s="3">
        <v>41197</v>
      </c>
      <c r="J1302" s="23" t="s">
        <v>8352</v>
      </c>
      <c r="K1302" s="23" t="s">
        <v>8353</v>
      </c>
      <c r="L1302" s="23" t="s">
        <v>4487</v>
      </c>
      <c r="M1302" s="23" t="s">
        <v>8354</v>
      </c>
      <c r="N1302" s="23" t="s">
        <v>12814</v>
      </c>
      <c r="O1302" s="23" t="s">
        <v>11587</v>
      </c>
      <c r="P1302" s="3">
        <v>41255</v>
      </c>
      <c r="Q1302" s="37" t="s">
        <v>458</v>
      </c>
      <c r="R1302" s="23" t="s">
        <v>12303</v>
      </c>
      <c r="S1302" s="23" t="s">
        <v>11824</v>
      </c>
      <c r="T1302" s="37" t="s">
        <v>4074</v>
      </c>
      <c r="U1302" t="s">
        <v>15045</v>
      </c>
      <c r="V1302" s="237">
        <v>18</v>
      </c>
      <c r="W1302">
        <v>46</v>
      </c>
      <c r="X1302">
        <v>24</v>
      </c>
      <c r="Y1302">
        <v>46</v>
      </c>
      <c r="Z1302">
        <v>26</v>
      </c>
      <c r="AA1302">
        <v>38</v>
      </c>
      <c r="AC1302" s="26" t="str">
        <f t="shared" si="40"/>
        <v>18º46'24''</v>
      </c>
      <c r="AD1302" s="26" t="str">
        <f t="shared" si="41"/>
        <v>46º26'38''</v>
      </c>
    </row>
    <row r="1303" spans="1:30" ht="18" customHeight="1">
      <c r="A1303" s="23">
        <v>4574</v>
      </c>
      <c r="B1303" s="23">
        <v>4574</v>
      </c>
      <c r="C1303" s="3">
        <v>41183</v>
      </c>
      <c r="D1303" s="3">
        <v>41228</v>
      </c>
      <c r="E1303" s="23" t="s">
        <v>1321</v>
      </c>
      <c r="F1303" s="23" t="s">
        <v>1322</v>
      </c>
      <c r="G1303" s="23" t="s">
        <v>1938</v>
      </c>
      <c r="H1303" s="23" t="s">
        <v>12304</v>
      </c>
      <c r="I1303" s="3">
        <v>41197</v>
      </c>
      <c r="J1303" s="23" t="s">
        <v>8355</v>
      </c>
      <c r="K1303" s="23" t="s">
        <v>8356</v>
      </c>
      <c r="L1303" s="23" t="s">
        <v>4487</v>
      </c>
      <c r="M1303" s="23" t="s">
        <v>8357</v>
      </c>
      <c r="N1303" s="23" t="s">
        <v>12815</v>
      </c>
      <c r="O1303" s="23" t="s">
        <v>12816</v>
      </c>
      <c r="P1303" s="3">
        <v>41256</v>
      </c>
      <c r="Q1303" s="37" t="s">
        <v>458</v>
      </c>
      <c r="R1303" s="23" t="s">
        <v>12305</v>
      </c>
      <c r="S1303" s="23" t="s">
        <v>11825</v>
      </c>
      <c r="T1303" s="37" t="s">
        <v>4074</v>
      </c>
      <c r="U1303" t="s">
        <v>15045</v>
      </c>
      <c r="V1303" s="237">
        <v>18</v>
      </c>
      <c r="W1303">
        <v>46</v>
      </c>
      <c r="X1303">
        <v>18</v>
      </c>
      <c r="Y1303">
        <v>46</v>
      </c>
      <c r="Z1303">
        <v>24</v>
      </c>
      <c r="AA1303">
        <v>46</v>
      </c>
      <c r="AC1303" s="26" t="str">
        <f t="shared" si="40"/>
        <v>18º46'18''</v>
      </c>
      <c r="AD1303" s="26" t="str">
        <f t="shared" si="41"/>
        <v>46º24'46''</v>
      </c>
    </row>
    <row r="1304" spans="1:30" ht="18" customHeight="1">
      <c r="A1304" s="23">
        <v>4573</v>
      </c>
      <c r="B1304" s="23">
        <v>4573</v>
      </c>
      <c r="C1304" s="3">
        <v>41183</v>
      </c>
      <c r="D1304" s="3">
        <v>41228</v>
      </c>
      <c r="E1304" s="23" t="s">
        <v>1321</v>
      </c>
      <c r="F1304" s="23" t="s">
        <v>1322</v>
      </c>
      <c r="G1304" s="23" t="s">
        <v>1938</v>
      </c>
      <c r="H1304" s="23" t="s">
        <v>12306</v>
      </c>
      <c r="I1304" s="3">
        <v>41197</v>
      </c>
      <c r="J1304" s="23" t="s">
        <v>8355</v>
      </c>
      <c r="K1304" s="23" t="s">
        <v>8358</v>
      </c>
      <c r="L1304" s="23" t="s">
        <v>4487</v>
      </c>
      <c r="M1304" s="23" t="s">
        <v>8359</v>
      </c>
      <c r="N1304" s="23" t="s">
        <v>12817</v>
      </c>
      <c r="O1304" s="23" t="s">
        <v>12063</v>
      </c>
      <c r="P1304" s="3">
        <v>41255</v>
      </c>
      <c r="Q1304" s="37" t="s">
        <v>458</v>
      </c>
      <c r="R1304" s="23" t="s">
        <v>12307</v>
      </c>
      <c r="S1304" s="23" t="s">
        <v>11826</v>
      </c>
      <c r="T1304" s="37" t="s">
        <v>15024</v>
      </c>
      <c r="U1304" t="s">
        <v>15159</v>
      </c>
      <c r="V1304" s="237">
        <v>18</v>
      </c>
      <c r="W1304">
        <v>47</v>
      </c>
      <c r="X1304">
        <v>10</v>
      </c>
      <c r="Y1304">
        <v>46</v>
      </c>
      <c r="Z1304">
        <v>24</v>
      </c>
      <c r="AA1304">
        <v>33</v>
      </c>
      <c r="AC1304" s="26" t="str">
        <f t="shared" si="40"/>
        <v>18º47'10''</v>
      </c>
      <c r="AD1304" s="26" t="str">
        <f t="shared" si="41"/>
        <v>46º24'33''</v>
      </c>
    </row>
    <row r="1305" spans="1:30" ht="18" customHeight="1">
      <c r="A1305" s="23">
        <v>4572</v>
      </c>
      <c r="B1305" s="23">
        <v>4572</v>
      </c>
      <c r="C1305" s="3">
        <v>41183</v>
      </c>
      <c r="D1305" s="3">
        <v>41228</v>
      </c>
      <c r="E1305" s="23" t="s">
        <v>1321</v>
      </c>
      <c r="F1305" s="23" t="s">
        <v>1322</v>
      </c>
      <c r="G1305" s="23" t="s">
        <v>1938</v>
      </c>
      <c r="H1305" s="23" t="s">
        <v>12308</v>
      </c>
      <c r="I1305" s="3">
        <v>41197</v>
      </c>
      <c r="J1305" s="23" t="s">
        <v>8355</v>
      </c>
      <c r="K1305" s="23" t="s">
        <v>8360</v>
      </c>
      <c r="L1305" s="23" t="s">
        <v>4487</v>
      </c>
      <c r="M1305" s="23" t="s">
        <v>8361</v>
      </c>
      <c r="N1305" s="23" t="s">
        <v>12818</v>
      </c>
      <c r="O1305" s="23" t="s">
        <v>9612</v>
      </c>
      <c r="P1305" s="3">
        <v>41255</v>
      </c>
      <c r="Q1305" s="37" t="s">
        <v>458</v>
      </c>
      <c r="R1305" s="23" t="s">
        <v>12309</v>
      </c>
      <c r="S1305" s="23" t="s">
        <v>11827</v>
      </c>
      <c r="T1305" s="37" t="s">
        <v>15024</v>
      </c>
      <c r="U1305" t="s">
        <v>15116</v>
      </c>
      <c r="V1305" s="237">
        <v>18</v>
      </c>
      <c r="W1305">
        <v>46</v>
      </c>
      <c r="X1305">
        <v>12</v>
      </c>
      <c r="Y1305">
        <v>46</v>
      </c>
      <c r="Z1305">
        <v>23</v>
      </c>
      <c r="AA1305">
        <v>27</v>
      </c>
      <c r="AC1305" s="26" t="str">
        <f t="shared" si="40"/>
        <v>18º46'12''</v>
      </c>
      <c r="AD1305" s="26" t="str">
        <f t="shared" si="41"/>
        <v>46º23'27''</v>
      </c>
    </row>
    <row r="1306" spans="1:30" ht="18" customHeight="1">
      <c r="A1306" s="23">
        <v>4559</v>
      </c>
      <c r="B1306" s="23">
        <v>4559</v>
      </c>
      <c r="C1306" s="3">
        <v>41183</v>
      </c>
      <c r="D1306" s="3">
        <v>41228</v>
      </c>
      <c r="E1306" s="23" t="s">
        <v>1321</v>
      </c>
      <c r="F1306" s="23" t="s">
        <v>1322</v>
      </c>
      <c r="G1306" s="23" t="s">
        <v>7923</v>
      </c>
      <c r="H1306" s="23" t="s">
        <v>15845</v>
      </c>
      <c r="I1306" s="3">
        <v>41197</v>
      </c>
      <c r="J1306" s="23" t="s">
        <v>8362</v>
      </c>
      <c r="K1306" s="23" t="s">
        <v>8363</v>
      </c>
      <c r="L1306" s="23" t="s">
        <v>7926</v>
      </c>
      <c r="M1306" s="23" t="s">
        <v>8364</v>
      </c>
      <c r="N1306" s="23" t="s">
        <v>15846</v>
      </c>
      <c r="O1306" s="23" t="s">
        <v>14298</v>
      </c>
      <c r="P1306" s="23">
        <v>41345</v>
      </c>
      <c r="Q1306" s="37" t="s">
        <v>458</v>
      </c>
      <c r="R1306" s="23" t="s">
        <v>15847</v>
      </c>
      <c r="S1306" s="23" t="s">
        <v>11828</v>
      </c>
      <c r="T1306" s="37" t="s">
        <v>15024</v>
      </c>
      <c r="U1306" s="37" t="s">
        <v>15234</v>
      </c>
      <c r="V1306" s="237">
        <v>20</v>
      </c>
      <c r="W1306" s="23">
        <v>43</v>
      </c>
      <c r="X1306" s="23">
        <v>13</v>
      </c>
      <c r="Y1306" s="23">
        <v>42</v>
      </c>
      <c r="Z1306" s="23">
        <v>16</v>
      </c>
      <c r="AA1306" s="23">
        <v>12</v>
      </c>
      <c r="AC1306" s="26" t="str">
        <f t="shared" si="40"/>
        <v>20º43'13''</v>
      </c>
      <c r="AD1306" s="26" t="str">
        <f t="shared" si="41"/>
        <v>42º16'12''</v>
      </c>
    </row>
    <row r="1307" spans="1:30" ht="18" customHeight="1">
      <c r="A1307" s="23">
        <v>5026</v>
      </c>
      <c r="B1307" s="23">
        <v>5026</v>
      </c>
      <c r="C1307" s="3">
        <v>41186</v>
      </c>
      <c r="D1307" s="3">
        <v>41231</v>
      </c>
      <c r="E1307" s="23" t="s">
        <v>1321</v>
      </c>
      <c r="F1307" s="23" t="s">
        <v>1322</v>
      </c>
      <c r="G1307" s="23" t="s">
        <v>8414</v>
      </c>
      <c r="H1307" s="23" t="s">
        <v>9477</v>
      </c>
      <c r="I1307" s="3">
        <v>41226</v>
      </c>
      <c r="J1307" s="23" t="s">
        <v>8415</v>
      </c>
      <c r="K1307" s="23" t="s">
        <v>8416</v>
      </c>
      <c r="L1307" s="23" t="s">
        <v>8417</v>
      </c>
      <c r="M1307" s="23" t="s">
        <v>8418</v>
      </c>
      <c r="N1307" s="23" t="s">
        <v>9478</v>
      </c>
      <c r="O1307" s="23" t="s">
        <v>5355</v>
      </c>
      <c r="P1307" s="3">
        <v>41236</v>
      </c>
      <c r="Q1307" s="37" t="s">
        <v>458</v>
      </c>
      <c r="R1307" s="23" t="s">
        <v>11829</v>
      </c>
      <c r="S1307" s="23" t="s">
        <v>11830</v>
      </c>
      <c r="T1307" s="37" t="s">
        <v>15024</v>
      </c>
      <c r="U1307" t="s">
        <v>15227</v>
      </c>
      <c r="V1307" s="237">
        <v>22</v>
      </c>
      <c r="W1307">
        <v>13</v>
      </c>
      <c r="X1307">
        <v>35</v>
      </c>
      <c r="Y1307">
        <v>45</v>
      </c>
      <c r="Z1307">
        <v>42</v>
      </c>
      <c r="AA1307">
        <v>54</v>
      </c>
      <c r="AC1307" s="26" t="str">
        <f t="shared" si="40"/>
        <v>22º13'35''</v>
      </c>
      <c r="AD1307" s="26" t="str">
        <f t="shared" si="41"/>
        <v>45º42'54''</v>
      </c>
    </row>
    <row r="1308" spans="1:30" ht="18" customHeight="1">
      <c r="A1308" s="23">
        <v>4476</v>
      </c>
      <c r="B1308" s="23">
        <v>4476</v>
      </c>
      <c r="C1308" s="3">
        <v>41186</v>
      </c>
      <c r="D1308" s="3">
        <v>41231</v>
      </c>
      <c r="E1308" s="23" t="s">
        <v>1321</v>
      </c>
      <c r="F1308" s="23" t="s">
        <v>1322</v>
      </c>
      <c r="G1308" s="23" t="s">
        <v>1624</v>
      </c>
      <c r="H1308" s="23" t="s">
        <v>12819</v>
      </c>
      <c r="I1308" s="3">
        <v>41213</v>
      </c>
      <c r="J1308" s="23" t="s">
        <v>8419</v>
      </c>
      <c r="K1308" s="23" t="s">
        <v>8420</v>
      </c>
      <c r="L1308" s="23" t="s">
        <v>4364</v>
      </c>
      <c r="M1308" s="23" t="s">
        <v>8421</v>
      </c>
      <c r="N1308" s="23" t="s">
        <v>12820</v>
      </c>
      <c r="O1308" s="23" t="s">
        <v>6229</v>
      </c>
      <c r="P1308" s="3">
        <v>41256</v>
      </c>
      <c r="Q1308" s="37" t="s">
        <v>15516</v>
      </c>
      <c r="R1308" s="23" t="s">
        <v>12821</v>
      </c>
      <c r="S1308" s="23" t="s">
        <v>11831</v>
      </c>
      <c r="T1308" s="37" t="s">
        <v>15024</v>
      </c>
      <c r="U1308" s="37" t="s">
        <v>15278</v>
      </c>
      <c r="V1308" s="237">
        <v>19</v>
      </c>
      <c r="W1308">
        <v>52</v>
      </c>
      <c r="X1308">
        <v>38</v>
      </c>
      <c r="Y1308">
        <v>43</v>
      </c>
      <c r="Z1308">
        <v>21</v>
      </c>
      <c r="AA1308">
        <v>46</v>
      </c>
      <c r="AC1308" s="26" t="str">
        <f t="shared" si="40"/>
        <v>19º52'38''</v>
      </c>
      <c r="AD1308" s="26" t="str">
        <f t="shared" si="41"/>
        <v>43º21'46''</v>
      </c>
    </row>
    <row r="1309" spans="1:30" ht="18" customHeight="1">
      <c r="A1309" s="23">
        <v>4609</v>
      </c>
      <c r="B1309" s="23">
        <v>4609</v>
      </c>
      <c r="C1309" s="3">
        <v>41186</v>
      </c>
      <c r="D1309" s="3">
        <v>41234</v>
      </c>
      <c r="E1309" s="23" t="s">
        <v>1321</v>
      </c>
      <c r="F1309" s="23" t="s">
        <v>1322</v>
      </c>
      <c r="G1309" s="23" t="s">
        <v>6807</v>
      </c>
      <c r="H1309" s="23" t="s">
        <v>13376</v>
      </c>
      <c r="I1309" s="3">
        <v>41236</v>
      </c>
      <c r="J1309" s="23" t="s">
        <v>8422</v>
      </c>
      <c r="K1309" s="23" t="s">
        <v>9038</v>
      </c>
      <c r="L1309" s="23" t="s">
        <v>6810</v>
      </c>
      <c r="M1309" s="23" t="s">
        <v>9039</v>
      </c>
      <c r="N1309" s="23" t="s">
        <v>15517</v>
      </c>
      <c r="O1309" s="23" t="s">
        <v>9436</v>
      </c>
      <c r="P1309" s="23">
        <v>41326</v>
      </c>
      <c r="Q1309" s="37" t="s">
        <v>9040</v>
      </c>
      <c r="R1309" s="23" t="s">
        <v>13377</v>
      </c>
      <c r="S1309" s="23" t="s">
        <v>11832</v>
      </c>
      <c r="T1309" t="s">
        <v>15024</v>
      </c>
      <c r="U1309" s="37" t="s">
        <v>15159</v>
      </c>
      <c r="V1309" s="237">
        <v>18</v>
      </c>
      <c r="W1309">
        <v>29</v>
      </c>
      <c r="X1309">
        <v>45</v>
      </c>
      <c r="Y1309">
        <v>41</v>
      </c>
      <c r="Z1309">
        <v>6</v>
      </c>
      <c r="AA1309">
        <v>32</v>
      </c>
      <c r="AC1309" s="26" t="str">
        <f t="shared" si="40"/>
        <v>18º29'45''</v>
      </c>
      <c r="AD1309" s="26" t="str">
        <f t="shared" si="41"/>
        <v>41º6'32''</v>
      </c>
    </row>
    <row r="1310" spans="1:30" ht="18" customHeight="1">
      <c r="A1310" s="23">
        <v>4608</v>
      </c>
      <c r="B1310" s="23">
        <v>4608</v>
      </c>
      <c r="C1310" s="3">
        <v>41186</v>
      </c>
      <c r="D1310" s="3">
        <v>41270</v>
      </c>
      <c r="E1310" s="23" t="s">
        <v>1321</v>
      </c>
      <c r="F1310" s="23" t="s">
        <v>1322</v>
      </c>
      <c r="G1310" s="23" t="s">
        <v>8423</v>
      </c>
      <c r="H1310" s="23" t="s">
        <v>12310</v>
      </c>
      <c r="I1310" s="3">
        <v>41232</v>
      </c>
      <c r="J1310" s="23" t="s">
        <v>8424</v>
      </c>
      <c r="K1310" s="23" t="s">
        <v>8425</v>
      </c>
      <c r="L1310" s="23" t="s">
        <v>8426</v>
      </c>
      <c r="M1310" s="23" t="s">
        <v>8427</v>
      </c>
      <c r="N1310" s="23" t="s">
        <v>12822</v>
      </c>
      <c r="O1310" s="23" t="s">
        <v>3906</v>
      </c>
      <c r="P1310" s="3">
        <v>41254</v>
      </c>
      <c r="Q1310" s="37" t="s">
        <v>9321</v>
      </c>
      <c r="R1310" s="23" t="s">
        <v>12311</v>
      </c>
      <c r="S1310" s="23" t="s">
        <v>11833</v>
      </c>
      <c r="T1310" t="s">
        <v>15024</v>
      </c>
      <c r="U1310" t="s">
        <v>15227</v>
      </c>
      <c r="V1310" s="237">
        <v>15</v>
      </c>
      <c r="W1310">
        <v>19</v>
      </c>
      <c r="X1310">
        <v>7</v>
      </c>
      <c r="Y1310">
        <v>41</v>
      </c>
      <c r="Z1310">
        <v>45</v>
      </c>
      <c r="AA1310">
        <v>22</v>
      </c>
      <c r="AC1310" s="26" t="str">
        <f t="shared" si="40"/>
        <v>15º19'7''</v>
      </c>
      <c r="AD1310" s="26" t="str">
        <f t="shared" si="41"/>
        <v>41º45'22''</v>
      </c>
    </row>
    <row r="1311" spans="1:30" ht="18" customHeight="1">
      <c r="A1311" s="23">
        <v>4607</v>
      </c>
      <c r="B1311" s="23">
        <v>4607</v>
      </c>
      <c r="C1311" s="3">
        <v>41186</v>
      </c>
      <c r="D1311" s="3">
        <v>41231</v>
      </c>
      <c r="E1311" s="23" t="s">
        <v>1321</v>
      </c>
      <c r="F1311" s="23" t="s">
        <v>1322</v>
      </c>
      <c r="G1311" s="23" t="s">
        <v>8428</v>
      </c>
      <c r="H1311" s="23" t="s">
        <v>13378</v>
      </c>
      <c r="I1311" s="3">
        <v>41213</v>
      </c>
      <c r="J1311" s="23" t="s">
        <v>8429</v>
      </c>
      <c r="K1311" s="23" t="s">
        <v>8430</v>
      </c>
      <c r="L1311" s="23" t="s">
        <v>8431</v>
      </c>
      <c r="M1311" s="23" t="s">
        <v>8432</v>
      </c>
      <c r="N1311" s="23" t="s">
        <v>13379</v>
      </c>
      <c r="O1311" s="23" t="s">
        <v>9340</v>
      </c>
      <c r="P1311" s="3">
        <v>41261</v>
      </c>
      <c r="Q1311" s="37" t="s">
        <v>458</v>
      </c>
      <c r="R1311" s="23" t="s">
        <v>13380</v>
      </c>
      <c r="S1311" s="23" t="s">
        <v>11834</v>
      </c>
      <c r="T1311" s="37" t="s">
        <v>15024</v>
      </c>
      <c r="U1311" s="37" t="s">
        <v>15057</v>
      </c>
      <c r="V1311" s="237">
        <v>16</v>
      </c>
      <c r="W1311">
        <v>30</v>
      </c>
      <c r="X1311">
        <v>18</v>
      </c>
      <c r="Y1311">
        <v>46</v>
      </c>
      <c r="Z1311">
        <v>29</v>
      </c>
      <c r="AA1311">
        <v>30</v>
      </c>
      <c r="AC1311" s="26" t="str">
        <f t="shared" si="40"/>
        <v>16º30'18''</v>
      </c>
      <c r="AD1311" s="26" t="str">
        <f t="shared" si="41"/>
        <v>46º29'30''</v>
      </c>
    </row>
    <row r="1312" spans="1:30" ht="18" customHeight="1">
      <c r="A1312" s="23">
        <v>4605</v>
      </c>
      <c r="B1312" s="23">
        <v>4605</v>
      </c>
      <c r="C1312" s="3">
        <v>41186</v>
      </c>
      <c r="D1312" s="3">
        <v>41402</v>
      </c>
      <c r="E1312" s="23" t="s">
        <v>1385</v>
      </c>
      <c r="F1312" s="23" t="s">
        <v>1322</v>
      </c>
      <c r="G1312" s="23" t="s">
        <v>7561</v>
      </c>
      <c r="H1312" s="23" t="s">
        <v>458</v>
      </c>
      <c r="I1312" s="3">
        <v>41236</v>
      </c>
      <c r="J1312" s="23" t="s">
        <v>8433</v>
      </c>
      <c r="K1312" s="23" t="s">
        <v>12956</v>
      </c>
      <c r="L1312" s="23" t="s">
        <v>7563</v>
      </c>
      <c r="M1312" s="23" t="s">
        <v>9041</v>
      </c>
      <c r="N1312" s="23" t="s">
        <v>458</v>
      </c>
      <c r="O1312" s="23" t="s">
        <v>458</v>
      </c>
      <c r="P1312" s="23" t="s">
        <v>458</v>
      </c>
      <c r="Q1312" s="37" t="s">
        <v>22051</v>
      </c>
      <c r="R1312" s="23" t="s">
        <v>458</v>
      </c>
      <c r="S1312" s="23" t="s">
        <v>11835</v>
      </c>
      <c r="T1312" t="s">
        <v>15024</v>
      </c>
      <c r="U1312" s="37" t="s">
        <v>458</v>
      </c>
      <c r="V1312" s="237" t="s">
        <v>458</v>
      </c>
      <c r="W1312" s="23" t="s">
        <v>458</v>
      </c>
      <c r="X1312" s="23" t="s">
        <v>458</v>
      </c>
      <c r="Y1312" s="23" t="s">
        <v>458</v>
      </c>
      <c r="Z1312" s="23" t="s">
        <v>458</v>
      </c>
      <c r="AA1312" s="23" t="s">
        <v>458</v>
      </c>
      <c r="AC1312" s="26" t="str">
        <f t="shared" si="40"/>
        <v>-º-'-''</v>
      </c>
      <c r="AD1312" s="26" t="str">
        <f t="shared" si="41"/>
        <v>-º-'-''</v>
      </c>
    </row>
    <row r="1313" spans="1:30" ht="18" customHeight="1">
      <c r="A1313" s="23">
        <v>4604</v>
      </c>
      <c r="B1313" s="23">
        <v>4604</v>
      </c>
      <c r="C1313" s="3">
        <v>41186</v>
      </c>
      <c r="D1313" s="3">
        <v>41231</v>
      </c>
      <c r="E1313" s="23" t="s">
        <v>1321</v>
      </c>
      <c r="F1313" s="23" t="s">
        <v>1322</v>
      </c>
      <c r="G1313" s="23" t="s">
        <v>8434</v>
      </c>
      <c r="H1313" s="23" t="s">
        <v>12128</v>
      </c>
      <c r="I1313" s="3">
        <v>41213</v>
      </c>
      <c r="J1313" s="23" t="s">
        <v>8435</v>
      </c>
      <c r="K1313" s="23" t="s">
        <v>8436</v>
      </c>
      <c r="L1313" s="23" t="s">
        <v>8437</v>
      </c>
      <c r="M1313" s="23" t="s">
        <v>8438</v>
      </c>
      <c r="N1313" s="23" t="s">
        <v>12312</v>
      </c>
      <c r="O1313" s="23" t="s">
        <v>4973</v>
      </c>
      <c r="P1313" s="3">
        <v>41250</v>
      </c>
      <c r="Q1313" s="37" t="s">
        <v>458</v>
      </c>
      <c r="R1313" s="23" t="s">
        <v>12129</v>
      </c>
      <c r="S1313" s="23" t="s">
        <v>11836</v>
      </c>
      <c r="T1313" s="37" t="s">
        <v>15024</v>
      </c>
      <c r="U1313" t="s">
        <v>15043</v>
      </c>
      <c r="V1313" s="237">
        <v>19</v>
      </c>
      <c r="W1313">
        <v>50</v>
      </c>
      <c r="X1313">
        <v>40</v>
      </c>
      <c r="Y1313">
        <v>45</v>
      </c>
      <c r="Z1313">
        <v>24</v>
      </c>
      <c r="AA1313">
        <v>39</v>
      </c>
      <c r="AC1313" s="26" t="str">
        <f t="shared" si="40"/>
        <v>19º50'40''</v>
      </c>
      <c r="AD1313" s="26" t="str">
        <f t="shared" si="41"/>
        <v>45º24'39''</v>
      </c>
    </row>
    <row r="1314" spans="1:30" ht="18" customHeight="1">
      <c r="A1314" s="23">
        <v>4603</v>
      </c>
      <c r="B1314" s="23">
        <v>4603</v>
      </c>
      <c r="C1314" s="3">
        <v>41186</v>
      </c>
      <c r="D1314" s="3">
        <v>41270</v>
      </c>
      <c r="E1314" s="23" t="s">
        <v>1385</v>
      </c>
      <c r="F1314" s="23" t="s">
        <v>1322</v>
      </c>
      <c r="G1314" s="23" t="s">
        <v>8439</v>
      </c>
      <c r="H1314" s="23" t="s">
        <v>458</v>
      </c>
      <c r="I1314" s="3">
        <v>41213</v>
      </c>
      <c r="J1314" s="23" t="s">
        <v>8440</v>
      </c>
      <c r="K1314" s="23" t="s">
        <v>21594</v>
      </c>
      <c r="L1314" s="23" t="s">
        <v>8441</v>
      </c>
      <c r="M1314" s="23" t="s">
        <v>12957</v>
      </c>
      <c r="N1314" s="23" t="s">
        <v>458</v>
      </c>
      <c r="O1314" s="23" t="s">
        <v>458</v>
      </c>
      <c r="P1314" s="23" t="s">
        <v>458</v>
      </c>
      <c r="Q1314" s="37" t="s">
        <v>21595</v>
      </c>
      <c r="R1314" s="23" t="s">
        <v>458</v>
      </c>
      <c r="S1314" s="23" t="s">
        <v>11837</v>
      </c>
      <c r="T1314" t="s">
        <v>15024</v>
      </c>
      <c r="U1314" s="37" t="s">
        <v>458</v>
      </c>
      <c r="V1314" s="237" t="s">
        <v>458</v>
      </c>
      <c r="W1314" s="23" t="s">
        <v>458</v>
      </c>
      <c r="X1314" s="23" t="s">
        <v>458</v>
      </c>
      <c r="Y1314" s="23" t="s">
        <v>458</v>
      </c>
      <c r="Z1314" s="23" t="s">
        <v>458</v>
      </c>
      <c r="AA1314" s="23" t="s">
        <v>458</v>
      </c>
      <c r="AC1314" s="26" t="str">
        <f t="shared" si="40"/>
        <v>-º-'-''</v>
      </c>
      <c r="AD1314" s="26" t="str">
        <f t="shared" si="41"/>
        <v>-º-'-''</v>
      </c>
    </row>
    <row r="1315" spans="1:30" ht="18" customHeight="1">
      <c r="A1315" s="23">
        <v>4602</v>
      </c>
      <c r="B1315" s="23">
        <v>4602</v>
      </c>
      <c r="C1315" s="3">
        <v>41186</v>
      </c>
      <c r="D1315" s="3">
        <v>41231</v>
      </c>
      <c r="E1315" s="23" t="s">
        <v>1321</v>
      </c>
      <c r="F1315" s="23" t="s">
        <v>1322</v>
      </c>
      <c r="G1315" s="23" t="s">
        <v>8442</v>
      </c>
      <c r="H1315" s="23" t="s">
        <v>13749</v>
      </c>
      <c r="I1315" s="3">
        <v>41213</v>
      </c>
      <c r="J1315" s="23" t="s">
        <v>8443</v>
      </c>
      <c r="K1315" s="23" t="s">
        <v>12958</v>
      </c>
      <c r="L1315" s="23" t="s">
        <v>8444</v>
      </c>
      <c r="M1315" s="23" t="s">
        <v>8445</v>
      </c>
      <c r="N1315" s="23" t="s">
        <v>13750</v>
      </c>
      <c r="O1315" s="23" t="s">
        <v>7278</v>
      </c>
      <c r="P1315" s="3">
        <v>41277</v>
      </c>
      <c r="Q1315" s="37" t="s">
        <v>458</v>
      </c>
      <c r="R1315" s="23" t="s">
        <v>13751</v>
      </c>
      <c r="S1315" s="23" t="s">
        <v>11838</v>
      </c>
      <c r="T1315" s="37" t="s">
        <v>4074</v>
      </c>
      <c r="U1315" s="37" t="s">
        <v>15319</v>
      </c>
      <c r="V1315" s="237">
        <v>20</v>
      </c>
      <c r="W1315">
        <v>16</v>
      </c>
      <c r="X1315">
        <v>56</v>
      </c>
      <c r="Y1315">
        <v>42</v>
      </c>
      <c r="Z1315">
        <v>20</v>
      </c>
      <c r="AA1315">
        <v>30</v>
      </c>
      <c r="AC1315" s="26" t="str">
        <f t="shared" si="40"/>
        <v>20º16'56''</v>
      </c>
      <c r="AD1315" s="26" t="str">
        <f t="shared" si="41"/>
        <v>42º20'30''</v>
      </c>
    </row>
    <row r="1316" spans="1:30" ht="18" customHeight="1">
      <c r="A1316" s="23">
        <v>4601</v>
      </c>
      <c r="B1316" s="23">
        <v>4601</v>
      </c>
      <c r="C1316" s="3">
        <v>41186</v>
      </c>
      <c r="D1316" s="3">
        <v>41231</v>
      </c>
      <c r="E1316" s="23" t="s">
        <v>1321</v>
      </c>
      <c r="F1316" s="23" t="s">
        <v>1555</v>
      </c>
      <c r="G1316" s="23" t="s">
        <v>8446</v>
      </c>
      <c r="H1316" s="23" t="s">
        <v>15991</v>
      </c>
      <c r="I1316" s="3">
        <v>41213</v>
      </c>
      <c r="J1316" s="23" t="s">
        <v>8447</v>
      </c>
      <c r="K1316" s="23" t="s">
        <v>8448</v>
      </c>
      <c r="L1316" s="23" t="s">
        <v>13559</v>
      </c>
      <c r="M1316" s="23" t="s">
        <v>8449</v>
      </c>
      <c r="N1316" s="23" t="s">
        <v>15992</v>
      </c>
      <c r="O1316" s="23" t="s">
        <v>3785</v>
      </c>
      <c r="P1316" s="23">
        <v>41358</v>
      </c>
      <c r="Q1316" s="37" t="s">
        <v>458</v>
      </c>
      <c r="R1316" s="23" t="s">
        <v>15993</v>
      </c>
      <c r="S1316" s="23" t="s">
        <v>11839</v>
      </c>
      <c r="T1316" s="37" t="s">
        <v>15024</v>
      </c>
      <c r="U1316" s="37" t="s">
        <v>15994</v>
      </c>
      <c r="V1316" s="237">
        <v>14</v>
      </c>
      <c r="W1316" s="23">
        <v>51</v>
      </c>
      <c r="X1316" s="23">
        <v>17</v>
      </c>
      <c r="Y1316" s="23">
        <v>43</v>
      </c>
      <c r="Z1316" s="23">
        <v>55</v>
      </c>
      <c r="AA1316" s="23">
        <v>19</v>
      </c>
      <c r="AC1316" s="26" t="str">
        <f t="shared" si="40"/>
        <v>14º51'17''</v>
      </c>
      <c r="AD1316" s="26" t="str">
        <f t="shared" si="41"/>
        <v>43º55'19''</v>
      </c>
    </row>
    <row r="1317" spans="1:30" ht="18" customHeight="1">
      <c r="A1317" s="23">
        <v>4600</v>
      </c>
      <c r="B1317" s="23">
        <v>4600</v>
      </c>
      <c r="C1317" s="3">
        <v>41186</v>
      </c>
      <c r="D1317" s="3">
        <v>41231</v>
      </c>
      <c r="E1317" s="23" t="s">
        <v>1321</v>
      </c>
      <c r="F1317" s="23" t="s">
        <v>1322</v>
      </c>
      <c r="G1317" s="23" t="s">
        <v>8450</v>
      </c>
      <c r="H1317" s="23" t="s">
        <v>11840</v>
      </c>
      <c r="I1317" s="3">
        <v>41213</v>
      </c>
      <c r="J1317" s="23" t="s">
        <v>8451</v>
      </c>
      <c r="K1317" s="23" t="s">
        <v>8452</v>
      </c>
      <c r="L1317" s="23" t="s">
        <v>8453</v>
      </c>
      <c r="M1317" s="23" t="s">
        <v>8454</v>
      </c>
      <c r="N1317" s="23" t="s">
        <v>11841</v>
      </c>
      <c r="O1317" s="23" t="s">
        <v>5712</v>
      </c>
      <c r="P1317" s="3">
        <v>41246</v>
      </c>
      <c r="Q1317" s="37" t="s">
        <v>458</v>
      </c>
      <c r="R1317" s="23" t="s">
        <v>11842</v>
      </c>
      <c r="S1317" s="23" t="s">
        <v>11843</v>
      </c>
      <c r="T1317" s="37" t="s">
        <v>4074</v>
      </c>
      <c r="U1317" t="s">
        <v>15320</v>
      </c>
      <c r="V1317" s="237">
        <v>18</v>
      </c>
      <c r="W1317">
        <v>28</v>
      </c>
      <c r="X1317">
        <v>22</v>
      </c>
      <c r="Y1317">
        <v>43</v>
      </c>
      <c r="Z1317">
        <v>3</v>
      </c>
      <c r="AA1317">
        <v>35</v>
      </c>
      <c r="AC1317" s="26" t="str">
        <f t="shared" si="40"/>
        <v>18º28'22''</v>
      </c>
      <c r="AD1317" s="26" t="str">
        <f t="shared" si="41"/>
        <v>43º3'35''</v>
      </c>
    </row>
    <row r="1318" spans="1:30" ht="18" customHeight="1">
      <c r="A1318" s="23">
        <v>4599</v>
      </c>
      <c r="B1318" s="23">
        <v>4599</v>
      </c>
      <c r="C1318" s="3">
        <v>41186</v>
      </c>
      <c r="D1318" s="3">
        <v>41232</v>
      </c>
      <c r="E1318" s="23" t="s">
        <v>1321</v>
      </c>
      <c r="F1318" s="23" t="s">
        <v>1322</v>
      </c>
      <c r="G1318" s="23" t="s">
        <v>6799</v>
      </c>
      <c r="H1318" s="23" t="s">
        <v>9277</v>
      </c>
      <c r="I1318" s="3">
        <v>41213</v>
      </c>
      <c r="J1318" s="23" t="s">
        <v>8455</v>
      </c>
      <c r="K1318" s="23" t="s">
        <v>8721</v>
      </c>
      <c r="L1318" s="23" t="s">
        <v>6802</v>
      </c>
      <c r="M1318" s="23" t="s">
        <v>8456</v>
      </c>
      <c r="N1318" s="23" t="s">
        <v>9278</v>
      </c>
      <c r="O1318" s="23" t="s">
        <v>4973</v>
      </c>
      <c r="P1318" s="3">
        <v>41222</v>
      </c>
      <c r="Q1318" s="37" t="s">
        <v>8722</v>
      </c>
      <c r="R1318" s="23" t="s">
        <v>11844</v>
      </c>
      <c r="S1318" s="23" t="s">
        <v>11845</v>
      </c>
      <c r="T1318" t="s">
        <v>4074</v>
      </c>
      <c r="U1318" t="s">
        <v>15321</v>
      </c>
      <c r="V1318" s="237">
        <v>22</v>
      </c>
      <c r="W1318">
        <v>26</v>
      </c>
      <c r="X1318">
        <v>55</v>
      </c>
      <c r="Y1318">
        <v>45</v>
      </c>
      <c r="Z1318">
        <v>9</v>
      </c>
      <c r="AA1318">
        <v>53</v>
      </c>
      <c r="AC1318" s="26" t="str">
        <f t="shared" si="40"/>
        <v>22º26'55''</v>
      </c>
      <c r="AD1318" s="26" t="str">
        <f t="shared" si="41"/>
        <v>45º9'53''</v>
      </c>
    </row>
    <row r="1319" spans="1:30" ht="18" customHeight="1">
      <c r="A1319" s="23">
        <v>4598</v>
      </c>
      <c r="B1319" s="23">
        <v>4598</v>
      </c>
      <c r="C1319" s="3">
        <v>41186</v>
      </c>
      <c r="D1319" s="3">
        <v>41402</v>
      </c>
      <c r="E1319" s="23" t="s">
        <v>1385</v>
      </c>
      <c r="F1319" s="23" t="s">
        <v>1322</v>
      </c>
      <c r="G1319" s="23" t="s">
        <v>8457</v>
      </c>
      <c r="H1319" s="23" t="s">
        <v>458</v>
      </c>
      <c r="I1319" s="3">
        <v>41211</v>
      </c>
      <c r="J1319" s="23" t="s">
        <v>8458</v>
      </c>
      <c r="K1319" s="23" t="s">
        <v>8459</v>
      </c>
      <c r="L1319" s="23" t="s">
        <v>8460</v>
      </c>
      <c r="M1319" s="23" t="s">
        <v>8461</v>
      </c>
      <c r="N1319" s="23" t="s">
        <v>458</v>
      </c>
      <c r="O1319" s="23" t="s">
        <v>458</v>
      </c>
      <c r="P1319" s="23" t="s">
        <v>458</v>
      </c>
      <c r="Q1319" s="37" t="s">
        <v>22052</v>
      </c>
      <c r="R1319" s="23" t="s">
        <v>458</v>
      </c>
      <c r="S1319" s="23" t="s">
        <v>11846</v>
      </c>
      <c r="T1319" s="37" t="s">
        <v>15024</v>
      </c>
      <c r="U1319" s="37" t="s">
        <v>458</v>
      </c>
      <c r="V1319" s="237" t="s">
        <v>458</v>
      </c>
      <c r="W1319" s="23" t="s">
        <v>458</v>
      </c>
      <c r="X1319" s="23" t="s">
        <v>458</v>
      </c>
      <c r="Y1319" s="23" t="s">
        <v>458</v>
      </c>
      <c r="Z1319" s="23" t="s">
        <v>458</v>
      </c>
      <c r="AA1319" s="23" t="s">
        <v>458</v>
      </c>
      <c r="AC1319" s="26" t="str">
        <f t="shared" si="40"/>
        <v>-º-'-''</v>
      </c>
      <c r="AD1319" s="26" t="str">
        <f t="shared" si="41"/>
        <v>-º-'-''</v>
      </c>
    </row>
    <row r="1320" spans="1:30" ht="18" customHeight="1">
      <c r="A1320" s="23">
        <v>4597</v>
      </c>
      <c r="B1320" s="23">
        <v>4597</v>
      </c>
      <c r="C1320" s="3">
        <v>41186</v>
      </c>
      <c r="D1320" s="3">
        <v>41231</v>
      </c>
      <c r="E1320" s="23" t="s">
        <v>1321</v>
      </c>
      <c r="F1320" s="23" t="s">
        <v>1322</v>
      </c>
      <c r="G1320" s="23" t="s">
        <v>8462</v>
      </c>
      <c r="H1320" s="23" t="s">
        <v>11847</v>
      </c>
      <c r="I1320" s="3">
        <v>41213</v>
      </c>
      <c r="J1320" s="23" t="s">
        <v>8463</v>
      </c>
      <c r="K1320" s="23" t="s">
        <v>15995</v>
      </c>
      <c r="L1320" s="23" t="s">
        <v>8464</v>
      </c>
      <c r="M1320" s="23">
        <v>3232921263</v>
      </c>
      <c r="N1320" s="23" t="s">
        <v>12023</v>
      </c>
      <c r="O1320" s="23" t="s">
        <v>11991</v>
      </c>
      <c r="P1320" s="3">
        <v>41248</v>
      </c>
      <c r="Q1320" s="37" t="s">
        <v>458</v>
      </c>
      <c r="R1320" s="23" t="s">
        <v>11848</v>
      </c>
      <c r="S1320" s="23" t="s">
        <v>11849</v>
      </c>
      <c r="T1320" s="37" t="s">
        <v>4074</v>
      </c>
      <c r="U1320" t="s">
        <v>15276</v>
      </c>
      <c r="V1320" s="237">
        <v>18</v>
      </c>
      <c r="W1320">
        <v>30</v>
      </c>
      <c r="X1320">
        <v>31</v>
      </c>
      <c r="Y1320">
        <v>42</v>
      </c>
      <c r="Z1320">
        <v>5</v>
      </c>
      <c r="AA1320">
        <v>0</v>
      </c>
      <c r="AC1320" s="26" t="str">
        <f t="shared" si="40"/>
        <v>18º30'31''</v>
      </c>
      <c r="AD1320" s="26" t="str">
        <f t="shared" si="41"/>
        <v>42º5'0''</v>
      </c>
    </row>
    <row r="1321" spans="1:30" ht="18" customHeight="1">
      <c r="A1321" s="23">
        <v>4596</v>
      </c>
      <c r="B1321" s="23">
        <v>4596</v>
      </c>
      <c r="C1321" s="3">
        <v>41186</v>
      </c>
      <c r="D1321" s="3">
        <v>41231</v>
      </c>
      <c r="E1321" s="23" t="s">
        <v>1321</v>
      </c>
      <c r="F1321" s="23" t="s">
        <v>1322</v>
      </c>
      <c r="G1321" s="23" t="s">
        <v>8465</v>
      </c>
      <c r="H1321" s="23" t="s">
        <v>9479</v>
      </c>
      <c r="I1321" s="3">
        <v>41225</v>
      </c>
      <c r="J1321" s="23" t="s">
        <v>8466</v>
      </c>
      <c r="K1321" s="23" t="s">
        <v>8467</v>
      </c>
      <c r="L1321" s="23" t="s">
        <v>8468</v>
      </c>
      <c r="M1321" s="23" t="s">
        <v>8469</v>
      </c>
      <c r="N1321" s="23" t="s">
        <v>9480</v>
      </c>
      <c r="O1321" s="23" t="s">
        <v>6324</v>
      </c>
      <c r="P1321" s="3">
        <v>41235</v>
      </c>
      <c r="Q1321" s="37" t="s">
        <v>458</v>
      </c>
      <c r="R1321" s="23" t="s">
        <v>11850</v>
      </c>
      <c r="S1321" s="23" t="s">
        <v>11851</v>
      </c>
      <c r="T1321" s="37" t="s">
        <v>4074</v>
      </c>
      <c r="U1321" t="s">
        <v>15172</v>
      </c>
      <c r="V1321" s="237">
        <v>21</v>
      </c>
      <c r="W1321">
        <v>58</v>
      </c>
      <c r="X1321">
        <v>22</v>
      </c>
      <c r="Y1321">
        <v>45</v>
      </c>
      <c r="Z1321">
        <v>20</v>
      </c>
      <c r="AA1321">
        <v>47</v>
      </c>
      <c r="AC1321" s="26" t="str">
        <f t="shared" si="40"/>
        <v>21º58'22''</v>
      </c>
      <c r="AD1321" s="26" t="str">
        <f t="shared" si="41"/>
        <v>45º20'47''</v>
      </c>
    </row>
    <row r="1322" spans="1:30" ht="18" customHeight="1">
      <c r="A1322" s="23">
        <v>4595</v>
      </c>
      <c r="B1322" s="23">
        <v>4595</v>
      </c>
      <c r="C1322" s="3">
        <v>41186</v>
      </c>
      <c r="D1322" s="3">
        <v>41232</v>
      </c>
      <c r="E1322" s="23" t="s">
        <v>1321</v>
      </c>
      <c r="F1322" s="23" t="s">
        <v>11995</v>
      </c>
      <c r="G1322" s="23" t="s">
        <v>8470</v>
      </c>
      <c r="H1322" s="23" t="s">
        <v>12959</v>
      </c>
      <c r="I1322" s="3">
        <v>41213</v>
      </c>
      <c r="J1322" s="23" t="s">
        <v>8471</v>
      </c>
      <c r="K1322" s="23" t="s">
        <v>8723</v>
      </c>
      <c r="L1322" s="23" t="s">
        <v>8472</v>
      </c>
      <c r="M1322" s="23" t="s">
        <v>8724</v>
      </c>
      <c r="N1322" s="23" t="s">
        <v>12960</v>
      </c>
      <c r="O1322" s="23" t="s">
        <v>12961</v>
      </c>
      <c r="P1322" s="3">
        <v>41256</v>
      </c>
      <c r="Q1322" s="37" t="s">
        <v>8725</v>
      </c>
      <c r="R1322" s="23" t="s">
        <v>12962</v>
      </c>
      <c r="S1322" s="23" t="s">
        <v>11852</v>
      </c>
      <c r="T1322" t="s">
        <v>15024</v>
      </c>
      <c r="U1322" s="37" t="s">
        <v>15110</v>
      </c>
      <c r="V1322" s="237">
        <v>21</v>
      </c>
      <c r="W1322">
        <v>17</v>
      </c>
      <c r="X1322">
        <v>53</v>
      </c>
      <c r="Y1322">
        <v>46</v>
      </c>
      <c r="Z1322">
        <v>34</v>
      </c>
      <c r="AA1322">
        <v>52</v>
      </c>
      <c r="AC1322" s="26" t="str">
        <f t="shared" si="40"/>
        <v>21º17'53''</v>
      </c>
      <c r="AD1322" s="26" t="str">
        <f t="shared" si="41"/>
        <v>46º34'52''</v>
      </c>
    </row>
    <row r="1323" spans="1:30" ht="18" customHeight="1">
      <c r="A1323" s="23">
        <v>4594</v>
      </c>
      <c r="B1323" s="23">
        <v>4594</v>
      </c>
      <c r="C1323" s="3">
        <v>41186</v>
      </c>
      <c r="D1323" s="3">
        <v>41231</v>
      </c>
      <c r="E1323" s="23" t="s">
        <v>1321</v>
      </c>
      <c r="F1323" s="23" t="s">
        <v>1322</v>
      </c>
      <c r="G1323" s="23" t="s">
        <v>8473</v>
      </c>
      <c r="H1323" s="23" t="s">
        <v>13381</v>
      </c>
      <c r="I1323" s="3">
        <v>41213</v>
      </c>
      <c r="J1323" s="23" t="s">
        <v>8474</v>
      </c>
      <c r="K1323" s="23" t="s">
        <v>8475</v>
      </c>
      <c r="L1323" s="23" t="s">
        <v>8476</v>
      </c>
      <c r="M1323" s="23" t="s">
        <v>8477</v>
      </c>
      <c r="N1323" s="23" t="s">
        <v>13382</v>
      </c>
      <c r="O1323" s="23" t="s">
        <v>3906</v>
      </c>
      <c r="P1323" s="3">
        <v>41262</v>
      </c>
      <c r="Q1323" s="37" t="s">
        <v>458</v>
      </c>
      <c r="R1323" s="23" t="s">
        <v>13383</v>
      </c>
      <c r="S1323" s="23" t="s">
        <v>11853</v>
      </c>
      <c r="T1323" s="37" t="s">
        <v>15024</v>
      </c>
      <c r="U1323" s="37" t="s">
        <v>15116</v>
      </c>
      <c r="V1323" s="237">
        <v>16</v>
      </c>
      <c r="W1323">
        <v>50</v>
      </c>
      <c r="X1323">
        <v>43</v>
      </c>
      <c r="Y1323">
        <v>43</v>
      </c>
      <c r="Z1323">
        <v>35</v>
      </c>
      <c r="AA1323">
        <v>17</v>
      </c>
      <c r="AC1323" s="26" t="str">
        <f t="shared" si="40"/>
        <v>16º50'43''</v>
      </c>
      <c r="AD1323" s="26" t="str">
        <f t="shared" si="41"/>
        <v>43º35'17''</v>
      </c>
    </row>
    <row r="1324" spans="1:30" ht="18" customHeight="1">
      <c r="A1324" s="23">
        <v>4593</v>
      </c>
      <c r="B1324" s="23">
        <v>4593</v>
      </c>
      <c r="C1324" s="3">
        <v>41186</v>
      </c>
      <c r="D1324" s="3">
        <v>41231</v>
      </c>
      <c r="E1324" s="23" t="s">
        <v>1321</v>
      </c>
      <c r="F1324" s="23" t="s">
        <v>1322</v>
      </c>
      <c r="G1324" s="23" t="s">
        <v>8478</v>
      </c>
      <c r="H1324" s="23" t="s">
        <v>13384</v>
      </c>
      <c r="I1324" s="3">
        <v>41213</v>
      </c>
      <c r="J1324" s="23" t="s">
        <v>8479</v>
      </c>
      <c r="K1324" s="23" t="s">
        <v>8480</v>
      </c>
      <c r="L1324" s="23" t="s">
        <v>8481</v>
      </c>
      <c r="M1324" s="23" t="s">
        <v>8482</v>
      </c>
      <c r="N1324" s="23" t="s">
        <v>13385</v>
      </c>
      <c r="O1324" s="23" t="s">
        <v>8746</v>
      </c>
      <c r="P1324" s="3">
        <v>41263</v>
      </c>
      <c r="Q1324" s="37" t="s">
        <v>458</v>
      </c>
      <c r="R1324" s="23" t="s">
        <v>13386</v>
      </c>
      <c r="S1324" s="23" t="s">
        <v>11854</v>
      </c>
      <c r="T1324" s="37" t="s">
        <v>15024</v>
      </c>
      <c r="U1324" s="37" t="s">
        <v>15110</v>
      </c>
      <c r="V1324" s="237">
        <v>18</v>
      </c>
      <c r="W1324">
        <v>13</v>
      </c>
      <c r="X1324">
        <v>17</v>
      </c>
      <c r="Y1324">
        <v>42</v>
      </c>
      <c r="Z1324">
        <v>29</v>
      </c>
      <c r="AA1324">
        <v>47</v>
      </c>
      <c r="AC1324" s="26" t="str">
        <f t="shared" si="40"/>
        <v>18º13'17''</v>
      </c>
      <c r="AD1324" s="26" t="str">
        <f t="shared" si="41"/>
        <v>42º29'47''</v>
      </c>
    </row>
    <row r="1325" spans="1:30" ht="18" customHeight="1">
      <c r="A1325" s="23">
        <v>4592</v>
      </c>
      <c r="B1325" s="23">
        <v>4592</v>
      </c>
      <c r="C1325" s="3">
        <v>41186</v>
      </c>
      <c r="D1325" s="3">
        <v>41231</v>
      </c>
      <c r="E1325" s="23" t="s">
        <v>1321</v>
      </c>
      <c r="F1325" s="23" t="s">
        <v>1322</v>
      </c>
      <c r="G1325" s="23" t="s">
        <v>8483</v>
      </c>
      <c r="H1325" s="23" t="s">
        <v>12313</v>
      </c>
      <c r="I1325" s="3">
        <v>41236</v>
      </c>
      <c r="J1325" s="23" t="s">
        <v>8484</v>
      </c>
      <c r="K1325" s="23" t="s">
        <v>12314</v>
      </c>
      <c r="L1325" s="23" t="s">
        <v>8485</v>
      </c>
      <c r="M1325" s="23" t="s">
        <v>8486</v>
      </c>
      <c r="N1325" s="23" t="s">
        <v>12315</v>
      </c>
      <c r="O1325" s="23" t="s">
        <v>4989</v>
      </c>
      <c r="P1325" s="3">
        <v>41250</v>
      </c>
      <c r="Q1325" s="37" t="s">
        <v>12316</v>
      </c>
      <c r="R1325" s="23" t="s">
        <v>12317</v>
      </c>
      <c r="S1325" s="23" t="s">
        <v>11855</v>
      </c>
      <c r="T1325" t="s">
        <v>4074</v>
      </c>
      <c r="U1325" t="s">
        <v>15322</v>
      </c>
      <c r="V1325" s="237">
        <v>19</v>
      </c>
      <c r="W1325">
        <v>23</v>
      </c>
      <c r="X1325">
        <v>44</v>
      </c>
      <c r="Y1325">
        <v>41</v>
      </c>
      <c r="Z1325">
        <v>13</v>
      </c>
      <c r="AA1325">
        <v>32</v>
      </c>
      <c r="AC1325" s="26" t="str">
        <f t="shared" si="40"/>
        <v>19º23'44''</v>
      </c>
      <c r="AD1325" s="26" t="str">
        <f t="shared" si="41"/>
        <v>41º13'32''</v>
      </c>
    </row>
    <row r="1326" spans="1:30" ht="18" customHeight="1">
      <c r="A1326" s="23">
        <v>4591</v>
      </c>
      <c r="B1326" s="23">
        <v>4591</v>
      </c>
      <c r="C1326" s="3">
        <v>41186</v>
      </c>
      <c r="D1326" s="3">
        <v>41232</v>
      </c>
      <c r="E1326" s="23" t="s">
        <v>1321</v>
      </c>
      <c r="F1326" s="23" t="s">
        <v>11995</v>
      </c>
      <c r="G1326" s="23" t="s">
        <v>8487</v>
      </c>
      <c r="H1326" s="23" t="s">
        <v>12318</v>
      </c>
      <c r="I1326" s="3">
        <v>41213</v>
      </c>
      <c r="J1326" s="23" t="s">
        <v>8488</v>
      </c>
      <c r="K1326" s="23" t="s">
        <v>8726</v>
      </c>
      <c r="L1326" s="23" t="s">
        <v>8489</v>
      </c>
      <c r="M1326" s="23" t="s">
        <v>8490</v>
      </c>
      <c r="N1326" s="23" t="s">
        <v>12319</v>
      </c>
      <c r="O1326" s="23" t="s">
        <v>12178</v>
      </c>
      <c r="P1326" s="3">
        <v>41253</v>
      </c>
      <c r="Q1326" s="37" t="s">
        <v>8727</v>
      </c>
      <c r="R1326" s="23" t="s">
        <v>12320</v>
      </c>
      <c r="S1326" s="23" t="s">
        <v>11856</v>
      </c>
      <c r="T1326" t="s">
        <v>15024</v>
      </c>
      <c r="U1326" t="s">
        <v>15109</v>
      </c>
      <c r="V1326" s="237">
        <v>22</v>
      </c>
      <c r="W1326">
        <v>17</v>
      </c>
      <c r="X1326">
        <v>59</v>
      </c>
      <c r="Y1326">
        <v>44</v>
      </c>
      <c r="Z1326">
        <v>56</v>
      </c>
      <c r="AA1326">
        <v>9</v>
      </c>
      <c r="AC1326" s="26" t="str">
        <f t="shared" si="40"/>
        <v>22º17'59''</v>
      </c>
      <c r="AD1326" s="26" t="str">
        <f t="shared" si="41"/>
        <v>44º56'9''</v>
      </c>
    </row>
    <row r="1327" spans="1:30" ht="18" customHeight="1">
      <c r="A1327" s="23">
        <v>4606</v>
      </c>
      <c r="B1327" s="23">
        <v>4606</v>
      </c>
      <c r="C1327" s="3">
        <v>41186</v>
      </c>
      <c r="D1327" s="3">
        <v>41231</v>
      </c>
      <c r="E1327" s="23" t="s">
        <v>1321</v>
      </c>
      <c r="F1327" s="23" t="s">
        <v>1322</v>
      </c>
      <c r="G1327" s="23" t="s">
        <v>8491</v>
      </c>
      <c r="H1327" s="23" t="s">
        <v>12321</v>
      </c>
      <c r="I1327" s="3">
        <v>41213</v>
      </c>
      <c r="J1327" s="23" t="s">
        <v>8492</v>
      </c>
      <c r="K1327" s="23" t="s">
        <v>8620</v>
      </c>
      <c r="L1327" s="23" t="s">
        <v>8493</v>
      </c>
      <c r="M1327" s="23" t="s">
        <v>8621</v>
      </c>
      <c r="N1327" s="23" t="s">
        <v>12322</v>
      </c>
      <c r="O1327" s="23" t="s">
        <v>5381</v>
      </c>
      <c r="P1327" s="3">
        <v>41253</v>
      </c>
      <c r="Q1327" s="37" t="s">
        <v>458</v>
      </c>
      <c r="R1327" s="23" t="s">
        <v>12277</v>
      </c>
      <c r="S1327" s="23" t="s">
        <v>11857</v>
      </c>
      <c r="T1327" s="37" t="s">
        <v>15024</v>
      </c>
      <c r="U1327" t="s">
        <v>15270</v>
      </c>
      <c r="V1327" s="237">
        <v>21</v>
      </c>
      <c r="W1327">
        <v>19</v>
      </c>
      <c r="X1327">
        <v>52</v>
      </c>
      <c r="Y1327">
        <v>46</v>
      </c>
      <c r="Z1327">
        <v>22</v>
      </c>
      <c r="AA1327">
        <v>17</v>
      </c>
      <c r="AC1327" s="26" t="str">
        <f t="shared" si="40"/>
        <v>21º19'52''</v>
      </c>
      <c r="AD1327" s="26" t="str">
        <f t="shared" si="41"/>
        <v>46º22'17''</v>
      </c>
    </row>
    <row r="1328" spans="1:30" ht="18" customHeight="1">
      <c r="A1328" s="23">
        <v>5386</v>
      </c>
      <c r="B1328" s="23">
        <v>5386</v>
      </c>
      <c r="C1328" s="3">
        <v>41201</v>
      </c>
      <c r="D1328" s="3">
        <v>25613</v>
      </c>
      <c r="E1328" s="23" t="s">
        <v>1321</v>
      </c>
      <c r="F1328" s="23" t="s">
        <v>1555</v>
      </c>
      <c r="G1328" s="23" t="s">
        <v>1546</v>
      </c>
      <c r="H1328" s="23" t="s">
        <v>8756</v>
      </c>
      <c r="I1328" s="3">
        <v>41205</v>
      </c>
      <c r="J1328" s="23" t="s">
        <v>8704</v>
      </c>
      <c r="K1328" s="23" t="s">
        <v>8705</v>
      </c>
      <c r="L1328" s="23" t="s">
        <v>8706</v>
      </c>
      <c r="M1328" s="23" t="s">
        <v>8707</v>
      </c>
      <c r="N1328" s="23" t="s">
        <v>9042</v>
      </c>
      <c r="O1328" s="23" t="s">
        <v>3786</v>
      </c>
      <c r="P1328" s="3">
        <v>41207</v>
      </c>
      <c r="Q1328" s="23" t="s">
        <v>8708</v>
      </c>
      <c r="R1328" s="23" t="s">
        <v>11858</v>
      </c>
      <c r="S1328" s="23" t="s">
        <v>11859</v>
      </c>
      <c r="T1328" t="s">
        <v>4074</v>
      </c>
      <c r="U1328" s="23" t="s">
        <v>458</v>
      </c>
      <c r="V1328" s="237">
        <v>19</v>
      </c>
      <c r="W1328">
        <v>55</v>
      </c>
      <c r="X1328">
        <v>1</v>
      </c>
      <c r="Y1328">
        <v>43</v>
      </c>
      <c r="Z1328">
        <v>56</v>
      </c>
      <c r="AA1328">
        <v>8</v>
      </c>
      <c r="AC1328" s="26" t="str">
        <f t="shared" si="40"/>
        <v>19º55'1''</v>
      </c>
      <c r="AD1328" s="26" t="str">
        <f t="shared" si="41"/>
        <v>43º56'8''</v>
      </c>
    </row>
    <row r="1329" spans="1:30" ht="18" customHeight="1">
      <c r="A1329" s="23">
        <v>4637</v>
      </c>
      <c r="B1329" s="23">
        <v>4637</v>
      </c>
      <c r="C1329" s="3">
        <v>41201</v>
      </c>
      <c r="D1329" s="3">
        <v>41266</v>
      </c>
      <c r="E1329" s="23" t="s">
        <v>1321</v>
      </c>
      <c r="F1329" s="23" t="s">
        <v>11995</v>
      </c>
      <c r="G1329" s="23" t="s">
        <v>8757</v>
      </c>
      <c r="H1329" s="23" t="s">
        <v>12963</v>
      </c>
      <c r="I1329" s="3">
        <v>41261</v>
      </c>
      <c r="J1329" s="23" t="s">
        <v>8758</v>
      </c>
      <c r="K1329" s="23" t="s">
        <v>12964</v>
      </c>
      <c r="L1329" s="23" t="s">
        <v>8759</v>
      </c>
      <c r="M1329" s="23" t="s">
        <v>9322</v>
      </c>
      <c r="N1329" s="23" t="s">
        <v>12965</v>
      </c>
      <c r="O1329" s="23" t="s">
        <v>12806</v>
      </c>
      <c r="P1329" s="3">
        <v>41262</v>
      </c>
      <c r="Q1329" s="37" t="s">
        <v>12130</v>
      </c>
      <c r="R1329" s="23" t="s">
        <v>12966</v>
      </c>
      <c r="S1329" s="23" t="s">
        <v>11860</v>
      </c>
      <c r="T1329" t="s">
        <v>4074</v>
      </c>
      <c r="U1329" s="37" t="s">
        <v>15216</v>
      </c>
      <c r="V1329" s="237">
        <v>20</v>
      </c>
      <c r="W1329">
        <v>14</v>
      </c>
      <c r="X1329">
        <v>47</v>
      </c>
      <c r="Y1329">
        <v>46</v>
      </c>
      <c r="Z1329">
        <v>21</v>
      </c>
      <c r="AA1329">
        <v>49</v>
      </c>
      <c r="AC1329" s="26" t="str">
        <f t="shared" si="40"/>
        <v>20º14'47''</v>
      </c>
      <c r="AD1329" s="26" t="str">
        <f t="shared" si="41"/>
        <v>46º21'49''</v>
      </c>
    </row>
    <row r="1330" spans="1:30" ht="18" customHeight="1">
      <c r="A1330" s="23">
        <v>4636</v>
      </c>
      <c r="B1330" s="23">
        <v>4636</v>
      </c>
      <c r="C1330" s="3">
        <v>41201</v>
      </c>
      <c r="D1330" s="3">
        <v>41246</v>
      </c>
      <c r="E1330" s="23" t="s">
        <v>1321</v>
      </c>
      <c r="F1330" s="23" t="s">
        <v>11995</v>
      </c>
      <c r="G1330" s="23" t="s">
        <v>8760</v>
      </c>
      <c r="H1330" s="23" t="s">
        <v>12967</v>
      </c>
      <c r="I1330" s="3">
        <v>41236</v>
      </c>
      <c r="J1330" s="23" t="s">
        <v>8761</v>
      </c>
      <c r="K1330" s="23" t="s">
        <v>8762</v>
      </c>
      <c r="L1330" s="23" t="s">
        <v>8763</v>
      </c>
      <c r="M1330" s="23" t="s">
        <v>8764</v>
      </c>
      <c r="N1330" s="23" t="s">
        <v>12968</v>
      </c>
      <c r="O1330" s="23" t="s">
        <v>12880</v>
      </c>
      <c r="P1330" s="3">
        <v>41257</v>
      </c>
      <c r="Q1330" s="37" t="s">
        <v>458</v>
      </c>
      <c r="R1330" s="23" t="s">
        <v>12969</v>
      </c>
      <c r="S1330" s="23" t="s">
        <v>11861</v>
      </c>
      <c r="T1330" s="37" t="s">
        <v>4074</v>
      </c>
      <c r="U1330" s="37" t="s">
        <v>15067</v>
      </c>
      <c r="V1330" s="237">
        <v>21</v>
      </c>
      <c r="W1330">
        <v>7</v>
      </c>
      <c r="X1330">
        <v>37</v>
      </c>
      <c r="Y1330">
        <v>46</v>
      </c>
      <c r="Z1330">
        <v>37</v>
      </c>
      <c r="AA1330">
        <v>1</v>
      </c>
      <c r="AC1330" s="26" t="str">
        <f t="shared" si="40"/>
        <v>21º7'37''</v>
      </c>
      <c r="AD1330" s="26" t="str">
        <f t="shared" si="41"/>
        <v>46º37'1''</v>
      </c>
    </row>
    <row r="1331" spans="1:30" ht="18" customHeight="1">
      <c r="A1331" s="23">
        <v>4635</v>
      </c>
      <c r="B1331" s="23">
        <v>4635</v>
      </c>
      <c r="C1331" s="3">
        <v>41201</v>
      </c>
      <c r="D1331" s="3">
        <v>41247</v>
      </c>
      <c r="E1331" s="23" t="s">
        <v>1321</v>
      </c>
      <c r="F1331" s="23" t="s">
        <v>1322</v>
      </c>
      <c r="G1331" s="23" t="s">
        <v>8775</v>
      </c>
      <c r="H1331" s="23" t="s">
        <v>17268</v>
      </c>
      <c r="I1331" s="3">
        <v>41241</v>
      </c>
      <c r="J1331" s="23" t="s">
        <v>8776</v>
      </c>
      <c r="K1331" s="23" t="s">
        <v>8777</v>
      </c>
      <c r="L1331" s="23" t="s">
        <v>8778</v>
      </c>
      <c r="M1331" s="23" t="s">
        <v>9323</v>
      </c>
      <c r="N1331" s="23" t="s">
        <v>17269</v>
      </c>
      <c r="O1331" s="23" t="s">
        <v>5031</v>
      </c>
      <c r="P1331" s="23">
        <v>41381</v>
      </c>
      <c r="Q1331" s="37" t="s">
        <v>9324</v>
      </c>
      <c r="R1331" s="23" t="s">
        <v>17270</v>
      </c>
      <c r="S1331" s="23" t="s">
        <v>11862</v>
      </c>
      <c r="T1331" t="s">
        <v>4074</v>
      </c>
      <c r="U1331" s="37" t="s">
        <v>4257</v>
      </c>
      <c r="V1331" s="237">
        <v>20</v>
      </c>
      <c r="W1331" s="23">
        <v>47</v>
      </c>
      <c r="X1331" s="23">
        <v>48</v>
      </c>
      <c r="Y1331" s="23">
        <v>42</v>
      </c>
      <c r="Z1331" s="23">
        <v>16</v>
      </c>
      <c r="AA1331" s="23">
        <v>12</v>
      </c>
      <c r="AC1331" s="26" t="str">
        <f t="shared" si="40"/>
        <v>20º47'48''</v>
      </c>
      <c r="AD1331" s="26" t="str">
        <f t="shared" si="41"/>
        <v>42º16'12''</v>
      </c>
    </row>
    <row r="1332" spans="1:30" ht="18" customHeight="1">
      <c r="A1332" s="23">
        <v>4634</v>
      </c>
      <c r="B1332" s="23">
        <v>4634</v>
      </c>
      <c r="C1332" s="3">
        <v>41201</v>
      </c>
      <c r="D1332" s="3">
        <v>41402</v>
      </c>
      <c r="E1332" s="23" t="s">
        <v>1385</v>
      </c>
      <c r="F1332" s="23" t="s">
        <v>1322</v>
      </c>
      <c r="G1332" s="23" t="s">
        <v>8779</v>
      </c>
      <c r="H1332" s="23" t="s">
        <v>458</v>
      </c>
      <c r="I1332" s="3">
        <v>41236</v>
      </c>
      <c r="J1332" s="23" t="s">
        <v>8780</v>
      </c>
      <c r="K1332" s="23" t="s">
        <v>22053</v>
      </c>
      <c r="L1332" s="23" t="s">
        <v>8781</v>
      </c>
      <c r="M1332" s="23" t="s">
        <v>12970</v>
      </c>
      <c r="N1332" s="23" t="s">
        <v>458</v>
      </c>
      <c r="O1332" s="23" t="s">
        <v>458</v>
      </c>
      <c r="P1332" s="23" t="s">
        <v>458</v>
      </c>
      <c r="Q1332" s="37" t="s">
        <v>22054</v>
      </c>
      <c r="R1332" s="23" t="s">
        <v>458</v>
      </c>
      <c r="S1332" s="23" t="s">
        <v>11863</v>
      </c>
      <c r="T1332" s="37" t="s">
        <v>15024</v>
      </c>
      <c r="U1332" s="37" t="s">
        <v>458</v>
      </c>
      <c r="V1332" s="237" t="s">
        <v>458</v>
      </c>
      <c r="W1332" s="23" t="s">
        <v>458</v>
      </c>
      <c r="X1332" s="23" t="s">
        <v>458</v>
      </c>
      <c r="Y1332" s="23" t="s">
        <v>458</v>
      </c>
      <c r="Z1332" s="23" t="s">
        <v>458</v>
      </c>
      <c r="AA1332" s="23" t="s">
        <v>458</v>
      </c>
      <c r="AC1332" s="26" t="str">
        <f t="shared" si="40"/>
        <v>-º-'-''</v>
      </c>
      <c r="AD1332" s="26" t="str">
        <f t="shared" si="41"/>
        <v>-º-'-''</v>
      </c>
    </row>
    <row r="1333" spans="1:30" ht="18" customHeight="1">
      <c r="A1333" s="23">
        <v>4633</v>
      </c>
      <c r="B1333" s="23">
        <v>4633</v>
      </c>
      <c r="C1333" s="3">
        <v>41201</v>
      </c>
      <c r="D1333" s="3">
        <v>41253</v>
      </c>
      <c r="E1333" s="23" t="s">
        <v>1321</v>
      </c>
      <c r="F1333" s="23" t="s">
        <v>1322</v>
      </c>
      <c r="G1333" s="23" t="s">
        <v>8782</v>
      </c>
      <c r="H1333" s="23" t="s">
        <v>13387</v>
      </c>
      <c r="I1333" s="3">
        <v>41241</v>
      </c>
      <c r="J1333" s="23" t="s">
        <v>8783</v>
      </c>
      <c r="K1333" s="23" t="s">
        <v>12971</v>
      </c>
      <c r="L1333" s="23" t="s">
        <v>8784</v>
      </c>
      <c r="M1333" s="23" t="s">
        <v>9366</v>
      </c>
      <c r="N1333" s="23" t="s">
        <v>13388</v>
      </c>
      <c r="O1333" s="23" t="s">
        <v>13271</v>
      </c>
      <c r="P1333" s="3">
        <v>41263</v>
      </c>
      <c r="Q1333" s="23" t="s">
        <v>9149</v>
      </c>
      <c r="R1333" s="23" t="s">
        <v>13389</v>
      </c>
      <c r="S1333" s="23" t="s">
        <v>11864</v>
      </c>
      <c r="T1333" t="s">
        <v>4074</v>
      </c>
      <c r="U1333" s="37" t="s">
        <v>15323</v>
      </c>
      <c r="V1333" s="237">
        <v>19</v>
      </c>
      <c r="W1333">
        <v>31</v>
      </c>
      <c r="X1333">
        <v>58</v>
      </c>
      <c r="Y1333">
        <v>42</v>
      </c>
      <c r="Z1333">
        <v>0</v>
      </c>
      <c r="AA1333">
        <v>33</v>
      </c>
      <c r="AC1333" s="26" t="str">
        <f t="shared" si="40"/>
        <v>19º31'58''</v>
      </c>
      <c r="AD1333" s="26" t="str">
        <f t="shared" si="41"/>
        <v>42º0'33''</v>
      </c>
    </row>
    <row r="1334" spans="1:30" ht="18" customHeight="1">
      <c r="A1334" s="23">
        <v>4632</v>
      </c>
      <c r="B1334" s="23">
        <v>4632</v>
      </c>
      <c r="C1334" s="3">
        <v>41201</v>
      </c>
      <c r="D1334" s="3">
        <v>41270</v>
      </c>
      <c r="E1334" s="23" t="s">
        <v>1321</v>
      </c>
      <c r="F1334" s="23" t="s">
        <v>1322</v>
      </c>
      <c r="G1334" s="23" t="s">
        <v>8785</v>
      </c>
      <c r="H1334" s="23" t="s">
        <v>15782</v>
      </c>
      <c r="I1334" s="23">
        <v>41337</v>
      </c>
      <c r="J1334" s="23" t="s">
        <v>15996</v>
      </c>
      <c r="K1334" s="23" t="s">
        <v>12972</v>
      </c>
      <c r="L1334" s="23" t="s">
        <v>8786</v>
      </c>
      <c r="M1334" s="23" t="s">
        <v>15997</v>
      </c>
      <c r="N1334" s="23" t="s">
        <v>15783</v>
      </c>
      <c r="O1334" s="23" t="s">
        <v>5712</v>
      </c>
      <c r="P1334" s="23">
        <v>41338</v>
      </c>
      <c r="Q1334" s="23" t="s">
        <v>13808</v>
      </c>
      <c r="R1334" s="23" t="s">
        <v>15784</v>
      </c>
      <c r="S1334" s="23" t="s">
        <v>11865</v>
      </c>
      <c r="T1334" t="s">
        <v>4074</v>
      </c>
      <c r="U1334" s="37" t="s">
        <v>15785</v>
      </c>
      <c r="V1334" s="237">
        <v>18</v>
      </c>
      <c r="W1334">
        <v>17</v>
      </c>
      <c r="X1334">
        <v>50</v>
      </c>
      <c r="Y1334">
        <v>44</v>
      </c>
      <c r="Z1334">
        <v>13</v>
      </c>
      <c r="AA1334">
        <v>18</v>
      </c>
      <c r="AC1334" s="26" t="str">
        <f t="shared" si="40"/>
        <v>18º17'50''</v>
      </c>
      <c r="AD1334" s="26" t="str">
        <f t="shared" si="41"/>
        <v>44º13'18''</v>
      </c>
    </row>
    <row r="1335" spans="1:30" ht="18" customHeight="1">
      <c r="A1335" s="23">
        <v>4631</v>
      </c>
      <c r="B1335" s="23">
        <v>4631</v>
      </c>
      <c r="C1335" s="3">
        <v>41201</v>
      </c>
      <c r="D1335" s="3">
        <v>41246</v>
      </c>
      <c r="E1335" s="23" t="s">
        <v>1321</v>
      </c>
      <c r="F1335" s="23" t="s">
        <v>1322</v>
      </c>
      <c r="G1335" s="23" t="s">
        <v>8787</v>
      </c>
      <c r="H1335" s="23" t="s">
        <v>13624</v>
      </c>
      <c r="I1335" s="3">
        <v>41263</v>
      </c>
      <c r="J1335" s="23" t="s">
        <v>8788</v>
      </c>
      <c r="K1335" s="23" t="s">
        <v>8789</v>
      </c>
      <c r="L1335" s="23" t="s">
        <v>8790</v>
      </c>
      <c r="M1335" s="23" t="s">
        <v>9325</v>
      </c>
      <c r="N1335" s="23" t="s">
        <v>13665</v>
      </c>
      <c r="O1335" s="23" t="s">
        <v>11990</v>
      </c>
      <c r="P1335" s="3">
        <v>41264</v>
      </c>
      <c r="Q1335" s="23" t="s">
        <v>9326</v>
      </c>
      <c r="R1335" s="23" t="s">
        <v>10075</v>
      </c>
      <c r="S1335" s="23" t="s">
        <v>11866</v>
      </c>
      <c r="T1335" t="s">
        <v>15024</v>
      </c>
      <c r="U1335" s="37" t="s">
        <v>15043</v>
      </c>
      <c r="V1335" s="237">
        <v>18</v>
      </c>
      <c r="W1335">
        <v>50</v>
      </c>
      <c r="X1335">
        <v>50</v>
      </c>
      <c r="Y1335">
        <v>50</v>
      </c>
      <c r="Z1335">
        <v>7</v>
      </c>
      <c r="AA1335">
        <v>24</v>
      </c>
      <c r="AC1335" s="26" t="str">
        <f t="shared" si="40"/>
        <v>18º50'50''</v>
      </c>
      <c r="AD1335" s="26" t="str">
        <f t="shared" si="41"/>
        <v>50º7'24''</v>
      </c>
    </row>
    <row r="1336" spans="1:30" ht="18" customHeight="1">
      <c r="A1336" s="23">
        <v>4630</v>
      </c>
      <c r="B1336" s="23">
        <v>4630</v>
      </c>
      <c r="C1336" s="3">
        <v>41201</v>
      </c>
      <c r="D1336" s="3">
        <v>41246</v>
      </c>
      <c r="E1336" s="23" t="s">
        <v>1321</v>
      </c>
      <c r="F1336" s="23" t="s">
        <v>1322</v>
      </c>
      <c r="G1336" s="23" t="s">
        <v>8791</v>
      </c>
      <c r="H1336" s="23" t="s">
        <v>12973</v>
      </c>
      <c r="I1336" s="3">
        <v>41236</v>
      </c>
      <c r="J1336" s="23" t="s">
        <v>8792</v>
      </c>
      <c r="K1336" s="23" t="s">
        <v>8793</v>
      </c>
      <c r="L1336" s="23" t="s">
        <v>8794</v>
      </c>
      <c r="M1336" s="23" t="s">
        <v>8795</v>
      </c>
      <c r="N1336" s="23" t="s">
        <v>12974</v>
      </c>
      <c r="O1336" s="23" t="s">
        <v>4973</v>
      </c>
      <c r="P1336" s="3">
        <v>41260</v>
      </c>
      <c r="Q1336" s="23" t="s">
        <v>458</v>
      </c>
      <c r="R1336" s="23" t="s">
        <v>12975</v>
      </c>
      <c r="S1336" s="23" t="s">
        <v>11867</v>
      </c>
      <c r="T1336" s="37" t="s">
        <v>15024</v>
      </c>
      <c r="U1336" s="37" t="s">
        <v>15116</v>
      </c>
      <c r="V1336" s="237">
        <v>19</v>
      </c>
      <c r="W1336">
        <v>32</v>
      </c>
      <c r="X1336">
        <v>12</v>
      </c>
      <c r="Y1336">
        <v>45</v>
      </c>
      <c r="Z1336">
        <v>58</v>
      </c>
      <c r="AA1336">
        <v>11</v>
      </c>
      <c r="AC1336" s="26" t="str">
        <f t="shared" si="40"/>
        <v>19º32'12''</v>
      </c>
      <c r="AD1336" s="26" t="str">
        <f t="shared" si="41"/>
        <v>45º58'11''</v>
      </c>
    </row>
    <row r="1337" spans="1:30" ht="18" customHeight="1">
      <c r="A1337" s="23">
        <v>4629</v>
      </c>
      <c r="B1337" s="23">
        <v>4629</v>
      </c>
      <c r="C1337" s="3">
        <v>41201</v>
      </c>
      <c r="D1337" s="3">
        <v>41246</v>
      </c>
      <c r="E1337" s="23" t="s">
        <v>1321</v>
      </c>
      <c r="F1337" s="23" t="s">
        <v>1322</v>
      </c>
      <c r="G1337" s="23" t="s">
        <v>7039</v>
      </c>
      <c r="H1337" s="23" t="s">
        <v>12823</v>
      </c>
      <c r="I1337" s="3">
        <v>41236</v>
      </c>
      <c r="J1337" s="23" t="s">
        <v>8796</v>
      </c>
      <c r="K1337" s="23" t="s">
        <v>8797</v>
      </c>
      <c r="L1337" s="23" t="s">
        <v>7042</v>
      </c>
      <c r="M1337" s="23" t="s">
        <v>8798</v>
      </c>
      <c r="N1337" s="23" t="s">
        <v>12812</v>
      </c>
      <c r="O1337" s="23" t="s">
        <v>5712</v>
      </c>
      <c r="P1337" s="3">
        <v>41256</v>
      </c>
      <c r="Q1337" s="23" t="s">
        <v>458</v>
      </c>
      <c r="R1337" s="23" t="s">
        <v>12824</v>
      </c>
      <c r="S1337" s="23" t="s">
        <v>11868</v>
      </c>
      <c r="T1337" s="37" t="s">
        <v>15024</v>
      </c>
      <c r="U1337" s="37" t="s">
        <v>458</v>
      </c>
      <c r="V1337" s="237">
        <v>18</v>
      </c>
      <c r="W1337">
        <v>49</v>
      </c>
      <c r="X1337">
        <v>39</v>
      </c>
      <c r="Y1337">
        <v>42</v>
      </c>
      <c r="Z1337">
        <v>26</v>
      </c>
      <c r="AA1337">
        <v>27</v>
      </c>
      <c r="AC1337" s="26" t="str">
        <f t="shared" si="40"/>
        <v>18º49'39''</v>
      </c>
      <c r="AD1337" s="26" t="str">
        <f t="shared" si="41"/>
        <v>42º26'27''</v>
      </c>
    </row>
    <row r="1338" spans="1:30" ht="18" customHeight="1">
      <c r="A1338" s="23">
        <v>4628</v>
      </c>
      <c r="B1338" s="23">
        <v>4628</v>
      </c>
      <c r="C1338" s="3">
        <v>41201</v>
      </c>
      <c r="D1338" s="3">
        <v>41347</v>
      </c>
      <c r="E1338" s="23" t="s">
        <v>1321</v>
      </c>
      <c r="F1338" s="23" t="s">
        <v>1322</v>
      </c>
      <c r="G1338" s="23" t="s">
        <v>8799</v>
      </c>
      <c r="H1338" s="23" t="s">
        <v>16054</v>
      </c>
      <c r="I1338" s="3">
        <v>41359</v>
      </c>
      <c r="J1338" s="23" t="s">
        <v>8800</v>
      </c>
      <c r="K1338" s="23" t="s">
        <v>15908</v>
      </c>
      <c r="L1338" s="23" t="s">
        <v>8801</v>
      </c>
      <c r="M1338" s="23" t="s">
        <v>8802</v>
      </c>
      <c r="N1338" s="23" t="s">
        <v>16055</v>
      </c>
      <c r="O1338" s="23" t="s">
        <v>1450</v>
      </c>
      <c r="P1338" s="23">
        <v>41365</v>
      </c>
      <c r="Q1338" s="23" t="s">
        <v>15909</v>
      </c>
      <c r="R1338" s="23" t="s">
        <v>16056</v>
      </c>
      <c r="S1338" s="23" t="s">
        <v>11869</v>
      </c>
      <c r="T1338" s="37" t="s">
        <v>4074</v>
      </c>
      <c r="U1338" s="37" t="s">
        <v>16057</v>
      </c>
      <c r="V1338" s="237">
        <v>21</v>
      </c>
      <c r="W1338" s="23">
        <v>57</v>
      </c>
      <c r="X1338" s="23">
        <v>1</v>
      </c>
      <c r="Y1338" s="23">
        <v>43</v>
      </c>
      <c r="Z1338" s="23">
        <v>42</v>
      </c>
      <c r="AA1338" s="23">
        <v>23</v>
      </c>
      <c r="AC1338" s="26" t="str">
        <f t="shared" si="40"/>
        <v>21º57'1''</v>
      </c>
      <c r="AD1338" s="26" t="str">
        <f t="shared" si="41"/>
        <v>43º42'23''</v>
      </c>
    </row>
    <row r="1339" spans="1:30" ht="18" customHeight="1">
      <c r="A1339" s="23">
        <v>4627</v>
      </c>
      <c r="B1339" s="23">
        <v>4627</v>
      </c>
      <c r="C1339" s="3">
        <v>41201</v>
      </c>
      <c r="D1339" s="3">
        <v>41246</v>
      </c>
      <c r="E1339" s="23" t="s">
        <v>1321</v>
      </c>
      <c r="F1339" s="23" t="s">
        <v>1322</v>
      </c>
      <c r="G1339" s="23" t="s">
        <v>8803</v>
      </c>
      <c r="H1339" s="23" t="s">
        <v>12825</v>
      </c>
      <c r="I1339" s="3">
        <v>41236</v>
      </c>
      <c r="J1339" s="23" t="s">
        <v>8804</v>
      </c>
      <c r="K1339" s="23" t="s">
        <v>8805</v>
      </c>
      <c r="L1339" s="23" t="s">
        <v>8806</v>
      </c>
      <c r="M1339" s="23" t="s">
        <v>8807</v>
      </c>
      <c r="N1339" s="23" t="s">
        <v>6584</v>
      </c>
      <c r="O1339" s="23" t="s">
        <v>458</v>
      </c>
      <c r="P1339" s="3">
        <v>41256</v>
      </c>
      <c r="Q1339" s="23" t="s">
        <v>458</v>
      </c>
      <c r="R1339" s="23" t="s">
        <v>12826</v>
      </c>
      <c r="S1339" s="23" t="s">
        <v>11870</v>
      </c>
      <c r="T1339" s="37" t="s">
        <v>15024</v>
      </c>
      <c r="U1339" s="37" t="s">
        <v>15227</v>
      </c>
      <c r="V1339" s="237">
        <v>16</v>
      </c>
      <c r="W1339">
        <v>24</v>
      </c>
      <c r="X1339">
        <v>28</v>
      </c>
      <c r="Y1339">
        <v>42</v>
      </c>
      <c r="Z1339">
        <v>15</v>
      </c>
      <c r="AA1339">
        <v>43</v>
      </c>
      <c r="AC1339" s="26" t="str">
        <f t="shared" si="40"/>
        <v>16º24'28''</v>
      </c>
      <c r="AD1339" s="26" t="str">
        <f t="shared" si="41"/>
        <v>42º15'43''</v>
      </c>
    </row>
    <row r="1340" spans="1:30" ht="18" customHeight="1">
      <c r="A1340" s="23">
        <v>4626</v>
      </c>
      <c r="B1340" s="23">
        <v>4626</v>
      </c>
      <c r="C1340" s="3">
        <v>41201</v>
      </c>
      <c r="D1340" s="3">
        <v>41402</v>
      </c>
      <c r="E1340" s="23" t="s">
        <v>1385</v>
      </c>
      <c r="F1340" s="23" t="s">
        <v>1322</v>
      </c>
      <c r="G1340" s="23" t="s">
        <v>8808</v>
      </c>
      <c r="H1340" s="23" t="s">
        <v>458</v>
      </c>
      <c r="I1340" s="3">
        <v>41236</v>
      </c>
      <c r="J1340" s="23" t="s">
        <v>12976</v>
      </c>
      <c r="K1340" s="23" t="s">
        <v>8809</v>
      </c>
      <c r="L1340" s="23" t="s">
        <v>8810</v>
      </c>
      <c r="M1340" s="23" t="s">
        <v>8811</v>
      </c>
      <c r="N1340" s="23" t="s">
        <v>458</v>
      </c>
      <c r="O1340" s="23" t="s">
        <v>458</v>
      </c>
      <c r="P1340" s="23" t="s">
        <v>458</v>
      </c>
      <c r="Q1340" s="23" t="s">
        <v>22055</v>
      </c>
      <c r="R1340" s="23" t="s">
        <v>458</v>
      </c>
      <c r="S1340" s="23" t="s">
        <v>11871</v>
      </c>
      <c r="T1340" s="37" t="s">
        <v>15024</v>
      </c>
      <c r="U1340" s="37" t="s">
        <v>458</v>
      </c>
      <c r="V1340" s="237" t="s">
        <v>458</v>
      </c>
      <c r="W1340" s="23" t="s">
        <v>458</v>
      </c>
      <c r="X1340" s="23" t="s">
        <v>458</v>
      </c>
      <c r="Y1340" s="23" t="s">
        <v>458</v>
      </c>
      <c r="Z1340" s="23" t="s">
        <v>458</v>
      </c>
      <c r="AA1340" s="23" t="s">
        <v>458</v>
      </c>
      <c r="AC1340" s="26" t="str">
        <f t="shared" si="40"/>
        <v>-º-'-''</v>
      </c>
      <c r="AD1340" s="26" t="str">
        <f t="shared" si="41"/>
        <v>-º-'-''</v>
      </c>
    </row>
    <row r="1341" spans="1:30" ht="18" customHeight="1">
      <c r="A1341" s="23">
        <v>4625</v>
      </c>
      <c r="B1341" s="23">
        <v>4625</v>
      </c>
      <c r="C1341" s="3">
        <v>41201</v>
      </c>
      <c r="D1341" s="3">
        <v>41246</v>
      </c>
      <c r="E1341" s="23" t="s">
        <v>1321</v>
      </c>
      <c r="F1341" s="23" t="s">
        <v>1322</v>
      </c>
      <c r="G1341" s="23" t="s">
        <v>3007</v>
      </c>
      <c r="H1341" s="23" t="s">
        <v>9481</v>
      </c>
      <c r="I1341" s="3">
        <v>41236</v>
      </c>
      <c r="J1341" s="23" t="s">
        <v>8812</v>
      </c>
      <c r="K1341" s="23" t="s">
        <v>8813</v>
      </c>
      <c r="L1341" s="23" t="s">
        <v>4637</v>
      </c>
      <c r="M1341" s="23" t="s">
        <v>8814</v>
      </c>
      <c r="N1341" s="23" t="s">
        <v>9482</v>
      </c>
      <c r="O1341" s="23" t="s">
        <v>4973</v>
      </c>
      <c r="P1341" s="3">
        <v>41234</v>
      </c>
      <c r="Q1341" s="23" t="s">
        <v>458</v>
      </c>
      <c r="R1341" s="23" t="s">
        <v>11872</v>
      </c>
      <c r="S1341" s="23" t="s">
        <v>11873</v>
      </c>
      <c r="T1341" s="37" t="s">
        <v>15024</v>
      </c>
      <c r="U1341" t="s">
        <v>15116</v>
      </c>
      <c r="V1341" s="237">
        <v>21</v>
      </c>
      <c r="W1341">
        <v>1</v>
      </c>
      <c r="X1341">
        <v>31</v>
      </c>
      <c r="Y1341">
        <v>44</v>
      </c>
      <c r="Z1341">
        <v>19</v>
      </c>
      <c r="AA1341">
        <v>59</v>
      </c>
      <c r="AC1341" s="26" t="str">
        <f t="shared" si="40"/>
        <v>21º1'31''</v>
      </c>
      <c r="AD1341" s="26" t="str">
        <f t="shared" si="41"/>
        <v>44º19'59''</v>
      </c>
    </row>
    <row r="1342" spans="1:30" ht="18" customHeight="1">
      <c r="A1342" s="23">
        <v>4624</v>
      </c>
      <c r="B1342" s="23">
        <v>4624</v>
      </c>
      <c r="C1342" s="3">
        <v>41201</v>
      </c>
      <c r="D1342" s="3">
        <v>41246</v>
      </c>
      <c r="E1342" s="23" t="s">
        <v>1321</v>
      </c>
      <c r="F1342" s="23" t="s">
        <v>1322</v>
      </c>
      <c r="G1342" s="23" t="s">
        <v>8815</v>
      </c>
      <c r="H1342" s="23" t="s">
        <v>11874</v>
      </c>
      <c r="I1342" s="3">
        <v>41236</v>
      </c>
      <c r="J1342" s="23" t="s">
        <v>8816</v>
      </c>
      <c r="K1342" s="23" t="s">
        <v>8817</v>
      </c>
      <c r="L1342" s="23" t="s">
        <v>8818</v>
      </c>
      <c r="M1342" s="23" t="s">
        <v>8819</v>
      </c>
      <c r="N1342" s="23" t="s">
        <v>11875</v>
      </c>
      <c r="O1342" s="23" t="s">
        <v>7530</v>
      </c>
      <c r="P1342" s="3">
        <v>41243</v>
      </c>
      <c r="Q1342" s="23" t="s">
        <v>458</v>
      </c>
      <c r="R1342" s="23" t="s">
        <v>11876</v>
      </c>
      <c r="S1342" s="23" t="s">
        <v>11877</v>
      </c>
      <c r="T1342" s="37" t="s">
        <v>15024</v>
      </c>
      <c r="U1342" t="s">
        <v>15054</v>
      </c>
      <c r="V1342" s="237">
        <v>21</v>
      </c>
      <c r="W1342">
        <v>16</v>
      </c>
      <c r="X1342">
        <v>8</v>
      </c>
      <c r="Y1342">
        <v>43</v>
      </c>
      <c r="Z1342">
        <v>10</v>
      </c>
      <c r="AA1342">
        <v>40</v>
      </c>
      <c r="AC1342" s="26" t="str">
        <f t="shared" si="40"/>
        <v>21º16'8''</v>
      </c>
      <c r="AD1342" s="26" t="str">
        <f t="shared" si="41"/>
        <v>43º10'40''</v>
      </c>
    </row>
    <row r="1343" spans="1:30" ht="18" customHeight="1">
      <c r="A1343" s="23">
        <v>4623</v>
      </c>
      <c r="B1343" s="23">
        <v>4623</v>
      </c>
      <c r="C1343" s="3">
        <v>41201</v>
      </c>
      <c r="D1343" s="3">
        <v>41402</v>
      </c>
      <c r="E1343" s="23" t="s">
        <v>1385</v>
      </c>
      <c r="F1343" s="23" t="s">
        <v>1322</v>
      </c>
      <c r="G1343" s="23" t="s">
        <v>8820</v>
      </c>
      <c r="H1343" s="23" t="s">
        <v>458</v>
      </c>
      <c r="I1343" s="3">
        <v>41236</v>
      </c>
      <c r="J1343" s="23" t="s">
        <v>12977</v>
      </c>
      <c r="K1343" s="23" t="s">
        <v>8821</v>
      </c>
      <c r="L1343" s="23" t="s">
        <v>4511</v>
      </c>
      <c r="M1343" s="23" t="s">
        <v>22056</v>
      </c>
      <c r="N1343" s="23" t="s">
        <v>458</v>
      </c>
      <c r="O1343" s="23" t="s">
        <v>458</v>
      </c>
      <c r="P1343" s="23" t="s">
        <v>458</v>
      </c>
      <c r="Q1343" s="23" t="s">
        <v>22057</v>
      </c>
      <c r="R1343" s="23" t="s">
        <v>458</v>
      </c>
      <c r="S1343" s="23" t="s">
        <v>11878</v>
      </c>
      <c r="T1343" s="37" t="s">
        <v>15024</v>
      </c>
      <c r="U1343" s="37" t="s">
        <v>458</v>
      </c>
      <c r="V1343" s="237" t="s">
        <v>458</v>
      </c>
      <c r="W1343" s="23" t="s">
        <v>458</v>
      </c>
      <c r="X1343" s="23" t="s">
        <v>458</v>
      </c>
      <c r="Y1343" s="23" t="s">
        <v>458</v>
      </c>
      <c r="Z1343" s="23" t="s">
        <v>458</v>
      </c>
      <c r="AA1343" s="23" t="s">
        <v>458</v>
      </c>
      <c r="AC1343" s="26" t="str">
        <f t="shared" si="40"/>
        <v>-º-'-''</v>
      </c>
      <c r="AD1343" s="26" t="str">
        <f t="shared" si="41"/>
        <v>-º-'-''</v>
      </c>
    </row>
    <row r="1344" spans="1:30" ht="18" customHeight="1">
      <c r="A1344" s="23" t="s">
        <v>12978</v>
      </c>
      <c r="B1344" s="23">
        <v>4622</v>
      </c>
      <c r="C1344" s="3">
        <v>41201</v>
      </c>
      <c r="D1344" s="3">
        <v>41246</v>
      </c>
      <c r="E1344" s="23" t="s">
        <v>1385</v>
      </c>
      <c r="F1344" s="23" t="s">
        <v>1322</v>
      </c>
      <c r="G1344" s="23" t="s">
        <v>1118</v>
      </c>
      <c r="H1344" s="23" t="s">
        <v>12323</v>
      </c>
      <c r="I1344" s="3">
        <v>41236</v>
      </c>
      <c r="J1344" s="23" t="s">
        <v>8822</v>
      </c>
      <c r="K1344" s="23" t="s">
        <v>8823</v>
      </c>
      <c r="L1344" s="23" t="s">
        <v>8824</v>
      </c>
      <c r="M1344" s="23" t="s">
        <v>8825</v>
      </c>
      <c r="N1344" s="23" t="s">
        <v>458</v>
      </c>
      <c r="O1344" s="23" t="s">
        <v>458</v>
      </c>
      <c r="P1344" s="23" t="s">
        <v>458</v>
      </c>
      <c r="Q1344" s="37" t="s">
        <v>12979</v>
      </c>
      <c r="R1344" s="23" t="s">
        <v>12324</v>
      </c>
      <c r="S1344" s="23" t="s">
        <v>11879</v>
      </c>
      <c r="T1344" s="37" t="s">
        <v>15024</v>
      </c>
      <c r="U1344" s="37" t="s">
        <v>458</v>
      </c>
      <c r="V1344" s="237" t="s">
        <v>458</v>
      </c>
      <c r="W1344" s="23" t="s">
        <v>458</v>
      </c>
      <c r="X1344" s="23" t="s">
        <v>458</v>
      </c>
      <c r="Y1344" s="23" t="s">
        <v>458</v>
      </c>
      <c r="Z1344" s="23" t="s">
        <v>458</v>
      </c>
      <c r="AA1344" s="23" t="s">
        <v>458</v>
      </c>
      <c r="AC1344" s="26" t="str">
        <f t="shared" si="40"/>
        <v>-º-'-''</v>
      </c>
      <c r="AD1344" s="26" t="str">
        <f t="shared" si="41"/>
        <v>-º-'-''</v>
      </c>
    </row>
    <row r="1345" spans="1:30" ht="18" customHeight="1">
      <c r="A1345" s="23">
        <v>4620</v>
      </c>
      <c r="B1345" s="23">
        <v>4620</v>
      </c>
      <c r="C1345" s="3">
        <v>41201</v>
      </c>
      <c r="D1345" s="3">
        <v>41246</v>
      </c>
      <c r="E1345" s="23" t="s">
        <v>1321</v>
      </c>
      <c r="F1345" s="23" t="s">
        <v>1322</v>
      </c>
      <c r="G1345" s="23" t="s">
        <v>8826</v>
      </c>
      <c r="H1345" s="23" t="s">
        <v>13809</v>
      </c>
      <c r="I1345" s="3">
        <v>41236</v>
      </c>
      <c r="J1345" s="23" t="s">
        <v>8827</v>
      </c>
      <c r="K1345" s="23" t="s">
        <v>8828</v>
      </c>
      <c r="L1345" s="23" t="s">
        <v>8829</v>
      </c>
      <c r="M1345" s="23" t="s">
        <v>8830</v>
      </c>
      <c r="N1345" s="23" t="s">
        <v>13810</v>
      </c>
      <c r="O1345" s="23" t="s">
        <v>13763</v>
      </c>
      <c r="P1345" s="23">
        <v>41283</v>
      </c>
      <c r="Q1345" s="23" t="s">
        <v>458</v>
      </c>
      <c r="R1345" s="23" t="s">
        <v>13811</v>
      </c>
      <c r="S1345" s="23" t="s">
        <v>11880</v>
      </c>
      <c r="T1345" s="37" t="s">
        <v>15024</v>
      </c>
      <c r="U1345" s="37" t="s">
        <v>15043</v>
      </c>
      <c r="V1345" s="237">
        <v>19</v>
      </c>
      <c r="W1345">
        <v>54</v>
      </c>
      <c r="X1345">
        <v>37</v>
      </c>
      <c r="Y1345">
        <v>48</v>
      </c>
      <c r="Z1345">
        <v>42</v>
      </c>
      <c r="AA1345">
        <v>2</v>
      </c>
      <c r="AC1345" s="26" t="str">
        <f t="shared" si="40"/>
        <v>19º54'37''</v>
      </c>
      <c r="AD1345" s="26" t="str">
        <f t="shared" si="41"/>
        <v>48º42'2''</v>
      </c>
    </row>
    <row r="1346" spans="1:30" ht="18" customHeight="1">
      <c r="A1346" s="23">
        <v>4619</v>
      </c>
      <c r="B1346" s="23">
        <v>4619</v>
      </c>
      <c r="C1346" s="3">
        <v>41201</v>
      </c>
      <c r="D1346" s="3">
        <v>41246</v>
      </c>
      <c r="E1346" s="23" t="s">
        <v>1330</v>
      </c>
      <c r="F1346" s="23" t="s">
        <v>1322</v>
      </c>
      <c r="G1346" s="23" t="s">
        <v>8831</v>
      </c>
      <c r="H1346" s="23" t="s">
        <v>458</v>
      </c>
      <c r="I1346" s="23" t="s">
        <v>458</v>
      </c>
      <c r="J1346" s="23" t="s">
        <v>8832</v>
      </c>
      <c r="K1346" s="23" t="s">
        <v>8833</v>
      </c>
      <c r="L1346" s="23" t="s">
        <v>8834</v>
      </c>
      <c r="M1346" s="23" t="s">
        <v>8835</v>
      </c>
      <c r="N1346" s="23" t="s">
        <v>458</v>
      </c>
      <c r="O1346" s="23" t="s">
        <v>458</v>
      </c>
      <c r="P1346" s="23" t="s">
        <v>458</v>
      </c>
      <c r="Q1346" s="23" t="s">
        <v>9483</v>
      </c>
      <c r="R1346" s="23" t="s">
        <v>458</v>
      </c>
      <c r="S1346" s="23" t="s">
        <v>11881</v>
      </c>
      <c r="T1346" t="s">
        <v>15024</v>
      </c>
      <c r="U1346" s="37" t="s">
        <v>458</v>
      </c>
      <c r="V1346" s="237" t="s">
        <v>458</v>
      </c>
      <c r="W1346" s="23" t="s">
        <v>458</v>
      </c>
      <c r="X1346" s="23" t="s">
        <v>458</v>
      </c>
      <c r="Y1346" s="23" t="s">
        <v>458</v>
      </c>
      <c r="Z1346" s="23" t="s">
        <v>458</v>
      </c>
      <c r="AA1346" s="23" t="s">
        <v>458</v>
      </c>
      <c r="AC1346" s="26" t="str">
        <f t="shared" si="40"/>
        <v>-º-'-''</v>
      </c>
      <c r="AD1346" s="26" t="str">
        <f t="shared" si="41"/>
        <v>-º-'-''</v>
      </c>
    </row>
    <row r="1347" spans="1:30" ht="18" customHeight="1">
      <c r="A1347" s="23">
        <v>4618</v>
      </c>
      <c r="B1347" s="23">
        <v>4618</v>
      </c>
      <c r="C1347" s="3">
        <v>41201</v>
      </c>
      <c r="D1347" s="3">
        <v>41246</v>
      </c>
      <c r="E1347" s="23" t="s">
        <v>1321</v>
      </c>
      <c r="F1347" s="23" t="s">
        <v>1322</v>
      </c>
      <c r="G1347" s="23" t="s">
        <v>8836</v>
      </c>
      <c r="H1347" s="23" t="s">
        <v>13666</v>
      </c>
      <c r="I1347" s="3">
        <v>41253</v>
      </c>
      <c r="J1347" s="23" t="s">
        <v>8837</v>
      </c>
      <c r="K1347" s="23" t="s">
        <v>12131</v>
      </c>
      <c r="L1347" s="23" t="s">
        <v>8838</v>
      </c>
      <c r="M1347" s="23" t="s">
        <v>9327</v>
      </c>
      <c r="N1347" s="23" t="s">
        <v>13667</v>
      </c>
      <c r="O1347" s="23" t="s">
        <v>458</v>
      </c>
      <c r="P1347" s="3">
        <v>41281</v>
      </c>
      <c r="Q1347" s="37" t="s">
        <v>12132</v>
      </c>
      <c r="R1347" s="23" t="s">
        <v>13668</v>
      </c>
      <c r="S1347" s="23" t="s">
        <v>11882</v>
      </c>
      <c r="T1347" t="s">
        <v>15024</v>
      </c>
      <c r="U1347" s="37" t="s">
        <v>458</v>
      </c>
      <c r="V1347" s="237">
        <v>20</v>
      </c>
      <c r="W1347">
        <v>28</v>
      </c>
      <c r="X1347">
        <v>50</v>
      </c>
      <c r="Y1347">
        <v>45</v>
      </c>
      <c r="Z1347">
        <v>48</v>
      </c>
      <c r="AA1347">
        <v>5</v>
      </c>
      <c r="AC1347" s="26" t="str">
        <f t="shared" ref="AC1347:AC1410" si="42">CONCATENATE(V1347,"º",W1347,"'",X1347,"''")</f>
        <v>20º28'50''</v>
      </c>
      <c r="AD1347" s="26" t="str">
        <f t="shared" ref="AD1347:AD1410" si="43">CONCATENATE(Y1347,"º",Z1347,"'",AA1347,"''")</f>
        <v>45º48'5''</v>
      </c>
    </row>
    <row r="1348" spans="1:30" ht="18" customHeight="1">
      <c r="A1348" s="23">
        <v>4617</v>
      </c>
      <c r="B1348" s="23">
        <v>4617</v>
      </c>
      <c r="C1348" s="3">
        <v>41201</v>
      </c>
      <c r="D1348" s="3">
        <v>41246</v>
      </c>
      <c r="E1348" s="23" t="s">
        <v>1330</v>
      </c>
      <c r="F1348" s="23" t="s">
        <v>1322</v>
      </c>
      <c r="G1348" s="23" t="s">
        <v>8839</v>
      </c>
      <c r="H1348" s="23" t="s">
        <v>458</v>
      </c>
      <c r="I1348" s="3">
        <v>41236</v>
      </c>
      <c r="J1348" s="23" t="s">
        <v>8840</v>
      </c>
      <c r="K1348" s="23" t="s">
        <v>8841</v>
      </c>
      <c r="L1348" s="23" t="s">
        <v>8842</v>
      </c>
      <c r="M1348" s="23" t="s">
        <v>8843</v>
      </c>
      <c r="N1348" s="23" t="s">
        <v>458</v>
      </c>
      <c r="O1348" s="23" t="s">
        <v>458</v>
      </c>
      <c r="P1348" s="23" t="s">
        <v>458</v>
      </c>
      <c r="Q1348" s="23" t="s">
        <v>14300</v>
      </c>
      <c r="R1348" s="23" t="s">
        <v>458</v>
      </c>
      <c r="S1348" s="23" t="s">
        <v>11883</v>
      </c>
      <c r="T1348" s="37" t="s">
        <v>15024</v>
      </c>
      <c r="U1348" s="37" t="s">
        <v>458</v>
      </c>
      <c r="V1348" s="237" t="s">
        <v>458</v>
      </c>
      <c r="W1348" s="23" t="s">
        <v>458</v>
      </c>
      <c r="X1348" s="23" t="s">
        <v>458</v>
      </c>
      <c r="Y1348" s="23" t="s">
        <v>458</v>
      </c>
      <c r="Z1348" s="23" t="s">
        <v>458</v>
      </c>
      <c r="AA1348" s="23" t="s">
        <v>458</v>
      </c>
      <c r="AC1348" s="26" t="str">
        <f t="shared" si="42"/>
        <v>-º-'-''</v>
      </c>
      <c r="AD1348" s="26" t="str">
        <f t="shared" si="43"/>
        <v>-º-'-''</v>
      </c>
    </row>
    <row r="1349" spans="1:30" ht="18" customHeight="1">
      <c r="A1349" s="23">
        <v>4616</v>
      </c>
      <c r="B1349" s="23">
        <v>4616</v>
      </c>
      <c r="C1349" s="3">
        <v>41201</v>
      </c>
      <c r="D1349" s="3">
        <v>41246</v>
      </c>
      <c r="E1349" s="23" t="s">
        <v>1321</v>
      </c>
      <c r="F1349" s="23" t="s">
        <v>1322</v>
      </c>
      <c r="G1349" s="23" t="s">
        <v>8844</v>
      </c>
      <c r="H1349" s="23" t="s">
        <v>15434</v>
      </c>
      <c r="I1349" s="3">
        <v>41251</v>
      </c>
      <c r="J1349" s="23" t="s">
        <v>8845</v>
      </c>
      <c r="K1349" s="23" t="s">
        <v>8846</v>
      </c>
      <c r="L1349" s="23" t="s">
        <v>8847</v>
      </c>
      <c r="M1349" s="23" t="s">
        <v>8848</v>
      </c>
      <c r="N1349" s="23" t="s">
        <v>15435</v>
      </c>
      <c r="O1349" s="23" t="s">
        <v>4973</v>
      </c>
      <c r="P1349" s="23">
        <v>41313</v>
      </c>
      <c r="Q1349" s="23" t="s">
        <v>458</v>
      </c>
      <c r="R1349" s="23" t="s">
        <v>15436</v>
      </c>
      <c r="S1349" s="23" t="s">
        <v>11884</v>
      </c>
      <c r="T1349" s="37" t="s">
        <v>4074</v>
      </c>
      <c r="U1349" s="37" t="s">
        <v>15035</v>
      </c>
      <c r="V1349" s="237">
        <v>20</v>
      </c>
      <c r="W1349">
        <v>35</v>
      </c>
      <c r="X1349">
        <v>42</v>
      </c>
      <c r="Y1349">
        <v>42</v>
      </c>
      <c r="Z1349">
        <v>42</v>
      </c>
      <c r="AA1349">
        <v>58</v>
      </c>
      <c r="AC1349" s="26" t="str">
        <f t="shared" si="42"/>
        <v>20º35'42''</v>
      </c>
      <c r="AD1349" s="26" t="str">
        <f t="shared" si="43"/>
        <v>42º42'58''</v>
      </c>
    </row>
    <row r="1350" spans="1:30" ht="18" customHeight="1">
      <c r="A1350" s="23">
        <v>4614</v>
      </c>
      <c r="B1350" s="23">
        <v>4614</v>
      </c>
      <c r="C1350" s="3">
        <v>41201</v>
      </c>
      <c r="D1350" s="3">
        <v>41246</v>
      </c>
      <c r="E1350" s="23" t="s">
        <v>1321</v>
      </c>
      <c r="F1350" s="23" t="s">
        <v>1322</v>
      </c>
      <c r="G1350" s="23" t="s">
        <v>8849</v>
      </c>
      <c r="H1350" s="23" t="s">
        <v>9484</v>
      </c>
      <c r="I1350" s="3">
        <v>41236</v>
      </c>
      <c r="J1350" s="23" t="s">
        <v>8850</v>
      </c>
      <c r="K1350" s="23" t="s">
        <v>8851</v>
      </c>
      <c r="L1350" s="23" t="s">
        <v>8852</v>
      </c>
      <c r="M1350" s="23" t="s">
        <v>8853</v>
      </c>
      <c r="N1350" s="23" t="s">
        <v>9626</v>
      </c>
      <c r="O1350" s="23" t="s">
        <v>4973</v>
      </c>
      <c r="P1350" s="3">
        <v>41239</v>
      </c>
      <c r="Q1350" s="23" t="s">
        <v>458</v>
      </c>
      <c r="R1350" s="23" t="s">
        <v>11885</v>
      </c>
      <c r="S1350" s="23" t="s">
        <v>11886</v>
      </c>
      <c r="T1350" s="37" t="s">
        <v>15024</v>
      </c>
      <c r="U1350" t="s">
        <v>15227</v>
      </c>
      <c r="V1350" s="237">
        <v>19</v>
      </c>
      <c r="W1350">
        <v>16</v>
      </c>
      <c r="X1350">
        <v>37</v>
      </c>
      <c r="Y1350">
        <v>44</v>
      </c>
      <c r="Z1350">
        <v>24</v>
      </c>
      <c r="AA1350">
        <v>9</v>
      </c>
      <c r="AC1350" s="26" t="str">
        <f t="shared" si="42"/>
        <v>19º16'37''</v>
      </c>
      <c r="AD1350" s="26" t="str">
        <f t="shared" si="43"/>
        <v>44º24'9''</v>
      </c>
    </row>
    <row r="1351" spans="1:30" ht="18" customHeight="1">
      <c r="A1351" s="23">
        <v>4613</v>
      </c>
      <c r="B1351" s="23">
        <v>4613</v>
      </c>
      <c r="C1351" s="3">
        <v>41201</v>
      </c>
      <c r="D1351" s="3">
        <v>41246</v>
      </c>
      <c r="E1351" s="23" t="s">
        <v>1321</v>
      </c>
      <c r="F1351" s="23" t="s">
        <v>1322</v>
      </c>
      <c r="G1351" s="23" t="s">
        <v>8854</v>
      </c>
      <c r="H1351" s="23" t="s">
        <v>9485</v>
      </c>
      <c r="I1351" s="3">
        <v>41236</v>
      </c>
      <c r="J1351" s="23" t="s">
        <v>8855</v>
      </c>
      <c r="K1351" s="23" t="s">
        <v>8856</v>
      </c>
      <c r="L1351" s="23" t="s">
        <v>8857</v>
      </c>
      <c r="M1351" s="23" t="s">
        <v>8858</v>
      </c>
      <c r="N1351" s="23" t="s">
        <v>9486</v>
      </c>
      <c r="O1351" s="23" t="s">
        <v>7530</v>
      </c>
      <c r="P1351" s="3">
        <v>41234</v>
      </c>
      <c r="Q1351" s="23" t="s">
        <v>458</v>
      </c>
      <c r="R1351" s="23" t="s">
        <v>11887</v>
      </c>
      <c r="S1351" s="23" t="s">
        <v>11888</v>
      </c>
      <c r="T1351" s="37" t="s">
        <v>4074</v>
      </c>
      <c r="U1351" t="s">
        <v>15244</v>
      </c>
      <c r="V1351" s="237">
        <v>21</v>
      </c>
      <c r="W1351">
        <v>20</v>
      </c>
      <c r="X1351">
        <v>16</v>
      </c>
      <c r="Y1351">
        <v>43</v>
      </c>
      <c r="Z1351">
        <v>27</v>
      </c>
      <c r="AA1351">
        <v>25</v>
      </c>
      <c r="AC1351" s="26" t="str">
        <f t="shared" si="42"/>
        <v>21º20'16''</v>
      </c>
      <c r="AD1351" s="26" t="str">
        <f t="shared" si="43"/>
        <v>43º27'25''</v>
      </c>
    </row>
    <row r="1352" spans="1:30" ht="18" customHeight="1">
      <c r="A1352" s="23">
        <v>4612</v>
      </c>
      <c r="B1352" s="23">
        <v>4612</v>
      </c>
      <c r="C1352" s="3">
        <v>41201</v>
      </c>
      <c r="D1352" s="3">
        <v>41400</v>
      </c>
      <c r="E1352" s="23" t="s">
        <v>1469</v>
      </c>
      <c r="F1352" s="23" t="s">
        <v>1322</v>
      </c>
      <c r="G1352" s="23" t="s">
        <v>8854</v>
      </c>
      <c r="H1352" s="23" t="s">
        <v>458</v>
      </c>
      <c r="I1352" s="23" t="s">
        <v>458</v>
      </c>
      <c r="J1352" s="23" t="s">
        <v>8859</v>
      </c>
      <c r="K1352" s="23" t="s">
        <v>12980</v>
      </c>
      <c r="L1352" s="23" t="s">
        <v>8860</v>
      </c>
      <c r="M1352" s="23" t="s">
        <v>22058</v>
      </c>
      <c r="N1352" s="23" t="s">
        <v>458</v>
      </c>
      <c r="O1352" s="23" t="s">
        <v>458</v>
      </c>
      <c r="P1352" s="23" t="s">
        <v>458</v>
      </c>
      <c r="Q1352" s="23" t="s">
        <v>22059</v>
      </c>
      <c r="R1352" s="23" t="s">
        <v>458</v>
      </c>
      <c r="S1352" s="23" t="s">
        <v>11889</v>
      </c>
      <c r="T1352" s="37" t="s">
        <v>15024</v>
      </c>
      <c r="U1352" s="37" t="s">
        <v>458</v>
      </c>
      <c r="V1352" s="237" t="s">
        <v>458</v>
      </c>
      <c r="W1352" s="23" t="s">
        <v>458</v>
      </c>
      <c r="X1352" s="23" t="s">
        <v>458</v>
      </c>
      <c r="Y1352" s="23" t="s">
        <v>458</v>
      </c>
      <c r="Z1352" s="23" t="s">
        <v>458</v>
      </c>
      <c r="AA1352" s="23" t="s">
        <v>458</v>
      </c>
      <c r="AC1352" s="26" t="str">
        <f t="shared" si="42"/>
        <v>-º-'-''</v>
      </c>
      <c r="AD1352" s="26" t="str">
        <f t="shared" si="43"/>
        <v>-º-'-''</v>
      </c>
    </row>
    <row r="1353" spans="1:30" ht="18" customHeight="1">
      <c r="A1353" s="23">
        <v>4611</v>
      </c>
      <c r="B1353" s="23">
        <v>4611</v>
      </c>
      <c r="C1353" s="3">
        <v>41201</v>
      </c>
      <c r="D1353" s="3">
        <v>41246</v>
      </c>
      <c r="E1353" s="23" t="s">
        <v>1321</v>
      </c>
      <c r="F1353" s="23" t="s">
        <v>1322</v>
      </c>
      <c r="G1353" s="23" t="s">
        <v>8861</v>
      </c>
      <c r="H1353" s="23" t="s">
        <v>12827</v>
      </c>
      <c r="I1353" s="3">
        <v>41236</v>
      </c>
      <c r="J1353" s="23" t="s">
        <v>8862</v>
      </c>
      <c r="K1353" s="23" t="s">
        <v>8863</v>
      </c>
      <c r="L1353" s="23" t="s">
        <v>8864</v>
      </c>
      <c r="M1353" s="23" t="s">
        <v>8865</v>
      </c>
      <c r="N1353" s="23" t="s">
        <v>12828</v>
      </c>
      <c r="O1353" s="23" t="s">
        <v>12064</v>
      </c>
      <c r="P1353" s="3">
        <v>41255</v>
      </c>
      <c r="Q1353" s="23" t="s">
        <v>458</v>
      </c>
      <c r="R1353" s="23" t="s">
        <v>12829</v>
      </c>
      <c r="S1353" s="23" t="s">
        <v>11890</v>
      </c>
      <c r="T1353" s="37" t="s">
        <v>15024</v>
      </c>
      <c r="U1353" s="37" t="s">
        <v>15110</v>
      </c>
      <c r="V1353" s="237">
        <v>21</v>
      </c>
      <c r="W1353">
        <v>51</v>
      </c>
      <c r="X1353">
        <v>36</v>
      </c>
      <c r="Y1353">
        <v>43</v>
      </c>
      <c r="Z1353">
        <v>56</v>
      </c>
      <c r="AA1353">
        <v>11</v>
      </c>
      <c r="AC1353" s="26" t="str">
        <f t="shared" si="42"/>
        <v>21º51'36''</v>
      </c>
      <c r="AD1353" s="26" t="str">
        <f t="shared" si="43"/>
        <v>43º56'11''</v>
      </c>
    </row>
    <row r="1354" spans="1:30" ht="18" customHeight="1">
      <c r="A1354" s="23">
        <v>4610</v>
      </c>
      <c r="B1354" s="23">
        <v>4610</v>
      </c>
      <c r="C1354" s="3">
        <v>41201</v>
      </c>
      <c r="D1354" s="3">
        <v>41400</v>
      </c>
      <c r="E1354" s="23" t="s">
        <v>1469</v>
      </c>
      <c r="F1354" s="23" t="s">
        <v>1322</v>
      </c>
      <c r="G1354" s="23" t="s">
        <v>8866</v>
      </c>
      <c r="H1354" s="23" t="s">
        <v>458</v>
      </c>
      <c r="I1354" s="23" t="s">
        <v>458</v>
      </c>
      <c r="J1354" s="23" t="s">
        <v>8867</v>
      </c>
      <c r="K1354" s="23" t="s">
        <v>9328</v>
      </c>
      <c r="L1354" s="23" t="s">
        <v>8868</v>
      </c>
      <c r="M1354" s="23" t="s">
        <v>9329</v>
      </c>
      <c r="N1354" s="23" t="s">
        <v>458</v>
      </c>
      <c r="O1354" s="23" t="s">
        <v>458</v>
      </c>
      <c r="P1354" s="23" t="s">
        <v>458</v>
      </c>
      <c r="Q1354" s="37" t="s">
        <v>22060</v>
      </c>
      <c r="R1354" s="23" t="s">
        <v>458</v>
      </c>
      <c r="S1354" s="23" t="s">
        <v>11891</v>
      </c>
      <c r="T1354" t="s">
        <v>15024</v>
      </c>
      <c r="U1354" s="37" t="s">
        <v>458</v>
      </c>
      <c r="V1354" s="237" t="s">
        <v>458</v>
      </c>
      <c r="W1354" s="23" t="s">
        <v>458</v>
      </c>
      <c r="X1354" s="23" t="s">
        <v>458</v>
      </c>
      <c r="Y1354" s="23" t="s">
        <v>458</v>
      </c>
      <c r="Z1354" s="23" t="s">
        <v>458</v>
      </c>
      <c r="AA1354" s="23" t="s">
        <v>458</v>
      </c>
      <c r="AC1354" s="26" t="str">
        <f t="shared" si="42"/>
        <v>-º-'-''</v>
      </c>
      <c r="AD1354" s="26" t="str">
        <f t="shared" si="43"/>
        <v>-º-'-''</v>
      </c>
    </row>
    <row r="1355" spans="1:30" ht="18" customHeight="1">
      <c r="A1355" s="23">
        <v>4649</v>
      </c>
      <c r="B1355" s="23">
        <v>4649</v>
      </c>
      <c r="C1355" s="3">
        <v>41201</v>
      </c>
      <c r="D1355" s="3">
        <v>41253</v>
      </c>
      <c r="E1355" s="23" t="s">
        <v>1321</v>
      </c>
      <c r="F1355" s="23" t="s">
        <v>1322</v>
      </c>
      <c r="G1355" s="23" t="s">
        <v>8869</v>
      </c>
      <c r="H1355" s="23" t="s">
        <v>15998</v>
      </c>
      <c r="I1355" s="23">
        <v>41358</v>
      </c>
      <c r="J1355" s="23" t="s">
        <v>12981</v>
      </c>
      <c r="K1355" s="23" t="s">
        <v>12982</v>
      </c>
      <c r="L1355" s="23" t="s">
        <v>8870</v>
      </c>
      <c r="M1355" s="23" t="s">
        <v>12983</v>
      </c>
      <c r="N1355" s="23" t="s">
        <v>15999</v>
      </c>
      <c r="O1355" s="23" t="s">
        <v>2800</v>
      </c>
      <c r="P1355" s="23">
        <v>41360</v>
      </c>
      <c r="Q1355" s="37" t="s">
        <v>9487</v>
      </c>
      <c r="R1355" s="23" t="s">
        <v>16000</v>
      </c>
      <c r="S1355" s="23" t="s">
        <v>11892</v>
      </c>
      <c r="T1355" t="s">
        <v>15024</v>
      </c>
      <c r="U1355" s="37" t="s">
        <v>16001</v>
      </c>
      <c r="V1355" s="237">
        <v>19</v>
      </c>
      <c r="W1355" s="23">
        <v>36</v>
      </c>
      <c r="X1355" s="23">
        <v>29</v>
      </c>
      <c r="Y1355" s="23">
        <v>42</v>
      </c>
      <c r="Z1355" s="23">
        <v>18</v>
      </c>
      <c r="AA1355" s="23">
        <v>0</v>
      </c>
      <c r="AC1355" s="26" t="str">
        <f t="shared" si="42"/>
        <v>19º36'29''</v>
      </c>
      <c r="AD1355" s="26" t="str">
        <f t="shared" si="43"/>
        <v>42º18'0''</v>
      </c>
    </row>
    <row r="1356" spans="1:30" ht="18" customHeight="1">
      <c r="A1356" s="23">
        <v>4638</v>
      </c>
      <c r="B1356" s="23">
        <v>4638</v>
      </c>
      <c r="C1356" s="3">
        <v>41201</v>
      </c>
      <c r="D1356" s="3">
        <v>41246</v>
      </c>
      <c r="E1356" s="23" t="s">
        <v>1321</v>
      </c>
      <c r="F1356" s="23" t="s">
        <v>1322</v>
      </c>
      <c r="G1356" s="23" t="s">
        <v>2360</v>
      </c>
      <c r="H1356" s="23" t="s">
        <v>13812</v>
      </c>
      <c r="I1356" s="3">
        <v>41251</v>
      </c>
      <c r="J1356" s="23" t="s">
        <v>8871</v>
      </c>
      <c r="K1356" s="23" t="s">
        <v>8872</v>
      </c>
      <c r="L1356" s="23" t="s">
        <v>4563</v>
      </c>
      <c r="M1356" s="23" t="s">
        <v>8873</v>
      </c>
      <c r="N1356" s="23" t="s">
        <v>13813</v>
      </c>
      <c r="O1356" s="23" t="s">
        <v>13267</v>
      </c>
      <c r="P1356" s="23">
        <v>41283</v>
      </c>
      <c r="Q1356" s="23" t="s">
        <v>458</v>
      </c>
      <c r="R1356" s="23" t="s">
        <v>13814</v>
      </c>
      <c r="S1356" s="23" t="s">
        <v>11893</v>
      </c>
      <c r="T1356" s="37" t="s">
        <v>15024</v>
      </c>
      <c r="U1356" s="37" t="s">
        <v>15116</v>
      </c>
      <c r="V1356" s="237">
        <v>21</v>
      </c>
      <c r="W1356">
        <v>4</v>
      </c>
      <c r="X1356">
        <v>3</v>
      </c>
      <c r="Y1356">
        <v>42</v>
      </c>
      <c r="Z1356">
        <v>38</v>
      </c>
      <c r="AA1356">
        <v>2</v>
      </c>
      <c r="AC1356" s="26" t="str">
        <f t="shared" si="42"/>
        <v>21º4'3''</v>
      </c>
      <c r="AD1356" s="26" t="str">
        <f t="shared" si="43"/>
        <v>42º38'2''</v>
      </c>
    </row>
    <row r="1357" spans="1:30" ht="18" customHeight="1">
      <c r="A1357" s="23">
        <v>4639</v>
      </c>
      <c r="B1357" s="23">
        <v>4639</v>
      </c>
      <c r="C1357" s="3">
        <v>41201</v>
      </c>
      <c r="D1357" s="3">
        <v>41247</v>
      </c>
      <c r="E1357" s="23" t="s">
        <v>1321</v>
      </c>
      <c r="F1357" s="23" t="s">
        <v>1322</v>
      </c>
      <c r="G1357" s="23" t="s">
        <v>8874</v>
      </c>
      <c r="H1357" s="23" t="s">
        <v>13390</v>
      </c>
      <c r="I1357" s="3">
        <v>41263</v>
      </c>
      <c r="J1357" s="23" t="s">
        <v>8875</v>
      </c>
      <c r="K1357" s="23" t="s">
        <v>8876</v>
      </c>
      <c r="L1357" s="23" t="s">
        <v>8877</v>
      </c>
      <c r="M1357" s="23" t="s">
        <v>8878</v>
      </c>
      <c r="N1357" s="23" t="s">
        <v>13391</v>
      </c>
      <c r="O1357" s="23" t="s">
        <v>13272</v>
      </c>
      <c r="P1357" s="3">
        <v>41263</v>
      </c>
      <c r="Q1357" s="37" t="s">
        <v>9367</v>
      </c>
      <c r="R1357" s="23" t="s">
        <v>13392</v>
      </c>
      <c r="S1357" s="23" t="s">
        <v>11894</v>
      </c>
      <c r="T1357" t="s">
        <v>15024</v>
      </c>
      <c r="U1357" s="37" t="s">
        <v>15043</v>
      </c>
      <c r="V1357" s="237">
        <v>19</v>
      </c>
      <c r="W1357">
        <v>29</v>
      </c>
      <c r="X1357">
        <v>57</v>
      </c>
      <c r="Y1357">
        <v>41</v>
      </c>
      <c r="Z1357">
        <v>59</v>
      </c>
      <c r="AA1357">
        <v>7</v>
      </c>
      <c r="AC1357" s="26" t="str">
        <f t="shared" si="42"/>
        <v>19º29'57''</v>
      </c>
      <c r="AD1357" s="26" t="str">
        <f t="shared" si="43"/>
        <v>41º59'7''</v>
      </c>
    </row>
    <row r="1358" spans="1:30" ht="18" customHeight="1">
      <c r="A1358" s="23">
        <v>4641</v>
      </c>
      <c r="B1358" s="23">
        <v>4641</v>
      </c>
      <c r="C1358" s="3">
        <v>41201</v>
      </c>
      <c r="D1358" s="3">
        <v>41246</v>
      </c>
      <c r="E1358" s="23" t="s">
        <v>1321</v>
      </c>
      <c r="F1358" s="23" t="s">
        <v>1322</v>
      </c>
      <c r="G1358" s="23" t="s">
        <v>8879</v>
      </c>
      <c r="H1358" s="23" t="s">
        <v>13393</v>
      </c>
      <c r="I1358" s="3">
        <v>41236</v>
      </c>
      <c r="J1358" s="23" t="s">
        <v>8880</v>
      </c>
      <c r="K1358" s="23" t="s">
        <v>8881</v>
      </c>
      <c r="L1358" s="23" t="s">
        <v>8882</v>
      </c>
      <c r="M1358" s="23" t="s">
        <v>8883</v>
      </c>
      <c r="N1358" s="23" t="s">
        <v>13394</v>
      </c>
      <c r="O1358" s="23" t="s">
        <v>12064</v>
      </c>
      <c r="P1358" s="3">
        <v>41261</v>
      </c>
      <c r="Q1358" s="37" t="s">
        <v>458</v>
      </c>
      <c r="R1358" s="23" t="s">
        <v>13395</v>
      </c>
      <c r="S1358" s="23" t="s">
        <v>11895</v>
      </c>
      <c r="T1358" s="37" t="s">
        <v>15024</v>
      </c>
      <c r="U1358" s="37" t="s">
        <v>15278</v>
      </c>
      <c r="V1358" s="237">
        <v>20</v>
      </c>
      <c r="W1358">
        <v>54</v>
      </c>
      <c r="X1358">
        <v>40</v>
      </c>
      <c r="Y1358">
        <v>44</v>
      </c>
      <c r="Z1358">
        <v>30</v>
      </c>
      <c r="AA1358">
        <v>33</v>
      </c>
      <c r="AC1358" s="26" t="str">
        <f t="shared" si="42"/>
        <v>20º54'40''</v>
      </c>
      <c r="AD1358" s="26" t="str">
        <f t="shared" si="43"/>
        <v>44º30'33''</v>
      </c>
    </row>
    <row r="1359" spans="1:30" ht="18" customHeight="1">
      <c r="A1359" s="23">
        <v>4640</v>
      </c>
      <c r="B1359" s="23">
        <v>4640</v>
      </c>
      <c r="C1359" s="3">
        <v>41201</v>
      </c>
      <c r="D1359" s="3">
        <v>41246</v>
      </c>
      <c r="E1359" s="23" t="s">
        <v>1321</v>
      </c>
      <c r="F1359" s="23" t="s">
        <v>1322</v>
      </c>
      <c r="G1359" s="23" t="s">
        <v>8884</v>
      </c>
      <c r="H1359" s="23" t="s">
        <v>9488</v>
      </c>
      <c r="I1359" s="3">
        <v>41236</v>
      </c>
      <c r="J1359" s="23" t="s">
        <v>8885</v>
      </c>
      <c r="K1359" s="23" t="s">
        <v>8886</v>
      </c>
      <c r="L1359" s="23" t="s">
        <v>8887</v>
      </c>
      <c r="M1359" s="23" t="s">
        <v>8888</v>
      </c>
      <c r="N1359" s="23" t="s">
        <v>9489</v>
      </c>
      <c r="O1359" s="23" t="s">
        <v>6324</v>
      </c>
      <c r="P1359" s="3">
        <v>41236</v>
      </c>
      <c r="Q1359" s="37" t="s">
        <v>458</v>
      </c>
      <c r="R1359" s="23" t="s">
        <v>11896</v>
      </c>
      <c r="S1359" s="23" t="s">
        <v>11897</v>
      </c>
      <c r="T1359" s="37" t="s">
        <v>15024</v>
      </c>
      <c r="U1359" t="s">
        <v>15116</v>
      </c>
      <c r="V1359" s="237">
        <v>22</v>
      </c>
      <c r="W1359">
        <v>13</v>
      </c>
      <c r="X1359">
        <v>2</v>
      </c>
      <c r="Y1359">
        <v>44</v>
      </c>
      <c r="Z1359">
        <v>58</v>
      </c>
      <c r="AA1359">
        <v>44</v>
      </c>
      <c r="AC1359" s="26" t="str">
        <f t="shared" si="42"/>
        <v>22º13'2''</v>
      </c>
      <c r="AD1359" s="26" t="str">
        <f t="shared" si="43"/>
        <v>44º58'44''</v>
      </c>
    </row>
    <row r="1360" spans="1:30" ht="18" customHeight="1">
      <c r="A1360" s="23">
        <v>4642</v>
      </c>
      <c r="B1360" s="23">
        <v>4642</v>
      </c>
      <c r="C1360" s="3">
        <v>41201</v>
      </c>
      <c r="D1360" s="3">
        <v>41246</v>
      </c>
      <c r="E1360" s="23" t="s">
        <v>1321</v>
      </c>
      <c r="F1360" s="23" t="s">
        <v>1322</v>
      </c>
      <c r="G1360" s="23" t="s">
        <v>8889</v>
      </c>
      <c r="H1360" s="23" t="s">
        <v>9050</v>
      </c>
      <c r="I1360" s="3">
        <v>41207</v>
      </c>
      <c r="J1360" s="23" t="s">
        <v>8890</v>
      </c>
      <c r="K1360" s="23" t="s">
        <v>8891</v>
      </c>
      <c r="L1360" s="23" t="s">
        <v>8892</v>
      </c>
      <c r="M1360" s="23" t="s">
        <v>8893</v>
      </c>
      <c r="N1360" s="23" t="s">
        <v>9051</v>
      </c>
      <c r="O1360" s="23" t="s">
        <v>5381</v>
      </c>
      <c r="P1360" s="3">
        <v>41208</v>
      </c>
      <c r="Q1360" s="37" t="s">
        <v>458</v>
      </c>
      <c r="R1360" s="23" t="s">
        <v>11898</v>
      </c>
      <c r="S1360" s="23" t="s">
        <v>11899</v>
      </c>
      <c r="T1360" s="37" t="s">
        <v>4074</v>
      </c>
      <c r="U1360" t="s">
        <v>15324</v>
      </c>
      <c r="V1360" s="237">
        <v>22</v>
      </c>
      <c r="W1360">
        <v>9</v>
      </c>
      <c r="X1360">
        <v>54</v>
      </c>
      <c r="Y1360">
        <v>46</v>
      </c>
      <c r="Z1360">
        <v>10</v>
      </c>
      <c r="AA1360">
        <v>38</v>
      </c>
      <c r="AC1360" s="26" t="str">
        <f t="shared" si="42"/>
        <v>22º9'54''</v>
      </c>
      <c r="AD1360" s="26" t="str">
        <f t="shared" si="43"/>
        <v>46º10'38''</v>
      </c>
    </row>
    <row r="1361" spans="1:30" ht="18" customHeight="1">
      <c r="A1361" s="23">
        <v>4643</v>
      </c>
      <c r="B1361" s="23">
        <v>4643</v>
      </c>
      <c r="C1361" s="3">
        <v>41201</v>
      </c>
      <c r="D1361" s="3">
        <v>41246</v>
      </c>
      <c r="E1361" s="23" t="s">
        <v>1321</v>
      </c>
      <c r="F1361" s="23" t="s">
        <v>1322</v>
      </c>
      <c r="G1361" s="23" t="s">
        <v>8894</v>
      </c>
      <c r="H1361" s="23" t="s">
        <v>12325</v>
      </c>
      <c r="I1361" s="3">
        <v>41236</v>
      </c>
      <c r="J1361" s="23" t="s">
        <v>8895</v>
      </c>
      <c r="K1361" s="23" t="s">
        <v>8896</v>
      </c>
      <c r="L1361" s="23" t="s">
        <v>8897</v>
      </c>
      <c r="M1361" s="23" t="s">
        <v>8898</v>
      </c>
      <c r="N1361" s="23" t="s">
        <v>12326</v>
      </c>
      <c r="O1361" s="23" t="s">
        <v>5712</v>
      </c>
      <c r="P1361" s="3">
        <v>41254</v>
      </c>
      <c r="Q1361" s="37" t="s">
        <v>458</v>
      </c>
      <c r="R1361" s="23" t="s">
        <v>12327</v>
      </c>
      <c r="S1361" s="23" t="s">
        <v>11900</v>
      </c>
      <c r="T1361" s="37" t="s">
        <v>4074</v>
      </c>
      <c r="U1361" t="s">
        <v>15325</v>
      </c>
      <c r="V1361" s="237">
        <v>17</v>
      </c>
      <c r="W1361">
        <v>56</v>
      </c>
      <c r="X1361">
        <v>53</v>
      </c>
      <c r="Y1361">
        <v>43</v>
      </c>
      <c r="Z1361">
        <v>13</v>
      </c>
      <c r="AA1361">
        <v>23</v>
      </c>
      <c r="AC1361" s="26" t="str">
        <f t="shared" si="42"/>
        <v>17º56'53''</v>
      </c>
      <c r="AD1361" s="26" t="str">
        <f t="shared" si="43"/>
        <v>43º13'23''</v>
      </c>
    </row>
    <row r="1362" spans="1:30" ht="18" customHeight="1">
      <c r="A1362" s="23">
        <v>4644</v>
      </c>
      <c r="B1362" s="23">
        <v>4644</v>
      </c>
      <c r="C1362" s="3">
        <v>41201</v>
      </c>
      <c r="D1362" s="3">
        <v>41246</v>
      </c>
      <c r="E1362" s="23" t="s">
        <v>1321</v>
      </c>
      <c r="F1362" s="23" t="s">
        <v>11995</v>
      </c>
      <c r="G1362" s="23" t="s">
        <v>8899</v>
      </c>
      <c r="H1362" s="23" t="s">
        <v>12328</v>
      </c>
      <c r="I1362" s="3">
        <v>41236</v>
      </c>
      <c r="J1362" s="23" t="s">
        <v>8900</v>
      </c>
      <c r="K1362" s="23" t="s">
        <v>8901</v>
      </c>
      <c r="L1362" s="23" t="s">
        <v>8902</v>
      </c>
      <c r="M1362" s="23" t="s">
        <v>8903</v>
      </c>
      <c r="N1362" s="23" t="s">
        <v>12830</v>
      </c>
      <c r="O1362" s="23" t="s">
        <v>12178</v>
      </c>
      <c r="P1362" s="3">
        <v>41255</v>
      </c>
      <c r="Q1362" s="37" t="s">
        <v>458</v>
      </c>
      <c r="R1362" s="23" t="s">
        <v>12329</v>
      </c>
      <c r="S1362" s="23" t="s">
        <v>11901</v>
      </c>
      <c r="T1362" s="37" t="s">
        <v>4074</v>
      </c>
      <c r="U1362" s="23" t="s">
        <v>458</v>
      </c>
      <c r="V1362" s="237">
        <v>21</v>
      </c>
      <c r="W1362">
        <v>54</v>
      </c>
      <c r="X1362">
        <v>27</v>
      </c>
      <c r="Y1362">
        <v>44</v>
      </c>
      <c r="Z1362">
        <v>31</v>
      </c>
      <c r="AA1362">
        <v>11</v>
      </c>
      <c r="AC1362" s="26" t="str">
        <f t="shared" si="42"/>
        <v>21º54'27''</v>
      </c>
      <c r="AD1362" s="26" t="str">
        <f t="shared" si="43"/>
        <v>44º31'11''</v>
      </c>
    </row>
    <row r="1363" spans="1:30" ht="18" customHeight="1">
      <c r="A1363" s="23">
        <v>4645</v>
      </c>
      <c r="B1363" s="23">
        <v>4645</v>
      </c>
      <c r="C1363" s="3">
        <v>41201</v>
      </c>
      <c r="D1363" s="3">
        <v>41246</v>
      </c>
      <c r="E1363" s="23" t="s">
        <v>1321</v>
      </c>
      <c r="F1363" s="23" t="s">
        <v>1322</v>
      </c>
      <c r="G1363" s="23" t="s">
        <v>8904</v>
      </c>
      <c r="H1363" s="23" t="s">
        <v>9490</v>
      </c>
      <c r="I1363" s="3">
        <v>41236</v>
      </c>
      <c r="J1363" s="23" t="s">
        <v>8905</v>
      </c>
      <c r="K1363" s="23" t="s">
        <v>8906</v>
      </c>
      <c r="L1363" s="23" t="s">
        <v>8907</v>
      </c>
      <c r="M1363" s="23" t="s">
        <v>8908</v>
      </c>
      <c r="N1363" s="23" t="s">
        <v>14337</v>
      </c>
      <c r="O1363" s="23" t="s">
        <v>458</v>
      </c>
      <c r="P1363" s="23">
        <v>41236</v>
      </c>
      <c r="Q1363" s="37" t="s">
        <v>458</v>
      </c>
      <c r="R1363" s="23" t="s">
        <v>11902</v>
      </c>
      <c r="S1363" s="23" t="s">
        <v>11903</v>
      </c>
      <c r="T1363" s="37" t="s">
        <v>4074</v>
      </c>
      <c r="U1363" t="s">
        <v>15326</v>
      </c>
      <c r="V1363" s="237">
        <v>18</v>
      </c>
      <c r="W1363">
        <v>21</v>
      </c>
      <c r="X1363">
        <v>41</v>
      </c>
      <c r="Y1363">
        <v>43</v>
      </c>
      <c r="Z1363">
        <v>10</v>
      </c>
      <c r="AA1363">
        <v>9</v>
      </c>
      <c r="AC1363" s="26" t="str">
        <f t="shared" si="42"/>
        <v>18º21'41''</v>
      </c>
      <c r="AD1363" s="26" t="str">
        <f t="shared" si="43"/>
        <v>43º10'9''</v>
      </c>
    </row>
    <row r="1364" spans="1:30" ht="18" customHeight="1">
      <c r="A1364" s="23">
        <v>4646</v>
      </c>
      <c r="B1364" s="23">
        <v>4646</v>
      </c>
      <c r="C1364" s="3">
        <v>41201</v>
      </c>
      <c r="D1364" s="3">
        <v>41246</v>
      </c>
      <c r="E1364" s="23" t="s">
        <v>1321</v>
      </c>
      <c r="F1364" s="23" t="s">
        <v>1322</v>
      </c>
      <c r="G1364" s="23" t="s">
        <v>8909</v>
      </c>
      <c r="H1364" s="23" t="s">
        <v>11904</v>
      </c>
      <c r="I1364" s="3">
        <v>41236</v>
      </c>
      <c r="J1364" s="23" t="s">
        <v>8910</v>
      </c>
      <c r="K1364" s="23" t="s">
        <v>8911</v>
      </c>
      <c r="L1364" s="23" t="s">
        <v>8912</v>
      </c>
      <c r="M1364" s="23" t="s">
        <v>8913</v>
      </c>
      <c r="N1364" s="23" t="s">
        <v>11905</v>
      </c>
      <c r="O1364" s="23" t="s">
        <v>4973</v>
      </c>
      <c r="P1364" s="3">
        <v>41242</v>
      </c>
      <c r="Q1364" s="37" t="s">
        <v>458</v>
      </c>
      <c r="R1364" s="23" t="s">
        <v>11906</v>
      </c>
      <c r="S1364" s="23" t="s">
        <v>11907</v>
      </c>
      <c r="T1364" s="37" t="s">
        <v>15024</v>
      </c>
      <c r="U1364" t="s">
        <v>15054</v>
      </c>
      <c r="V1364" s="237">
        <v>21</v>
      </c>
      <c r="W1364">
        <v>53</v>
      </c>
      <c r="X1364">
        <v>26</v>
      </c>
      <c r="Y1364">
        <v>44</v>
      </c>
      <c r="Z1364">
        <v>30</v>
      </c>
      <c r="AA1364">
        <v>39</v>
      </c>
      <c r="AC1364" s="26" t="str">
        <f t="shared" si="42"/>
        <v>21º53'26''</v>
      </c>
      <c r="AD1364" s="26" t="str">
        <f t="shared" si="43"/>
        <v>44º30'39''</v>
      </c>
    </row>
    <row r="1365" spans="1:30" ht="18" customHeight="1">
      <c r="A1365" s="23">
        <v>4647</v>
      </c>
      <c r="B1365" s="23">
        <v>4647</v>
      </c>
      <c r="C1365" s="3">
        <v>41201</v>
      </c>
      <c r="D1365" s="3">
        <v>41246</v>
      </c>
      <c r="E1365" s="23" t="s">
        <v>1321</v>
      </c>
      <c r="F1365" s="23" t="s">
        <v>1322</v>
      </c>
      <c r="G1365" s="23" t="s">
        <v>8914</v>
      </c>
      <c r="H1365" s="23" t="s">
        <v>9491</v>
      </c>
      <c r="I1365" s="3">
        <v>41236</v>
      </c>
      <c r="J1365" s="23" t="s">
        <v>15910</v>
      </c>
      <c r="K1365" s="23" t="s">
        <v>8915</v>
      </c>
      <c r="L1365" s="23" t="s">
        <v>8916</v>
      </c>
      <c r="M1365" s="23">
        <v>3299518673</v>
      </c>
      <c r="N1365" s="23" t="s">
        <v>9492</v>
      </c>
      <c r="O1365" s="23" t="s">
        <v>4973</v>
      </c>
      <c r="P1365" s="3">
        <v>41235</v>
      </c>
      <c r="Q1365" s="37" t="s">
        <v>458</v>
      </c>
      <c r="R1365" s="23" t="s">
        <v>11908</v>
      </c>
      <c r="S1365" s="23" t="s">
        <v>11909</v>
      </c>
      <c r="T1365" s="37" t="s">
        <v>15024</v>
      </c>
      <c r="U1365" t="s">
        <v>15327</v>
      </c>
      <c r="V1365" s="237">
        <v>21</v>
      </c>
      <c r="W1365">
        <v>6</v>
      </c>
      <c r="X1365">
        <v>31</v>
      </c>
      <c r="Y1365">
        <v>44</v>
      </c>
      <c r="Z1365">
        <v>10</v>
      </c>
      <c r="AA1365">
        <v>43</v>
      </c>
      <c r="AC1365" s="26" t="str">
        <f t="shared" si="42"/>
        <v>21º6'31''</v>
      </c>
      <c r="AD1365" s="26" t="str">
        <f t="shared" si="43"/>
        <v>44º10'43''</v>
      </c>
    </row>
    <row r="1366" spans="1:30" ht="18" customHeight="1">
      <c r="A1366" s="23">
        <v>4648</v>
      </c>
      <c r="B1366" s="23">
        <v>4648</v>
      </c>
      <c r="C1366" s="3">
        <v>41201</v>
      </c>
      <c r="D1366" s="3">
        <v>41402</v>
      </c>
      <c r="E1366" s="23" t="s">
        <v>1385</v>
      </c>
      <c r="F1366" s="23" t="s">
        <v>1322</v>
      </c>
      <c r="G1366" s="23" t="s">
        <v>8917</v>
      </c>
      <c r="H1366" s="23" t="s">
        <v>458</v>
      </c>
      <c r="I1366" s="3">
        <v>41236</v>
      </c>
      <c r="J1366" s="23" t="s">
        <v>8918</v>
      </c>
      <c r="K1366" s="23" t="s">
        <v>8919</v>
      </c>
      <c r="L1366" s="23" t="s">
        <v>8920</v>
      </c>
      <c r="M1366" s="23" t="s">
        <v>8921</v>
      </c>
      <c r="N1366" s="23" t="s">
        <v>458</v>
      </c>
      <c r="O1366" s="23" t="s">
        <v>458</v>
      </c>
      <c r="P1366" s="23" t="s">
        <v>458</v>
      </c>
      <c r="Q1366" s="37" t="s">
        <v>22061</v>
      </c>
      <c r="R1366" s="23" t="s">
        <v>458</v>
      </c>
      <c r="S1366" s="23" t="s">
        <v>11910</v>
      </c>
      <c r="T1366" s="37" t="s">
        <v>15024</v>
      </c>
      <c r="U1366" s="37" t="s">
        <v>458</v>
      </c>
      <c r="V1366" s="237" t="s">
        <v>458</v>
      </c>
      <c r="W1366" s="23" t="s">
        <v>458</v>
      </c>
      <c r="X1366" s="23" t="s">
        <v>458</v>
      </c>
      <c r="Y1366" s="23" t="s">
        <v>458</v>
      </c>
      <c r="Z1366" s="23" t="s">
        <v>458</v>
      </c>
      <c r="AA1366" s="23" t="s">
        <v>458</v>
      </c>
      <c r="AC1366" s="26" t="str">
        <f t="shared" si="42"/>
        <v>-º-'-''</v>
      </c>
      <c r="AD1366" s="26" t="str">
        <f t="shared" si="43"/>
        <v>-º-'-''</v>
      </c>
    </row>
    <row r="1367" spans="1:30" ht="18" customHeight="1">
      <c r="A1367" s="23">
        <v>4621</v>
      </c>
      <c r="B1367" s="23">
        <v>4621</v>
      </c>
      <c r="C1367" s="3">
        <v>41201</v>
      </c>
      <c r="D1367" s="3">
        <v>41246</v>
      </c>
      <c r="E1367" s="23" t="s">
        <v>1321</v>
      </c>
      <c r="F1367" s="23" t="s">
        <v>1322</v>
      </c>
      <c r="G1367" s="23" t="s">
        <v>7078</v>
      </c>
      <c r="H1367" s="23" t="s">
        <v>12024</v>
      </c>
      <c r="I1367" s="3">
        <v>41236</v>
      </c>
      <c r="J1367" s="23" t="s">
        <v>8922</v>
      </c>
      <c r="K1367" s="23" t="s">
        <v>9043</v>
      </c>
      <c r="L1367" s="23" t="s">
        <v>7081</v>
      </c>
      <c r="M1367" s="23" t="s">
        <v>8923</v>
      </c>
      <c r="N1367" s="23" t="s">
        <v>12133</v>
      </c>
      <c r="O1367" s="23" t="s">
        <v>5355</v>
      </c>
      <c r="P1367" s="3">
        <v>41248</v>
      </c>
      <c r="Q1367" s="37" t="s">
        <v>11911</v>
      </c>
      <c r="R1367" s="23" t="s">
        <v>12025</v>
      </c>
      <c r="S1367" s="23" t="s">
        <v>11912</v>
      </c>
      <c r="T1367" t="s">
        <v>4074</v>
      </c>
      <c r="U1367" t="s">
        <v>5145</v>
      </c>
      <c r="V1367" s="237">
        <v>21</v>
      </c>
      <c r="W1367">
        <v>47</v>
      </c>
      <c r="X1367">
        <v>3</v>
      </c>
      <c r="Y1367">
        <v>45</v>
      </c>
      <c r="Z1367">
        <v>58</v>
      </c>
      <c r="AA1367">
        <v>6</v>
      </c>
      <c r="AC1367" s="26" t="str">
        <f t="shared" si="42"/>
        <v>21º47'3''</v>
      </c>
      <c r="AD1367" s="26" t="str">
        <f t="shared" si="43"/>
        <v>45º58'6''</v>
      </c>
    </row>
    <row r="1368" spans="1:30" ht="18" customHeight="1">
      <c r="A1368" s="23">
        <v>5510</v>
      </c>
      <c r="B1368" s="23">
        <v>5510</v>
      </c>
      <c r="C1368" s="3">
        <v>41221</v>
      </c>
      <c r="D1368" s="3">
        <v>41266</v>
      </c>
      <c r="E1368" s="23" t="s">
        <v>1321</v>
      </c>
      <c r="F1368" s="23" t="s">
        <v>1322</v>
      </c>
      <c r="G1368" s="23" t="s">
        <v>1728</v>
      </c>
      <c r="H1368" s="23" t="s">
        <v>9493</v>
      </c>
      <c r="I1368" s="3">
        <v>41226</v>
      </c>
      <c r="J1368" s="23" t="s">
        <v>9150</v>
      </c>
      <c r="K1368" s="23" t="s">
        <v>9151</v>
      </c>
      <c r="L1368" s="23" t="s">
        <v>9152</v>
      </c>
      <c r="M1368" s="23" t="s">
        <v>9153</v>
      </c>
      <c r="N1368" s="23" t="s">
        <v>9494</v>
      </c>
      <c r="O1368" s="23" t="s">
        <v>4973</v>
      </c>
      <c r="P1368" s="3">
        <v>41233</v>
      </c>
      <c r="Q1368" s="37" t="s">
        <v>458</v>
      </c>
      <c r="R1368" s="23" t="s">
        <v>11913</v>
      </c>
      <c r="S1368" s="23" t="s">
        <v>11914</v>
      </c>
      <c r="T1368" s="37" t="s">
        <v>15024</v>
      </c>
      <c r="U1368" t="s">
        <v>15328</v>
      </c>
      <c r="V1368" s="237">
        <v>21</v>
      </c>
      <c r="W1368">
        <v>8</v>
      </c>
      <c r="X1368">
        <v>30</v>
      </c>
      <c r="Y1368">
        <v>44</v>
      </c>
      <c r="Z1368">
        <v>13</v>
      </c>
      <c r="AA1368">
        <v>38</v>
      </c>
      <c r="AC1368" s="26" t="str">
        <f t="shared" si="42"/>
        <v>21º8'30''</v>
      </c>
      <c r="AD1368" s="26" t="str">
        <f t="shared" si="43"/>
        <v>44º13'38''</v>
      </c>
    </row>
    <row r="1369" spans="1:30" ht="18" customHeight="1">
      <c r="A1369" s="23" t="s">
        <v>9495</v>
      </c>
      <c r="B1369" s="23">
        <v>5527</v>
      </c>
      <c r="C1369" s="3">
        <v>41221</v>
      </c>
      <c r="D1369" s="3">
        <v>41266</v>
      </c>
      <c r="E1369" s="23" t="s">
        <v>1330</v>
      </c>
      <c r="F1369" s="23" t="s">
        <v>1322</v>
      </c>
      <c r="G1369" s="23" t="s">
        <v>5287</v>
      </c>
      <c r="H1369" s="23" t="s">
        <v>458</v>
      </c>
      <c r="I1369" s="3">
        <v>41226</v>
      </c>
      <c r="J1369" s="23" t="s">
        <v>9155</v>
      </c>
      <c r="K1369" s="23" t="s">
        <v>9156</v>
      </c>
      <c r="L1369" s="23" t="s">
        <v>9157</v>
      </c>
      <c r="M1369" s="23" t="s">
        <v>9158</v>
      </c>
      <c r="N1369" s="23" t="s">
        <v>458</v>
      </c>
      <c r="O1369" s="23" t="s">
        <v>458</v>
      </c>
      <c r="P1369" s="23" t="s">
        <v>458</v>
      </c>
      <c r="Q1369" s="37" t="s">
        <v>9496</v>
      </c>
      <c r="R1369" s="23" t="s">
        <v>458</v>
      </c>
      <c r="S1369" s="23" t="s">
        <v>11915</v>
      </c>
      <c r="T1369" t="s">
        <v>15024</v>
      </c>
      <c r="U1369" s="37" t="s">
        <v>458</v>
      </c>
      <c r="V1369" s="237" t="s">
        <v>458</v>
      </c>
      <c r="W1369" s="23" t="s">
        <v>458</v>
      </c>
      <c r="X1369" s="23" t="s">
        <v>458</v>
      </c>
      <c r="Y1369" s="23" t="s">
        <v>458</v>
      </c>
      <c r="Z1369" s="23" t="s">
        <v>458</v>
      </c>
      <c r="AA1369" s="23" t="s">
        <v>458</v>
      </c>
      <c r="AC1369" s="26" t="str">
        <f t="shared" si="42"/>
        <v>-º-'-''</v>
      </c>
      <c r="AD1369" s="26" t="str">
        <f t="shared" si="43"/>
        <v>-º-'-''</v>
      </c>
    </row>
    <row r="1370" spans="1:30" ht="18" customHeight="1">
      <c r="A1370" s="23">
        <v>5528</v>
      </c>
      <c r="B1370" s="23">
        <v>5528</v>
      </c>
      <c r="C1370" s="3">
        <v>41221</v>
      </c>
      <c r="D1370" s="3">
        <v>41266</v>
      </c>
      <c r="E1370" s="23" t="s">
        <v>1321</v>
      </c>
      <c r="F1370" s="23" t="s">
        <v>1555</v>
      </c>
      <c r="G1370" s="23" t="s">
        <v>8119</v>
      </c>
      <c r="H1370" s="23" t="s">
        <v>9368</v>
      </c>
      <c r="I1370" s="3">
        <v>41227</v>
      </c>
      <c r="J1370" s="23" t="s">
        <v>9159</v>
      </c>
      <c r="K1370" s="23" t="s">
        <v>9369</v>
      </c>
      <c r="L1370" s="23" t="s">
        <v>8122</v>
      </c>
      <c r="M1370" s="23" t="s">
        <v>9160</v>
      </c>
      <c r="N1370" s="23" t="s">
        <v>9370</v>
      </c>
      <c r="O1370" s="23" t="s">
        <v>3802</v>
      </c>
      <c r="P1370" s="3">
        <v>41232</v>
      </c>
      <c r="Q1370" s="37" t="s">
        <v>458</v>
      </c>
      <c r="R1370" s="23" t="s">
        <v>11916</v>
      </c>
      <c r="S1370" s="23" t="s">
        <v>11917</v>
      </c>
      <c r="T1370" s="37" t="s">
        <v>4074</v>
      </c>
      <c r="U1370" t="s">
        <v>15119</v>
      </c>
      <c r="V1370" s="237">
        <v>19</v>
      </c>
      <c r="W1370">
        <v>37</v>
      </c>
      <c r="X1370">
        <v>12</v>
      </c>
      <c r="Y1370">
        <v>44</v>
      </c>
      <c r="Z1370">
        <v>2</v>
      </c>
      <c r="AA1370">
        <v>37</v>
      </c>
      <c r="AC1370" s="26" t="str">
        <f t="shared" si="42"/>
        <v>19º37'12''</v>
      </c>
      <c r="AD1370" s="26" t="str">
        <f t="shared" si="43"/>
        <v>44º2'37''</v>
      </c>
    </row>
    <row r="1371" spans="1:30" ht="18" customHeight="1">
      <c r="A1371" s="23">
        <v>5530</v>
      </c>
      <c r="B1371" s="23">
        <v>5530</v>
      </c>
      <c r="C1371" s="3">
        <v>41221</v>
      </c>
      <c r="D1371" s="3">
        <v>41266</v>
      </c>
      <c r="E1371" s="23" t="s">
        <v>1321</v>
      </c>
      <c r="F1371" s="23" t="s">
        <v>1322</v>
      </c>
      <c r="G1371" s="23" t="s">
        <v>9161</v>
      </c>
      <c r="H1371" s="23" t="s">
        <v>13669</v>
      </c>
      <c r="I1371" s="3">
        <v>41226</v>
      </c>
      <c r="J1371" s="23" t="s">
        <v>9162</v>
      </c>
      <c r="K1371" s="23" t="s">
        <v>9163</v>
      </c>
      <c r="L1371" s="23" t="s">
        <v>9164</v>
      </c>
      <c r="M1371" s="23" t="s">
        <v>9165</v>
      </c>
      <c r="N1371" s="23" t="s">
        <v>13670</v>
      </c>
      <c r="O1371" s="23" t="s">
        <v>12063</v>
      </c>
      <c r="P1371" s="3">
        <v>41264</v>
      </c>
      <c r="Q1371" s="37" t="s">
        <v>458</v>
      </c>
      <c r="R1371" s="23" t="s">
        <v>13671</v>
      </c>
      <c r="S1371" s="23" t="s">
        <v>11918</v>
      </c>
      <c r="T1371" s="37" t="s">
        <v>15024</v>
      </c>
      <c r="U1371" s="37" t="s">
        <v>15159</v>
      </c>
      <c r="V1371" s="237">
        <v>19</v>
      </c>
      <c r="W1371">
        <v>44</v>
      </c>
      <c r="X1371">
        <v>55</v>
      </c>
      <c r="Y1371">
        <v>47</v>
      </c>
      <c r="Z1371">
        <v>55</v>
      </c>
      <c r="AA1371">
        <v>10</v>
      </c>
      <c r="AC1371" s="26" t="str">
        <f t="shared" si="42"/>
        <v>19º44'55''</v>
      </c>
      <c r="AD1371" s="26" t="str">
        <f t="shared" si="43"/>
        <v>47º55'10''</v>
      </c>
    </row>
    <row r="1372" spans="1:30" ht="18" customHeight="1">
      <c r="A1372" s="23">
        <v>5531</v>
      </c>
      <c r="B1372" s="23">
        <v>5531</v>
      </c>
      <c r="C1372" s="3">
        <v>41221</v>
      </c>
      <c r="D1372" s="3">
        <v>41266</v>
      </c>
      <c r="E1372" s="23" t="s">
        <v>1321</v>
      </c>
      <c r="F1372" s="23" t="s">
        <v>1322</v>
      </c>
      <c r="G1372" s="23" t="s">
        <v>166</v>
      </c>
      <c r="H1372" s="23" t="s">
        <v>9371</v>
      </c>
      <c r="I1372" s="3">
        <v>41226</v>
      </c>
      <c r="J1372" s="23" t="s">
        <v>9166</v>
      </c>
      <c r="K1372" s="23" t="s">
        <v>9167</v>
      </c>
      <c r="L1372" s="23" t="s">
        <v>9168</v>
      </c>
      <c r="M1372" s="23" t="s">
        <v>9169</v>
      </c>
      <c r="N1372" s="23" t="s">
        <v>9372</v>
      </c>
      <c r="O1372" s="23" t="s">
        <v>7530</v>
      </c>
      <c r="P1372" s="3">
        <v>41232</v>
      </c>
      <c r="Q1372" s="37" t="s">
        <v>458</v>
      </c>
      <c r="R1372" s="23" t="s">
        <v>11919</v>
      </c>
      <c r="S1372" s="23" t="s">
        <v>11920</v>
      </c>
      <c r="T1372" s="37" t="s">
        <v>4074</v>
      </c>
      <c r="U1372" t="s">
        <v>15054</v>
      </c>
      <c r="V1372" s="237">
        <v>21</v>
      </c>
      <c r="W1372">
        <v>44</v>
      </c>
      <c r="X1372">
        <v>28</v>
      </c>
      <c r="Y1372">
        <v>43</v>
      </c>
      <c r="Z1372">
        <v>28</v>
      </c>
      <c r="AA1372">
        <v>36</v>
      </c>
      <c r="AC1372" s="26" t="str">
        <f t="shared" si="42"/>
        <v>21º44'28''</v>
      </c>
      <c r="AD1372" s="26" t="str">
        <f t="shared" si="43"/>
        <v>43º28'36''</v>
      </c>
    </row>
    <row r="1373" spans="1:30" ht="18" customHeight="1">
      <c r="A1373" s="23">
        <v>5533</v>
      </c>
      <c r="B1373" s="23">
        <v>5533</v>
      </c>
      <c r="C1373" s="3">
        <v>41221</v>
      </c>
      <c r="D1373" s="3">
        <v>41266</v>
      </c>
      <c r="E1373" s="23" t="s">
        <v>1321</v>
      </c>
      <c r="F1373" s="23" t="s">
        <v>1322</v>
      </c>
      <c r="G1373" s="23" t="s">
        <v>4830</v>
      </c>
      <c r="H1373" s="23" t="s">
        <v>13396</v>
      </c>
      <c r="I1373" s="3">
        <v>41226</v>
      </c>
      <c r="J1373" s="23" t="s">
        <v>9170</v>
      </c>
      <c r="K1373" s="23" t="s">
        <v>9171</v>
      </c>
      <c r="L1373" s="23" t="s">
        <v>6524</v>
      </c>
      <c r="M1373" s="23" t="s">
        <v>9172</v>
      </c>
      <c r="N1373" s="23" t="s">
        <v>13397</v>
      </c>
      <c r="O1373" s="23" t="s">
        <v>12064</v>
      </c>
      <c r="P1373" s="3">
        <v>41263</v>
      </c>
      <c r="Q1373" s="37" t="s">
        <v>458</v>
      </c>
      <c r="R1373" s="23" t="s">
        <v>13398</v>
      </c>
      <c r="S1373" s="23" t="s">
        <v>11921</v>
      </c>
      <c r="T1373" s="37" t="s">
        <v>4074</v>
      </c>
      <c r="U1373" s="37" t="s">
        <v>15067</v>
      </c>
      <c r="V1373" s="237">
        <v>20</v>
      </c>
      <c r="W1373">
        <v>43</v>
      </c>
      <c r="X1373">
        <v>45</v>
      </c>
      <c r="Y1373">
        <v>44</v>
      </c>
      <c r="Z1373">
        <v>46</v>
      </c>
      <c r="AA1373">
        <v>34</v>
      </c>
      <c r="AC1373" s="26" t="str">
        <f t="shared" si="42"/>
        <v>20º43'45''</v>
      </c>
      <c r="AD1373" s="26" t="str">
        <f t="shared" si="43"/>
        <v>44º46'34''</v>
      </c>
    </row>
    <row r="1374" spans="1:30" ht="18" customHeight="1">
      <c r="A1374" s="23">
        <v>5534</v>
      </c>
      <c r="B1374" s="23">
        <v>5534</v>
      </c>
      <c r="C1374" s="3">
        <v>41221</v>
      </c>
      <c r="D1374" s="3">
        <v>41266</v>
      </c>
      <c r="E1374" s="23" t="s">
        <v>1321</v>
      </c>
      <c r="F1374" s="23" t="s">
        <v>1322</v>
      </c>
      <c r="G1374" s="23" t="s">
        <v>4830</v>
      </c>
      <c r="H1374" s="23" t="s">
        <v>13399</v>
      </c>
      <c r="I1374" s="3">
        <v>41226</v>
      </c>
      <c r="J1374" s="23" t="s">
        <v>9173</v>
      </c>
      <c r="K1374" s="23" t="s">
        <v>9174</v>
      </c>
      <c r="L1374" s="23" t="s">
        <v>6524</v>
      </c>
      <c r="M1374" s="23" t="s">
        <v>9175</v>
      </c>
      <c r="N1374" s="23" t="s">
        <v>13400</v>
      </c>
      <c r="O1374" s="23" t="s">
        <v>12064</v>
      </c>
      <c r="P1374" s="3">
        <v>41262</v>
      </c>
      <c r="Q1374" s="37" t="s">
        <v>458</v>
      </c>
      <c r="R1374" s="23" t="s">
        <v>13401</v>
      </c>
      <c r="S1374" s="23" t="s">
        <v>11922</v>
      </c>
      <c r="T1374" s="37" t="s">
        <v>15024</v>
      </c>
      <c r="U1374" s="37" t="s">
        <v>15110</v>
      </c>
      <c r="V1374" s="237">
        <v>20</v>
      </c>
      <c r="W1374">
        <v>41</v>
      </c>
      <c r="X1374">
        <v>1</v>
      </c>
      <c r="Y1374">
        <v>44</v>
      </c>
      <c r="Z1374">
        <v>49</v>
      </c>
      <c r="AA1374">
        <v>25</v>
      </c>
      <c r="AC1374" s="26" t="str">
        <f t="shared" si="42"/>
        <v>20º41'1''</v>
      </c>
      <c r="AD1374" s="26" t="str">
        <f t="shared" si="43"/>
        <v>44º49'25''</v>
      </c>
    </row>
    <row r="1375" spans="1:30" ht="18" customHeight="1">
      <c r="A1375" s="23">
        <v>5535</v>
      </c>
      <c r="B1375" s="23">
        <v>5535</v>
      </c>
      <c r="C1375" s="3">
        <v>41221</v>
      </c>
      <c r="D1375" s="3">
        <v>41266</v>
      </c>
      <c r="E1375" s="23" t="s">
        <v>1321</v>
      </c>
      <c r="F1375" s="23" t="s">
        <v>14269</v>
      </c>
      <c r="G1375" s="23" t="s">
        <v>9161</v>
      </c>
      <c r="H1375" s="23" t="s">
        <v>12984</v>
      </c>
      <c r="I1375" s="3">
        <v>41226</v>
      </c>
      <c r="J1375" s="23" t="s">
        <v>9176</v>
      </c>
      <c r="K1375" s="23" t="s">
        <v>9177</v>
      </c>
      <c r="L1375" s="23" t="s">
        <v>9178</v>
      </c>
      <c r="M1375" s="23" t="s">
        <v>9179</v>
      </c>
      <c r="N1375" s="23" t="s">
        <v>14727</v>
      </c>
      <c r="O1375" s="23" t="s">
        <v>14723</v>
      </c>
      <c r="P1375" s="23">
        <v>41298</v>
      </c>
      <c r="Q1375" s="37" t="s">
        <v>458</v>
      </c>
      <c r="R1375" s="23" t="s">
        <v>14728</v>
      </c>
      <c r="S1375" s="23" t="s">
        <v>11923</v>
      </c>
      <c r="T1375" s="37" t="s">
        <v>15024</v>
      </c>
      <c r="U1375" s="37" t="s">
        <v>15109</v>
      </c>
      <c r="V1375" s="237">
        <v>19</v>
      </c>
      <c r="W1375">
        <v>42</v>
      </c>
      <c r="X1375">
        <v>28</v>
      </c>
      <c r="Y1375">
        <v>47</v>
      </c>
      <c r="Z1375">
        <v>51</v>
      </c>
      <c r="AA1375">
        <v>34</v>
      </c>
      <c r="AC1375" s="26" t="str">
        <f t="shared" si="42"/>
        <v>19º42'28''</v>
      </c>
      <c r="AD1375" s="26" t="str">
        <f t="shared" si="43"/>
        <v>47º51'34''</v>
      </c>
    </row>
    <row r="1376" spans="1:30" ht="18" customHeight="1">
      <c r="A1376" s="23">
        <v>5536</v>
      </c>
      <c r="B1376" s="23">
        <v>5536</v>
      </c>
      <c r="C1376" s="3">
        <v>41221</v>
      </c>
      <c r="D1376" s="3">
        <v>41266</v>
      </c>
      <c r="E1376" s="23" t="s">
        <v>1321</v>
      </c>
      <c r="F1376" s="23" t="s">
        <v>1322</v>
      </c>
      <c r="G1376" s="23" t="s">
        <v>9161</v>
      </c>
      <c r="H1376" s="23" t="s">
        <v>13672</v>
      </c>
      <c r="I1376" s="3">
        <v>41226</v>
      </c>
      <c r="J1376" s="23" t="s">
        <v>9180</v>
      </c>
      <c r="K1376" s="23" t="s">
        <v>9181</v>
      </c>
      <c r="L1376" s="23" t="s">
        <v>9182</v>
      </c>
      <c r="M1376" s="23" t="s">
        <v>15518</v>
      </c>
      <c r="N1376" s="23" t="s">
        <v>13673</v>
      </c>
      <c r="O1376" s="23" t="s">
        <v>9612</v>
      </c>
      <c r="P1376" s="3">
        <v>41269</v>
      </c>
      <c r="Q1376" s="37" t="s">
        <v>458</v>
      </c>
      <c r="R1376" s="23" t="s">
        <v>13674</v>
      </c>
      <c r="S1376" s="23" t="s">
        <v>11924</v>
      </c>
      <c r="T1376" s="37" t="s">
        <v>4074</v>
      </c>
      <c r="U1376" s="37" t="s">
        <v>15299</v>
      </c>
      <c r="V1376" s="237">
        <v>19</v>
      </c>
      <c r="W1376">
        <v>49</v>
      </c>
      <c r="X1376">
        <v>24</v>
      </c>
      <c r="Y1376">
        <v>47</v>
      </c>
      <c r="Z1376">
        <v>50</v>
      </c>
      <c r="AA1376">
        <v>3</v>
      </c>
      <c r="AC1376" s="26" t="str">
        <f t="shared" si="42"/>
        <v>19º49'24''</v>
      </c>
      <c r="AD1376" s="26" t="str">
        <f t="shared" si="43"/>
        <v>47º50'3''</v>
      </c>
    </row>
    <row r="1377" spans="1:30" ht="18" customHeight="1">
      <c r="A1377" s="23">
        <v>5537</v>
      </c>
      <c r="B1377" s="23">
        <v>5537</v>
      </c>
      <c r="C1377" s="3">
        <v>41221</v>
      </c>
      <c r="D1377" s="3">
        <v>41266</v>
      </c>
      <c r="E1377" s="23" t="s">
        <v>1321</v>
      </c>
      <c r="F1377" s="23" t="s">
        <v>1555</v>
      </c>
      <c r="G1377" s="23" t="s">
        <v>9183</v>
      </c>
      <c r="H1377" s="23" t="s">
        <v>9497</v>
      </c>
      <c r="I1377" s="3">
        <v>41226</v>
      </c>
      <c r="J1377" s="23" t="s">
        <v>9184</v>
      </c>
      <c r="K1377" s="23" t="s">
        <v>9185</v>
      </c>
      <c r="L1377" s="23" t="s">
        <v>9186</v>
      </c>
      <c r="M1377" s="23" t="s">
        <v>9187</v>
      </c>
      <c r="N1377" s="23" t="s">
        <v>9498</v>
      </c>
      <c r="O1377" s="23" t="s">
        <v>9499</v>
      </c>
      <c r="P1377" s="3">
        <v>41234</v>
      </c>
      <c r="Q1377" s="37" t="s">
        <v>458</v>
      </c>
      <c r="R1377" s="23" t="s">
        <v>10037</v>
      </c>
      <c r="S1377" s="23" t="s">
        <v>11925</v>
      </c>
      <c r="T1377" s="37" t="s">
        <v>15024</v>
      </c>
      <c r="U1377" t="s">
        <v>15134</v>
      </c>
      <c r="V1377" s="237">
        <v>19</v>
      </c>
      <c r="W1377">
        <v>31</v>
      </c>
      <c r="X1377">
        <v>37</v>
      </c>
      <c r="Y1377">
        <v>43</v>
      </c>
      <c r="Z1377">
        <v>44</v>
      </c>
      <c r="AA1377">
        <v>49</v>
      </c>
      <c r="AC1377" s="26" t="str">
        <f t="shared" si="42"/>
        <v>19º31'37''</v>
      </c>
      <c r="AD1377" s="26" t="str">
        <f t="shared" si="43"/>
        <v>43º44'49''</v>
      </c>
    </row>
    <row r="1378" spans="1:30" ht="18" customHeight="1">
      <c r="A1378" s="23">
        <v>5538</v>
      </c>
      <c r="B1378" s="23">
        <v>5538</v>
      </c>
      <c r="C1378" s="3">
        <v>41221</v>
      </c>
      <c r="D1378" s="3">
        <v>41266</v>
      </c>
      <c r="E1378" s="23" t="s">
        <v>1321</v>
      </c>
      <c r="F1378" s="23" t="s">
        <v>1322</v>
      </c>
      <c r="G1378" s="23" t="s">
        <v>163</v>
      </c>
      <c r="H1378" s="23" t="s">
        <v>9500</v>
      </c>
      <c r="I1378" s="3">
        <v>41225</v>
      </c>
      <c r="J1378" s="23" t="s">
        <v>9188</v>
      </c>
      <c r="K1378" s="23" t="s">
        <v>9189</v>
      </c>
      <c r="L1378" s="23" t="s">
        <v>4263</v>
      </c>
      <c r="M1378" s="23" t="s">
        <v>9190</v>
      </c>
      <c r="N1378" s="23" t="s">
        <v>9501</v>
      </c>
      <c r="O1378" s="23" t="s">
        <v>8102</v>
      </c>
      <c r="P1378" s="3">
        <v>41235</v>
      </c>
      <c r="Q1378" s="37" t="s">
        <v>458</v>
      </c>
      <c r="R1378" s="23" t="s">
        <v>11926</v>
      </c>
      <c r="S1378" s="23" t="s">
        <v>11927</v>
      </c>
      <c r="T1378" s="37" t="s">
        <v>15024</v>
      </c>
      <c r="U1378" t="s">
        <v>15084</v>
      </c>
      <c r="V1378" s="237">
        <v>20</v>
      </c>
      <c r="W1378">
        <v>56</v>
      </c>
      <c r="X1378">
        <v>46</v>
      </c>
      <c r="Y1378">
        <v>45</v>
      </c>
      <c r="Z1378">
        <v>15</v>
      </c>
      <c r="AA1378">
        <v>24</v>
      </c>
      <c r="AC1378" s="26" t="str">
        <f t="shared" si="42"/>
        <v>20º56'46''</v>
      </c>
      <c r="AD1378" s="26" t="str">
        <f t="shared" si="43"/>
        <v>45º15'24''</v>
      </c>
    </row>
    <row r="1379" spans="1:30" ht="18" customHeight="1">
      <c r="A1379" s="23">
        <v>5540</v>
      </c>
      <c r="B1379" s="23">
        <v>5540</v>
      </c>
      <c r="C1379" s="3">
        <v>41221</v>
      </c>
      <c r="D1379" s="3">
        <v>41266</v>
      </c>
      <c r="E1379" s="23" t="s">
        <v>1321</v>
      </c>
      <c r="F1379" s="23" t="s">
        <v>1322</v>
      </c>
      <c r="G1379" s="23" t="s">
        <v>9191</v>
      </c>
      <c r="H1379" s="23" t="s">
        <v>9502</v>
      </c>
      <c r="I1379" s="3">
        <v>41226</v>
      </c>
      <c r="J1379" s="23" t="s">
        <v>9192</v>
      </c>
      <c r="K1379" s="23" t="s">
        <v>9193</v>
      </c>
      <c r="L1379" s="23" t="s">
        <v>9194</v>
      </c>
      <c r="M1379" s="23" t="s">
        <v>9195</v>
      </c>
      <c r="N1379" s="23" t="s">
        <v>9503</v>
      </c>
      <c r="O1379" s="23" t="s">
        <v>4670</v>
      </c>
      <c r="P1379" s="3">
        <v>41233</v>
      </c>
      <c r="Q1379" s="37" t="s">
        <v>458</v>
      </c>
      <c r="R1379" s="23" t="s">
        <v>11928</v>
      </c>
      <c r="S1379" s="23" t="s">
        <v>11929</v>
      </c>
      <c r="T1379" s="37" t="s">
        <v>4074</v>
      </c>
      <c r="U1379" t="s">
        <v>15117</v>
      </c>
      <c r="V1379" s="237">
        <v>20</v>
      </c>
      <c r="W1379">
        <v>57</v>
      </c>
      <c r="X1379">
        <v>53</v>
      </c>
      <c r="Y1379">
        <v>42</v>
      </c>
      <c r="Z1379">
        <v>31</v>
      </c>
      <c r="AA1379">
        <v>27</v>
      </c>
      <c r="AC1379" s="26" t="str">
        <f t="shared" si="42"/>
        <v>20º57'53''</v>
      </c>
      <c r="AD1379" s="26" t="str">
        <f t="shared" si="43"/>
        <v>42º31'27''</v>
      </c>
    </row>
    <row r="1380" spans="1:30" ht="18" customHeight="1">
      <c r="A1380" s="23">
        <v>5541</v>
      </c>
      <c r="B1380" s="23">
        <v>5541</v>
      </c>
      <c r="C1380" s="3">
        <v>41221</v>
      </c>
      <c r="D1380" s="3">
        <v>41266</v>
      </c>
      <c r="E1380" s="23" t="s">
        <v>1321</v>
      </c>
      <c r="F1380" s="23" t="s">
        <v>1555</v>
      </c>
      <c r="G1380" s="23" t="s">
        <v>4826</v>
      </c>
      <c r="H1380" s="23" t="s">
        <v>9373</v>
      </c>
      <c r="I1380" s="3">
        <v>41225</v>
      </c>
      <c r="J1380" s="23" t="s">
        <v>9196</v>
      </c>
      <c r="K1380" s="23" t="s">
        <v>9197</v>
      </c>
      <c r="L1380" s="23" t="s">
        <v>5525</v>
      </c>
      <c r="M1380" s="23" t="s">
        <v>9198</v>
      </c>
      <c r="N1380" s="23" t="s">
        <v>9374</v>
      </c>
      <c r="O1380" s="23" t="s">
        <v>6727</v>
      </c>
      <c r="P1380" s="3">
        <v>41226</v>
      </c>
      <c r="Q1380" s="37" t="s">
        <v>458</v>
      </c>
      <c r="R1380" s="23" t="s">
        <v>11930</v>
      </c>
      <c r="S1380" s="23" t="s">
        <v>11931</v>
      </c>
      <c r="T1380" s="37" t="s">
        <v>4074</v>
      </c>
      <c r="U1380" t="s">
        <v>15216</v>
      </c>
      <c r="V1380" s="237">
        <v>19</v>
      </c>
      <c r="W1380">
        <v>48</v>
      </c>
      <c r="X1380">
        <v>49</v>
      </c>
      <c r="Y1380">
        <v>43</v>
      </c>
      <c r="Z1380">
        <v>45</v>
      </c>
      <c r="AA1380">
        <v>17</v>
      </c>
      <c r="AC1380" s="26" t="str">
        <f t="shared" si="42"/>
        <v>19º48'49''</v>
      </c>
      <c r="AD1380" s="26" t="str">
        <f t="shared" si="43"/>
        <v>43º45'17''</v>
      </c>
    </row>
    <row r="1381" spans="1:30" ht="18" customHeight="1">
      <c r="A1381" s="23">
        <v>5542</v>
      </c>
      <c r="B1381" s="23">
        <v>5542</v>
      </c>
      <c r="C1381" s="3">
        <v>41221</v>
      </c>
      <c r="D1381" s="3">
        <v>41266</v>
      </c>
      <c r="E1381" s="23" t="s">
        <v>1321</v>
      </c>
      <c r="F1381" s="23" t="s">
        <v>1555</v>
      </c>
      <c r="G1381" s="23" t="s">
        <v>9199</v>
      </c>
      <c r="H1381" s="23" t="s">
        <v>12831</v>
      </c>
      <c r="I1381" s="3">
        <v>41256</v>
      </c>
      <c r="J1381" s="23" t="s">
        <v>9196</v>
      </c>
      <c r="K1381" s="23" t="s">
        <v>9200</v>
      </c>
      <c r="L1381" s="23" t="s">
        <v>9201</v>
      </c>
      <c r="M1381" s="23" t="s">
        <v>9202</v>
      </c>
      <c r="N1381" s="23" t="s">
        <v>12832</v>
      </c>
      <c r="O1381" s="23" t="s">
        <v>3786</v>
      </c>
      <c r="P1381" s="3">
        <v>41256</v>
      </c>
      <c r="Q1381" s="37" t="s">
        <v>458</v>
      </c>
      <c r="R1381" s="23" t="s">
        <v>12833</v>
      </c>
      <c r="S1381" s="23" t="s">
        <v>11932</v>
      </c>
      <c r="T1381" s="37" t="s">
        <v>15024</v>
      </c>
      <c r="U1381" s="37" t="s">
        <v>15110</v>
      </c>
      <c r="V1381" s="237">
        <v>19</v>
      </c>
      <c r="W1381">
        <v>37</v>
      </c>
      <c r="X1381">
        <v>21</v>
      </c>
      <c r="Y1381">
        <v>43</v>
      </c>
      <c r="Z1381">
        <v>52</v>
      </c>
      <c r="AA1381">
        <v>57</v>
      </c>
      <c r="AC1381" s="26" t="str">
        <f t="shared" si="42"/>
        <v>19º37'21''</v>
      </c>
      <c r="AD1381" s="26" t="str">
        <f t="shared" si="43"/>
        <v>43º52'57''</v>
      </c>
    </row>
    <row r="1382" spans="1:30" ht="18" customHeight="1">
      <c r="A1382" s="23">
        <v>5543</v>
      </c>
      <c r="B1382" s="23">
        <v>5543</v>
      </c>
      <c r="C1382" s="3">
        <v>41221</v>
      </c>
      <c r="D1382" s="3">
        <v>41266</v>
      </c>
      <c r="E1382" s="23" t="s">
        <v>1321</v>
      </c>
      <c r="F1382" s="23" t="s">
        <v>1322</v>
      </c>
      <c r="G1382" s="23" t="s">
        <v>7991</v>
      </c>
      <c r="H1382" s="23" t="s">
        <v>13402</v>
      </c>
      <c r="I1382" s="3">
        <v>41256</v>
      </c>
      <c r="J1382" s="23" t="s">
        <v>9203</v>
      </c>
      <c r="K1382" s="23" t="s">
        <v>9204</v>
      </c>
      <c r="L1382" s="23" t="s">
        <v>9205</v>
      </c>
      <c r="M1382" s="23" t="s">
        <v>9206</v>
      </c>
      <c r="N1382" s="23" t="s">
        <v>13403</v>
      </c>
      <c r="O1382" s="23" t="s">
        <v>1868</v>
      </c>
      <c r="P1382" s="3">
        <v>41263</v>
      </c>
      <c r="Q1382" s="23" t="s">
        <v>12134</v>
      </c>
      <c r="R1382" s="23" t="s">
        <v>13404</v>
      </c>
      <c r="S1382" s="23" t="s">
        <v>11933</v>
      </c>
      <c r="T1382" t="s">
        <v>15024</v>
      </c>
      <c r="U1382" s="37" t="s">
        <v>15116</v>
      </c>
      <c r="V1382" s="237">
        <v>16</v>
      </c>
      <c r="W1382">
        <v>37</v>
      </c>
      <c r="X1382">
        <v>30</v>
      </c>
      <c r="Y1382">
        <v>43</v>
      </c>
      <c r="Z1382">
        <v>37</v>
      </c>
      <c r="AA1382">
        <v>41</v>
      </c>
      <c r="AC1382" s="26" t="str">
        <f t="shared" si="42"/>
        <v>16º37'30''</v>
      </c>
      <c r="AD1382" s="26" t="str">
        <f t="shared" si="43"/>
        <v>43º37'41''</v>
      </c>
    </row>
    <row r="1383" spans="1:30" ht="18" customHeight="1">
      <c r="A1383" s="23">
        <v>5544</v>
      </c>
      <c r="B1383" s="23">
        <v>5544</v>
      </c>
      <c r="C1383" s="3">
        <v>41221</v>
      </c>
      <c r="D1383" s="3">
        <v>41266</v>
      </c>
      <c r="E1383" s="23" t="s">
        <v>1321</v>
      </c>
      <c r="F1383" s="23" t="s">
        <v>1322</v>
      </c>
      <c r="G1383" s="23" t="s">
        <v>9207</v>
      </c>
      <c r="H1383" s="23" t="s">
        <v>9375</v>
      </c>
      <c r="I1383" s="3">
        <v>41226</v>
      </c>
      <c r="J1383" s="23" t="s">
        <v>9208</v>
      </c>
      <c r="K1383" s="23" t="s">
        <v>9209</v>
      </c>
      <c r="L1383" s="23" t="s">
        <v>9210</v>
      </c>
      <c r="M1383" s="23" t="s">
        <v>9211</v>
      </c>
      <c r="N1383" s="23" t="s">
        <v>9504</v>
      </c>
      <c r="O1383" s="23" t="s">
        <v>5721</v>
      </c>
      <c r="P1383" s="3">
        <v>41234</v>
      </c>
      <c r="Q1383" s="37" t="s">
        <v>458</v>
      </c>
      <c r="R1383" s="23" t="s">
        <v>11934</v>
      </c>
      <c r="S1383" s="23" t="s">
        <v>11935</v>
      </c>
      <c r="T1383" s="37" t="s">
        <v>4074</v>
      </c>
      <c r="U1383" t="s">
        <v>4116</v>
      </c>
      <c r="V1383" s="237">
        <v>20</v>
      </c>
      <c r="W1383">
        <v>35</v>
      </c>
      <c r="X1383">
        <v>54</v>
      </c>
      <c r="Y1383">
        <v>43</v>
      </c>
      <c r="Z1383">
        <v>43</v>
      </c>
      <c r="AA1383">
        <v>48</v>
      </c>
      <c r="AC1383" s="26" t="str">
        <f t="shared" si="42"/>
        <v>20º35'54''</v>
      </c>
      <c r="AD1383" s="26" t="str">
        <f t="shared" si="43"/>
        <v>43º43'48''</v>
      </c>
    </row>
    <row r="1384" spans="1:30" ht="18" customHeight="1">
      <c r="A1384" s="23">
        <v>5546</v>
      </c>
      <c r="B1384" s="23">
        <v>5546</v>
      </c>
      <c r="C1384" s="3">
        <v>41221</v>
      </c>
      <c r="D1384" s="3">
        <v>41266</v>
      </c>
      <c r="E1384" s="23" t="s">
        <v>1321</v>
      </c>
      <c r="F1384" s="23" t="s">
        <v>14269</v>
      </c>
      <c r="G1384" s="23" t="s">
        <v>9212</v>
      </c>
      <c r="H1384" s="23" t="s">
        <v>14301</v>
      </c>
      <c r="I1384" s="3">
        <v>41226</v>
      </c>
      <c r="J1384" s="23" t="s">
        <v>9213</v>
      </c>
      <c r="K1384" s="23" t="s">
        <v>9214</v>
      </c>
      <c r="L1384" s="23" t="s">
        <v>9215</v>
      </c>
      <c r="M1384" s="23" t="s">
        <v>9216</v>
      </c>
      <c r="N1384" s="23" t="s">
        <v>14302</v>
      </c>
      <c r="O1384" s="23" t="s">
        <v>14245</v>
      </c>
      <c r="P1384" s="23">
        <v>41290</v>
      </c>
      <c r="Q1384" s="37" t="s">
        <v>458</v>
      </c>
      <c r="R1384" s="23" t="s">
        <v>14303</v>
      </c>
      <c r="S1384" s="23" t="s">
        <v>11936</v>
      </c>
      <c r="T1384" s="37" t="s">
        <v>4074</v>
      </c>
      <c r="U1384" s="37" t="s">
        <v>15033</v>
      </c>
      <c r="V1384" s="237">
        <v>18</v>
      </c>
      <c r="W1384">
        <v>57</v>
      </c>
      <c r="X1384">
        <v>17</v>
      </c>
      <c r="Y1384">
        <v>48</v>
      </c>
      <c r="Z1384">
        <v>21</v>
      </c>
      <c r="AA1384">
        <v>6</v>
      </c>
      <c r="AC1384" s="26" t="str">
        <f t="shared" si="42"/>
        <v>18º57'17''</v>
      </c>
      <c r="AD1384" s="26" t="str">
        <f t="shared" si="43"/>
        <v>48º21'6''</v>
      </c>
    </row>
    <row r="1385" spans="1:30" ht="18" customHeight="1">
      <c r="A1385" s="23">
        <v>5547</v>
      </c>
      <c r="B1385" s="23">
        <v>5547</v>
      </c>
      <c r="C1385" s="3">
        <v>41221</v>
      </c>
      <c r="D1385" s="3">
        <v>41266</v>
      </c>
      <c r="E1385" s="23" t="s">
        <v>1321</v>
      </c>
      <c r="F1385" s="23" t="s">
        <v>14269</v>
      </c>
      <c r="G1385" s="23" t="s">
        <v>9212</v>
      </c>
      <c r="H1385" s="23" t="s">
        <v>14304</v>
      </c>
      <c r="I1385" s="3">
        <v>41226</v>
      </c>
      <c r="J1385" s="23" t="s">
        <v>9213</v>
      </c>
      <c r="K1385" s="23" t="s">
        <v>9217</v>
      </c>
      <c r="L1385" s="23" t="s">
        <v>9218</v>
      </c>
      <c r="M1385" s="23" t="s">
        <v>9216</v>
      </c>
      <c r="N1385" s="23" t="s">
        <v>14305</v>
      </c>
      <c r="O1385" s="23" t="s">
        <v>14245</v>
      </c>
      <c r="P1385" s="23">
        <v>41291</v>
      </c>
      <c r="Q1385" s="37" t="s">
        <v>458</v>
      </c>
      <c r="R1385" s="23" t="s">
        <v>14306</v>
      </c>
      <c r="S1385" s="23" t="s">
        <v>11937</v>
      </c>
      <c r="T1385" s="37" t="s">
        <v>15024</v>
      </c>
      <c r="U1385" s="37" t="s">
        <v>15329</v>
      </c>
      <c r="V1385" s="237">
        <v>18</v>
      </c>
      <c r="W1385">
        <v>57</v>
      </c>
      <c r="X1385">
        <v>58</v>
      </c>
      <c r="Y1385">
        <v>48</v>
      </c>
      <c r="Z1385">
        <v>27</v>
      </c>
      <c r="AA1385">
        <v>37</v>
      </c>
      <c r="AC1385" s="26" t="str">
        <f t="shared" si="42"/>
        <v>18º57'58''</v>
      </c>
      <c r="AD1385" s="26" t="str">
        <f t="shared" si="43"/>
        <v>48º27'37''</v>
      </c>
    </row>
    <row r="1386" spans="1:30" ht="18" customHeight="1">
      <c r="A1386" s="23">
        <v>5548</v>
      </c>
      <c r="B1386" s="23">
        <v>5548</v>
      </c>
      <c r="C1386" s="3">
        <v>41221</v>
      </c>
      <c r="D1386" s="3">
        <v>41266</v>
      </c>
      <c r="E1386" s="23" t="s">
        <v>1321</v>
      </c>
      <c r="F1386" s="23" t="s">
        <v>1555</v>
      </c>
      <c r="G1386" s="23" t="s">
        <v>2148</v>
      </c>
      <c r="H1386" s="23" t="s">
        <v>14338</v>
      </c>
      <c r="I1386" s="3">
        <v>41225</v>
      </c>
      <c r="J1386" s="23" t="s">
        <v>9219</v>
      </c>
      <c r="K1386" s="23" t="s">
        <v>9220</v>
      </c>
      <c r="L1386" s="23" t="s">
        <v>4514</v>
      </c>
      <c r="M1386" s="23" t="s">
        <v>9221</v>
      </c>
      <c r="N1386" s="23" t="s">
        <v>14339</v>
      </c>
      <c r="O1386" s="23" t="s">
        <v>3802</v>
      </c>
      <c r="P1386" s="23">
        <v>41295</v>
      </c>
      <c r="Q1386" s="37" t="s">
        <v>12985</v>
      </c>
      <c r="R1386" s="23" t="s">
        <v>14340</v>
      </c>
      <c r="S1386" s="23" t="s">
        <v>11938</v>
      </c>
      <c r="T1386" s="37" t="s">
        <v>4074</v>
      </c>
      <c r="U1386" s="37" t="s">
        <v>15067</v>
      </c>
      <c r="V1386" s="237">
        <v>19</v>
      </c>
      <c r="W1386">
        <v>56</v>
      </c>
      <c r="X1386">
        <v>75</v>
      </c>
      <c r="Y1386">
        <v>43</v>
      </c>
      <c r="Z1386">
        <v>29</v>
      </c>
      <c r="AA1386">
        <v>23</v>
      </c>
      <c r="AC1386" s="26" t="str">
        <f t="shared" si="42"/>
        <v>19º56'75''</v>
      </c>
      <c r="AD1386" s="26" t="str">
        <f t="shared" si="43"/>
        <v>43º29'23''</v>
      </c>
    </row>
    <row r="1387" spans="1:30" ht="18" customHeight="1">
      <c r="A1387" s="23">
        <v>5549</v>
      </c>
      <c r="B1387" s="23">
        <v>5549</v>
      </c>
      <c r="C1387" s="3">
        <v>41221</v>
      </c>
      <c r="D1387" s="3">
        <v>41266</v>
      </c>
      <c r="E1387" s="23" t="s">
        <v>1321</v>
      </c>
      <c r="F1387" s="23" t="s">
        <v>1555</v>
      </c>
      <c r="G1387" s="23" t="s">
        <v>9222</v>
      </c>
      <c r="H1387" s="23" t="s">
        <v>12135</v>
      </c>
      <c r="I1387" s="3">
        <v>41248</v>
      </c>
      <c r="J1387" s="23" t="s">
        <v>9223</v>
      </c>
      <c r="K1387" s="23" t="s">
        <v>15911</v>
      </c>
      <c r="L1387" s="23" t="s">
        <v>9224</v>
      </c>
      <c r="M1387" s="23" t="s">
        <v>9225</v>
      </c>
      <c r="N1387" s="23" t="s">
        <v>12330</v>
      </c>
      <c r="O1387" s="23" t="s">
        <v>5143</v>
      </c>
      <c r="P1387" s="3">
        <v>41250</v>
      </c>
      <c r="Q1387" s="37" t="s">
        <v>458</v>
      </c>
      <c r="R1387" s="23" t="s">
        <v>12136</v>
      </c>
      <c r="S1387" s="23" t="s">
        <v>11939</v>
      </c>
      <c r="T1387" s="37" t="s">
        <v>4074</v>
      </c>
      <c r="U1387" t="s">
        <v>15035</v>
      </c>
      <c r="V1387" s="237">
        <v>19</v>
      </c>
      <c r="W1387">
        <v>56</v>
      </c>
      <c r="X1387">
        <v>48</v>
      </c>
      <c r="Y1387">
        <v>44</v>
      </c>
      <c r="Z1387">
        <v>4</v>
      </c>
      <c r="AA1387">
        <v>3</v>
      </c>
      <c r="AC1387" s="26" t="str">
        <f t="shared" si="42"/>
        <v>19º56'48''</v>
      </c>
      <c r="AD1387" s="26" t="str">
        <f t="shared" si="43"/>
        <v>44º4'3''</v>
      </c>
    </row>
    <row r="1388" spans="1:30" ht="18" customHeight="1">
      <c r="A1388" s="23">
        <v>5550</v>
      </c>
      <c r="B1388" s="23">
        <v>5550</v>
      </c>
      <c r="C1388" s="3">
        <v>41221</v>
      </c>
      <c r="D1388" s="3">
        <v>41266</v>
      </c>
      <c r="E1388" s="23" t="s">
        <v>1321</v>
      </c>
      <c r="F1388" s="23" t="s">
        <v>14269</v>
      </c>
      <c r="G1388" s="23" t="s">
        <v>9212</v>
      </c>
      <c r="H1388" s="23" t="s">
        <v>14307</v>
      </c>
      <c r="I1388" s="3">
        <v>41226</v>
      </c>
      <c r="J1388" s="23" t="s">
        <v>9226</v>
      </c>
      <c r="K1388" s="23" t="s">
        <v>9227</v>
      </c>
      <c r="L1388" s="23" t="s">
        <v>9228</v>
      </c>
      <c r="M1388" s="23" t="s">
        <v>9229</v>
      </c>
      <c r="N1388" s="23" t="s">
        <v>14308</v>
      </c>
      <c r="O1388" s="23" t="s">
        <v>14245</v>
      </c>
      <c r="P1388" s="23">
        <v>41291</v>
      </c>
      <c r="Q1388" s="37" t="s">
        <v>458</v>
      </c>
      <c r="R1388" s="23" t="s">
        <v>14309</v>
      </c>
      <c r="S1388" s="23" t="s">
        <v>11940</v>
      </c>
      <c r="T1388" s="37" t="s">
        <v>4074</v>
      </c>
      <c r="U1388" s="37" t="s">
        <v>15098</v>
      </c>
      <c r="V1388" s="237">
        <v>18</v>
      </c>
      <c r="W1388">
        <v>54</v>
      </c>
      <c r="X1388">
        <v>46</v>
      </c>
      <c r="Y1388">
        <v>48</v>
      </c>
      <c r="Z1388">
        <v>18</v>
      </c>
      <c r="AA1388">
        <v>51</v>
      </c>
      <c r="AC1388" s="26" t="str">
        <f t="shared" si="42"/>
        <v>18º54'46''</v>
      </c>
      <c r="AD1388" s="26" t="str">
        <f t="shared" si="43"/>
        <v>48º18'51''</v>
      </c>
    </row>
    <row r="1389" spans="1:30" ht="18" customHeight="1">
      <c r="A1389" s="23">
        <v>5551</v>
      </c>
      <c r="B1389" s="23">
        <v>5551</v>
      </c>
      <c r="C1389" s="3">
        <v>41221</v>
      </c>
      <c r="D1389" s="3">
        <v>41266</v>
      </c>
      <c r="E1389" s="23" t="s">
        <v>1321</v>
      </c>
      <c r="F1389" s="23" t="s">
        <v>14269</v>
      </c>
      <c r="G1389" s="23" t="s">
        <v>9212</v>
      </c>
      <c r="H1389" s="23" t="s">
        <v>14310</v>
      </c>
      <c r="I1389" s="3">
        <v>41226</v>
      </c>
      <c r="J1389" s="23" t="s">
        <v>9230</v>
      </c>
      <c r="K1389" s="23" t="s">
        <v>9231</v>
      </c>
      <c r="L1389" s="23" t="s">
        <v>9232</v>
      </c>
      <c r="M1389" s="23" t="s">
        <v>9233</v>
      </c>
      <c r="N1389" s="23" t="s">
        <v>14311</v>
      </c>
      <c r="O1389" s="23" t="s">
        <v>14245</v>
      </c>
      <c r="P1389" s="23">
        <v>41292</v>
      </c>
      <c r="Q1389" s="37" t="s">
        <v>458</v>
      </c>
      <c r="R1389" s="23" t="s">
        <v>14312</v>
      </c>
      <c r="S1389" s="23" t="s">
        <v>11941</v>
      </c>
      <c r="T1389" s="37" t="s">
        <v>4074</v>
      </c>
      <c r="U1389" s="37" t="s">
        <v>15035</v>
      </c>
      <c r="V1389" s="237">
        <v>19</v>
      </c>
      <c r="W1389">
        <v>1</v>
      </c>
      <c r="X1389">
        <v>8</v>
      </c>
      <c r="Y1389">
        <v>48</v>
      </c>
      <c r="Z1389">
        <v>22</v>
      </c>
      <c r="AA1389">
        <v>19</v>
      </c>
      <c r="AC1389" s="26" t="str">
        <f t="shared" si="42"/>
        <v>19º1'8''</v>
      </c>
      <c r="AD1389" s="26" t="str">
        <f t="shared" si="43"/>
        <v>48º22'19''</v>
      </c>
    </row>
    <row r="1390" spans="1:30" ht="18" customHeight="1">
      <c r="A1390" s="23" t="s">
        <v>9279</v>
      </c>
      <c r="B1390" s="23">
        <v>5529</v>
      </c>
      <c r="C1390" s="3">
        <v>41221</v>
      </c>
      <c r="D1390" s="3">
        <v>41266</v>
      </c>
      <c r="E1390" s="23" t="s">
        <v>1469</v>
      </c>
      <c r="F1390" s="23" t="s">
        <v>1555</v>
      </c>
      <c r="G1390" s="23" t="s">
        <v>4016</v>
      </c>
      <c r="H1390" s="23" t="s">
        <v>458</v>
      </c>
      <c r="I1390" s="23" t="s">
        <v>458</v>
      </c>
      <c r="J1390" s="23" t="s">
        <v>9234</v>
      </c>
      <c r="K1390" s="23" t="s">
        <v>9235</v>
      </c>
      <c r="L1390" s="23" t="s">
        <v>9236</v>
      </c>
      <c r="M1390" s="23" t="s">
        <v>9237</v>
      </c>
      <c r="N1390" s="23" t="s">
        <v>458</v>
      </c>
      <c r="O1390" s="23" t="s">
        <v>458</v>
      </c>
      <c r="P1390" s="23" t="s">
        <v>458</v>
      </c>
      <c r="Q1390" s="23" t="s">
        <v>9280</v>
      </c>
      <c r="R1390" s="23" t="s">
        <v>458</v>
      </c>
      <c r="S1390" s="23" t="s">
        <v>11942</v>
      </c>
      <c r="T1390" t="s">
        <v>15024</v>
      </c>
      <c r="U1390" s="37" t="s">
        <v>458</v>
      </c>
      <c r="V1390" s="237" t="s">
        <v>458</v>
      </c>
      <c r="W1390" s="23" t="s">
        <v>458</v>
      </c>
      <c r="X1390" s="23" t="s">
        <v>458</v>
      </c>
      <c r="Y1390" s="23" t="s">
        <v>458</v>
      </c>
      <c r="Z1390" s="23" t="s">
        <v>458</v>
      </c>
      <c r="AA1390" s="23" t="s">
        <v>458</v>
      </c>
      <c r="AC1390" s="26" t="str">
        <f t="shared" si="42"/>
        <v>-º-'-''</v>
      </c>
      <c r="AD1390" s="26" t="str">
        <f t="shared" si="43"/>
        <v>-º-'-''</v>
      </c>
    </row>
    <row r="1391" spans="1:30" ht="18" customHeight="1">
      <c r="A1391" s="23">
        <v>5545</v>
      </c>
      <c r="B1391" s="23">
        <v>5545</v>
      </c>
      <c r="C1391" s="3">
        <v>41221</v>
      </c>
      <c r="D1391" s="3">
        <v>41266</v>
      </c>
      <c r="E1391" s="23" t="s">
        <v>1321</v>
      </c>
      <c r="F1391" s="23" t="s">
        <v>1555</v>
      </c>
      <c r="G1391" s="23" t="s">
        <v>9238</v>
      </c>
      <c r="H1391" s="23" t="s">
        <v>9376</v>
      </c>
      <c r="I1391" s="3">
        <v>41227</v>
      </c>
      <c r="J1391" s="23" t="s">
        <v>9239</v>
      </c>
      <c r="K1391" s="23" t="s">
        <v>9240</v>
      </c>
      <c r="L1391" s="23" t="s">
        <v>9241</v>
      </c>
      <c r="M1391" s="23" t="s">
        <v>9242</v>
      </c>
      <c r="N1391" s="23" t="s">
        <v>9377</v>
      </c>
      <c r="O1391" s="23" t="s">
        <v>9378</v>
      </c>
      <c r="P1391" s="3">
        <v>41232</v>
      </c>
      <c r="Q1391" s="37" t="s">
        <v>458</v>
      </c>
      <c r="R1391" s="23" t="s">
        <v>11943</v>
      </c>
      <c r="S1391" s="23" t="s">
        <v>11944</v>
      </c>
      <c r="T1391" s="37" t="s">
        <v>4074</v>
      </c>
      <c r="U1391" s="37" t="s">
        <v>458</v>
      </c>
      <c r="V1391" s="237">
        <v>19</v>
      </c>
      <c r="W1391">
        <v>42</v>
      </c>
      <c r="X1391">
        <v>24</v>
      </c>
      <c r="Y1391">
        <v>44</v>
      </c>
      <c r="Z1391">
        <v>11</v>
      </c>
      <c r="AA1391">
        <v>57</v>
      </c>
      <c r="AC1391" s="26" t="str">
        <f t="shared" si="42"/>
        <v>19º42'24''</v>
      </c>
      <c r="AD1391" s="26" t="str">
        <f t="shared" si="43"/>
        <v>44º11'57''</v>
      </c>
    </row>
    <row r="1392" spans="1:30" ht="18" customHeight="1">
      <c r="A1392" s="23">
        <v>5552</v>
      </c>
      <c r="B1392" s="23">
        <v>5552</v>
      </c>
      <c r="C1392" s="3">
        <v>41222</v>
      </c>
      <c r="D1392" s="3">
        <v>41267</v>
      </c>
      <c r="E1392" s="23" t="s">
        <v>1321</v>
      </c>
      <c r="F1392" s="23" t="s">
        <v>1555</v>
      </c>
      <c r="G1392" s="23" t="s">
        <v>1546</v>
      </c>
      <c r="H1392" s="23" t="s">
        <v>9505</v>
      </c>
      <c r="I1392" s="3">
        <v>41234</v>
      </c>
      <c r="J1392" s="23" t="s">
        <v>9281</v>
      </c>
      <c r="K1392" s="23" t="s">
        <v>9282</v>
      </c>
      <c r="L1392" s="23" t="s">
        <v>9283</v>
      </c>
      <c r="M1392" s="23" t="s">
        <v>9284</v>
      </c>
      <c r="N1392" s="23" t="s">
        <v>9506</v>
      </c>
      <c r="O1392" s="23" t="s">
        <v>6727</v>
      </c>
      <c r="P1392" s="3">
        <v>41236</v>
      </c>
      <c r="Q1392" s="37" t="s">
        <v>458</v>
      </c>
      <c r="R1392" s="23" t="s">
        <v>11945</v>
      </c>
      <c r="S1392" s="23" t="s">
        <v>11946</v>
      </c>
      <c r="T1392" s="37" t="s">
        <v>15024</v>
      </c>
      <c r="U1392" t="s">
        <v>15330</v>
      </c>
      <c r="V1392" s="237">
        <v>19</v>
      </c>
      <c r="W1392">
        <v>49</v>
      </c>
      <c r="X1392">
        <v>20</v>
      </c>
      <c r="Y1392">
        <v>43</v>
      </c>
      <c r="Z1392">
        <v>57</v>
      </c>
      <c r="AA1392">
        <v>16</v>
      </c>
      <c r="AC1392" s="26" t="str">
        <f t="shared" si="42"/>
        <v>19º49'20''</v>
      </c>
      <c r="AD1392" s="26" t="str">
        <f t="shared" si="43"/>
        <v>43º57'16''</v>
      </c>
    </row>
    <row r="1393" spans="1:30" ht="18" customHeight="1">
      <c r="A1393" s="23">
        <v>5553</v>
      </c>
      <c r="B1393" s="23">
        <v>5553</v>
      </c>
      <c r="C1393" s="3">
        <v>41222</v>
      </c>
      <c r="D1393" s="3">
        <v>41267</v>
      </c>
      <c r="E1393" s="23" t="s">
        <v>1321</v>
      </c>
      <c r="F1393" s="23" t="s">
        <v>1322</v>
      </c>
      <c r="G1393" s="23" t="s">
        <v>1720</v>
      </c>
      <c r="H1393" s="23" t="s">
        <v>14945</v>
      </c>
      <c r="I1393" s="3">
        <v>41261</v>
      </c>
      <c r="J1393" s="23" t="s">
        <v>9285</v>
      </c>
      <c r="K1393" s="23" t="s">
        <v>9286</v>
      </c>
      <c r="L1393" s="23" t="s">
        <v>9287</v>
      </c>
      <c r="M1393" s="23" t="s">
        <v>12986</v>
      </c>
      <c r="N1393" s="23" t="s">
        <v>14946</v>
      </c>
      <c r="O1393" s="23" t="s">
        <v>9392</v>
      </c>
      <c r="P1393" s="23">
        <v>41309</v>
      </c>
      <c r="Q1393" s="37" t="s">
        <v>12137</v>
      </c>
      <c r="R1393" s="23" t="s">
        <v>14947</v>
      </c>
      <c r="S1393" s="23" t="s">
        <v>11947</v>
      </c>
      <c r="T1393" t="s">
        <v>4074</v>
      </c>
      <c r="U1393" s="37" t="s">
        <v>15268</v>
      </c>
      <c r="V1393" s="237">
        <v>18</v>
      </c>
      <c r="W1393">
        <v>51</v>
      </c>
      <c r="X1393">
        <v>49</v>
      </c>
      <c r="Y1393">
        <v>41</v>
      </c>
      <c r="Z1393">
        <v>58</v>
      </c>
      <c r="AA1393">
        <v>4</v>
      </c>
      <c r="AC1393" s="26" t="str">
        <f t="shared" si="42"/>
        <v>18º51'49''</v>
      </c>
      <c r="AD1393" s="26" t="str">
        <f t="shared" si="43"/>
        <v>41º58'4''</v>
      </c>
    </row>
    <row r="1394" spans="1:30" ht="18" customHeight="1">
      <c r="A1394" s="23">
        <v>5554</v>
      </c>
      <c r="B1394" s="23">
        <v>5554</v>
      </c>
      <c r="C1394" s="3">
        <v>41222</v>
      </c>
      <c r="D1394" s="3">
        <v>41267</v>
      </c>
      <c r="E1394" s="23" t="s">
        <v>1321</v>
      </c>
      <c r="F1394" s="23" t="s">
        <v>1322</v>
      </c>
      <c r="G1394" s="23" t="s">
        <v>3502</v>
      </c>
      <c r="H1394" s="23" t="s">
        <v>9379</v>
      </c>
      <c r="I1394" s="3">
        <v>41229</v>
      </c>
      <c r="J1394" s="23" t="s">
        <v>9288</v>
      </c>
      <c r="K1394" s="23" t="s">
        <v>9289</v>
      </c>
      <c r="L1394" s="23" t="s">
        <v>9290</v>
      </c>
      <c r="M1394" s="23" t="s">
        <v>9291</v>
      </c>
      <c r="N1394" s="23" t="s">
        <v>9380</v>
      </c>
      <c r="O1394" s="23" t="s">
        <v>4973</v>
      </c>
      <c r="P1394" s="3">
        <v>41232</v>
      </c>
      <c r="Q1394" s="37" t="s">
        <v>458</v>
      </c>
      <c r="R1394" s="23" t="s">
        <v>11948</v>
      </c>
      <c r="S1394" s="23" t="s">
        <v>11949</v>
      </c>
      <c r="T1394" s="37" t="s">
        <v>15024</v>
      </c>
      <c r="U1394" t="s">
        <v>15054</v>
      </c>
      <c r="V1394" s="237">
        <v>19</v>
      </c>
      <c r="W1394">
        <v>49</v>
      </c>
      <c r="X1394">
        <v>51</v>
      </c>
      <c r="Y1394">
        <v>43</v>
      </c>
      <c r="Z1394">
        <v>9</v>
      </c>
      <c r="AA1394">
        <v>45</v>
      </c>
      <c r="AC1394" s="26" t="str">
        <f t="shared" si="42"/>
        <v>19º49'51''</v>
      </c>
      <c r="AD1394" s="26" t="str">
        <f t="shared" si="43"/>
        <v>43º9'45''</v>
      </c>
    </row>
    <row r="1395" spans="1:30" ht="18" customHeight="1">
      <c r="A1395" s="23">
        <v>5555</v>
      </c>
      <c r="B1395" s="23">
        <v>5555</v>
      </c>
      <c r="C1395" s="3">
        <v>41222</v>
      </c>
      <c r="D1395" s="3">
        <v>41267</v>
      </c>
      <c r="E1395" s="23" t="s">
        <v>1321</v>
      </c>
      <c r="F1395" s="23" t="s">
        <v>1555</v>
      </c>
      <c r="G1395" s="23" t="s">
        <v>4016</v>
      </c>
      <c r="H1395" s="23" t="s">
        <v>9381</v>
      </c>
      <c r="I1395" s="3">
        <v>41227</v>
      </c>
      <c r="J1395" s="23" t="s">
        <v>9292</v>
      </c>
      <c r="K1395" s="23" t="s">
        <v>9293</v>
      </c>
      <c r="L1395" s="23" t="s">
        <v>9294</v>
      </c>
      <c r="M1395" s="23" t="s">
        <v>9295</v>
      </c>
      <c r="N1395" s="23" t="s">
        <v>9382</v>
      </c>
      <c r="O1395" s="23" t="s">
        <v>5786</v>
      </c>
      <c r="P1395" s="3">
        <v>41232</v>
      </c>
      <c r="Q1395" s="37" t="s">
        <v>458</v>
      </c>
      <c r="R1395" s="23" t="s">
        <v>11950</v>
      </c>
      <c r="S1395" s="23" t="s">
        <v>11951</v>
      </c>
      <c r="T1395" s="37" t="s">
        <v>4074</v>
      </c>
      <c r="U1395" t="s">
        <v>15216</v>
      </c>
      <c r="V1395" s="237">
        <v>19</v>
      </c>
      <c r="W1395">
        <v>57</v>
      </c>
      <c r="X1395">
        <v>50</v>
      </c>
      <c r="Y1395">
        <v>44</v>
      </c>
      <c r="Z1395">
        <v>9</v>
      </c>
      <c r="AA1395">
        <v>8</v>
      </c>
      <c r="AC1395" s="26" t="str">
        <f t="shared" si="42"/>
        <v>19º57'50''</v>
      </c>
      <c r="AD1395" s="26" t="str">
        <f t="shared" si="43"/>
        <v>44º9'8''</v>
      </c>
    </row>
    <row r="1396" spans="1:30" ht="18" customHeight="1">
      <c r="A1396" s="23">
        <v>5556</v>
      </c>
      <c r="B1396" s="23">
        <v>5556</v>
      </c>
      <c r="C1396" s="3">
        <v>41222</v>
      </c>
      <c r="D1396" s="3">
        <v>41267</v>
      </c>
      <c r="E1396" s="23" t="s">
        <v>1321</v>
      </c>
      <c r="F1396" s="23" t="s">
        <v>1322</v>
      </c>
      <c r="G1396" s="23" t="s">
        <v>9296</v>
      </c>
      <c r="H1396" s="23" t="s">
        <v>11952</v>
      </c>
      <c r="I1396" s="3">
        <v>41226</v>
      </c>
      <c r="J1396" s="23" t="s">
        <v>9297</v>
      </c>
      <c r="K1396" s="23" t="s">
        <v>9298</v>
      </c>
      <c r="L1396" s="23" t="s">
        <v>9299</v>
      </c>
      <c r="M1396" s="23" t="s">
        <v>9300</v>
      </c>
      <c r="N1396" s="23" t="s">
        <v>11953</v>
      </c>
      <c r="O1396" s="23" t="s">
        <v>6229</v>
      </c>
      <c r="P1396" s="3">
        <v>41241</v>
      </c>
      <c r="Q1396" s="37" t="s">
        <v>458</v>
      </c>
      <c r="R1396" s="23" t="s">
        <v>11954</v>
      </c>
      <c r="S1396" s="23" t="s">
        <v>11955</v>
      </c>
      <c r="T1396" s="37" t="s">
        <v>15024</v>
      </c>
      <c r="U1396" t="s">
        <v>15109</v>
      </c>
      <c r="V1396" s="237">
        <v>19</v>
      </c>
      <c r="W1396">
        <v>33</v>
      </c>
      <c r="X1396">
        <v>35</v>
      </c>
      <c r="Y1396">
        <v>46</v>
      </c>
      <c r="Z1396">
        <v>51</v>
      </c>
      <c r="AA1396">
        <v>24</v>
      </c>
      <c r="AC1396" s="26" t="str">
        <f t="shared" si="42"/>
        <v>19º33'35''</v>
      </c>
      <c r="AD1396" s="26" t="str">
        <f t="shared" si="43"/>
        <v>46º51'24''</v>
      </c>
    </row>
    <row r="1397" spans="1:30" ht="18" customHeight="1">
      <c r="A1397" s="23">
        <v>5558</v>
      </c>
      <c r="B1397" s="23">
        <v>5558</v>
      </c>
      <c r="C1397" s="3">
        <v>41222</v>
      </c>
      <c r="D1397" s="3">
        <v>41267</v>
      </c>
      <c r="E1397" s="23" t="s">
        <v>1321</v>
      </c>
      <c r="F1397" s="23" t="s">
        <v>1322</v>
      </c>
      <c r="G1397" s="23" t="s">
        <v>4016</v>
      </c>
      <c r="H1397" s="23" t="s">
        <v>9383</v>
      </c>
      <c r="I1397" s="3">
        <v>41225</v>
      </c>
      <c r="J1397" s="23" t="s">
        <v>9301</v>
      </c>
      <c r="K1397" s="23" t="s">
        <v>9302</v>
      </c>
      <c r="L1397" s="23" t="s">
        <v>9236</v>
      </c>
      <c r="M1397" s="23" t="s">
        <v>9303</v>
      </c>
      <c r="N1397" s="23" t="s">
        <v>9384</v>
      </c>
      <c r="O1397" s="23" t="s">
        <v>4973</v>
      </c>
      <c r="P1397" s="3">
        <v>41227</v>
      </c>
      <c r="Q1397" s="37" t="s">
        <v>458</v>
      </c>
      <c r="R1397" s="23" t="s">
        <v>11956</v>
      </c>
      <c r="S1397" s="23" t="s">
        <v>11942</v>
      </c>
      <c r="T1397" s="37" t="s">
        <v>15024</v>
      </c>
      <c r="U1397" t="s">
        <v>15116</v>
      </c>
      <c r="V1397" s="237">
        <v>20</v>
      </c>
      <c r="W1397">
        <v>0</v>
      </c>
      <c r="X1397">
        <v>4</v>
      </c>
      <c r="Y1397">
        <v>44</v>
      </c>
      <c r="Z1397">
        <v>8</v>
      </c>
      <c r="AA1397">
        <v>20</v>
      </c>
      <c r="AC1397" s="26" t="str">
        <f t="shared" si="42"/>
        <v>20º0'4''</v>
      </c>
      <c r="AD1397" s="26" t="str">
        <f t="shared" si="43"/>
        <v>44º8'20''</v>
      </c>
    </row>
    <row r="1398" spans="1:30" ht="18" customHeight="1">
      <c r="A1398" s="23">
        <v>5557</v>
      </c>
      <c r="B1398" s="23">
        <v>5557</v>
      </c>
      <c r="C1398" s="3">
        <v>41220</v>
      </c>
      <c r="D1398" s="3">
        <v>41265</v>
      </c>
      <c r="E1398" s="23" t="s">
        <v>1321</v>
      </c>
      <c r="F1398" s="23" t="s">
        <v>1555</v>
      </c>
      <c r="G1398" s="23" t="s">
        <v>1546</v>
      </c>
      <c r="H1398" s="23" t="s">
        <v>12987</v>
      </c>
      <c r="I1398" s="3">
        <v>41260</v>
      </c>
      <c r="J1398" s="23" t="s">
        <v>9330</v>
      </c>
      <c r="K1398" s="23" t="s">
        <v>9331</v>
      </c>
      <c r="L1398" s="23" t="s">
        <v>9332</v>
      </c>
      <c r="M1398" s="23" t="s">
        <v>9333</v>
      </c>
      <c r="N1398" s="23" t="s">
        <v>12988</v>
      </c>
      <c r="O1398" s="23" t="s">
        <v>3786</v>
      </c>
      <c r="P1398" s="3">
        <v>41260</v>
      </c>
      <c r="Q1398" s="37" t="s">
        <v>458</v>
      </c>
      <c r="R1398" s="23" t="s">
        <v>12989</v>
      </c>
      <c r="S1398" s="23" t="s">
        <v>11957</v>
      </c>
      <c r="T1398" s="37" t="s">
        <v>4074</v>
      </c>
      <c r="U1398" s="37" t="s">
        <v>15098</v>
      </c>
      <c r="V1398" s="237">
        <v>19</v>
      </c>
      <c r="W1398">
        <v>56</v>
      </c>
      <c r="X1398">
        <v>9</v>
      </c>
      <c r="Y1398">
        <v>43</v>
      </c>
      <c r="Z1398">
        <v>55</v>
      </c>
      <c r="AA1398">
        <v>30</v>
      </c>
      <c r="AC1398" s="26" t="str">
        <f t="shared" si="42"/>
        <v>19º56'9''</v>
      </c>
      <c r="AD1398" s="26" t="str">
        <f t="shared" si="43"/>
        <v>43º55'30''</v>
      </c>
    </row>
    <row r="1399" spans="1:30" ht="18" customHeight="1">
      <c r="A1399" s="23">
        <v>5539</v>
      </c>
      <c r="B1399" s="23">
        <v>5539</v>
      </c>
      <c r="C1399" s="3">
        <v>41220</v>
      </c>
      <c r="D1399" s="3">
        <v>41265</v>
      </c>
      <c r="E1399" s="23" t="s">
        <v>1321</v>
      </c>
      <c r="F1399" s="23" t="s">
        <v>1322</v>
      </c>
      <c r="G1399" s="23" t="s">
        <v>163</v>
      </c>
      <c r="H1399" s="23" t="s">
        <v>9507</v>
      </c>
      <c r="I1399" s="3">
        <v>41233</v>
      </c>
      <c r="J1399" s="23" t="s">
        <v>9334</v>
      </c>
      <c r="K1399" s="23" t="s">
        <v>9335</v>
      </c>
      <c r="L1399" s="23" t="s">
        <v>4263</v>
      </c>
      <c r="M1399" s="23" t="s">
        <v>9336</v>
      </c>
      <c r="N1399" s="23" t="s">
        <v>9508</v>
      </c>
      <c r="O1399" s="23" t="s">
        <v>8102</v>
      </c>
      <c r="P1399" s="3">
        <v>41235</v>
      </c>
      <c r="Q1399" s="37" t="s">
        <v>458</v>
      </c>
      <c r="R1399" s="23" t="s">
        <v>11958</v>
      </c>
      <c r="S1399" s="23" t="s">
        <v>11959</v>
      </c>
      <c r="T1399" s="37" t="s">
        <v>15024</v>
      </c>
      <c r="U1399" t="s">
        <v>15054</v>
      </c>
      <c r="V1399" s="237">
        <v>20</v>
      </c>
      <c r="W1399">
        <v>56</v>
      </c>
      <c r="X1399">
        <v>26</v>
      </c>
      <c r="Y1399">
        <v>45</v>
      </c>
      <c r="Z1399">
        <v>15</v>
      </c>
      <c r="AA1399">
        <v>25</v>
      </c>
      <c r="AC1399" s="26" t="str">
        <f t="shared" si="42"/>
        <v>20º56'26''</v>
      </c>
      <c r="AD1399" s="26" t="str">
        <f t="shared" si="43"/>
        <v>45º15'25''</v>
      </c>
    </row>
    <row r="1400" spans="1:30" ht="18" customHeight="1">
      <c r="A1400" s="23">
        <v>5608</v>
      </c>
      <c r="B1400" s="23">
        <v>5608</v>
      </c>
      <c r="C1400" s="3">
        <v>41233</v>
      </c>
      <c r="D1400" s="3">
        <v>41289</v>
      </c>
      <c r="E1400" s="23" t="s">
        <v>1321</v>
      </c>
      <c r="F1400" s="23" t="s">
        <v>1322</v>
      </c>
      <c r="G1400" s="23" t="s">
        <v>5287</v>
      </c>
      <c r="H1400" s="23" t="s">
        <v>16002</v>
      </c>
      <c r="I1400" s="3">
        <v>41233</v>
      </c>
      <c r="J1400" s="23" t="s">
        <v>9155</v>
      </c>
      <c r="K1400" s="23" t="s">
        <v>9509</v>
      </c>
      <c r="L1400" s="23" t="s">
        <v>9157</v>
      </c>
      <c r="M1400" s="23" t="s">
        <v>9158</v>
      </c>
      <c r="N1400" s="23" t="s">
        <v>16003</v>
      </c>
      <c r="O1400" s="23" t="s">
        <v>4973</v>
      </c>
      <c r="P1400" s="23">
        <v>41354</v>
      </c>
      <c r="Q1400" s="37" t="s">
        <v>15680</v>
      </c>
      <c r="R1400" s="23" t="s">
        <v>16004</v>
      </c>
      <c r="S1400" s="23" t="s">
        <v>11915</v>
      </c>
      <c r="T1400" s="37" t="s">
        <v>15024</v>
      </c>
      <c r="U1400" s="37" t="s">
        <v>15116</v>
      </c>
      <c r="V1400" s="237">
        <v>19</v>
      </c>
      <c r="W1400" s="23">
        <v>49</v>
      </c>
      <c r="X1400" s="23">
        <v>23</v>
      </c>
      <c r="Y1400" s="23">
        <v>42</v>
      </c>
      <c r="Z1400" s="23">
        <v>7</v>
      </c>
      <c r="AA1400" s="23">
        <v>2</v>
      </c>
      <c r="AC1400" s="26" t="str">
        <f t="shared" si="42"/>
        <v>19º49'23''</v>
      </c>
      <c r="AD1400" s="26" t="str">
        <f t="shared" si="43"/>
        <v>42º7'2''</v>
      </c>
    </row>
    <row r="1401" spans="1:30" ht="18" customHeight="1">
      <c r="A1401" s="23">
        <v>4650</v>
      </c>
      <c r="B1401" s="23">
        <v>4650</v>
      </c>
      <c r="C1401" s="3">
        <v>41226</v>
      </c>
      <c r="D1401" s="3">
        <v>41323</v>
      </c>
      <c r="E1401" s="23" t="s">
        <v>1330</v>
      </c>
      <c r="F1401" s="23" t="s">
        <v>1322</v>
      </c>
      <c r="G1401" s="23" t="s">
        <v>9510</v>
      </c>
      <c r="H1401" s="23" t="s">
        <v>458</v>
      </c>
      <c r="I1401" s="23" t="s">
        <v>458</v>
      </c>
      <c r="J1401" s="23" t="s">
        <v>9511</v>
      </c>
      <c r="K1401" s="23" t="s">
        <v>13815</v>
      </c>
      <c r="L1401" s="23" t="s">
        <v>9512</v>
      </c>
      <c r="M1401" s="23" t="s">
        <v>9513</v>
      </c>
      <c r="N1401" s="23" t="s">
        <v>458</v>
      </c>
      <c r="O1401" s="23" t="s">
        <v>458</v>
      </c>
      <c r="P1401" s="23" t="s">
        <v>458</v>
      </c>
      <c r="Q1401" s="37" t="s">
        <v>16220</v>
      </c>
      <c r="R1401" s="23" t="s">
        <v>458</v>
      </c>
      <c r="S1401" s="23" t="s">
        <v>11960</v>
      </c>
      <c r="T1401" t="s">
        <v>15024</v>
      </c>
      <c r="U1401" s="37" t="s">
        <v>458</v>
      </c>
      <c r="V1401" s="237" t="s">
        <v>458</v>
      </c>
      <c r="W1401" s="23" t="s">
        <v>458</v>
      </c>
      <c r="X1401" s="23" t="s">
        <v>458</v>
      </c>
      <c r="Y1401" s="23" t="s">
        <v>458</v>
      </c>
      <c r="Z1401" s="23" t="s">
        <v>458</v>
      </c>
      <c r="AA1401" s="23" t="s">
        <v>458</v>
      </c>
      <c r="AC1401" s="26" t="str">
        <f t="shared" si="42"/>
        <v>-º-'-''</v>
      </c>
      <c r="AD1401" s="26" t="str">
        <f t="shared" si="43"/>
        <v>-º-'-''</v>
      </c>
    </row>
    <row r="1402" spans="1:30" ht="18" customHeight="1">
      <c r="A1402" s="23">
        <v>4651</v>
      </c>
      <c r="B1402" s="23">
        <v>4651</v>
      </c>
      <c r="C1402" s="3">
        <v>41226</v>
      </c>
      <c r="D1402" s="3">
        <v>41300</v>
      </c>
      <c r="E1402" s="23" t="s">
        <v>1321</v>
      </c>
      <c r="F1402" s="23" t="s">
        <v>1322</v>
      </c>
      <c r="G1402" s="23" t="s">
        <v>6988</v>
      </c>
      <c r="H1402" s="23" t="s">
        <v>16160</v>
      </c>
      <c r="I1402" s="23">
        <v>41324</v>
      </c>
      <c r="J1402" s="23" t="s">
        <v>9514</v>
      </c>
      <c r="K1402" s="23" t="s">
        <v>15519</v>
      </c>
      <c r="L1402" s="23" t="s">
        <v>6991</v>
      </c>
      <c r="M1402" s="23" t="s">
        <v>9515</v>
      </c>
      <c r="N1402" s="23" t="s">
        <v>16221</v>
      </c>
      <c r="O1402" s="23" t="s">
        <v>4973</v>
      </c>
      <c r="P1402" s="23">
        <v>41369</v>
      </c>
      <c r="Q1402" s="23" t="s">
        <v>13816</v>
      </c>
      <c r="R1402" s="23" t="s">
        <v>16161</v>
      </c>
      <c r="S1402" s="23" t="s">
        <v>11961</v>
      </c>
      <c r="T1402" t="s">
        <v>15024</v>
      </c>
      <c r="U1402" s="37" t="s">
        <v>15942</v>
      </c>
      <c r="V1402" s="237">
        <v>18</v>
      </c>
      <c r="W1402" s="23">
        <v>23</v>
      </c>
      <c r="X1402" s="23">
        <v>13</v>
      </c>
      <c r="Y1402" s="23">
        <v>46</v>
      </c>
      <c r="Z1402" s="23">
        <v>2</v>
      </c>
      <c r="AA1402" s="23">
        <v>13</v>
      </c>
      <c r="AC1402" s="26" t="str">
        <f t="shared" si="42"/>
        <v>18º23'13''</v>
      </c>
      <c r="AD1402" s="26" t="str">
        <f t="shared" si="43"/>
        <v>46º2'13''</v>
      </c>
    </row>
    <row r="1403" spans="1:30" ht="18" customHeight="1">
      <c r="A1403" s="23">
        <v>5027</v>
      </c>
      <c r="B1403" s="23">
        <v>5027</v>
      </c>
      <c r="C1403" s="3">
        <v>41226</v>
      </c>
      <c r="D1403" s="3">
        <v>41359</v>
      </c>
      <c r="E1403" s="23" t="s">
        <v>1321</v>
      </c>
      <c r="F1403" s="23" t="s">
        <v>1322</v>
      </c>
      <c r="G1403" s="23" t="s">
        <v>1689</v>
      </c>
      <c r="H1403" s="23" t="s">
        <v>16005</v>
      </c>
      <c r="I1403" s="23">
        <v>41359</v>
      </c>
      <c r="J1403" s="23" t="s">
        <v>9516</v>
      </c>
      <c r="K1403" s="23" t="s">
        <v>9517</v>
      </c>
      <c r="L1403" s="23" t="s">
        <v>4611</v>
      </c>
      <c r="M1403" s="23" t="s">
        <v>12990</v>
      </c>
      <c r="N1403" s="23" t="s">
        <v>16058</v>
      </c>
      <c r="O1403" s="23" t="s">
        <v>3906</v>
      </c>
      <c r="P1403" s="23">
        <v>41359</v>
      </c>
      <c r="Q1403" s="37" t="s">
        <v>14948</v>
      </c>
      <c r="R1403" s="23" t="s">
        <v>16006</v>
      </c>
      <c r="S1403" s="23" t="s">
        <v>11962</v>
      </c>
      <c r="T1403" t="s">
        <v>15024</v>
      </c>
      <c r="U1403" s="37" t="s">
        <v>16048</v>
      </c>
      <c r="V1403" s="237">
        <v>17</v>
      </c>
      <c r="W1403" s="23">
        <v>20</v>
      </c>
      <c r="X1403" s="23">
        <v>18</v>
      </c>
      <c r="Y1403" s="23">
        <v>44</v>
      </c>
      <c r="Z1403" s="23">
        <v>56</v>
      </c>
      <c r="AA1403" s="23">
        <v>17</v>
      </c>
      <c r="AC1403" s="26" t="str">
        <f t="shared" si="42"/>
        <v>17º20'18''</v>
      </c>
      <c r="AD1403" s="26" t="str">
        <f t="shared" si="43"/>
        <v>44º56'17''</v>
      </c>
    </row>
    <row r="1404" spans="1:30" ht="18" customHeight="1">
      <c r="A1404" s="23">
        <v>5028</v>
      </c>
      <c r="B1404" s="23">
        <v>5028</v>
      </c>
      <c r="C1404" s="3">
        <v>41226</v>
      </c>
      <c r="D1404" s="3">
        <v>41309</v>
      </c>
      <c r="E1404" s="23" t="s">
        <v>1321</v>
      </c>
      <c r="F1404" s="23" t="s">
        <v>1322</v>
      </c>
      <c r="G1404" s="23" t="s">
        <v>6963</v>
      </c>
      <c r="H1404" s="23" t="s">
        <v>15331</v>
      </c>
      <c r="I1404" s="23">
        <v>41310</v>
      </c>
      <c r="J1404" s="23" t="s">
        <v>9518</v>
      </c>
      <c r="K1404" s="23" t="s">
        <v>9519</v>
      </c>
      <c r="L1404" s="23" t="s">
        <v>6966</v>
      </c>
      <c r="M1404" s="23" t="s">
        <v>12991</v>
      </c>
      <c r="N1404" s="23" t="s">
        <v>15332</v>
      </c>
      <c r="O1404" s="23" t="s">
        <v>4670</v>
      </c>
      <c r="P1404" s="23">
        <v>41310</v>
      </c>
      <c r="Q1404" s="37" t="s">
        <v>14949</v>
      </c>
      <c r="R1404" s="23" t="s">
        <v>15333</v>
      </c>
      <c r="S1404" s="23" t="s">
        <v>11963</v>
      </c>
      <c r="T1404" t="s">
        <v>4074</v>
      </c>
      <c r="U1404" s="37" t="s">
        <v>15334</v>
      </c>
      <c r="V1404" s="237">
        <v>20</v>
      </c>
      <c r="W1404">
        <v>20</v>
      </c>
      <c r="X1404">
        <v>49</v>
      </c>
      <c r="Y1404">
        <v>41</v>
      </c>
      <c r="Z1404">
        <v>57</v>
      </c>
      <c r="AA1404">
        <v>14</v>
      </c>
      <c r="AC1404" s="26" t="str">
        <f t="shared" si="42"/>
        <v>20º20'49''</v>
      </c>
      <c r="AD1404" s="26" t="str">
        <f t="shared" si="43"/>
        <v>41º57'14''</v>
      </c>
    </row>
    <row r="1405" spans="1:30" ht="18" customHeight="1">
      <c r="A1405" s="23">
        <v>5030</v>
      </c>
      <c r="B1405" s="23">
        <v>5030</v>
      </c>
      <c r="C1405" s="3">
        <v>41226</v>
      </c>
      <c r="D1405" s="3">
        <v>41274</v>
      </c>
      <c r="E1405" s="23" t="s">
        <v>1321</v>
      </c>
      <c r="F1405" s="23" t="s">
        <v>1322</v>
      </c>
      <c r="G1405" s="23" t="s">
        <v>9520</v>
      </c>
      <c r="H1405" s="23" t="s">
        <v>14950</v>
      </c>
      <c r="I1405" s="23">
        <v>41302</v>
      </c>
      <c r="J1405" s="23" t="s">
        <v>9521</v>
      </c>
      <c r="K1405" s="23" t="s">
        <v>9522</v>
      </c>
      <c r="L1405" s="23" t="s">
        <v>9523</v>
      </c>
      <c r="M1405" s="23" t="s">
        <v>12992</v>
      </c>
      <c r="N1405" s="23" t="s">
        <v>15335</v>
      </c>
      <c r="O1405" s="23" t="s">
        <v>9436</v>
      </c>
      <c r="P1405" s="23">
        <v>41310</v>
      </c>
      <c r="Q1405" s="37" t="s">
        <v>12993</v>
      </c>
      <c r="R1405" s="23" t="s">
        <v>14951</v>
      </c>
      <c r="S1405" s="23" t="s">
        <v>11964</v>
      </c>
      <c r="T1405" t="s">
        <v>4074</v>
      </c>
      <c r="U1405" s="37" t="s">
        <v>15098</v>
      </c>
      <c r="V1405" s="237">
        <v>20</v>
      </c>
      <c r="W1405">
        <v>13</v>
      </c>
      <c r="X1405">
        <v>56</v>
      </c>
      <c r="Y1405">
        <v>41</v>
      </c>
      <c r="Z1405">
        <v>50</v>
      </c>
      <c r="AA1405">
        <v>57</v>
      </c>
      <c r="AC1405" s="26" t="str">
        <f t="shared" si="42"/>
        <v>20º13'56''</v>
      </c>
      <c r="AD1405" s="26" t="str">
        <f t="shared" si="43"/>
        <v>41º50'57''</v>
      </c>
    </row>
    <row r="1406" spans="1:30" ht="18" customHeight="1">
      <c r="A1406" s="23">
        <v>5031</v>
      </c>
      <c r="B1406" s="23">
        <v>5031</v>
      </c>
      <c r="C1406" s="3">
        <v>41226</v>
      </c>
      <c r="D1406" s="3">
        <v>41274</v>
      </c>
      <c r="E1406" s="23" t="s">
        <v>1321</v>
      </c>
      <c r="F1406" s="23" t="s">
        <v>1322</v>
      </c>
      <c r="G1406" s="23" t="s">
        <v>9520</v>
      </c>
      <c r="H1406" s="23" t="s">
        <v>14952</v>
      </c>
      <c r="I1406" s="23">
        <v>41302</v>
      </c>
      <c r="J1406" s="23" t="s">
        <v>9524</v>
      </c>
      <c r="K1406" s="23" t="s">
        <v>9525</v>
      </c>
      <c r="L1406" s="23" t="s">
        <v>9523</v>
      </c>
      <c r="M1406" s="23" t="s">
        <v>12994</v>
      </c>
      <c r="N1406" s="23" t="s">
        <v>14953</v>
      </c>
      <c r="O1406" s="23" t="s">
        <v>9436</v>
      </c>
      <c r="P1406" s="23">
        <v>41309</v>
      </c>
      <c r="Q1406" s="37" t="s">
        <v>12995</v>
      </c>
      <c r="R1406" s="23" t="s">
        <v>14954</v>
      </c>
      <c r="S1406" s="23" t="s">
        <v>11965</v>
      </c>
      <c r="T1406" t="s">
        <v>4074</v>
      </c>
      <c r="U1406" s="37" t="s">
        <v>15268</v>
      </c>
      <c r="V1406" s="237">
        <v>20</v>
      </c>
      <c r="W1406">
        <v>15</v>
      </c>
      <c r="X1406">
        <v>16</v>
      </c>
      <c r="Y1406">
        <v>41</v>
      </c>
      <c r="Z1406">
        <v>52</v>
      </c>
      <c r="AA1406">
        <v>36</v>
      </c>
      <c r="AC1406" s="26" t="str">
        <f t="shared" si="42"/>
        <v>20º15'16''</v>
      </c>
      <c r="AD1406" s="26" t="str">
        <f t="shared" si="43"/>
        <v>41º52'36''</v>
      </c>
    </row>
    <row r="1407" spans="1:30" ht="18" customHeight="1">
      <c r="A1407" s="23">
        <v>5032</v>
      </c>
      <c r="B1407" s="23">
        <v>5032</v>
      </c>
      <c r="C1407" s="3">
        <v>41226</v>
      </c>
      <c r="D1407" s="3">
        <v>41369</v>
      </c>
      <c r="E1407" s="23" t="s">
        <v>1321</v>
      </c>
      <c r="F1407" s="23" t="s">
        <v>1322</v>
      </c>
      <c r="G1407" s="23" t="s">
        <v>9520</v>
      </c>
      <c r="H1407" s="23" t="s">
        <v>17271</v>
      </c>
      <c r="I1407" s="23">
        <v>41302</v>
      </c>
      <c r="J1407" s="23" t="s">
        <v>9526</v>
      </c>
      <c r="K1407" s="23" t="s">
        <v>16222</v>
      </c>
      <c r="L1407" s="23" t="s">
        <v>9523</v>
      </c>
      <c r="M1407" s="23" t="s">
        <v>9527</v>
      </c>
      <c r="N1407" s="23" t="s">
        <v>17272</v>
      </c>
      <c r="O1407" s="23" t="s">
        <v>9392</v>
      </c>
      <c r="P1407" s="23">
        <v>41381</v>
      </c>
      <c r="Q1407" s="37" t="s">
        <v>16223</v>
      </c>
      <c r="R1407" s="23" t="s">
        <v>17273</v>
      </c>
      <c r="S1407" s="23" t="s">
        <v>11966</v>
      </c>
      <c r="T1407" t="s">
        <v>4074</v>
      </c>
      <c r="U1407" s="37" t="s">
        <v>17274</v>
      </c>
      <c r="V1407" s="237">
        <v>20</v>
      </c>
      <c r="W1407" s="23">
        <v>15</v>
      </c>
      <c r="X1407" s="23">
        <v>77</v>
      </c>
      <c r="Y1407" s="23">
        <v>41</v>
      </c>
      <c r="Z1407" s="23">
        <v>53</v>
      </c>
      <c r="AA1407" s="23">
        <v>5</v>
      </c>
      <c r="AC1407" s="26" t="str">
        <f t="shared" si="42"/>
        <v>20º15'77''</v>
      </c>
      <c r="AD1407" s="26" t="str">
        <f t="shared" si="43"/>
        <v>41º53'5''</v>
      </c>
    </row>
    <row r="1408" spans="1:30" ht="18" customHeight="1">
      <c r="A1408" s="23">
        <v>5033</v>
      </c>
      <c r="B1408" s="23">
        <v>5033</v>
      </c>
      <c r="C1408" s="3">
        <v>41226</v>
      </c>
      <c r="D1408" s="3">
        <v>41272</v>
      </c>
      <c r="E1408" s="23" t="s">
        <v>1321</v>
      </c>
      <c r="F1408" s="23" t="s">
        <v>11995</v>
      </c>
      <c r="G1408" s="23" t="s">
        <v>9528</v>
      </c>
      <c r="H1408" s="23" t="s">
        <v>12996</v>
      </c>
      <c r="I1408" s="3">
        <v>41261</v>
      </c>
      <c r="J1408" s="23" t="s">
        <v>9529</v>
      </c>
      <c r="K1408" s="23" t="s">
        <v>9537</v>
      </c>
      <c r="L1408" s="23" t="s">
        <v>9530</v>
      </c>
      <c r="M1408" s="23" t="s">
        <v>9531</v>
      </c>
      <c r="N1408" s="23" t="s">
        <v>13405</v>
      </c>
      <c r="O1408" s="23" t="s">
        <v>13262</v>
      </c>
      <c r="P1408" s="3">
        <v>41263</v>
      </c>
      <c r="Q1408" s="37" t="s">
        <v>12138</v>
      </c>
      <c r="R1408" s="23" t="s">
        <v>12997</v>
      </c>
      <c r="S1408" s="23" t="s">
        <v>11967</v>
      </c>
      <c r="T1408" t="s">
        <v>4074</v>
      </c>
      <c r="U1408" s="37" t="s">
        <v>15336</v>
      </c>
      <c r="V1408" s="237">
        <v>22</v>
      </c>
      <c r="W1408">
        <v>25</v>
      </c>
      <c r="X1408">
        <v>36</v>
      </c>
      <c r="Y1408">
        <v>46</v>
      </c>
      <c r="Z1408">
        <v>34</v>
      </c>
      <c r="AA1408">
        <v>9</v>
      </c>
      <c r="AC1408" s="26" t="str">
        <f t="shared" si="42"/>
        <v>22º25'36''</v>
      </c>
      <c r="AD1408" s="26" t="str">
        <f t="shared" si="43"/>
        <v>46º34'9''</v>
      </c>
    </row>
    <row r="1409" spans="1:30" ht="18" customHeight="1">
      <c r="A1409" s="23">
        <v>5034</v>
      </c>
      <c r="B1409" s="23">
        <v>5034</v>
      </c>
      <c r="C1409" s="3">
        <v>41226</v>
      </c>
      <c r="D1409" s="3">
        <v>41271</v>
      </c>
      <c r="E1409" s="23" t="s">
        <v>1321</v>
      </c>
      <c r="F1409" s="23" t="s">
        <v>11995</v>
      </c>
      <c r="G1409" s="23" t="s">
        <v>9528</v>
      </c>
      <c r="H1409" s="23" t="s">
        <v>12998</v>
      </c>
      <c r="I1409" s="3">
        <v>41260</v>
      </c>
      <c r="J1409" s="23" t="s">
        <v>9532</v>
      </c>
      <c r="K1409" s="23" t="s">
        <v>9533</v>
      </c>
      <c r="L1409" s="23" t="s">
        <v>9534</v>
      </c>
      <c r="M1409" s="23" t="s">
        <v>9535</v>
      </c>
      <c r="N1409" s="23" t="s">
        <v>12999</v>
      </c>
      <c r="O1409" s="23" t="s">
        <v>12884</v>
      </c>
      <c r="P1409" s="3">
        <v>41261</v>
      </c>
      <c r="Q1409" s="37" t="s">
        <v>458</v>
      </c>
      <c r="R1409" s="23" t="s">
        <v>13000</v>
      </c>
      <c r="S1409" s="23" t="s">
        <v>11968</v>
      </c>
      <c r="T1409" s="37" t="s">
        <v>15024</v>
      </c>
      <c r="U1409" s="37" t="s">
        <v>15116</v>
      </c>
      <c r="V1409" s="237">
        <v>22</v>
      </c>
      <c r="W1409">
        <v>25</v>
      </c>
      <c r="X1409">
        <v>33</v>
      </c>
      <c r="Y1409">
        <v>46</v>
      </c>
      <c r="Z1409">
        <v>34</v>
      </c>
      <c r="AA1409">
        <v>16</v>
      </c>
      <c r="AC1409" s="26" t="str">
        <f t="shared" si="42"/>
        <v>22º25'33''</v>
      </c>
      <c r="AD1409" s="26" t="str">
        <f t="shared" si="43"/>
        <v>46º34'16''</v>
      </c>
    </row>
    <row r="1410" spans="1:30" ht="18" customHeight="1">
      <c r="A1410" s="23">
        <v>5035</v>
      </c>
      <c r="B1410" s="23">
        <v>5035</v>
      </c>
      <c r="C1410" s="3">
        <v>41226</v>
      </c>
      <c r="D1410" s="3">
        <v>41271</v>
      </c>
      <c r="E1410" s="23" t="s">
        <v>1321</v>
      </c>
      <c r="F1410" s="23" t="s">
        <v>11995</v>
      </c>
      <c r="G1410" s="23" t="s">
        <v>9528</v>
      </c>
      <c r="H1410" s="23" t="s">
        <v>13001</v>
      </c>
      <c r="I1410" s="3">
        <v>41260</v>
      </c>
      <c r="J1410" s="23" t="s">
        <v>9536</v>
      </c>
      <c r="K1410" s="23" t="s">
        <v>9537</v>
      </c>
      <c r="L1410" s="23" t="s">
        <v>9530</v>
      </c>
      <c r="M1410" s="23" t="s">
        <v>9538</v>
      </c>
      <c r="N1410" s="23" t="s">
        <v>13002</v>
      </c>
      <c r="O1410" s="23" t="s">
        <v>13003</v>
      </c>
      <c r="P1410" s="3">
        <v>41260</v>
      </c>
      <c r="Q1410" s="37" t="s">
        <v>12139</v>
      </c>
      <c r="R1410" s="23" t="s">
        <v>13004</v>
      </c>
      <c r="S1410" s="23" t="s">
        <v>11969</v>
      </c>
      <c r="T1410" t="s">
        <v>4074</v>
      </c>
      <c r="U1410" s="37" t="s">
        <v>15267</v>
      </c>
      <c r="V1410" s="237">
        <v>22</v>
      </c>
      <c r="W1410">
        <v>25</v>
      </c>
      <c r="X1410">
        <v>36</v>
      </c>
      <c r="Y1410">
        <v>46</v>
      </c>
      <c r="Z1410">
        <v>34</v>
      </c>
      <c r="AA1410">
        <v>16</v>
      </c>
      <c r="AC1410" s="26" t="str">
        <f t="shared" si="42"/>
        <v>22º25'36''</v>
      </c>
      <c r="AD1410" s="26" t="str">
        <f t="shared" si="43"/>
        <v>46º34'16''</v>
      </c>
    </row>
    <row r="1411" spans="1:30" ht="18" customHeight="1">
      <c r="A1411" s="23">
        <v>5036</v>
      </c>
      <c r="B1411" s="23">
        <v>5036</v>
      </c>
      <c r="C1411" s="3">
        <v>41226</v>
      </c>
      <c r="D1411" s="3">
        <v>41271</v>
      </c>
      <c r="E1411" s="23" t="s">
        <v>1321</v>
      </c>
      <c r="F1411" s="23" t="s">
        <v>11995</v>
      </c>
      <c r="G1411" s="23" t="s">
        <v>9528</v>
      </c>
      <c r="H1411" s="23" t="s">
        <v>13005</v>
      </c>
      <c r="I1411" s="3">
        <v>41260</v>
      </c>
      <c r="J1411" s="23" t="s">
        <v>9539</v>
      </c>
      <c r="K1411" s="23" t="s">
        <v>9540</v>
      </c>
      <c r="L1411" s="23" t="s">
        <v>9530</v>
      </c>
      <c r="M1411" s="23" t="s">
        <v>9541</v>
      </c>
      <c r="N1411" s="23" t="s">
        <v>13006</v>
      </c>
      <c r="O1411" s="23" t="s">
        <v>12178</v>
      </c>
      <c r="P1411" s="3">
        <v>41261</v>
      </c>
      <c r="Q1411" s="37" t="s">
        <v>458</v>
      </c>
      <c r="R1411" s="23" t="s">
        <v>13007</v>
      </c>
      <c r="S1411" s="23" t="s">
        <v>11970</v>
      </c>
      <c r="T1411" s="37" t="s">
        <v>15024</v>
      </c>
      <c r="U1411" s="37" t="s">
        <v>15043</v>
      </c>
      <c r="V1411" s="237">
        <v>22</v>
      </c>
      <c r="W1411">
        <v>25</v>
      </c>
      <c r="X1411">
        <v>25</v>
      </c>
      <c r="Y1411">
        <v>46</v>
      </c>
      <c r="Z1411">
        <v>34</v>
      </c>
      <c r="AA1411">
        <v>49</v>
      </c>
      <c r="AC1411" s="26" t="str">
        <f t="shared" ref="AC1411:AC1474" si="44">CONCATENATE(V1411,"º",W1411,"'",X1411,"''")</f>
        <v>22º25'25''</v>
      </c>
      <c r="AD1411" s="26" t="str">
        <f t="shared" ref="AD1411:AD1474" si="45">CONCATENATE(Y1411,"º",Z1411,"'",AA1411,"''")</f>
        <v>46º34'49''</v>
      </c>
    </row>
    <row r="1412" spans="1:30" ht="18" customHeight="1">
      <c r="A1412" s="23">
        <v>5037</v>
      </c>
      <c r="B1412" s="23">
        <v>5037</v>
      </c>
      <c r="C1412" s="3">
        <v>41226</v>
      </c>
      <c r="D1412" s="3">
        <v>41271</v>
      </c>
      <c r="E1412" s="23" t="s">
        <v>1321</v>
      </c>
      <c r="F1412" s="23" t="s">
        <v>11995</v>
      </c>
      <c r="G1412" s="23" t="s">
        <v>9528</v>
      </c>
      <c r="H1412" s="23" t="s">
        <v>13406</v>
      </c>
      <c r="I1412" s="3">
        <v>41261</v>
      </c>
      <c r="J1412" s="23" t="s">
        <v>9542</v>
      </c>
      <c r="K1412" s="23" t="s">
        <v>9543</v>
      </c>
      <c r="L1412" s="23" t="s">
        <v>9530</v>
      </c>
      <c r="M1412" s="23" t="s">
        <v>9544</v>
      </c>
      <c r="N1412" s="23" t="s">
        <v>13407</v>
      </c>
      <c r="O1412" s="23" t="s">
        <v>13259</v>
      </c>
      <c r="P1412" s="3">
        <v>41261</v>
      </c>
      <c r="Q1412" s="37" t="s">
        <v>458</v>
      </c>
      <c r="R1412" s="23" t="s">
        <v>10385</v>
      </c>
      <c r="S1412" s="23" t="s">
        <v>11971</v>
      </c>
      <c r="T1412" s="37" t="s">
        <v>15024</v>
      </c>
      <c r="U1412" s="37" t="s">
        <v>15043</v>
      </c>
      <c r="V1412" s="237">
        <v>22</v>
      </c>
      <c r="W1412">
        <v>24</v>
      </c>
      <c r="X1412">
        <v>11</v>
      </c>
      <c r="Y1412">
        <v>46</v>
      </c>
      <c r="Z1412">
        <v>29</v>
      </c>
      <c r="AA1412">
        <v>39</v>
      </c>
      <c r="AC1412" s="26" t="str">
        <f t="shared" si="44"/>
        <v>22º24'11''</v>
      </c>
      <c r="AD1412" s="26" t="str">
        <f t="shared" si="45"/>
        <v>46º29'39''</v>
      </c>
    </row>
    <row r="1413" spans="1:30" ht="18" customHeight="1">
      <c r="A1413" s="23">
        <v>5038</v>
      </c>
      <c r="B1413" s="23">
        <v>5038</v>
      </c>
      <c r="C1413" s="3">
        <v>41226</v>
      </c>
      <c r="D1413" s="3">
        <v>41271</v>
      </c>
      <c r="E1413" s="23" t="s">
        <v>1321</v>
      </c>
      <c r="F1413" s="23" t="s">
        <v>11995</v>
      </c>
      <c r="G1413" s="23" t="s">
        <v>9528</v>
      </c>
      <c r="H1413" s="23" t="s">
        <v>13008</v>
      </c>
      <c r="I1413" s="3">
        <v>41261</v>
      </c>
      <c r="J1413" s="23" t="s">
        <v>9545</v>
      </c>
      <c r="K1413" s="23" t="s">
        <v>9546</v>
      </c>
      <c r="L1413" s="23" t="s">
        <v>9530</v>
      </c>
      <c r="M1413" s="23" t="s">
        <v>12331</v>
      </c>
      <c r="N1413" s="23" t="s">
        <v>13408</v>
      </c>
      <c r="O1413" s="23" t="s">
        <v>12884</v>
      </c>
      <c r="P1413" s="3">
        <v>41263</v>
      </c>
      <c r="Q1413" s="37" t="s">
        <v>12332</v>
      </c>
      <c r="R1413" s="23" t="s">
        <v>13009</v>
      </c>
      <c r="S1413" s="23" t="s">
        <v>11972</v>
      </c>
      <c r="T1413" t="s">
        <v>15024</v>
      </c>
      <c r="U1413" s="37" t="s">
        <v>15116</v>
      </c>
      <c r="V1413" s="237">
        <v>22</v>
      </c>
      <c r="W1413">
        <v>26</v>
      </c>
      <c r="X1413">
        <v>20</v>
      </c>
      <c r="Y1413">
        <v>46</v>
      </c>
      <c r="Z1413">
        <v>34</v>
      </c>
      <c r="AA1413">
        <v>29</v>
      </c>
      <c r="AC1413" s="26" t="str">
        <f t="shared" si="44"/>
        <v>22º26'20''</v>
      </c>
      <c r="AD1413" s="26" t="str">
        <f t="shared" si="45"/>
        <v>46º34'29''</v>
      </c>
    </row>
    <row r="1414" spans="1:30" ht="18" customHeight="1">
      <c r="A1414" s="23">
        <v>5039</v>
      </c>
      <c r="B1414" s="23">
        <v>5039</v>
      </c>
      <c r="C1414" s="3">
        <v>41226</v>
      </c>
      <c r="D1414" s="3">
        <v>41271</v>
      </c>
      <c r="E1414" s="23" t="s">
        <v>1321</v>
      </c>
      <c r="F1414" s="23" t="s">
        <v>11995</v>
      </c>
      <c r="G1414" s="23" t="s">
        <v>9528</v>
      </c>
      <c r="H1414" s="23" t="s">
        <v>13409</v>
      </c>
      <c r="I1414" s="3">
        <v>41261</v>
      </c>
      <c r="J1414" s="23" t="s">
        <v>9547</v>
      </c>
      <c r="K1414" s="23" t="s">
        <v>9548</v>
      </c>
      <c r="L1414" s="23" t="s">
        <v>9530</v>
      </c>
      <c r="M1414" s="23" t="s">
        <v>9549</v>
      </c>
      <c r="N1414" s="23" t="s">
        <v>13410</v>
      </c>
      <c r="O1414" s="23" t="s">
        <v>12178</v>
      </c>
      <c r="P1414" s="3">
        <v>41262</v>
      </c>
      <c r="Q1414" s="37" t="s">
        <v>458</v>
      </c>
      <c r="R1414" s="23" t="s">
        <v>13411</v>
      </c>
      <c r="S1414" s="23" t="s">
        <v>11973</v>
      </c>
      <c r="T1414" s="37" t="s">
        <v>15024</v>
      </c>
      <c r="U1414" s="37" t="s">
        <v>15285</v>
      </c>
      <c r="V1414" s="237">
        <v>22</v>
      </c>
      <c r="W1414">
        <v>26</v>
      </c>
      <c r="X1414">
        <v>49</v>
      </c>
      <c r="Y1414">
        <v>46</v>
      </c>
      <c r="Z1414">
        <v>31</v>
      </c>
      <c r="AA1414">
        <v>4</v>
      </c>
      <c r="AC1414" s="26" t="str">
        <f t="shared" si="44"/>
        <v>22º26'49''</v>
      </c>
      <c r="AD1414" s="26" t="str">
        <f t="shared" si="45"/>
        <v>46º31'4''</v>
      </c>
    </row>
    <row r="1415" spans="1:30" ht="18" customHeight="1">
      <c r="A1415" s="23">
        <v>5040</v>
      </c>
      <c r="B1415" s="23">
        <v>5040</v>
      </c>
      <c r="C1415" s="3">
        <v>41226</v>
      </c>
      <c r="D1415" s="3">
        <v>41271</v>
      </c>
      <c r="E1415" s="23" t="s">
        <v>1321</v>
      </c>
      <c r="F1415" s="23" t="s">
        <v>11995</v>
      </c>
      <c r="G1415" s="23" t="s">
        <v>9528</v>
      </c>
      <c r="H1415" s="23" t="s">
        <v>13010</v>
      </c>
      <c r="I1415" s="3">
        <v>41261</v>
      </c>
      <c r="J1415" s="23" t="s">
        <v>9550</v>
      </c>
      <c r="K1415" s="23" t="s">
        <v>9551</v>
      </c>
      <c r="L1415" s="23" t="s">
        <v>9530</v>
      </c>
      <c r="M1415" s="23" t="s">
        <v>12333</v>
      </c>
      <c r="N1415" s="23" t="s">
        <v>13412</v>
      </c>
      <c r="O1415" s="23" t="s">
        <v>12178</v>
      </c>
      <c r="P1415" s="3">
        <v>41261</v>
      </c>
      <c r="Q1415" s="37" t="s">
        <v>12334</v>
      </c>
      <c r="R1415" s="23" t="s">
        <v>13011</v>
      </c>
      <c r="S1415" s="23" t="s">
        <v>11974</v>
      </c>
      <c r="T1415" t="s">
        <v>4074</v>
      </c>
      <c r="U1415" s="37" t="s">
        <v>15067</v>
      </c>
      <c r="V1415" s="237">
        <v>22</v>
      </c>
      <c r="W1415">
        <v>25</v>
      </c>
      <c r="X1415">
        <v>50</v>
      </c>
      <c r="Y1415">
        <v>46</v>
      </c>
      <c r="Z1415">
        <v>33</v>
      </c>
      <c r="AA1415">
        <v>54</v>
      </c>
      <c r="AC1415" s="26" t="str">
        <f t="shared" si="44"/>
        <v>22º25'50''</v>
      </c>
      <c r="AD1415" s="26" t="str">
        <f t="shared" si="45"/>
        <v>46º33'54''</v>
      </c>
    </row>
    <row r="1416" spans="1:30" ht="18" customHeight="1">
      <c r="A1416" s="23">
        <v>5041</v>
      </c>
      <c r="B1416" s="23">
        <v>5041</v>
      </c>
      <c r="C1416" s="3">
        <v>41226</v>
      </c>
      <c r="D1416" s="3">
        <v>41305</v>
      </c>
      <c r="E1416" s="23" t="s">
        <v>1321</v>
      </c>
      <c r="F1416" s="23" t="s">
        <v>1322</v>
      </c>
      <c r="G1416" s="23" t="s">
        <v>1665</v>
      </c>
      <c r="H1416" s="23" t="s">
        <v>15450</v>
      </c>
      <c r="I1416" s="23">
        <v>41312</v>
      </c>
      <c r="J1416" s="23" t="s">
        <v>9552</v>
      </c>
      <c r="K1416" s="23" t="s">
        <v>9553</v>
      </c>
      <c r="L1416" s="23" t="s">
        <v>4380</v>
      </c>
      <c r="M1416" s="23" t="s">
        <v>9554</v>
      </c>
      <c r="N1416" s="23" t="s">
        <v>15451</v>
      </c>
      <c r="O1416" s="23" t="s">
        <v>9436</v>
      </c>
      <c r="P1416" s="23">
        <v>41346</v>
      </c>
      <c r="Q1416" s="37" t="s">
        <v>14313</v>
      </c>
      <c r="R1416" s="23" t="s">
        <v>15786</v>
      </c>
      <c r="S1416" s="23" t="s">
        <v>11975</v>
      </c>
      <c r="T1416" s="37" t="s">
        <v>15024</v>
      </c>
      <c r="U1416" s="37" t="s">
        <v>15116</v>
      </c>
      <c r="V1416" s="237">
        <v>18</v>
      </c>
      <c r="W1416">
        <v>36</v>
      </c>
      <c r="X1416">
        <v>4</v>
      </c>
      <c r="Y1416">
        <v>45</v>
      </c>
      <c r="Z1416">
        <v>20</v>
      </c>
      <c r="AA1416">
        <v>58</v>
      </c>
      <c r="AC1416" s="26" t="str">
        <f t="shared" si="44"/>
        <v>18º36'4''</v>
      </c>
      <c r="AD1416" s="26" t="str">
        <f t="shared" si="45"/>
        <v>45º20'58''</v>
      </c>
    </row>
    <row r="1417" spans="1:30" ht="18" customHeight="1">
      <c r="A1417" s="23">
        <v>5042</v>
      </c>
      <c r="B1417" s="23">
        <v>5042</v>
      </c>
      <c r="C1417" s="3">
        <v>41226</v>
      </c>
      <c r="D1417" s="3">
        <v>41305</v>
      </c>
      <c r="E1417" s="23" t="s">
        <v>1321</v>
      </c>
      <c r="F1417" s="23" t="s">
        <v>1322</v>
      </c>
      <c r="G1417" s="23" t="s">
        <v>1665</v>
      </c>
      <c r="H1417" s="23" t="s">
        <v>15452</v>
      </c>
      <c r="I1417" s="23">
        <v>41312</v>
      </c>
      <c r="J1417" s="23" t="s">
        <v>9555</v>
      </c>
      <c r="K1417" s="23" t="s">
        <v>9556</v>
      </c>
      <c r="L1417" s="23" t="s">
        <v>4380</v>
      </c>
      <c r="M1417" s="23" t="s">
        <v>9557</v>
      </c>
      <c r="N1417" s="23" t="s">
        <v>15453</v>
      </c>
      <c r="O1417" s="23" t="s">
        <v>9436</v>
      </c>
      <c r="P1417" s="23">
        <v>41320</v>
      </c>
      <c r="Q1417" s="37" t="s">
        <v>14314</v>
      </c>
      <c r="R1417" s="23" t="s">
        <v>15454</v>
      </c>
      <c r="S1417" s="23" t="s">
        <v>11976</v>
      </c>
      <c r="T1417" s="37" t="s">
        <v>15024</v>
      </c>
      <c r="U1417" s="37" t="s">
        <v>15116</v>
      </c>
      <c r="V1417" s="237">
        <v>20</v>
      </c>
      <c r="W1417">
        <v>20</v>
      </c>
      <c r="X1417">
        <v>17</v>
      </c>
      <c r="Y1417">
        <v>42</v>
      </c>
      <c r="Z1417">
        <v>24</v>
      </c>
      <c r="AA1417">
        <v>19</v>
      </c>
      <c r="AC1417" s="26" t="str">
        <f t="shared" si="44"/>
        <v>20º20'17''</v>
      </c>
      <c r="AD1417" s="26" t="str">
        <f t="shared" si="45"/>
        <v>42º24'19''</v>
      </c>
    </row>
    <row r="1418" spans="1:30" ht="18" customHeight="1">
      <c r="A1418" s="23">
        <v>5043</v>
      </c>
      <c r="B1418" s="23">
        <v>5043</v>
      </c>
      <c r="C1418" s="3">
        <v>41226</v>
      </c>
      <c r="D1418" s="3">
        <v>41271</v>
      </c>
      <c r="E1418" s="23" t="s">
        <v>1321</v>
      </c>
      <c r="F1418" s="23" t="s">
        <v>1322</v>
      </c>
      <c r="G1418" s="23" t="s">
        <v>1665</v>
      </c>
      <c r="H1418" s="23" t="s">
        <v>15455</v>
      </c>
      <c r="I1418" s="23">
        <v>41305</v>
      </c>
      <c r="J1418" s="23" t="s">
        <v>9558</v>
      </c>
      <c r="K1418" s="23" t="s">
        <v>9559</v>
      </c>
      <c r="L1418" s="23" t="s">
        <v>4380</v>
      </c>
      <c r="M1418" s="23" t="s">
        <v>9560</v>
      </c>
      <c r="N1418" s="23" t="s">
        <v>15456</v>
      </c>
      <c r="O1418" s="23" t="s">
        <v>9436</v>
      </c>
      <c r="P1418" s="23">
        <v>41323</v>
      </c>
      <c r="Q1418" s="37" t="s">
        <v>458</v>
      </c>
      <c r="R1418" s="23" t="s">
        <v>15457</v>
      </c>
      <c r="S1418" s="23" t="s">
        <v>11977</v>
      </c>
      <c r="T1418" s="37" t="s">
        <v>15024</v>
      </c>
      <c r="U1418" s="37" t="s">
        <v>15234</v>
      </c>
      <c r="V1418" s="237">
        <v>19</v>
      </c>
      <c r="W1418">
        <v>51</v>
      </c>
      <c r="X1418">
        <v>35</v>
      </c>
      <c r="Y1418">
        <v>43</v>
      </c>
      <c r="Z1418">
        <v>55</v>
      </c>
      <c r="AA1418">
        <v>75</v>
      </c>
      <c r="AC1418" s="26" t="str">
        <f t="shared" si="44"/>
        <v>19º51'35''</v>
      </c>
      <c r="AD1418" s="26" t="str">
        <f t="shared" si="45"/>
        <v>43º55'75''</v>
      </c>
    </row>
    <row r="1419" spans="1:30" ht="18" customHeight="1">
      <c r="A1419" s="23">
        <v>5044</v>
      </c>
      <c r="B1419" s="23">
        <v>5044</v>
      </c>
      <c r="C1419" s="3">
        <v>41226</v>
      </c>
      <c r="D1419" s="3">
        <v>41271</v>
      </c>
      <c r="E1419" s="23" t="s">
        <v>1321</v>
      </c>
      <c r="F1419" s="23" t="s">
        <v>1322</v>
      </c>
      <c r="G1419" s="23" t="s">
        <v>9561</v>
      </c>
      <c r="H1419" s="23" t="s">
        <v>14816</v>
      </c>
      <c r="I1419" s="23">
        <v>41304</v>
      </c>
      <c r="J1419" s="23" t="s">
        <v>9562</v>
      </c>
      <c r="K1419" s="23" t="s">
        <v>9563</v>
      </c>
      <c r="L1419" s="23" t="s">
        <v>9564</v>
      </c>
      <c r="M1419" s="23" t="s">
        <v>9565</v>
      </c>
      <c r="N1419" s="23" t="s">
        <v>14817</v>
      </c>
      <c r="O1419" s="23" t="s">
        <v>4670</v>
      </c>
      <c r="P1419" s="23">
        <v>41334</v>
      </c>
      <c r="Q1419" s="37" t="s">
        <v>12335</v>
      </c>
      <c r="R1419" s="23" t="s">
        <v>14818</v>
      </c>
      <c r="S1419" s="23" t="s">
        <v>11978</v>
      </c>
      <c r="T1419" t="s">
        <v>4074</v>
      </c>
      <c r="U1419" s="37" t="s">
        <v>15337</v>
      </c>
      <c r="V1419" s="237">
        <v>19</v>
      </c>
      <c r="W1419">
        <v>41</v>
      </c>
      <c r="X1419">
        <v>14</v>
      </c>
      <c r="Y1419">
        <v>43</v>
      </c>
      <c r="Z1419">
        <v>34</v>
      </c>
      <c r="AA1419">
        <v>57</v>
      </c>
      <c r="AC1419" s="26" t="str">
        <f t="shared" si="44"/>
        <v>19º41'14''</v>
      </c>
      <c r="AD1419" s="26" t="str">
        <f t="shared" si="45"/>
        <v>43º34'57''</v>
      </c>
    </row>
    <row r="1420" spans="1:30" ht="18" customHeight="1">
      <c r="A1420" s="23">
        <v>5045</v>
      </c>
      <c r="B1420" s="23">
        <v>5045</v>
      </c>
      <c r="C1420" s="3">
        <v>41226</v>
      </c>
      <c r="D1420" s="3">
        <v>41309</v>
      </c>
      <c r="E1420" s="23" t="s">
        <v>1321</v>
      </c>
      <c r="F1420" s="23" t="s">
        <v>1322</v>
      </c>
      <c r="G1420" s="23" t="s">
        <v>9566</v>
      </c>
      <c r="H1420" s="23" t="s">
        <v>16162</v>
      </c>
      <c r="I1420" s="23">
        <v>41310</v>
      </c>
      <c r="J1420" s="23" t="s">
        <v>9567</v>
      </c>
      <c r="K1420" s="23" t="s">
        <v>9568</v>
      </c>
      <c r="L1420" s="23" t="s">
        <v>9569</v>
      </c>
      <c r="M1420" s="23" t="s">
        <v>9570</v>
      </c>
      <c r="N1420" s="23" t="s">
        <v>16224</v>
      </c>
      <c r="O1420" s="23" t="s">
        <v>13828</v>
      </c>
      <c r="P1420" s="23">
        <v>41369</v>
      </c>
      <c r="Q1420" s="37" t="s">
        <v>14315</v>
      </c>
      <c r="R1420" s="23" t="s">
        <v>16163</v>
      </c>
      <c r="S1420" s="23" t="s">
        <v>11979</v>
      </c>
      <c r="T1420" s="37" t="s">
        <v>15024</v>
      </c>
      <c r="U1420" s="37" t="s">
        <v>15234</v>
      </c>
      <c r="V1420" s="237">
        <v>17</v>
      </c>
      <c r="W1420" s="23">
        <v>24</v>
      </c>
      <c r="X1420" s="23">
        <v>90</v>
      </c>
      <c r="Y1420" s="23">
        <v>41</v>
      </c>
      <c r="Z1420" s="23">
        <v>13</v>
      </c>
      <c r="AA1420" s="23">
        <v>3</v>
      </c>
      <c r="AC1420" s="26" t="str">
        <f t="shared" si="44"/>
        <v>17º24'90''</v>
      </c>
      <c r="AD1420" s="26" t="str">
        <f t="shared" si="45"/>
        <v>41º13'3''</v>
      </c>
    </row>
    <row r="1421" spans="1:30" ht="18" customHeight="1">
      <c r="A1421" s="23">
        <v>5046</v>
      </c>
      <c r="B1421" s="23">
        <v>5046</v>
      </c>
      <c r="C1421" s="3">
        <v>41226</v>
      </c>
      <c r="D1421" s="3">
        <v>41271</v>
      </c>
      <c r="E1421" s="23" t="s">
        <v>1321</v>
      </c>
      <c r="F1421" s="23" t="s">
        <v>1322</v>
      </c>
      <c r="G1421" s="23" t="s">
        <v>9566</v>
      </c>
      <c r="H1421" s="23" t="s">
        <v>16225</v>
      </c>
      <c r="I1421" s="23">
        <v>41305</v>
      </c>
      <c r="J1421" s="23" t="s">
        <v>9571</v>
      </c>
      <c r="K1421" s="23" t="s">
        <v>9572</v>
      </c>
      <c r="L1421" s="23" t="s">
        <v>9569</v>
      </c>
      <c r="M1421" s="23" t="s">
        <v>9586</v>
      </c>
      <c r="N1421" s="23" t="s">
        <v>16226</v>
      </c>
      <c r="O1421" s="23" t="s">
        <v>13828</v>
      </c>
      <c r="P1421" s="23">
        <v>41372</v>
      </c>
      <c r="Q1421" s="37" t="s">
        <v>458</v>
      </c>
      <c r="R1421" s="23" t="s">
        <v>16227</v>
      </c>
      <c r="S1421" s="23" t="s">
        <v>11980</v>
      </c>
      <c r="T1421" s="37" t="s">
        <v>15024</v>
      </c>
      <c r="U1421" s="37" t="s">
        <v>15234</v>
      </c>
      <c r="V1421" s="237">
        <v>17</v>
      </c>
      <c r="W1421" s="23">
        <v>24</v>
      </c>
      <c r="X1421" s="23">
        <v>8</v>
      </c>
      <c r="Y1421" s="23">
        <v>41</v>
      </c>
      <c r="Z1421" s="23">
        <v>13</v>
      </c>
      <c r="AA1421" s="23">
        <v>2</v>
      </c>
      <c r="AC1421" s="26" t="str">
        <f t="shared" si="44"/>
        <v>17º24'8''</v>
      </c>
      <c r="AD1421" s="26" t="str">
        <f t="shared" si="45"/>
        <v>41º13'2''</v>
      </c>
    </row>
    <row r="1422" spans="1:30" ht="18" customHeight="1">
      <c r="A1422" s="23">
        <v>5047</v>
      </c>
      <c r="B1422" s="23">
        <v>5047</v>
      </c>
      <c r="C1422" s="3">
        <v>41226</v>
      </c>
      <c r="D1422" s="3">
        <v>41271</v>
      </c>
      <c r="E1422" s="23" t="s">
        <v>1321</v>
      </c>
      <c r="F1422" s="23" t="s">
        <v>1322</v>
      </c>
      <c r="G1422" s="23" t="s">
        <v>9566</v>
      </c>
      <c r="H1422" s="23" t="s">
        <v>16228</v>
      </c>
      <c r="I1422" s="23">
        <v>41305</v>
      </c>
      <c r="J1422" s="23" t="s">
        <v>9573</v>
      </c>
      <c r="K1422" s="23" t="s">
        <v>9574</v>
      </c>
      <c r="L1422" s="23" t="s">
        <v>9569</v>
      </c>
      <c r="M1422" s="23" t="s">
        <v>12336</v>
      </c>
      <c r="N1422" s="23" t="s">
        <v>16229</v>
      </c>
      <c r="O1422" s="23" t="s">
        <v>13272</v>
      </c>
      <c r="P1422" s="23">
        <v>41372</v>
      </c>
      <c r="Q1422" s="37" t="s">
        <v>12337</v>
      </c>
      <c r="R1422" s="23" t="s">
        <v>16230</v>
      </c>
      <c r="S1422" s="23" t="s">
        <v>11981</v>
      </c>
      <c r="T1422" t="s">
        <v>15024</v>
      </c>
      <c r="U1422" s="37" t="s">
        <v>16028</v>
      </c>
      <c r="V1422" s="237">
        <v>17</v>
      </c>
      <c r="W1422" s="23">
        <v>24</v>
      </c>
      <c r="X1422" s="23">
        <v>8</v>
      </c>
      <c r="Y1422" s="23">
        <v>41</v>
      </c>
      <c r="Z1422" s="23">
        <v>13</v>
      </c>
      <c r="AA1422" s="23">
        <v>2</v>
      </c>
      <c r="AC1422" s="26" t="str">
        <f t="shared" si="44"/>
        <v>17º24'8''</v>
      </c>
      <c r="AD1422" s="26" t="str">
        <f t="shared" si="45"/>
        <v>41º13'2''</v>
      </c>
    </row>
    <row r="1423" spans="1:30" ht="18" customHeight="1">
      <c r="A1423" s="23">
        <v>5048</v>
      </c>
      <c r="B1423" s="23">
        <v>5048</v>
      </c>
      <c r="C1423" s="3">
        <v>41226</v>
      </c>
      <c r="D1423" s="3">
        <v>41271</v>
      </c>
      <c r="E1423" s="23" t="s">
        <v>1321</v>
      </c>
      <c r="F1423" s="23" t="s">
        <v>1322</v>
      </c>
      <c r="G1423" s="23" t="s">
        <v>9566</v>
      </c>
      <c r="H1423" s="23" t="s">
        <v>16164</v>
      </c>
      <c r="I1423" s="23">
        <v>41305</v>
      </c>
      <c r="J1423" s="23" t="s">
        <v>9575</v>
      </c>
      <c r="K1423" s="23" t="s">
        <v>9576</v>
      </c>
      <c r="L1423" s="23" t="s">
        <v>9569</v>
      </c>
      <c r="M1423" s="23" t="s">
        <v>9577</v>
      </c>
      <c r="N1423" s="23" t="s">
        <v>16231</v>
      </c>
      <c r="O1423" s="23" t="s">
        <v>13272</v>
      </c>
      <c r="P1423" s="23">
        <v>41372</v>
      </c>
      <c r="Q1423" s="37" t="s">
        <v>458</v>
      </c>
      <c r="R1423" s="23" t="s">
        <v>16165</v>
      </c>
      <c r="S1423" s="23" t="s">
        <v>11982</v>
      </c>
      <c r="T1423" s="37" t="s">
        <v>15024</v>
      </c>
      <c r="U1423" s="37" t="s">
        <v>16028</v>
      </c>
      <c r="V1423" s="237">
        <v>17</v>
      </c>
      <c r="W1423" s="23">
        <v>24</v>
      </c>
      <c r="X1423" s="23">
        <v>81</v>
      </c>
      <c r="Y1423" s="23">
        <v>41</v>
      </c>
      <c r="Z1423" s="23">
        <v>13</v>
      </c>
      <c r="AA1423" s="23">
        <v>30</v>
      </c>
      <c r="AC1423" s="26" t="str">
        <f t="shared" si="44"/>
        <v>17º24'81''</v>
      </c>
      <c r="AD1423" s="26" t="str">
        <f t="shared" si="45"/>
        <v>41º13'30''</v>
      </c>
    </row>
    <row r="1424" spans="1:30" ht="18" customHeight="1">
      <c r="A1424" s="23">
        <v>5049</v>
      </c>
      <c r="B1424" s="23">
        <v>5049</v>
      </c>
      <c r="C1424" s="3">
        <v>41226</v>
      </c>
      <c r="D1424" s="3">
        <v>41400</v>
      </c>
      <c r="E1424" s="23" t="s">
        <v>1469</v>
      </c>
      <c r="F1424" s="23" t="s">
        <v>1322</v>
      </c>
      <c r="G1424" s="23" t="s">
        <v>9566</v>
      </c>
      <c r="H1424" s="23" t="s">
        <v>458</v>
      </c>
      <c r="I1424" s="23" t="s">
        <v>458</v>
      </c>
      <c r="J1424" s="23" t="s">
        <v>9578</v>
      </c>
      <c r="K1424" s="23" t="s">
        <v>9579</v>
      </c>
      <c r="L1424" s="23" t="s">
        <v>9569</v>
      </c>
      <c r="M1424" s="23" t="s">
        <v>9580</v>
      </c>
      <c r="N1424" s="23" t="s">
        <v>458</v>
      </c>
      <c r="O1424" s="23" t="s">
        <v>458</v>
      </c>
      <c r="P1424" s="23" t="s">
        <v>458</v>
      </c>
      <c r="Q1424" s="37" t="s">
        <v>22062</v>
      </c>
      <c r="R1424" s="23" t="s">
        <v>458</v>
      </c>
      <c r="S1424" s="23" t="s">
        <v>11983</v>
      </c>
      <c r="T1424" s="37" t="s">
        <v>15024</v>
      </c>
      <c r="U1424" s="37" t="s">
        <v>458</v>
      </c>
      <c r="V1424" s="237" t="s">
        <v>458</v>
      </c>
      <c r="W1424" s="23" t="s">
        <v>458</v>
      </c>
      <c r="X1424" s="23" t="s">
        <v>458</v>
      </c>
      <c r="Y1424" s="23" t="s">
        <v>458</v>
      </c>
      <c r="Z1424" s="23" t="s">
        <v>458</v>
      </c>
      <c r="AA1424" s="23" t="s">
        <v>458</v>
      </c>
      <c r="AC1424" s="26" t="str">
        <f t="shared" si="44"/>
        <v>-º-'-''</v>
      </c>
      <c r="AD1424" s="26" t="str">
        <f t="shared" si="45"/>
        <v>-º-'-''</v>
      </c>
    </row>
    <row r="1425" spans="1:30" ht="18" customHeight="1">
      <c r="A1425" s="23">
        <v>5050</v>
      </c>
      <c r="B1425" s="23">
        <v>5050</v>
      </c>
      <c r="C1425" s="3">
        <v>41226</v>
      </c>
      <c r="D1425" s="3">
        <v>41271</v>
      </c>
      <c r="E1425" s="23" t="s">
        <v>1321</v>
      </c>
      <c r="F1425" s="23" t="s">
        <v>1322</v>
      </c>
      <c r="G1425" s="23" t="s">
        <v>9566</v>
      </c>
      <c r="H1425" s="23" t="s">
        <v>16232</v>
      </c>
      <c r="I1425" s="23">
        <v>41305</v>
      </c>
      <c r="J1425" s="23" t="s">
        <v>9581</v>
      </c>
      <c r="K1425" s="23" t="s">
        <v>9582</v>
      </c>
      <c r="L1425" s="23" t="s">
        <v>9569</v>
      </c>
      <c r="M1425" s="23" t="s">
        <v>9583</v>
      </c>
      <c r="N1425" s="23" t="s">
        <v>16233</v>
      </c>
      <c r="O1425" s="23" t="s">
        <v>13272</v>
      </c>
      <c r="P1425" s="23">
        <v>41372</v>
      </c>
      <c r="Q1425" s="37" t="s">
        <v>458</v>
      </c>
      <c r="R1425" s="23" t="s">
        <v>16234</v>
      </c>
      <c r="S1425" s="23" t="s">
        <v>11984</v>
      </c>
      <c r="T1425" s="37" t="s">
        <v>15024</v>
      </c>
      <c r="U1425" s="37" t="s">
        <v>15942</v>
      </c>
      <c r="V1425" s="237">
        <v>17</v>
      </c>
      <c r="W1425" s="23">
        <v>41</v>
      </c>
      <c r="X1425" s="23">
        <v>51</v>
      </c>
      <c r="Y1425" s="23">
        <v>41</v>
      </c>
      <c r="Z1425" s="23">
        <v>21</v>
      </c>
      <c r="AA1425" s="23">
        <v>73</v>
      </c>
      <c r="AC1425" s="26" t="str">
        <f t="shared" si="44"/>
        <v>17º41'51''</v>
      </c>
      <c r="AD1425" s="26" t="str">
        <f t="shared" si="45"/>
        <v>41º21'73''</v>
      </c>
    </row>
    <row r="1426" spans="1:30" ht="18" customHeight="1">
      <c r="A1426" s="23" t="s">
        <v>12140</v>
      </c>
      <c r="B1426" s="23">
        <v>5051</v>
      </c>
      <c r="C1426" s="3">
        <v>41226</v>
      </c>
      <c r="D1426" s="3">
        <v>41271</v>
      </c>
      <c r="E1426" s="23" t="s">
        <v>1469</v>
      </c>
      <c r="F1426" s="23" t="s">
        <v>1322</v>
      </c>
      <c r="G1426" s="23" t="s">
        <v>9566</v>
      </c>
      <c r="H1426" s="23" t="s">
        <v>458</v>
      </c>
      <c r="I1426" s="23" t="s">
        <v>458</v>
      </c>
      <c r="J1426" s="23" t="s">
        <v>9584</v>
      </c>
      <c r="K1426" s="23" t="s">
        <v>9585</v>
      </c>
      <c r="L1426" s="23" t="s">
        <v>9569</v>
      </c>
      <c r="M1426" s="23" t="s">
        <v>9586</v>
      </c>
      <c r="N1426" s="23" t="s">
        <v>458</v>
      </c>
      <c r="O1426" s="23" t="s">
        <v>458</v>
      </c>
      <c r="P1426" s="23" t="s">
        <v>458</v>
      </c>
      <c r="Q1426" s="23" t="s">
        <v>12141</v>
      </c>
      <c r="R1426" s="23" t="s">
        <v>458</v>
      </c>
      <c r="S1426" s="23" t="s">
        <v>11985</v>
      </c>
      <c r="T1426" t="s">
        <v>15024</v>
      </c>
      <c r="U1426" s="37" t="s">
        <v>458</v>
      </c>
      <c r="V1426" s="237" t="s">
        <v>458</v>
      </c>
      <c r="W1426" s="23" t="s">
        <v>458</v>
      </c>
      <c r="X1426" s="23" t="s">
        <v>458</v>
      </c>
      <c r="Y1426" s="23" t="s">
        <v>458</v>
      </c>
      <c r="Z1426" s="23" t="s">
        <v>458</v>
      </c>
      <c r="AA1426" s="23" t="s">
        <v>458</v>
      </c>
      <c r="AC1426" s="26" t="str">
        <f t="shared" si="44"/>
        <v>-º-'-''</v>
      </c>
      <c r="AD1426" s="26" t="str">
        <f t="shared" si="45"/>
        <v>-º-'-''</v>
      </c>
    </row>
    <row r="1427" spans="1:30" ht="18" customHeight="1">
      <c r="A1427" s="23">
        <v>5052</v>
      </c>
      <c r="B1427" s="23">
        <v>5052</v>
      </c>
      <c r="C1427" s="3">
        <v>41226</v>
      </c>
      <c r="D1427" s="3">
        <v>41271</v>
      </c>
      <c r="E1427" s="23" t="s">
        <v>1321</v>
      </c>
      <c r="F1427" s="23" t="s">
        <v>11995</v>
      </c>
      <c r="G1427" s="23" t="s">
        <v>9587</v>
      </c>
      <c r="H1427" s="23" t="s">
        <v>13413</v>
      </c>
      <c r="I1427" s="3">
        <v>41262</v>
      </c>
      <c r="J1427" s="23" t="s">
        <v>9588</v>
      </c>
      <c r="K1427" s="23" t="s">
        <v>9589</v>
      </c>
      <c r="L1427" s="23" t="s">
        <v>9590</v>
      </c>
      <c r="M1427" s="23" t="s">
        <v>9591</v>
      </c>
      <c r="N1427" s="23" t="s">
        <v>13414</v>
      </c>
      <c r="O1427" s="23" t="s">
        <v>12880</v>
      </c>
      <c r="P1427" s="3">
        <v>41262</v>
      </c>
      <c r="Q1427" s="37" t="s">
        <v>458</v>
      </c>
      <c r="R1427" s="23" t="s">
        <v>13415</v>
      </c>
      <c r="S1427" s="23" t="s">
        <v>11986</v>
      </c>
      <c r="T1427" s="37" t="s">
        <v>4074</v>
      </c>
      <c r="U1427" s="37" t="s">
        <v>15216</v>
      </c>
      <c r="V1427" s="237">
        <v>22</v>
      </c>
      <c r="W1427">
        <v>16</v>
      </c>
      <c r="X1427">
        <v>59</v>
      </c>
      <c r="Y1427">
        <v>46</v>
      </c>
      <c r="Z1427">
        <v>22</v>
      </c>
      <c r="AA1427">
        <v>27</v>
      </c>
      <c r="AC1427" s="26" t="str">
        <f t="shared" si="44"/>
        <v>22º16'59''</v>
      </c>
      <c r="AD1427" s="26" t="str">
        <f t="shared" si="45"/>
        <v>46º22'27''</v>
      </c>
    </row>
    <row r="1428" spans="1:30" ht="18" customHeight="1">
      <c r="A1428" s="23">
        <v>5053</v>
      </c>
      <c r="B1428" s="23">
        <v>5053</v>
      </c>
      <c r="C1428" s="3">
        <v>41226</v>
      </c>
      <c r="D1428" s="3">
        <v>41271</v>
      </c>
      <c r="E1428" s="23" t="s">
        <v>1321</v>
      </c>
      <c r="F1428" s="23" t="s">
        <v>11995</v>
      </c>
      <c r="G1428" s="23" t="s">
        <v>9587</v>
      </c>
      <c r="H1428" s="23" t="s">
        <v>13416</v>
      </c>
      <c r="I1428" s="3">
        <v>41262</v>
      </c>
      <c r="J1428" s="23" t="s">
        <v>9592</v>
      </c>
      <c r="K1428" s="23" t="s">
        <v>9593</v>
      </c>
      <c r="L1428" s="23" t="s">
        <v>9594</v>
      </c>
      <c r="M1428" s="23" t="s">
        <v>9595</v>
      </c>
      <c r="N1428" s="23" t="s">
        <v>13417</v>
      </c>
      <c r="O1428" s="23" t="s">
        <v>12806</v>
      </c>
      <c r="P1428" s="3">
        <v>41262</v>
      </c>
      <c r="Q1428" s="37" t="s">
        <v>458</v>
      </c>
      <c r="R1428" s="23" t="s">
        <v>13418</v>
      </c>
      <c r="S1428" s="23" t="s">
        <v>11987</v>
      </c>
      <c r="T1428" s="37" t="s">
        <v>15024</v>
      </c>
      <c r="U1428" s="37" t="s">
        <v>15116</v>
      </c>
      <c r="V1428" s="237">
        <v>22</v>
      </c>
      <c r="W1428">
        <v>14</v>
      </c>
      <c r="X1428">
        <v>54</v>
      </c>
      <c r="Y1428">
        <v>46</v>
      </c>
      <c r="Z1428">
        <v>24</v>
      </c>
      <c r="AA1428">
        <v>35</v>
      </c>
      <c r="AC1428" s="26" t="str">
        <f t="shared" si="44"/>
        <v>22º14'54''</v>
      </c>
      <c r="AD1428" s="26" t="str">
        <f t="shared" si="45"/>
        <v>46º24'35''</v>
      </c>
    </row>
    <row r="1429" spans="1:30" ht="18" customHeight="1">
      <c r="A1429" s="23">
        <v>5054</v>
      </c>
      <c r="B1429" s="23">
        <v>5054</v>
      </c>
      <c r="C1429" s="3">
        <v>41226</v>
      </c>
      <c r="D1429" s="3">
        <v>41271</v>
      </c>
      <c r="E1429" s="23" t="s">
        <v>1321</v>
      </c>
      <c r="F1429" s="23" t="s">
        <v>11995</v>
      </c>
      <c r="G1429" s="23" t="s">
        <v>9587</v>
      </c>
      <c r="H1429" s="23" t="s">
        <v>13419</v>
      </c>
      <c r="I1429" s="3">
        <v>41263</v>
      </c>
      <c r="J1429" s="23" t="s">
        <v>9596</v>
      </c>
      <c r="K1429" s="23" t="s">
        <v>9597</v>
      </c>
      <c r="L1429" s="23" t="s">
        <v>9590</v>
      </c>
      <c r="M1429" s="23" t="s">
        <v>9598</v>
      </c>
      <c r="N1429" s="23" t="s">
        <v>13420</v>
      </c>
      <c r="O1429" s="23" t="s">
        <v>12178</v>
      </c>
      <c r="P1429" s="3">
        <v>41263</v>
      </c>
      <c r="Q1429" s="37" t="s">
        <v>12338</v>
      </c>
      <c r="R1429" s="23" t="s">
        <v>13421</v>
      </c>
      <c r="S1429" s="23" t="s">
        <v>11988</v>
      </c>
      <c r="T1429" t="s">
        <v>15024</v>
      </c>
      <c r="U1429" s="37" t="s">
        <v>15159</v>
      </c>
      <c r="V1429" s="237">
        <v>22</v>
      </c>
      <c r="W1429">
        <v>15</v>
      </c>
      <c r="X1429">
        <v>54</v>
      </c>
      <c r="Y1429">
        <v>46</v>
      </c>
      <c r="Z1429">
        <v>22</v>
      </c>
      <c r="AA1429">
        <v>3</v>
      </c>
      <c r="AC1429" s="26" t="str">
        <f t="shared" si="44"/>
        <v>22º15'54''</v>
      </c>
      <c r="AD1429" s="26" t="str">
        <f t="shared" si="45"/>
        <v>46º22'3''</v>
      </c>
    </row>
    <row r="1430" spans="1:30" ht="18" customHeight="1">
      <c r="A1430" s="23">
        <v>5591</v>
      </c>
      <c r="B1430" s="23">
        <v>5591</v>
      </c>
      <c r="C1430" s="3">
        <v>41246</v>
      </c>
      <c r="D1430" s="3">
        <v>41291</v>
      </c>
      <c r="E1430" s="23" t="s">
        <v>1321</v>
      </c>
      <c r="F1430" s="23" t="s">
        <v>1322</v>
      </c>
      <c r="G1430" s="23" t="s">
        <v>162</v>
      </c>
      <c r="H1430" s="23" t="s">
        <v>13422</v>
      </c>
      <c r="I1430" s="3">
        <v>41250</v>
      </c>
      <c r="J1430" s="23" t="s">
        <v>12026</v>
      </c>
      <c r="K1430" s="23" t="s">
        <v>12027</v>
      </c>
      <c r="L1430" s="23" t="s">
        <v>4262</v>
      </c>
      <c r="M1430" s="23" t="s">
        <v>12028</v>
      </c>
      <c r="N1430" s="23" t="s">
        <v>13423</v>
      </c>
      <c r="O1430" s="23" t="s">
        <v>5031</v>
      </c>
      <c r="P1430" s="3">
        <v>41263</v>
      </c>
      <c r="Q1430" s="37" t="s">
        <v>458</v>
      </c>
      <c r="R1430" s="23" t="s">
        <v>13424</v>
      </c>
      <c r="S1430" s="23" t="s">
        <v>12029</v>
      </c>
      <c r="T1430" s="37" t="s">
        <v>4074</v>
      </c>
      <c r="U1430" s="37" t="s">
        <v>4116</v>
      </c>
      <c r="V1430" s="237">
        <v>16</v>
      </c>
      <c r="W1430">
        <v>26</v>
      </c>
      <c r="X1430">
        <v>17</v>
      </c>
      <c r="Y1430">
        <v>41</v>
      </c>
      <c r="Z1430">
        <v>0</v>
      </c>
      <c r="AA1430">
        <v>26</v>
      </c>
      <c r="AC1430" s="26" t="str">
        <f t="shared" si="44"/>
        <v>16º26'17''</v>
      </c>
      <c r="AD1430" s="26" t="str">
        <f t="shared" si="45"/>
        <v>41º0'26''</v>
      </c>
    </row>
    <row r="1431" spans="1:30" ht="18" customHeight="1">
      <c r="A1431" s="23">
        <v>5592</v>
      </c>
      <c r="B1431" s="23">
        <v>5592</v>
      </c>
      <c r="C1431" s="3">
        <v>41246</v>
      </c>
      <c r="D1431" s="3">
        <v>41291</v>
      </c>
      <c r="E1431" s="23" t="s">
        <v>1321</v>
      </c>
      <c r="F1431" s="23" t="s">
        <v>1322</v>
      </c>
      <c r="G1431" s="23" t="s">
        <v>162</v>
      </c>
      <c r="H1431" s="23" t="s">
        <v>13012</v>
      </c>
      <c r="I1431" s="3">
        <v>41250</v>
      </c>
      <c r="J1431" s="23" t="s">
        <v>12026</v>
      </c>
      <c r="K1431" s="23" t="s">
        <v>12030</v>
      </c>
      <c r="L1431" s="23" t="s">
        <v>4262</v>
      </c>
      <c r="M1431" s="23" t="s">
        <v>12031</v>
      </c>
      <c r="N1431" s="23" t="s">
        <v>13013</v>
      </c>
      <c r="O1431" s="23" t="s">
        <v>5031</v>
      </c>
      <c r="P1431" s="3">
        <v>41261</v>
      </c>
      <c r="Q1431" s="37" t="s">
        <v>458</v>
      </c>
      <c r="R1431" s="23" t="s">
        <v>13014</v>
      </c>
      <c r="S1431" s="23" t="s">
        <v>12032</v>
      </c>
      <c r="T1431" s="37" t="s">
        <v>4074</v>
      </c>
      <c r="U1431" s="37" t="s">
        <v>15212</v>
      </c>
      <c r="V1431" s="237">
        <v>16</v>
      </c>
      <c r="W1431">
        <v>26</v>
      </c>
      <c r="X1431">
        <v>52</v>
      </c>
      <c r="Y1431">
        <v>41</v>
      </c>
      <c r="Z1431">
        <v>0</v>
      </c>
      <c r="AA1431">
        <v>0</v>
      </c>
      <c r="AC1431" s="26" t="str">
        <f t="shared" si="44"/>
        <v>16º26'52''</v>
      </c>
      <c r="AD1431" s="26" t="str">
        <f t="shared" si="45"/>
        <v>41º0'0''</v>
      </c>
    </row>
    <row r="1432" spans="1:30" ht="18" customHeight="1">
      <c r="A1432" s="23">
        <v>5593</v>
      </c>
      <c r="B1432" s="23">
        <v>5593</v>
      </c>
      <c r="C1432" s="3">
        <v>41246</v>
      </c>
      <c r="D1432" s="3">
        <v>41291</v>
      </c>
      <c r="E1432" s="23" t="s">
        <v>1321</v>
      </c>
      <c r="F1432" s="23" t="s">
        <v>1322</v>
      </c>
      <c r="G1432" s="23" t="s">
        <v>162</v>
      </c>
      <c r="H1432" s="23" t="s">
        <v>13425</v>
      </c>
      <c r="I1432" s="3">
        <v>41250</v>
      </c>
      <c r="J1432" s="23" t="s">
        <v>12026</v>
      </c>
      <c r="K1432" s="23" t="s">
        <v>12033</v>
      </c>
      <c r="L1432" s="23" t="s">
        <v>4262</v>
      </c>
      <c r="M1432" s="23" t="s">
        <v>12034</v>
      </c>
      <c r="N1432" s="23" t="s">
        <v>13426</v>
      </c>
      <c r="O1432" s="23" t="s">
        <v>6327</v>
      </c>
      <c r="P1432" s="3">
        <v>41263</v>
      </c>
      <c r="Q1432" s="37" t="s">
        <v>458</v>
      </c>
      <c r="R1432" s="23" t="s">
        <v>13427</v>
      </c>
      <c r="S1432" s="23" t="s">
        <v>12035</v>
      </c>
      <c r="T1432" s="37" t="s">
        <v>15024</v>
      </c>
      <c r="U1432" s="37" t="s">
        <v>15134</v>
      </c>
      <c r="V1432" s="237">
        <v>16</v>
      </c>
      <c r="W1432">
        <v>26</v>
      </c>
      <c r="X1432">
        <v>12</v>
      </c>
      <c r="Y1432">
        <v>41</v>
      </c>
      <c r="Z1432">
        <v>0</v>
      </c>
      <c r="AA1432">
        <v>12</v>
      </c>
      <c r="AC1432" s="26" t="str">
        <f t="shared" si="44"/>
        <v>16º26'12''</v>
      </c>
      <c r="AD1432" s="26" t="str">
        <f t="shared" si="45"/>
        <v>41º0'12''</v>
      </c>
    </row>
    <row r="1433" spans="1:30" ht="18" customHeight="1">
      <c r="A1433" s="23">
        <v>5594</v>
      </c>
      <c r="B1433" s="23">
        <v>5594</v>
      </c>
      <c r="C1433" s="3">
        <v>41246</v>
      </c>
      <c r="D1433" s="3">
        <v>41291</v>
      </c>
      <c r="E1433" s="23" t="s">
        <v>1330</v>
      </c>
      <c r="F1433" s="23" t="s">
        <v>1322</v>
      </c>
      <c r="G1433" s="23" t="s">
        <v>162</v>
      </c>
      <c r="H1433" s="23" t="s">
        <v>458</v>
      </c>
      <c r="I1433" s="3">
        <v>41250</v>
      </c>
      <c r="J1433" s="23" t="s">
        <v>12026</v>
      </c>
      <c r="K1433" s="23" t="s">
        <v>12036</v>
      </c>
      <c r="L1433" s="23" t="s">
        <v>4262</v>
      </c>
      <c r="M1433" s="23" t="s">
        <v>12034</v>
      </c>
      <c r="N1433" s="23" t="s">
        <v>458</v>
      </c>
      <c r="O1433" s="23" t="s">
        <v>458</v>
      </c>
      <c r="P1433" s="23" t="s">
        <v>458</v>
      </c>
      <c r="Q1433" s="37" t="s">
        <v>14341</v>
      </c>
      <c r="R1433" s="23" t="s">
        <v>458</v>
      </c>
      <c r="S1433" s="23" t="s">
        <v>12037</v>
      </c>
      <c r="T1433" s="37" t="s">
        <v>15024</v>
      </c>
      <c r="U1433" s="37" t="s">
        <v>458</v>
      </c>
      <c r="V1433" s="237" t="s">
        <v>458</v>
      </c>
      <c r="W1433" s="23" t="s">
        <v>458</v>
      </c>
      <c r="X1433" s="23" t="s">
        <v>458</v>
      </c>
      <c r="Y1433" s="23" t="s">
        <v>458</v>
      </c>
      <c r="Z1433" s="23" t="s">
        <v>458</v>
      </c>
      <c r="AA1433" s="23" t="s">
        <v>458</v>
      </c>
      <c r="AC1433" s="26" t="str">
        <f t="shared" si="44"/>
        <v>-º-'-''</v>
      </c>
      <c r="AD1433" s="26" t="str">
        <f t="shared" si="45"/>
        <v>-º-'-''</v>
      </c>
    </row>
    <row r="1434" spans="1:30" ht="18" customHeight="1">
      <c r="A1434" s="23">
        <v>5595</v>
      </c>
      <c r="B1434" s="23">
        <v>5595</v>
      </c>
      <c r="C1434" s="3">
        <v>41246</v>
      </c>
      <c r="D1434" s="3">
        <v>41291</v>
      </c>
      <c r="E1434" s="23" t="s">
        <v>1321</v>
      </c>
      <c r="F1434" s="23" t="s">
        <v>1322</v>
      </c>
      <c r="G1434" s="23" t="s">
        <v>162</v>
      </c>
      <c r="H1434" s="23" t="s">
        <v>13428</v>
      </c>
      <c r="I1434" s="3">
        <v>41250</v>
      </c>
      <c r="J1434" s="23" t="s">
        <v>12026</v>
      </c>
      <c r="K1434" s="23" t="s">
        <v>12038</v>
      </c>
      <c r="L1434" s="23" t="s">
        <v>4262</v>
      </c>
      <c r="M1434" s="23" t="s">
        <v>12034</v>
      </c>
      <c r="N1434" s="23" t="s">
        <v>13429</v>
      </c>
      <c r="O1434" s="23" t="s">
        <v>5031</v>
      </c>
      <c r="P1434" s="3">
        <v>41261</v>
      </c>
      <c r="Q1434" s="37" t="s">
        <v>458</v>
      </c>
      <c r="R1434" s="23" t="s">
        <v>13430</v>
      </c>
      <c r="S1434" s="23" t="s">
        <v>12039</v>
      </c>
      <c r="T1434" s="37" t="s">
        <v>15024</v>
      </c>
      <c r="U1434" s="37" t="s">
        <v>4116</v>
      </c>
      <c r="V1434" s="237">
        <v>16</v>
      </c>
      <c r="W1434">
        <v>26</v>
      </c>
      <c r="X1434">
        <v>42</v>
      </c>
      <c r="Y1434">
        <v>41</v>
      </c>
      <c r="Z1434">
        <v>1</v>
      </c>
      <c r="AA1434">
        <v>19</v>
      </c>
      <c r="AC1434" s="26" t="str">
        <f t="shared" si="44"/>
        <v>16º26'42''</v>
      </c>
      <c r="AD1434" s="26" t="str">
        <f t="shared" si="45"/>
        <v>41º1'19''</v>
      </c>
    </row>
    <row r="1435" spans="1:30" ht="18" customHeight="1">
      <c r="A1435" s="23">
        <v>5596</v>
      </c>
      <c r="B1435" s="23">
        <v>5596</v>
      </c>
      <c r="C1435" s="3">
        <v>41246</v>
      </c>
      <c r="D1435" s="3">
        <v>41291</v>
      </c>
      <c r="E1435" s="23" t="s">
        <v>1321</v>
      </c>
      <c r="F1435" s="23" t="s">
        <v>1322</v>
      </c>
      <c r="G1435" s="23" t="s">
        <v>162</v>
      </c>
      <c r="H1435" s="23" t="s">
        <v>13431</v>
      </c>
      <c r="I1435" s="3">
        <v>41250</v>
      </c>
      <c r="J1435" s="23" t="s">
        <v>12026</v>
      </c>
      <c r="K1435" s="23" t="s">
        <v>12040</v>
      </c>
      <c r="L1435" s="23" t="s">
        <v>4262</v>
      </c>
      <c r="M1435" s="23" t="s">
        <v>12034</v>
      </c>
      <c r="N1435" s="23" t="s">
        <v>13432</v>
      </c>
      <c r="O1435" s="23" t="s">
        <v>13266</v>
      </c>
      <c r="P1435" s="3">
        <v>41262</v>
      </c>
      <c r="Q1435" s="37" t="s">
        <v>458</v>
      </c>
      <c r="R1435" s="23" t="s">
        <v>13433</v>
      </c>
      <c r="S1435" s="23" t="s">
        <v>12041</v>
      </c>
      <c r="T1435" s="37" t="s">
        <v>15024</v>
      </c>
      <c r="U1435" s="37" t="s">
        <v>15338</v>
      </c>
      <c r="V1435" s="237">
        <v>16</v>
      </c>
      <c r="W1435">
        <v>17</v>
      </c>
      <c r="X1435">
        <v>55</v>
      </c>
      <c r="Y1435">
        <v>40</v>
      </c>
      <c r="Z1435">
        <v>48</v>
      </c>
      <c r="AA1435">
        <v>19</v>
      </c>
      <c r="AC1435" s="26" t="str">
        <f t="shared" si="44"/>
        <v>16º17'55''</v>
      </c>
      <c r="AD1435" s="26" t="str">
        <f t="shared" si="45"/>
        <v>40º48'19''</v>
      </c>
    </row>
    <row r="1436" spans="1:30" ht="18" customHeight="1">
      <c r="A1436" s="23">
        <v>5597</v>
      </c>
      <c r="B1436" s="23">
        <v>5597</v>
      </c>
      <c r="C1436" s="3">
        <v>41246</v>
      </c>
      <c r="D1436" s="3">
        <v>41291</v>
      </c>
      <c r="E1436" s="23" t="s">
        <v>1321</v>
      </c>
      <c r="F1436" s="23" t="s">
        <v>1322</v>
      </c>
      <c r="G1436" s="23" t="s">
        <v>162</v>
      </c>
      <c r="H1436" s="23" t="s">
        <v>13434</v>
      </c>
      <c r="I1436" s="3">
        <v>41250</v>
      </c>
      <c r="J1436" s="23" t="s">
        <v>12026</v>
      </c>
      <c r="K1436" s="23" t="s">
        <v>12042</v>
      </c>
      <c r="L1436" s="23" t="s">
        <v>4262</v>
      </c>
      <c r="M1436" s="23" t="s">
        <v>12034</v>
      </c>
      <c r="N1436" s="23" t="s">
        <v>13435</v>
      </c>
      <c r="O1436" s="23" t="s">
        <v>5031</v>
      </c>
      <c r="P1436" s="3">
        <v>41264</v>
      </c>
      <c r="Q1436" s="37" t="s">
        <v>458</v>
      </c>
      <c r="R1436" s="23" t="s">
        <v>13436</v>
      </c>
      <c r="S1436" s="23" t="s">
        <v>12043</v>
      </c>
      <c r="T1436" s="37" t="s">
        <v>4074</v>
      </c>
      <c r="U1436" s="37" t="s">
        <v>4116</v>
      </c>
      <c r="V1436" s="237">
        <v>16</v>
      </c>
      <c r="W1436">
        <v>30</v>
      </c>
      <c r="X1436">
        <v>24</v>
      </c>
      <c r="Y1436">
        <v>41</v>
      </c>
      <c r="Z1436">
        <v>20</v>
      </c>
      <c r="AA1436">
        <v>19</v>
      </c>
      <c r="AC1436" s="26" t="str">
        <f t="shared" si="44"/>
        <v>16º30'24''</v>
      </c>
      <c r="AD1436" s="26" t="str">
        <f t="shared" si="45"/>
        <v>41º20'19''</v>
      </c>
    </row>
    <row r="1437" spans="1:30" ht="18" customHeight="1">
      <c r="A1437" s="23">
        <v>5598</v>
      </c>
      <c r="B1437" s="23">
        <v>5598</v>
      </c>
      <c r="C1437" s="3">
        <v>41246</v>
      </c>
      <c r="D1437" s="3">
        <v>41291</v>
      </c>
      <c r="E1437" s="23" t="s">
        <v>1321</v>
      </c>
      <c r="F1437" s="23" t="s">
        <v>1322</v>
      </c>
      <c r="G1437" s="23" t="s">
        <v>162</v>
      </c>
      <c r="H1437" s="23" t="s">
        <v>13437</v>
      </c>
      <c r="I1437" s="3">
        <v>41250</v>
      </c>
      <c r="J1437" s="23" t="s">
        <v>12026</v>
      </c>
      <c r="K1437" s="23" t="s">
        <v>12044</v>
      </c>
      <c r="L1437" s="23" t="s">
        <v>4262</v>
      </c>
      <c r="M1437" s="23" t="s">
        <v>12034</v>
      </c>
      <c r="N1437" s="23" t="s">
        <v>13438</v>
      </c>
      <c r="O1437" s="23" t="s">
        <v>2800</v>
      </c>
      <c r="P1437" s="3">
        <v>41261</v>
      </c>
      <c r="Q1437" s="37" t="s">
        <v>458</v>
      </c>
      <c r="R1437" s="23" t="s">
        <v>13439</v>
      </c>
      <c r="S1437" s="23" t="s">
        <v>12045</v>
      </c>
      <c r="T1437" s="37" t="s">
        <v>15024</v>
      </c>
      <c r="U1437" s="37" t="s">
        <v>15134</v>
      </c>
      <c r="V1437" s="237">
        <v>16</v>
      </c>
      <c r="W1437">
        <v>27</v>
      </c>
      <c r="X1437">
        <v>11</v>
      </c>
      <c r="Y1437">
        <v>41</v>
      </c>
      <c r="Z1437">
        <v>0</v>
      </c>
      <c r="AA1437">
        <v>30</v>
      </c>
      <c r="AC1437" s="26" t="str">
        <f t="shared" si="44"/>
        <v>16º27'11''</v>
      </c>
      <c r="AD1437" s="26" t="str">
        <f t="shared" si="45"/>
        <v>41º0'30''</v>
      </c>
    </row>
    <row r="1438" spans="1:30" ht="18" customHeight="1">
      <c r="A1438" s="23">
        <v>5599</v>
      </c>
      <c r="B1438" s="23">
        <v>5599</v>
      </c>
      <c r="C1438" s="3">
        <v>41246</v>
      </c>
      <c r="D1438" s="3">
        <v>41291</v>
      </c>
      <c r="E1438" s="23" t="s">
        <v>1321</v>
      </c>
      <c r="F1438" s="23" t="s">
        <v>1322</v>
      </c>
      <c r="G1438" s="23" t="s">
        <v>162</v>
      </c>
      <c r="H1438" s="23" t="s">
        <v>13440</v>
      </c>
      <c r="I1438" s="3">
        <v>41250</v>
      </c>
      <c r="J1438" s="23" t="s">
        <v>12026</v>
      </c>
      <c r="K1438" s="23" t="s">
        <v>12046</v>
      </c>
      <c r="L1438" s="23" t="s">
        <v>4262</v>
      </c>
      <c r="M1438" s="23" t="s">
        <v>12034</v>
      </c>
      <c r="N1438" s="23" t="s">
        <v>13441</v>
      </c>
      <c r="O1438" s="23" t="s">
        <v>7530</v>
      </c>
      <c r="P1438" s="3">
        <v>41262</v>
      </c>
      <c r="Q1438" s="37" t="s">
        <v>458</v>
      </c>
      <c r="R1438" s="23" t="s">
        <v>13442</v>
      </c>
      <c r="S1438" s="23" t="s">
        <v>12047</v>
      </c>
      <c r="T1438" s="37" t="s">
        <v>15024</v>
      </c>
      <c r="U1438" s="37" t="s">
        <v>15339</v>
      </c>
      <c r="V1438" s="237">
        <v>16</v>
      </c>
      <c r="W1438">
        <v>26</v>
      </c>
      <c r="X1438">
        <v>9</v>
      </c>
      <c r="Y1438">
        <v>41</v>
      </c>
      <c r="Z1438">
        <v>0</v>
      </c>
      <c r="AA1438">
        <v>36</v>
      </c>
      <c r="AC1438" s="26" t="str">
        <f t="shared" si="44"/>
        <v>16º26'9''</v>
      </c>
      <c r="AD1438" s="26" t="str">
        <f t="shared" si="45"/>
        <v>41º0'36''</v>
      </c>
    </row>
    <row r="1439" spans="1:30" ht="18" customHeight="1">
      <c r="A1439" s="23">
        <v>4652</v>
      </c>
      <c r="B1439" s="23">
        <v>4652</v>
      </c>
      <c r="C1439" s="3">
        <v>41226</v>
      </c>
      <c r="D1439" s="3">
        <v>41271</v>
      </c>
      <c r="E1439" s="23" t="s">
        <v>1321</v>
      </c>
      <c r="F1439" s="23" t="s">
        <v>11995</v>
      </c>
      <c r="G1439" s="23" t="s">
        <v>12048</v>
      </c>
      <c r="H1439" s="23" t="s">
        <v>13443</v>
      </c>
      <c r="I1439" s="3">
        <v>41262</v>
      </c>
      <c r="J1439" s="23" t="s">
        <v>12049</v>
      </c>
      <c r="K1439" s="23" t="s">
        <v>12050</v>
      </c>
      <c r="L1439" s="23" t="s">
        <v>12051</v>
      </c>
      <c r="M1439" s="23" t="s">
        <v>12052</v>
      </c>
      <c r="N1439" s="23" t="s">
        <v>13444</v>
      </c>
      <c r="O1439" s="23" t="s">
        <v>13259</v>
      </c>
      <c r="P1439" s="3">
        <v>41262</v>
      </c>
      <c r="Q1439" s="37" t="s">
        <v>458</v>
      </c>
      <c r="R1439" s="23" t="s">
        <v>13445</v>
      </c>
      <c r="S1439" s="23" t="s">
        <v>12053</v>
      </c>
      <c r="T1439" s="37" t="s">
        <v>15024</v>
      </c>
      <c r="U1439" s="37" t="s">
        <v>15043</v>
      </c>
      <c r="V1439" s="237">
        <v>22</v>
      </c>
      <c r="W1439">
        <v>32</v>
      </c>
      <c r="X1439">
        <v>6</v>
      </c>
      <c r="Y1439">
        <v>45</v>
      </c>
      <c r="Z1439">
        <v>21</v>
      </c>
      <c r="AA1439">
        <v>50</v>
      </c>
      <c r="AC1439" s="26" t="str">
        <f t="shared" si="44"/>
        <v>22º32'6''</v>
      </c>
      <c r="AD1439" s="26" t="str">
        <f t="shared" si="45"/>
        <v>45º21'50''</v>
      </c>
    </row>
    <row r="1440" spans="1:30" ht="18" customHeight="1">
      <c r="A1440" s="23">
        <v>5606</v>
      </c>
      <c r="B1440" s="23">
        <v>5606</v>
      </c>
      <c r="C1440" s="3">
        <v>41232</v>
      </c>
      <c r="D1440" s="3">
        <v>41277</v>
      </c>
      <c r="E1440" s="23" t="s">
        <v>1321</v>
      </c>
      <c r="F1440" s="23" t="s">
        <v>11995</v>
      </c>
      <c r="G1440" s="23" t="s">
        <v>12054</v>
      </c>
      <c r="H1440" s="23" t="s">
        <v>13446</v>
      </c>
      <c r="I1440" s="3">
        <v>41263</v>
      </c>
      <c r="J1440" s="23" t="s">
        <v>12055</v>
      </c>
      <c r="K1440" s="23" t="s">
        <v>12056</v>
      </c>
      <c r="L1440" s="23" t="s">
        <v>12057</v>
      </c>
      <c r="M1440" s="23" t="s">
        <v>12058</v>
      </c>
      <c r="N1440" s="23" t="s">
        <v>13625</v>
      </c>
      <c r="O1440" s="23" t="s">
        <v>13626</v>
      </c>
      <c r="P1440" s="3">
        <v>41263</v>
      </c>
      <c r="Q1440" s="37" t="s">
        <v>458</v>
      </c>
      <c r="R1440" s="23" t="s">
        <v>13447</v>
      </c>
      <c r="S1440" s="23" t="s">
        <v>12059</v>
      </c>
      <c r="T1440" s="37" t="s">
        <v>15024</v>
      </c>
      <c r="U1440" s="37" t="s">
        <v>15116</v>
      </c>
      <c r="V1440" s="237">
        <v>22</v>
      </c>
      <c r="W1440">
        <v>9</v>
      </c>
      <c r="X1440">
        <v>3</v>
      </c>
      <c r="Y1440">
        <v>44</v>
      </c>
      <c r="Z1440">
        <v>5</v>
      </c>
      <c r="AA1440">
        <v>37</v>
      </c>
      <c r="AC1440" s="26" t="str">
        <f t="shared" si="44"/>
        <v>22º9'3''</v>
      </c>
      <c r="AD1440" s="26" t="str">
        <f t="shared" si="45"/>
        <v>44º5'37''</v>
      </c>
    </row>
    <row r="1441" spans="1:30" ht="18" customHeight="1">
      <c r="A1441" s="23">
        <v>5188</v>
      </c>
      <c r="B1441" s="23">
        <v>5188</v>
      </c>
      <c r="C1441" s="3">
        <v>41249</v>
      </c>
      <c r="D1441" s="3">
        <v>41348</v>
      </c>
      <c r="E1441" s="23" t="s">
        <v>1321</v>
      </c>
      <c r="F1441" s="23" t="s">
        <v>1322</v>
      </c>
      <c r="G1441" s="23" t="s">
        <v>12339</v>
      </c>
      <c r="H1441" s="23" t="s">
        <v>15848</v>
      </c>
      <c r="I1441" s="23">
        <v>41305</v>
      </c>
      <c r="J1441" s="23" t="s">
        <v>12340</v>
      </c>
      <c r="K1441" s="23" t="s">
        <v>14748</v>
      </c>
      <c r="L1441" s="23" t="s">
        <v>12341</v>
      </c>
      <c r="M1441" s="23" t="s">
        <v>12342</v>
      </c>
      <c r="N1441" s="23" t="s">
        <v>15849</v>
      </c>
      <c r="O1441" s="23" t="s">
        <v>5381</v>
      </c>
      <c r="P1441" s="23">
        <v>41348</v>
      </c>
      <c r="Q1441" s="37" t="s">
        <v>14955</v>
      </c>
      <c r="R1441" s="23" t="s">
        <v>15850</v>
      </c>
      <c r="S1441" s="23" t="s">
        <v>12343</v>
      </c>
      <c r="T1441" s="37" t="s">
        <v>15024</v>
      </c>
      <c r="U1441" s="37" t="s">
        <v>15116</v>
      </c>
      <c r="V1441" s="237">
        <v>19</v>
      </c>
      <c r="W1441" s="23">
        <v>59</v>
      </c>
      <c r="X1441" s="23">
        <v>78</v>
      </c>
      <c r="Y1441" s="23">
        <v>44</v>
      </c>
      <c r="Z1441" s="23">
        <v>3</v>
      </c>
      <c r="AA1441" s="23">
        <v>72</v>
      </c>
      <c r="AC1441" s="26" t="str">
        <f t="shared" si="44"/>
        <v>19º59'78''</v>
      </c>
      <c r="AD1441" s="26" t="str">
        <f t="shared" si="45"/>
        <v>44º3'72''</v>
      </c>
    </row>
    <row r="1442" spans="1:30" ht="18" customHeight="1">
      <c r="A1442" s="23">
        <v>5187</v>
      </c>
      <c r="B1442" s="23">
        <v>5187</v>
      </c>
      <c r="C1442" s="3">
        <v>41249</v>
      </c>
      <c r="D1442" s="3">
        <v>41302</v>
      </c>
      <c r="E1442" s="23" t="s">
        <v>1321</v>
      </c>
      <c r="F1442" s="23" t="s">
        <v>1322</v>
      </c>
      <c r="G1442" s="23" t="s">
        <v>12339</v>
      </c>
      <c r="H1442" s="23" t="s">
        <v>15851</v>
      </c>
      <c r="I1442" s="23">
        <v>41304</v>
      </c>
      <c r="J1442" s="23" t="s">
        <v>12344</v>
      </c>
      <c r="K1442" s="23" t="s">
        <v>14749</v>
      </c>
      <c r="L1442" s="23" t="s">
        <v>12341</v>
      </c>
      <c r="M1442" s="23" t="s">
        <v>12345</v>
      </c>
      <c r="N1442" s="23" t="s">
        <v>15852</v>
      </c>
      <c r="O1442" s="23" t="s">
        <v>5381</v>
      </c>
      <c r="P1442" s="23">
        <v>41346</v>
      </c>
      <c r="Q1442" s="37" t="s">
        <v>14819</v>
      </c>
      <c r="R1442" s="23" t="s">
        <v>15853</v>
      </c>
      <c r="S1442" s="23" t="s">
        <v>12346</v>
      </c>
      <c r="T1442" s="37" t="s">
        <v>15024</v>
      </c>
      <c r="U1442" s="37" t="s">
        <v>15116</v>
      </c>
      <c r="V1442" s="237">
        <v>20</v>
      </c>
      <c r="W1442" s="23">
        <v>1</v>
      </c>
      <c r="X1442" s="23">
        <v>0</v>
      </c>
      <c r="Y1442" s="23">
        <v>44</v>
      </c>
      <c r="Z1442" s="23">
        <v>5</v>
      </c>
      <c r="AA1442" s="23">
        <v>59</v>
      </c>
      <c r="AC1442" s="26" t="str">
        <f t="shared" si="44"/>
        <v>20º1'0''</v>
      </c>
      <c r="AD1442" s="26" t="str">
        <f t="shared" si="45"/>
        <v>44º5'59''</v>
      </c>
    </row>
    <row r="1443" spans="1:30" ht="18" customHeight="1">
      <c r="A1443" s="23">
        <v>5186</v>
      </c>
      <c r="B1443" s="23">
        <v>5186</v>
      </c>
      <c r="C1443" s="3">
        <v>41249</v>
      </c>
      <c r="D1443" s="3">
        <v>41302</v>
      </c>
      <c r="E1443" s="23" t="s">
        <v>1321</v>
      </c>
      <c r="F1443" s="23" t="s">
        <v>1322</v>
      </c>
      <c r="G1443" s="23" t="s">
        <v>12339</v>
      </c>
      <c r="H1443" s="23" t="s">
        <v>15912</v>
      </c>
      <c r="I1443" s="23">
        <v>41305</v>
      </c>
      <c r="J1443" s="23" t="s">
        <v>12347</v>
      </c>
      <c r="K1443" s="23" t="s">
        <v>14750</v>
      </c>
      <c r="L1443" s="23" t="s">
        <v>12341</v>
      </c>
      <c r="M1443" s="23" t="s">
        <v>12348</v>
      </c>
      <c r="N1443" s="23" t="s">
        <v>15913</v>
      </c>
      <c r="O1443" s="23" t="s">
        <v>5381</v>
      </c>
      <c r="P1443" s="23">
        <v>41347</v>
      </c>
      <c r="Q1443" s="37" t="s">
        <v>14820</v>
      </c>
      <c r="R1443" s="23" t="s">
        <v>15914</v>
      </c>
      <c r="S1443" s="23" t="s">
        <v>12349</v>
      </c>
      <c r="T1443" s="37" t="s">
        <v>15024</v>
      </c>
      <c r="U1443" s="37" t="s">
        <v>15116</v>
      </c>
      <c r="V1443" s="237">
        <v>19</v>
      </c>
      <c r="W1443" s="23">
        <v>59</v>
      </c>
      <c r="X1443" s="23">
        <v>3</v>
      </c>
      <c r="Y1443" s="23">
        <v>44</v>
      </c>
      <c r="Z1443" s="23">
        <v>3</v>
      </c>
      <c r="AA1443" s="23">
        <v>55</v>
      </c>
      <c r="AC1443" s="26" t="str">
        <f t="shared" si="44"/>
        <v>19º59'3''</v>
      </c>
      <c r="AD1443" s="26" t="str">
        <f t="shared" si="45"/>
        <v>44º3'55''</v>
      </c>
    </row>
    <row r="1444" spans="1:30" ht="18" customHeight="1">
      <c r="A1444" s="23">
        <v>5185</v>
      </c>
      <c r="B1444" s="23">
        <v>5185</v>
      </c>
      <c r="C1444" s="3">
        <v>41249</v>
      </c>
      <c r="D1444" s="3">
        <v>41302</v>
      </c>
      <c r="E1444" s="23" t="s">
        <v>1321</v>
      </c>
      <c r="F1444" s="23" t="s">
        <v>1322</v>
      </c>
      <c r="G1444" s="23" t="s">
        <v>12339</v>
      </c>
      <c r="H1444" s="23" t="s">
        <v>15854</v>
      </c>
      <c r="I1444" s="23">
        <v>41304</v>
      </c>
      <c r="J1444" s="23" t="s">
        <v>12350</v>
      </c>
      <c r="K1444" s="23" t="s">
        <v>14751</v>
      </c>
      <c r="L1444" s="23" t="s">
        <v>12341</v>
      </c>
      <c r="M1444" s="23" t="s">
        <v>12351</v>
      </c>
      <c r="N1444" s="23" t="s">
        <v>15855</v>
      </c>
      <c r="O1444" s="23" t="s">
        <v>5381</v>
      </c>
      <c r="P1444" s="23">
        <v>41345</v>
      </c>
      <c r="Q1444" s="37" t="s">
        <v>14821</v>
      </c>
      <c r="R1444" s="23" t="s">
        <v>15856</v>
      </c>
      <c r="S1444" s="23" t="s">
        <v>12352</v>
      </c>
      <c r="T1444" s="37" t="s">
        <v>15024</v>
      </c>
      <c r="U1444" s="37" t="s">
        <v>15116</v>
      </c>
      <c r="V1444" s="237">
        <v>19</v>
      </c>
      <c r="W1444" s="23">
        <v>58</v>
      </c>
      <c r="X1444" s="23">
        <v>52</v>
      </c>
      <c r="Y1444" s="23">
        <v>44</v>
      </c>
      <c r="Z1444" s="23">
        <v>4</v>
      </c>
      <c r="AA1444" s="23">
        <v>0</v>
      </c>
      <c r="AC1444" s="26" t="str">
        <f t="shared" si="44"/>
        <v>19º58'52''</v>
      </c>
      <c r="AD1444" s="26" t="str">
        <f t="shared" si="45"/>
        <v>44º4'0''</v>
      </c>
    </row>
    <row r="1445" spans="1:30" ht="18" customHeight="1">
      <c r="A1445" s="23">
        <v>5184</v>
      </c>
      <c r="B1445" s="23">
        <v>5184</v>
      </c>
      <c r="C1445" s="3">
        <v>41249</v>
      </c>
      <c r="D1445" s="3">
        <v>41304</v>
      </c>
      <c r="E1445" s="23" t="s">
        <v>1321</v>
      </c>
      <c r="F1445" s="23" t="s">
        <v>1322</v>
      </c>
      <c r="G1445" s="23" t="s">
        <v>12339</v>
      </c>
      <c r="H1445" s="23" t="s">
        <v>16007</v>
      </c>
      <c r="I1445" s="23">
        <v>41302</v>
      </c>
      <c r="J1445" s="23" t="s">
        <v>14752</v>
      </c>
      <c r="K1445" s="23" t="s">
        <v>12353</v>
      </c>
      <c r="L1445" s="23" t="s">
        <v>12341</v>
      </c>
      <c r="M1445" s="23" t="s">
        <v>12354</v>
      </c>
      <c r="N1445" s="23" t="s">
        <v>16008</v>
      </c>
      <c r="O1445" s="23" t="s">
        <v>15973</v>
      </c>
      <c r="P1445" s="23">
        <v>41354</v>
      </c>
      <c r="Q1445" s="37" t="s">
        <v>14822</v>
      </c>
      <c r="R1445" s="23" t="s">
        <v>16009</v>
      </c>
      <c r="S1445" s="23" t="s">
        <v>12355</v>
      </c>
      <c r="T1445" s="37" t="s">
        <v>15024</v>
      </c>
      <c r="U1445" s="37" t="s">
        <v>15116</v>
      </c>
      <c r="V1445" s="237">
        <v>19</v>
      </c>
      <c r="W1445" s="23">
        <v>59</v>
      </c>
      <c r="X1445" s="23">
        <v>25</v>
      </c>
      <c r="Y1445" s="23">
        <v>44</v>
      </c>
      <c r="Z1445" s="23">
        <v>5</v>
      </c>
      <c r="AA1445" s="23">
        <v>17</v>
      </c>
      <c r="AC1445" s="26" t="str">
        <f t="shared" si="44"/>
        <v>19º59'25''</v>
      </c>
      <c r="AD1445" s="26" t="str">
        <f t="shared" si="45"/>
        <v>44º5'17''</v>
      </c>
    </row>
    <row r="1446" spans="1:30" ht="18" customHeight="1">
      <c r="A1446" s="23">
        <v>5183</v>
      </c>
      <c r="B1446" s="23">
        <v>5183</v>
      </c>
      <c r="C1446" s="3">
        <v>41249</v>
      </c>
      <c r="D1446" s="3">
        <v>41307</v>
      </c>
      <c r="E1446" s="23" t="s">
        <v>1321</v>
      </c>
      <c r="F1446" s="23" t="s">
        <v>1322</v>
      </c>
      <c r="G1446" s="23" t="s">
        <v>12339</v>
      </c>
      <c r="H1446" s="23" t="s">
        <v>15915</v>
      </c>
      <c r="I1446" s="23">
        <v>41310</v>
      </c>
      <c r="J1446" s="23" t="s">
        <v>12356</v>
      </c>
      <c r="K1446" s="23" t="s">
        <v>14956</v>
      </c>
      <c r="L1446" s="23" t="s">
        <v>12341</v>
      </c>
      <c r="M1446" s="23" t="s">
        <v>12357</v>
      </c>
      <c r="N1446" s="23" t="s">
        <v>16010</v>
      </c>
      <c r="O1446" s="23" t="s">
        <v>7530</v>
      </c>
      <c r="P1446" s="23">
        <v>41352</v>
      </c>
      <c r="Q1446" s="37" t="s">
        <v>14957</v>
      </c>
      <c r="R1446" s="23" t="s">
        <v>15916</v>
      </c>
      <c r="S1446" s="23" t="s">
        <v>12358</v>
      </c>
      <c r="T1446" s="37" t="s">
        <v>15024</v>
      </c>
      <c r="U1446" s="37" t="s">
        <v>15234</v>
      </c>
      <c r="V1446" s="237">
        <v>20</v>
      </c>
      <c r="W1446" s="23">
        <v>0</v>
      </c>
      <c r="X1446" s="23">
        <v>93</v>
      </c>
      <c r="Y1446" s="23">
        <v>44</v>
      </c>
      <c r="Z1446" s="23">
        <v>5</v>
      </c>
      <c r="AA1446" s="23">
        <v>92</v>
      </c>
      <c r="AC1446" s="26" t="str">
        <f t="shared" si="44"/>
        <v>20º0'93''</v>
      </c>
      <c r="AD1446" s="26" t="str">
        <f t="shared" si="45"/>
        <v>44º5'92''</v>
      </c>
    </row>
    <row r="1447" spans="1:30" ht="18" customHeight="1">
      <c r="A1447" s="23">
        <v>5182</v>
      </c>
      <c r="B1447" s="23">
        <v>5182</v>
      </c>
      <c r="C1447" s="3">
        <v>41249</v>
      </c>
      <c r="D1447" s="3">
        <v>41294</v>
      </c>
      <c r="E1447" s="23" t="s">
        <v>1321</v>
      </c>
      <c r="F1447" s="23" t="s">
        <v>1322</v>
      </c>
      <c r="G1447" s="23" t="s">
        <v>12339</v>
      </c>
      <c r="H1447" s="23" t="s">
        <v>15857</v>
      </c>
      <c r="I1447" s="23">
        <v>41302</v>
      </c>
      <c r="J1447" s="23" t="s">
        <v>12359</v>
      </c>
      <c r="K1447" s="23" t="s">
        <v>14774</v>
      </c>
      <c r="L1447" s="23" t="s">
        <v>12341</v>
      </c>
      <c r="M1447" s="23" t="s">
        <v>12360</v>
      </c>
      <c r="N1447" s="23" t="s">
        <v>15858</v>
      </c>
      <c r="O1447" s="23" t="s">
        <v>5381</v>
      </c>
      <c r="P1447" s="23">
        <v>41345</v>
      </c>
      <c r="Q1447" s="37" t="s">
        <v>458</v>
      </c>
      <c r="R1447" s="23" t="s">
        <v>15859</v>
      </c>
      <c r="S1447" s="23" t="s">
        <v>12361</v>
      </c>
      <c r="T1447" s="37" t="s">
        <v>15024</v>
      </c>
      <c r="U1447" s="37" t="s">
        <v>15234</v>
      </c>
      <c r="V1447" s="237">
        <v>19</v>
      </c>
      <c r="W1447" s="23">
        <v>32</v>
      </c>
      <c r="X1447" s="23">
        <v>97</v>
      </c>
      <c r="Y1447" s="23">
        <v>44</v>
      </c>
      <c r="Z1447" s="23">
        <v>46</v>
      </c>
      <c r="AA1447" s="23">
        <v>98</v>
      </c>
      <c r="AC1447" s="26" t="str">
        <f t="shared" si="44"/>
        <v>19º32'97''</v>
      </c>
      <c r="AD1447" s="26" t="str">
        <f t="shared" si="45"/>
        <v>44º46'98''</v>
      </c>
    </row>
    <row r="1448" spans="1:30" ht="18" customHeight="1">
      <c r="A1448" s="23">
        <v>5181</v>
      </c>
      <c r="B1448" s="23">
        <v>5181</v>
      </c>
      <c r="C1448" s="3">
        <v>41249</v>
      </c>
      <c r="D1448" s="3">
        <v>41307</v>
      </c>
      <c r="E1448" s="23" t="s">
        <v>1321</v>
      </c>
      <c r="F1448" s="23" t="s">
        <v>1322</v>
      </c>
      <c r="G1448" s="23" t="s">
        <v>12339</v>
      </c>
      <c r="H1448" s="23" t="s">
        <v>15860</v>
      </c>
      <c r="I1448" s="23">
        <v>41304</v>
      </c>
      <c r="J1448" s="23" t="s">
        <v>12362</v>
      </c>
      <c r="K1448" s="23" t="s">
        <v>14823</v>
      </c>
      <c r="L1448" s="23" t="s">
        <v>12341</v>
      </c>
      <c r="M1448" s="23" t="s">
        <v>12363</v>
      </c>
      <c r="N1448" s="23" t="s">
        <v>15861</v>
      </c>
      <c r="O1448" s="23" t="s">
        <v>5381</v>
      </c>
      <c r="P1448" s="23">
        <v>41345</v>
      </c>
      <c r="Q1448" s="37" t="s">
        <v>14824</v>
      </c>
      <c r="R1448" s="23" t="s">
        <v>15862</v>
      </c>
      <c r="S1448" s="23" t="s">
        <v>12364</v>
      </c>
      <c r="T1448" s="37" t="s">
        <v>15024</v>
      </c>
      <c r="U1448" s="37" t="s">
        <v>15116</v>
      </c>
      <c r="V1448" s="237">
        <v>20</v>
      </c>
      <c r="W1448" s="23">
        <v>1</v>
      </c>
      <c r="X1448" s="23">
        <v>77</v>
      </c>
      <c r="Y1448" s="23">
        <v>44</v>
      </c>
      <c r="Z1448" s="23">
        <v>2</v>
      </c>
      <c r="AA1448" s="23">
        <v>30</v>
      </c>
      <c r="AC1448" s="26" t="str">
        <f t="shared" si="44"/>
        <v>20º1'77''</v>
      </c>
      <c r="AD1448" s="26" t="str">
        <f t="shared" si="45"/>
        <v>44º2'30''</v>
      </c>
    </row>
    <row r="1449" spans="1:30" ht="18" customHeight="1">
      <c r="A1449" s="23">
        <v>5180</v>
      </c>
      <c r="B1449" s="23">
        <v>5180</v>
      </c>
      <c r="C1449" s="3">
        <v>41249</v>
      </c>
      <c r="D1449" s="3">
        <v>41294</v>
      </c>
      <c r="E1449" s="23" t="s">
        <v>1321</v>
      </c>
      <c r="F1449" s="23" t="s">
        <v>1322</v>
      </c>
      <c r="G1449" s="23" t="s">
        <v>12339</v>
      </c>
      <c r="H1449" s="23" t="s">
        <v>15787</v>
      </c>
      <c r="I1449" s="23">
        <v>41298</v>
      </c>
      <c r="J1449" s="23" t="s">
        <v>12365</v>
      </c>
      <c r="K1449" s="23" t="s">
        <v>12366</v>
      </c>
      <c r="L1449" s="23" t="s">
        <v>12341</v>
      </c>
      <c r="M1449" s="23" t="s">
        <v>12367</v>
      </c>
      <c r="N1449" s="23" t="s">
        <v>15863</v>
      </c>
      <c r="O1449" s="23" t="s">
        <v>5381</v>
      </c>
      <c r="P1449" s="23">
        <v>41341</v>
      </c>
      <c r="Q1449" s="37" t="s">
        <v>458</v>
      </c>
      <c r="R1449" s="23" t="s">
        <v>15788</v>
      </c>
      <c r="S1449" s="23" t="s">
        <v>12368</v>
      </c>
      <c r="T1449" s="37" t="s">
        <v>15024</v>
      </c>
      <c r="U1449" s="37" t="s">
        <v>15116</v>
      </c>
      <c r="V1449" s="237">
        <v>20</v>
      </c>
      <c r="W1449" s="23">
        <v>1</v>
      </c>
      <c r="X1449" s="23">
        <v>55</v>
      </c>
      <c r="Y1449" s="23">
        <v>44</v>
      </c>
      <c r="Z1449" s="23">
        <v>4</v>
      </c>
      <c r="AA1449" s="23">
        <v>0</v>
      </c>
      <c r="AC1449" s="26" t="str">
        <f t="shared" si="44"/>
        <v>20º1'55''</v>
      </c>
      <c r="AD1449" s="26" t="str">
        <f t="shared" si="45"/>
        <v>44º4'0''</v>
      </c>
    </row>
    <row r="1450" spans="1:30" ht="18" customHeight="1">
      <c r="A1450" s="23">
        <v>5179</v>
      </c>
      <c r="B1450" s="23">
        <v>5179</v>
      </c>
      <c r="C1450" s="3">
        <v>41249</v>
      </c>
      <c r="D1450" s="3">
        <v>41351</v>
      </c>
      <c r="E1450" s="23" t="s">
        <v>1321</v>
      </c>
      <c r="F1450" s="23" t="s">
        <v>1322</v>
      </c>
      <c r="G1450" s="23" t="s">
        <v>12339</v>
      </c>
      <c r="H1450" s="23" t="s">
        <v>15917</v>
      </c>
      <c r="I1450" s="23">
        <v>41310</v>
      </c>
      <c r="J1450" s="23" t="s">
        <v>12369</v>
      </c>
      <c r="K1450" s="23" t="s">
        <v>14958</v>
      </c>
      <c r="L1450" s="23" t="s">
        <v>12341</v>
      </c>
      <c r="M1450" s="23" t="s">
        <v>12370</v>
      </c>
      <c r="N1450" s="23" t="s">
        <v>15918</v>
      </c>
      <c r="O1450" s="23" t="s">
        <v>5381</v>
      </c>
      <c r="P1450" s="23">
        <v>41351</v>
      </c>
      <c r="Q1450" s="37" t="s">
        <v>15470</v>
      </c>
      <c r="R1450" s="23" t="s">
        <v>15919</v>
      </c>
      <c r="S1450" s="23" t="s">
        <v>12371</v>
      </c>
      <c r="T1450" s="37" t="s">
        <v>15024</v>
      </c>
      <c r="U1450" s="37" t="s">
        <v>15116</v>
      </c>
      <c r="V1450" s="237">
        <v>20</v>
      </c>
      <c r="W1450" s="23">
        <v>1</v>
      </c>
      <c r="X1450" s="23">
        <v>10</v>
      </c>
      <c r="Y1450" s="23">
        <v>44</v>
      </c>
      <c r="Z1450" s="23">
        <v>4</v>
      </c>
      <c r="AA1450" s="23">
        <v>8</v>
      </c>
      <c r="AC1450" s="26" t="str">
        <f t="shared" si="44"/>
        <v>20º1'10''</v>
      </c>
      <c r="AD1450" s="26" t="str">
        <f t="shared" si="45"/>
        <v>44º4'8''</v>
      </c>
    </row>
    <row r="1451" spans="1:30" ht="18" customHeight="1">
      <c r="A1451" s="23">
        <v>5178</v>
      </c>
      <c r="B1451" s="23">
        <v>5178</v>
      </c>
      <c r="C1451" s="3">
        <v>41249</v>
      </c>
      <c r="D1451" s="3">
        <v>41303</v>
      </c>
      <c r="E1451" s="23" t="s">
        <v>1321</v>
      </c>
      <c r="F1451" s="23" t="s">
        <v>1322</v>
      </c>
      <c r="G1451" s="23" t="s">
        <v>12339</v>
      </c>
      <c r="H1451" s="23" t="s">
        <v>15789</v>
      </c>
      <c r="I1451" s="23">
        <v>41302</v>
      </c>
      <c r="J1451" s="23" t="s">
        <v>14753</v>
      </c>
      <c r="K1451" s="23" t="s">
        <v>12373</v>
      </c>
      <c r="L1451" s="23" t="s">
        <v>12341</v>
      </c>
      <c r="M1451" s="23" t="s">
        <v>12374</v>
      </c>
      <c r="N1451" s="23" t="s">
        <v>15790</v>
      </c>
      <c r="O1451" s="23" t="s">
        <v>5381</v>
      </c>
      <c r="P1451" s="23">
        <v>41344</v>
      </c>
      <c r="Q1451" s="37" t="s">
        <v>14316</v>
      </c>
      <c r="R1451" s="23" t="s">
        <v>15791</v>
      </c>
      <c r="S1451" s="23" t="s">
        <v>12375</v>
      </c>
      <c r="T1451" s="37" t="s">
        <v>15024</v>
      </c>
      <c r="U1451" s="37" t="s">
        <v>15116</v>
      </c>
      <c r="V1451" s="237">
        <v>20</v>
      </c>
      <c r="W1451">
        <v>1</v>
      </c>
      <c r="X1451">
        <v>12</v>
      </c>
      <c r="Y1451">
        <v>44</v>
      </c>
      <c r="Z1451">
        <v>3</v>
      </c>
      <c r="AA1451">
        <v>23</v>
      </c>
      <c r="AC1451" s="26" t="str">
        <f t="shared" si="44"/>
        <v>20º1'12''</v>
      </c>
      <c r="AD1451" s="26" t="str">
        <f t="shared" si="45"/>
        <v>44º3'23''</v>
      </c>
    </row>
    <row r="1452" spans="1:30" ht="18" customHeight="1">
      <c r="A1452" s="23">
        <v>5177</v>
      </c>
      <c r="B1452" s="23">
        <v>5177</v>
      </c>
      <c r="C1452" s="3">
        <v>41249</v>
      </c>
      <c r="D1452" s="3">
        <v>41294</v>
      </c>
      <c r="E1452" s="23" t="s">
        <v>1321</v>
      </c>
      <c r="F1452" s="23" t="s">
        <v>1322</v>
      </c>
      <c r="G1452" s="23" t="s">
        <v>12376</v>
      </c>
      <c r="H1452" s="23" t="s">
        <v>16103</v>
      </c>
      <c r="I1452" s="23">
        <v>41366</v>
      </c>
      <c r="J1452" s="23" t="s">
        <v>12377</v>
      </c>
      <c r="K1452" s="23" t="s">
        <v>12378</v>
      </c>
      <c r="L1452" s="23" t="s">
        <v>12379</v>
      </c>
      <c r="M1452" s="23" t="s">
        <v>12380</v>
      </c>
      <c r="N1452" s="23" t="s">
        <v>16166</v>
      </c>
      <c r="O1452" s="23" t="s">
        <v>11656</v>
      </c>
      <c r="P1452" s="23">
        <v>41366</v>
      </c>
      <c r="Q1452" s="37" t="s">
        <v>458</v>
      </c>
      <c r="R1452" s="23" t="s">
        <v>16104</v>
      </c>
      <c r="S1452" s="23" t="s">
        <v>12381</v>
      </c>
      <c r="T1452" s="37" t="s">
        <v>15024</v>
      </c>
      <c r="U1452" s="37" t="s">
        <v>16167</v>
      </c>
      <c r="V1452" s="237">
        <v>14</v>
      </c>
      <c r="W1452" s="23">
        <v>54</v>
      </c>
      <c r="X1452" s="23">
        <v>17</v>
      </c>
      <c r="Y1452" s="23">
        <v>43</v>
      </c>
      <c r="Z1452" s="23">
        <v>6</v>
      </c>
      <c r="AA1452" s="23">
        <v>70</v>
      </c>
      <c r="AC1452" s="26" t="str">
        <f t="shared" si="44"/>
        <v>14º54'17''</v>
      </c>
      <c r="AD1452" s="26" t="str">
        <f t="shared" si="45"/>
        <v>43º6'70''</v>
      </c>
    </row>
    <row r="1453" spans="1:30" ht="18" customHeight="1">
      <c r="A1453" s="23">
        <v>5176</v>
      </c>
      <c r="B1453" s="23">
        <v>5176</v>
      </c>
      <c r="C1453" s="3">
        <v>41249</v>
      </c>
      <c r="D1453" s="3">
        <v>41294</v>
      </c>
      <c r="E1453" s="23" t="s">
        <v>1321</v>
      </c>
      <c r="F1453" s="23" t="s">
        <v>1322</v>
      </c>
      <c r="G1453" s="23" t="s">
        <v>12376</v>
      </c>
      <c r="H1453" s="23" t="s">
        <v>16059</v>
      </c>
      <c r="I1453" s="23">
        <v>41365</v>
      </c>
      <c r="J1453" s="23" t="s">
        <v>12377</v>
      </c>
      <c r="K1453" s="23" t="s">
        <v>12382</v>
      </c>
      <c r="L1453" s="23" t="s">
        <v>12379</v>
      </c>
      <c r="M1453" s="23" t="s">
        <v>12383</v>
      </c>
      <c r="N1453" s="23" t="s">
        <v>16105</v>
      </c>
      <c r="O1453" s="23" t="s">
        <v>1868</v>
      </c>
      <c r="P1453" s="23">
        <v>41366</v>
      </c>
      <c r="Q1453" s="37" t="s">
        <v>458</v>
      </c>
      <c r="R1453" s="23" t="s">
        <v>16060</v>
      </c>
      <c r="S1453" s="23" t="s">
        <v>12384</v>
      </c>
      <c r="T1453" s="37" t="s">
        <v>15024</v>
      </c>
      <c r="U1453" s="37" t="s">
        <v>15116</v>
      </c>
      <c r="V1453" s="237">
        <v>15</v>
      </c>
      <c r="W1453" s="23">
        <v>5</v>
      </c>
      <c r="X1453" s="23">
        <v>10</v>
      </c>
      <c r="Y1453" s="23">
        <v>43</v>
      </c>
      <c r="Z1453" s="23">
        <v>7</v>
      </c>
      <c r="AA1453" s="23">
        <v>15</v>
      </c>
      <c r="AC1453" s="26" t="str">
        <f t="shared" si="44"/>
        <v>15º5'10''</v>
      </c>
      <c r="AD1453" s="26" t="str">
        <f t="shared" si="45"/>
        <v>43º7'15''</v>
      </c>
    </row>
    <row r="1454" spans="1:30" ht="18" customHeight="1">
      <c r="A1454" s="23">
        <v>5167</v>
      </c>
      <c r="B1454" s="23">
        <v>5167</v>
      </c>
      <c r="C1454" s="3">
        <v>41249</v>
      </c>
      <c r="D1454" s="3">
        <v>41294</v>
      </c>
      <c r="E1454" s="23" t="s">
        <v>1321</v>
      </c>
      <c r="F1454" s="23" t="s">
        <v>14269</v>
      </c>
      <c r="G1454" s="23" t="s">
        <v>3117</v>
      </c>
      <c r="H1454" s="23" t="s">
        <v>15340</v>
      </c>
      <c r="I1454" s="23">
        <v>41310</v>
      </c>
      <c r="J1454" s="23" t="s">
        <v>12385</v>
      </c>
      <c r="K1454" s="23" t="s">
        <v>12386</v>
      </c>
      <c r="L1454" s="23" t="s">
        <v>12387</v>
      </c>
      <c r="M1454" s="23" t="s">
        <v>12388</v>
      </c>
      <c r="N1454" s="23" t="s">
        <v>15341</v>
      </c>
      <c r="O1454" s="23" t="s">
        <v>14773</v>
      </c>
      <c r="P1454" s="23">
        <v>41310</v>
      </c>
      <c r="Q1454" s="37" t="s">
        <v>458</v>
      </c>
      <c r="R1454" s="23" t="s">
        <v>15342</v>
      </c>
      <c r="S1454" s="23" t="s">
        <v>12389</v>
      </c>
      <c r="T1454" s="37" t="s">
        <v>4074</v>
      </c>
      <c r="U1454" s="37" t="s">
        <v>15035</v>
      </c>
      <c r="V1454" s="237">
        <v>22</v>
      </c>
      <c r="W1454">
        <v>23</v>
      </c>
      <c r="X1454">
        <v>6</v>
      </c>
      <c r="Y1454">
        <v>44</v>
      </c>
      <c r="Z1454">
        <v>57</v>
      </c>
      <c r="AA1454">
        <v>55</v>
      </c>
      <c r="AC1454" s="26" t="str">
        <f t="shared" si="44"/>
        <v>22º23'6''</v>
      </c>
      <c r="AD1454" s="26" t="str">
        <f t="shared" si="45"/>
        <v>44º57'55''</v>
      </c>
    </row>
    <row r="1455" spans="1:30" ht="18" customHeight="1">
      <c r="A1455" s="23">
        <v>5166</v>
      </c>
      <c r="B1455" s="23">
        <v>5166</v>
      </c>
      <c r="C1455" s="3">
        <v>41249</v>
      </c>
      <c r="D1455" s="3">
        <v>41294</v>
      </c>
      <c r="E1455" s="23" t="s">
        <v>1321</v>
      </c>
      <c r="F1455" s="23" t="s">
        <v>1322</v>
      </c>
      <c r="G1455" s="23" t="s">
        <v>8119</v>
      </c>
      <c r="H1455" s="23" t="s">
        <v>16011</v>
      </c>
      <c r="I1455" s="23">
        <v>41324</v>
      </c>
      <c r="J1455" s="23" t="s">
        <v>12390</v>
      </c>
      <c r="K1455" s="23" t="s">
        <v>12391</v>
      </c>
      <c r="L1455" s="23" t="s">
        <v>8122</v>
      </c>
      <c r="M1455" s="23" t="s">
        <v>12392</v>
      </c>
      <c r="N1455" s="23" t="s">
        <v>16061</v>
      </c>
      <c r="O1455" s="23" t="s">
        <v>4973</v>
      </c>
      <c r="P1455" s="23">
        <v>41360</v>
      </c>
      <c r="Q1455" s="37" t="s">
        <v>458</v>
      </c>
      <c r="R1455" s="23" t="s">
        <v>16012</v>
      </c>
      <c r="S1455" s="23" t="s">
        <v>12393</v>
      </c>
      <c r="T1455" s="37" t="s">
        <v>15024</v>
      </c>
      <c r="U1455" s="37" t="s">
        <v>16028</v>
      </c>
      <c r="V1455" s="237">
        <v>19</v>
      </c>
      <c r="W1455" s="23">
        <v>31</v>
      </c>
      <c r="X1455" s="23">
        <v>53</v>
      </c>
      <c r="Y1455" s="23">
        <v>43</v>
      </c>
      <c r="Z1455" s="23">
        <v>57</v>
      </c>
      <c r="AA1455" s="23">
        <v>57</v>
      </c>
      <c r="AC1455" s="26" t="str">
        <f t="shared" si="44"/>
        <v>19º31'53''</v>
      </c>
      <c r="AD1455" s="26" t="str">
        <f t="shared" si="45"/>
        <v>43º57'57''</v>
      </c>
    </row>
    <row r="1456" spans="1:30" ht="18" customHeight="1">
      <c r="A1456" s="23">
        <v>5165</v>
      </c>
      <c r="B1456" s="23">
        <v>5165</v>
      </c>
      <c r="C1456" s="3">
        <v>41249</v>
      </c>
      <c r="D1456" s="3">
        <v>41294</v>
      </c>
      <c r="E1456" s="23" t="s">
        <v>1321</v>
      </c>
      <c r="F1456" s="23" t="s">
        <v>1322</v>
      </c>
      <c r="G1456" s="23" t="s">
        <v>8119</v>
      </c>
      <c r="H1456" s="23" t="s">
        <v>15520</v>
      </c>
      <c r="I1456" s="23">
        <v>41324</v>
      </c>
      <c r="J1456" s="23" t="s">
        <v>12394</v>
      </c>
      <c r="K1456" s="23" t="s">
        <v>12395</v>
      </c>
      <c r="L1456" s="23" t="s">
        <v>8122</v>
      </c>
      <c r="M1456" s="23" t="s">
        <v>12396</v>
      </c>
      <c r="N1456" s="23" t="s">
        <v>15521</v>
      </c>
      <c r="O1456" s="23" t="s">
        <v>15491</v>
      </c>
      <c r="P1456" s="23">
        <v>41333</v>
      </c>
      <c r="Q1456" s="37" t="s">
        <v>458</v>
      </c>
      <c r="R1456" s="23" t="s">
        <v>15522</v>
      </c>
      <c r="S1456" s="23" t="s">
        <v>12397</v>
      </c>
      <c r="T1456" s="37" t="s">
        <v>15024</v>
      </c>
      <c r="U1456" s="37" t="s">
        <v>15207</v>
      </c>
      <c r="V1456" s="237">
        <v>19</v>
      </c>
      <c r="W1456">
        <v>41</v>
      </c>
      <c r="X1456">
        <v>48</v>
      </c>
      <c r="Y1456">
        <v>44</v>
      </c>
      <c r="Z1456">
        <v>3</v>
      </c>
      <c r="AA1456">
        <v>2</v>
      </c>
      <c r="AC1456" s="26" t="str">
        <f t="shared" si="44"/>
        <v>19º41'48''</v>
      </c>
      <c r="AD1456" s="26" t="str">
        <f t="shared" si="45"/>
        <v>44º3'2''</v>
      </c>
    </row>
    <row r="1457" spans="1:30" ht="18" customHeight="1">
      <c r="A1457" s="23">
        <v>5164</v>
      </c>
      <c r="B1457" s="23">
        <v>5164</v>
      </c>
      <c r="C1457" s="3">
        <v>41249</v>
      </c>
      <c r="D1457" s="3">
        <v>41294</v>
      </c>
      <c r="E1457" s="23" t="s">
        <v>1321</v>
      </c>
      <c r="F1457" s="23" t="s">
        <v>1322</v>
      </c>
      <c r="G1457" s="23" t="s">
        <v>8119</v>
      </c>
      <c r="H1457" s="23" t="s">
        <v>15594</v>
      </c>
      <c r="I1457" s="23">
        <v>41324</v>
      </c>
      <c r="J1457" s="23" t="s">
        <v>12398</v>
      </c>
      <c r="K1457" s="23" t="s">
        <v>12399</v>
      </c>
      <c r="L1457" s="23" t="s">
        <v>8122</v>
      </c>
      <c r="M1457" s="23" t="s">
        <v>12400</v>
      </c>
      <c r="N1457" s="23" t="s">
        <v>15595</v>
      </c>
      <c r="O1457" s="23" t="s">
        <v>15491</v>
      </c>
      <c r="P1457" s="23">
        <v>41332</v>
      </c>
      <c r="Q1457" s="37" t="s">
        <v>458</v>
      </c>
      <c r="R1457" s="23" t="s">
        <v>15596</v>
      </c>
      <c r="S1457" s="23" t="s">
        <v>12401</v>
      </c>
      <c r="T1457" s="37" t="s">
        <v>15024</v>
      </c>
      <c r="U1457" s="37" t="s">
        <v>15234</v>
      </c>
      <c r="V1457" s="237">
        <v>19</v>
      </c>
      <c r="W1457">
        <v>41</v>
      </c>
      <c r="X1457">
        <v>80</v>
      </c>
      <c r="Y1457">
        <v>44</v>
      </c>
      <c r="Z1457">
        <v>8</v>
      </c>
      <c r="AA1457">
        <v>3</v>
      </c>
      <c r="AC1457" s="26" t="str">
        <f t="shared" si="44"/>
        <v>19º41'80''</v>
      </c>
      <c r="AD1457" s="26" t="str">
        <f t="shared" si="45"/>
        <v>44º8'3''</v>
      </c>
    </row>
    <row r="1458" spans="1:30" ht="18" customHeight="1">
      <c r="A1458" s="23">
        <v>5163</v>
      </c>
      <c r="B1458" s="23">
        <v>5163</v>
      </c>
      <c r="C1458" s="3">
        <v>41249</v>
      </c>
      <c r="D1458" s="3">
        <v>41294</v>
      </c>
      <c r="E1458" s="23" t="s">
        <v>1330</v>
      </c>
      <c r="F1458" s="23" t="s">
        <v>1322</v>
      </c>
      <c r="G1458" s="23" t="s">
        <v>8119</v>
      </c>
      <c r="H1458" s="23" t="s">
        <v>458</v>
      </c>
      <c r="I1458" s="23" t="s">
        <v>458</v>
      </c>
      <c r="J1458" s="23" t="s">
        <v>12402</v>
      </c>
      <c r="K1458" s="23" t="s">
        <v>12403</v>
      </c>
      <c r="L1458" s="23" t="s">
        <v>8122</v>
      </c>
      <c r="M1458" s="23" t="s">
        <v>12404</v>
      </c>
      <c r="N1458" s="23" t="s">
        <v>458</v>
      </c>
      <c r="O1458" s="23" t="s">
        <v>458</v>
      </c>
      <c r="P1458" s="23" t="s">
        <v>458</v>
      </c>
      <c r="Q1458" s="37" t="s">
        <v>15681</v>
      </c>
      <c r="R1458" s="23" t="s">
        <v>458</v>
      </c>
      <c r="S1458" s="23" t="s">
        <v>12405</v>
      </c>
      <c r="T1458" s="37" t="s">
        <v>15024</v>
      </c>
      <c r="U1458" s="37" t="s">
        <v>458</v>
      </c>
      <c r="V1458" s="237" t="s">
        <v>458</v>
      </c>
      <c r="W1458" s="23" t="s">
        <v>458</v>
      </c>
      <c r="X1458" s="23" t="s">
        <v>458</v>
      </c>
      <c r="Y1458" s="23" t="s">
        <v>458</v>
      </c>
      <c r="Z1458" s="23" t="s">
        <v>458</v>
      </c>
      <c r="AA1458" s="23" t="s">
        <v>458</v>
      </c>
      <c r="AC1458" s="26" t="str">
        <f t="shared" si="44"/>
        <v>-º-'-''</v>
      </c>
      <c r="AD1458" s="26" t="str">
        <f t="shared" si="45"/>
        <v>-º-'-''</v>
      </c>
    </row>
    <row r="1459" spans="1:30" ht="18" customHeight="1">
      <c r="A1459" s="23">
        <v>5162</v>
      </c>
      <c r="B1459" s="23">
        <v>5162</v>
      </c>
      <c r="C1459" s="3">
        <v>41249</v>
      </c>
      <c r="D1459" s="3">
        <v>41337</v>
      </c>
      <c r="E1459" s="23" t="s">
        <v>1321</v>
      </c>
      <c r="F1459" s="23" t="s">
        <v>1322</v>
      </c>
      <c r="G1459" s="23" t="s">
        <v>8119</v>
      </c>
      <c r="H1459" s="23" t="s">
        <v>16168</v>
      </c>
      <c r="I1459" s="23">
        <v>41367</v>
      </c>
      <c r="J1459" s="23" t="s">
        <v>12406</v>
      </c>
      <c r="K1459" s="23" t="s">
        <v>12407</v>
      </c>
      <c r="L1459" s="23" t="s">
        <v>8122</v>
      </c>
      <c r="M1459" s="23" t="s">
        <v>12408</v>
      </c>
      <c r="N1459" s="23" t="s">
        <v>16235</v>
      </c>
      <c r="O1459" s="23" t="s">
        <v>8103</v>
      </c>
      <c r="P1459" s="23">
        <v>41369</v>
      </c>
      <c r="Q1459" s="37" t="s">
        <v>15682</v>
      </c>
      <c r="R1459" s="23" t="s">
        <v>16169</v>
      </c>
      <c r="S1459" s="23" t="s">
        <v>12409</v>
      </c>
      <c r="T1459" s="37" t="s">
        <v>15024</v>
      </c>
      <c r="U1459" s="37" t="s">
        <v>15116</v>
      </c>
      <c r="V1459" s="237">
        <v>19</v>
      </c>
      <c r="W1459" s="23">
        <v>32</v>
      </c>
      <c r="X1459" s="23">
        <v>97</v>
      </c>
      <c r="Y1459" s="23">
        <v>44</v>
      </c>
      <c r="Z1459" s="23">
        <v>46</v>
      </c>
      <c r="AA1459" s="23">
        <v>48</v>
      </c>
      <c r="AC1459" s="26" t="str">
        <f t="shared" si="44"/>
        <v>19º32'97''</v>
      </c>
      <c r="AD1459" s="26" t="str">
        <f t="shared" si="45"/>
        <v>44º46'48''</v>
      </c>
    </row>
    <row r="1460" spans="1:30" ht="18" customHeight="1">
      <c r="A1460" s="23">
        <v>5161</v>
      </c>
      <c r="B1460" s="23">
        <v>5161</v>
      </c>
      <c r="C1460" s="3">
        <v>41249</v>
      </c>
      <c r="D1460" s="3">
        <v>41330</v>
      </c>
      <c r="E1460" s="23" t="s">
        <v>1321</v>
      </c>
      <c r="F1460" s="23" t="s">
        <v>1322</v>
      </c>
      <c r="G1460" s="23" t="s">
        <v>8119</v>
      </c>
      <c r="H1460" s="23" t="s">
        <v>16106</v>
      </c>
      <c r="I1460" s="23">
        <v>41366</v>
      </c>
      <c r="J1460" s="23" t="s">
        <v>15683</v>
      </c>
      <c r="K1460" s="23" t="s">
        <v>12410</v>
      </c>
      <c r="L1460" s="23" t="s">
        <v>8122</v>
      </c>
      <c r="M1460" s="23" t="s">
        <v>12411</v>
      </c>
      <c r="N1460" s="23" t="s">
        <v>16170</v>
      </c>
      <c r="O1460" s="23" t="s">
        <v>8103</v>
      </c>
      <c r="P1460" s="23">
        <v>41367</v>
      </c>
      <c r="Q1460" s="37" t="s">
        <v>15684</v>
      </c>
      <c r="R1460" s="23" t="s">
        <v>16107</v>
      </c>
      <c r="S1460" s="23" t="s">
        <v>12412</v>
      </c>
      <c r="T1460" s="37" t="s">
        <v>15024</v>
      </c>
      <c r="U1460" s="37" t="s">
        <v>15155</v>
      </c>
      <c r="V1460" s="237">
        <v>19</v>
      </c>
      <c r="W1460" s="23">
        <v>36</v>
      </c>
      <c r="X1460" s="23">
        <v>44</v>
      </c>
      <c r="Y1460" s="23">
        <v>44</v>
      </c>
      <c r="Z1460" s="23">
        <v>2</v>
      </c>
      <c r="AA1460" s="23">
        <v>48</v>
      </c>
      <c r="AC1460" s="26" t="str">
        <f t="shared" si="44"/>
        <v>19º36'44''</v>
      </c>
      <c r="AD1460" s="26" t="str">
        <f t="shared" si="45"/>
        <v>44º2'48''</v>
      </c>
    </row>
    <row r="1461" spans="1:30" ht="18" customHeight="1">
      <c r="A1461" s="23">
        <v>5160</v>
      </c>
      <c r="B1461" s="23">
        <v>5160</v>
      </c>
      <c r="C1461" s="3">
        <v>41249</v>
      </c>
      <c r="D1461" s="3">
        <v>41337</v>
      </c>
      <c r="E1461" s="23" t="s">
        <v>1321</v>
      </c>
      <c r="F1461" s="23" t="s">
        <v>1322</v>
      </c>
      <c r="G1461" s="23" t="s">
        <v>8119</v>
      </c>
      <c r="H1461" s="23" t="s">
        <v>16171</v>
      </c>
      <c r="I1461" s="23">
        <v>41366</v>
      </c>
      <c r="J1461" s="23" t="s">
        <v>12413</v>
      </c>
      <c r="K1461" s="23" t="s">
        <v>12414</v>
      </c>
      <c r="L1461" s="23" t="s">
        <v>8122</v>
      </c>
      <c r="M1461" s="23" t="s">
        <v>12415</v>
      </c>
      <c r="N1461" s="23" t="s">
        <v>16172</v>
      </c>
      <c r="O1461" s="23" t="s">
        <v>16173</v>
      </c>
      <c r="P1461" s="23">
        <v>41367</v>
      </c>
      <c r="Q1461" s="37" t="s">
        <v>15685</v>
      </c>
      <c r="R1461" s="23" t="s">
        <v>16174</v>
      </c>
      <c r="S1461" s="23" t="s">
        <v>12416</v>
      </c>
      <c r="T1461" s="37" t="s">
        <v>15024</v>
      </c>
      <c r="U1461" s="37" t="s">
        <v>15155</v>
      </c>
      <c r="V1461" s="237">
        <v>19</v>
      </c>
      <c r="W1461" s="23">
        <v>32</v>
      </c>
      <c r="X1461" s="23">
        <v>97</v>
      </c>
      <c r="Y1461" s="23">
        <v>44</v>
      </c>
      <c r="Z1461" s="23">
        <v>46</v>
      </c>
      <c r="AA1461" s="23">
        <v>98</v>
      </c>
      <c r="AC1461" s="26" t="str">
        <f t="shared" si="44"/>
        <v>19º32'97''</v>
      </c>
      <c r="AD1461" s="26" t="str">
        <f t="shared" si="45"/>
        <v>44º46'98''</v>
      </c>
    </row>
    <row r="1462" spans="1:30" ht="18" customHeight="1">
      <c r="A1462" s="23">
        <v>5159</v>
      </c>
      <c r="B1462" s="23">
        <v>5159</v>
      </c>
      <c r="C1462" s="3">
        <v>41249</v>
      </c>
      <c r="D1462" s="3">
        <v>41337</v>
      </c>
      <c r="E1462" s="23" t="s">
        <v>1321</v>
      </c>
      <c r="F1462" s="23" t="s">
        <v>1322</v>
      </c>
      <c r="G1462" s="23" t="s">
        <v>8119</v>
      </c>
      <c r="H1462" s="23" t="s">
        <v>16062</v>
      </c>
      <c r="I1462" s="23">
        <v>41360</v>
      </c>
      <c r="J1462" s="23" t="s">
        <v>12417</v>
      </c>
      <c r="K1462" s="23" t="s">
        <v>12418</v>
      </c>
      <c r="L1462" s="23" t="s">
        <v>8122</v>
      </c>
      <c r="M1462" s="23" t="s">
        <v>12419</v>
      </c>
      <c r="N1462" s="23" t="s">
        <v>16063</v>
      </c>
      <c r="O1462" s="23" t="s">
        <v>16041</v>
      </c>
      <c r="P1462" s="23">
        <v>41365</v>
      </c>
      <c r="Q1462" s="37" t="s">
        <v>15686</v>
      </c>
      <c r="R1462" s="23" t="s">
        <v>16064</v>
      </c>
      <c r="S1462" s="23" t="s">
        <v>12420</v>
      </c>
      <c r="T1462" s="37" t="s">
        <v>15024</v>
      </c>
      <c r="U1462" s="37" t="s">
        <v>15593</v>
      </c>
      <c r="V1462" s="237">
        <v>19</v>
      </c>
      <c r="W1462" s="23">
        <v>37</v>
      </c>
      <c r="X1462" s="23">
        <v>92</v>
      </c>
      <c r="Y1462" s="23">
        <v>44</v>
      </c>
      <c r="Z1462" s="23">
        <v>2</v>
      </c>
      <c r="AA1462" s="23">
        <v>58</v>
      </c>
      <c r="AC1462" s="26" t="str">
        <f t="shared" si="44"/>
        <v>19º37'92''</v>
      </c>
      <c r="AD1462" s="26" t="str">
        <f t="shared" si="45"/>
        <v>44º2'58''</v>
      </c>
    </row>
    <row r="1463" spans="1:30" ht="18" customHeight="1">
      <c r="A1463" s="23">
        <v>5158</v>
      </c>
      <c r="B1463" s="23">
        <v>5158</v>
      </c>
      <c r="C1463" s="3">
        <v>41249</v>
      </c>
      <c r="D1463" s="3">
        <v>41337</v>
      </c>
      <c r="E1463" s="23" t="s">
        <v>1321</v>
      </c>
      <c r="F1463" s="23" t="s">
        <v>1322</v>
      </c>
      <c r="G1463" s="23" t="s">
        <v>8119</v>
      </c>
      <c r="H1463" s="23" t="s">
        <v>16108</v>
      </c>
      <c r="I1463" s="23">
        <v>41365</v>
      </c>
      <c r="J1463" s="23" t="s">
        <v>15687</v>
      </c>
      <c r="K1463" s="23" t="s">
        <v>12421</v>
      </c>
      <c r="L1463" s="23" t="s">
        <v>8122</v>
      </c>
      <c r="M1463" s="23" t="s">
        <v>12422</v>
      </c>
      <c r="N1463" s="23" t="s">
        <v>16109</v>
      </c>
      <c r="O1463" s="23" t="s">
        <v>16088</v>
      </c>
      <c r="P1463" s="23">
        <v>41366</v>
      </c>
      <c r="Q1463" s="37" t="s">
        <v>15688</v>
      </c>
      <c r="R1463" s="23" t="s">
        <v>16110</v>
      </c>
      <c r="S1463" s="23" t="s">
        <v>12423</v>
      </c>
      <c r="T1463" s="37" t="s">
        <v>15024</v>
      </c>
      <c r="U1463" s="37" t="s">
        <v>16028</v>
      </c>
      <c r="V1463" s="237">
        <v>19</v>
      </c>
      <c r="W1463" s="23">
        <v>37</v>
      </c>
      <c r="X1463" s="23">
        <v>55</v>
      </c>
      <c r="Y1463" s="23">
        <v>44</v>
      </c>
      <c r="Z1463" s="23">
        <v>2</v>
      </c>
      <c r="AA1463" s="23">
        <v>35</v>
      </c>
      <c r="AC1463" s="26" t="str">
        <f t="shared" si="44"/>
        <v>19º37'55''</v>
      </c>
      <c r="AD1463" s="26" t="str">
        <f t="shared" si="45"/>
        <v>44º2'35''</v>
      </c>
    </row>
    <row r="1464" spans="1:30" ht="18" customHeight="1">
      <c r="A1464" s="23">
        <v>5157</v>
      </c>
      <c r="B1464" s="23">
        <v>5157</v>
      </c>
      <c r="C1464" s="3">
        <v>41249</v>
      </c>
      <c r="D1464" s="3">
        <v>41294</v>
      </c>
      <c r="E1464" s="23" t="s">
        <v>1321</v>
      </c>
      <c r="F1464" s="23" t="s">
        <v>1322</v>
      </c>
      <c r="G1464" s="23" t="s">
        <v>8119</v>
      </c>
      <c r="H1464" s="23" t="s">
        <v>16065</v>
      </c>
      <c r="I1464" s="23">
        <v>41337</v>
      </c>
      <c r="J1464" s="23" t="s">
        <v>12424</v>
      </c>
      <c r="K1464" s="23" t="s">
        <v>12425</v>
      </c>
      <c r="L1464" s="23" t="s">
        <v>8122</v>
      </c>
      <c r="M1464" s="23" t="s">
        <v>12422</v>
      </c>
      <c r="N1464" s="23" t="s">
        <v>16111</v>
      </c>
      <c r="O1464" s="23" t="s">
        <v>4973</v>
      </c>
      <c r="P1464" s="23">
        <v>41366</v>
      </c>
      <c r="Q1464" s="37" t="s">
        <v>458</v>
      </c>
      <c r="R1464" s="23" t="s">
        <v>16066</v>
      </c>
      <c r="S1464" s="23" t="s">
        <v>12426</v>
      </c>
      <c r="T1464" s="37" t="s">
        <v>15024</v>
      </c>
      <c r="U1464" s="37" t="s">
        <v>15116</v>
      </c>
      <c r="V1464" s="237">
        <v>19</v>
      </c>
      <c r="W1464" s="23">
        <v>34</v>
      </c>
      <c r="X1464" s="23">
        <v>5</v>
      </c>
      <c r="Y1464" s="23">
        <v>44</v>
      </c>
      <c r="Z1464" s="23">
        <v>2</v>
      </c>
      <c r="AA1464" s="23">
        <v>13</v>
      </c>
      <c r="AC1464" s="26" t="str">
        <f t="shared" si="44"/>
        <v>19º34'5''</v>
      </c>
      <c r="AD1464" s="26" t="str">
        <f t="shared" si="45"/>
        <v>44º2'13''</v>
      </c>
    </row>
    <row r="1465" spans="1:30" ht="18" customHeight="1">
      <c r="A1465" s="23">
        <v>5153</v>
      </c>
      <c r="B1465" s="23">
        <v>5153</v>
      </c>
      <c r="C1465" s="3">
        <v>41249</v>
      </c>
      <c r="D1465" s="3">
        <v>41294</v>
      </c>
      <c r="E1465" s="23" t="s">
        <v>1321</v>
      </c>
      <c r="F1465" s="23" t="s">
        <v>1322</v>
      </c>
      <c r="G1465" s="23" t="s">
        <v>1116</v>
      </c>
      <c r="H1465" s="23" t="s">
        <v>16271</v>
      </c>
      <c r="I1465" s="23">
        <v>41365</v>
      </c>
      <c r="J1465" s="23" t="s">
        <v>12427</v>
      </c>
      <c r="K1465" s="23" t="s">
        <v>12428</v>
      </c>
      <c r="L1465" s="23" t="s">
        <v>4498</v>
      </c>
      <c r="M1465" s="23" t="s">
        <v>12429</v>
      </c>
      <c r="N1465" s="23" t="s">
        <v>16272</v>
      </c>
      <c r="O1465" s="23" t="s">
        <v>7306</v>
      </c>
      <c r="P1465" s="23">
        <v>41374</v>
      </c>
      <c r="Q1465" s="37" t="s">
        <v>458</v>
      </c>
      <c r="R1465" s="23" t="s">
        <v>16273</v>
      </c>
      <c r="S1465" s="23" t="s">
        <v>12430</v>
      </c>
      <c r="T1465" s="37" t="s">
        <v>15024</v>
      </c>
      <c r="U1465" s="37" t="s">
        <v>16274</v>
      </c>
      <c r="V1465" s="237">
        <v>18</v>
      </c>
      <c r="W1465" s="23">
        <v>46</v>
      </c>
      <c r="X1465" s="23">
        <v>56</v>
      </c>
      <c r="Y1465" s="23">
        <v>42</v>
      </c>
      <c r="Z1465" s="23">
        <v>21</v>
      </c>
      <c r="AA1465" s="23">
        <v>58</v>
      </c>
      <c r="AC1465" s="26" t="str">
        <f t="shared" si="44"/>
        <v>18º46'56''</v>
      </c>
      <c r="AD1465" s="26" t="str">
        <f t="shared" si="45"/>
        <v>42º21'58''</v>
      </c>
    </row>
    <row r="1466" spans="1:30" ht="18" customHeight="1">
      <c r="A1466" s="23">
        <v>5137</v>
      </c>
      <c r="B1466" s="23">
        <v>5137</v>
      </c>
      <c r="C1466" s="3">
        <v>41249</v>
      </c>
      <c r="D1466" s="3">
        <v>41317</v>
      </c>
      <c r="E1466" s="23" t="s">
        <v>1321</v>
      </c>
      <c r="F1466" s="23" t="s">
        <v>1555</v>
      </c>
      <c r="G1466" s="23" t="s">
        <v>12431</v>
      </c>
      <c r="H1466" s="23" t="s">
        <v>16236</v>
      </c>
      <c r="I1466" s="23">
        <v>41313</v>
      </c>
      <c r="J1466" s="23" t="s">
        <v>12432</v>
      </c>
      <c r="K1466" s="23" t="s">
        <v>15437</v>
      </c>
      <c r="L1466" s="23" t="s">
        <v>12433</v>
      </c>
      <c r="M1466" s="23" t="s">
        <v>12434</v>
      </c>
      <c r="N1466" s="23" t="s">
        <v>16520</v>
      </c>
      <c r="O1466" s="23" t="s">
        <v>16490</v>
      </c>
      <c r="P1466" s="23">
        <v>41376</v>
      </c>
      <c r="Q1466" s="37" t="s">
        <v>14317</v>
      </c>
      <c r="R1466" s="23" t="s">
        <v>16237</v>
      </c>
      <c r="S1466" s="23" t="s">
        <v>12435</v>
      </c>
      <c r="T1466" s="37" t="s">
        <v>15024</v>
      </c>
      <c r="U1466" s="37" t="s">
        <v>16521</v>
      </c>
      <c r="V1466" s="237">
        <v>16</v>
      </c>
      <c r="W1466" s="23">
        <v>22</v>
      </c>
      <c r="X1466" s="23">
        <v>17</v>
      </c>
      <c r="Y1466" s="23">
        <v>40</v>
      </c>
      <c r="Z1466" s="23">
        <v>32</v>
      </c>
      <c r="AA1466" s="23">
        <v>10</v>
      </c>
      <c r="AC1466" s="26" t="str">
        <f t="shared" si="44"/>
        <v>16º22'17''</v>
      </c>
      <c r="AD1466" s="26" t="str">
        <f t="shared" si="45"/>
        <v>40º32'10''</v>
      </c>
    </row>
    <row r="1467" spans="1:30" ht="18" customHeight="1">
      <c r="A1467" s="23">
        <v>5136</v>
      </c>
      <c r="B1467" s="23">
        <v>5136</v>
      </c>
      <c r="C1467" s="3">
        <v>41249</v>
      </c>
      <c r="D1467" s="3">
        <v>41400</v>
      </c>
      <c r="E1467" s="23" t="s">
        <v>1469</v>
      </c>
      <c r="F1467" s="23" t="s">
        <v>1322</v>
      </c>
      <c r="G1467" s="23" t="s">
        <v>3052</v>
      </c>
      <c r="H1467" s="23" t="s">
        <v>458</v>
      </c>
      <c r="I1467" s="23" t="s">
        <v>458</v>
      </c>
      <c r="J1467" s="23" t="s">
        <v>12436</v>
      </c>
      <c r="K1467" s="23" t="s">
        <v>12437</v>
      </c>
      <c r="L1467" s="23" t="s">
        <v>4647</v>
      </c>
      <c r="M1467" s="23" t="s">
        <v>22063</v>
      </c>
      <c r="N1467" s="23" t="s">
        <v>458</v>
      </c>
      <c r="O1467" s="23" t="s">
        <v>458</v>
      </c>
      <c r="P1467" s="23" t="s">
        <v>458</v>
      </c>
      <c r="Q1467" s="37" t="s">
        <v>22064</v>
      </c>
      <c r="R1467" s="23" t="s">
        <v>458</v>
      </c>
      <c r="S1467" s="23" t="s">
        <v>12438</v>
      </c>
      <c r="T1467" s="37" t="s">
        <v>15024</v>
      </c>
      <c r="U1467" s="37" t="s">
        <v>458</v>
      </c>
      <c r="V1467" s="237" t="s">
        <v>458</v>
      </c>
      <c r="W1467" s="23" t="s">
        <v>458</v>
      </c>
      <c r="X1467" s="23" t="s">
        <v>458</v>
      </c>
      <c r="Y1467" s="23" t="s">
        <v>458</v>
      </c>
      <c r="Z1467" s="23" t="s">
        <v>458</v>
      </c>
      <c r="AA1467" s="23" t="s">
        <v>458</v>
      </c>
      <c r="AC1467" s="26" t="str">
        <f t="shared" si="44"/>
        <v>-º-'-''</v>
      </c>
      <c r="AD1467" s="26" t="str">
        <f t="shared" si="45"/>
        <v>-º-'-''</v>
      </c>
    </row>
    <row r="1468" spans="1:30" ht="18" customHeight="1">
      <c r="A1468" s="23">
        <v>5135</v>
      </c>
      <c r="B1468" s="23">
        <v>5135</v>
      </c>
      <c r="C1468" s="3">
        <v>41249</v>
      </c>
      <c r="D1468" s="3">
        <v>41405</v>
      </c>
      <c r="E1468" s="23" t="s">
        <v>1469</v>
      </c>
      <c r="F1468" s="23" t="s">
        <v>14269</v>
      </c>
      <c r="G1468" s="23" t="s">
        <v>12439</v>
      </c>
      <c r="H1468" s="23" t="s">
        <v>458</v>
      </c>
      <c r="I1468" s="23" t="s">
        <v>458</v>
      </c>
      <c r="J1468" s="23" t="s">
        <v>12440</v>
      </c>
      <c r="K1468" s="23" t="s">
        <v>22065</v>
      </c>
      <c r="L1468" s="23" t="s">
        <v>12441</v>
      </c>
      <c r="M1468" s="23" t="s">
        <v>22066</v>
      </c>
      <c r="N1468" s="23" t="s">
        <v>458</v>
      </c>
      <c r="O1468" s="23" t="s">
        <v>458</v>
      </c>
      <c r="P1468" s="23" t="s">
        <v>458</v>
      </c>
      <c r="Q1468" s="37" t="s">
        <v>22067</v>
      </c>
      <c r="R1468" s="23" t="s">
        <v>458</v>
      </c>
      <c r="S1468" s="23" t="s">
        <v>12442</v>
      </c>
      <c r="T1468" s="37" t="s">
        <v>15024</v>
      </c>
      <c r="U1468" s="37" t="s">
        <v>458</v>
      </c>
      <c r="V1468" s="237" t="s">
        <v>458</v>
      </c>
      <c r="W1468" s="23" t="s">
        <v>458</v>
      </c>
      <c r="X1468" s="23" t="s">
        <v>458</v>
      </c>
      <c r="Y1468" s="23" t="s">
        <v>458</v>
      </c>
      <c r="Z1468" s="23" t="s">
        <v>458</v>
      </c>
      <c r="AA1468" s="23" t="s">
        <v>458</v>
      </c>
      <c r="AC1468" s="26" t="str">
        <f t="shared" si="44"/>
        <v>-º-'-''</v>
      </c>
      <c r="AD1468" s="26" t="str">
        <f t="shared" si="45"/>
        <v>-º-'-''</v>
      </c>
    </row>
    <row r="1469" spans="1:30" ht="18" customHeight="1">
      <c r="A1469" s="23">
        <v>5134</v>
      </c>
      <c r="B1469" s="23">
        <v>5134</v>
      </c>
      <c r="C1469" s="3">
        <v>41249</v>
      </c>
      <c r="D1469" s="3">
        <v>41358</v>
      </c>
      <c r="E1469" s="23" t="s">
        <v>1469</v>
      </c>
      <c r="F1469" s="23" t="s">
        <v>1322</v>
      </c>
      <c r="G1469" s="23" t="s">
        <v>12443</v>
      </c>
      <c r="H1469" s="23" t="s">
        <v>458</v>
      </c>
      <c r="I1469" s="23" t="s">
        <v>458</v>
      </c>
      <c r="J1469" s="23" t="s">
        <v>12444</v>
      </c>
      <c r="K1469" s="23" t="s">
        <v>16238</v>
      </c>
      <c r="L1469" s="23" t="s">
        <v>12445</v>
      </c>
      <c r="M1469" s="23" t="s">
        <v>12446</v>
      </c>
      <c r="N1469" s="23" t="s">
        <v>458</v>
      </c>
      <c r="O1469" s="23" t="s">
        <v>458</v>
      </c>
      <c r="P1469" s="23" t="s">
        <v>458</v>
      </c>
      <c r="Q1469" s="37" t="s">
        <v>16239</v>
      </c>
      <c r="R1469" s="23" t="s">
        <v>458</v>
      </c>
      <c r="S1469" s="23" t="s">
        <v>12447</v>
      </c>
      <c r="T1469" s="37" t="s">
        <v>15024</v>
      </c>
      <c r="U1469" s="37" t="s">
        <v>458</v>
      </c>
      <c r="V1469" s="237" t="s">
        <v>458</v>
      </c>
      <c r="W1469" s="23" t="s">
        <v>458</v>
      </c>
      <c r="X1469" s="23" t="s">
        <v>458</v>
      </c>
      <c r="Y1469" s="23" t="s">
        <v>458</v>
      </c>
      <c r="Z1469" s="23" t="s">
        <v>458</v>
      </c>
      <c r="AA1469" s="23" t="s">
        <v>458</v>
      </c>
      <c r="AC1469" s="26" t="str">
        <f t="shared" si="44"/>
        <v>-º-'-''</v>
      </c>
      <c r="AD1469" s="26" t="str">
        <f t="shared" si="45"/>
        <v>-º-'-''</v>
      </c>
    </row>
    <row r="1470" spans="1:30" ht="18" customHeight="1">
      <c r="A1470" s="23">
        <v>5133</v>
      </c>
      <c r="B1470" s="23">
        <v>5133</v>
      </c>
      <c r="C1470" s="3">
        <v>41249</v>
      </c>
      <c r="D1470" s="3">
        <v>41316</v>
      </c>
      <c r="E1470" s="23" t="s">
        <v>1321</v>
      </c>
      <c r="F1470" s="23" t="s">
        <v>14269</v>
      </c>
      <c r="G1470" s="23" t="s">
        <v>12448</v>
      </c>
      <c r="H1470" s="23" t="s">
        <v>15438</v>
      </c>
      <c r="I1470" s="23">
        <v>41311</v>
      </c>
      <c r="J1470" s="23" t="s">
        <v>12449</v>
      </c>
      <c r="K1470" s="23" t="s">
        <v>12450</v>
      </c>
      <c r="L1470" s="23" t="s">
        <v>12451</v>
      </c>
      <c r="M1470" s="23" t="s">
        <v>12452</v>
      </c>
      <c r="N1470" s="23" t="s">
        <v>15439</v>
      </c>
      <c r="O1470" s="23" t="s">
        <v>14813</v>
      </c>
      <c r="P1470" s="23">
        <v>41312</v>
      </c>
      <c r="Q1470" s="37" t="s">
        <v>14318</v>
      </c>
      <c r="R1470" s="23" t="s">
        <v>15440</v>
      </c>
      <c r="S1470" s="23" t="s">
        <v>12453</v>
      </c>
      <c r="T1470" s="37" t="s">
        <v>15024</v>
      </c>
      <c r="U1470" s="37" t="s">
        <v>15116</v>
      </c>
      <c r="V1470" s="237">
        <v>27</v>
      </c>
      <c r="W1470">
        <v>7</v>
      </c>
      <c r="X1470">
        <v>16</v>
      </c>
      <c r="Y1470">
        <v>46</v>
      </c>
      <c r="Z1470">
        <v>25</v>
      </c>
      <c r="AA1470">
        <v>38</v>
      </c>
      <c r="AC1470" s="26" t="str">
        <f t="shared" si="44"/>
        <v>27º7'16''</v>
      </c>
      <c r="AD1470" s="26" t="str">
        <f t="shared" si="45"/>
        <v>46º25'38''</v>
      </c>
    </row>
    <row r="1471" spans="1:30" ht="18" customHeight="1">
      <c r="A1471" s="23">
        <v>5132</v>
      </c>
      <c r="B1471" s="23">
        <v>5132</v>
      </c>
      <c r="C1471" s="3">
        <v>41249</v>
      </c>
      <c r="D1471" s="3">
        <v>41392</v>
      </c>
      <c r="E1471" s="23" t="s">
        <v>1321</v>
      </c>
      <c r="F1471" s="23" t="s">
        <v>14269</v>
      </c>
      <c r="G1471" s="23" t="s">
        <v>12454</v>
      </c>
      <c r="H1471" s="23" t="s">
        <v>17769</v>
      </c>
      <c r="I1471" s="23">
        <v>41387</v>
      </c>
      <c r="J1471" s="23" t="s">
        <v>12455</v>
      </c>
      <c r="K1471" s="23" t="s">
        <v>12456</v>
      </c>
      <c r="L1471" s="23" t="s">
        <v>12457</v>
      </c>
      <c r="M1471" s="23" t="s">
        <v>12458</v>
      </c>
      <c r="N1471" s="23" t="s">
        <v>17770</v>
      </c>
      <c r="O1471" s="23" t="s">
        <v>458</v>
      </c>
      <c r="P1471" s="23">
        <v>41390</v>
      </c>
      <c r="Q1471" s="37" t="s">
        <v>14319</v>
      </c>
      <c r="R1471" s="23" t="s">
        <v>17771</v>
      </c>
      <c r="S1471" s="23" t="s">
        <v>12459</v>
      </c>
      <c r="T1471" s="37" t="s">
        <v>15024</v>
      </c>
      <c r="U1471" s="37" t="s">
        <v>16048</v>
      </c>
      <c r="V1471" s="237">
        <v>17</v>
      </c>
      <c r="W1471" s="23">
        <v>17</v>
      </c>
      <c r="X1471" s="23">
        <v>18</v>
      </c>
      <c r="Y1471" s="23">
        <v>43</v>
      </c>
      <c r="Z1471" s="23">
        <v>57</v>
      </c>
      <c r="AA1471" s="23">
        <v>5</v>
      </c>
      <c r="AC1471" s="26" t="str">
        <f t="shared" si="44"/>
        <v>17º17'18''</v>
      </c>
      <c r="AD1471" s="26" t="str">
        <f t="shared" si="45"/>
        <v>43º57'5''</v>
      </c>
    </row>
    <row r="1472" spans="1:30" ht="18" customHeight="1">
      <c r="A1472" s="23">
        <v>5131</v>
      </c>
      <c r="B1472" s="23">
        <v>5131</v>
      </c>
      <c r="C1472" s="3">
        <v>41249</v>
      </c>
      <c r="D1472" s="3">
        <v>41294</v>
      </c>
      <c r="E1472" s="23" t="s">
        <v>1330</v>
      </c>
      <c r="F1472" s="23" t="s">
        <v>14269</v>
      </c>
      <c r="G1472" s="23" t="s">
        <v>2747</v>
      </c>
      <c r="H1472" s="23" t="s">
        <v>458</v>
      </c>
      <c r="I1472" s="23" t="s">
        <v>458</v>
      </c>
      <c r="J1472" s="23" t="s">
        <v>12460</v>
      </c>
      <c r="K1472" s="23" t="s">
        <v>12461</v>
      </c>
      <c r="L1472" s="23" t="s">
        <v>4604</v>
      </c>
      <c r="M1472" s="23" t="s">
        <v>12462</v>
      </c>
      <c r="N1472" s="23" t="s">
        <v>458</v>
      </c>
      <c r="O1472" s="23" t="s">
        <v>458</v>
      </c>
      <c r="P1472" s="23" t="s">
        <v>458</v>
      </c>
      <c r="Q1472" s="37" t="s">
        <v>14320</v>
      </c>
      <c r="R1472" s="23" t="s">
        <v>458</v>
      </c>
      <c r="S1472" s="23" t="s">
        <v>12463</v>
      </c>
      <c r="T1472" s="37" t="s">
        <v>15024</v>
      </c>
      <c r="U1472" s="37" t="s">
        <v>458</v>
      </c>
      <c r="V1472" s="237" t="s">
        <v>458</v>
      </c>
      <c r="W1472" s="23" t="s">
        <v>458</v>
      </c>
      <c r="X1472" s="23" t="s">
        <v>458</v>
      </c>
      <c r="Y1472" s="23" t="s">
        <v>458</v>
      </c>
      <c r="Z1472" s="23" t="s">
        <v>458</v>
      </c>
      <c r="AA1472" s="23" t="s">
        <v>458</v>
      </c>
      <c r="AC1472" s="26" t="str">
        <f t="shared" si="44"/>
        <v>-º-'-''</v>
      </c>
      <c r="AD1472" s="26" t="str">
        <f t="shared" si="45"/>
        <v>-º-'-''</v>
      </c>
    </row>
    <row r="1473" spans="1:30" ht="18" customHeight="1">
      <c r="A1473" s="23">
        <v>5130</v>
      </c>
      <c r="B1473" s="23">
        <v>5130</v>
      </c>
      <c r="C1473" s="3">
        <v>41249</v>
      </c>
      <c r="D1473" s="3">
        <v>41294</v>
      </c>
      <c r="E1473" s="23" t="s">
        <v>1321</v>
      </c>
      <c r="F1473" s="23" t="s">
        <v>14269</v>
      </c>
      <c r="G1473" s="23" t="s">
        <v>2662</v>
      </c>
      <c r="H1473" s="23" t="s">
        <v>17275</v>
      </c>
      <c r="I1473" s="23">
        <v>41312</v>
      </c>
      <c r="J1473" s="23" t="s">
        <v>12464</v>
      </c>
      <c r="K1473" s="23" t="s">
        <v>12465</v>
      </c>
      <c r="L1473" s="23" t="s">
        <v>4602</v>
      </c>
      <c r="M1473" s="23" t="s">
        <v>12466</v>
      </c>
      <c r="N1473" s="23" t="s">
        <v>17276</v>
      </c>
      <c r="O1473" s="23" t="s">
        <v>14770</v>
      </c>
      <c r="P1473" s="23">
        <v>41381</v>
      </c>
      <c r="Q1473" s="37" t="s">
        <v>458</v>
      </c>
      <c r="R1473" s="23" t="s">
        <v>17277</v>
      </c>
      <c r="S1473" s="23" t="s">
        <v>12467</v>
      </c>
      <c r="T1473" s="37" t="s">
        <v>15024</v>
      </c>
      <c r="U1473" s="37" t="s">
        <v>15116</v>
      </c>
      <c r="V1473" s="237">
        <v>18</v>
      </c>
      <c r="W1473" s="23">
        <v>41</v>
      </c>
      <c r="X1473" s="23">
        <v>10</v>
      </c>
      <c r="Y1473" s="23">
        <v>49</v>
      </c>
      <c r="Z1473" s="23">
        <v>34</v>
      </c>
      <c r="AA1473" s="23">
        <v>45</v>
      </c>
      <c r="AC1473" s="26" t="str">
        <f t="shared" si="44"/>
        <v>18º41'10''</v>
      </c>
      <c r="AD1473" s="26" t="str">
        <f t="shared" si="45"/>
        <v>49º34'45''</v>
      </c>
    </row>
    <row r="1474" spans="1:30" ht="18" customHeight="1">
      <c r="A1474" s="23">
        <v>5129</v>
      </c>
      <c r="B1474" s="23">
        <v>5129</v>
      </c>
      <c r="C1474" s="3">
        <v>41249</v>
      </c>
      <c r="D1474" s="3">
        <v>41294</v>
      </c>
      <c r="E1474" s="23" t="s">
        <v>1321</v>
      </c>
      <c r="F1474" s="23" t="s">
        <v>14269</v>
      </c>
      <c r="G1474" s="23" t="s">
        <v>12468</v>
      </c>
      <c r="H1474" s="23" t="s">
        <v>14775</v>
      </c>
      <c r="I1474" s="23">
        <v>41302</v>
      </c>
      <c r="J1474" s="23" t="s">
        <v>12469</v>
      </c>
      <c r="K1474" s="23" t="s">
        <v>12470</v>
      </c>
      <c r="L1474" s="23" t="s">
        <v>12471</v>
      </c>
      <c r="M1474" s="23" t="s">
        <v>12472</v>
      </c>
      <c r="N1474" s="23" t="s">
        <v>14776</v>
      </c>
      <c r="O1474" s="23" t="s">
        <v>14770</v>
      </c>
      <c r="P1474" s="23">
        <v>41302</v>
      </c>
      <c r="Q1474" s="37" t="s">
        <v>458</v>
      </c>
      <c r="R1474" s="23" t="s">
        <v>14777</v>
      </c>
      <c r="S1474" s="23" t="s">
        <v>12473</v>
      </c>
      <c r="T1474" s="37" t="s">
        <v>15024</v>
      </c>
      <c r="U1474" s="37" t="s">
        <v>15116</v>
      </c>
      <c r="V1474" s="237">
        <v>22</v>
      </c>
      <c r="W1474">
        <v>44</v>
      </c>
      <c r="X1474">
        <v>32</v>
      </c>
      <c r="Y1474">
        <v>46</v>
      </c>
      <c r="Z1474">
        <v>22</v>
      </c>
      <c r="AA1474">
        <v>30</v>
      </c>
      <c r="AC1474" s="26" t="str">
        <f t="shared" si="44"/>
        <v>22º44'32''</v>
      </c>
      <c r="AD1474" s="26" t="str">
        <f t="shared" si="45"/>
        <v>46º22'30''</v>
      </c>
    </row>
    <row r="1475" spans="1:30" ht="18" customHeight="1">
      <c r="A1475" s="23">
        <v>5120</v>
      </c>
      <c r="B1475" s="23">
        <v>5120</v>
      </c>
      <c r="C1475" s="3">
        <v>41249</v>
      </c>
      <c r="D1475" s="3">
        <v>41310</v>
      </c>
      <c r="E1475" s="23" t="s">
        <v>1321</v>
      </c>
      <c r="F1475" s="23" t="s">
        <v>14269</v>
      </c>
      <c r="G1475" s="23" t="s">
        <v>12474</v>
      </c>
      <c r="H1475" s="23" t="s">
        <v>15597</v>
      </c>
      <c r="I1475" s="23">
        <v>41331</v>
      </c>
      <c r="J1475" s="23" t="s">
        <v>12475</v>
      </c>
      <c r="K1475" s="23" t="s">
        <v>14959</v>
      </c>
      <c r="L1475" s="23" t="s">
        <v>12476</v>
      </c>
      <c r="M1475" s="23" t="s">
        <v>12477</v>
      </c>
      <c r="N1475" s="23" t="s">
        <v>15598</v>
      </c>
      <c r="O1475" s="23" t="s">
        <v>13634</v>
      </c>
      <c r="P1475" s="23">
        <v>41332</v>
      </c>
      <c r="Q1475" s="37" t="s">
        <v>14960</v>
      </c>
      <c r="R1475" s="23" t="s">
        <v>15599</v>
      </c>
      <c r="S1475" s="23" t="s">
        <v>12478</v>
      </c>
      <c r="T1475" s="37" t="s">
        <v>15024</v>
      </c>
      <c r="U1475" s="37" t="s">
        <v>15043</v>
      </c>
      <c r="V1475" s="237">
        <v>21</v>
      </c>
      <c r="W1475">
        <v>41</v>
      </c>
      <c r="X1475">
        <v>44</v>
      </c>
      <c r="Y1475">
        <v>45</v>
      </c>
      <c r="Z1475">
        <v>15</v>
      </c>
      <c r="AA1475">
        <v>25</v>
      </c>
      <c r="AC1475" s="26" t="str">
        <f t="shared" ref="AC1475:AC1538" si="46">CONCATENATE(V1475,"º",W1475,"'",X1475,"''")</f>
        <v>21º41'44''</v>
      </c>
      <c r="AD1475" s="26" t="str">
        <f t="shared" ref="AD1475:AD1538" si="47">CONCATENATE(Y1475,"º",Z1475,"'",AA1475,"''")</f>
        <v>45º15'25''</v>
      </c>
    </row>
    <row r="1476" spans="1:30" ht="18" customHeight="1">
      <c r="A1476" s="23">
        <v>5119</v>
      </c>
      <c r="B1476" s="23">
        <v>5119</v>
      </c>
      <c r="C1476" s="3">
        <v>41249</v>
      </c>
      <c r="D1476" s="3">
        <v>41294</v>
      </c>
      <c r="E1476" s="23" t="s">
        <v>1321</v>
      </c>
      <c r="F1476" s="23" t="s">
        <v>14269</v>
      </c>
      <c r="G1476" s="23" t="s">
        <v>12474</v>
      </c>
      <c r="H1476" s="23" t="s">
        <v>14778</v>
      </c>
      <c r="I1476" s="23">
        <v>41302</v>
      </c>
      <c r="J1476" s="23" t="s">
        <v>12479</v>
      </c>
      <c r="K1476" s="23" t="s">
        <v>12480</v>
      </c>
      <c r="L1476" s="23" t="s">
        <v>12476</v>
      </c>
      <c r="M1476" s="23" t="s">
        <v>12481</v>
      </c>
      <c r="N1476" s="23" t="s">
        <v>14825</v>
      </c>
      <c r="O1476" s="23" t="s">
        <v>12144</v>
      </c>
      <c r="P1476" s="23">
        <v>41303</v>
      </c>
      <c r="Q1476" s="37" t="s">
        <v>458</v>
      </c>
      <c r="R1476" s="23" t="s">
        <v>14779</v>
      </c>
      <c r="S1476" s="23" t="s">
        <v>12482</v>
      </c>
      <c r="T1476" s="37" t="s">
        <v>15024</v>
      </c>
      <c r="U1476" s="37" t="s">
        <v>15116</v>
      </c>
      <c r="V1476" s="237">
        <v>21</v>
      </c>
      <c r="W1476">
        <v>41</v>
      </c>
      <c r="X1476">
        <v>51</v>
      </c>
      <c r="Y1476">
        <v>45</v>
      </c>
      <c r="Z1476">
        <v>15</v>
      </c>
      <c r="AA1476">
        <v>23</v>
      </c>
      <c r="AC1476" s="26" t="str">
        <f t="shared" si="46"/>
        <v>21º41'51''</v>
      </c>
      <c r="AD1476" s="26" t="str">
        <f t="shared" si="47"/>
        <v>45º15'23''</v>
      </c>
    </row>
    <row r="1477" spans="1:30" ht="18" customHeight="1">
      <c r="A1477" s="23">
        <v>5118</v>
      </c>
      <c r="B1477" s="23">
        <v>5118</v>
      </c>
      <c r="C1477" s="3">
        <v>41249</v>
      </c>
      <c r="D1477" s="3">
        <v>41294</v>
      </c>
      <c r="E1477" s="23" t="s">
        <v>1321</v>
      </c>
      <c r="F1477" s="23" t="s">
        <v>14269</v>
      </c>
      <c r="G1477" s="23" t="s">
        <v>12474</v>
      </c>
      <c r="H1477" s="23" t="s">
        <v>14321</v>
      </c>
      <c r="I1477" s="23">
        <v>41291</v>
      </c>
      <c r="J1477" s="23" t="s">
        <v>12483</v>
      </c>
      <c r="K1477" s="23" t="s">
        <v>12484</v>
      </c>
      <c r="L1477" s="23" t="s">
        <v>12476</v>
      </c>
      <c r="M1477" s="23" t="s">
        <v>12485</v>
      </c>
      <c r="N1477" s="23" t="s">
        <v>14322</v>
      </c>
      <c r="O1477" s="23" t="s">
        <v>12178</v>
      </c>
      <c r="P1477" s="23">
        <v>41291</v>
      </c>
      <c r="Q1477" s="37" t="s">
        <v>458</v>
      </c>
      <c r="R1477" s="23" t="s">
        <v>14323</v>
      </c>
      <c r="S1477" s="23" t="s">
        <v>12486</v>
      </c>
      <c r="T1477" s="37" t="s">
        <v>4074</v>
      </c>
      <c r="U1477" s="37" t="s">
        <v>15098</v>
      </c>
      <c r="V1477" s="237">
        <v>21</v>
      </c>
      <c r="W1477">
        <v>42</v>
      </c>
      <c r="X1477">
        <v>3</v>
      </c>
      <c r="Y1477">
        <v>45</v>
      </c>
      <c r="Z1477">
        <v>15</v>
      </c>
      <c r="AA1477">
        <v>38</v>
      </c>
      <c r="AC1477" s="26" t="str">
        <f t="shared" si="46"/>
        <v>21º42'3''</v>
      </c>
      <c r="AD1477" s="26" t="str">
        <f t="shared" si="47"/>
        <v>45º15'38''</v>
      </c>
    </row>
    <row r="1478" spans="1:30" ht="18" customHeight="1">
      <c r="A1478" s="23">
        <v>5117</v>
      </c>
      <c r="B1478" s="23">
        <v>5117</v>
      </c>
      <c r="C1478" s="3">
        <v>41249</v>
      </c>
      <c r="D1478" s="3">
        <v>41294</v>
      </c>
      <c r="E1478" s="23" t="s">
        <v>1321</v>
      </c>
      <c r="F1478" s="23" t="s">
        <v>14269</v>
      </c>
      <c r="G1478" s="23" t="s">
        <v>12474</v>
      </c>
      <c r="H1478" s="23" t="s">
        <v>14324</v>
      </c>
      <c r="I1478" s="23">
        <v>41291</v>
      </c>
      <c r="J1478" s="23" t="s">
        <v>12487</v>
      </c>
      <c r="K1478" s="23" t="s">
        <v>12488</v>
      </c>
      <c r="L1478" s="23" t="s">
        <v>12476</v>
      </c>
      <c r="M1478" s="23" t="s">
        <v>12489</v>
      </c>
      <c r="N1478" s="23" t="s">
        <v>14325</v>
      </c>
      <c r="O1478" s="23" t="s">
        <v>12144</v>
      </c>
      <c r="P1478" s="23">
        <v>41295</v>
      </c>
      <c r="Q1478" s="37" t="s">
        <v>458</v>
      </c>
      <c r="R1478" s="23" t="s">
        <v>14326</v>
      </c>
      <c r="S1478" s="23" t="s">
        <v>12490</v>
      </c>
      <c r="T1478" s="37" t="s">
        <v>15024</v>
      </c>
      <c r="U1478" s="37" t="s">
        <v>15116</v>
      </c>
      <c r="V1478" s="237">
        <v>21</v>
      </c>
      <c r="W1478">
        <v>41</v>
      </c>
      <c r="X1478">
        <v>82</v>
      </c>
      <c r="Y1478">
        <v>45</v>
      </c>
      <c r="Z1478">
        <v>15</v>
      </c>
      <c r="AA1478">
        <v>7</v>
      </c>
      <c r="AC1478" s="26" t="str">
        <f t="shared" si="46"/>
        <v>21º41'82''</v>
      </c>
      <c r="AD1478" s="26" t="str">
        <f t="shared" si="47"/>
        <v>45º15'7''</v>
      </c>
    </row>
    <row r="1479" spans="1:30" ht="18" customHeight="1">
      <c r="A1479" s="23">
        <v>5116</v>
      </c>
      <c r="B1479" s="23">
        <v>5116</v>
      </c>
      <c r="C1479" s="3">
        <v>41249</v>
      </c>
      <c r="D1479" s="3">
        <v>41294</v>
      </c>
      <c r="E1479" s="23" t="s">
        <v>1321</v>
      </c>
      <c r="F1479" s="23" t="s">
        <v>14269</v>
      </c>
      <c r="G1479" s="23" t="s">
        <v>12474</v>
      </c>
      <c r="H1479" s="23" t="s">
        <v>14342</v>
      </c>
      <c r="I1479" s="23">
        <v>41296</v>
      </c>
      <c r="J1479" s="23" t="s">
        <v>12491</v>
      </c>
      <c r="K1479" s="23" t="s">
        <v>12492</v>
      </c>
      <c r="L1479" s="23" t="s">
        <v>12476</v>
      </c>
      <c r="M1479" s="23" t="s">
        <v>12493</v>
      </c>
      <c r="N1479" s="23" t="s">
        <v>14343</v>
      </c>
      <c r="O1479" s="23" t="s">
        <v>12178</v>
      </c>
      <c r="P1479" s="23">
        <v>41297</v>
      </c>
      <c r="Q1479" s="37" t="s">
        <v>458</v>
      </c>
      <c r="R1479" s="23" t="s">
        <v>14344</v>
      </c>
      <c r="S1479" s="23" t="s">
        <v>12494</v>
      </c>
      <c r="T1479" s="37" t="s">
        <v>15024</v>
      </c>
      <c r="U1479" s="37" t="s">
        <v>15234</v>
      </c>
      <c r="V1479" s="237">
        <v>21</v>
      </c>
      <c r="W1479">
        <v>41</v>
      </c>
      <c r="X1479">
        <v>85</v>
      </c>
      <c r="Y1479">
        <v>45</v>
      </c>
      <c r="Z1479">
        <v>15</v>
      </c>
      <c r="AA1479">
        <v>18</v>
      </c>
      <c r="AC1479" s="26" t="str">
        <f t="shared" si="46"/>
        <v>21º41'85''</v>
      </c>
      <c r="AD1479" s="26" t="str">
        <f t="shared" si="47"/>
        <v>45º15'18''</v>
      </c>
    </row>
    <row r="1480" spans="1:30" ht="18" customHeight="1">
      <c r="A1480" s="23">
        <v>5114</v>
      </c>
      <c r="B1480" s="23">
        <v>5114</v>
      </c>
      <c r="C1480" s="3">
        <v>41249</v>
      </c>
      <c r="D1480" s="3">
        <v>41294</v>
      </c>
      <c r="E1480" s="23" t="s">
        <v>1321</v>
      </c>
      <c r="F1480" s="23" t="s">
        <v>14269</v>
      </c>
      <c r="G1480" s="23" t="s">
        <v>12474</v>
      </c>
      <c r="H1480" s="23" t="s">
        <v>14327</v>
      </c>
      <c r="I1480" s="23">
        <v>41292</v>
      </c>
      <c r="J1480" s="23" t="s">
        <v>12495</v>
      </c>
      <c r="K1480" s="23" t="s">
        <v>12496</v>
      </c>
      <c r="L1480" s="23" t="s">
        <v>12476</v>
      </c>
      <c r="M1480" s="23" t="s">
        <v>12497</v>
      </c>
      <c r="N1480" s="23" t="s">
        <v>14328</v>
      </c>
      <c r="O1480" s="23" t="s">
        <v>12178</v>
      </c>
      <c r="P1480" s="23">
        <v>41295</v>
      </c>
      <c r="Q1480" s="37" t="s">
        <v>458</v>
      </c>
      <c r="R1480" s="23" t="s">
        <v>14329</v>
      </c>
      <c r="S1480" s="23" t="s">
        <v>12498</v>
      </c>
      <c r="T1480" s="37" t="s">
        <v>15024</v>
      </c>
      <c r="U1480" s="37" t="s">
        <v>15116</v>
      </c>
      <c r="V1480" s="237">
        <v>21</v>
      </c>
      <c r="W1480">
        <v>42</v>
      </c>
      <c r="X1480">
        <v>51</v>
      </c>
      <c r="Y1480">
        <v>45</v>
      </c>
      <c r="Z1480">
        <v>16</v>
      </c>
      <c r="AA1480">
        <v>11</v>
      </c>
      <c r="AC1480" s="26" t="str">
        <f t="shared" si="46"/>
        <v>21º42'51''</v>
      </c>
      <c r="AD1480" s="26" t="str">
        <f t="shared" si="47"/>
        <v>45º16'11''</v>
      </c>
    </row>
    <row r="1481" spans="1:30" ht="18" customHeight="1">
      <c r="A1481" s="23">
        <v>5113</v>
      </c>
      <c r="B1481" s="23">
        <v>5113</v>
      </c>
      <c r="C1481" s="3">
        <v>41249</v>
      </c>
      <c r="D1481" s="3">
        <v>41294</v>
      </c>
      <c r="E1481" s="23" t="s">
        <v>1321</v>
      </c>
      <c r="F1481" s="23" t="s">
        <v>14269</v>
      </c>
      <c r="G1481" s="23" t="s">
        <v>12474</v>
      </c>
      <c r="H1481" s="23" t="s">
        <v>14345</v>
      </c>
      <c r="I1481" s="23">
        <v>41295</v>
      </c>
      <c r="J1481" s="23" t="s">
        <v>12499</v>
      </c>
      <c r="K1481" s="23" t="s">
        <v>12500</v>
      </c>
      <c r="L1481" s="23" t="s">
        <v>12476</v>
      </c>
      <c r="M1481" s="23" t="s">
        <v>12501</v>
      </c>
      <c r="N1481" s="23" t="s">
        <v>14346</v>
      </c>
      <c r="O1481" s="23" t="s">
        <v>12178</v>
      </c>
      <c r="P1481" s="23">
        <v>41296</v>
      </c>
      <c r="Q1481" s="37" t="s">
        <v>458</v>
      </c>
      <c r="R1481" s="23" t="s">
        <v>14347</v>
      </c>
      <c r="S1481" s="23" t="s">
        <v>12502</v>
      </c>
      <c r="T1481" s="37" t="s">
        <v>15024</v>
      </c>
      <c r="U1481" s="37" t="s">
        <v>15159</v>
      </c>
      <c r="V1481" s="237">
        <v>21</v>
      </c>
      <c r="W1481">
        <v>40</v>
      </c>
      <c r="X1481">
        <v>95</v>
      </c>
      <c r="Y1481">
        <v>45</v>
      </c>
      <c r="Z1481">
        <v>15</v>
      </c>
      <c r="AA1481">
        <v>38</v>
      </c>
      <c r="AC1481" s="26" t="str">
        <f t="shared" si="46"/>
        <v>21º40'95''</v>
      </c>
      <c r="AD1481" s="26" t="str">
        <f t="shared" si="47"/>
        <v>45º15'38''</v>
      </c>
    </row>
    <row r="1482" spans="1:30" ht="18" customHeight="1">
      <c r="A1482" s="23">
        <v>5112</v>
      </c>
      <c r="B1482" s="23">
        <v>5112</v>
      </c>
      <c r="C1482" s="3">
        <v>41249</v>
      </c>
      <c r="D1482" s="3">
        <v>41294</v>
      </c>
      <c r="E1482" s="23" t="s">
        <v>1321</v>
      </c>
      <c r="F1482" s="23" t="s">
        <v>14269</v>
      </c>
      <c r="G1482" s="23" t="s">
        <v>12474</v>
      </c>
      <c r="H1482" s="23" t="s">
        <v>14754</v>
      </c>
      <c r="I1482" s="23">
        <v>41299</v>
      </c>
      <c r="J1482" s="23" t="s">
        <v>12503</v>
      </c>
      <c r="K1482" s="23" t="s">
        <v>12504</v>
      </c>
      <c r="L1482" s="23" t="s">
        <v>12476</v>
      </c>
      <c r="M1482" s="23" t="s">
        <v>12505</v>
      </c>
      <c r="N1482" s="23" t="s">
        <v>14780</v>
      </c>
      <c r="O1482" s="23" t="s">
        <v>12144</v>
      </c>
      <c r="P1482" s="23">
        <v>41302</v>
      </c>
      <c r="Q1482" s="37" t="s">
        <v>458</v>
      </c>
      <c r="R1482" s="23" t="s">
        <v>14755</v>
      </c>
      <c r="S1482" s="23" t="s">
        <v>12506</v>
      </c>
      <c r="T1482" s="37" t="s">
        <v>4074</v>
      </c>
      <c r="U1482" s="37" t="s">
        <v>15098</v>
      </c>
      <c r="V1482" s="237">
        <v>21</v>
      </c>
      <c r="W1482">
        <v>42</v>
      </c>
      <c r="X1482">
        <v>1</v>
      </c>
      <c r="Y1482">
        <v>45</v>
      </c>
      <c r="Z1482">
        <v>14</v>
      </c>
      <c r="AA1482">
        <v>28</v>
      </c>
      <c r="AC1482" s="26" t="str">
        <f t="shared" si="46"/>
        <v>21º42'1''</v>
      </c>
      <c r="AD1482" s="26" t="str">
        <f t="shared" si="47"/>
        <v>45º14'28''</v>
      </c>
    </row>
    <row r="1483" spans="1:30" ht="18" customHeight="1">
      <c r="A1483" s="23">
        <v>5111</v>
      </c>
      <c r="B1483" s="23">
        <v>5111</v>
      </c>
      <c r="C1483" s="3">
        <v>41249</v>
      </c>
      <c r="D1483" s="3">
        <v>41294</v>
      </c>
      <c r="E1483" s="23" t="s">
        <v>1321</v>
      </c>
      <c r="F1483" s="23" t="s">
        <v>14269</v>
      </c>
      <c r="G1483" s="23" t="s">
        <v>12474</v>
      </c>
      <c r="H1483" s="23" t="s">
        <v>14348</v>
      </c>
      <c r="I1483" s="23">
        <v>41295</v>
      </c>
      <c r="J1483" s="23" t="s">
        <v>12507</v>
      </c>
      <c r="K1483" s="23" t="s">
        <v>12508</v>
      </c>
      <c r="L1483" s="23" t="s">
        <v>12476</v>
      </c>
      <c r="M1483" s="23" t="s">
        <v>12509</v>
      </c>
      <c r="N1483" s="23" t="s">
        <v>14349</v>
      </c>
      <c r="O1483" s="23" t="s">
        <v>12178</v>
      </c>
      <c r="P1483" s="23">
        <v>41296</v>
      </c>
      <c r="Q1483" s="37" t="s">
        <v>458</v>
      </c>
      <c r="R1483" s="23" t="s">
        <v>14350</v>
      </c>
      <c r="S1483" s="23" t="s">
        <v>12510</v>
      </c>
      <c r="T1483" s="37" t="s">
        <v>15024</v>
      </c>
      <c r="U1483" s="37" t="s">
        <v>15278</v>
      </c>
      <c r="V1483" s="237">
        <v>21</v>
      </c>
      <c r="W1483">
        <v>41</v>
      </c>
      <c r="X1483">
        <v>20</v>
      </c>
      <c r="Y1483">
        <v>45</v>
      </c>
      <c r="Z1483">
        <v>15</v>
      </c>
      <c r="AA1483">
        <v>6</v>
      </c>
      <c r="AC1483" s="26" t="str">
        <f t="shared" si="46"/>
        <v>21º41'20''</v>
      </c>
      <c r="AD1483" s="26" t="str">
        <f t="shared" si="47"/>
        <v>45º15'6''</v>
      </c>
    </row>
    <row r="1484" spans="1:30" ht="18" customHeight="1">
      <c r="A1484" s="23">
        <v>5110</v>
      </c>
      <c r="B1484" s="23">
        <v>5110</v>
      </c>
      <c r="C1484" s="3">
        <v>41249</v>
      </c>
      <c r="D1484" s="3">
        <v>41294</v>
      </c>
      <c r="E1484" s="23" t="s">
        <v>1321</v>
      </c>
      <c r="F1484" s="23" t="s">
        <v>14269</v>
      </c>
      <c r="G1484" s="23" t="s">
        <v>12474</v>
      </c>
      <c r="H1484" s="23" t="s">
        <v>14826</v>
      </c>
      <c r="I1484" s="23">
        <v>41303</v>
      </c>
      <c r="J1484" s="23" t="s">
        <v>12511</v>
      </c>
      <c r="K1484" s="23" t="s">
        <v>12512</v>
      </c>
      <c r="L1484" s="23" t="s">
        <v>12476</v>
      </c>
      <c r="M1484" s="23" t="s">
        <v>12513</v>
      </c>
      <c r="N1484" s="23" t="s">
        <v>14827</v>
      </c>
      <c r="O1484" s="23" t="s">
        <v>12178</v>
      </c>
      <c r="P1484" s="23">
        <v>41304</v>
      </c>
      <c r="Q1484" s="37" t="s">
        <v>458</v>
      </c>
      <c r="R1484" s="23" t="s">
        <v>14828</v>
      </c>
      <c r="S1484" s="23" t="s">
        <v>12514</v>
      </c>
      <c r="T1484" s="37" t="s">
        <v>15024</v>
      </c>
      <c r="U1484" s="37" t="s">
        <v>15116</v>
      </c>
      <c r="V1484" s="237">
        <v>21</v>
      </c>
      <c r="W1484">
        <v>41</v>
      </c>
      <c r="X1484">
        <v>60</v>
      </c>
      <c r="Y1484">
        <v>45</v>
      </c>
      <c r="Z1484">
        <v>14</v>
      </c>
      <c r="AA1484">
        <v>67</v>
      </c>
      <c r="AC1484" s="26" t="str">
        <f t="shared" si="46"/>
        <v>21º41'60''</v>
      </c>
      <c r="AD1484" s="26" t="str">
        <f t="shared" si="47"/>
        <v>45º14'67''</v>
      </c>
    </row>
    <row r="1485" spans="1:30" ht="18" customHeight="1">
      <c r="A1485" s="23">
        <v>5109</v>
      </c>
      <c r="B1485" s="23">
        <v>5109</v>
      </c>
      <c r="C1485" s="3">
        <v>41249</v>
      </c>
      <c r="D1485" s="3">
        <v>41294</v>
      </c>
      <c r="E1485" s="23" t="s">
        <v>1321</v>
      </c>
      <c r="F1485" s="23" t="s">
        <v>14269</v>
      </c>
      <c r="G1485" s="23" t="s">
        <v>12474</v>
      </c>
      <c r="H1485" s="23" t="s">
        <v>14351</v>
      </c>
      <c r="I1485" s="23">
        <v>41296</v>
      </c>
      <c r="J1485" s="23" t="s">
        <v>12515</v>
      </c>
      <c r="K1485" s="23" t="s">
        <v>12516</v>
      </c>
      <c r="L1485" s="23" t="s">
        <v>12476</v>
      </c>
      <c r="M1485" s="23" t="s">
        <v>12517</v>
      </c>
      <c r="N1485" s="23" t="s">
        <v>14729</v>
      </c>
      <c r="O1485" s="23" t="s">
        <v>12178</v>
      </c>
      <c r="P1485" s="23">
        <v>41297</v>
      </c>
      <c r="Q1485" s="37" t="s">
        <v>458</v>
      </c>
      <c r="R1485" s="23" t="s">
        <v>14352</v>
      </c>
      <c r="S1485" s="23" t="s">
        <v>12518</v>
      </c>
      <c r="T1485" s="37" t="s">
        <v>4074</v>
      </c>
      <c r="U1485" s="37" t="s">
        <v>15343</v>
      </c>
      <c r="V1485" s="237">
        <v>21</v>
      </c>
      <c r="W1485">
        <v>42</v>
      </c>
      <c r="X1485">
        <v>63</v>
      </c>
      <c r="Y1485">
        <v>45</v>
      </c>
      <c r="Z1485">
        <v>14</v>
      </c>
      <c r="AA1485">
        <v>42</v>
      </c>
      <c r="AC1485" s="26" t="str">
        <f t="shared" si="46"/>
        <v>21º42'63''</v>
      </c>
      <c r="AD1485" s="26" t="str">
        <f t="shared" si="47"/>
        <v>45º14'42''</v>
      </c>
    </row>
    <row r="1486" spans="1:30" ht="18" customHeight="1">
      <c r="A1486" s="23">
        <v>5115</v>
      </c>
      <c r="B1486" s="23">
        <v>5115</v>
      </c>
      <c r="C1486" s="3">
        <v>41249</v>
      </c>
      <c r="D1486" s="3">
        <v>41294</v>
      </c>
      <c r="E1486" s="23" t="s">
        <v>1321</v>
      </c>
      <c r="F1486" s="23" t="s">
        <v>14269</v>
      </c>
      <c r="G1486" s="23" t="s">
        <v>12474</v>
      </c>
      <c r="H1486" s="23" t="s">
        <v>14829</v>
      </c>
      <c r="I1486" s="23">
        <v>41304</v>
      </c>
      <c r="J1486" s="23" t="s">
        <v>12519</v>
      </c>
      <c r="K1486" s="23" t="s">
        <v>12520</v>
      </c>
      <c r="L1486" s="23" t="s">
        <v>12476</v>
      </c>
      <c r="M1486" s="23" t="s">
        <v>12521</v>
      </c>
      <c r="N1486" s="23" t="s">
        <v>14830</v>
      </c>
      <c r="O1486" s="23" t="s">
        <v>12178</v>
      </c>
      <c r="P1486" s="23">
        <v>41304</v>
      </c>
      <c r="Q1486" s="37" t="s">
        <v>458</v>
      </c>
      <c r="R1486" s="23" t="s">
        <v>14831</v>
      </c>
      <c r="S1486" s="23" t="s">
        <v>12522</v>
      </c>
      <c r="T1486" s="37" t="s">
        <v>15024</v>
      </c>
      <c r="U1486" s="37" t="s">
        <v>15134</v>
      </c>
      <c r="V1486" s="237">
        <v>21</v>
      </c>
      <c r="W1486">
        <v>41</v>
      </c>
      <c r="X1486">
        <v>46</v>
      </c>
      <c r="Y1486">
        <v>45</v>
      </c>
      <c r="Z1486">
        <v>15</v>
      </c>
      <c r="AA1486">
        <v>20</v>
      </c>
      <c r="AC1486" s="26" t="str">
        <f t="shared" si="46"/>
        <v>21º41'46''</v>
      </c>
      <c r="AD1486" s="26" t="str">
        <f t="shared" si="47"/>
        <v>45º15'20''</v>
      </c>
    </row>
    <row r="1487" spans="1:30" ht="18" customHeight="1">
      <c r="A1487" s="23" t="s">
        <v>14781</v>
      </c>
      <c r="B1487" s="23">
        <v>5108</v>
      </c>
      <c r="C1487" s="3">
        <v>41249</v>
      </c>
      <c r="D1487" s="3">
        <v>41294</v>
      </c>
      <c r="E1487" s="23" t="s">
        <v>1330</v>
      </c>
      <c r="F1487" s="23" t="s">
        <v>14269</v>
      </c>
      <c r="G1487" s="23" t="s">
        <v>12474</v>
      </c>
      <c r="H1487" s="23" t="s">
        <v>458</v>
      </c>
      <c r="I1487" s="23" t="s">
        <v>458</v>
      </c>
      <c r="J1487" s="23" t="s">
        <v>12523</v>
      </c>
      <c r="K1487" s="23" t="s">
        <v>12524</v>
      </c>
      <c r="L1487" s="23" t="s">
        <v>12476</v>
      </c>
      <c r="M1487" s="23" t="s">
        <v>12525</v>
      </c>
      <c r="N1487" s="23" t="s">
        <v>458</v>
      </c>
      <c r="O1487" s="23" t="s">
        <v>458</v>
      </c>
      <c r="P1487" s="23" t="s">
        <v>458</v>
      </c>
      <c r="Q1487" s="37" t="s">
        <v>14782</v>
      </c>
      <c r="R1487" s="23" t="s">
        <v>458</v>
      </c>
      <c r="S1487" s="23" t="s">
        <v>12526</v>
      </c>
      <c r="T1487" s="37" t="s">
        <v>15024</v>
      </c>
      <c r="U1487" s="37" t="s">
        <v>458</v>
      </c>
      <c r="V1487" s="237" t="s">
        <v>458</v>
      </c>
      <c r="W1487" s="23" t="s">
        <v>458</v>
      </c>
      <c r="X1487" s="23" t="s">
        <v>458</v>
      </c>
      <c r="Y1487" s="23" t="s">
        <v>458</v>
      </c>
      <c r="Z1487" s="23" t="s">
        <v>458</v>
      </c>
      <c r="AA1487" s="23" t="s">
        <v>458</v>
      </c>
      <c r="AC1487" s="26" t="str">
        <f t="shared" si="46"/>
        <v>-º-'-''</v>
      </c>
      <c r="AD1487" s="26" t="str">
        <f t="shared" si="47"/>
        <v>-º-'-''</v>
      </c>
    </row>
    <row r="1488" spans="1:30" ht="18" customHeight="1">
      <c r="A1488" s="23">
        <v>5107</v>
      </c>
      <c r="B1488" s="23">
        <v>5107</v>
      </c>
      <c r="C1488" s="3">
        <v>41249</v>
      </c>
      <c r="D1488" s="3">
        <v>41294</v>
      </c>
      <c r="E1488" s="23" t="s">
        <v>1321</v>
      </c>
      <c r="F1488" s="23" t="s">
        <v>14269</v>
      </c>
      <c r="G1488" s="23" t="s">
        <v>12474</v>
      </c>
      <c r="H1488" s="23" t="s">
        <v>14330</v>
      </c>
      <c r="I1488" s="23">
        <v>41292</v>
      </c>
      <c r="J1488" s="23" t="s">
        <v>12527</v>
      </c>
      <c r="K1488" s="23" t="s">
        <v>12528</v>
      </c>
      <c r="L1488" s="23" t="s">
        <v>12476</v>
      </c>
      <c r="M1488" s="23" t="s">
        <v>12529</v>
      </c>
      <c r="N1488" s="23" t="s">
        <v>14331</v>
      </c>
      <c r="O1488" s="23" t="s">
        <v>12144</v>
      </c>
      <c r="P1488" s="23">
        <v>41295</v>
      </c>
      <c r="Q1488" s="37" t="s">
        <v>458</v>
      </c>
      <c r="R1488" s="23" t="s">
        <v>14332</v>
      </c>
      <c r="S1488" s="23" t="s">
        <v>12530</v>
      </c>
      <c r="T1488" s="37" t="s">
        <v>15024</v>
      </c>
      <c r="U1488" s="37" t="s">
        <v>15116</v>
      </c>
      <c r="V1488" s="237">
        <v>21</v>
      </c>
      <c r="W1488">
        <v>43</v>
      </c>
      <c r="X1488">
        <v>32</v>
      </c>
      <c r="Y1488">
        <v>45</v>
      </c>
      <c r="Z1488">
        <v>15</v>
      </c>
      <c r="AA1488">
        <v>42</v>
      </c>
      <c r="AC1488" s="26" t="str">
        <f t="shared" si="46"/>
        <v>21º43'32''</v>
      </c>
      <c r="AD1488" s="26" t="str">
        <f t="shared" si="47"/>
        <v>45º15'42''</v>
      </c>
    </row>
    <row r="1489" spans="1:30" ht="18" customHeight="1">
      <c r="A1489" s="23">
        <v>5106</v>
      </c>
      <c r="B1489" s="23">
        <v>5106</v>
      </c>
      <c r="C1489" s="3">
        <v>41249</v>
      </c>
      <c r="D1489" s="3">
        <v>41294</v>
      </c>
      <c r="E1489" s="23" t="s">
        <v>1321</v>
      </c>
      <c r="F1489" s="23" t="s">
        <v>14269</v>
      </c>
      <c r="G1489" s="23" t="s">
        <v>12474</v>
      </c>
      <c r="H1489" s="23" t="s">
        <v>14783</v>
      </c>
      <c r="I1489" s="23">
        <v>41300</v>
      </c>
      <c r="J1489" s="23" t="s">
        <v>12531</v>
      </c>
      <c r="K1489" s="23" t="s">
        <v>12532</v>
      </c>
      <c r="L1489" s="23" t="s">
        <v>12476</v>
      </c>
      <c r="M1489" s="23" t="s">
        <v>12533</v>
      </c>
      <c r="N1489" s="23" t="s">
        <v>14784</v>
      </c>
      <c r="O1489" s="23" t="s">
        <v>12178</v>
      </c>
      <c r="P1489" s="23">
        <v>41302</v>
      </c>
      <c r="Q1489" s="37" t="s">
        <v>458</v>
      </c>
      <c r="R1489" s="23" t="s">
        <v>14785</v>
      </c>
      <c r="S1489" s="23" t="s">
        <v>12534</v>
      </c>
      <c r="T1489" s="37" t="s">
        <v>4074</v>
      </c>
      <c r="U1489" s="37" t="s">
        <v>15035</v>
      </c>
      <c r="V1489" s="237">
        <v>21</v>
      </c>
      <c r="W1489">
        <v>38</v>
      </c>
      <c r="X1489">
        <v>23</v>
      </c>
      <c r="Y1489">
        <v>45</v>
      </c>
      <c r="Z1489">
        <v>21</v>
      </c>
      <c r="AA1489">
        <v>45</v>
      </c>
      <c r="AC1489" s="26" t="str">
        <f t="shared" si="46"/>
        <v>21º38'23''</v>
      </c>
      <c r="AD1489" s="26" t="str">
        <f t="shared" si="47"/>
        <v>45º21'45''</v>
      </c>
    </row>
    <row r="1490" spans="1:30" ht="18" customHeight="1">
      <c r="A1490" s="23">
        <v>5105</v>
      </c>
      <c r="B1490" s="23">
        <v>5105</v>
      </c>
      <c r="C1490" s="3">
        <v>41249</v>
      </c>
      <c r="D1490" s="3">
        <v>41294</v>
      </c>
      <c r="E1490" s="23" t="s">
        <v>1321</v>
      </c>
      <c r="F1490" s="23" t="s">
        <v>14269</v>
      </c>
      <c r="G1490" s="23" t="s">
        <v>12474</v>
      </c>
      <c r="H1490" s="23" t="s">
        <v>14730</v>
      </c>
      <c r="I1490" s="23">
        <v>41296</v>
      </c>
      <c r="J1490" s="23" t="s">
        <v>12535</v>
      </c>
      <c r="K1490" s="23" t="s">
        <v>12536</v>
      </c>
      <c r="L1490" s="23" t="s">
        <v>12476</v>
      </c>
      <c r="M1490" s="23" t="s">
        <v>13448</v>
      </c>
      <c r="N1490" s="23" t="s">
        <v>14731</v>
      </c>
      <c r="O1490" s="23" t="s">
        <v>12178</v>
      </c>
      <c r="P1490" s="23">
        <v>41298</v>
      </c>
      <c r="Q1490" s="37" t="s">
        <v>458</v>
      </c>
      <c r="R1490" s="23" t="s">
        <v>14732</v>
      </c>
      <c r="S1490" s="23" t="s">
        <v>12537</v>
      </c>
      <c r="T1490" s="37" t="s">
        <v>4074</v>
      </c>
      <c r="U1490" s="37" t="s">
        <v>15098</v>
      </c>
      <c r="V1490" s="237">
        <v>21</v>
      </c>
      <c r="W1490">
        <v>41</v>
      </c>
      <c r="X1490">
        <v>33</v>
      </c>
      <c r="Y1490">
        <v>45</v>
      </c>
      <c r="Z1490">
        <v>14</v>
      </c>
      <c r="AA1490">
        <v>53</v>
      </c>
      <c r="AC1490" s="26" t="str">
        <f t="shared" si="46"/>
        <v>21º41'33''</v>
      </c>
      <c r="AD1490" s="26" t="str">
        <f t="shared" si="47"/>
        <v>45º14'53''</v>
      </c>
    </row>
    <row r="1491" spans="1:30" ht="18" customHeight="1">
      <c r="A1491" s="23">
        <v>5104</v>
      </c>
      <c r="B1491" s="23">
        <v>5104</v>
      </c>
      <c r="C1491" s="3">
        <v>41249</v>
      </c>
      <c r="D1491" s="3">
        <v>41294</v>
      </c>
      <c r="E1491" s="23" t="s">
        <v>1321</v>
      </c>
      <c r="F1491" s="23" t="s">
        <v>14269</v>
      </c>
      <c r="G1491" s="23" t="s">
        <v>12474</v>
      </c>
      <c r="H1491" s="23" t="s">
        <v>14832</v>
      </c>
      <c r="I1491" s="23">
        <v>41303</v>
      </c>
      <c r="J1491" s="23" t="s">
        <v>13449</v>
      </c>
      <c r="K1491" s="23" t="s">
        <v>13450</v>
      </c>
      <c r="L1491" s="23" t="s">
        <v>12476</v>
      </c>
      <c r="M1491" s="23" t="s">
        <v>12538</v>
      </c>
      <c r="N1491" s="23" t="s">
        <v>14833</v>
      </c>
      <c r="O1491" s="23" t="s">
        <v>12178</v>
      </c>
      <c r="P1491" s="23">
        <v>41303</v>
      </c>
      <c r="Q1491" s="37" t="s">
        <v>458</v>
      </c>
      <c r="R1491" s="23" t="s">
        <v>14834</v>
      </c>
      <c r="S1491" s="23" t="s">
        <v>12539</v>
      </c>
      <c r="T1491" s="37" t="s">
        <v>4074</v>
      </c>
      <c r="U1491" s="37" t="s">
        <v>15055</v>
      </c>
      <c r="V1491" s="237">
        <v>21</v>
      </c>
      <c r="W1491">
        <v>41</v>
      </c>
      <c r="X1491">
        <v>3</v>
      </c>
      <c r="Y1491">
        <v>45</v>
      </c>
      <c r="Z1491">
        <v>15</v>
      </c>
      <c r="AA1491">
        <v>88</v>
      </c>
      <c r="AC1491" s="26" t="str">
        <f t="shared" si="46"/>
        <v>21º41'3''</v>
      </c>
      <c r="AD1491" s="26" t="str">
        <f t="shared" si="47"/>
        <v>45º15'88''</v>
      </c>
    </row>
    <row r="1492" spans="1:30" ht="18" customHeight="1">
      <c r="A1492" s="23">
        <v>5103</v>
      </c>
      <c r="B1492" s="23">
        <v>5103</v>
      </c>
      <c r="C1492" s="3">
        <v>41249</v>
      </c>
      <c r="D1492" s="3">
        <v>41294</v>
      </c>
      <c r="E1492" s="23" t="s">
        <v>1321</v>
      </c>
      <c r="F1492" s="23" t="s">
        <v>14269</v>
      </c>
      <c r="G1492" s="23" t="s">
        <v>12474</v>
      </c>
      <c r="H1492" s="23" t="s">
        <v>14786</v>
      </c>
      <c r="I1492" s="23">
        <v>41302</v>
      </c>
      <c r="J1492" s="23" t="s">
        <v>12540</v>
      </c>
      <c r="K1492" s="23" t="s">
        <v>13451</v>
      </c>
      <c r="L1492" s="23" t="s">
        <v>12476</v>
      </c>
      <c r="M1492" s="23" t="s">
        <v>12541</v>
      </c>
      <c r="N1492" s="23" t="s">
        <v>14787</v>
      </c>
      <c r="O1492" s="23" t="s">
        <v>12178</v>
      </c>
      <c r="P1492" s="23">
        <v>41302</v>
      </c>
      <c r="Q1492" s="37" t="s">
        <v>458</v>
      </c>
      <c r="R1492" s="23" t="s">
        <v>14788</v>
      </c>
      <c r="S1492" s="23" t="s">
        <v>12542</v>
      </c>
      <c r="T1492" s="37" t="s">
        <v>15024</v>
      </c>
      <c r="U1492" s="37" t="s">
        <v>15159</v>
      </c>
      <c r="V1492" s="237">
        <v>21</v>
      </c>
      <c r="W1492">
        <v>41</v>
      </c>
      <c r="X1492">
        <v>12</v>
      </c>
      <c r="Y1492">
        <v>45</v>
      </c>
      <c r="Z1492">
        <v>14</v>
      </c>
      <c r="AA1492">
        <v>87</v>
      </c>
      <c r="AC1492" s="26" t="str">
        <f t="shared" si="46"/>
        <v>21º41'12''</v>
      </c>
      <c r="AD1492" s="26" t="str">
        <f t="shared" si="47"/>
        <v>45º14'87''</v>
      </c>
    </row>
    <row r="1493" spans="1:30" ht="18" customHeight="1">
      <c r="A1493" s="23">
        <v>5102</v>
      </c>
      <c r="B1493" s="23">
        <v>5102</v>
      </c>
      <c r="C1493" s="3">
        <v>41249</v>
      </c>
      <c r="D1493" s="3">
        <v>41294</v>
      </c>
      <c r="E1493" s="23" t="s">
        <v>1321</v>
      </c>
      <c r="F1493" s="23" t="s">
        <v>14269</v>
      </c>
      <c r="G1493" s="23" t="s">
        <v>12474</v>
      </c>
      <c r="H1493" s="23" t="s">
        <v>14835</v>
      </c>
      <c r="I1493" s="23">
        <v>41304</v>
      </c>
      <c r="J1493" s="23" t="s">
        <v>12543</v>
      </c>
      <c r="K1493" s="23" t="s">
        <v>12544</v>
      </c>
      <c r="L1493" s="23" t="s">
        <v>12476</v>
      </c>
      <c r="M1493" s="23" t="s">
        <v>12545</v>
      </c>
      <c r="N1493" s="23" t="s">
        <v>14836</v>
      </c>
      <c r="O1493" s="23" t="s">
        <v>12144</v>
      </c>
      <c r="P1493" s="23">
        <v>41341</v>
      </c>
      <c r="Q1493" s="37" t="s">
        <v>458</v>
      </c>
      <c r="R1493" s="23" t="s">
        <v>14837</v>
      </c>
      <c r="S1493" s="23" t="s">
        <v>12546</v>
      </c>
      <c r="T1493" s="37" t="s">
        <v>4074</v>
      </c>
      <c r="U1493" s="37" t="s">
        <v>15344</v>
      </c>
      <c r="V1493" s="237">
        <v>21</v>
      </c>
      <c r="W1493">
        <v>41</v>
      </c>
      <c r="X1493">
        <v>37</v>
      </c>
      <c r="Y1493">
        <v>45</v>
      </c>
      <c r="Z1493">
        <v>15</v>
      </c>
      <c r="AA1493">
        <v>29</v>
      </c>
      <c r="AC1493" s="26" t="str">
        <f t="shared" si="46"/>
        <v>21º41'37''</v>
      </c>
      <c r="AD1493" s="26" t="str">
        <f t="shared" si="47"/>
        <v>45º15'29''</v>
      </c>
    </row>
    <row r="1494" spans="1:30" ht="18" customHeight="1">
      <c r="A1494" s="23">
        <v>5101</v>
      </c>
      <c r="B1494" s="23">
        <v>5101</v>
      </c>
      <c r="C1494" s="3">
        <v>41249</v>
      </c>
      <c r="D1494" s="3">
        <v>41294</v>
      </c>
      <c r="E1494" s="23" t="s">
        <v>1321</v>
      </c>
      <c r="F1494" s="23" t="s">
        <v>14269</v>
      </c>
      <c r="G1494" s="23" t="s">
        <v>12474</v>
      </c>
      <c r="H1494" s="23" t="s">
        <v>14789</v>
      </c>
      <c r="I1494" s="23">
        <v>41300</v>
      </c>
      <c r="J1494" s="23" t="s">
        <v>12531</v>
      </c>
      <c r="K1494" s="23" t="s">
        <v>12547</v>
      </c>
      <c r="L1494" s="23" t="s">
        <v>12548</v>
      </c>
      <c r="M1494" s="23" t="s">
        <v>12549</v>
      </c>
      <c r="N1494" s="23" t="s">
        <v>14790</v>
      </c>
      <c r="O1494" s="23" t="s">
        <v>12178</v>
      </c>
      <c r="P1494" s="23">
        <v>41302</v>
      </c>
      <c r="Q1494" s="37" t="s">
        <v>458</v>
      </c>
      <c r="R1494" s="23" t="s">
        <v>14791</v>
      </c>
      <c r="S1494" s="23" t="s">
        <v>12550</v>
      </c>
      <c r="T1494" s="37" t="s">
        <v>15024</v>
      </c>
      <c r="U1494" s="37" t="s">
        <v>15116</v>
      </c>
      <c r="V1494" s="237">
        <v>21</v>
      </c>
      <c r="W1494">
        <v>40</v>
      </c>
      <c r="X1494">
        <v>50</v>
      </c>
      <c r="Y1494">
        <v>45</v>
      </c>
      <c r="Z1494">
        <v>19</v>
      </c>
      <c r="AA1494">
        <v>47</v>
      </c>
      <c r="AC1494" s="26" t="str">
        <f t="shared" si="46"/>
        <v>21º40'50''</v>
      </c>
      <c r="AD1494" s="26" t="str">
        <f t="shared" si="47"/>
        <v>45º19'47''</v>
      </c>
    </row>
    <row r="1495" spans="1:30" ht="18" customHeight="1">
      <c r="A1495" s="23">
        <v>5100</v>
      </c>
      <c r="B1495" s="23">
        <v>5100</v>
      </c>
      <c r="C1495" s="3">
        <v>41249</v>
      </c>
      <c r="D1495" s="3">
        <v>41294</v>
      </c>
      <c r="E1495" s="23" t="s">
        <v>1321</v>
      </c>
      <c r="F1495" s="23" t="s">
        <v>14269</v>
      </c>
      <c r="G1495" s="23" t="s">
        <v>12551</v>
      </c>
      <c r="H1495" s="23" t="s">
        <v>14838</v>
      </c>
      <c r="I1495" s="23">
        <v>41304</v>
      </c>
      <c r="J1495" s="23" t="s">
        <v>12552</v>
      </c>
      <c r="K1495" s="23" t="s">
        <v>12553</v>
      </c>
      <c r="L1495" s="23" t="s">
        <v>12554</v>
      </c>
      <c r="M1495" s="23" t="s">
        <v>12555</v>
      </c>
      <c r="N1495" s="23" t="s">
        <v>14961</v>
      </c>
      <c r="O1495" s="23" t="s">
        <v>13262</v>
      </c>
      <c r="P1495" s="23">
        <v>41305</v>
      </c>
      <c r="Q1495" s="37" t="s">
        <v>458</v>
      </c>
      <c r="R1495" s="23" t="s">
        <v>14839</v>
      </c>
      <c r="S1495" s="23" t="s">
        <v>12556</v>
      </c>
      <c r="T1495" s="37" t="s">
        <v>15024</v>
      </c>
      <c r="U1495" s="37" t="s">
        <v>15116</v>
      </c>
      <c r="V1495" s="237">
        <v>22</v>
      </c>
      <c r="W1495">
        <v>22</v>
      </c>
      <c r="X1495">
        <v>16</v>
      </c>
      <c r="Y1495">
        <v>46</v>
      </c>
      <c r="Z1495">
        <v>5</v>
      </c>
      <c r="AA1495">
        <v>45</v>
      </c>
      <c r="AC1495" s="26" t="str">
        <f t="shared" si="46"/>
        <v>22º22'16''</v>
      </c>
      <c r="AD1495" s="26" t="str">
        <f t="shared" si="47"/>
        <v>46º5'45''</v>
      </c>
    </row>
    <row r="1496" spans="1:30" ht="18" customHeight="1">
      <c r="A1496" s="23">
        <v>5099</v>
      </c>
      <c r="B1496" s="23">
        <v>5099</v>
      </c>
      <c r="C1496" s="3">
        <v>41249</v>
      </c>
      <c r="D1496" s="3">
        <v>41294</v>
      </c>
      <c r="E1496" s="23" t="s">
        <v>1321</v>
      </c>
      <c r="F1496" s="23" t="s">
        <v>1322</v>
      </c>
      <c r="G1496" s="23" t="s">
        <v>12557</v>
      </c>
      <c r="H1496" s="23" t="s">
        <v>17278</v>
      </c>
      <c r="I1496" s="23">
        <v>41344</v>
      </c>
      <c r="J1496" s="23" t="s">
        <v>12558</v>
      </c>
      <c r="K1496" s="23" t="s">
        <v>12559</v>
      </c>
      <c r="L1496" s="23" t="s">
        <v>12560</v>
      </c>
      <c r="M1496" s="23" t="s">
        <v>12561</v>
      </c>
      <c r="N1496" s="23" t="s">
        <v>17772</v>
      </c>
      <c r="O1496" s="23" t="s">
        <v>17742</v>
      </c>
      <c r="P1496" s="23">
        <v>41383</v>
      </c>
      <c r="Q1496" s="37" t="s">
        <v>458</v>
      </c>
      <c r="R1496" s="23" t="s">
        <v>17279</v>
      </c>
      <c r="S1496" s="23" t="s">
        <v>12562</v>
      </c>
      <c r="T1496" s="37" t="s">
        <v>15024</v>
      </c>
      <c r="U1496" s="37" t="s">
        <v>15159</v>
      </c>
      <c r="V1496" s="237">
        <v>21</v>
      </c>
      <c r="W1496" s="23">
        <v>10</v>
      </c>
      <c r="X1496" s="23">
        <v>60</v>
      </c>
      <c r="Y1496" s="23">
        <v>43</v>
      </c>
      <c r="Z1496" s="23">
        <v>1</v>
      </c>
      <c r="AA1496" s="23">
        <v>55</v>
      </c>
      <c r="AC1496" s="26" t="str">
        <f t="shared" si="46"/>
        <v>21º10'60''</v>
      </c>
      <c r="AD1496" s="26" t="str">
        <f t="shared" si="47"/>
        <v>43º1'55''</v>
      </c>
    </row>
    <row r="1497" spans="1:30" ht="18" customHeight="1">
      <c r="A1497" s="23">
        <v>5098</v>
      </c>
      <c r="B1497" s="23">
        <v>5098</v>
      </c>
      <c r="C1497" s="3">
        <v>41249</v>
      </c>
      <c r="D1497" s="3">
        <v>41330</v>
      </c>
      <c r="E1497" s="23" t="s">
        <v>1385</v>
      </c>
      <c r="F1497" s="23" t="s">
        <v>14269</v>
      </c>
      <c r="G1497" s="23" t="s">
        <v>12563</v>
      </c>
      <c r="H1497" s="23" t="s">
        <v>15523</v>
      </c>
      <c r="I1497" s="23">
        <v>41330</v>
      </c>
      <c r="J1497" s="23" t="s">
        <v>12564</v>
      </c>
      <c r="K1497" s="23" t="s">
        <v>12565</v>
      </c>
      <c r="L1497" s="23" t="s">
        <v>12566</v>
      </c>
      <c r="M1497" s="23" t="s">
        <v>12567</v>
      </c>
      <c r="N1497" s="23" t="s">
        <v>15524</v>
      </c>
      <c r="O1497" s="23" t="s">
        <v>12178</v>
      </c>
      <c r="P1497" s="23" t="s">
        <v>458</v>
      </c>
      <c r="Q1497" s="37" t="s">
        <v>14962</v>
      </c>
      <c r="R1497" s="23" t="s">
        <v>15525</v>
      </c>
      <c r="S1497" s="23" t="s">
        <v>12568</v>
      </c>
      <c r="T1497" s="37" t="s">
        <v>15024</v>
      </c>
      <c r="U1497" s="37" t="s">
        <v>15200</v>
      </c>
      <c r="V1497" s="237">
        <v>18</v>
      </c>
      <c r="W1497">
        <v>36</v>
      </c>
      <c r="X1497">
        <v>5</v>
      </c>
      <c r="Y1497">
        <v>43</v>
      </c>
      <c r="Z1497">
        <v>22</v>
      </c>
      <c r="AA1497">
        <v>45</v>
      </c>
      <c r="AC1497" s="26" t="str">
        <f t="shared" si="46"/>
        <v>18º36'5''</v>
      </c>
      <c r="AD1497" s="26" t="str">
        <f t="shared" si="47"/>
        <v>43º22'45''</v>
      </c>
    </row>
    <row r="1498" spans="1:30" ht="18" customHeight="1">
      <c r="A1498" s="23">
        <v>5097</v>
      </c>
      <c r="B1498" s="23">
        <v>5097</v>
      </c>
      <c r="C1498" s="3">
        <v>41249</v>
      </c>
      <c r="D1498" s="3">
        <v>41326</v>
      </c>
      <c r="E1498" s="23" t="s">
        <v>1321</v>
      </c>
      <c r="F1498" s="23" t="s">
        <v>14269</v>
      </c>
      <c r="G1498" s="23" t="s">
        <v>12563</v>
      </c>
      <c r="H1498" s="23" t="s">
        <v>15526</v>
      </c>
      <c r="I1498" s="23">
        <v>41326</v>
      </c>
      <c r="J1498" s="23" t="s">
        <v>12569</v>
      </c>
      <c r="K1498" s="23" t="s">
        <v>12570</v>
      </c>
      <c r="L1498" s="23" t="s">
        <v>12566</v>
      </c>
      <c r="M1498" s="23" t="s">
        <v>12571</v>
      </c>
      <c r="N1498" s="23" t="s">
        <v>15527</v>
      </c>
      <c r="O1498" s="23" t="s">
        <v>12178</v>
      </c>
      <c r="P1498" s="23">
        <v>41332</v>
      </c>
      <c r="Q1498" s="37" t="s">
        <v>14963</v>
      </c>
      <c r="R1498" s="23" t="s">
        <v>15528</v>
      </c>
      <c r="S1498" s="23" t="s">
        <v>12572</v>
      </c>
      <c r="T1498" s="37" t="s">
        <v>15024</v>
      </c>
      <c r="U1498" s="37" t="s">
        <v>15234</v>
      </c>
      <c r="V1498" s="237">
        <v>18</v>
      </c>
      <c r="W1498">
        <v>36</v>
      </c>
      <c r="X1498">
        <v>20</v>
      </c>
      <c r="Y1498">
        <v>43</v>
      </c>
      <c r="Z1498">
        <v>22</v>
      </c>
      <c r="AA1498">
        <v>85</v>
      </c>
      <c r="AC1498" s="26" t="str">
        <f t="shared" si="46"/>
        <v>18º36'20''</v>
      </c>
      <c r="AD1498" s="26" t="str">
        <f t="shared" si="47"/>
        <v>43º22'85''</v>
      </c>
    </row>
    <row r="1499" spans="1:30" ht="18" customHeight="1">
      <c r="A1499" s="23">
        <v>5096</v>
      </c>
      <c r="B1499" s="23">
        <v>5096</v>
      </c>
      <c r="C1499" s="3">
        <v>41249</v>
      </c>
      <c r="D1499" s="3">
        <v>41327</v>
      </c>
      <c r="E1499" s="23" t="s">
        <v>1321</v>
      </c>
      <c r="F1499" s="23" t="s">
        <v>14269</v>
      </c>
      <c r="G1499" s="23" t="s">
        <v>12563</v>
      </c>
      <c r="H1499" s="23" t="s">
        <v>15529</v>
      </c>
      <c r="I1499" s="23">
        <v>41327</v>
      </c>
      <c r="J1499" s="23" t="s">
        <v>12569</v>
      </c>
      <c r="K1499" s="23" t="s">
        <v>12573</v>
      </c>
      <c r="L1499" s="23" t="s">
        <v>12566</v>
      </c>
      <c r="M1499" s="23" t="s">
        <v>12571</v>
      </c>
      <c r="N1499" s="23" t="s">
        <v>15530</v>
      </c>
      <c r="O1499" s="23" t="s">
        <v>12178</v>
      </c>
      <c r="P1499" s="23">
        <v>41334</v>
      </c>
      <c r="Q1499" s="37" t="s">
        <v>14964</v>
      </c>
      <c r="R1499" s="23" t="s">
        <v>15531</v>
      </c>
      <c r="S1499" s="23" t="s">
        <v>12574</v>
      </c>
      <c r="T1499" s="37" t="s">
        <v>15024</v>
      </c>
      <c r="U1499" s="37" t="s">
        <v>15532</v>
      </c>
      <c r="V1499" s="237">
        <v>18</v>
      </c>
      <c r="W1499">
        <v>41</v>
      </c>
      <c r="X1499">
        <v>42</v>
      </c>
      <c r="Y1499">
        <v>43</v>
      </c>
      <c r="Z1499">
        <v>26</v>
      </c>
      <c r="AA1499">
        <v>16</v>
      </c>
      <c r="AC1499" s="26" t="str">
        <f t="shared" si="46"/>
        <v>18º41'42''</v>
      </c>
      <c r="AD1499" s="26" t="str">
        <f t="shared" si="47"/>
        <v>43º26'16''</v>
      </c>
    </row>
    <row r="1500" spans="1:30" ht="18" customHeight="1">
      <c r="A1500" s="23">
        <v>5095</v>
      </c>
      <c r="B1500" s="23">
        <v>5095</v>
      </c>
      <c r="C1500" s="3">
        <v>41249</v>
      </c>
      <c r="D1500" s="3">
        <v>41332</v>
      </c>
      <c r="E1500" s="23" t="s">
        <v>1330</v>
      </c>
      <c r="F1500" s="23" t="s">
        <v>14269</v>
      </c>
      <c r="G1500" s="23" t="s">
        <v>12563</v>
      </c>
      <c r="H1500" s="23" t="s">
        <v>458</v>
      </c>
      <c r="I1500" s="23" t="s">
        <v>458</v>
      </c>
      <c r="J1500" s="23" t="s">
        <v>12575</v>
      </c>
      <c r="K1500" s="23" t="s">
        <v>12576</v>
      </c>
      <c r="L1500" s="23" t="s">
        <v>12566</v>
      </c>
      <c r="M1500" s="23" t="s">
        <v>12571</v>
      </c>
      <c r="N1500" s="23" t="s">
        <v>458</v>
      </c>
      <c r="O1500" s="23" t="s">
        <v>458</v>
      </c>
      <c r="P1500" s="23" t="s">
        <v>458</v>
      </c>
      <c r="Q1500" s="37" t="s">
        <v>16534</v>
      </c>
      <c r="R1500" s="23" t="s">
        <v>458</v>
      </c>
      <c r="S1500" s="23" t="s">
        <v>12577</v>
      </c>
      <c r="T1500" s="37" t="s">
        <v>15024</v>
      </c>
      <c r="U1500" s="37" t="s">
        <v>458</v>
      </c>
      <c r="V1500" s="237" t="s">
        <v>458</v>
      </c>
      <c r="W1500" s="23" t="s">
        <v>458</v>
      </c>
      <c r="X1500" s="23" t="s">
        <v>458</v>
      </c>
      <c r="Y1500" s="23" t="s">
        <v>458</v>
      </c>
      <c r="Z1500" s="23" t="s">
        <v>458</v>
      </c>
      <c r="AA1500" s="23" t="s">
        <v>458</v>
      </c>
      <c r="AC1500" s="26" t="str">
        <f t="shared" si="46"/>
        <v>-º-'-''</v>
      </c>
      <c r="AD1500" s="26" t="str">
        <f t="shared" si="47"/>
        <v>-º-'-''</v>
      </c>
    </row>
    <row r="1501" spans="1:30" ht="18" customHeight="1">
      <c r="A1501" s="23">
        <v>5094</v>
      </c>
      <c r="B1501" s="23">
        <v>5094</v>
      </c>
      <c r="C1501" s="3">
        <v>41249</v>
      </c>
      <c r="D1501" s="3">
        <v>41343</v>
      </c>
      <c r="E1501" s="23" t="s">
        <v>1469</v>
      </c>
      <c r="F1501" s="23" t="s">
        <v>14269</v>
      </c>
      <c r="G1501" s="23" t="s">
        <v>12563</v>
      </c>
      <c r="H1501" s="23" t="s">
        <v>458</v>
      </c>
      <c r="I1501" s="23" t="s">
        <v>458</v>
      </c>
      <c r="J1501" s="23" t="s">
        <v>12569</v>
      </c>
      <c r="K1501" s="23" t="s">
        <v>12578</v>
      </c>
      <c r="L1501" s="23" t="s">
        <v>12566</v>
      </c>
      <c r="M1501" s="23" t="s">
        <v>12571</v>
      </c>
      <c r="N1501" s="23" t="s">
        <v>458</v>
      </c>
      <c r="O1501" s="23" t="s">
        <v>458</v>
      </c>
      <c r="P1501" s="23" t="s">
        <v>458</v>
      </c>
      <c r="Q1501" s="37" t="s">
        <v>21596</v>
      </c>
      <c r="R1501" s="23" t="s">
        <v>458</v>
      </c>
      <c r="S1501" s="23" t="s">
        <v>12579</v>
      </c>
      <c r="T1501" s="37" t="s">
        <v>15024</v>
      </c>
      <c r="U1501" s="37" t="s">
        <v>458</v>
      </c>
      <c r="V1501" s="237" t="s">
        <v>458</v>
      </c>
      <c r="W1501" s="23" t="s">
        <v>458</v>
      </c>
      <c r="X1501" s="23" t="s">
        <v>458</v>
      </c>
      <c r="Y1501" s="23" t="s">
        <v>458</v>
      </c>
      <c r="Z1501" s="23" t="s">
        <v>458</v>
      </c>
      <c r="AA1501" s="23" t="s">
        <v>458</v>
      </c>
      <c r="AC1501" s="26" t="str">
        <f t="shared" si="46"/>
        <v>-º-'-''</v>
      </c>
      <c r="AD1501" s="26" t="str">
        <f t="shared" si="47"/>
        <v>-º-'-''</v>
      </c>
    </row>
    <row r="1502" spans="1:30" ht="18" customHeight="1">
      <c r="A1502" s="23">
        <v>5093</v>
      </c>
      <c r="B1502" s="23">
        <v>5093</v>
      </c>
      <c r="C1502" s="3">
        <v>41249</v>
      </c>
      <c r="D1502" s="3">
        <v>41331</v>
      </c>
      <c r="E1502" s="23" t="s">
        <v>1321</v>
      </c>
      <c r="F1502" s="23" t="s">
        <v>14269</v>
      </c>
      <c r="G1502" s="23" t="s">
        <v>12563</v>
      </c>
      <c r="H1502" s="23" t="s">
        <v>15600</v>
      </c>
      <c r="I1502" s="23">
        <v>41331</v>
      </c>
      <c r="J1502" s="23" t="s">
        <v>12569</v>
      </c>
      <c r="K1502" s="23" t="s">
        <v>12580</v>
      </c>
      <c r="L1502" s="23" t="s">
        <v>12566</v>
      </c>
      <c r="M1502" s="23" t="s">
        <v>12571</v>
      </c>
      <c r="N1502" s="23" t="s">
        <v>15601</v>
      </c>
      <c r="O1502" s="23" t="s">
        <v>12178</v>
      </c>
      <c r="P1502" s="23">
        <v>41332</v>
      </c>
      <c r="Q1502" s="37" t="s">
        <v>14965</v>
      </c>
      <c r="R1502" s="23" t="s">
        <v>15602</v>
      </c>
      <c r="S1502" s="23" t="s">
        <v>12581</v>
      </c>
      <c r="T1502" s="37" t="s">
        <v>15024</v>
      </c>
      <c r="U1502" s="37" t="s">
        <v>15043</v>
      </c>
      <c r="V1502" s="237">
        <v>18</v>
      </c>
      <c r="W1502">
        <v>33</v>
      </c>
      <c r="X1502">
        <v>54</v>
      </c>
      <c r="Y1502">
        <v>43</v>
      </c>
      <c r="Z1502">
        <v>31</v>
      </c>
      <c r="AA1502">
        <v>31</v>
      </c>
      <c r="AC1502" s="26" t="str">
        <f t="shared" si="46"/>
        <v>18º33'54''</v>
      </c>
      <c r="AD1502" s="26" t="str">
        <f t="shared" si="47"/>
        <v>43º31'31''</v>
      </c>
    </row>
    <row r="1503" spans="1:30" ht="18" customHeight="1">
      <c r="A1503" s="23">
        <v>5092</v>
      </c>
      <c r="B1503" s="23">
        <v>5092</v>
      </c>
      <c r="C1503" s="3">
        <v>41249</v>
      </c>
      <c r="D1503" s="3">
        <v>41330</v>
      </c>
      <c r="E1503" s="23" t="s">
        <v>1321</v>
      </c>
      <c r="F1503" s="23" t="s">
        <v>14269</v>
      </c>
      <c r="G1503" s="23" t="s">
        <v>12563</v>
      </c>
      <c r="H1503" s="23" t="s">
        <v>15533</v>
      </c>
      <c r="I1503" s="23">
        <v>41330</v>
      </c>
      <c r="J1503" s="23" t="s">
        <v>12582</v>
      </c>
      <c r="K1503" s="23" t="s">
        <v>12583</v>
      </c>
      <c r="L1503" s="23" t="s">
        <v>12566</v>
      </c>
      <c r="M1503" s="23" t="s">
        <v>12571</v>
      </c>
      <c r="N1503" s="23" t="s">
        <v>15534</v>
      </c>
      <c r="O1503" s="23" t="s">
        <v>12178</v>
      </c>
      <c r="P1503" s="23">
        <v>41332</v>
      </c>
      <c r="Q1503" s="37" t="s">
        <v>14966</v>
      </c>
      <c r="R1503" s="23" t="s">
        <v>15535</v>
      </c>
      <c r="S1503" s="23" t="s">
        <v>12584</v>
      </c>
      <c r="T1503" s="37" t="s">
        <v>15024</v>
      </c>
      <c r="U1503" s="37" t="s">
        <v>15234</v>
      </c>
      <c r="V1503" s="237">
        <v>18</v>
      </c>
      <c r="W1503">
        <v>35</v>
      </c>
      <c r="X1503">
        <v>60</v>
      </c>
      <c r="Y1503">
        <v>43</v>
      </c>
      <c r="Z1503">
        <v>23</v>
      </c>
      <c r="AA1503">
        <v>62</v>
      </c>
      <c r="AC1503" s="26" t="str">
        <f t="shared" si="46"/>
        <v>18º35'60''</v>
      </c>
      <c r="AD1503" s="26" t="str">
        <f t="shared" si="47"/>
        <v>43º23'62''</v>
      </c>
    </row>
    <row r="1504" spans="1:30" ht="18" customHeight="1">
      <c r="A1504" s="23">
        <v>5091</v>
      </c>
      <c r="B1504" s="23">
        <v>5091</v>
      </c>
      <c r="C1504" s="3">
        <v>41249</v>
      </c>
      <c r="D1504" s="3">
        <v>41330</v>
      </c>
      <c r="E1504" s="23" t="s">
        <v>1321</v>
      </c>
      <c r="F1504" s="23" t="s">
        <v>14269</v>
      </c>
      <c r="G1504" s="23" t="s">
        <v>12563</v>
      </c>
      <c r="H1504" s="23" t="s">
        <v>15603</v>
      </c>
      <c r="I1504" s="23">
        <v>41330</v>
      </c>
      <c r="J1504" s="23" t="s">
        <v>15864</v>
      </c>
      <c r="K1504" s="23" t="s">
        <v>12585</v>
      </c>
      <c r="L1504" s="23" t="s">
        <v>12566</v>
      </c>
      <c r="M1504" s="23">
        <v>3888075406</v>
      </c>
      <c r="N1504" s="23" t="s">
        <v>15604</v>
      </c>
      <c r="O1504" s="23" t="s">
        <v>12178</v>
      </c>
      <c r="P1504" s="23">
        <v>41332</v>
      </c>
      <c r="Q1504" s="37" t="s">
        <v>14967</v>
      </c>
      <c r="R1504" s="23" t="s">
        <v>15605</v>
      </c>
      <c r="S1504" s="23" t="s">
        <v>12586</v>
      </c>
      <c r="T1504" s="37" t="s">
        <v>15024</v>
      </c>
      <c r="U1504" s="37" t="s">
        <v>15043</v>
      </c>
      <c r="V1504" s="237">
        <v>18</v>
      </c>
      <c r="W1504">
        <v>25</v>
      </c>
      <c r="X1504">
        <v>19</v>
      </c>
      <c r="Y1504">
        <v>43</v>
      </c>
      <c r="Z1504">
        <v>29</v>
      </c>
      <c r="AA1504">
        <v>49</v>
      </c>
      <c r="AC1504" s="26" t="str">
        <f t="shared" si="46"/>
        <v>18º25'19''</v>
      </c>
      <c r="AD1504" s="26" t="str">
        <f t="shared" si="47"/>
        <v>43º29'49''</v>
      </c>
    </row>
    <row r="1505" spans="1:30" ht="18" customHeight="1">
      <c r="A1505" s="23">
        <v>5090</v>
      </c>
      <c r="B1505" s="23">
        <v>5090</v>
      </c>
      <c r="C1505" s="3">
        <v>41249</v>
      </c>
      <c r="D1505" s="3">
        <v>41330</v>
      </c>
      <c r="E1505" s="23" t="s">
        <v>1321</v>
      </c>
      <c r="F1505" s="23" t="s">
        <v>14269</v>
      </c>
      <c r="G1505" s="23" t="s">
        <v>12563</v>
      </c>
      <c r="H1505" s="23" t="s">
        <v>15606</v>
      </c>
      <c r="I1505" s="23">
        <v>41330</v>
      </c>
      <c r="J1505" s="23" t="s">
        <v>12582</v>
      </c>
      <c r="K1505" s="23" t="s">
        <v>12587</v>
      </c>
      <c r="L1505" s="23" t="s">
        <v>12566</v>
      </c>
      <c r="M1505" s="23" t="s">
        <v>12571</v>
      </c>
      <c r="N1505" s="23" t="s">
        <v>15607</v>
      </c>
      <c r="O1505" s="23" t="s">
        <v>12178</v>
      </c>
      <c r="P1505" s="23">
        <v>41332</v>
      </c>
      <c r="Q1505" s="37" t="s">
        <v>14968</v>
      </c>
      <c r="R1505" s="23" t="s">
        <v>15608</v>
      </c>
      <c r="S1505" s="23" t="s">
        <v>12588</v>
      </c>
      <c r="T1505" s="37" t="s">
        <v>15024</v>
      </c>
      <c r="U1505" s="37" t="s">
        <v>15043</v>
      </c>
      <c r="V1505" s="237">
        <v>18</v>
      </c>
      <c r="W1505">
        <v>28</v>
      </c>
      <c r="X1505">
        <v>32</v>
      </c>
      <c r="Y1505">
        <v>43</v>
      </c>
      <c r="Z1505">
        <v>29</v>
      </c>
      <c r="AA1505">
        <v>56</v>
      </c>
      <c r="AC1505" s="26" t="str">
        <f t="shared" si="46"/>
        <v>18º28'32''</v>
      </c>
      <c r="AD1505" s="26" t="str">
        <f t="shared" si="47"/>
        <v>43º29'56''</v>
      </c>
    </row>
    <row r="1506" spans="1:30" ht="18" customHeight="1">
      <c r="A1506" s="23">
        <v>5086</v>
      </c>
      <c r="B1506" s="23">
        <v>5086</v>
      </c>
      <c r="C1506" s="3">
        <v>41249</v>
      </c>
      <c r="D1506" s="3">
        <v>41294</v>
      </c>
      <c r="E1506" s="23" t="s">
        <v>1321</v>
      </c>
      <c r="F1506" s="23" t="s">
        <v>14269</v>
      </c>
      <c r="G1506" s="23" t="s">
        <v>12589</v>
      </c>
      <c r="H1506" s="23" t="s">
        <v>15920</v>
      </c>
      <c r="I1506" s="23">
        <v>41313</v>
      </c>
      <c r="J1506" s="23" t="s">
        <v>12590</v>
      </c>
      <c r="K1506" s="23" t="s">
        <v>13452</v>
      </c>
      <c r="L1506" s="23" t="s">
        <v>12591</v>
      </c>
      <c r="M1506" s="23" t="s">
        <v>13453</v>
      </c>
      <c r="N1506" s="23" t="s">
        <v>15921</v>
      </c>
      <c r="O1506" s="23" t="s">
        <v>15922</v>
      </c>
      <c r="P1506" s="23">
        <v>41352</v>
      </c>
      <c r="Q1506" s="37" t="s">
        <v>458</v>
      </c>
      <c r="R1506" s="23" t="s">
        <v>15923</v>
      </c>
      <c r="S1506" s="23" t="s">
        <v>12592</v>
      </c>
      <c r="T1506" s="37" t="s">
        <v>15024</v>
      </c>
      <c r="U1506" s="37" t="s">
        <v>15924</v>
      </c>
      <c r="V1506" s="237">
        <v>19</v>
      </c>
      <c r="W1506" s="23">
        <v>52</v>
      </c>
      <c r="X1506" s="23">
        <v>35</v>
      </c>
      <c r="Y1506" s="23">
        <v>42</v>
      </c>
      <c r="Z1506" s="23">
        <v>58</v>
      </c>
      <c r="AA1506" s="23">
        <v>18</v>
      </c>
      <c r="AC1506" s="26" t="str">
        <f t="shared" si="46"/>
        <v>19º52'35''</v>
      </c>
      <c r="AD1506" s="26" t="str">
        <f t="shared" si="47"/>
        <v>42º58'18''</v>
      </c>
    </row>
    <row r="1507" spans="1:30" ht="18" customHeight="1">
      <c r="A1507" s="23">
        <v>5085</v>
      </c>
      <c r="B1507" s="23">
        <v>5085</v>
      </c>
      <c r="C1507" s="3">
        <v>41249</v>
      </c>
      <c r="D1507" s="3">
        <v>41294</v>
      </c>
      <c r="E1507" s="23" t="s">
        <v>1330</v>
      </c>
      <c r="F1507" s="23" t="s">
        <v>14269</v>
      </c>
      <c r="G1507" s="23" t="s">
        <v>8782</v>
      </c>
      <c r="H1507" s="23" t="s">
        <v>458</v>
      </c>
      <c r="I1507" s="23" t="s">
        <v>458</v>
      </c>
      <c r="J1507" s="23" t="s">
        <v>12590</v>
      </c>
      <c r="K1507" s="23" t="s">
        <v>13454</v>
      </c>
      <c r="L1507" s="23" t="s">
        <v>12591</v>
      </c>
      <c r="M1507" s="23" t="s">
        <v>13453</v>
      </c>
      <c r="N1507" s="23" t="s">
        <v>458</v>
      </c>
      <c r="O1507" s="23" t="s">
        <v>458</v>
      </c>
      <c r="P1507" s="23" t="s">
        <v>458</v>
      </c>
      <c r="Q1507" s="37" t="s">
        <v>15689</v>
      </c>
      <c r="R1507" s="23" t="s">
        <v>458</v>
      </c>
      <c r="S1507" s="23" t="s">
        <v>12593</v>
      </c>
      <c r="T1507" s="37" t="s">
        <v>15024</v>
      </c>
      <c r="U1507" s="37" t="s">
        <v>458</v>
      </c>
      <c r="V1507" s="237" t="s">
        <v>458</v>
      </c>
      <c r="W1507" s="23" t="s">
        <v>458</v>
      </c>
      <c r="X1507" s="23" t="s">
        <v>458</v>
      </c>
      <c r="Y1507" s="23" t="s">
        <v>458</v>
      </c>
      <c r="Z1507" s="23" t="s">
        <v>458</v>
      </c>
      <c r="AA1507" s="23" t="s">
        <v>458</v>
      </c>
      <c r="AC1507" s="26" t="str">
        <f t="shared" si="46"/>
        <v>-º-'-''</v>
      </c>
      <c r="AD1507" s="26" t="str">
        <f t="shared" si="47"/>
        <v>-º-'-''</v>
      </c>
    </row>
    <row r="1508" spans="1:30" ht="18" customHeight="1">
      <c r="A1508" s="23">
        <v>5084</v>
      </c>
      <c r="B1508" s="23">
        <v>5084</v>
      </c>
      <c r="C1508" s="3">
        <v>41249</v>
      </c>
      <c r="D1508" s="3">
        <v>41294</v>
      </c>
      <c r="E1508" s="23" t="s">
        <v>1321</v>
      </c>
      <c r="F1508" s="23" t="s">
        <v>14269</v>
      </c>
      <c r="G1508" s="23" t="s">
        <v>12589</v>
      </c>
      <c r="H1508" s="23" t="s">
        <v>16013</v>
      </c>
      <c r="I1508" s="23">
        <v>41313</v>
      </c>
      <c r="J1508" s="23" t="s">
        <v>12590</v>
      </c>
      <c r="K1508" s="23" t="s">
        <v>12594</v>
      </c>
      <c r="L1508" s="23" t="s">
        <v>12591</v>
      </c>
      <c r="M1508" s="23" t="s">
        <v>13453</v>
      </c>
      <c r="N1508" s="23" t="s">
        <v>16014</v>
      </c>
      <c r="O1508" s="23" t="s">
        <v>15961</v>
      </c>
      <c r="P1508" s="23">
        <v>41352</v>
      </c>
      <c r="Q1508" s="37" t="s">
        <v>458</v>
      </c>
      <c r="R1508" s="23" t="s">
        <v>16015</v>
      </c>
      <c r="S1508" s="23" t="s">
        <v>12595</v>
      </c>
      <c r="T1508" s="37" t="s">
        <v>15024</v>
      </c>
      <c r="U1508" s="37" t="s">
        <v>15942</v>
      </c>
      <c r="V1508" s="237">
        <v>19</v>
      </c>
      <c r="W1508" s="23">
        <v>45</v>
      </c>
      <c r="X1508" s="23">
        <v>59</v>
      </c>
      <c r="Y1508" s="23">
        <v>42</v>
      </c>
      <c r="Z1508" s="23">
        <v>51</v>
      </c>
      <c r="AA1508" s="23">
        <v>52</v>
      </c>
      <c r="AC1508" s="26" t="str">
        <f t="shared" si="46"/>
        <v>19º45'59''</v>
      </c>
      <c r="AD1508" s="26" t="str">
        <f t="shared" si="47"/>
        <v>42º51'52''</v>
      </c>
    </row>
    <row r="1509" spans="1:30" ht="18" customHeight="1">
      <c r="A1509" s="23">
        <v>5083</v>
      </c>
      <c r="B1509" s="23">
        <v>5083</v>
      </c>
      <c r="C1509" s="3">
        <v>41249</v>
      </c>
      <c r="D1509" s="3">
        <v>41294</v>
      </c>
      <c r="E1509" s="23" t="s">
        <v>1330</v>
      </c>
      <c r="F1509" s="23" t="s">
        <v>14269</v>
      </c>
      <c r="G1509" s="23" t="s">
        <v>12589</v>
      </c>
      <c r="H1509" s="23" t="s">
        <v>458</v>
      </c>
      <c r="I1509" s="23">
        <v>41313</v>
      </c>
      <c r="J1509" s="23" t="s">
        <v>12590</v>
      </c>
      <c r="K1509" s="23" t="s">
        <v>12596</v>
      </c>
      <c r="L1509" s="23" t="s">
        <v>12591</v>
      </c>
      <c r="M1509" s="23" t="s">
        <v>13453</v>
      </c>
      <c r="N1509" s="23" t="s">
        <v>458</v>
      </c>
      <c r="O1509" s="23" t="s">
        <v>458</v>
      </c>
      <c r="P1509" s="23" t="s">
        <v>458</v>
      </c>
      <c r="Q1509" s="37" t="s">
        <v>16175</v>
      </c>
      <c r="R1509" s="23" t="s">
        <v>458</v>
      </c>
      <c r="S1509" s="23" t="s">
        <v>12597</v>
      </c>
      <c r="T1509" s="37" t="s">
        <v>15024</v>
      </c>
      <c r="U1509" s="37" t="s">
        <v>458</v>
      </c>
      <c r="V1509" s="237" t="s">
        <v>458</v>
      </c>
      <c r="W1509" s="23" t="s">
        <v>458</v>
      </c>
      <c r="X1509" s="23" t="s">
        <v>458</v>
      </c>
      <c r="Y1509" s="23" t="s">
        <v>458</v>
      </c>
      <c r="Z1509" s="23" t="s">
        <v>458</v>
      </c>
      <c r="AA1509" s="23" t="s">
        <v>458</v>
      </c>
      <c r="AC1509" s="26" t="str">
        <f t="shared" si="46"/>
        <v>-º-'-''</v>
      </c>
      <c r="AD1509" s="26" t="str">
        <f t="shared" si="47"/>
        <v>-º-'-''</v>
      </c>
    </row>
    <row r="1510" spans="1:30" ht="18" customHeight="1">
      <c r="A1510" s="23" t="s">
        <v>17891</v>
      </c>
      <c r="B1510" s="23">
        <v>5082</v>
      </c>
      <c r="C1510" s="3">
        <v>41249</v>
      </c>
      <c r="D1510" s="3">
        <v>41294</v>
      </c>
      <c r="E1510" s="23" t="s">
        <v>1330</v>
      </c>
      <c r="F1510" s="23" t="s">
        <v>14269</v>
      </c>
      <c r="G1510" s="23" t="s">
        <v>12589</v>
      </c>
      <c r="H1510" s="23" t="s">
        <v>15925</v>
      </c>
      <c r="I1510" s="23">
        <v>41313</v>
      </c>
      <c r="J1510" s="23" t="s">
        <v>12590</v>
      </c>
      <c r="K1510" s="23" t="s">
        <v>12598</v>
      </c>
      <c r="L1510" s="23" t="s">
        <v>12591</v>
      </c>
      <c r="M1510" s="23" t="s">
        <v>13455</v>
      </c>
      <c r="N1510" s="23" t="s">
        <v>458</v>
      </c>
      <c r="O1510" s="23" t="s">
        <v>458</v>
      </c>
      <c r="P1510" s="23" t="s">
        <v>458</v>
      </c>
      <c r="Q1510" s="23" t="s">
        <v>17892</v>
      </c>
      <c r="R1510" s="23" t="s">
        <v>15926</v>
      </c>
      <c r="S1510" s="23" t="s">
        <v>12599</v>
      </c>
      <c r="T1510" s="37" t="s">
        <v>15024</v>
      </c>
      <c r="U1510" s="37" t="s">
        <v>458</v>
      </c>
      <c r="V1510" s="237" t="s">
        <v>458</v>
      </c>
      <c r="W1510" s="23" t="s">
        <v>458</v>
      </c>
      <c r="X1510" s="23" t="s">
        <v>458</v>
      </c>
      <c r="Y1510" s="23" t="s">
        <v>458</v>
      </c>
      <c r="Z1510" s="23" t="s">
        <v>458</v>
      </c>
      <c r="AA1510" s="23" t="s">
        <v>458</v>
      </c>
      <c r="AC1510" s="26" t="str">
        <f t="shared" si="46"/>
        <v>-º-'-''</v>
      </c>
      <c r="AD1510" s="26" t="str">
        <f t="shared" si="47"/>
        <v>-º-'-''</v>
      </c>
    </row>
    <row r="1511" spans="1:30" ht="18" customHeight="1">
      <c r="A1511" s="23">
        <v>5081</v>
      </c>
      <c r="B1511" s="23">
        <v>5081</v>
      </c>
      <c r="C1511" s="3">
        <v>41249</v>
      </c>
      <c r="D1511" s="3">
        <v>41294</v>
      </c>
      <c r="E1511" s="23" t="s">
        <v>1321</v>
      </c>
      <c r="F1511" s="23" t="s">
        <v>14269</v>
      </c>
      <c r="G1511" s="23" t="s">
        <v>12589</v>
      </c>
      <c r="H1511" s="23" t="s">
        <v>15927</v>
      </c>
      <c r="I1511" s="23">
        <v>41313</v>
      </c>
      <c r="J1511" s="23" t="s">
        <v>12590</v>
      </c>
      <c r="K1511" s="23" t="s">
        <v>15928</v>
      </c>
      <c r="L1511" s="23" t="s">
        <v>12591</v>
      </c>
      <c r="M1511" s="23" t="s">
        <v>13456</v>
      </c>
      <c r="N1511" s="23" t="s">
        <v>15929</v>
      </c>
      <c r="O1511" s="23" t="s">
        <v>13262</v>
      </c>
      <c r="P1511" s="23">
        <v>41351</v>
      </c>
      <c r="Q1511" s="37" t="s">
        <v>458</v>
      </c>
      <c r="R1511" s="23" t="s">
        <v>15930</v>
      </c>
      <c r="S1511" s="23" t="s">
        <v>12600</v>
      </c>
      <c r="T1511" s="37" t="s">
        <v>15024</v>
      </c>
      <c r="U1511" s="37" t="s">
        <v>15234</v>
      </c>
      <c r="V1511" s="237">
        <v>19</v>
      </c>
      <c r="W1511" s="23">
        <v>51</v>
      </c>
      <c r="X1511" s="23">
        <v>85</v>
      </c>
      <c r="Y1511" s="23">
        <v>42</v>
      </c>
      <c r="Z1511" s="23">
        <v>57</v>
      </c>
      <c r="AA1511" s="23">
        <v>97</v>
      </c>
      <c r="AC1511" s="26" t="str">
        <f t="shared" si="46"/>
        <v>19º51'85''</v>
      </c>
      <c r="AD1511" s="26" t="str">
        <f t="shared" si="47"/>
        <v>42º57'97''</v>
      </c>
    </row>
    <row r="1512" spans="1:30" ht="18" customHeight="1">
      <c r="A1512" s="23">
        <v>5080</v>
      </c>
      <c r="B1512" s="23">
        <v>5080</v>
      </c>
      <c r="C1512" s="3">
        <v>41249</v>
      </c>
      <c r="D1512" s="3">
        <v>41294</v>
      </c>
      <c r="E1512" s="23" t="s">
        <v>1321</v>
      </c>
      <c r="F1512" s="23" t="s">
        <v>14269</v>
      </c>
      <c r="G1512" s="23" t="s">
        <v>12589</v>
      </c>
      <c r="H1512" s="23" t="s">
        <v>15931</v>
      </c>
      <c r="I1512" s="23">
        <v>41313</v>
      </c>
      <c r="J1512" s="23" t="s">
        <v>12590</v>
      </c>
      <c r="K1512" s="23" t="s">
        <v>13457</v>
      </c>
      <c r="L1512" s="23" t="s">
        <v>12591</v>
      </c>
      <c r="M1512" s="23" t="s">
        <v>13453</v>
      </c>
      <c r="N1512" s="23" t="s">
        <v>16016</v>
      </c>
      <c r="O1512" s="23" t="s">
        <v>13262</v>
      </c>
      <c r="P1512" s="23">
        <v>41354</v>
      </c>
      <c r="Q1512" s="37" t="s">
        <v>458</v>
      </c>
      <c r="R1512" s="23" t="s">
        <v>15932</v>
      </c>
      <c r="S1512" s="23" t="s">
        <v>12601</v>
      </c>
      <c r="T1512" s="37" t="s">
        <v>15024</v>
      </c>
      <c r="U1512" s="37" t="s">
        <v>15234</v>
      </c>
      <c r="V1512" s="237">
        <v>20</v>
      </c>
      <c r="W1512" s="23">
        <v>0</v>
      </c>
      <c r="X1512" s="23">
        <v>15</v>
      </c>
      <c r="Y1512" s="23">
        <v>42</v>
      </c>
      <c r="Z1512" s="23">
        <v>55</v>
      </c>
      <c r="AA1512" s="23">
        <v>60</v>
      </c>
      <c r="AC1512" s="26" t="str">
        <f t="shared" si="46"/>
        <v>20º0'15''</v>
      </c>
      <c r="AD1512" s="26" t="str">
        <f t="shared" si="47"/>
        <v>42º55'60''</v>
      </c>
    </row>
    <row r="1513" spans="1:30" ht="18" customHeight="1">
      <c r="A1513" s="23">
        <v>5077</v>
      </c>
      <c r="B1513" s="23">
        <v>5077</v>
      </c>
      <c r="C1513" s="3">
        <v>41249</v>
      </c>
      <c r="D1513" s="3">
        <v>41294</v>
      </c>
      <c r="E1513" s="23" t="s">
        <v>1321</v>
      </c>
      <c r="F1513" s="23" t="s">
        <v>14269</v>
      </c>
      <c r="G1513" s="23" t="s">
        <v>12589</v>
      </c>
      <c r="H1513" s="23" t="s">
        <v>15933</v>
      </c>
      <c r="I1513" s="23">
        <v>41313</v>
      </c>
      <c r="J1513" s="23" t="s">
        <v>12590</v>
      </c>
      <c r="K1513" s="23" t="s">
        <v>13458</v>
      </c>
      <c r="L1513" s="23" t="s">
        <v>12591</v>
      </c>
      <c r="M1513" s="23">
        <v>38561310</v>
      </c>
      <c r="N1513" s="23" t="s">
        <v>15934</v>
      </c>
      <c r="O1513" s="23" t="s">
        <v>15935</v>
      </c>
      <c r="P1513" s="23">
        <v>41348</v>
      </c>
      <c r="Q1513" s="37" t="s">
        <v>458</v>
      </c>
      <c r="R1513" s="23" t="s">
        <v>15936</v>
      </c>
      <c r="S1513" s="23" t="s">
        <v>12602</v>
      </c>
      <c r="T1513" s="37" t="s">
        <v>15024</v>
      </c>
      <c r="U1513" s="37" t="s">
        <v>15043</v>
      </c>
      <c r="V1513" s="237">
        <v>19</v>
      </c>
      <c r="W1513" s="23">
        <v>52</v>
      </c>
      <c r="X1513" s="23">
        <v>1</v>
      </c>
      <c r="Y1513" s="23">
        <v>42</v>
      </c>
      <c r="Z1513" s="23">
        <v>58</v>
      </c>
      <c r="AA1513" s="23">
        <v>1</v>
      </c>
      <c r="AC1513" s="26" t="str">
        <f t="shared" si="46"/>
        <v>19º52'1''</v>
      </c>
      <c r="AD1513" s="26" t="str">
        <f t="shared" si="47"/>
        <v>42º58'1''</v>
      </c>
    </row>
    <row r="1514" spans="1:30" ht="18" customHeight="1">
      <c r="A1514" s="23">
        <v>5076</v>
      </c>
      <c r="B1514" s="23">
        <v>5076</v>
      </c>
      <c r="C1514" s="3">
        <v>41249</v>
      </c>
      <c r="D1514" s="3">
        <v>41294</v>
      </c>
      <c r="E1514" s="23" t="s">
        <v>1321</v>
      </c>
      <c r="F1514" s="23" t="s">
        <v>1322</v>
      </c>
      <c r="G1514" s="23" t="s">
        <v>1663</v>
      </c>
      <c r="H1514" s="23" t="s">
        <v>16112</v>
      </c>
      <c r="I1514" s="23">
        <v>41303</v>
      </c>
      <c r="J1514" s="23" t="s">
        <v>12603</v>
      </c>
      <c r="K1514" s="23" t="s">
        <v>12604</v>
      </c>
      <c r="L1514" s="23" t="s">
        <v>4379</v>
      </c>
      <c r="M1514" s="23" t="s">
        <v>12605</v>
      </c>
      <c r="N1514" s="23" t="s">
        <v>16176</v>
      </c>
      <c r="O1514" s="23" t="s">
        <v>6228</v>
      </c>
      <c r="P1514" s="23">
        <v>41366</v>
      </c>
      <c r="Q1514" s="37" t="s">
        <v>458</v>
      </c>
      <c r="R1514" s="23" t="s">
        <v>16113</v>
      </c>
      <c r="S1514" s="23" t="s">
        <v>12606</v>
      </c>
      <c r="T1514" s="37" t="s">
        <v>15024</v>
      </c>
      <c r="U1514" s="37" t="s">
        <v>16177</v>
      </c>
      <c r="V1514" s="237">
        <v>16</v>
      </c>
      <c r="W1514" s="23">
        <v>13</v>
      </c>
      <c r="X1514" s="23">
        <v>10</v>
      </c>
      <c r="Y1514" s="23">
        <v>45</v>
      </c>
      <c r="Z1514" s="23">
        <v>59</v>
      </c>
      <c r="AA1514" s="23">
        <v>51</v>
      </c>
      <c r="AC1514" s="26" t="str">
        <f t="shared" si="46"/>
        <v>16º13'10''</v>
      </c>
      <c r="AD1514" s="26" t="str">
        <f t="shared" si="47"/>
        <v>45º59'51''</v>
      </c>
    </row>
    <row r="1515" spans="1:30" ht="18" customHeight="1">
      <c r="A1515" s="23">
        <v>5075</v>
      </c>
      <c r="B1515" s="23">
        <v>5075</v>
      </c>
      <c r="C1515" s="3">
        <v>41249</v>
      </c>
      <c r="D1515" s="3">
        <v>41294</v>
      </c>
      <c r="E1515" s="23" t="s">
        <v>1321</v>
      </c>
      <c r="F1515" s="23" t="s">
        <v>1322</v>
      </c>
      <c r="G1515" s="23" t="s">
        <v>1663</v>
      </c>
      <c r="H1515" s="23" t="s">
        <v>16178</v>
      </c>
      <c r="I1515" s="23">
        <v>41303</v>
      </c>
      <c r="J1515" s="23" t="s">
        <v>12607</v>
      </c>
      <c r="K1515" s="23" t="s">
        <v>12608</v>
      </c>
      <c r="L1515" s="23" t="s">
        <v>4379</v>
      </c>
      <c r="M1515" s="23" t="s">
        <v>12609</v>
      </c>
      <c r="N1515" s="23" t="s">
        <v>16179</v>
      </c>
      <c r="O1515" s="23" t="s">
        <v>6228</v>
      </c>
      <c r="P1515" s="23">
        <v>41367</v>
      </c>
      <c r="Q1515" s="37" t="s">
        <v>458</v>
      </c>
      <c r="R1515" s="23" t="s">
        <v>16180</v>
      </c>
      <c r="S1515" s="23" t="s">
        <v>12610</v>
      </c>
      <c r="T1515" s="37" t="s">
        <v>15024</v>
      </c>
      <c r="U1515" s="37" t="s">
        <v>16181</v>
      </c>
      <c r="V1515" s="237">
        <v>16</v>
      </c>
      <c r="W1515" s="23">
        <v>20</v>
      </c>
      <c r="X1515" s="23">
        <v>47</v>
      </c>
      <c r="Y1515" s="23">
        <v>46</v>
      </c>
      <c r="Z1515" s="23">
        <v>15</v>
      </c>
      <c r="AA1515" s="23">
        <v>32</v>
      </c>
      <c r="AC1515" s="26" t="str">
        <f t="shared" si="46"/>
        <v>16º20'47''</v>
      </c>
      <c r="AD1515" s="26" t="str">
        <f t="shared" si="47"/>
        <v>46º15'32''</v>
      </c>
    </row>
    <row r="1516" spans="1:30" ht="18" customHeight="1">
      <c r="A1516" s="23">
        <v>5074</v>
      </c>
      <c r="B1516" s="23">
        <v>5074</v>
      </c>
      <c r="C1516" s="3">
        <v>41249</v>
      </c>
      <c r="D1516" s="3">
        <v>41294</v>
      </c>
      <c r="E1516" s="23" t="s">
        <v>1321</v>
      </c>
      <c r="F1516" s="23" t="s">
        <v>1322</v>
      </c>
      <c r="G1516" s="23" t="s">
        <v>12611</v>
      </c>
      <c r="H1516" s="23" t="s">
        <v>16182</v>
      </c>
      <c r="I1516" s="23">
        <v>41312</v>
      </c>
      <c r="J1516" s="23" t="s">
        <v>12612</v>
      </c>
      <c r="K1516" s="23" t="s">
        <v>13459</v>
      </c>
      <c r="L1516" s="23" t="s">
        <v>12613</v>
      </c>
      <c r="M1516" s="23" t="s">
        <v>13460</v>
      </c>
      <c r="N1516" s="23" t="s">
        <v>16183</v>
      </c>
      <c r="O1516" s="23" t="s">
        <v>16132</v>
      </c>
      <c r="P1516" s="23">
        <v>41368</v>
      </c>
      <c r="Q1516" s="37" t="s">
        <v>458</v>
      </c>
      <c r="R1516" s="23" t="s">
        <v>16184</v>
      </c>
      <c r="S1516" s="23" t="s">
        <v>12615</v>
      </c>
      <c r="T1516" s="37" t="s">
        <v>15024</v>
      </c>
      <c r="U1516" s="37" t="s">
        <v>15043</v>
      </c>
      <c r="V1516" s="237">
        <v>19</v>
      </c>
      <c r="W1516" s="23">
        <v>17</v>
      </c>
      <c r="X1516" s="23">
        <v>51</v>
      </c>
      <c r="Y1516" s="23">
        <v>48</v>
      </c>
      <c r="Z1516" s="23">
        <v>55</v>
      </c>
      <c r="AA1516" s="23">
        <v>1</v>
      </c>
      <c r="AC1516" s="26" t="str">
        <f t="shared" si="46"/>
        <v>19º17'51''</v>
      </c>
      <c r="AD1516" s="26" t="str">
        <f t="shared" si="47"/>
        <v>48º55'1''</v>
      </c>
    </row>
    <row r="1517" spans="1:30" ht="18" customHeight="1">
      <c r="A1517" s="23">
        <v>5073</v>
      </c>
      <c r="B1517" s="23">
        <v>5073</v>
      </c>
      <c r="C1517" s="3">
        <v>41249</v>
      </c>
      <c r="D1517" s="3">
        <v>41294</v>
      </c>
      <c r="E1517" s="23" t="s">
        <v>1321</v>
      </c>
      <c r="F1517" s="23" t="s">
        <v>1322</v>
      </c>
      <c r="G1517" s="23" t="s">
        <v>12611</v>
      </c>
      <c r="H1517" s="23" t="s">
        <v>16067</v>
      </c>
      <c r="I1517" s="23">
        <v>41312</v>
      </c>
      <c r="J1517" s="23" t="s">
        <v>12616</v>
      </c>
      <c r="K1517" s="23" t="s">
        <v>12617</v>
      </c>
      <c r="L1517" s="23" t="s">
        <v>12613</v>
      </c>
      <c r="M1517" s="23" t="s">
        <v>12618</v>
      </c>
      <c r="N1517" s="23" t="s">
        <v>16185</v>
      </c>
      <c r="O1517" s="23" t="s">
        <v>16186</v>
      </c>
      <c r="P1517" s="23">
        <v>41369</v>
      </c>
      <c r="Q1517" s="37" t="s">
        <v>458</v>
      </c>
      <c r="R1517" s="23" t="s">
        <v>16068</v>
      </c>
      <c r="S1517" s="23" t="s">
        <v>12619</v>
      </c>
      <c r="T1517" s="37" t="s">
        <v>15024</v>
      </c>
      <c r="U1517" s="37" t="s">
        <v>15234</v>
      </c>
      <c r="V1517" s="237">
        <v>19</v>
      </c>
      <c r="W1517" s="23">
        <v>18</v>
      </c>
      <c r="X1517" s="23">
        <v>32</v>
      </c>
      <c r="Y1517" s="23">
        <v>48</v>
      </c>
      <c r="Z1517" s="23">
        <v>56</v>
      </c>
      <c r="AA1517" s="23">
        <v>18</v>
      </c>
      <c r="AC1517" s="26" t="str">
        <f t="shared" si="46"/>
        <v>19º18'32''</v>
      </c>
      <c r="AD1517" s="26" t="str">
        <f t="shared" si="47"/>
        <v>48º56'18''</v>
      </c>
    </row>
    <row r="1518" spans="1:30" ht="18" customHeight="1">
      <c r="A1518" s="23">
        <v>5072</v>
      </c>
      <c r="B1518" s="23">
        <v>5072</v>
      </c>
      <c r="C1518" s="3">
        <v>41249</v>
      </c>
      <c r="D1518" s="3">
        <v>41294</v>
      </c>
      <c r="E1518" s="23" t="s">
        <v>1321</v>
      </c>
      <c r="F1518" s="23" t="s">
        <v>1322</v>
      </c>
      <c r="G1518" s="23" t="s">
        <v>12611</v>
      </c>
      <c r="H1518" s="23" t="s">
        <v>16069</v>
      </c>
      <c r="I1518" s="23">
        <v>41312</v>
      </c>
      <c r="J1518" s="23" t="s">
        <v>12620</v>
      </c>
      <c r="K1518" s="23" t="s">
        <v>12621</v>
      </c>
      <c r="L1518" s="23" t="s">
        <v>12613</v>
      </c>
      <c r="M1518" s="23" t="s">
        <v>12622</v>
      </c>
      <c r="N1518" s="23" t="s">
        <v>16070</v>
      </c>
      <c r="O1518" s="23" t="s">
        <v>16040</v>
      </c>
      <c r="P1518" s="23">
        <v>41365</v>
      </c>
      <c r="Q1518" s="37" t="s">
        <v>458</v>
      </c>
      <c r="R1518" s="23" t="s">
        <v>16071</v>
      </c>
      <c r="S1518" s="23" t="s">
        <v>12623</v>
      </c>
      <c r="T1518" s="37" t="s">
        <v>15024</v>
      </c>
      <c r="U1518" s="37" t="s">
        <v>16072</v>
      </c>
      <c r="V1518" s="237">
        <v>19</v>
      </c>
      <c r="W1518" s="23">
        <v>18</v>
      </c>
      <c r="X1518" s="23">
        <v>88</v>
      </c>
      <c r="Y1518" s="23">
        <v>48</v>
      </c>
      <c r="Z1518" s="23">
        <v>55</v>
      </c>
      <c r="AA1518" s="23">
        <v>43</v>
      </c>
      <c r="AC1518" s="26" t="str">
        <f t="shared" si="46"/>
        <v>19º18'88''</v>
      </c>
      <c r="AD1518" s="26" t="str">
        <f t="shared" si="47"/>
        <v>48º55'43''</v>
      </c>
    </row>
    <row r="1519" spans="1:30" ht="18" customHeight="1">
      <c r="A1519" s="23">
        <v>5071</v>
      </c>
      <c r="B1519" s="23">
        <v>5071</v>
      </c>
      <c r="C1519" s="3">
        <v>41249</v>
      </c>
      <c r="D1519" s="3">
        <v>41294</v>
      </c>
      <c r="E1519" s="23" t="s">
        <v>1321</v>
      </c>
      <c r="F1519" s="23" t="s">
        <v>1322</v>
      </c>
      <c r="G1519" s="23" t="s">
        <v>12611</v>
      </c>
      <c r="H1519" s="23" t="s">
        <v>16187</v>
      </c>
      <c r="I1519" s="23">
        <v>41312</v>
      </c>
      <c r="J1519" s="23" t="s">
        <v>12624</v>
      </c>
      <c r="K1519" s="23" t="s">
        <v>12625</v>
      </c>
      <c r="L1519" s="23" t="s">
        <v>12613</v>
      </c>
      <c r="M1519" s="23" t="s">
        <v>12626</v>
      </c>
      <c r="N1519" s="23" t="s">
        <v>16188</v>
      </c>
      <c r="O1519" s="23" t="s">
        <v>16132</v>
      </c>
      <c r="P1519" s="23">
        <v>41367</v>
      </c>
      <c r="Q1519" s="37" t="s">
        <v>458</v>
      </c>
      <c r="R1519" s="23" t="s">
        <v>16189</v>
      </c>
      <c r="S1519" s="23" t="s">
        <v>12627</v>
      </c>
      <c r="T1519" s="37" t="s">
        <v>15024</v>
      </c>
      <c r="U1519" s="37" t="s">
        <v>16190</v>
      </c>
      <c r="V1519" s="237">
        <v>19</v>
      </c>
      <c r="W1519" s="23">
        <v>18</v>
      </c>
      <c r="X1519" s="23">
        <v>51</v>
      </c>
      <c r="Y1519" s="23">
        <v>48</v>
      </c>
      <c r="Z1519" s="23">
        <v>55</v>
      </c>
      <c r="AA1519" s="23">
        <v>28</v>
      </c>
      <c r="AC1519" s="26" t="str">
        <f t="shared" si="46"/>
        <v>19º18'51''</v>
      </c>
      <c r="AD1519" s="26" t="str">
        <f t="shared" si="47"/>
        <v>48º55'28''</v>
      </c>
    </row>
    <row r="1520" spans="1:30" ht="18" customHeight="1">
      <c r="A1520" s="23">
        <v>5070</v>
      </c>
      <c r="B1520" s="23">
        <v>5070</v>
      </c>
      <c r="C1520" s="3">
        <v>41249</v>
      </c>
      <c r="D1520" s="3">
        <v>41294</v>
      </c>
      <c r="E1520" s="23" t="s">
        <v>1321</v>
      </c>
      <c r="F1520" s="23" t="s">
        <v>1322</v>
      </c>
      <c r="G1520" s="23" t="s">
        <v>12611</v>
      </c>
      <c r="H1520" s="23" t="s">
        <v>16191</v>
      </c>
      <c r="I1520" s="23">
        <v>41312</v>
      </c>
      <c r="J1520" s="23" t="s">
        <v>12628</v>
      </c>
      <c r="K1520" s="23" t="s">
        <v>12629</v>
      </c>
      <c r="L1520" s="23" t="s">
        <v>12613</v>
      </c>
      <c r="M1520" s="23" t="s">
        <v>12614</v>
      </c>
      <c r="N1520" s="23" t="s">
        <v>16192</v>
      </c>
      <c r="O1520" s="23" t="s">
        <v>16193</v>
      </c>
      <c r="P1520" s="23">
        <v>41368</v>
      </c>
      <c r="Q1520" s="37" t="s">
        <v>458</v>
      </c>
      <c r="R1520" s="23" t="s">
        <v>16194</v>
      </c>
      <c r="S1520" s="23" t="s">
        <v>12630</v>
      </c>
      <c r="T1520" s="37" t="s">
        <v>15024</v>
      </c>
      <c r="U1520" s="37" t="s">
        <v>15234</v>
      </c>
      <c r="V1520" s="237">
        <v>19</v>
      </c>
      <c r="W1520" s="23">
        <v>17</v>
      </c>
      <c r="X1520" s="23">
        <v>90</v>
      </c>
      <c r="Y1520" s="23">
        <v>48</v>
      </c>
      <c r="Z1520" s="23">
        <v>54</v>
      </c>
      <c r="AA1520" s="23">
        <v>87</v>
      </c>
      <c r="AC1520" s="26" t="str">
        <f t="shared" si="46"/>
        <v>19º17'90''</v>
      </c>
      <c r="AD1520" s="26" t="str">
        <f t="shared" si="47"/>
        <v>48º54'87''</v>
      </c>
    </row>
    <row r="1521" spans="1:30" ht="18" customHeight="1">
      <c r="A1521" s="23">
        <v>5069</v>
      </c>
      <c r="B1521" s="23">
        <v>5069</v>
      </c>
      <c r="C1521" s="3">
        <v>41249</v>
      </c>
      <c r="D1521" s="3">
        <v>41294</v>
      </c>
      <c r="E1521" s="23" t="s">
        <v>1321</v>
      </c>
      <c r="F1521" s="23" t="s">
        <v>1322</v>
      </c>
      <c r="G1521" s="23" t="s">
        <v>12611</v>
      </c>
      <c r="H1521" s="23" t="s">
        <v>16195</v>
      </c>
      <c r="I1521" s="23">
        <v>41312</v>
      </c>
      <c r="J1521" s="23" t="s">
        <v>12628</v>
      </c>
      <c r="K1521" s="23" t="s">
        <v>12631</v>
      </c>
      <c r="L1521" s="23" t="s">
        <v>12613</v>
      </c>
      <c r="M1521" s="23" t="s">
        <v>12632</v>
      </c>
      <c r="N1521" s="23" t="s">
        <v>16196</v>
      </c>
      <c r="O1521" s="23" t="s">
        <v>16135</v>
      </c>
      <c r="P1521" s="23">
        <v>41368</v>
      </c>
      <c r="Q1521" s="37" t="s">
        <v>458</v>
      </c>
      <c r="R1521" s="23" t="s">
        <v>16197</v>
      </c>
      <c r="S1521" s="23" t="s">
        <v>12633</v>
      </c>
      <c r="T1521" s="37" t="s">
        <v>15024</v>
      </c>
      <c r="U1521" s="37" t="s">
        <v>15234</v>
      </c>
      <c r="V1521" s="237">
        <v>19</v>
      </c>
      <c r="W1521" s="23">
        <v>17</v>
      </c>
      <c r="X1521" s="23">
        <v>95</v>
      </c>
      <c r="Y1521" s="23">
        <v>48</v>
      </c>
      <c r="Z1521" s="23">
        <v>54</v>
      </c>
      <c r="AA1521" s="23">
        <v>87</v>
      </c>
      <c r="AC1521" s="26" t="str">
        <f t="shared" si="46"/>
        <v>19º17'95''</v>
      </c>
      <c r="AD1521" s="26" t="str">
        <f t="shared" si="47"/>
        <v>48º54'87''</v>
      </c>
    </row>
    <row r="1522" spans="1:30" ht="18" customHeight="1">
      <c r="A1522" s="23">
        <v>5068</v>
      </c>
      <c r="B1522" s="23">
        <v>5068</v>
      </c>
      <c r="C1522" s="3">
        <v>41249</v>
      </c>
      <c r="D1522" s="3">
        <v>41294</v>
      </c>
      <c r="E1522" s="23" t="s">
        <v>1321</v>
      </c>
      <c r="F1522" s="23" t="s">
        <v>14269</v>
      </c>
      <c r="G1522" s="23" t="s">
        <v>12634</v>
      </c>
      <c r="H1522" s="23" t="s">
        <v>14792</v>
      </c>
      <c r="I1522" s="23">
        <v>41302</v>
      </c>
      <c r="J1522" s="23" t="s">
        <v>13461</v>
      </c>
      <c r="K1522" s="23" t="s">
        <v>12635</v>
      </c>
      <c r="L1522" s="23" t="s">
        <v>12636</v>
      </c>
      <c r="M1522" s="23" t="s">
        <v>12637</v>
      </c>
      <c r="N1522" s="23" t="s">
        <v>14793</v>
      </c>
      <c r="O1522" s="23" t="s">
        <v>14773</v>
      </c>
      <c r="P1522" s="23">
        <v>41302</v>
      </c>
      <c r="Q1522" s="37" t="s">
        <v>458</v>
      </c>
      <c r="R1522" s="23" t="s">
        <v>14794</v>
      </c>
      <c r="S1522" s="23" t="s">
        <v>12638</v>
      </c>
      <c r="T1522" s="37" t="s">
        <v>4074</v>
      </c>
      <c r="U1522" s="37" t="s">
        <v>15033</v>
      </c>
      <c r="V1522" s="237">
        <v>22</v>
      </c>
      <c r="W1522">
        <v>14</v>
      </c>
      <c r="X1522">
        <v>40</v>
      </c>
      <c r="Y1522">
        <v>45</v>
      </c>
      <c r="Z1522">
        <v>28</v>
      </c>
      <c r="AA1522">
        <v>2</v>
      </c>
      <c r="AC1522" s="26" t="str">
        <f t="shared" si="46"/>
        <v>22º14'40''</v>
      </c>
      <c r="AD1522" s="26" t="str">
        <f t="shared" si="47"/>
        <v>45º28'2''</v>
      </c>
    </row>
    <row r="1523" spans="1:30" ht="18" customHeight="1">
      <c r="A1523" s="23">
        <v>5067</v>
      </c>
      <c r="B1523" s="23">
        <v>5067</v>
      </c>
      <c r="C1523" s="3">
        <v>41249</v>
      </c>
      <c r="D1523" s="3">
        <v>41294</v>
      </c>
      <c r="E1523" s="23" t="s">
        <v>1330</v>
      </c>
      <c r="F1523" s="23" t="s">
        <v>14269</v>
      </c>
      <c r="G1523" s="23" t="s">
        <v>12634</v>
      </c>
      <c r="H1523" s="23" t="s">
        <v>458</v>
      </c>
      <c r="I1523" s="23" t="s">
        <v>458</v>
      </c>
      <c r="J1523" s="23" t="s">
        <v>12639</v>
      </c>
      <c r="K1523" s="23" t="s">
        <v>12640</v>
      </c>
      <c r="L1523" s="23" t="s">
        <v>12636</v>
      </c>
      <c r="M1523" s="23" t="s">
        <v>12641</v>
      </c>
      <c r="N1523" s="23" t="s">
        <v>458</v>
      </c>
      <c r="O1523" s="23" t="s">
        <v>458</v>
      </c>
      <c r="P1523" s="23" t="s">
        <v>458</v>
      </c>
      <c r="Q1523" s="37" t="s">
        <v>15609</v>
      </c>
      <c r="R1523" s="23" t="s">
        <v>458</v>
      </c>
      <c r="S1523" s="23" t="s">
        <v>12642</v>
      </c>
      <c r="T1523" s="37" t="s">
        <v>15024</v>
      </c>
      <c r="U1523" s="37" t="s">
        <v>458</v>
      </c>
      <c r="V1523" s="237" t="s">
        <v>458</v>
      </c>
      <c r="W1523" s="23" t="s">
        <v>458</v>
      </c>
      <c r="X1523" s="23" t="s">
        <v>458</v>
      </c>
      <c r="Y1523" s="23" t="s">
        <v>458</v>
      </c>
      <c r="Z1523" s="23" t="s">
        <v>458</v>
      </c>
      <c r="AA1523" s="23" t="s">
        <v>458</v>
      </c>
      <c r="AC1523" s="26" t="str">
        <f t="shared" si="46"/>
        <v>-º-'-''</v>
      </c>
      <c r="AD1523" s="26" t="str">
        <f t="shared" si="47"/>
        <v>-º-'-''</v>
      </c>
    </row>
    <row r="1524" spans="1:30" ht="18" customHeight="1">
      <c r="A1524" s="23">
        <v>5066</v>
      </c>
      <c r="B1524" s="23">
        <v>5066</v>
      </c>
      <c r="C1524" s="3">
        <v>41249</v>
      </c>
      <c r="D1524" s="3">
        <v>41294</v>
      </c>
      <c r="E1524" s="23" t="s">
        <v>1321</v>
      </c>
      <c r="F1524" s="23" t="s">
        <v>14269</v>
      </c>
      <c r="G1524" s="23" t="s">
        <v>12634</v>
      </c>
      <c r="H1524" s="23" t="s">
        <v>14969</v>
      </c>
      <c r="I1524" s="23">
        <v>41309</v>
      </c>
      <c r="J1524" s="23" t="s">
        <v>12643</v>
      </c>
      <c r="K1524" s="23" t="s">
        <v>12644</v>
      </c>
      <c r="L1524" s="23" t="s">
        <v>12636</v>
      </c>
      <c r="M1524" s="23" t="s">
        <v>12641</v>
      </c>
      <c r="N1524" s="23" t="s">
        <v>14970</v>
      </c>
      <c r="O1524" s="23" t="s">
        <v>458</v>
      </c>
      <c r="P1524" s="23">
        <v>41309</v>
      </c>
      <c r="Q1524" s="37" t="s">
        <v>458</v>
      </c>
      <c r="R1524" s="23" t="s">
        <v>14971</v>
      </c>
      <c r="S1524" s="23" t="s">
        <v>12645</v>
      </c>
      <c r="T1524" s="37" t="s">
        <v>4074</v>
      </c>
      <c r="U1524" s="37" t="s">
        <v>15098</v>
      </c>
      <c r="V1524" s="237">
        <v>22</v>
      </c>
      <c r="W1524">
        <v>14</v>
      </c>
      <c r="X1524">
        <v>1</v>
      </c>
      <c r="Y1524">
        <v>45</v>
      </c>
      <c r="Z1524">
        <v>29</v>
      </c>
      <c r="AA1524">
        <v>38</v>
      </c>
      <c r="AC1524" s="26" t="str">
        <f t="shared" si="46"/>
        <v>22º14'1''</v>
      </c>
      <c r="AD1524" s="26" t="str">
        <f t="shared" si="47"/>
        <v>45º29'38''</v>
      </c>
    </row>
    <row r="1525" spans="1:30" ht="18" customHeight="1">
      <c r="A1525" s="23">
        <v>5065</v>
      </c>
      <c r="B1525" s="23">
        <v>5065</v>
      </c>
      <c r="C1525" s="3">
        <v>41249</v>
      </c>
      <c r="D1525" s="3">
        <v>41294</v>
      </c>
      <c r="E1525" s="23" t="s">
        <v>1321</v>
      </c>
      <c r="F1525" s="23" t="s">
        <v>14269</v>
      </c>
      <c r="G1525" s="23" t="s">
        <v>12634</v>
      </c>
      <c r="H1525" s="23" t="s">
        <v>14795</v>
      </c>
      <c r="I1525" s="23">
        <v>41302</v>
      </c>
      <c r="J1525" s="23" t="s">
        <v>12646</v>
      </c>
      <c r="K1525" s="23" t="s">
        <v>12647</v>
      </c>
      <c r="L1525" s="23" t="s">
        <v>12636</v>
      </c>
      <c r="M1525" s="23" t="s">
        <v>12648</v>
      </c>
      <c r="N1525" s="23" t="s">
        <v>14840</v>
      </c>
      <c r="O1525" s="23" t="s">
        <v>12880</v>
      </c>
      <c r="P1525" s="23">
        <v>41303</v>
      </c>
      <c r="Q1525" s="37" t="s">
        <v>458</v>
      </c>
      <c r="R1525" s="23" t="s">
        <v>14796</v>
      </c>
      <c r="S1525" s="23" t="s">
        <v>12649</v>
      </c>
      <c r="T1525" s="37" t="s">
        <v>4074</v>
      </c>
      <c r="U1525" s="37" t="s">
        <v>15216</v>
      </c>
      <c r="V1525" s="237">
        <v>22</v>
      </c>
      <c r="W1525">
        <v>14</v>
      </c>
      <c r="X1525">
        <v>78</v>
      </c>
      <c r="Y1525">
        <v>45</v>
      </c>
      <c r="Z1525">
        <v>28</v>
      </c>
      <c r="AA1525">
        <v>8</v>
      </c>
      <c r="AC1525" s="26" t="str">
        <f t="shared" si="46"/>
        <v>22º14'78''</v>
      </c>
      <c r="AD1525" s="26" t="str">
        <f t="shared" si="47"/>
        <v>45º28'8''</v>
      </c>
    </row>
    <row r="1526" spans="1:30" ht="18" customHeight="1">
      <c r="A1526" s="23">
        <v>5063</v>
      </c>
      <c r="B1526" s="23">
        <v>5063</v>
      </c>
      <c r="C1526" s="3">
        <v>41249</v>
      </c>
      <c r="D1526" s="3">
        <v>41294</v>
      </c>
      <c r="E1526" s="23" t="s">
        <v>1321</v>
      </c>
      <c r="F1526" s="23" t="s">
        <v>14269</v>
      </c>
      <c r="G1526" s="23" t="s">
        <v>12634</v>
      </c>
      <c r="H1526" s="23" t="s">
        <v>14841</v>
      </c>
      <c r="I1526" s="23">
        <v>41303</v>
      </c>
      <c r="J1526" s="23" t="s">
        <v>12650</v>
      </c>
      <c r="K1526" s="23" t="s">
        <v>12651</v>
      </c>
      <c r="L1526" s="23" t="s">
        <v>12636</v>
      </c>
      <c r="M1526" s="23" t="s">
        <v>12652</v>
      </c>
      <c r="N1526" s="23" t="s">
        <v>14842</v>
      </c>
      <c r="O1526" s="23" t="s">
        <v>14773</v>
      </c>
      <c r="P1526" s="23">
        <v>41304</v>
      </c>
      <c r="Q1526" s="37" t="s">
        <v>458</v>
      </c>
      <c r="R1526" s="23" t="s">
        <v>14843</v>
      </c>
      <c r="S1526" s="23" t="s">
        <v>12653</v>
      </c>
      <c r="T1526" s="37" t="s">
        <v>4074</v>
      </c>
      <c r="U1526" s="37" t="s">
        <v>15033</v>
      </c>
      <c r="V1526" s="237">
        <v>22</v>
      </c>
      <c r="W1526">
        <v>14</v>
      </c>
      <c r="X1526">
        <v>73</v>
      </c>
      <c r="Y1526">
        <v>45</v>
      </c>
      <c r="Z1526">
        <v>27</v>
      </c>
      <c r="AA1526">
        <v>57</v>
      </c>
      <c r="AC1526" s="26" t="str">
        <f t="shared" si="46"/>
        <v>22º14'73''</v>
      </c>
      <c r="AD1526" s="26" t="str">
        <f t="shared" si="47"/>
        <v>45º27'57''</v>
      </c>
    </row>
    <row r="1527" spans="1:30" ht="18" customHeight="1">
      <c r="A1527" s="23">
        <v>5064</v>
      </c>
      <c r="B1527" s="23">
        <v>5064</v>
      </c>
      <c r="C1527" s="3">
        <v>41249</v>
      </c>
      <c r="D1527" s="3">
        <v>41294</v>
      </c>
      <c r="E1527" s="23" t="s">
        <v>1321</v>
      </c>
      <c r="F1527" s="23" t="s">
        <v>14269</v>
      </c>
      <c r="G1527" s="23" t="s">
        <v>12634</v>
      </c>
      <c r="H1527" s="23" t="s">
        <v>14844</v>
      </c>
      <c r="I1527" s="23">
        <v>41303</v>
      </c>
      <c r="J1527" s="23" t="s">
        <v>12654</v>
      </c>
      <c r="K1527" s="23" t="s">
        <v>12655</v>
      </c>
      <c r="L1527" s="23" t="s">
        <v>12636</v>
      </c>
      <c r="M1527" s="23" t="s">
        <v>12656</v>
      </c>
      <c r="N1527" s="23" t="s">
        <v>14845</v>
      </c>
      <c r="O1527" s="23" t="s">
        <v>14810</v>
      </c>
      <c r="P1527" s="23">
        <v>41303</v>
      </c>
      <c r="Q1527" s="37" t="s">
        <v>458</v>
      </c>
      <c r="R1527" s="23" t="s">
        <v>14846</v>
      </c>
      <c r="S1527" s="23" t="s">
        <v>12657</v>
      </c>
      <c r="T1527" s="37" t="s">
        <v>4074</v>
      </c>
      <c r="U1527" s="37" t="s">
        <v>15216</v>
      </c>
      <c r="V1527" s="237">
        <v>22</v>
      </c>
      <c r="W1527">
        <v>15</v>
      </c>
      <c r="X1527">
        <v>5</v>
      </c>
      <c r="Y1527">
        <v>45</v>
      </c>
      <c r="Z1527">
        <v>27</v>
      </c>
      <c r="AA1527">
        <v>82</v>
      </c>
      <c r="AC1527" s="26" t="str">
        <f t="shared" si="46"/>
        <v>22º15'5''</v>
      </c>
      <c r="AD1527" s="26" t="str">
        <f t="shared" si="47"/>
        <v>45º27'82''</v>
      </c>
    </row>
    <row r="1528" spans="1:30" ht="18" customHeight="1">
      <c r="A1528" s="23">
        <v>5059</v>
      </c>
      <c r="B1528" s="23">
        <v>5059</v>
      </c>
      <c r="C1528" s="3">
        <v>41249</v>
      </c>
      <c r="D1528" s="3">
        <v>41294</v>
      </c>
      <c r="E1528" s="23" t="s">
        <v>1321</v>
      </c>
      <c r="F1528" s="23" t="s">
        <v>14269</v>
      </c>
      <c r="G1528" s="23" t="s">
        <v>9587</v>
      </c>
      <c r="H1528" s="23" t="s">
        <v>14797</v>
      </c>
      <c r="I1528" s="23">
        <v>41302</v>
      </c>
      <c r="J1528" s="23" t="s">
        <v>12658</v>
      </c>
      <c r="K1528" s="23" t="s">
        <v>12659</v>
      </c>
      <c r="L1528" s="23" t="s">
        <v>9590</v>
      </c>
      <c r="M1528" s="23" t="s">
        <v>12660</v>
      </c>
      <c r="N1528" s="23" t="s">
        <v>14798</v>
      </c>
      <c r="O1528" s="23" t="s">
        <v>14799</v>
      </c>
      <c r="P1528" s="23">
        <v>41302</v>
      </c>
      <c r="Q1528" s="37" t="s">
        <v>458</v>
      </c>
      <c r="R1528" s="23" t="s">
        <v>14800</v>
      </c>
      <c r="S1528" s="23" t="s">
        <v>12661</v>
      </c>
      <c r="T1528" s="37" t="s">
        <v>15024</v>
      </c>
      <c r="U1528" s="37" t="s">
        <v>15345</v>
      </c>
      <c r="V1528" s="237">
        <v>22</v>
      </c>
      <c r="W1528">
        <v>19</v>
      </c>
      <c r="X1528">
        <v>1</v>
      </c>
      <c r="Y1528">
        <v>46</v>
      </c>
      <c r="Z1528">
        <v>28</v>
      </c>
      <c r="AA1528">
        <v>12</v>
      </c>
      <c r="AC1528" s="26" t="str">
        <f t="shared" si="46"/>
        <v>22º19'1''</v>
      </c>
      <c r="AD1528" s="26" t="str">
        <f t="shared" si="47"/>
        <v>46º28'12''</v>
      </c>
    </row>
    <row r="1529" spans="1:30" ht="18" customHeight="1">
      <c r="A1529" s="23">
        <v>5058</v>
      </c>
      <c r="B1529" s="23">
        <v>5058</v>
      </c>
      <c r="C1529" s="3">
        <v>41249</v>
      </c>
      <c r="D1529" s="3">
        <v>41294</v>
      </c>
      <c r="E1529" s="23" t="s">
        <v>1321</v>
      </c>
      <c r="F1529" s="23" t="s">
        <v>11995</v>
      </c>
      <c r="G1529" s="23" t="s">
        <v>9587</v>
      </c>
      <c r="H1529" s="23" t="s">
        <v>13462</v>
      </c>
      <c r="I1529" s="3">
        <v>41263</v>
      </c>
      <c r="J1529" s="23" t="s">
        <v>12662</v>
      </c>
      <c r="K1529" s="23" t="s">
        <v>12663</v>
      </c>
      <c r="L1529" s="23" t="s">
        <v>9590</v>
      </c>
      <c r="M1529" s="23" t="s">
        <v>12660</v>
      </c>
      <c r="N1529" s="23" t="s">
        <v>13463</v>
      </c>
      <c r="O1529" s="23" t="s">
        <v>12880</v>
      </c>
      <c r="P1529" s="3">
        <v>41263</v>
      </c>
      <c r="Q1529" s="37" t="s">
        <v>458</v>
      </c>
      <c r="R1529" s="23" t="s">
        <v>13464</v>
      </c>
      <c r="S1529" s="23" t="s">
        <v>12664</v>
      </c>
      <c r="T1529" s="37" t="s">
        <v>4074</v>
      </c>
      <c r="U1529" s="37" t="s">
        <v>15045</v>
      </c>
      <c r="V1529" s="237">
        <v>22</v>
      </c>
      <c r="W1529">
        <v>12</v>
      </c>
      <c r="X1529">
        <v>38</v>
      </c>
      <c r="Y1529">
        <v>46</v>
      </c>
      <c r="Z1529">
        <v>28</v>
      </c>
      <c r="AA1529">
        <v>31</v>
      </c>
      <c r="AC1529" s="26" t="str">
        <f t="shared" si="46"/>
        <v>22º12'38''</v>
      </c>
      <c r="AD1529" s="26" t="str">
        <f t="shared" si="47"/>
        <v>46º28'31''</v>
      </c>
    </row>
    <row r="1530" spans="1:30" ht="18" customHeight="1">
      <c r="A1530" s="23">
        <v>5057</v>
      </c>
      <c r="B1530" s="23">
        <v>5057</v>
      </c>
      <c r="C1530" s="3">
        <v>41249</v>
      </c>
      <c r="D1530" s="3">
        <v>41294</v>
      </c>
      <c r="E1530" s="23" t="s">
        <v>1321</v>
      </c>
      <c r="F1530" s="23" t="s">
        <v>11995</v>
      </c>
      <c r="G1530" s="23" t="s">
        <v>9587</v>
      </c>
      <c r="H1530" s="23" t="s">
        <v>13465</v>
      </c>
      <c r="I1530" s="3">
        <v>41263</v>
      </c>
      <c r="J1530" s="23" t="s">
        <v>12665</v>
      </c>
      <c r="K1530" s="23" t="s">
        <v>12666</v>
      </c>
      <c r="L1530" s="23" t="s">
        <v>9590</v>
      </c>
      <c r="M1530" s="23" t="s">
        <v>12660</v>
      </c>
      <c r="N1530" s="23" t="s">
        <v>13675</v>
      </c>
      <c r="O1530" s="23" t="s">
        <v>13262</v>
      </c>
      <c r="P1530" s="3">
        <v>41264</v>
      </c>
      <c r="Q1530" s="37" t="s">
        <v>458</v>
      </c>
      <c r="R1530" s="23" t="s">
        <v>13466</v>
      </c>
      <c r="S1530" s="23" t="s">
        <v>12667</v>
      </c>
      <c r="T1530" s="37" t="s">
        <v>4074</v>
      </c>
      <c r="U1530" s="37" t="s">
        <v>458</v>
      </c>
      <c r="V1530" s="237">
        <v>22</v>
      </c>
      <c r="W1530">
        <v>22</v>
      </c>
      <c r="X1530">
        <v>11</v>
      </c>
      <c r="Y1530">
        <v>46</v>
      </c>
      <c r="Z1530">
        <v>20</v>
      </c>
      <c r="AA1530">
        <v>12</v>
      </c>
      <c r="AC1530" s="26" t="str">
        <f t="shared" si="46"/>
        <v>22º22'11''</v>
      </c>
      <c r="AD1530" s="26" t="str">
        <f t="shared" si="47"/>
        <v>46º20'12''</v>
      </c>
    </row>
    <row r="1531" spans="1:30" ht="18" customHeight="1">
      <c r="A1531" s="23">
        <v>5056</v>
      </c>
      <c r="B1531" s="23">
        <v>5056</v>
      </c>
      <c r="C1531" s="3">
        <v>41249</v>
      </c>
      <c r="D1531" s="3">
        <v>41294</v>
      </c>
      <c r="E1531" s="23" t="s">
        <v>1321</v>
      </c>
      <c r="F1531" s="23" t="s">
        <v>11995</v>
      </c>
      <c r="G1531" s="23" t="s">
        <v>9587</v>
      </c>
      <c r="H1531" s="23" t="s">
        <v>13676</v>
      </c>
      <c r="I1531" s="3">
        <v>41264</v>
      </c>
      <c r="J1531" s="23" t="s">
        <v>12668</v>
      </c>
      <c r="K1531" s="23" t="s">
        <v>12669</v>
      </c>
      <c r="L1531" s="23" t="s">
        <v>9590</v>
      </c>
      <c r="M1531" s="23" t="s">
        <v>12670</v>
      </c>
      <c r="N1531" s="23" t="s">
        <v>13677</v>
      </c>
      <c r="O1531" s="23" t="s">
        <v>13678</v>
      </c>
      <c r="P1531" s="3">
        <v>41264</v>
      </c>
      <c r="Q1531" s="37" t="s">
        <v>458</v>
      </c>
      <c r="R1531" s="23" t="s">
        <v>13679</v>
      </c>
      <c r="S1531" s="23" t="s">
        <v>12671</v>
      </c>
      <c r="T1531" s="37" t="s">
        <v>15024</v>
      </c>
      <c r="U1531" s="37" t="s">
        <v>15043</v>
      </c>
      <c r="V1531" s="237">
        <v>22</v>
      </c>
      <c r="W1531">
        <v>16</v>
      </c>
      <c r="X1531">
        <v>50</v>
      </c>
      <c r="Y1531">
        <v>46</v>
      </c>
      <c r="Z1531">
        <v>21</v>
      </c>
      <c r="AA1531">
        <v>21</v>
      </c>
      <c r="AC1531" s="26" t="str">
        <f t="shared" si="46"/>
        <v>22º16'50''</v>
      </c>
      <c r="AD1531" s="26" t="str">
        <f t="shared" si="47"/>
        <v>46º21'21''</v>
      </c>
    </row>
    <row r="1532" spans="1:30" ht="18" customHeight="1">
      <c r="A1532" s="23">
        <v>5055</v>
      </c>
      <c r="B1532" s="23">
        <v>5055</v>
      </c>
      <c r="C1532" s="3">
        <v>41249</v>
      </c>
      <c r="D1532" s="3">
        <v>41294</v>
      </c>
      <c r="E1532" s="23" t="s">
        <v>1321</v>
      </c>
      <c r="F1532" s="23" t="s">
        <v>11995</v>
      </c>
      <c r="G1532" s="23" t="s">
        <v>9587</v>
      </c>
      <c r="H1532" s="23" t="s">
        <v>13467</v>
      </c>
      <c r="I1532" s="3">
        <v>41263</v>
      </c>
      <c r="J1532" s="23" t="s">
        <v>12672</v>
      </c>
      <c r="K1532" s="23" t="s">
        <v>12673</v>
      </c>
      <c r="L1532" s="23" t="s">
        <v>9590</v>
      </c>
      <c r="M1532" s="23" t="s">
        <v>12670</v>
      </c>
      <c r="N1532" s="23" t="s">
        <v>13468</v>
      </c>
      <c r="O1532" s="23" t="s">
        <v>12178</v>
      </c>
      <c r="P1532" s="3">
        <v>41263</v>
      </c>
      <c r="Q1532" s="37" t="s">
        <v>458</v>
      </c>
      <c r="R1532" s="23" t="s">
        <v>13469</v>
      </c>
      <c r="S1532" s="23" t="s">
        <v>12674</v>
      </c>
      <c r="T1532" s="37" t="s">
        <v>15024</v>
      </c>
      <c r="U1532" s="37" t="s">
        <v>15134</v>
      </c>
      <c r="V1532" s="237">
        <v>22</v>
      </c>
      <c r="W1532">
        <v>17</v>
      </c>
      <c r="X1532">
        <v>13</v>
      </c>
      <c r="Y1532">
        <v>46</v>
      </c>
      <c r="Z1532">
        <v>22</v>
      </c>
      <c r="AA1532">
        <v>1</v>
      </c>
      <c r="AC1532" s="26" t="str">
        <f t="shared" si="46"/>
        <v>22º17'13''</v>
      </c>
      <c r="AD1532" s="26" t="str">
        <f t="shared" si="47"/>
        <v>46º22'1''</v>
      </c>
    </row>
    <row r="1533" spans="1:30" ht="18" customHeight="1">
      <c r="A1533" s="23">
        <v>5773</v>
      </c>
      <c r="B1533" s="23">
        <v>5773</v>
      </c>
      <c r="C1533" s="3">
        <v>41249</v>
      </c>
      <c r="D1533" s="3">
        <v>41294</v>
      </c>
      <c r="E1533" s="23" t="s">
        <v>1321</v>
      </c>
      <c r="F1533" s="23" t="s">
        <v>1322</v>
      </c>
      <c r="G1533" s="23" t="s">
        <v>1816</v>
      </c>
      <c r="H1533" s="23" t="s">
        <v>15792</v>
      </c>
      <c r="I1533" s="23">
        <v>41334</v>
      </c>
      <c r="J1533" s="23" t="s">
        <v>12675</v>
      </c>
      <c r="K1533" s="23" t="s">
        <v>12676</v>
      </c>
      <c r="L1533" s="23" t="s">
        <v>4433</v>
      </c>
      <c r="M1533" s="23" t="s">
        <v>12677</v>
      </c>
      <c r="N1533" s="23" t="s">
        <v>15793</v>
      </c>
      <c r="O1533" s="23" t="s">
        <v>15551</v>
      </c>
      <c r="P1533" s="23">
        <v>41338</v>
      </c>
      <c r="Q1533" s="37" t="s">
        <v>458</v>
      </c>
      <c r="R1533" s="23" t="s">
        <v>12678</v>
      </c>
      <c r="S1533" s="23" t="s">
        <v>12678</v>
      </c>
      <c r="T1533" s="37" t="s">
        <v>15024</v>
      </c>
      <c r="U1533" s="37" t="s">
        <v>15116</v>
      </c>
      <c r="V1533" s="237">
        <v>20</v>
      </c>
      <c r="W1533">
        <v>55</v>
      </c>
      <c r="X1533">
        <v>20</v>
      </c>
      <c r="Y1533">
        <v>44</v>
      </c>
      <c r="Z1533">
        <v>4</v>
      </c>
      <c r="AA1533">
        <v>11</v>
      </c>
      <c r="AC1533" s="26" t="str">
        <f t="shared" si="46"/>
        <v>20º55'20''</v>
      </c>
      <c r="AD1533" s="26" t="str">
        <f t="shared" si="47"/>
        <v>44º4'11''</v>
      </c>
    </row>
    <row r="1534" spans="1:30" ht="18" customHeight="1">
      <c r="A1534" s="23">
        <v>5484</v>
      </c>
      <c r="B1534" s="23">
        <v>5484</v>
      </c>
      <c r="C1534" s="3">
        <v>41249</v>
      </c>
      <c r="D1534" s="3">
        <v>41294</v>
      </c>
      <c r="E1534" s="23" t="s">
        <v>1330</v>
      </c>
      <c r="F1534" s="23" t="s">
        <v>1555</v>
      </c>
      <c r="G1534" s="23" t="s">
        <v>4826</v>
      </c>
      <c r="H1534" s="23" t="s">
        <v>458</v>
      </c>
      <c r="I1534" s="23" t="s">
        <v>458</v>
      </c>
      <c r="J1534" s="23" t="s">
        <v>12679</v>
      </c>
      <c r="K1534" s="23" t="s">
        <v>12680</v>
      </c>
      <c r="L1534" s="23" t="s">
        <v>12681</v>
      </c>
      <c r="M1534" s="23" t="s">
        <v>12682</v>
      </c>
      <c r="N1534" s="23" t="s">
        <v>458</v>
      </c>
      <c r="O1534" s="23" t="s">
        <v>458</v>
      </c>
      <c r="P1534" s="23" t="s">
        <v>458</v>
      </c>
      <c r="Q1534" s="37" t="s">
        <v>17280</v>
      </c>
      <c r="R1534" s="23" t="s">
        <v>458</v>
      </c>
      <c r="S1534" s="23" t="s">
        <v>12683</v>
      </c>
      <c r="T1534" s="37" t="s">
        <v>15024</v>
      </c>
      <c r="U1534" s="37" t="s">
        <v>458</v>
      </c>
      <c r="V1534" s="237" t="s">
        <v>458</v>
      </c>
      <c r="W1534" s="23" t="s">
        <v>458</v>
      </c>
      <c r="X1534" s="23" t="s">
        <v>458</v>
      </c>
      <c r="Y1534" s="23" t="s">
        <v>458</v>
      </c>
      <c r="Z1534" s="23" t="s">
        <v>458</v>
      </c>
      <c r="AA1534" s="23" t="s">
        <v>458</v>
      </c>
      <c r="AC1534" s="26" t="str">
        <f t="shared" si="46"/>
        <v>-º-'-''</v>
      </c>
      <c r="AD1534" s="26" t="str">
        <f t="shared" si="47"/>
        <v>-º-'-''</v>
      </c>
    </row>
    <row r="1535" spans="1:30" ht="18" customHeight="1">
      <c r="A1535" s="23">
        <v>5483</v>
      </c>
      <c r="B1535" s="23">
        <v>5483</v>
      </c>
      <c r="C1535" s="3">
        <v>41249</v>
      </c>
      <c r="D1535" s="3">
        <v>41294</v>
      </c>
      <c r="E1535" s="23" t="s">
        <v>1330</v>
      </c>
      <c r="F1535" s="23" t="s">
        <v>1322</v>
      </c>
      <c r="G1535" s="23" t="s">
        <v>4826</v>
      </c>
      <c r="H1535" s="23" t="s">
        <v>458</v>
      </c>
      <c r="I1535" s="23" t="s">
        <v>458</v>
      </c>
      <c r="J1535" s="23" t="s">
        <v>12684</v>
      </c>
      <c r="K1535" s="23" t="s">
        <v>12685</v>
      </c>
      <c r="L1535" s="23" t="s">
        <v>12681</v>
      </c>
      <c r="M1535" s="23" t="s">
        <v>12686</v>
      </c>
      <c r="N1535" s="23" t="s">
        <v>458</v>
      </c>
      <c r="O1535" s="23" t="s">
        <v>458</v>
      </c>
      <c r="P1535" s="23" t="s">
        <v>458</v>
      </c>
      <c r="Q1535" s="37" t="s">
        <v>458</v>
      </c>
      <c r="R1535" s="23" t="s">
        <v>458</v>
      </c>
      <c r="S1535" s="23" t="s">
        <v>12687</v>
      </c>
      <c r="T1535" s="37" t="s">
        <v>15024</v>
      </c>
      <c r="U1535" s="37" t="s">
        <v>458</v>
      </c>
      <c r="V1535" s="237" t="s">
        <v>458</v>
      </c>
      <c r="W1535" s="23" t="s">
        <v>458</v>
      </c>
      <c r="X1535" s="23" t="s">
        <v>458</v>
      </c>
      <c r="Y1535" s="23" t="s">
        <v>458</v>
      </c>
      <c r="Z1535" s="23" t="s">
        <v>458</v>
      </c>
      <c r="AA1535" s="23" t="s">
        <v>458</v>
      </c>
      <c r="AC1535" s="26" t="str">
        <f t="shared" si="46"/>
        <v>-º-'-''</v>
      </c>
      <c r="AD1535" s="26" t="str">
        <f t="shared" si="47"/>
        <v>-º-'-''</v>
      </c>
    </row>
    <row r="1536" spans="1:30" ht="18" customHeight="1">
      <c r="A1536" s="23">
        <v>5482</v>
      </c>
      <c r="B1536" s="23">
        <v>5482</v>
      </c>
      <c r="C1536" s="3">
        <v>41249</v>
      </c>
      <c r="D1536" s="3">
        <v>41294</v>
      </c>
      <c r="E1536" s="23" t="s">
        <v>1330</v>
      </c>
      <c r="F1536" s="23" t="s">
        <v>1322</v>
      </c>
      <c r="G1536" s="23" t="s">
        <v>4826</v>
      </c>
      <c r="H1536" s="23" t="s">
        <v>458</v>
      </c>
      <c r="I1536" s="23" t="s">
        <v>458</v>
      </c>
      <c r="J1536" s="23" t="s">
        <v>12688</v>
      </c>
      <c r="K1536" s="23" t="s">
        <v>12689</v>
      </c>
      <c r="L1536" s="23" t="s">
        <v>12681</v>
      </c>
      <c r="M1536" s="23" t="s">
        <v>12690</v>
      </c>
      <c r="N1536" s="23" t="s">
        <v>458</v>
      </c>
      <c r="O1536" s="23" t="s">
        <v>458</v>
      </c>
      <c r="P1536" s="23" t="s">
        <v>458</v>
      </c>
      <c r="Q1536" s="37" t="s">
        <v>458</v>
      </c>
      <c r="R1536" s="23" t="s">
        <v>458</v>
      </c>
      <c r="S1536" s="23" t="s">
        <v>12691</v>
      </c>
      <c r="T1536" s="37" t="s">
        <v>15024</v>
      </c>
      <c r="U1536" s="37" t="s">
        <v>458</v>
      </c>
      <c r="V1536" s="237" t="s">
        <v>458</v>
      </c>
      <c r="W1536" s="23" t="s">
        <v>458</v>
      </c>
      <c r="X1536" s="23" t="s">
        <v>458</v>
      </c>
      <c r="Y1536" s="23" t="s">
        <v>458</v>
      </c>
      <c r="Z1536" s="23" t="s">
        <v>458</v>
      </c>
      <c r="AA1536" s="23" t="s">
        <v>458</v>
      </c>
      <c r="AC1536" s="26" t="str">
        <f t="shared" si="46"/>
        <v>-º-'-''</v>
      </c>
      <c r="AD1536" s="26" t="str">
        <f t="shared" si="47"/>
        <v>-º-'-''</v>
      </c>
    </row>
    <row r="1537" spans="1:30" ht="18" customHeight="1">
      <c r="A1537" s="23">
        <v>5481</v>
      </c>
      <c r="B1537" s="23">
        <v>5481</v>
      </c>
      <c r="C1537" s="3">
        <v>41249</v>
      </c>
      <c r="D1537" s="3">
        <v>41294</v>
      </c>
      <c r="E1537" s="23" t="s">
        <v>1330</v>
      </c>
      <c r="F1537" s="23" t="s">
        <v>1322</v>
      </c>
      <c r="G1537" s="23" t="s">
        <v>4826</v>
      </c>
      <c r="H1537" s="23" t="s">
        <v>458</v>
      </c>
      <c r="I1537" s="23" t="s">
        <v>458</v>
      </c>
      <c r="J1537" s="23" t="s">
        <v>12692</v>
      </c>
      <c r="K1537" s="23" t="s">
        <v>12693</v>
      </c>
      <c r="L1537" s="23" t="s">
        <v>12694</v>
      </c>
      <c r="M1537" s="23">
        <v>36712258</v>
      </c>
      <c r="N1537" s="23" t="s">
        <v>458</v>
      </c>
      <c r="O1537" s="23" t="s">
        <v>458</v>
      </c>
      <c r="P1537" s="23" t="s">
        <v>458</v>
      </c>
      <c r="Q1537" s="37" t="s">
        <v>458</v>
      </c>
      <c r="R1537" s="23" t="s">
        <v>458</v>
      </c>
      <c r="S1537" s="23" t="s">
        <v>12695</v>
      </c>
      <c r="T1537" s="37" t="s">
        <v>15024</v>
      </c>
      <c r="U1537" s="37" t="s">
        <v>458</v>
      </c>
      <c r="V1537" s="237" t="s">
        <v>458</v>
      </c>
      <c r="W1537" s="23" t="s">
        <v>458</v>
      </c>
      <c r="X1537" s="23" t="s">
        <v>458</v>
      </c>
      <c r="Y1537" s="23" t="s">
        <v>458</v>
      </c>
      <c r="Z1537" s="23" t="s">
        <v>458</v>
      </c>
      <c r="AA1537" s="23" t="s">
        <v>458</v>
      </c>
      <c r="AC1537" s="26" t="str">
        <f t="shared" si="46"/>
        <v>-º-'-''</v>
      </c>
      <c r="AD1537" s="26" t="str">
        <f t="shared" si="47"/>
        <v>-º-'-''</v>
      </c>
    </row>
    <row r="1538" spans="1:30" ht="18" customHeight="1">
      <c r="A1538" s="23">
        <v>5480</v>
      </c>
      <c r="B1538" s="23">
        <v>5480</v>
      </c>
      <c r="C1538" s="3">
        <v>41249</v>
      </c>
      <c r="D1538" s="3">
        <v>41294</v>
      </c>
      <c r="E1538" s="23" t="s">
        <v>1330</v>
      </c>
      <c r="F1538" s="23" t="s">
        <v>1322</v>
      </c>
      <c r="G1538" s="23" t="s">
        <v>4826</v>
      </c>
      <c r="H1538" s="23" t="s">
        <v>458</v>
      </c>
      <c r="I1538" s="23" t="s">
        <v>458</v>
      </c>
      <c r="J1538" s="23" t="s">
        <v>12696</v>
      </c>
      <c r="K1538" s="23" t="s">
        <v>12697</v>
      </c>
      <c r="L1538" s="23" t="s">
        <v>6199</v>
      </c>
      <c r="M1538" s="23" t="s">
        <v>12698</v>
      </c>
      <c r="N1538" s="23" t="s">
        <v>458</v>
      </c>
      <c r="O1538" s="23" t="s">
        <v>458</v>
      </c>
      <c r="P1538" s="23" t="s">
        <v>458</v>
      </c>
      <c r="Q1538" s="37" t="s">
        <v>458</v>
      </c>
      <c r="R1538" s="23" t="s">
        <v>458</v>
      </c>
      <c r="S1538" s="23" t="s">
        <v>12699</v>
      </c>
      <c r="T1538" s="37" t="s">
        <v>15024</v>
      </c>
      <c r="U1538" s="37" t="s">
        <v>458</v>
      </c>
      <c r="V1538" s="237" t="s">
        <v>458</v>
      </c>
      <c r="W1538" s="23" t="s">
        <v>458</v>
      </c>
      <c r="X1538" s="23" t="s">
        <v>458</v>
      </c>
      <c r="Y1538" s="23" t="s">
        <v>458</v>
      </c>
      <c r="Z1538" s="23" t="s">
        <v>458</v>
      </c>
      <c r="AA1538" s="23" t="s">
        <v>458</v>
      </c>
      <c r="AC1538" s="26" t="str">
        <f t="shared" si="46"/>
        <v>-º-'-''</v>
      </c>
      <c r="AD1538" s="26" t="str">
        <f t="shared" si="47"/>
        <v>-º-'-''</v>
      </c>
    </row>
    <row r="1539" spans="1:30" ht="18" customHeight="1">
      <c r="A1539" s="23">
        <v>5479</v>
      </c>
      <c r="B1539" s="23">
        <v>5479</v>
      </c>
      <c r="C1539" s="3">
        <v>41249</v>
      </c>
      <c r="D1539" s="3">
        <v>41294</v>
      </c>
      <c r="E1539" s="23" t="s">
        <v>1330</v>
      </c>
      <c r="F1539" s="23" t="s">
        <v>1322</v>
      </c>
      <c r="G1539" s="23" t="s">
        <v>4826</v>
      </c>
      <c r="H1539" s="23" t="s">
        <v>458</v>
      </c>
      <c r="I1539" s="23" t="s">
        <v>458</v>
      </c>
      <c r="J1539" s="23" t="s">
        <v>12700</v>
      </c>
      <c r="K1539" s="23" t="s">
        <v>12701</v>
      </c>
      <c r="L1539" s="23" t="s">
        <v>12694</v>
      </c>
      <c r="M1539" s="23" t="s">
        <v>12702</v>
      </c>
      <c r="N1539" s="23" t="s">
        <v>458</v>
      </c>
      <c r="O1539" s="23" t="s">
        <v>458</v>
      </c>
      <c r="P1539" s="23" t="s">
        <v>458</v>
      </c>
      <c r="Q1539" s="37" t="s">
        <v>458</v>
      </c>
      <c r="R1539" s="23" t="s">
        <v>458</v>
      </c>
      <c r="S1539" s="23" t="s">
        <v>12703</v>
      </c>
      <c r="T1539" s="37" t="s">
        <v>15024</v>
      </c>
      <c r="U1539" s="37" t="s">
        <v>458</v>
      </c>
      <c r="V1539" s="237" t="s">
        <v>458</v>
      </c>
      <c r="W1539" s="23" t="s">
        <v>458</v>
      </c>
      <c r="X1539" s="23" t="s">
        <v>458</v>
      </c>
      <c r="Y1539" s="23" t="s">
        <v>458</v>
      </c>
      <c r="Z1539" s="23" t="s">
        <v>458</v>
      </c>
      <c r="AA1539" s="23" t="s">
        <v>458</v>
      </c>
      <c r="AC1539" s="26" t="str">
        <f t="shared" ref="AC1539:AC1602" si="48">CONCATENATE(V1539,"º",W1539,"'",X1539,"''")</f>
        <v>-º-'-''</v>
      </c>
      <c r="AD1539" s="26" t="str">
        <f t="shared" ref="AD1539:AD1602" si="49">CONCATENATE(Y1539,"º",Z1539,"'",AA1539,"''")</f>
        <v>-º-'-''</v>
      </c>
    </row>
    <row r="1540" spans="1:30" ht="18" customHeight="1">
      <c r="A1540" s="23">
        <v>5478</v>
      </c>
      <c r="B1540" s="23">
        <v>5478</v>
      </c>
      <c r="C1540" s="3">
        <v>41249</v>
      </c>
      <c r="D1540" s="3">
        <v>41294</v>
      </c>
      <c r="E1540" s="23" t="s">
        <v>1330</v>
      </c>
      <c r="F1540" s="23" t="s">
        <v>1555</v>
      </c>
      <c r="G1540" s="23" t="s">
        <v>4826</v>
      </c>
      <c r="H1540" s="23" t="s">
        <v>458</v>
      </c>
      <c r="I1540" s="23" t="s">
        <v>458</v>
      </c>
      <c r="J1540" s="23" t="s">
        <v>12704</v>
      </c>
      <c r="K1540" s="23" t="s">
        <v>12705</v>
      </c>
      <c r="L1540" s="23" t="s">
        <v>6482</v>
      </c>
      <c r="M1540" s="23" t="s">
        <v>12706</v>
      </c>
      <c r="N1540" s="23" t="s">
        <v>458</v>
      </c>
      <c r="O1540" s="23" t="s">
        <v>458</v>
      </c>
      <c r="P1540" s="23" t="s">
        <v>458</v>
      </c>
      <c r="Q1540" s="37" t="s">
        <v>458</v>
      </c>
      <c r="R1540" s="23" t="s">
        <v>458</v>
      </c>
      <c r="S1540" s="23" t="s">
        <v>12707</v>
      </c>
      <c r="T1540" s="37" t="s">
        <v>15024</v>
      </c>
      <c r="U1540" s="37" t="s">
        <v>458</v>
      </c>
      <c r="V1540" s="237" t="s">
        <v>458</v>
      </c>
      <c r="W1540" s="23" t="s">
        <v>458</v>
      </c>
      <c r="X1540" s="23" t="s">
        <v>458</v>
      </c>
      <c r="Y1540" s="23" t="s">
        <v>458</v>
      </c>
      <c r="Z1540" s="23" t="s">
        <v>458</v>
      </c>
      <c r="AA1540" s="23" t="s">
        <v>458</v>
      </c>
      <c r="AC1540" s="26" t="str">
        <f t="shared" si="48"/>
        <v>-º-'-''</v>
      </c>
      <c r="AD1540" s="26" t="str">
        <f t="shared" si="49"/>
        <v>-º-'-''</v>
      </c>
    </row>
    <row r="1541" spans="1:30" ht="18" customHeight="1">
      <c r="A1541" s="23">
        <v>5476</v>
      </c>
      <c r="B1541" s="23">
        <v>5476</v>
      </c>
      <c r="C1541" s="3">
        <v>41249</v>
      </c>
      <c r="D1541" s="3">
        <v>41294</v>
      </c>
      <c r="E1541" s="23" t="s">
        <v>1330</v>
      </c>
      <c r="F1541" s="23" t="s">
        <v>1322</v>
      </c>
      <c r="G1541" s="23" t="s">
        <v>4826</v>
      </c>
      <c r="H1541" s="23" t="s">
        <v>458</v>
      </c>
      <c r="I1541" s="23" t="s">
        <v>458</v>
      </c>
      <c r="J1541" s="23" t="s">
        <v>12708</v>
      </c>
      <c r="K1541" s="23" t="s">
        <v>12709</v>
      </c>
      <c r="L1541" s="23" t="s">
        <v>12710</v>
      </c>
      <c r="M1541" s="23" t="s">
        <v>12711</v>
      </c>
      <c r="N1541" s="23" t="s">
        <v>458</v>
      </c>
      <c r="O1541" s="23" t="s">
        <v>458</v>
      </c>
      <c r="P1541" s="23" t="s">
        <v>458</v>
      </c>
      <c r="Q1541" s="37" t="s">
        <v>458</v>
      </c>
      <c r="R1541" s="23" t="s">
        <v>458</v>
      </c>
      <c r="S1541" s="23" t="s">
        <v>12712</v>
      </c>
      <c r="T1541" s="37" t="s">
        <v>15024</v>
      </c>
      <c r="U1541" s="37" t="s">
        <v>458</v>
      </c>
      <c r="V1541" s="237" t="s">
        <v>458</v>
      </c>
      <c r="W1541" s="23" t="s">
        <v>458</v>
      </c>
      <c r="X1541" s="23" t="s">
        <v>458</v>
      </c>
      <c r="Y1541" s="23" t="s">
        <v>458</v>
      </c>
      <c r="Z1541" s="23" t="s">
        <v>458</v>
      </c>
      <c r="AA1541" s="23" t="s">
        <v>458</v>
      </c>
      <c r="AC1541" s="26" t="str">
        <f t="shared" si="48"/>
        <v>-º-'-''</v>
      </c>
      <c r="AD1541" s="26" t="str">
        <f t="shared" si="49"/>
        <v>-º-'-''</v>
      </c>
    </row>
    <row r="1542" spans="1:30" ht="18" customHeight="1">
      <c r="A1542" s="23">
        <v>5475</v>
      </c>
      <c r="B1542" s="23">
        <v>5475</v>
      </c>
      <c r="C1542" s="3">
        <v>41249</v>
      </c>
      <c r="D1542" s="3">
        <v>41294</v>
      </c>
      <c r="E1542" s="23" t="s">
        <v>1330</v>
      </c>
      <c r="F1542" s="23" t="s">
        <v>1322</v>
      </c>
      <c r="G1542" s="23" t="s">
        <v>4826</v>
      </c>
      <c r="H1542" s="23" t="s">
        <v>458</v>
      </c>
      <c r="I1542" s="23" t="s">
        <v>458</v>
      </c>
      <c r="J1542" s="23" t="s">
        <v>12713</v>
      </c>
      <c r="K1542" s="23" t="s">
        <v>12714</v>
      </c>
      <c r="L1542" s="23" t="s">
        <v>12715</v>
      </c>
      <c r="M1542" s="23" t="s">
        <v>12682</v>
      </c>
      <c r="N1542" s="23" t="s">
        <v>458</v>
      </c>
      <c r="O1542" s="23" t="s">
        <v>458</v>
      </c>
      <c r="P1542" s="23" t="s">
        <v>458</v>
      </c>
      <c r="Q1542" s="37" t="s">
        <v>458</v>
      </c>
      <c r="R1542" s="23" t="s">
        <v>458</v>
      </c>
      <c r="S1542" s="23" t="s">
        <v>12716</v>
      </c>
      <c r="T1542" s="37" t="s">
        <v>15024</v>
      </c>
      <c r="U1542" s="37" t="s">
        <v>458</v>
      </c>
      <c r="V1542" s="237" t="s">
        <v>458</v>
      </c>
      <c r="W1542" s="23" t="s">
        <v>458</v>
      </c>
      <c r="X1542" s="23" t="s">
        <v>458</v>
      </c>
      <c r="Y1542" s="23" t="s">
        <v>458</v>
      </c>
      <c r="Z1542" s="23" t="s">
        <v>458</v>
      </c>
      <c r="AA1542" s="23" t="s">
        <v>458</v>
      </c>
      <c r="AC1542" s="26" t="str">
        <f t="shared" si="48"/>
        <v>-º-'-''</v>
      </c>
      <c r="AD1542" s="26" t="str">
        <f t="shared" si="49"/>
        <v>-º-'-''</v>
      </c>
    </row>
    <row r="1543" spans="1:30" ht="18" customHeight="1">
      <c r="A1543" s="23">
        <v>5474</v>
      </c>
      <c r="B1543" s="23">
        <v>5474</v>
      </c>
      <c r="C1543" s="3">
        <v>41249</v>
      </c>
      <c r="D1543" s="3">
        <v>41294</v>
      </c>
      <c r="E1543" s="23" t="s">
        <v>1321</v>
      </c>
      <c r="F1543" s="23" t="s">
        <v>1555</v>
      </c>
      <c r="G1543" s="23" t="s">
        <v>4826</v>
      </c>
      <c r="H1543" s="23" t="s">
        <v>15536</v>
      </c>
      <c r="I1543" s="23">
        <v>41313</v>
      </c>
      <c r="J1543" s="23" t="s">
        <v>12717</v>
      </c>
      <c r="K1543" s="23" t="s">
        <v>12718</v>
      </c>
      <c r="L1543" s="23" t="s">
        <v>6482</v>
      </c>
      <c r="M1543" s="23" t="s">
        <v>12719</v>
      </c>
      <c r="N1543" s="23" t="s">
        <v>15537</v>
      </c>
      <c r="O1543" s="23" t="s">
        <v>3785</v>
      </c>
      <c r="P1543" s="23">
        <v>41340</v>
      </c>
      <c r="Q1543" s="37" t="s">
        <v>458</v>
      </c>
      <c r="R1543" s="23" t="s">
        <v>15538</v>
      </c>
      <c r="S1543" s="23" t="s">
        <v>12720</v>
      </c>
      <c r="T1543" s="37" t="s">
        <v>4074</v>
      </c>
      <c r="U1543" s="37" t="s">
        <v>15539</v>
      </c>
      <c r="V1543" s="237">
        <v>19</v>
      </c>
      <c r="W1543">
        <v>53</v>
      </c>
      <c r="X1543">
        <v>11</v>
      </c>
      <c r="Y1543">
        <v>43</v>
      </c>
      <c r="Z1543">
        <v>48</v>
      </c>
      <c r="AA1543">
        <v>24</v>
      </c>
      <c r="AC1543" s="26" t="str">
        <f t="shared" si="48"/>
        <v>19º53'11''</v>
      </c>
      <c r="AD1543" s="26" t="str">
        <f t="shared" si="49"/>
        <v>43º48'24''</v>
      </c>
    </row>
    <row r="1544" spans="1:30" ht="18" customHeight="1">
      <c r="A1544" s="23">
        <v>5473</v>
      </c>
      <c r="B1544" s="23">
        <v>5473</v>
      </c>
      <c r="C1544" s="3">
        <v>41249</v>
      </c>
      <c r="D1544" s="3">
        <v>41294</v>
      </c>
      <c r="E1544" s="23" t="s">
        <v>1330</v>
      </c>
      <c r="F1544" s="23" t="s">
        <v>1322</v>
      </c>
      <c r="G1544" s="23" t="s">
        <v>4826</v>
      </c>
      <c r="H1544" s="23" t="s">
        <v>458</v>
      </c>
      <c r="I1544" s="23" t="s">
        <v>458</v>
      </c>
      <c r="J1544" s="23" t="s">
        <v>12721</v>
      </c>
      <c r="K1544" s="23" t="s">
        <v>12722</v>
      </c>
      <c r="L1544" s="23" t="s">
        <v>12723</v>
      </c>
      <c r="M1544" s="23" t="s">
        <v>12724</v>
      </c>
      <c r="N1544" s="23" t="s">
        <v>458</v>
      </c>
      <c r="O1544" s="23" t="s">
        <v>458</v>
      </c>
      <c r="P1544" s="23" t="s">
        <v>458</v>
      </c>
      <c r="Q1544" s="37" t="s">
        <v>458</v>
      </c>
      <c r="R1544" s="23" t="s">
        <v>458</v>
      </c>
      <c r="S1544" s="23" t="s">
        <v>12725</v>
      </c>
      <c r="T1544" s="37" t="s">
        <v>15024</v>
      </c>
      <c r="U1544" s="37" t="s">
        <v>458</v>
      </c>
      <c r="V1544" s="237" t="s">
        <v>458</v>
      </c>
      <c r="W1544" s="23" t="s">
        <v>458</v>
      </c>
      <c r="X1544" s="23" t="s">
        <v>458</v>
      </c>
      <c r="Y1544" s="23" t="s">
        <v>458</v>
      </c>
      <c r="Z1544" s="23" t="s">
        <v>458</v>
      </c>
      <c r="AA1544" s="23" t="s">
        <v>458</v>
      </c>
      <c r="AC1544" s="26" t="str">
        <f t="shared" si="48"/>
        <v>-º-'-''</v>
      </c>
      <c r="AD1544" s="26" t="str">
        <f t="shared" si="49"/>
        <v>-º-'-''</v>
      </c>
    </row>
    <row r="1545" spans="1:30" ht="18" customHeight="1">
      <c r="A1545" s="23">
        <v>5472</v>
      </c>
      <c r="B1545" s="23">
        <v>5472</v>
      </c>
      <c r="C1545" s="3">
        <v>41249</v>
      </c>
      <c r="D1545" s="3">
        <v>41294</v>
      </c>
      <c r="E1545" s="23" t="s">
        <v>1330</v>
      </c>
      <c r="F1545" s="23" t="s">
        <v>1322</v>
      </c>
      <c r="G1545" s="23" t="s">
        <v>4826</v>
      </c>
      <c r="H1545" s="23" t="s">
        <v>458</v>
      </c>
      <c r="I1545" s="23">
        <v>41313</v>
      </c>
      <c r="J1545" s="23" t="s">
        <v>12726</v>
      </c>
      <c r="K1545" s="23" t="s">
        <v>12727</v>
      </c>
      <c r="L1545" s="23" t="s">
        <v>6203</v>
      </c>
      <c r="M1545" s="23" t="s">
        <v>12728</v>
      </c>
      <c r="N1545" s="23" t="s">
        <v>458</v>
      </c>
      <c r="O1545" s="23" t="s">
        <v>458</v>
      </c>
      <c r="P1545" s="23" t="s">
        <v>458</v>
      </c>
      <c r="Q1545" s="37" t="s">
        <v>458</v>
      </c>
      <c r="R1545" s="23" t="s">
        <v>458</v>
      </c>
      <c r="S1545" s="23" t="s">
        <v>12729</v>
      </c>
      <c r="T1545" s="37" t="s">
        <v>15024</v>
      </c>
      <c r="U1545" s="37" t="s">
        <v>458</v>
      </c>
      <c r="V1545" s="237" t="s">
        <v>458</v>
      </c>
      <c r="W1545" s="23" t="s">
        <v>458</v>
      </c>
      <c r="X1545" s="23" t="s">
        <v>458</v>
      </c>
      <c r="Y1545" s="23" t="s">
        <v>458</v>
      </c>
      <c r="Z1545" s="23" t="s">
        <v>458</v>
      </c>
      <c r="AA1545" s="23" t="s">
        <v>458</v>
      </c>
      <c r="AC1545" s="26" t="str">
        <f t="shared" si="48"/>
        <v>-º-'-''</v>
      </c>
      <c r="AD1545" s="26" t="str">
        <f t="shared" si="49"/>
        <v>-º-'-''</v>
      </c>
    </row>
    <row r="1546" spans="1:30" ht="18" customHeight="1">
      <c r="A1546" s="23">
        <v>5471</v>
      </c>
      <c r="B1546" s="23">
        <v>5471</v>
      </c>
      <c r="C1546" s="3">
        <v>41249</v>
      </c>
      <c r="D1546" s="3">
        <v>41294</v>
      </c>
      <c r="E1546" s="23" t="s">
        <v>1330</v>
      </c>
      <c r="F1546" s="23" t="s">
        <v>1322</v>
      </c>
      <c r="G1546" s="23" t="s">
        <v>4826</v>
      </c>
      <c r="H1546" s="23" t="s">
        <v>458</v>
      </c>
      <c r="I1546" s="23">
        <v>41313</v>
      </c>
      <c r="J1546" s="23" t="s">
        <v>12730</v>
      </c>
      <c r="K1546" s="23" t="s">
        <v>12731</v>
      </c>
      <c r="L1546" s="23" t="s">
        <v>12732</v>
      </c>
      <c r="M1546" s="23" t="s">
        <v>12733</v>
      </c>
      <c r="N1546" s="23" t="s">
        <v>458</v>
      </c>
      <c r="O1546" s="23" t="s">
        <v>458</v>
      </c>
      <c r="P1546" s="23" t="s">
        <v>458</v>
      </c>
      <c r="Q1546" s="37" t="s">
        <v>458</v>
      </c>
      <c r="R1546" s="23" t="s">
        <v>458</v>
      </c>
      <c r="S1546" s="23" t="s">
        <v>12734</v>
      </c>
      <c r="T1546" s="37" t="s">
        <v>15024</v>
      </c>
      <c r="U1546" s="37" t="s">
        <v>458</v>
      </c>
      <c r="V1546" s="237" t="s">
        <v>458</v>
      </c>
      <c r="W1546" s="23" t="s">
        <v>458</v>
      </c>
      <c r="X1546" s="23" t="s">
        <v>458</v>
      </c>
      <c r="Y1546" s="23" t="s">
        <v>458</v>
      </c>
      <c r="Z1546" s="23" t="s">
        <v>458</v>
      </c>
      <c r="AA1546" s="23" t="s">
        <v>458</v>
      </c>
      <c r="AC1546" s="26" t="str">
        <f t="shared" si="48"/>
        <v>-º-'-''</v>
      </c>
      <c r="AD1546" s="26" t="str">
        <f t="shared" si="49"/>
        <v>-º-'-''</v>
      </c>
    </row>
    <row r="1547" spans="1:30" ht="18" customHeight="1">
      <c r="A1547" s="23">
        <v>5089</v>
      </c>
      <c r="B1547" s="23">
        <v>5089</v>
      </c>
      <c r="C1547" s="3">
        <v>41249</v>
      </c>
      <c r="D1547" s="3">
        <v>41294</v>
      </c>
      <c r="E1547" s="23" t="s">
        <v>1330</v>
      </c>
      <c r="F1547" s="23" t="s">
        <v>14269</v>
      </c>
      <c r="G1547" s="23" t="s">
        <v>12834</v>
      </c>
      <c r="H1547" s="23" t="s">
        <v>458</v>
      </c>
      <c r="I1547" s="23" t="s">
        <v>458</v>
      </c>
      <c r="J1547" s="23" t="s">
        <v>12835</v>
      </c>
      <c r="K1547" s="23" t="s">
        <v>12836</v>
      </c>
      <c r="L1547" s="23" t="s">
        <v>12837</v>
      </c>
      <c r="M1547" s="23" t="s">
        <v>12838</v>
      </c>
      <c r="N1547" s="23" t="s">
        <v>458</v>
      </c>
      <c r="O1547" s="23" t="s">
        <v>458</v>
      </c>
      <c r="P1547" s="23" t="s">
        <v>458</v>
      </c>
      <c r="Q1547" s="37" t="s">
        <v>14801</v>
      </c>
      <c r="R1547" s="23" t="s">
        <v>458</v>
      </c>
      <c r="S1547" s="23" t="s">
        <v>12839</v>
      </c>
      <c r="T1547" t="s">
        <v>15024</v>
      </c>
      <c r="U1547" s="37" t="s">
        <v>458</v>
      </c>
      <c r="V1547" s="237" t="s">
        <v>458</v>
      </c>
      <c r="W1547" s="23" t="s">
        <v>458</v>
      </c>
      <c r="X1547" s="23" t="s">
        <v>458</v>
      </c>
      <c r="Y1547" s="23" t="s">
        <v>458</v>
      </c>
      <c r="Z1547" s="23" t="s">
        <v>458</v>
      </c>
      <c r="AA1547" s="23" t="s">
        <v>458</v>
      </c>
      <c r="AC1547" s="26" t="str">
        <f t="shared" si="48"/>
        <v>-º-'-''</v>
      </c>
      <c r="AD1547" s="26" t="str">
        <f t="shared" si="49"/>
        <v>-º-'-''</v>
      </c>
    </row>
    <row r="1548" spans="1:30" ht="18" customHeight="1">
      <c r="A1548" s="23">
        <v>5088</v>
      </c>
      <c r="B1548" s="23">
        <v>5088</v>
      </c>
      <c r="C1548" s="3">
        <v>41249</v>
      </c>
      <c r="D1548" s="3">
        <v>41294</v>
      </c>
      <c r="E1548" s="23" t="s">
        <v>1321</v>
      </c>
      <c r="F1548" s="23" t="s">
        <v>14269</v>
      </c>
      <c r="G1548" s="23" t="s">
        <v>12834</v>
      </c>
      <c r="H1548" s="23" t="s">
        <v>14847</v>
      </c>
      <c r="I1548" s="23">
        <v>41303</v>
      </c>
      <c r="J1548" s="23" t="s">
        <v>12840</v>
      </c>
      <c r="K1548" s="23" t="s">
        <v>12841</v>
      </c>
      <c r="L1548" s="23" t="s">
        <v>12837</v>
      </c>
      <c r="M1548" s="23" t="s">
        <v>12838</v>
      </c>
      <c r="N1548" s="23" t="s">
        <v>14848</v>
      </c>
      <c r="O1548" s="23" t="s">
        <v>14770</v>
      </c>
      <c r="P1548" s="23">
        <v>41304</v>
      </c>
      <c r="Q1548" s="37" t="s">
        <v>458</v>
      </c>
      <c r="R1548" s="23" t="s">
        <v>14849</v>
      </c>
      <c r="S1548" s="23" t="s">
        <v>12842</v>
      </c>
      <c r="T1548" t="s">
        <v>15024</v>
      </c>
      <c r="U1548" t="s">
        <v>15116</v>
      </c>
      <c r="V1548" s="237">
        <v>22</v>
      </c>
      <c r="W1548">
        <v>47</v>
      </c>
      <c r="X1548">
        <v>23</v>
      </c>
      <c r="Y1548">
        <v>45</v>
      </c>
      <c r="Z1548">
        <v>51</v>
      </c>
      <c r="AA1548">
        <v>11</v>
      </c>
      <c r="AC1548" s="26" t="str">
        <f t="shared" si="48"/>
        <v>22º47'23''</v>
      </c>
      <c r="AD1548" s="26" t="str">
        <f t="shared" si="49"/>
        <v>45º51'11''</v>
      </c>
    </row>
    <row r="1549" spans="1:30" ht="18" customHeight="1">
      <c r="A1549" s="23">
        <v>5087</v>
      </c>
      <c r="B1549" s="23">
        <v>5087</v>
      </c>
      <c r="C1549" s="3">
        <v>41249</v>
      </c>
      <c r="D1549" s="3">
        <v>41294</v>
      </c>
      <c r="E1549" s="23" t="s">
        <v>1321</v>
      </c>
      <c r="F1549" s="23" t="s">
        <v>14269</v>
      </c>
      <c r="G1549" s="23" t="s">
        <v>12834</v>
      </c>
      <c r="H1549" s="23" t="s">
        <v>14850</v>
      </c>
      <c r="I1549" s="23">
        <v>41302</v>
      </c>
      <c r="J1549" s="23" t="s">
        <v>12843</v>
      </c>
      <c r="K1549" s="23" t="s">
        <v>12844</v>
      </c>
      <c r="L1549" s="23" t="s">
        <v>12837</v>
      </c>
      <c r="M1549" s="23" t="s">
        <v>12845</v>
      </c>
      <c r="N1549" s="23" t="s">
        <v>14851</v>
      </c>
      <c r="O1549" s="23" t="s">
        <v>14245</v>
      </c>
      <c r="P1549" s="23">
        <v>41303</v>
      </c>
      <c r="Q1549" s="37" t="s">
        <v>458</v>
      </c>
      <c r="R1549" s="23" t="s">
        <v>14796</v>
      </c>
      <c r="S1549" s="23" t="s">
        <v>12846</v>
      </c>
      <c r="T1549" t="s">
        <v>15024</v>
      </c>
      <c r="U1549" t="s">
        <v>15116</v>
      </c>
      <c r="V1549" s="237">
        <v>22</v>
      </c>
      <c r="W1549">
        <v>45</v>
      </c>
      <c r="X1549">
        <v>0</v>
      </c>
      <c r="Y1549">
        <v>45</v>
      </c>
      <c r="Z1549">
        <v>44</v>
      </c>
      <c r="AA1549">
        <v>34</v>
      </c>
      <c r="AC1549" s="26" t="str">
        <f t="shared" si="48"/>
        <v>22º45'0''</v>
      </c>
      <c r="AD1549" s="26" t="str">
        <f t="shared" si="49"/>
        <v>45º44'34''</v>
      </c>
    </row>
    <row r="1550" spans="1:30" ht="18" customHeight="1">
      <c r="A1550" s="23">
        <v>5314</v>
      </c>
      <c r="B1550" s="23">
        <v>5314</v>
      </c>
      <c r="C1550" s="3">
        <v>41254</v>
      </c>
      <c r="D1550" s="3">
        <v>41299</v>
      </c>
      <c r="E1550" s="23" t="s">
        <v>1321</v>
      </c>
      <c r="F1550" s="23" t="s">
        <v>1322</v>
      </c>
      <c r="G1550" s="23" t="s">
        <v>8874</v>
      </c>
      <c r="H1550" s="23" t="s">
        <v>16073</v>
      </c>
      <c r="I1550" s="23">
        <v>41313</v>
      </c>
      <c r="J1550" s="23" t="s">
        <v>13015</v>
      </c>
      <c r="K1550" s="23" t="s">
        <v>13016</v>
      </c>
      <c r="L1550" s="23" t="s">
        <v>8877</v>
      </c>
      <c r="M1550" s="23" t="s">
        <v>13017</v>
      </c>
      <c r="N1550" s="23" t="s">
        <v>16074</v>
      </c>
      <c r="O1550" s="23" t="s">
        <v>4670</v>
      </c>
      <c r="P1550" s="23">
        <v>41360</v>
      </c>
      <c r="Q1550" s="37" t="s">
        <v>458</v>
      </c>
      <c r="R1550" s="23" t="s">
        <v>16075</v>
      </c>
      <c r="S1550" s="23" t="s">
        <v>13018</v>
      </c>
      <c r="T1550" t="s">
        <v>4074</v>
      </c>
      <c r="U1550" s="37" t="s">
        <v>15098</v>
      </c>
      <c r="V1550" s="237">
        <v>19</v>
      </c>
      <c r="W1550" s="23">
        <v>29</v>
      </c>
      <c r="X1550" s="23">
        <v>55</v>
      </c>
      <c r="Y1550" s="23">
        <v>41</v>
      </c>
      <c r="Z1550" s="23">
        <v>58</v>
      </c>
      <c r="AA1550" s="23">
        <v>37</v>
      </c>
      <c r="AC1550" s="26" t="str">
        <f t="shared" si="48"/>
        <v>19º29'55''</v>
      </c>
      <c r="AD1550" s="26" t="str">
        <f t="shared" si="49"/>
        <v>41º58'37''</v>
      </c>
    </row>
    <row r="1551" spans="1:30" ht="18" customHeight="1">
      <c r="A1551" s="23">
        <v>5313</v>
      </c>
      <c r="B1551" s="23">
        <v>5313</v>
      </c>
      <c r="C1551" s="3">
        <v>41254</v>
      </c>
      <c r="D1551" s="3">
        <v>41299</v>
      </c>
      <c r="E1551" s="23" t="s">
        <v>1330</v>
      </c>
      <c r="F1551" s="23" t="s">
        <v>1322</v>
      </c>
      <c r="G1551" s="23" t="s">
        <v>8874</v>
      </c>
      <c r="H1551" s="23" t="s">
        <v>458</v>
      </c>
      <c r="I1551" s="23">
        <v>41310</v>
      </c>
      <c r="J1551" s="23" t="s">
        <v>13015</v>
      </c>
      <c r="K1551" s="23" t="s">
        <v>13019</v>
      </c>
      <c r="L1551" s="23" t="s">
        <v>8877</v>
      </c>
      <c r="M1551" s="23" t="s">
        <v>13020</v>
      </c>
      <c r="N1551" s="23" t="s">
        <v>458</v>
      </c>
      <c r="O1551" s="23" t="s">
        <v>458</v>
      </c>
      <c r="P1551" s="23" t="s">
        <v>458</v>
      </c>
      <c r="Q1551" s="37" t="s">
        <v>15471</v>
      </c>
      <c r="R1551" s="23" t="s">
        <v>458</v>
      </c>
      <c r="S1551" s="23" t="s">
        <v>13021</v>
      </c>
      <c r="T1551" t="s">
        <v>15024</v>
      </c>
      <c r="U1551" s="37" t="s">
        <v>458</v>
      </c>
      <c r="V1551" s="237" t="s">
        <v>458</v>
      </c>
      <c r="W1551" s="23" t="s">
        <v>458</v>
      </c>
      <c r="X1551" s="23" t="s">
        <v>458</v>
      </c>
      <c r="Y1551" s="23" t="s">
        <v>458</v>
      </c>
      <c r="Z1551" s="23" t="s">
        <v>458</v>
      </c>
      <c r="AA1551" s="23" t="s">
        <v>458</v>
      </c>
      <c r="AC1551" s="26" t="str">
        <f t="shared" si="48"/>
        <v>-º-'-''</v>
      </c>
      <c r="AD1551" s="26" t="str">
        <f t="shared" si="49"/>
        <v>-º-'-''</v>
      </c>
    </row>
    <row r="1552" spans="1:30" ht="18" customHeight="1">
      <c r="A1552" s="23">
        <v>5315</v>
      </c>
      <c r="B1552" s="23">
        <v>5315</v>
      </c>
      <c r="C1552" s="3">
        <v>41254</v>
      </c>
      <c r="D1552" s="3">
        <v>41299</v>
      </c>
      <c r="E1552" s="23" t="s">
        <v>1321</v>
      </c>
      <c r="F1552" s="23" t="s">
        <v>1322</v>
      </c>
      <c r="G1552" s="23" t="s">
        <v>8782</v>
      </c>
      <c r="H1552" s="23" t="s">
        <v>16076</v>
      </c>
      <c r="I1552" s="23">
        <v>41323</v>
      </c>
      <c r="J1552" s="23" t="s">
        <v>13022</v>
      </c>
      <c r="K1552" s="23" t="s">
        <v>13023</v>
      </c>
      <c r="L1552" s="23" t="s">
        <v>8784</v>
      </c>
      <c r="M1552" s="23" t="s">
        <v>13024</v>
      </c>
      <c r="N1552" s="23" t="s">
        <v>16077</v>
      </c>
      <c r="O1552" s="23" t="s">
        <v>4670</v>
      </c>
      <c r="P1552" s="23">
        <v>41360</v>
      </c>
      <c r="Q1552" s="37" t="s">
        <v>458</v>
      </c>
      <c r="R1552" s="23" t="s">
        <v>16078</v>
      </c>
      <c r="S1552" s="23" t="s">
        <v>13025</v>
      </c>
      <c r="T1552" t="s">
        <v>4074</v>
      </c>
      <c r="U1552" s="37" t="s">
        <v>15098</v>
      </c>
      <c r="V1552" s="237">
        <v>19</v>
      </c>
      <c r="W1552" s="23">
        <v>31</v>
      </c>
      <c r="X1552" s="23">
        <v>93</v>
      </c>
      <c r="Y1552" s="23">
        <v>42</v>
      </c>
      <c r="Z1552" s="23">
        <v>0</v>
      </c>
      <c r="AA1552" s="23">
        <v>67</v>
      </c>
      <c r="AC1552" s="26" t="str">
        <f t="shared" si="48"/>
        <v>19º31'93''</v>
      </c>
      <c r="AD1552" s="26" t="str">
        <f t="shared" si="49"/>
        <v>42º0'67''</v>
      </c>
    </row>
    <row r="1553" spans="1:30" ht="18" customHeight="1">
      <c r="A1553" s="23">
        <v>5311</v>
      </c>
      <c r="B1553" s="23">
        <v>5311</v>
      </c>
      <c r="C1553" s="3">
        <v>41254</v>
      </c>
      <c r="D1553" s="3">
        <v>41299</v>
      </c>
      <c r="E1553" s="23" t="s">
        <v>1330</v>
      </c>
      <c r="F1553" s="23" t="s">
        <v>14269</v>
      </c>
      <c r="G1553" s="23" t="s">
        <v>7834</v>
      </c>
      <c r="H1553" s="23" t="s">
        <v>458</v>
      </c>
      <c r="I1553" s="23" t="s">
        <v>458</v>
      </c>
      <c r="J1553" s="23" t="s">
        <v>13026</v>
      </c>
      <c r="K1553" s="23" t="s">
        <v>13027</v>
      </c>
      <c r="L1553" s="23" t="s">
        <v>7837</v>
      </c>
      <c r="M1553" s="23" t="s">
        <v>13028</v>
      </c>
      <c r="N1553" s="23" t="s">
        <v>458</v>
      </c>
      <c r="O1553" s="23" t="s">
        <v>458</v>
      </c>
      <c r="P1553" s="23" t="s">
        <v>458</v>
      </c>
      <c r="Q1553" s="37" t="s">
        <v>15610</v>
      </c>
      <c r="R1553" s="23" t="s">
        <v>458</v>
      </c>
      <c r="S1553" s="23" t="s">
        <v>13029</v>
      </c>
      <c r="T1553" t="s">
        <v>15024</v>
      </c>
      <c r="U1553" s="37" t="s">
        <v>458</v>
      </c>
      <c r="V1553" s="237" t="s">
        <v>458</v>
      </c>
      <c r="W1553" s="23" t="s">
        <v>458</v>
      </c>
      <c r="X1553" s="23" t="s">
        <v>458</v>
      </c>
      <c r="Y1553" s="23" t="s">
        <v>458</v>
      </c>
      <c r="Z1553" s="23" t="s">
        <v>458</v>
      </c>
      <c r="AA1553" s="23" t="s">
        <v>458</v>
      </c>
      <c r="AC1553" s="26" t="str">
        <f t="shared" si="48"/>
        <v>-º-'-''</v>
      </c>
      <c r="AD1553" s="26" t="str">
        <f t="shared" si="49"/>
        <v>-º-'-''</v>
      </c>
    </row>
    <row r="1554" spans="1:30" ht="18" customHeight="1">
      <c r="A1554" s="23">
        <v>5310</v>
      </c>
      <c r="B1554" s="23">
        <v>5310</v>
      </c>
      <c r="C1554" s="3">
        <v>41254</v>
      </c>
      <c r="D1554" s="3">
        <v>41299</v>
      </c>
      <c r="E1554" s="23" t="s">
        <v>1321</v>
      </c>
      <c r="F1554" s="23" t="s">
        <v>14269</v>
      </c>
      <c r="G1554" s="23" t="s">
        <v>7834</v>
      </c>
      <c r="H1554" s="23" t="s">
        <v>14972</v>
      </c>
      <c r="I1554" s="23">
        <v>41306</v>
      </c>
      <c r="J1554" s="23" t="s">
        <v>13030</v>
      </c>
      <c r="K1554" s="23" t="s">
        <v>13031</v>
      </c>
      <c r="L1554" s="23" t="s">
        <v>7837</v>
      </c>
      <c r="M1554" s="23" t="s">
        <v>13032</v>
      </c>
      <c r="N1554" s="23" t="s">
        <v>14973</v>
      </c>
      <c r="O1554" s="23" t="s">
        <v>12178</v>
      </c>
      <c r="P1554" s="23">
        <v>41306</v>
      </c>
      <c r="Q1554" s="37" t="s">
        <v>458</v>
      </c>
      <c r="R1554" s="23" t="s">
        <v>14974</v>
      </c>
      <c r="S1554" s="23" t="s">
        <v>13033</v>
      </c>
      <c r="T1554" t="s">
        <v>4074</v>
      </c>
      <c r="U1554" t="s">
        <v>15055</v>
      </c>
      <c r="V1554" s="237">
        <v>21</v>
      </c>
      <c r="W1554">
        <v>50</v>
      </c>
      <c r="X1554">
        <v>48</v>
      </c>
      <c r="Y1554">
        <v>45</v>
      </c>
      <c r="Z1554">
        <v>23</v>
      </c>
      <c r="AA1554">
        <v>88</v>
      </c>
      <c r="AC1554" s="26" t="str">
        <f t="shared" si="48"/>
        <v>21º50'48''</v>
      </c>
      <c r="AD1554" s="26" t="str">
        <f t="shared" si="49"/>
        <v>45º23'88''</v>
      </c>
    </row>
    <row r="1555" spans="1:30" ht="18" customHeight="1">
      <c r="A1555" s="23">
        <v>5060</v>
      </c>
      <c r="B1555" s="23">
        <v>5060</v>
      </c>
      <c r="C1555" s="3">
        <v>41254</v>
      </c>
      <c r="D1555" s="3">
        <v>41299</v>
      </c>
      <c r="E1555" s="23" t="s">
        <v>1321</v>
      </c>
      <c r="F1555" s="23" t="s">
        <v>14269</v>
      </c>
      <c r="G1555" s="23" t="s">
        <v>9587</v>
      </c>
      <c r="H1555" s="23" t="s">
        <v>14852</v>
      </c>
      <c r="I1555" s="23">
        <v>41302</v>
      </c>
      <c r="J1555" s="23" t="s">
        <v>13034</v>
      </c>
      <c r="K1555" s="23" t="s">
        <v>13035</v>
      </c>
      <c r="L1555" s="23" t="s">
        <v>9590</v>
      </c>
      <c r="M1555" s="23" t="s">
        <v>12660</v>
      </c>
      <c r="N1555" s="23" t="s">
        <v>14853</v>
      </c>
      <c r="O1555" s="23" t="s">
        <v>14799</v>
      </c>
      <c r="P1555" s="23">
        <v>41303</v>
      </c>
      <c r="Q1555" s="37" t="s">
        <v>458</v>
      </c>
      <c r="R1555" s="23" t="s">
        <v>14854</v>
      </c>
      <c r="S1555" s="23" t="s">
        <v>13036</v>
      </c>
      <c r="T1555" t="s">
        <v>15024</v>
      </c>
      <c r="U1555" t="s">
        <v>15116</v>
      </c>
      <c r="V1555" s="237">
        <v>22</v>
      </c>
      <c r="W1555">
        <v>16</v>
      </c>
      <c r="X1555">
        <v>50</v>
      </c>
      <c r="Y1555">
        <v>46</v>
      </c>
      <c r="Z1555">
        <v>22</v>
      </c>
      <c r="AA1555">
        <v>24</v>
      </c>
      <c r="AC1555" s="26" t="str">
        <f t="shared" si="48"/>
        <v>22º16'50''</v>
      </c>
      <c r="AD1555" s="26" t="str">
        <f t="shared" si="49"/>
        <v>46º22'24''</v>
      </c>
    </row>
    <row r="1556" spans="1:30" ht="18" customHeight="1">
      <c r="A1556" s="23">
        <v>5062</v>
      </c>
      <c r="B1556" s="23">
        <v>5062</v>
      </c>
      <c r="C1556" s="3">
        <v>41254</v>
      </c>
      <c r="D1556" s="3">
        <v>41299</v>
      </c>
      <c r="E1556" s="23" t="s">
        <v>1321</v>
      </c>
      <c r="F1556" s="23" t="s">
        <v>14269</v>
      </c>
      <c r="G1556" s="23" t="s">
        <v>9587</v>
      </c>
      <c r="H1556" s="23" t="s">
        <v>14756</v>
      </c>
      <c r="I1556" s="23">
        <v>41299</v>
      </c>
      <c r="J1556" s="23" t="s">
        <v>13037</v>
      </c>
      <c r="K1556" s="23" t="s">
        <v>13038</v>
      </c>
      <c r="L1556" s="23" t="s">
        <v>9590</v>
      </c>
      <c r="M1556" s="23" t="s">
        <v>13039</v>
      </c>
      <c r="N1556" s="23" t="s">
        <v>14802</v>
      </c>
      <c r="O1556" s="23" t="s">
        <v>14769</v>
      </c>
      <c r="P1556" s="23">
        <v>41299</v>
      </c>
      <c r="Q1556" s="37" t="s">
        <v>458</v>
      </c>
      <c r="R1556" s="23" t="s">
        <v>14757</v>
      </c>
      <c r="S1556" s="23" t="s">
        <v>13040</v>
      </c>
      <c r="T1556" t="s">
        <v>15024</v>
      </c>
      <c r="U1556" t="s">
        <v>15346</v>
      </c>
      <c r="V1556" s="237">
        <v>22</v>
      </c>
      <c r="W1556">
        <v>17</v>
      </c>
      <c r="X1556">
        <v>11</v>
      </c>
      <c r="Y1556">
        <v>46</v>
      </c>
      <c r="Z1556">
        <v>22</v>
      </c>
      <c r="AA1556">
        <v>56</v>
      </c>
      <c r="AC1556" s="26" t="str">
        <f t="shared" si="48"/>
        <v>22º17'11''</v>
      </c>
      <c r="AD1556" s="26" t="str">
        <f t="shared" si="49"/>
        <v>46º22'56''</v>
      </c>
    </row>
    <row r="1557" spans="1:30" ht="18" customHeight="1">
      <c r="A1557" s="23">
        <v>5061</v>
      </c>
      <c r="B1557" s="23">
        <v>5061</v>
      </c>
      <c r="C1557" s="3">
        <v>41254</v>
      </c>
      <c r="D1557" s="3">
        <v>41299</v>
      </c>
      <c r="E1557" s="23" t="s">
        <v>1321</v>
      </c>
      <c r="F1557" s="23" t="s">
        <v>14269</v>
      </c>
      <c r="G1557" s="23" t="s">
        <v>9587</v>
      </c>
      <c r="H1557" s="23" t="s">
        <v>14855</v>
      </c>
      <c r="I1557" s="23">
        <v>41303</v>
      </c>
      <c r="J1557" s="23" t="s">
        <v>13041</v>
      </c>
      <c r="K1557" s="23" t="s">
        <v>13042</v>
      </c>
      <c r="L1557" s="23" t="s">
        <v>9590</v>
      </c>
      <c r="M1557" s="23" t="s">
        <v>12660</v>
      </c>
      <c r="N1557" s="23" t="s">
        <v>14856</v>
      </c>
      <c r="O1557" s="23" t="s">
        <v>14799</v>
      </c>
      <c r="P1557" s="23">
        <v>41304</v>
      </c>
      <c r="Q1557" s="37" t="s">
        <v>458</v>
      </c>
      <c r="R1557" s="23" t="s">
        <v>14857</v>
      </c>
      <c r="S1557" s="23" t="s">
        <v>13043</v>
      </c>
      <c r="T1557" t="s">
        <v>15024</v>
      </c>
      <c r="U1557" t="s">
        <v>15116</v>
      </c>
      <c r="V1557" s="237">
        <v>22</v>
      </c>
      <c r="W1557">
        <v>16</v>
      </c>
      <c r="X1557">
        <v>58</v>
      </c>
      <c r="Y1557">
        <v>46</v>
      </c>
      <c r="Z1557">
        <v>22</v>
      </c>
      <c r="AA1557">
        <v>62</v>
      </c>
      <c r="AC1557" s="26" t="str">
        <f t="shared" si="48"/>
        <v>22º16'58''</v>
      </c>
      <c r="AD1557" s="26" t="str">
        <f t="shared" si="49"/>
        <v>46º22'62''</v>
      </c>
    </row>
    <row r="1558" spans="1:30" ht="18" customHeight="1">
      <c r="A1558" s="23">
        <v>5312</v>
      </c>
      <c r="B1558" s="23">
        <v>5312</v>
      </c>
      <c r="C1558" s="3">
        <v>41254</v>
      </c>
      <c r="D1558" s="3">
        <v>41299</v>
      </c>
      <c r="E1558" s="23" t="s">
        <v>1321</v>
      </c>
      <c r="F1558" s="23" t="s">
        <v>14269</v>
      </c>
      <c r="G1558" s="23" t="s">
        <v>7834</v>
      </c>
      <c r="H1558" s="23" t="s">
        <v>14975</v>
      </c>
      <c r="I1558" s="23">
        <v>41305</v>
      </c>
      <c r="J1558" s="23" t="s">
        <v>13044</v>
      </c>
      <c r="K1558" s="23" t="s">
        <v>13045</v>
      </c>
      <c r="L1558" s="23" t="s">
        <v>7837</v>
      </c>
      <c r="M1558" s="23" t="s">
        <v>13046</v>
      </c>
      <c r="N1558" s="23" t="s">
        <v>14976</v>
      </c>
      <c r="O1558" s="23" t="s">
        <v>12144</v>
      </c>
      <c r="P1558" s="23">
        <v>41305</v>
      </c>
      <c r="Q1558" s="37" t="s">
        <v>458</v>
      </c>
      <c r="R1558" s="23" t="s">
        <v>14977</v>
      </c>
      <c r="S1558" s="23" t="s">
        <v>13047</v>
      </c>
      <c r="T1558" t="s">
        <v>4074</v>
      </c>
      <c r="U1558" t="s">
        <v>15098</v>
      </c>
      <c r="V1558" s="237">
        <v>21</v>
      </c>
      <c r="W1558">
        <v>48</v>
      </c>
      <c r="X1558">
        <v>73</v>
      </c>
      <c r="Y1558">
        <v>45</v>
      </c>
      <c r="Z1558">
        <v>25</v>
      </c>
      <c r="AA1558">
        <v>22</v>
      </c>
      <c r="AC1558" s="26" t="str">
        <f t="shared" si="48"/>
        <v>21º48'73''</v>
      </c>
      <c r="AD1558" s="26" t="str">
        <f t="shared" si="49"/>
        <v>45º25'22''</v>
      </c>
    </row>
    <row r="1559" spans="1:30" ht="18" customHeight="1">
      <c r="A1559" s="23">
        <v>5309</v>
      </c>
      <c r="B1559" s="23">
        <v>5309</v>
      </c>
      <c r="C1559" s="3">
        <v>41254</v>
      </c>
      <c r="D1559" s="3">
        <v>41309</v>
      </c>
      <c r="E1559" s="23" t="s">
        <v>1321</v>
      </c>
      <c r="F1559" s="23" t="s">
        <v>14269</v>
      </c>
      <c r="G1559" s="23" t="s">
        <v>7834</v>
      </c>
      <c r="H1559" s="23" t="s">
        <v>14978</v>
      </c>
      <c r="I1559" s="23">
        <v>41309</v>
      </c>
      <c r="J1559" s="23" t="s">
        <v>13048</v>
      </c>
      <c r="K1559" s="23" t="s">
        <v>14979</v>
      </c>
      <c r="L1559" s="23" t="s">
        <v>7837</v>
      </c>
      <c r="M1559" s="23" t="s">
        <v>13049</v>
      </c>
      <c r="N1559" s="23" t="s">
        <v>14980</v>
      </c>
      <c r="O1559" s="23" t="s">
        <v>12144</v>
      </c>
      <c r="P1559" s="23">
        <v>41309</v>
      </c>
      <c r="Q1559" s="37" t="s">
        <v>14981</v>
      </c>
      <c r="R1559" s="23" t="s">
        <v>14982</v>
      </c>
      <c r="S1559" s="23" t="s">
        <v>13050</v>
      </c>
      <c r="T1559" t="s">
        <v>4074</v>
      </c>
      <c r="U1559" t="s">
        <v>15098</v>
      </c>
      <c r="V1559" s="237">
        <v>21</v>
      </c>
      <c r="W1559">
        <v>50</v>
      </c>
      <c r="X1559">
        <v>3</v>
      </c>
      <c r="Y1559">
        <v>45</v>
      </c>
      <c r="Z1559">
        <v>24</v>
      </c>
      <c r="AA1559">
        <v>8</v>
      </c>
      <c r="AC1559" s="26" t="str">
        <f t="shared" si="48"/>
        <v>21º50'3''</v>
      </c>
      <c r="AD1559" s="26" t="str">
        <f t="shared" si="49"/>
        <v>45º24'8''</v>
      </c>
    </row>
    <row r="1560" spans="1:30" ht="18" customHeight="1">
      <c r="A1560" s="23">
        <v>5308</v>
      </c>
      <c r="B1560" s="23">
        <v>5308</v>
      </c>
      <c r="C1560" s="3">
        <v>41254</v>
      </c>
      <c r="D1560" s="3">
        <v>41299</v>
      </c>
      <c r="E1560" s="23" t="s">
        <v>1321</v>
      </c>
      <c r="F1560" s="23" t="s">
        <v>1322</v>
      </c>
      <c r="G1560" s="23" t="s">
        <v>13051</v>
      </c>
      <c r="H1560" s="23" t="s">
        <v>16198</v>
      </c>
      <c r="I1560" s="23">
        <v>41310</v>
      </c>
      <c r="J1560" s="23" t="s">
        <v>13052</v>
      </c>
      <c r="K1560" s="23" t="s">
        <v>13053</v>
      </c>
      <c r="L1560" s="23" t="s">
        <v>13054</v>
      </c>
      <c r="M1560" s="23" t="s">
        <v>13055</v>
      </c>
      <c r="N1560" s="23" t="s">
        <v>16199</v>
      </c>
      <c r="O1560" s="23" t="s">
        <v>13272</v>
      </c>
      <c r="P1560" s="23">
        <v>41368</v>
      </c>
      <c r="Q1560" s="37" t="s">
        <v>458</v>
      </c>
      <c r="R1560" s="23" t="s">
        <v>16200</v>
      </c>
      <c r="S1560" s="23" t="s">
        <v>13056</v>
      </c>
      <c r="T1560" t="s">
        <v>15024</v>
      </c>
      <c r="U1560" s="23" t="s">
        <v>16028</v>
      </c>
      <c r="V1560" s="237">
        <v>19</v>
      </c>
      <c r="W1560" s="23">
        <v>18</v>
      </c>
      <c r="X1560" s="23">
        <v>4</v>
      </c>
      <c r="Y1560" s="23">
        <v>42</v>
      </c>
      <c r="Z1560" s="23">
        <v>30</v>
      </c>
      <c r="AA1560" s="23">
        <v>9</v>
      </c>
      <c r="AC1560" s="26" t="str">
        <f t="shared" si="48"/>
        <v>19º18'4''</v>
      </c>
      <c r="AD1560" s="26" t="str">
        <f t="shared" si="49"/>
        <v>42º30'9''</v>
      </c>
    </row>
    <row r="1561" spans="1:30" ht="18" customHeight="1">
      <c r="A1561" s="23">
        <v>5307</v>
      </c>
      <c r="B1561" s="23">
        <v>5307</v>
      </c>
      <c r="C1561" s="3">
        <v>41254</v>
      </c>
      <c r="D1561" s="3">
        <v>41299</v>
      </c>
      <c r="E1561" s="23" t="s">
        <v>1321</v>
      </c>
      <c r="F1561" s="23" t="s">
        <v>1322</v>
      </c>
      <c r="G1561" s="23" t="s">
        <v>13051</v>
      </c>
      <c r="H1561" s="23" t="s">
        <v>16114</v>
      </c>
      <c r="I1561" s="23">
        <v>41310</v>
      </c>
      <c r="J1561" s="23" t="s">
        <v>13057</v>
      </c>
      <c r="K1561" s="23" t="s">
        <v>13058</v>
      </c>
      <c r="L1561" s="23" t="s">
        <v>13059</v>
      </c>
      <c r="M1561" s="23" t="s">
        <v>13060</v>
      </c>
      <c r="N1561" s="23" t="s">
        <v>16201</v>
      </c>
      <c r="O1561" s="23" t="s">
        <v>16202</v>
      </c>
      <c r="P1561" s="23">
        <v>41367</v>
      </c>
      <c r="Q1561" s="37" t="s">
        <v>458</v>
      </c>
      <c r="R1561" s="23" t="s">
        <v>16115</v>
      </c>
      <c r="S1561" s="23" t="s">
        <v>13061</v>
      </c>
      <c r="T1561" t="s">
        <v>15024</v>
      </c>
      <c r="U1561" s="23" t="s">
        <v>15116</v>
      </c>
      <c r="V1561" s="237">
        <v>19</v>
      </c>
      <c r="W1561" s="23">
        <v>22</v>
      </c>
      <c r="X1561" s="23">
        <v>42</v>
      </c>
      <c r="Y1561" s="23">
        <v>42</v>
      </c>
      <c r="Z1561" s="23">
        <v>48</v>
      </c>
      <c r="AA1561" s="23">
        <v>77</v>
      </c>
      <c r="AC1561" s="26" t="str">
        <f t="shared" si="48"/>
        <v>19º22'42''</v>
      </c>
      <c r="AD1561" s="26" t="str">
        <f t="shared" si="49"/>
        <v>42º48'77''</v>
      </c>
    </row>
    <row r="1562" spans="1:30" ht="18" customHeight="1">
      <c r="A1562" s="23">
        <v>5306</v>
      </c>
      <c r="B1562" s="23">
        <v>5306</v>
      </c>
      <c r="C1562" s="3">
        <v>41254</v>
      </c>
      <c r="D1562" s="3">
        <v>41299</v>
      </c>
      <c r="E1562" s="23" t="s">
        <v>1321</v>
      </c>
      <c r="F1562" s="23" t="s">
        <v>1322</v>
      </c>
      <c r="G1562" s="23" t="s">
        <v>13051</v>
      </c>
      <c r="H1562" s="23" t="s">
        <v>16203</v>
      </c>
      <c r="I1562" s="23">
        <v>41310</v>
      </c>
      <c r="J1562" s="23" t="s">
        <v>13062</v>
      </c>
      <c r="K1562" s="23" t="s">
        <v>13063</v>
      </c>
      <c r="L1562" s="23" t="s">
        <v>13054</v>
      </c>
      <c r="M1562" s="23" t="s">
        <v>13064</v>
      </c>
      <c r="N1562" s="23" t="s">
        <v>16204</v>
      </c>
      <c r="O1562" s="23" t="s">
        <v>16205</v>
      </c>
      <c r="P1562" s="23">
        <v>41372</v>
      </c>
      <c r="Q1562" s="37" t="s">
        <v>458</v>
      </c>
      <c r="R1562" s="23" t="s">
        <v>16206</v>
      </c>
      <c r="S1562" s="23" t="s">
        <v>13065</v>
      </c>
      <c r="T1562" t="s">
        <v>15024</v>
      </c>
      <c r="U1562" s="23" t="s">
        <v>15116</v>
      </c>
      <c r="V1562" s="237">
        <v>19</v>
      </c>
      <c r="W1562" s="23">
        <v>18</v>
      </c>
      <c r="X1562" s="23">
        <v>7</v>
      </c>
      <c r="Y1562" s="23">
        <v>42</v>
      </c>
      <c r="Z1562" s="23">
        <v>30</v>
      </c>
      <c r="AA1562" s="23">
        <v>15</v>
      </c>
      <c r="AC1562" s="26" t="str">
        <f t="shared" si="48"/>
        <v>19º18'7''</v>
      </c>
      <c r="AD1562" s="26" t="str">
        <f t="shared" si="49"/>
        <v>42º30'15''</v>
      </c>
    </row>
    <row r="1563" spans="1:30" ht="18" customHeight="1">
      <c r="A1563" s="23">
        <v>5305</v>
      </c>
      <c r="B1563" s="23">
        <v>5305</v>
      </c>
      <c r="C1563" s="3">
        <v>41254</v>
      </c>
      <c r="D1563" s="3">
        <v>41299</v>
      </c>
      <c r="E1563" s="23" t="s">
        <v>1321</v>
      </c>
      <c r="F1563" s="23" t="s">
        <v>1322</v>
      </c>
      <c r="G1563" s="23" t="s">
        <v>13051</v>
      </c>
      <c r="H1563" s="23" t="s">
        <v>16116</v>
      </c>
      <c r="I1563" s="23">
        <v>41366</v>
      </c>
      <c r="J1563" s="23" t="s">
        <v>13066</v>
      </c>
      <c r="K1563" s="23" t="s">
        <v>13067</v>
      </c>
      <c r="L1563" s="23" t="s">
        <v>13059</v>
      </c>
      <c r="M1563" s="23" t="s">
        <v>13068</v>
      </c>
      <c r="N1563" s="23" t="s">
        <v>16117</v>
      </c>
      <c r="O1563" s="23" t="s">
        <v>16118</v>
      </c>
      <c r="P1563" s="23">
        <v>41366</v>
      </c>
      <c r="Q1563" s="37" t="s">
        <v>458</v>
      </c>
      <c r="R1563" s="23" t="s">
        <v>16119</v>
      </c>
      <c r="S1563" s="23" t="s">
        <v>13069</v>
      </c>
      <c r="T1563" t="s">
        <v>15024</v>
      </c>
      <c r="U1563" s="23" t="s">
        <v>15116</v>
      </c>
      <c r="V1563" s="237">
        <v>19</v>
      </c>
      <c r="W1563" s="23">
        <v>13</v>
      </c>
      <c r="X1563" s="23">
        <v>37</v>
      </c>
      <c r="Y1563" s="23">
        <v>42</v>
      </c>
      <c r="Z1563" s="23">
        <v>29</v>
      </c>
      <c r="AA1563" s="23">
        <v>49</v>
      </c>
      <c r="AC1563" s="26" t="str">
        <f t="shared" si="48"/>
        <v>19º13'37''</v>
      </c>
      <c r="AD1563" s="26" t="str">
        <f t="shared" si="49"/>
        <v>42º29'49''</v>
      </c>
    </row>
    <row r="1564" spans="1:30" ht="18" customHeight="1">
      <c r="A1564" s="23">
        <v>5304</v>
      </c>
      <c r="B1564" s="23">
        <v>5304</v>
      </c>
      <c r="C1564" s="3">
        <v>41254</v>
      </c>
      <c r="D1564" s="3">
        <v>41299</v>
      </c>
      <c r="E1564" s="23" t="s">
        <v>1321</v>
      </c>
      <c r="F1564" s="23" t="s">
        <v>1322</v>
      </c>
      <c r="G1564" s="23" t="s">
        <v>13051</v>
      </c>
      <c r="H1564" s="23" t="s">
        <v>16120</v>
      </c>
      <c r="I1564" s="23">
        <v>41310</v>
      </c>
      <c r="J1564" s="23" t="s">
        <v>13070</v>
      </c>
      <c r="K1564" s="23" t="s">
        <v>13071</v>
      </c>
      <c r="L1564" s="23" t="s">
        <v>13059</v>
      </c>
      <c r="M1564" s="23" t="s">
        <v>13072</v>
      </c>
      <c r="N1564" s="23" t="s">
        <v>16207</v>
      </c>
      <c r="O1564" s="23" t="s">
        <v>16130</v>
      </c>
      <c r="P1564" s="23">
        <v>41366</v>
      </c>
      <c r="Q1564" s="37" t="s">
        <v>458</v>
      </c>
      <c r="R1564" s="23" t="s">
        <v>16121</v>
      </c>
      <c r="S1564" s="23" t="s">
        <v>13073</v>
      </c>
      <c r="T1564" t="s">
        <v>15024</v>
      </c>
      <c r="U1564" s="23" t="s">
        <v>15234</v>
      </c>
      <c r="V1564" s="237">
        <v>19</v>
      </c>
      <c r="W1564" s="23">
        <v>18</v>
      </c>
      <c r="X1564" s="23">
        <v>7</v>
      </c>
      <c r="Y1564" s="23">
        <v>42</v>
      </c>
      <c r="Z1564" s="23">
        <v>30</v>
      </c>
      <c r="AA1564" s="23">
        <v>15</v>
      </c>
      <c r="AC1564" s="26" t="str">
        <f t="shared" si="48"/>
        <v>19º18'7''</v>
      </c>
      <c r="AD1564" s="26" t="str">
        <f t="shared" si="49"/>
        <v>42º30'15''</v>
      </c>
    </row>
    <row r="1565" spans="1:30" ht="18" customHeight="1">
      <c r="A1565" s="23">
        <v>5303</v>
      </c>
      <c r="B1565" s="23">
        <v>5303</v>
      </c>
      <c r="C1565" s="3">
        <v>41254</v>
      </c>
      <c r="D1565" s="3">
        <v>41299</v>
      </c>
      <c r="E1565" s="23" t="s">
        <v>1321</v>
      </c>
      <c r="F1565" s="23" t="s">
        <v>1322</v>
      </c>
      <c r="G1565" s="23" t="s">
        <v>13051</v>
      </c>
      <c r="H1565" s="23" t="s">
        <v>16208</v>
      </c>
      <c r="I1565" s="23">
        <v>41310</v>
      </c>
      <c r="J1565" s="23" t="s">
        <v>13074</v>
      </c>
      <c r="K1565" s="23" t="s">
        <v>13075</v>
      </c>
      <c r="L1565" s="23" t="s">
        <v>13054</v>
      </c>
      <c r="M1565" s="23" t="s">
        <v>13076</v>
      </c>
      <c r="N1565" s="23" t="s">
        <v>16209</v>
      </c>
      <c r="O1565" s="23" t="s">
        <v>16134</v>
      </c>
      <c r="P1565" s="23">
        <v>41367</v>
      </c>
      <c r="Q1565" s="37" t="s">
        <v>458</v>
      </c>
      <c r="R1565" s="23" t="s">
        <v>16210</v>
      </c>
      <c r="S1565" s="23" t="s">
        <v>13077</v>
      </c>
      <c r="T1565" t="s">
        <v>15024</v>
      </c>
      <c r="U1565" s="23" t="s">
        <v>15116</v>
      </c>
      <c r="V1565" s="237">
        <v>19</v>
      </c>
      <c r="W1565" s="23">
        <v>18</v>
      </c>
      <c r="X1565" s="23">
        <v>7</v>
      </c>
      <c r="Y1565" s="23">
        <v>42</v>
      </c>
      <c r="Z1565" s="23">
        <v>30</v>
      </c>
      <c r="AA1565" s="23">
        <v>15</v>
      </c>
      <c r="AC1565" s="26" t="str">
        <f t="shared" si="48"/>
        <v>19º18'7''</v>
      </c>
      <c r="AD1565" s="26" t="str">
        <f t="shared" si="49"/>
        <v>42º30'15''</v>
      </c>
    </row>
    <row r="1566" spans="1:30" ht="18" customHeight="1">
      <c r="A1566" s="23">
        <v>5302</v>
      </c>
      <c r="B1566" s="23">
        <v>5302</v>
      </c>
      <c r="C1566" s="3">
        <v>41254</v>
      </c>
      <c r="D1566" s="3">
        <v>41299</v>
      </c>
      <c r="E1566" s="23" t="s">
        <v>1321</v>
      </c>
      <c r="F1566" s="23" t="s">
        <v>1322</v>
      </c>
      <c r="G1566" s="23" t="s">
        <v>13051</v>
      </c>
      <c r="H1566" s="23" t="s">
        <v>16122</v>
      </c>
      <c r="I1566" s="23">
        <v>41310</v>
      </c>
      <c r="J1566" s="23" t="s">
        <v>13078</v>
      </c>
      <c r="K1566" s="23" t="s">
        <v>13079</v>
      </c>
      <c r="L1566" s="23" t="s">
        <v>13054</v>
      </c>
      <c r="M1566" s="23" t="s">
        <v>13080</v>
      </c>
      <c r="N1566" s="23" t="s">
        <v>16211</v>
      </c>
      <c r="O1566" s="23" t="s">
        <v>16130</v>
      </c>
      <c r="P1566" s="23">
        <v>41367</v>
      </c>
      <c r="Q1566" s="37" t="s">
        <v>458</v>
      </c>
      <c r="R1566" s="23" t="s">
        <v>16123</v>
      </c>
      <c r="S1566" s="23" t="s">
        <v>13081</v>
      </c>
      <c r="T1566" t="s">
        <v>15024</v>
      </c>
      <c r="U1566" s="23" t="s">
        <v>15234</v>
      </c>
      <c r="V1566" s="237">
        <v>19</v>
      </c>
      <c r="W1566" s="23">
        <v>18</v>
      </c>
      <c r="X1566" s="23">
        <v>7</v>
      </c>
      <c r="Y1566" s="23">
        <v>42</v>
      </c>
      <c r="Z1566" s="23">
        <v>30</v>
      </c>
      <c r="AA1566" s="23">
        <v>15</v>
      </c>
      <c r="AC1566" s="26" t="str">
        <f t="shared" si="48"/>
        <v>19º18'7''</v>
      </c>
      <c r="AD1566" s="26" t="str">
        <f t="shared" si="49"/>
        <v>42º30'15''</v>
      </c>
    </row>
    <row r="1567" spans="1:30" ht="18" customHeight="1">
      <c r="A1567" s="23">
        <v>5301</v>
      </c>
      <c r="B1567" s="23">
        <v>5301</v>
      </c>
      <c r="C1567" s="3">
        <v>41254</v>
      </c>
      <c r="D1567" s="3">
        <v>41299</v>
      </c>
      <c r="E1567" s="23" t="s">
        <v>1321</v>
      </c>
      <c r="F1567" s="23" t="s">
        <v>14269</v>
      </c>
      <c r="G1567" s="23" t="s">
        <v>13082</v>
      </c>
      <c r="H1567" s="23" t="s">
        <v>14803</v>
      </c>
      <c r="I1567" s="23">
        <v>41300</v>
      </c>
      <c r="J1567" s="23" t="s">
        <v>13083</v>
      </c>
      <c r="K1567" s="23" t="s">
        <v>13084</v>
      </c>
      <c r="L1567" s="23" t="s">
        <v>13085</v>
      </c>
      <c r="M1567" s="23" t="s">
        <v>13086</v>
      </c>
      <c r="N1567" s="23" t="s">
        <v>14804</v>
      </c>
      <c r="O1567" s="23" t="s">
        <v>14245</v>
      </c>
      <c r="P1567" s="23">
        <v>41302</v>
      </c>
      <c r="Q1567" s="37" t="s">
        <v>458</v>
      </c>
      <c r="R1567" s="23" t="s">
        <v>14805</v>
      </c>
      <c r="S1567" s="23" t="s">
        <v>13087</v>
      </c>
      <c r="T1567" t="s">
        <v>4074</v>
      </c>
      <c r="U1567" t="s">
        <v>15033</v>
      </c>
      <c r="V1567" s="237">
        <v>20</v>
      </c>
      <c r="W1567">
        <v>18</v>
      </c>
      <c r="X1567">
        <v>47</v>
      </c>
      <c r="Y1567">
        <v>47</v>
      </c>
      <c r="Z1567">
        <v>6</v>
      </c>
      <c r="AA1567">
        <v>20</v>
      </c>
      <c r="AC1567" s="26" t="str">
        <f t="shared" si="48"/>
        <v>20º18'47''</v>
      </c>
      <c r="AD1567" s="26" t="str">
        <f t="shared" si="49"/>
        <v>47º6'20''</v>
      </c>
    </row>
    <row r="1568" spans="1:30" ht="18" customHeight="1">
      <c r="A1568" s="23">
        <v>5300</v>
      </c>
      <c r="B1568" s="23">
        <v>5300</v>
      </c>
      <c r="C1568" s="3">
        <v>41254</v>
      </c>
      <c r="D1568" s="3">
        <v>41299</v>
      </c>
      <c r="E1568" s="23" t="s">
        <v>1321</v>
      </c>
      <c r="F1568" s="23" t="s">
        <v>14269</v>
      </c>
      <c r="G1568" s="23" t="s">
        <v>13082</v>
      </c>
      <c r="H1568" s="23" t="s">
        <v>14758</v>
      </c>
      <c r="I1568" s="23">
        <v>41299</v>
      </c>
      <c r="J1568" s="23" t="s">
        <v>13088</v>
      </c>
      <c r="K1568" s="23" t="s">
        <v>13089</v>
      </c>
      <c r="L1568" s="23" t="s">
        <v>13085</v>
      </c>
      <c r="M1568" s="23" t="s">
        <v>13090</v>
      </c>
      <c r="N1568" s="23" t="s">
        <v>14806</v>
      </c>
      <c r="O1568" s="23" t="s">
        <v>14245</v>
      </c>
      <c r="P1568" s="23">
        <v>41302</v>
      </c>
      <c r="Q1568" s="37" t="s">
        <v>458</v>
      </c>
      <c r="R1568" s="23" t="s">
        <v>14759</v>
      </c>
      <c r="S1568" s="23" t="s">
        <v>13091</v>
      </c>
      <c r="T1568" t="s">
        <v>4074</v>
      </c>
      <c r="U1568" t="s">
        <v>15033</v>
      </c>
      <c r="V1568" s="237">
        <v>20</v>
      </c>
      <c r="W1568">
        <v>27</v>
      </c>
      <c r="X1568">
        <v>55</v>
      </c>
      <c r="Y1568">
        <v>47</v>
      </c>
      <c r="Z1568">
        <v>7</v>
      </c>
      <c r="AA1568">
        <v>22</v>
      </c>
      <c r="AC1568" s="26" t="str">
        <f t="shared" si="48"/>
        <v>20º27'55''</v>
      </c>
      <c r="AD1568" s="26" t="str">
        <f t="shared" si="49"/>
        <v>47º7'22''</v>
      </c>
    </row>
    <row r="1569" spans="1:30" ht="18" customHeight="1">
      <c r="A1569" s="23">
        <v>5299</v>
      </c>
      <c r="B1569" s="23">
        <v>5299</v>
      </c>
      <c r="C1569" s="3">
        <v>41254</v>
      </c>
      <c r="D1569" s="3">
        <v>41299</v>
      </c>
      <c r="E1569" s="23" t="s">
        <v>1321</v>
      </c>
      <c r="F1569" s="23" t="s">
        <v>14269</v>
      </c>
      <c r="G1569" s="23" t="s">
        <v>13082</v>
      </c>
      <c r="H1569" s="23" t="s">
        <v>14760</v>
      </c>
      <c r="I1569" s="23">
        <v>41299</v>
      </c>
      <c r="J1569" s="23" t="s">
        <v>13092</v>
      </c>
      <c r="K1569" s="23" t="s">
        <v>13093</v>
      </c>
      <c r="L1569" s="23" t="s">
        <v>13085</v>
      </c>
      <c r="M1569" s="23" t="s">
        <v>13094</v>
      </c>
      <c r="N1569" s="23" t="s">
        <v>14761</v>
      </c>
      <c r="O1569" s="23" t="s">
        <v>14245</v>
      </c>
      <c r="P1569" s="23">
        <v>41299</v>
      </c>
      <c r="Q1569" s="37" t="s">
        <v>458</v>
      </c>
      <c r="R1569" s="23" t="s">
        <v>14762</v>
      </c>
      <c r="S1569" s="23" t="s">
        <v>13095</v>
      </c>
      <c r="T1569" t="s">
        <v>4074</v>
      </c>
      <c r="U1569" t="s">
        <v>15216</v>
      </c>
      <c r="V1569" s="237">
        <v>20</v>
      </c>
      <c r="W1569">
        <v>27</v>
      </c>
      <c r="X1569">
        <v>49</v>
      </c>
      <c r="Y1569">
        <v>47</v>
      </c>
      <c r="Z1569">
        <v>7</v>
      </c>
      <c r="AA1569">
        <v>26</v>
      </c>
      <c r="AC1569" s="26" t="str">
        <f t="shared" si="48"/>
        <v>20º27'49''</v>
      </c>
      <c r="AD1569" s="26" t="str">
        <f t="shared" si="49"/>
        <v>47º7'26''</v>
      </c>
    </row>
    <row r="1570" spans="1:30" ht="18" customHeight="1">
      <c r="A1570" s="23">
        <v>5296</v>
      </c>
      <c r="B1570" s="23">
        <v>5296</v>
      </c>
      <c r="C1570" s="3">
        <v>41254</v>
      </c>
      <c r="D1570" s="3">
        <v>41299</v>
      </c>
      <c r="E1570" s="23" t="s">
        <v>1321</v>
      </c>
      <c r="F1570" s="23" t="s">
        <v>14269</v>
      </c>
      <c r="G1570" s="23" t="s">
        <v>7929</v>
      </c>
      <c r="H1570" s="23" t="s">
        <v>18013</v>
      </c>
      <c r="I1570" s="23">
        <v>41396</v>
      </c>
      <c r="J1570" s="23" t="s">
        <v>13096</v>
      </c>
      <c r="K1570" s="23" t="s">
        <v>13097</v>
      </c>
      <c r="L1570" s="23" t="s">
        <v>7930</v>
      </c>
      <c r="M1570" s="23" t="s">
        <v>13098</v>
      </c>
      <c r="N1570" s="23" t="s">
        <v>18014</v>
      </c>
      <c r="O1570" s="23" t="s">
        <v>12880</v>
      </c>
      <c r="P1570" s="23">
        <v>41396</v>
      </c>
      <c r="Q1570" s="37" t="s">
        <v>458</v>
      </c>
      <c r="R1570" s="23" t="s">
        <v>18015</v>
      </c>
      <c r="S1570" s="23" t="s">
        <v>13099</v>
      </c>
      <c r="T1570" t="s">
        <v>15024</v>
      </c>
      <c r="U1570" s="23" t="s">
        <v>15116</v>
      </c>
      <c r="V1570" s="237">
        <v>17</v>
      </c>
      <c r="W1570" s="23">
        <v>59</v>
      </c>
      <c r="X1570" s="23">
        <v>50</v>
      </c>
      <c r="Y1570" s="23">
        <v>42</v>
      </c>
      <c r="Z1570" s="23">
        <v>23</v>
      </c>
      <c r="AA1570" s="23">
        <v>50</v>
      </c>
      <c r="AC1570" s="26" t="str">
        <f t="shared" si="48"/>
        <v>17º59'50''</v>
      </c>
      <c r="AD1570" s="26" t="str">
        <f t="shared" si="49"/>
        <v>42º23'50''</v>
      </c>
    </row>
    <row r="1571" spans="1:30" ht="18" customHeight="1">
      <c r="A1571" s="23">
        <v>5294</v>
      </c>
      <c r="B1571" s="23">
        <v>5294</v>
      </c>
      <c r="C1571" s="3">
        <v>41254</v>
      </c>
      <c r="D1571" s="3">
        <v>41299</v>
      </c>
      <c r="E1571" s="23" t="s">
        <v>1321</v>
      </c>
      <c r="F1571" s="23" t="s">
        <v>14269</v>
      </c>
      <c r="G1571" s="23" t="s">
        <v>6644</v>
      </c>
      <c r="H1571" s="23" t="s">
        <v>14858</v>
      </c>
      <c r="I1571" s="23">
        <v>41304</v>
      </c>
      <c r="J1571" s="23" t="s">
        <v>6670</v>
      </c>
      <c r="K1571" s="23" t="s">
        <v>13100</v>
      </c>
      <c r="L1571" s="23" t="s">
        <v>6647</v>
      </c>
      <c r="M1571" s="23" t="s">
        <v>13101</v>
      </c>
      <c r="N1571" s="23" t="s">
        <v>14859</v>
      </c>
      <c r="O1571" s="23" t="s">
        <v>14810</v>
      </c>
      <c r="P1571" s="23">
        <v>41304</v>
      </c>
      <c r="Q1571" s="37" t="s">
        <v>458</v>
      </c>
      <c r="R1571" s="23" t="s">
        <v>14860</v>
      </c>
      <c r="S1571" s="23" t="s">
        <v>13102</v>
      </c>
      <c r="T1571" t="s">
        <v>4074</v>
      </c>
      <c r="U1571" t="s">
        <v>15216</v>
      </c>
      <c r="V1571" s="237">
        <v>22</v>
      </c>
      <c r="W1571">
        <v>20</v>
      </c>
      <c r="X1571">
        <v>50</v>
      </c>
      <c r="Y1571">
        <v>45</v>
      </c>
      <c r="Z1571">
        <v>17</v>
      </c>
      <c r="AA1571">
        <v>50</v>
      </c>
      <c r="AC1571" s="26" t="str">
        <f t="shared" si="48"/>
        <v>22º20'50''</v>
      </c>
      <c r="AD1571" s="26" t="str">
        <f t="shared" si="49"/>
        <v>45º17'50''</v>
      </c>
    </row>
    <row r="1572" spans="1:30" ht="18" customHeight="1">
      <c r="A1572" s="23">
        <v>5293</v>
      </c>
      <c r="B1572" s="23">
        <v>5293</v>
      </c>
      <c r="C1572" s="3">
        <v>41254</v>
      </c>
      <c r="D1572" s="3">
        <v>41299</v>
      </c>
      <c r="E1572" s="23" t="s">
        <v>1330</v>
      </c>
      <c r="F1572" s="23" t="s">
        <v>14269</v>
      </c>
      <c r="G1572" s="23" t="s">
        <v>6644</v>
      </c>
      <c r="H1572" s="23" t="s">
        <v>458</v>
      </c>
      <c r="I1572" s="23" t="s">
        <v>458</v>
      </c>
      <c r="J1572" s="23" t="s">
        <v>6670</v>
      </c>
      <c r="K1572" s="23" t="s">
        <v>13103</v>
      </c>
      <c r="L1572" s="23" t="s">
        <v>6647</v>
      </c>
      <c r="M1572" s="23" t="s">
        <v>13101</v>
      </c>
      <c r="N1572" s="23" t="s">
        <v>458</v>
      </c>
      <c r="O1572" s="23" t="s">
        <v>458</v>
      </c>
      <c r="P1572" s="23" t="s">
        <v>458</v>
      </c>
      <c r="Q1572" s="37" t="s">
        <v>15611</v>
      </c>
      <c r="R1572" s="23" t="s">
        <v>458</v>
      </c>
      <c r="S1572" s="23" t="s">
        <v>13104</v>
      </c>
      <c r="T1572" t="s">
        <v>15024</v>
      </c>
      <c r="U1572" s="23" t="s">
        <v>458</v>
      </c>
      <c r="V1572" s="237" t="s">
        <v>458</v>
      </c>
      <c r="W1572" s="23" t="s">
        <v>458</v>
      </c>
      <c r="X1572" s="23" t="s">
        <v>458</v>
      </c>
      <c r="Y1572" s="23" t="s">
        <v>458</v>
      </c>
      <c r="Z1572" s="23" t="s">
        <v>458</v>
      </c>
      <c r="AA1572" s="23" t="s">
        <v>458</v>
      </c>
      <c r="AC1572" s="26" t="str">
        <f t="shared" si="48"/>
        <v>-º-'-''</v>
      </c>
      <c r="AD1572" s="26" t="str">
        <f t="shared" si="49"/>
        <v>-º-'-''</v>
      </c>
    </row>
    <row r="1573" spans="1:30" ht="18" customHeight="1">
      <c r="A1573" s="23">
        <v>5295</v>
      </c>
      <c r="B1573" s="23">
        <v>5295</v>
      </c>
      <c r="C1573" s="3">
        <v>41254</v>
      </c>
      <c r="D1573" s="3">
        <v>41299</v>
      </c>
      <c r="E1573" s="23" t="s">
        <v>1321</v>
      </c>
      <c r="F1573" s="23" t="s">
        <v>14269</v>
      </c>
      <c r="G1573" s="23" t="s">
        <v>6644</v>
      </c>
      <c r="H1573" s="23" t="s">
        <v>14983</v>
      </c>
      <c r="I1573" s="23">
        <v>41306</v>
      </c>
      <c r="J1573" s="23" t="s">
        <v>6659</v>
      </c>
      <c r="K1573" s="23" t="s">
        <v>13105</v>
      </c>
      <c r="L1573" s="23" t="s">
        <v>6647</v>
      </c>
      <c r="M1573" s="23" t="s">
        <v>13101</v>
      </c>
      <c r="N1573" s="23" t="s">
        <v>14984</v>
      </c>
      <c r="O1573" s="23" t="s">
        <v>14773</v>
      </c>
      <c r="P1573" s="23">
        <v>41309</v>
      </c>
      <c r="Q1573" s="37" t="s">
        <v>458</v>
      </c>
      <c r="R1573" s="23" t="s">
        <v>14985</v>
      </c>
      <c r="S1573" s="23" t="s">
        <v>13106</v>
      </c>
      <c r="T1573" t="s">
        <v>4074</v>
      </c>
      <c r="U1573" t="s">
        <v>15216</v>
      </c>
      <c r="V1573" s="237">
        <v>22</v>
      </c>
      <c r="W1573">
        <v>21</v>
      </c>
      <c r="X1573">
        <v>65</v>
      </c>
      <c r="Y1573">
        <v>45</v>
      </c>
      <c r="Z1573">
        <v>24</v>
      </c>
      <c r="AA1573">
        <v>15</v>
      </c>
      <c r="AC1573" s="26" t="str">
        <f t="shared" si="48"/>
        <v>22º21'65''</v>
      </c>
      <c r="AD1573" s="26" t="str">
        <f t="shared" si="49"/>
        <v>45º24'15''</v>
      </c>
    </row>
    <row r="1574" spans="1:30" ht="18" customHeight="1">
      <c r="A1574" s="23">
        <v>5292</v>
      </c>
      <c r="B1574" s="23">
        <v>5292</v>
      </c>
      <c r="C1574" s="3">
        <v>41254</v>
      </c>
      <c r="D1574" s="3">
        <v>41299</v>
      </c>
      <c r="E1574" s="23" t="s">
        <v>1321</v>
      </c>
      <c r="F1574" s="23" t="s">
        <v>14269</v>
      </c>
      <c r="G1574" s="23" t="s">
        <v>6644</v>
      </c>
      <c r="H1574" s="23" t="s">
        <v>14986</v>
      </c>
      <c r="I1574" s="23">
        <v>41305</v>
      </c>
      <c r="J1574" s="23" t="s">
        <v>6670</v>
      </c>
      <c r="K1574" s="23" t="s">
        <v>13107</v>
      </c>
      <c r="L1574" s="23" t="s">
        <v>6647</v>
      </c>
      <c r="M1574" s="23" t="s">
        <v>6648</v>
      </c>
      <c r="N1574" s="23" t="s">
        <v>14987</v>
      </c>
      <c r="O1574" s="23" t="s">
        <v>14773</v>
      </c>
      <c r="P1574" s="23">
        <v>41305</v>
      </c>
      <c r="Q1574" s="37" t="s">
        <v>458</v>
      </c>
      <c r="R1574" s="23" t="s">
        <v>14988</v>
      </c>
      <c r="S1574" s="23" t="s">
        <v>13108</v>
      </c>
      <c r="T1574" t="s">
        <v>4074</v>
      </c>
      <c r="U1574" t="s">
        <v>15098</v>
      </c>
      <c r="V1574" s="237">
        <v>22</v>
      </c>
      <c r="W1574">
        <v>18</v>
      </c>
      <c r="X1574">
        <v>28</v>
      </c>
      <c r="Y1574">
        <v>45</v>
      </c>
      <c r="Z1574">
        <v>17</v>
      </c>
      <c r="AA1574">
        <v>37</v>
      </c>
      <c r="AC1574" s="26" t="str">
        <f t="shared" si="48"/>
        <v>22º18'28''</v>
      </c>
      <c r="AD1574" s="26" t="str">
        <f t="shared" si="49"/>
        <v>45º17'37''</v>
      </c>
    </row>
    <row r="1575" spans="1:30" ht="18" customHeight="1">
      <c r="A1575" s="23">
        <v>5280</v>
      </c>
      <c r="B1575" s="23">
        <v>5280</v>
      </c>
      <c r="C1575" s="3">
        <v>41254</v>
      </c>
      <c r="D1575" s="3">
        <v>41299</v>
      </c>
      <c r="E1575" s="23" t="s">
        <v>1321</v>
      </c>
      <c r="F1575" s="23" t="s">
        <v>1322</v>
      </c>
      <c r="G1575" s="23" t="s">
        <v>1714</v>
      </c>
      <c r="H1575" s="23" t="s">
        <v>16275</v>
      </c>
      <c r="I1575" s="23">
        <v>41313</v>
      </c>
      <c r="J1575" s="23" t="s">
        <v>13109</v>
      </c>
      <c r="K1575" s="23" t="s">
        <v>13110</v>
      </c>
      <c r="L1575" s="23" t="s">
        <v>4395</v>
      </c>
      <c r="M1575" s="23" t="s">
        <v>13111</v>
      </c>
      <c r="N1575" s="23" t="s">
        <v>16276</v>
      </c>
      <c r="O1575" s="23" t="s">
        <v>9262</v>
      </c>
      <c r="P1575" s="23">
        <v>41376</v>
      </c>
      <c r="Q1575" s="37" t="s">
        <v>458</v>
      </c>
      <c r="R1575" s="23" t="s">
        <v>16277</v>
      </c>
      <c r="S1575" s="23" t="s">
        <v>13112</v>
      </c>
      <c r="T1575" t="s">
        <v>15024</v>
      </c>
      <c r="U1575" s="23" t="s">
        <v>15043</v>
      </c>
      <c r="V1575" s="237">
        <v>18</v>
      </c>
      <c r="W1575" s="23">
        <v>21</v>
      </c>
      <c r="X1575" s="23">
        <v>44</v>
      </c>
      <c r="Y1575" s="23">
        <v>45</v>
      </c>
      <c r="Z1575" s="23">
        <v>21</v>
      </c>
      <c r="AA1575" s="23">
        <v>59</v>
      </c>
      <c r="AC1575" s="26" t="str">
        <f t="shared" si="48"/>
        <v>18º21'44''</v>
      </c>
      <c r="AD1575" s="26" t="str">
        <f t="shared" si="49"/>
        <v>45º21'59''</v>
      </c>
    </row>
    <row r="1576" spans="1:30" ht="18" customHeight="1">
      <c r="A1576" s="23">
        <v>5279</v>
      </c>
      <c r="B1576" s="23">
        <v>5279</v>
      </c>
      <c r="C1576" s="3">
        <v>41254</v>
      </c>
      <c r="D1576" s="3">
        <v>41299</v>
      </c>
      <c r="E1576" s="23" t="s">
        <v>1321</v>
      </c>
      <c r="F1576" s="23" t="s">
        <v>1322</v>
      </c>
      <c r="G1576" s="23" t="s">
        <v>1714</v>
      </c>
      <c r="H1576" s="23" t="s">
        <v>16522</v>
      </c>
      <c r="I1576" s="23">
        <v>41313</v>
      </c>
      <c r="J1576" s="23" t="s">
        <v>13113</v>
      </c>
      <c r="K1576" s="23" t="s">
        <v>13114</v>
      </c>
      <c r="L1576" s="23" t="s">
        <v>13115</v>
      </c>
      <c r="M1576" s="23" t="s">
        <v>13116</v>
      </c>
      <c r="N1576" s="23" t="s">
        <v>16523</v>
      </c>
      <c r="O1576" s="23" t="s">
        <v>9262</v>
      </c>
      <c r="P1576" s="23">
        <v>41376</v>
      </c>
      <c r="Q1576" s="37" t="s">
        <v>458</v>
      </c>
      <c r="R1576" s="23" t="s">
        <v>16524</v>
      </c>
      <c r="S1576" s="23" t="s">
        <v>13117</v>
      </c>
      <c r="T1576" t="s">
        <v>15024</v>
      </c>
      <c r="U1576" s="23" t="s">
        <v>16181</v>
      </c>
      <c r="V1576" s="237">
        <v>18</v>
      </c>
      <c r="W1576" s="23">
        <v>22</v>
      </c>
      <c r="X1576" s="23">
        <v>46</v>
      </c>
      <c r="Y1576" s="23">
        <v>45</v>
      </c>
      <c r="Z1576" s="23">
        <v>22</v>
      </c>
      <c r="AA1576" s="23">
        <v>31</v>
      </c>
      <c r="AC1576" s="26" t="str">
        <f t="shared" si="48"/>
        <v>18º22'46''</v>
      </c>
      <c r="AD1576" s="26" t="str">
        <f t="shared" si="49"/>
        <v>45º22'31''</v>
      </c>
    </row>
    <row r="1577" spans="1:30" ht="18" customHeight="1">
      <c r="A1577" s="23">
        <v>5281</v>
      </c>
      <c r="B1577" s="23">
        <v>5281</v>
      </c>
      <c r="C1577" s="3">
        <v>41254</v>
      </c>
      <c r="D1577" s="3">
        <v>41299</v>
      </c>
      <c r="E1577" s="23" t="s">
        <v>1321</v>
      </c>
      <c r="F1577" s="23" t="s">
        <v>1322</v>
      </c>
      <c r="G1577" s="23" t="s">
        <v>1714</v>
      </c>
      <c r="H1577" s="23" t="s">
        <v>16525</v>
      </c>
      <c r="I1577" s="23">
        <v>41313</v>
      </c>
      <c r="J1577" s="23" t="s">
        <v>13118</v>
      </c>
      <c r="K1577" s="23" t="s">
        <v>13119</v>
      </c>
      <c r="L1577" s="23" t="s">
        <v>4395</v>
      </c>
      <c r="M1577" s="23" t="s">
        <v>17839</v>
      </c>
      <c r="N1577" s="23" t="s">
        <v>16535</v>
      </c>
      <c r="O1577" s="23" t="s">
        <v>8103</v>
      </c>
      <c r="P1577" s="23">
        <v>41379</v>
      </c>
      <c r="Q1577" s="37" t="s">
        <v>17840</v>
      </c>
      <c r="R1577" s="23" t="s">
        <v>16526</v>
      </c>
      <c r="S1577" s="23" t="s">
        <v>13120</v>
      </c>
      <c r="T1577" t="s">
        <v>15024</v>
      </c>
      <c r="U1577" s="23" t="s">
        <v>15116</v>
      </c>
      <c r="V1577" s="237">
        <v>18</v>
      </c>
      <c r="W1577" s="23">
        <v>21</v>
      </c>
      <c r="X1577" s="23">
        <v>75</v>
      </c>
      <c r="Y1577" s="23">
        <v>45</v>
      </c>
      <c r="Z1577" s="23">
        <v>21</v>
      </c>
      <c r="AA1577" s="23">
        <v>58</v>
      </c>
      <c r="AC1577" s="26" t="str">
        <f t="shared" si="48"/>
        <v>18º21'75''</v>
      </c>
      <c r="AD1577" s="26" t="str">
        <f t="shared" si="49"/>
        <v>45º21'58''</v>
      </c>
    </row>
    <row r="1578" spans="1:30" ht="18" customHeight="1">
      <c r="A1578" s="23">
        <v>5282</v>
      </c>
      <c r="B1578" s="23">
        <v>5282</v>
      </c>
      <c r="C1578" s="3">
        <v>41254</v>
      </c>
      <c r="D1578" s="3">
        <v>41299</v>
      </c>
      <c r="E1578" s="23" t="s">
        <v>1321</v>
      </c>
      <c r="F1578" s="23" t="s">
        <v>1322</v>
      </c>
      <c r="G1578" s="23" t="s">
        <v>1714</v>
      </c>
      <c r="H1578" s="23" t="s">
        <v>16527</v>
      </c>
      <c r="I1578" s="23">
        <v>41313</v>
      </c>
      <c r="J1578" s="23" t="s">
        <v>13121</v>
      </c>
      <c r="K1578" s="23" t="s">
        <v>13122</v>
      </c>
      <c r="L1578" s="23" t="s">
        <v>4395</v>
      </c>
      <c r="M1578" s="23" t="s">
        <v>16528</v>
      </c>
      <c r="N1578" s="23" t="s">
        <v>16529</v>
      </c>
      <c r="O1578" s="23" t="s">
        <v>7933</v>
      </c>
      <c r="P1578" s="23">
        <v>41375</v>
      </c>
      <c r="Q1578" s="37" t="s">
        <v>458</v>
      </c>
      <c r="R1578" s="23" t="s">
        <v>16530</v>
      </c>
      <c r="S1578" s="23" t="s">
        <v>13123</v>
      </c>
      <c r="T1578" t="s">
        <v>15024</v>
      </c>
      <c r="U1578" s="23" t="s">
        <v>15234</v>
      </c>
      <c r="V1578" s="237">
        <v>18</v>
      </c>
      <c r="W1578" s="23">
        <v>21</v>
      </c>
      <c r="X1578" s="23">
        <v>73</v>
      </c>
      <c r="Y1578" s="23">
        <v>45</v>
      </c>
      <c r="Z1578" s="23">
        <v>21</v>
      </c>
      <c r="AA1578" s="23">
        <v>50</v>
      </c>
      <c r="AC1578" s="26" t="str">
        <f t="shared" si="48"/>
        <v>18º21'73''</v>
      </c>
      <c r="AD1578" s="26" t="str">
        <f t="shared" si="49"/>
        <v>45º21'50''</v>
      </c>
    </row>
    <row r="1579" spans="1:30" ht="18" customHeight="1">
      <c r="A1579" s="23">
        <v>5278</v>
      </c>
      <c r="B1579" s="23">
        <v>5278</v>
      </c>
      <c r="C1579" s="3">
        <v>41254</v>
      </c>
      <c r="D1579" s="3">
        <v>41299</v>
      </c>
      <c r="E1579" s="23" t="s">
        <v>1321</v>
      </c>
      <c r="F1579" s="23" t="s">
        <v>1322</v>
      </c>
      <c r="G1579" s="23" t="s">
        <v>1714</v>
      </c>
      <c r="H1579" s="23" t="s">
        <v>16017</v>
      </c>
      <c r="I1579" s="23">
        <v>41313</v>
      </c>
      <c r="J1579" s="23" t="s">
        <v>13124</v>
      </c>
      <c r="K1579" s="23" t="s">
        <v>13125</v>
      </c>
      <c r="L1579" s="23" t="s">
        <v>13115</v>
      </c>
      <c r="M1579" s="23" t="s">
        <v>13126</v>
      </c>
      <c r="N1579" s="23" t="s">
        <v>16018</v>
      </c>
      <c r="O1579" s="23" t="s">
        <v>4670</v>
      </c>
      <c r="P1579" s="23">
        <v>41353</v>
      </c>
      <c r="Q1579" s="37" t="s">
        <v>458</v>
      </c>
      <c r="R1579" s="23" t="s">
        <v>16019</v>
      </c>
      <c r="S1579" s="23" t="s">
        <v>13127</v>
      </c>
      <c r="T1579" t="s">
        <v>4074</v>
      </c>
      <c r="U1579" s="23" t="s">
        <v>15098</v>
      </c>
      <c r="V1579" s="237">
        <v>18</v>
      </c>
      <c r="W1579" s="23">
        <v>11</v>
      </c>
      <c r="X1579" s="23">
        <v>98</v>
      </c>
      <c r="Y1579" s="23">
        <v>45</v>
      </c>
      <c r="Z1579" s="23">
        <v>13</v>
      </c>
      <c r="AA1579" s="23">
        <v>37</v>
      </c>
      <c r="AC1579" s="26" t="str">
        <f t="shared" si="48"/>
        <v>18º11'98''</v>
      </c>
      <c r="AD1579" s="26" t="str">
        <f t="shared" si="49"/>
        <v>45º13'37''</v>
      </c>
    </row>
    <row r="1580" spans="1:30" ht="18" customHeight="1">
      <c r="A1580" s="23">
        <v>5277</v>
      </c>
      <c r="B1580" s="23">
        <v>5277</v>
      </c>
      <c r="C1580" s="3">
        <v>41254</v>
      </c>
      <c r="D1580" s="3">
        <v>41299</v>
      </c>
      <c r="E1580" s="23" t="s">
        <v>1321</v>
      </c>
      <c r="F1580" s="23" t="s">
        <v>1322</v>
      </c>
      <c r="G1580" s="23" t="s">
        <v>1714</v>
      </c>
      <c r="H1580" s="23" t="s">
        <v>16020</v>
      </c>
      <c r="I1580" s="23">
        <v>41313</v>
      </c>
      <c r="J1580" s="23" t="s">
        <v>13128</v>
      </c>
      <c r="K1580" s="23" t="s">
        <v>13129</v>
      </c>
      <c r="L1580" s="23" t="s">
        <v>4395</v>
      </c>
      <c r="M1580" s="23" t="s">
        <v>13130</v>
      </c>
      <c r="N1580" s="23" t="s">
        <v>16021</v>
      </c>
      <c r="O1580" s="23" t="s">
        <v>6229</v>
      </c>
      <c r="P1580" s="23">
        <v>41354</v>
      </c>
      <c r="Q1580" s="37" t="s">
        <v>458</v>
      </c>
      <c r="R1580" s="23" t="s">
        <v>16022</v>
      </c>
      <c r="S1580" s="23" t="s">
        <v>13131</v>
      </c>
      <c r="T1580" t="s">
        <v>15024</v>
      </c>
      <c r="U1580" s="23" t="s">
        <v>16023</v>
      </c>
      <c r="V1580" s="237">
        <v>18</v>
      </c>
      <c r="W1580" s="23">
        <v>11</v>
      </c>
      <c r="X1580" s="23">
        <v>54</v>
      </c>
      <c r="Y1580" s="23">
        <v>45</v>
      </c>
      <c r="Z1580" s="23">
        <v>13</v>
      </c>
      <c r="AA1580" s="23">
        <v>43</v>
      </c>
      <c r="AC1580" s="26" t="str">
        <f t="shared" si="48"/>
        <v>18º11'54''</v>
      </c>
      <c r="AD1580" s="26" t="str">
        <f t="shared" si="49"/>
        <v>45º13'43''</v>
      </c>
    </row>
    <row r="1581" spans="1:30" ht="18" customHeight="1">
      <c r="A1581" s="23">
        <v>5284</v>
      </c>
      <c r="B1581" s="23">
        <v>5284</v>
      </c>
      <c r="C1581" s="3">
        <v>41254</v>
      </c>
      <c r="D1581" s="3">
        <v>41299</v>
      </c>
      <c r="E1581" s="23" t="s">
        <v>1321</v>
      </c>
      <c r="F1581" s="23" t="s">
        <v>14269</v>
      </c>
      <c r="G1581" s="23" t="s">
        <v>9212</v>
      </c>
      <c r="H1581" s="23" t="s">
        <v>14353</v>
      </c>
      <c r="I1581" s="23">
        <v>41295</v>
      </c>
      <c r="J1581" s="23" t="s">
        <v>13132</v>
      </c>
      <c r="K1581" s="23" t="s">
        <v>13133</v>
      </c>
      <c r="L1581" s="23" t="s">
        <v>13134</v>
      </c>
      <c r="M1581" s="23" t="s">
        <v>13135</v>
      </c>
      <c r="N1581" s="23" t="s">
        <v>14354</v>
      </c>
      <c r="O1581" s="23" t="s">
        <v>14245</v>
      </c>
      <c r="P1581" s="23">
        <v>41296</v>
      </c>
      <c r="Q1581" s="37" t="s">
        <v>458</v>
      </c>
      <c r="R1581" s="23" t="s">
        <v>14355</v>
      </c>
      <c r="S1581" s="23" t="s">
        <v>13136</v>
      </c>
      <c r="T1581" t="s">
        <v>4074</v>
      </c>
      <c r="U1581" t="s">
        <v>15347</v>
      </c>
      <c r="V1581" s="237">
        <v>18</v>
      </c>
      <c r="W1581">
        <v>51</v>
      </c>
      <c r="X1581">
        <v>33</v>
      </c>
      <c r="Y1581">
        <v>48</v>
      </c>
      <c r="Z1581">
        <v>8</v>
      </c>
      <c r="AA1581">
        <v>57</v>
      </c>
      <c r="AC1581" s="26" t="str">
        <f t="shared" si="48"/>
        <v>18º51'33''</v>
      </c>
      <c r="AD1581" s="26" t="str">
        <f t="shared" si="49"/>
        <v>48º8'57''</v>
      </c>
    </row>
    <row r="1582" spans="1:30" ht="18" customHeight="1">
      <c r="A1582" s="23">
        <v>5285</v>
      </c>
      <c r="B1582" s="23">
        <v>5285</v>
      </c>
      <c r="C1582" s="3">
        <v>41254</v>
      </c>
      <c r="D1582" s="3">
        <v>41299</v>
      </c>
      <c r="E1582" s="23" t="s">
        <v>1321</v>
      </c>
      <c r="F1582" s="23" t="s">
        <v>14269</v>
      </c>
      <c r="G1582" s="23" t="s">
        <v>9212</v>
      </c>
      <c r="H1582" s="23" t="s">
        <v>14356</v>
      </c>
      <c r="I1582" s="23">
        <v>41296</v>
      </c>
      <c r="J1582" s="23" t="s">
        <v>13137</v>
      </c>
      <c r="K1582" s="23" t="s">
        <v>13138</v>
      </c>
      <c r="L1582" s="23" t="s">
        <v>13134</v>
      </c>
      <c r="M1582" s="23" t="s">
        <v>13139</v>
      </c>
      <c r="N1582" s="23" t="s">
        <v>14357</v>
      </c>
      <c r="O1582" s="23" t="s">
        <v>14245</v>
      </c>
      <c r="P1582" s="23">
        <v>41297</v>
      </c>
      <c r="Q1582" s="37" t="s">
        <v>458</v>
      </c>
      <c r="R1582" s="23" t="s">
        <v>14358</v>
      </c>
      <c r="S1582" s="23" t="s">
        <v>13140</v>
      </c>
      <c r="T1582" t="s">
        <v>4074</v>
      </c>
      <c r="U1582" t="s">
        <v>15035</v>
      </c>
      <c r="V1582" s="237">
        <v>18</v>
      </c>
      <c r="W1582">
        <v>45</v>
      </c>
      <c r="X1582">
        <v>57</v>
      </c>
      <c r="Y1582">
        <v>48</v>
      </c>
      <c r="Z1582">
        <v>17</v>
      </c>
      <c r="AA1582">
        <v>18</v>
      </c>
      <c r="AC1582" s="26" t="str">
        <f t="shared" si="48"/>
        <v>18º45'57''</v>
      </c>
      <c r="AD1582" s="26" t="str">
        <f t="shared" si="49"/>
        <v>48º17'18''</v>
      </c>
    </row>
    <row r="1583" spans="1:30" ht="18" customHeight="1">
      <c r="A1583" s="23">
        <v>5283</v>
      </c>
      <c r="B1583" s="23">
        <v>5283</v>
      </c>
      <c r="C1583" s="3">
        <v>41254</v>
      </c>
      <c r="D1583" s="3">
        <v>41299</v>
      </c>
      <c r="E1583" s="23" t="s">
        <v>1321</v>
      </c>
      <c r="F1583" s="23" t="s">
        <v>14269</v>
      </c>
      <c r="G1583" s="23" t="s">
        <v>9212</v>
      </c>
      <c r="H1583" s="23" t="s">
        <v>14733</v>
      </c>
      <c r="I1583" s="23">
        <v>41297</v>
      </c>
      <c r="J1583" s="23" t="s">
        <v>13141</v>
      </c>
      <c r="K1583" s="23" t="s">
        <v>13142</v>
      </c>
      <c r="L1583" s="23" t="s">
        <v>13134</v>
      </c>
      <c r="M1583" s="23" t="s">
        <v>13143</v>
      </c>
      <c r="N1583" s="23" t="s">
        <v>14734</v>
      </c>
      <c r="O1583" s="23" t="s">
        <v>14245</v>
      </c>
      <c r="P1583" s="23">
        <v>41298</v>
      </c>
      <c r="Q1583" s="37" t="s">
        <v>458</v>
      </c>
      <c r="R1583" s="23" t="s">
        <v>14735</v>
      </c>
      <c r="S1583" s="23" t="s">
        <v>13144</v>
      </c>
      <c r="T1583" t="s">
        <v>4074</v>
      </c>
      <c r="U1583" t="s">
        <v>15299</v>
      </c>
      <c r="V1583" s="237">
        <v>21</v>
      </c>
      <c r="W1583">
        <v>41</v>
      </c>
      <c r="X1583">
        <v>55</v>
      </c>
      <c r="Y1583">
        <v>45</v>
      </c>
      <c r="Z1583">
        <v>14</v>
      </c>
      <c r="AA1583">
        <v>88</v>
      </c>
      <c r="AC1583" s="26" t="str">
        <f t="shared" si="48"/>
        <v>21º41'55''</v>
      </c>
      <c r="AD1583" s="26" t="str">
        <f t="shared" si="49"/>
        <v>45º14'88''</v>
      </c>
    </row>
    <row r="1584" spans="1:30" ht="18" customHeight="1">
      <c r="A1584" s="23">
        <v>5276</v>
      </c>
      <c r="B1584" s="23">
        <v>5276</v>
      </c>
      <c r="C1584" s="3">
        <v>41254</v>
      </c>
      <c r="D1584" s="3">
        <v>41332</v>
      </c>
      <c r="E1584" s="23" t="s">
        <v>1321</v>
      </c>
      <c r="F1584" s="23" t="s">
        <v>14269</v>
      </c>
      <c r="G1584" s="23" t="s">
        <v>169</v>
      </c>
      <c r="H1584" s="23" t="s">
        <v>15690</v>
      </c>
      <c r="I1584" s="23">
        <v>41335</v>
      </c>
      <c r="J1584" s="23" t="s">
        <v>13145</v>
      </c>
      <c r="K1584" s="23" t="s">
        <v>13146</v>
      </c>
      <c r="L1584" s="23" t="s">
        <v>4270</v>
      </c>
      <c r="M1584" s="23" t="s">
        <v>13147</v>
      </c>
      <c r="N1584" s="23" t="s">
        <v>15691</v>
      </c>
      <c r="O1584" s="23" t="s">
        <v>14770</v>
      </c>
      <c r="P1584" s="23">
        <v>41337</v>
      </c>
      <c r="Q1584" s="37" t="s">
        <v>15612</v>
      </c>
      <c r="R1584" s="23" t="s">
        <v>15692</v>
      </c>
      <c r="S1584" s="23" t="s">
        <v>13148</v>
      </c>
      <c r="T1584" t="s">
        <v>15024</v>
      </c>
      <c r="U1584" s="23" t="s">
        <v>15116</v>
      </c>
      <c r="V1584" s="237">
        <v>15</v>
      </c>
      <c r="W1584">
        <v>48</v>
      </c>
      <c r="X1584">
        <v>47</v>
      </c>
      <c r="Y1584">
        <v>42</v>
      </c>
      <c r="Z1584">
        <v>13</v>
      </c>
      <c r="AA1584">
        <v>28</v>
      </c>
      <c r="AC1584" s="26" t="str">
        <f t="shared" si="48"/>
        <v>15º48'47''</v>
      </c>
      <c r="AD1584" s="26" t="str">
        <f t="shared" si="49"/>
        <v>42º13'28''</v>
      </c>
    </row>
    <row r="1585" spans="1:30" ht="18" customHeight="1">
      <c r="A1585" s="23">
        <v>5275</v>
      </c>
      <c r="B1585" s="23">
        <v>5275</v>
      </c>
      <c r="C1585" s="3">
        <v>41254</v>
      </c>
      <c r="D1585" s="3">
        <v>41332</v>
      </c>
      <c r="E1585" s="23" t="s">
        <v>1321</v>
      </c>
      <c r="F1585" s="23" t="s">
        <v>14269</v>
      </c>
      <c r="G1585" s="23" t="s">
        <v>169</v>
      </c>
      <c r="H1585" s="23" t="s">
        <v>15693</v>
      </c>
      <c r="I1585" s="23">
        <v>41334</v>
      </c>
      <c r="J1585" s="23" t="s">
        <v>13149</v>
      </c>
      <c r="K1585" s="23" t="s">
        <v>13150</v>
      </c>
      <c r="L1585" s="23" t="s">
        <v>4270</v>
      </c>
      <c r="M1585" s="23" t="s">
        <v>13151</v>
      </c>
      <c r="N1585" s="23" t="s">
        <v>15694</v>
      </c>
      <c r="O1585" s="23" t="s">
        <v>12883</v>
      </c>
      <c r="P1585" s="23">
        <v>41334</v>
      </c>
      <c r="Q1585" s="37" t="s">
        <v>14989</v>
      </c>
      <c r="R1585" s="23" t="s">
        <v>15695</v>
      </c>
      <c r="S1585" s="23" t="s">
        <v>13152</v>
      </c>
      <c r="T1585" t="s">
        <v>15024</v>
      </c>
      <c r="U1585" s="23" t="s">
        <v>15234</v>
      </c>
      <c r="V1585" s="237">
        <v>15</v>
      </c>
      <c r="W1585">
        <v>48</v>
      </c>
      <c r="X1585">
        <v>47</v>
      </c>
      <c r="Y1585">
        <v>42</v>
      </c>
      <c r="Z1585">
        <v>13</v>
      </c>
      <c r="AA1585">
        <v>72</v>
      </c>
      <c r="AC1585" s="26" t="str">
        <f t="shared" si="48"/>
        <v>15º48'47''</v>
      </c>
      <c r="AD1585" s="26" t="str">
        <f t="shared" si="49"/>
        <v>42º13'72''</v>
      </c>
    </row>
    <row r="1586" spans="1:30" ht="18" customHeight="1">
      <c r="A1586" s="23">
        <v>5272</v>
      </c>
      <c r="B1586" s="23">
        <v>5272</v>
      </c>
      <c r="C1586" s="3">
        <v>41254</v>
      </c>
      <c r="D1586" s="3">
        <v>41332</v>
      </c>
      <c r="E1586" s="23" t="s">
        <v>1321</v>
      </c>
      <c r="F1586" s="23" t="s">
        <v>14269</v>
      </c>
      <c r="G1586" s="23" t="s">
        <v>169</v>
      </c>
      <c r="H1586" s="23" t="s">
        <v>15613</v>
      </c>
      <c r="I1586" s="23">
        <v>41333</v>
      </c>
      <c r="J1586" s="23" t="s">
        <v>13153</v>
      </c>
      <c r="K1586" s="23" t="s">
        <v>13154</v>
      </c>
      <c r="L1586" s="23" t="s">
        <v>4270</v>
      </c>
      <c r="M1586" s="23" t="s">
        <v>13155</v>
      </c>
      <c r="N1586" s="23" t="s">
        <v>15614</v>
      </c>
      <c r="O1586" s="23" t="s">
        <v>15547</v>
      </c>
      <c r="P1586" s="23">
        <v>41334</v>
      </c>
      <c r="Q1586" s="37" t="s">
        <v>15615</v>
      </c>
      <c r="R1586" s="23" t="s">
        <v>15616</v>
      </c>
      <c r="S1586" s="23" t="s">
        <v>13156</v>
      </c>
      <c r="T1586" t="s">
        <v>15024</v>
      </c>
      <c r="U1586" s="23" t="s">
        <v>15043</v>
      </c>
      <c r="V1586" s="237">
        <v>15</v>
      </c>
      <c r="W1586">
        <v>48</v>
      </c>
      <c r="X1586">
        <v>22</v>
      </c>
      <c r="Y1586">
        <v>42</v>
      </c>
      <c r="Z1586">
        <v>13</v>
      </c>
      <c r="AA1586">
        <v>8</v>
      </c>
      <c r="AC1586" s="26" t="str">
        <f t="shared" si="48"/>
        <v>15º48'22''</v>
      </c>
      <c r="AD1586" s="26" t="str">
        <f t="shared" si="49"/>
        <v>42º13'8''</v>
      </c>
    </row>
    <row r="1587" spans="1:30" ht="18" customHeight="1">
      <c r="A1587" s="23">
        <v>5268</v>
      </c>
      <c r="B1587" s="23">
        <v>5268</v>
      </c>
      <c r="C1587" s="3">
        <v>41254</v>
      </c>
      <c r="D1587" s="3">
        <v>41332</v>
      </c>
      <c r="E1587" s="23" t="s">
        <v>1321</v>
      </c>
      <c r="F1587" s="23" t="s">
        <v>14269</v>
      </c>
      <c r="G1587" s="23" t="s">
        <v>169</v>
      </c>
      <c r="H1587" s="23" t="s">
        <v>15617</v>
      </c>
      <c r="I1587" s="23">
        <v>41333</v>
      </c>
      <c r="J1587" s="23" t="s">
        <v>13157</v>
      </c>
      <c r="K1587" s="23" t="s">
        <v>13158</v>
      </c>
      <c r="L1587" s="23" t="s">
        <v>4270</v>
      </c>
      <c r="M1587" s="23" t="s">
        <v>13159</v>
      </c>
      <c r="N1587" s="23" t="s">
        <v>15618</v>
      </c>
      <c r="O1587" s="23" t="s">
        <v>12883</v>
      </c>
      <c r="P1587" s="23">
        <v>41333</v>
      </c>
      <c r="Q1587" s="37" t="s">
        <v>15619</v>
      </c>
      <c r="R1587" s="23" t="s">
        <v>15620</v>
      </c>
      <c r="S1587" s="23" t="s">
        <v>13160</v>
      </c>
      <c r="T1587" t="s">
        <v>15024</v>
      </c>
      <c r="U1587" s="23" t="s">
        <v>15593</v>
      </c>
      <c r="V1587" s="237">
        <v>15</v>
      </c>
      <c r="W1587">
        <v>48</v>
      </c>
      <c r="X1587">
        <v>18</v>
      </c>
      <c r="Y1587">
        <v>42</v>
      </c>
      <c r="Z1587">
        <v>13</v>
      </c>
      <c r="AA1587">
        <v>67</v>
      </c>
      <c r="AC1587" s="26" t="str">
        <f t="shared" si="48"/>
        <v>15º48'18''</v>
      </c>
      <c r="AD1587" s="26" t="str">
        <f t="shared" si="49"/>
        <v>42º13'67''</v>
      </c>
    </row>
    <row r="1588" spans="1:30" ht="18" customHeight="1">
      <c r="A1588" s="23">
        <v>5273</v>
      </c>
      <c r="B1588" s="23">
        <v>5273</v>
      </c>
      <c r="C1588" s="3">
        <v>41254</v>
      </c>
      <c r="D1588" s="3">
        <v>41400</v>
      </c>
      <c r="E1588" s="23" t="s">
        <v>1469</v>
      </c>
      <c r="F1588" s="23" t="s">
        <v>14269</v>
      </c>
      <c r="G1588" s="23" t="s">
        <v>169</v>
      </c>
      <c r="H1588" s="23" t="s">
        <v>458</v>
      </c>
      <c r="I1588" s="23" t="s">
        <v>458</v>
      </c>
      <c r="J1588" s="23" t="s">
        <v>13161</v>
      </c>
      <c r="K1588" s="23" t="s">
        <v>22068</v>
      </c>
      <c r="L1588" s="23" t="s">
        <v>4270</v>
      </c>
      <c r="M1588" s="23" t="s">
        <v>13162</v>
      </c>
      <c r="N1588" s="23" t="s">
        <v>458</v>
      </c>
      <c r="O1588" s="23" t="s">
        <v>458</v>
      </c>
      <c r="P1588" s="23" t="s">
        <v>458</v>
      </c>
      <c r="Q1588" s="37" t="s">
        <v>22069</v>
      </c>
      <c r="R1588" s="23" t="s">
        <v>458</v>
      </c>
      <c r="S1588" s="23" t="s">
        <v>13163</v>
      </c>
      <c r="T1588" t="s">
        <v>15024</v>
      </c>
      <c r="U1588" s="23" t="s">
        <v>458</v>
      </c>
      <c r="V1588" s="237" t="s">
        <v>458</v>
      </c>
      <c r="W1588" s="23" t="s">
        <v>458</v>
      </c>
      <c r="X1588" s="23" t="s">
        <v>458</v>
      </c>
      <c r="Y1588" s="23" t="s">
        <v>458</v>
      </c>
      <c r="Z1588" s="23" t="s">
        <v>458</v>
      </c>
      <c r="AA1588" s="23" t="s">
        <v>458</v>
      </c>
      <c r="AC1588" s="26" t="str">
        <f t="shared" si="48"/>
        <v>-º-'-''</v>
      </c>
      <c r="AD1588" s="26" t="str">
        <f t="shared" si="49"/>
        <v>-º-'-''</v>
      </c>
    </row>
    <row r="1589" spans="1:30" ht="18" customHeight="1">
      <c r="A1589" s="23">
        <v>5269</v>
      </c>
      <c r="B1589" s="23">
        <v>5269</v>
      </c>
      <c r="C1589" s="3">
        <v>41254</v>
      </c>
      <c r="D1589" s="3">
        <v>41332</v>
      </c>
      <c r="E1589" s="23" t="s">
        <v>1321</v>
      </c>
      <c r="F1589" s="23" t="s">
        <v>14269</v>
      </c>
      <c r="G1589" s="23" t="s">
        <v>169</v>
      </c>
      <c r="H1589" s="23" t="s">
        <v>15621</v>
      </c>
      <c r="I1589" s="23">
        <v>41333</v>
      </c>
      <c r="J1589" s="23" t="s">
        <v>13164</v>
      </c>
      <c r="K1589" s="23" t="s">
        <v>13165</v>
      </c>
      <c r="L1589" s="23" t="s">
        <v>4270</v>
      </c>
      <c r="M1589" s="23" t="s">
        <v>13166</v>
      </c>
      <c r="N1589" s="23" t="s">
        <v>15622</v>
      </c>
      <c r="O1589" s="23" t="s">
        <v>15547</v>
      </c>
      <c r="P1589" s="23">
        <v>41334</v>
      </c>
      <c r="Q1589" s="37" t="s">
        <v>15623</v>
      </c>
      <c r="R1589" s="23" t="s">
        <v>15624</v>
      </c>
      <c r="S1589" s="23" t="s">
        <v>13167</v>
      </c>
      <c r="T1589" t="s">
        <v>15024</v>
      </c>
      <c r="U1589" s="23" t="s">
        <v>15043</v>
      </c>
      <c r="V1589" s="237">
        <v>15</v>
      </c>
      <c r="W1589">
        <v>48</v>
      </c>
      <c r="X1589">
        <v>2</v>
      </c>
      <c r="Y1589">
        <v>42</v>
      </c>
      <c r="Z1589">
        <v>13</v>
      </c>
      <c r="AA1589">
        <v>43</v>
      </c>
      <c r="AC1589" s="26" t="str">
        <f t="shared" si="48"/>
        <v>15º48'2''</v>
      </c>
      <c r="AD1589" s="26" t="str">
        <f t="shared" si="49"/>
        <v>42º13'43''</v>
      </c>
    </row>
    <row r="1590" spans="1:30" ht="18" customHeight="1">
      <c r="A1590" s="23">
        <v>5271</v>
      </c>
      <c r="B1590" s="23">
        <v>5271</v>
      </c>
      <c r="C1590" s="3">
        <v>41254</v>
      </c>
      <c r="D1590" s="3">
        <v>41332</v>
      </c>
      <c r="E1590" s="23" t="s">
        <v>1321</v>
      </c>
      <c r="F1590" s="23" t="s">
        <v>14269</v>
      </c>
      <c r="G1590" s="23" t="s">
        <v>169</v>
      </c>
      <c r="H1590" s="23" t="s">
        <v>15625</v>
      </c>
      <c r="I1590" s="23">
        <v>41332</v>
      </c>
      <c r="J1590" s="23" t="s">
        <v>13168</v>
      </c>
      <c r="K1590" s="23" t="s">
        <v>13169</v>
      </c>
      <c r="L1590" s="23" t="s">
        <v>4270</v>
      </c>
      <c r="M1590" s="23" t="s">
        <v>13170</v>
      </c>
      <c r="N1590" s="23" t="s">
        <v>15626</v>
      </c>
      <c r="O1590" s="23" t="s">
        <v>15547</v>
      </c>
      <c r="P1590" s="23">
        <v>41333</v>
      </c>
      <c r="Q1590" s="37" t="s">
        <v>15627</v>
      </c>
      <c r="R1590" s="23" t="s">
        <v>15628</v>
      </c>
      <c r="S1590" s="23" t="s">
        <v>13171</v>
      </c>
      <c r="T1590" t="s">
        <v>15024</v>
      </c>
      <c r="U1590" s="23" t="s">
        <v>15043</v>
      </c>
      <c r="V1590" s="237">
        <v>15</v>
      </c>
      <c r="W1590">
        <v>48</v>
      </c>
      <c r="X1590">
        <v>32</v>
      </c>
      <c r="Y1590">
        <v>42</v>
      </c>
      <c r="Z1590">
        <v>13</v>
      </c>
      <c r="AA1590">
        <v>54</v>
      </c>
      <c r="AC1590" s="26" t="str">
        <f t="shared" si="48"/>
        <v>15º48'32''</v>
      </c>
      <c r="AD1590" s="26" t="str">
        <f t="shared" si="49"/>
        <v>42º13'54''</v>
      </c>
    </row>
    <row r="1591" spans="1:30" ht="18" customHeight="1">
      <c r="A1591" s="23">
        <v>5267</v>
      </c>
      <c r="B1591" s="23">
        <v>5267</v>
      </c>
      <c r="C1591" s="3">
        <v>41254</v>
      </c>
      <c r="D1591" s="3">
        <v>41332</v>
      </c>
      <c r="E1591" s="23" t="s">
        <v>1321</v>
      </c>
      <c r="F1591" s="23" t="s">
        <v>14269</v>
      </c>
      <c r="G1591" s="23" t="s">
        <v>169</v>
      </c>
      <c r="H1591" s="23" t="s">
        <v>15696</v>
      </c>
      <c r="I1591" s="23">
        <v>41334</v>
      </c>
      <c r="J1591" s="23" t="s">
        <v>13172</v>
      </c>
      <c r="K1591" s="23" t="s">
        <v>13173</v>
      </c>
      <c r="L1591" s="23" t="s">
        <v>4270</v>
      </c>
      <c r="M1591" s="23" t="s">
        <v>13174</v>
      </c>
      <c r="N1591" s="23" t="s">
        <v>15697</v>
      </c>
      <c r="O1591" s="23" t="s">
        <v>15671</v>
      </c>
      <c r="P1591" s="23">
        <v>41337</v>
      </c>
      <c r="Q1591" s="37" t="s">
        <v>15629</v>
      </c>
      <c r="R1591" s="23" t="s">
        <v>15698</v>
      </c>
      <c r="S1591" s="23" t="s">
        <v>13175</v>
      </c>
      <c r="T1591" t="s">
        <v>15024</v>
      </c>
      <c r="U1591" s="23" t="s">
        <v>15116</v>
      </c>
      <c r="V1591" s="237">
        <v>15</v>
      </c>
      <c r="W1591">
        <v>48</v>
      </c>
      <c r="X1591">
        <v>16</v>
      </c>
      <c r="Y1591">
        <v>42</v>
      </c>
      <c r="Z1591">
        <v>14</v>
      </c>
      <c r="AA1591">
        <v>10</v>
      </c>
      <c r="AC1591" s="26" t="str">
        <f t="shared" si="48"/>
        <v>15º48'16''</v>
      </c>
      <c r="AD1591" s="26" t="str">
        <f t="shared" si="49"/>
        <v>42º14'10''</v>
      </c>
    </row>
    <row r="1592" spans="1:30" ht="18" customHeight="1">
      <c r="A1592" s="23">
        <v>5270</v>
      </c>
      <c r="B1592" s="23">
        <v>5270</v>
      </c>
      <c r="C1592" s="3">
        <v>41254</v>
      </c>
      <c r="D1592" s="3">
        <v>41332</v>
      </c>
      <c r="E1592" s="23" t="s">
        <v>1321</v>
      </c>
      <c r="F1592" s="23" t="s">
        <v>14269</v>
      </c>
      <c r="G1592" s="23" t="s">
        <v>169</v>
      </c>
      <c r="H1592" s="23" t="s">
        <v>15699</v>
      </c>
      <c r="I1592" s="23">
        <v>41335</v>
      </c>
      <c r="J1592" s="23" t="s">
        <v>13176</v>
      </c>
      <c r="K1592" s="23" t="s">
        <v>13177</v>
      </c>
      <c r="L1592" s="23" t="s">
        <v>4270</v>
      </c>
      <c r="M1592" s="23" t="s">
        <v>13178</v>
      </c>
      <c r="N1592" s="23" t="s">
        <v>15700</v>
      </c>
      <c r="O1592" s="23" t="s">
        <v>14770</v>
      </c>
      <c r="P1592" s="23">
        <v>41337</v>
      </c>
      <c r="Q1592" s="37" t="s">
        <v>15630</v>
      </c>
      <c r="R1592" s="23" t="s">
        <v>15701</v>
      </c>
      <c r="S1592" s="23" t="s">
        <v>13179</v>
      </c>
      <c r="T1592" t="s">
        <v>15024</v>
      </c>
      <c r="U1592" s="23" t="s">
        <v>15116</v>
      </c>
      <c r="V1592" s="237">
        <v>15</v>
      </c>
      <c r="W1592">
        <v>49</v>
      </c>
      <c r="X1592">
        <v>22</v>
      </c>
      <c r="Y1592">
        <v>42</v>
      </c>
      <c r="Z1592">
        <v>13</v>
      </c>
      <c r="AA1592">
        <v>26</v>
      </c>
      <c r="AC1592" s="26" t="str">
        <f t="shared" si="48"/>
        <v>15º49'22''</v>
      </c>
      <c r="AD1592" s="26" t="str">
        <f t="shared" si="49"/>
        <v>42º13'26''</v>
      </c>
    </row>
    <row r="1593" spans="1:30" ht="18" customHeight="1">
      <c r="A1593" s="23">
        <v>5266</v>
      </c>
      <c r="B1593" s="23">
        <v>5266</v>
      </c>
      <c r="C1593" s="3">
        <v>41254</v>
      </c>
      <c r="D1593" s="3">
        <v>41332</v>
      </c>
      <c r="E1593" s="23" t="s">
        <v>1321</v>
      </c>
      <c r="F1593" s="23" t="s">
        <v>14269</v>
      </c>
      <c r="G1593" s="23" t="s">
        <v>169</v>
      </c>
      <c r="H1593" s="23" t="s">
        <v>15702</v>
      </c>
      <c r="I1593" s="23">
        <v>41334</v>
      </c>
      <c r="J1593" s="23" t="s">
        <v>13180</v>
      </c>
      <c r="K1593" s="23" t="s">
        <v>13181</v>
      </c>
      <c r="L1593" s="23" t="s">
        <v>4270</v>
      </c>
      <c r="M1593" s="23" t="s">
        <v>13182</v>
      </c>
      <c r="N1593" s="23" t="s">
        <v>15703</v>
      </c>
      <c r="O1593" s="23" t="s">
        <v>15547</v>
      </c>
      <c r="P1593" s="23">
        <v>41338</v>
      </c>
      <c r="Q1593" s="37" t="s">
        <v>15631</v>
      </c>
      <c r="R1593" s="23" t="s">
        <v>15704</v>
      </c>
      <c r="S1593" s="23" t="s">
        <v>13183</v>
      </c>
      <c r="T1593" t="s">
        <v>15024</v>
      </c>
      <c r="U1593" s="23" t="s">
        <v>15043</v>
      </c>
      <c r="V1593" s="237">
        <v>15</v>
      </c>
      <c r="W1593">
        <v>48</v>
      </c>
      <c r="X1593">
        <v>56</v>
      </c>
      <c r="Y1593">
        <v>42</v>
      </c>
      <c r="Z1593">
        <v>13</v>
      </c>
      <c r="AA1593">
        <v>31</v>
      </c>
      <c r="AC1593" s="26" t="str">
        <f t="shared" si="48"/>
        <v>15º48'56''</v>
      </c>
      <c r="AD1593" s="26" t="str">
        <f t="shared" si="49"/>
        <v>42º13'31''</v>
      </c>
    </row>
    <row r="1594" spans="1:30" ht="18" customHeight="1">
      <c r="A1594" s="23">
        <v>5262</v>
      </c>
      <c r="B1594" s="23">
        <v>5262</v>
      </c>
      <c r="C1594" s="3">
        <v>41254</v>
      </c>
      <c r="D1594" s="3">
        <v>41299</v>
      </c>
      <c r="E1594" s="23" t="s">
        <v>1321</v>
      </c>
      <c r="F1594" s="23" t="s">
        <v>1322</v>
      </c>
      <c r="G1594" s="23" t="s">
        <v>13184</v>
      </c>
      <c r="H1594" s="23" t="s">
        <v>16079</v>
      </c>
      <c r="I1594" s="23">
        <v>41330</v>
      </c>
      <c r="J1594" s="23" t="s">
        <v>13185</v>
      </c>
      <c r="K1594" s="23" t="s">
        <v>13186</v>
      </c>
      <c r="L1594" s="23" t="s">
        <v>13187</v>
      </c>
      <c r="M1594" s="23" t="s">
        <v>13188</v>
      </c>
      <c r="N1594" s="23" t="s">
        <v>16080</v>
      </c>
      <c r="O1594" s="23" t="s">
        <v>9387</v>
      </c>
      <c r="P1594" s="23">
        <v>41359</v>
      </c>
      <c r="Q1594" s="37" t="s">
        <v>458</v>
      </c>
      <c r="R1594" s="23" t="s">
        <v>16025</v>
      </c>
      <c r="S1594" s="23" t="s">
        <v>13189</v>
      </c>
      <c r="T1594" t="s">
        <v>15024</v>
      </c>
      <c r="U1594" s="23" t="s">
        <v>16081</v>
      </c>
      <c r="V1594" s="237">
        <v>17</v>
      </c>
      <c r="W1594" s="23">
        <v>36</v>
      </c>
      <c r="X1594" s="23">
        <v>0</v>
      </c>
      <c r="Y1594" s="23">
        <v>42</v>
      </c>
      <c r="Z1594" s="23">
        <v>9</v>
      </c>
      <c r="AA1594" s="23">
        <v>40</v>
      </c>
      <c r="AC1594" s="26" t="str">
        <f t="shared" si="48"/>
        <v>17º36'0''</v>
      </c>
      <c r="AD1594" s="26" t="str">
        <f t="shared" si="49"/>
        <v>42º9'40''</v>
      </c>
    </row>
    <row r="1595" spans="1:30" ht="18" customHeight="1">
      <c r="A1595" s="23">
        <v>5263</v>
      </c>
      <c r="B1595" s="23">
        <v>5263</v>
      </c>
      <c r="C1595" s="3">
        <v>41254</v>
      </c>
      <c r="D1595" s="3">
        <v>41299</v>
      </c>
      <c r="E1595" s="23" t="s">
        <v>1321</v>
      </c>
      <c r="F1595" s="23" t="s">
        <v>1322</v>
      </c>
      <c r="G1595" s="23" t="s">
        <v>13184</v>
      </c>
      <c r="H1595" s="23" t="s">
        <v>17841</v>
      </c>
      <c r="I1595" s="23">
        <v>41330</v>
      </c>
      <c r="J1595" s="23" t="s">
        <v>13190</v>
      </c>
      <c r="K1595" s="23" t="s">
        <v>13191</v>
      </c>
      <c r="L1595" s="23" t="s">
        <v>13187</v>
      </c>
      <c r="M1595" s="23" t="s">
        <v>13192</v>
      </c>
      <c r="N1595" s="23" t="s">
        <v>17943</v>
      </c>
      <c r="O1595" s="23" t="s">
        <v>7530</v>
      </c>
      <c r="P1595" s="23">
        <v>41394</v>
      </c>
      <c r="Q1595" s="37" t="s">
        <v>458</v>
      </c>
      <c r="R1595" s="23" t="s">
        <v>17842</v>
      </c>
      <c r="S1595" s="23" t="s">
        <v>13193</v>
      </c>
      <c r="T1595" t="s">
        <v>15024</v>
      </c>
      <c r="U1595" s="23" t="s">
        <v>15593</v>
      </c>
      <c r="V1595" s="237">
        <v>17</v>
      </c>
      <c r="W1595" s="23">
        <v>35</v>
      </c>
      <c r="X1595" s="23">
        <v>92</v>
      </c>
      <c r="Y1595" s="23">
        <v>42</v>
      </c>
      <c r="Z1595" s="23">
        <v>19</v>
      </c>
      <c r="AA1595" s="23">
        <v>80</v>
      </c>
      <c r="AC1595" s="26" t="str">
        <f t="shared" si="48"/>
        <v>17º35'92''</v>
      </c>
      <c r="AD1595" s="26" t="str">
        <f t="shared" si="49"/>
        <v>42º19'80''</v>
      </c>
    </row>
    <row r="1596" spans="1:30" ht="18" customHeight="1">
      <c r="A1596" s="23">
        <v>5264</v>
      </c>
      <c r="B1596" s="23">
        <v>5264</v>
      </c>
      <c r="C1596" s="3">
        <v>41254</v>
      </c>
      <c r="D1596" s="3">
        <v>41299</v>
      </c>
      <c r="E1596" s="23" t="s">
        <v>1321</v>
      </c>
      <c r="F1596" s="23" t="s">
        <v>1322</v>
      </c>
      <c r="G1596" s="23" t="s">
        <v>13184</v>
      </c>
      <c r="H1596" s="23" t="s">
        <v>17843</v>
      </c>
      <c r="I1596" s="23">
        <v>41353</v>
      </c>
      <c r="J1596" s="23" t="s">
        <v>13190</v>
      </c>
      <c r="K1596" s="23" t="s">
        <v>13194</v>
      </c>
      <c r="L1596" s="23" t="s">
        <v>13187</v>
      </c>
      <c r="M1596" s="23" t="s">
        <v>13188</v>
      </c>
      <c r="N1596" s="23" t="s">
        <v>17893</v>
      </c>
      <c r="O1596" s="23" t="s">
        <v>6228</v>
      </c>
      <c r="P1596" s="23">
        <v>41394</v>
      </c>
      <c r="Q1596" s="37" t="s">
        <v>458</v>
      </c>
      <c r="R1596" s="23" t="s">
        <v>17844</v>
      </c>
      <c r="S1596" s="23" t="s">
        <v>13195</v>
      </c>
      <c r="T1596" t="s">
        <v>15024</v>
      </c>
      <c r="U1596" s="23" t="s">
        <v>16157</v>
      </c>
      <c r="V1596" s="237">
        <v>17</v>
      </c>
      <c r="W1596" s="23">
        <v>36</v>
      </c>
      <c r="X1596" s="23">
        <v>32</v>
      </c>
      <c r="Y1596" s="23">
        <v>42</v>
      </c>
      <c r="Z1596" s="23">
        <v>5</v>
      </c>
      <c r="AA1596" s="23">
        <v>24</v>
      </c>
      <c r="AC1596" s="26" t="str">
        <f t="shared" si="48"/>
        <v>17º36'32''</v>
      </c>
      <c r="AD1596" s="26" t="str">
        <f t="shared" si="49"/>
        <v>42º5'24''</v>
      </c>
    </row>
    <row r="1597" spans="1:30" ht="18" customHeight="1">
      <c r="A1597" s="23">
        <v>5265</v>
      </c>
      <c r="B1597" s="23">
        <v>5265</v>
      </c>
      <c r="C1597" s="3">
        <v>41254</v>
      </c>
      <c r="D1597" s="3">
        <v>41299</v>
      </c>
      <c r="E1597" s="23" t="s">
        <v>1321</v>
      </c>
      <c r="F1597" s="23" t="s">
        <v>1322</v>
      </c>
      <c r="G1597" s="23" t="s">
        <v>13184</v>
      </c>
      <c r="H1597" s="23" t="s">
        <v>16024</v>
      </c>
      <c r="I1597" s="23">
        <v>41330</v>
      </c>
      <c r="J1597" s="23" t="s">
        <v>13185</v>
      </c>
      <c r="K1597" s="23" t="s">
        <v>13196</v>
      </c>
      <c r="L1597" s="23" t="s">
        <v>13187</v>
      </c>
      <c r="M1597" s="23" t="s">
        <v>13197</v>
      </c>
      <c r="N1597" s="23" t="s">
        <v>16082</v>
      </c>
      <c r="O1597" s="23" t="s">
        <v>16083</v>
      </c>
      <c r="P1597" s="23">
        <v>41360</v>
      </c>
      <c r="Q1597" s="37" t="s">
        <v>458</v>
      </c>
      <c r="R1597" s="23" t="s">
        <v>16084</v>
      </c>
      <c r="S1597" s="23" t="s">
        <v>13198</v>
      </c>
      <c r="T1597" t="s">
        <v>15024</v>
      </c>
      <c r="U1597" s="23" t="s">
        <v>15116</v>
      </c>
      <c r="V1597" s="237">
        <v>17</v>
      </c>
      <c r="W1597" s="23">
        <v>36</v>
      </c>
      <c r="X1597" s="23">
        <v>12</v>
      </c>
      <c r="Y1597" s="23">
        <v>42</v>
      </c>
      <c r="Z1597" s="23">
        <v>9</v>
      </c>
      <c r="AA1597" s="23">
        <v>60</v>
      </c>
      <c r="AC1597" s="26" t="str">
        <f t="shared" si="48"/>
        <v>17º36'12''</v>
      </c>
      <c r="AD1597" s="26" t="str">
        <f t="shared" si="49"/>
        <v>42º9'60''</v>
      </c>
    </row>
    <row r="1598" spans="1:30" ht="18" customHeight="1">
      <c r="A1598" s="23">
        <v>5259</v>
      </c>
      <c r="B1598" s="23">
        <v>5259</v>
      </c>
      <c r="C1598" s="3">
        <v>41254</v>
      </c>
      <c r="D1598" s="3">
        <v>41331</v>
      </c>
      <c r="E1598" s="23" t="s">
        <v>1321</v>
      </c>
      <c r="F1598" s="23" t="s">
        <v>14269</v>
      </c>
      <c r="G1598" s="23" t="s">
        <v>3360</v>
      </c>
      <c r="H1598" s="23" t="s">
        <v>15794</v>
      </c>
      <c r="I1598" s="23">
        <v>41338</v>
      </c>
      <c r="J1598" s="23" t="s">
        <v>13199</v>
      </c>
      <c r="K1598" s="23" t="s">
        <v>13200</v>
      </c>
      <c r="L1598" s="23" t="s">
        <v>5023</v>
      </c>
      <c r="M1598" s="23" t="s">
        <v>13201</v>
      </c>
      <c r="N1598" s="23" t="s">
        <v>15795</v>
      </c>
      <c r="O1598" s="23" t="s">
        <v>14723</v>
      </c>
      <c r="P1598" s="23">
        <v>41340</v>
      </c>
      <c r="Q1598" s="37" t="s">
        <v>15632</v>
      </c>
      <c r="R1598" s="23" t="s">
        <v>15796</v>
      </c>
      <c r="S1598" s="23" t="s">
        <v>13202</v>
      </c>
      <c r="T1598" t="s">
        <v>15024</v>
      </c>
      <c r="U1598" s="23" t="s">
        <v>15797</v>
      </c>
      <c r="V1598" s="237">
        <v>15</v>
      </c>
      <c r="W1598">
        <v>13</v>
      </c>
      <c r="X1598">
        <v>53</v>
      </c>
      <c r="Y1598">
        <v>42</v>
      </c>
      <c r="Z1598">
        <v>44</v>
      </c>
      <c r="AA1598">
        <v>82</v>
      </c>
      <c r="AC1598" s="26" t="str">
        <f t="shared" si="48"/>
        <v>15º13'53''</v>
      </c>
      <c r="AD1598" s="26" t="str">
        <f t="shared" si="49"/>
        <v>42º44'82''</v>
      </c>
    </row>
    <row r="1599" spans="1:30" ht="18" customHeight="1">
      <c r="A1599" s="23">
        <v>5258</v>
      </c>
      <c r="B1599" s="23">
        <v>5258</v>
      </c>
      <c r="C1599" s="3">
        <v>41254</v>
      </c>
      <c r="D1599" s="3">
        <v>41332</v>
      </c>
      <c r="E1599" s="23" t="s">
        <v>1321</v>
      </c>
      <c r="F1599" s="23" t="s">
        <v>14269</v>
      </c>
      <c r="G1599" s="23" t="s">
        <v>3360</v>
      </c>
      <c r="H1599" s="23" t="s">
        <v>15798</v>
      </c>
      <c r="I1599" s="23">
        <v>41338</v>
      </c>
      <c r="J1599" s="23" t="s">
        <v>13203</v>
      </c>
      <c r="K1599" s="23" t="s">
        <v>13204</v>
      </c>
      <c r="L1599" s="23" t="s">
        <v>5023</v>
      </c>
      <c r="M1599" s="23" t="s">
        <v>13201</v>
      </c>
      <c r="N1599" s="23" t="s">
        <v>15799</v>
      </c>
      <c r="O1599" s="23" t="s">
        <v>14723</v>
      </c>
      <c r="P1599" s="23">
        <v>41338</v>
      </c>
      <c r="Q1599" s="37" t="s">
        <v>15633</v>
      </c>
      <c r="R1599" s="23" t="s">
        <v>15800</v>
      </c>
      <c r="S1599" s="23" t="s">
        <v>13205</v>
      </c>
      <c r="T1599" t="s">
        <v>15024</v>
      </c>
      <c r="U1599" s="23" t="s">
        <v>15043</v>
      </c>
      <c r="V1599" s="237">
        <v>15</v>
      </c>
      <c r="W1599">
        <v>20</v>
      </c>
      <c r="X1599">
        <v>28</v>
      </c>
      <c r="Y1599">
        <v>42</v>
      </c>
      <c r="Z1599">
        <v>37</v>
      </c>
      <c r="AA1599">
        <v>35</v>
      </c>
      <c r="AC1599" s="26" t="str">
        <f t="shared" si="48"/>
        <v>15º20'28''</v>
      </c>
      <c r="AD1599" s="26" t="str">
        <f t="shared" si="49"/>
        <v>42º37'35''</v>
      </c>
    </row>
    <row r="1600" spans="1:30" ht="18" customHeight="1">
      <c r="A1600" s="23">
        <v>5261</v>
      </c>
      <c r="B1600" s="23">
        <v>5261</v>
      </c>
      <c r="C1600" s="3">
        <v>41254</v>
      </c>
      <c r="D1600" s="3">
        <v>41299</v>
      </c>
      <c r="E1600" s="23" t="s">
        <v>1321</v>
      </c>
      <c r="F1600" s="23" t="s">
        <v>1322</v>
      </c>
      <c r="G1600" s="23" t="s">
        <v>4798</v>
      </c>
      <c r="H1600" s="23" t="s">
        <v>15705</v>
      </c>
      <c r="I1600" s="23">
        <v>41334</v>
      </c>
      <c r="J1600" s="23" t="s">
        <v>13206</v>
      </c>
      <c r="K1600" s="23" t="s">
        <v>13207</v>
      </c>
      <c r="L1600" s="23" t="s">
        <v>4505</v>
      </c>
      <c r="M1600" s="23" t="s">
        <v>13208</v>
      </c>
      <c r="N1600" s="23" t="s">
        <v>15801</v>
      </c>
      <c r="O1600" s="23" t="s">
        <v>14298</v>
      </c>
      <c r="P1600" s="23">
        <v>41339</v>
      </c>
      <c r="Q1600" s="37" t="s">
        <v>458</v>
      </c>
      <c r="R1600" s="23" t="s">
        <v>15706</v>
      </c>
      <c r="S1600" s="23" t="s">
        <v>13209</v>
      </c>
      <c r="T1600" t="s">
        <v>15024</v>
      </c>
      <c r="U1600" s="23" t="s">
        <v>15234</v>
      </c>
      <c r="V1600" s="237">
        <v>20</v>
      </c>
      <c r="W1600">
        <v>11</v>
      </c>
      <c r="X1600">
        <v>97</v>
      </c>
      <c r="Y1600">
        <v>45</v>
      </c>
      <c r="Z1600">
        <v>7</v>
      </c>
      <c r="AA1600">
        <v>85</v>
      </c>
      <c r="AC1600" s="26" t="str">
        <f t="shared" si="48"/>
        <v>20º11'97''</v>
      </c>
      <c r="AD1600" s="26" t="str">
        <f t="shared" si="49"/>
        <v>45º7'85''</v>
      </c>
    </row>
    <row r="1601" spans="1:30" ht="18" customHeight="1">
      <c r="A1601" s="23">
        <v>5260</v>
      </c>
      <c r="B1601" s="23">
        <v>5260</v>
      </c>
      <c r="C1601" s="3">
        <v>41254</v>
      </c>
      <c r="D1601" s="3">
        <v>41299</v>
      </c>
      <c r="E1601" s="23" t="s">
        <v>1321</v>
      </c>
      <c r="F1601" s="23" t="s">
        <v>1322</v>
      </c>
      <c r="G1601" s="23" t="s">
        <v>4798</v>
      </c>
      <c r="H1601" s="23" t="s">
        <v>15707</v>
      </c>
      <c r="I1601" s="23">
        <v>41334</v>
      </c>
      <c r="J1601" s="23" t="s">
        <v>13210</v>
      </c>
      <c r="K1601" s="23" t="s">
        <v>13211</v>
      </c>
      <c r="L1601" s="23" t="s">
        <v>4505</v>
      </c>
      <c r="M1601" s="23" t="s">
        <v>13212</v>
      </c>
      <c r="N1601" s="23" t="s">
        <v>15708</v>
      </c>
      <c r="O1601" s="23" t="s">
        <v>15583</v>
      </c>
      <c r="P1601" s="23">
        <v>41334</v>
      </c>
      <c r="Q1601" s="37" t="s">
        <v>458</v>
      </c>
      <c r="R1601" s="23" t="s">
        <v>15709</v>
      </c>
      <c r="S1601" s="23" t="s">
        <v>13213</v>
      </c>
      <c r="T1601" t="s">
        <v>15024</v>
      </c>
      <c r="U1601" s="23" t="s">
        <v>15234</v>
      </c>
      <c r="V1601" s="237">
        <v>20</v>
      </c>
      <c r="W1601">
        <v>16</v>
      </c>
      <c r="X1601">
        <v>93</v>
      </c>
      <c r="Y1601">
        <v>45</v>
      </c>
      <c r="Z1601">
        <v>0</v>
      </c>
      <c r="AA1601">
        <v>28</v>
      </c>
      <c r="AC1601" s="26" t="str">
        <f t="shared" si="48"/>
        <v>20º16'93''</v>
      </c>
      <c r="AD1601" s="26" t="str">
        <f t="shared" si="49"/>
        <v>45º0'28''</v>
      </c>
    </row>
    <row r="1602" spans="1:30" ht="18" customHeight="1">
      <c r="A1602" s="23">
        <v>5255</v>
      </c>
      <c r="B1602" s="23">
        <v>5255</v>
      </c>
      <c r="C1602" s="3">
        <v>41254</v>
      </c>
      <c r="D1602" s="3">
        <v>41352</v>
      </c>
      <c r="E1602" s="23" t="s">
        <v>1321</v>
      </c>
      <c r="F1602" s="23" t="s">
        <v>1322</v>
      </c>
      <c r="G1602" s="23" t="s">
        <v>13214</v>
      </c>
      <c r="H1602" s="23" t="s">
        <v>16026</v>
      </c>
      <c r="I1602" s="23">
        <v>41352</v>
      </c>
      <c r="J1602" s="23" t="s">
        <v>13215</v>
      </c>
      <c r="K1602" s="23" t="s">
        <v>13216</v>
      </c>
      <c r="L1602" s="23" t="s">
        <v>13217</v>
      </c>
      <c r="M1602" s="23" t="s">
        <v>13218</v>
      </c>
      <c r="N1602" s="23" t="s">
        <v>16027</v>
      </c>
      <c r="O1602" s="23" t="s">
        <v>9387</v>
      </c>
      <c r="P1602" s="23">
        <v>41353</v>
      </c>
      <c r="Q1602" s="37" t="s">
        <v>15710</v>
      </c>
      <c r="R1602" s="23" t="s">
        <v>15769</v>
      </c>
      <c r="S1602" s="23" t="s">
        <v>13219</v>
      </c>
      <c r="T1602" t="s">
        <v>15024</v>
      </c>
      <c r="U1602" s="23" t="s">
        <v>16028</v>
      </c>
      <c r="V1602" s="237">
        <v>19</v>
      </c>
      <c r="W1602" s="23">
        <v>0</v>
      </c>
      <c r="X1602" s="23">
        <v>30</v>
      </c>
      <c r="Y1602" s="23">
        <v>44</v>
      </c>
      <c r="Z1602" s="23">
        <v>2</v>
      </c>
      <c r="AA1602" s="23">
        <v>33</v>
      </c>
      <c r="AC1602" s="26" t="str">
        <f t="shared" si="48"/>
        <v>19º0'30''</v>
      </c>
      <c r="AD1602" s="26" t="str">
        <f t="shared" si="49"/>
        <v>44º2'33''</v>
      </c>
    </row>
    <row r="1603" spans="1:30" ht="18" customHeight="1">
      <c r="A1603" s="23">
        <v>5256</v>
      </c>
      <c r="B1603" s="23">
        <v>5256</v>
      </c>
      <c r="C1603" s="3">
        <v>41254</v>
      </c>
      <c r="D1603" s="3">
        <v>41352</v>
      </c>
      <c r="E1603" s="23" t="s">
        <v>1321</v>
      </c>
      <c r="F1603" s="23" t="s">
        <v>1322</v>
      </c>
      <c r="G1603" s="23" t="s">
        <v>13214</v>
      </c>
      <c r="H1603" s="23" t="s">
        <v>16124</v>
      </c>
      <c r="I1603" s="23">
        <v>41361</v>
      </c>
      <c r="J1603" s="23" t="s">
        <v>13215</v>
      </c>
      <c r="K1603" s="23" t="s">
        <v>13220</v>
      </c>
      <c r="L1603" s="23" t="s">
        <v>13217</v>
      </c>
      <c r="M1603" s="23" t="s">
        <v>13218</v>
      </c>
      <c r="N1603" s="23" t="s">
        <v>16125</v>
      </c>
      <c r="O1603" s="23" t="s">
        <v>4670</v>
      </c>
      <c r="P1603" s="23">
        <v>41366</v>
      </c>
      <c r="Q1603" s="37" t="s">
        <v>15711</v>
      </c>
      <c r="R1603" s="23" t="s">
        <v>16126</v>
      </c>
      <c r="S1603" s="23" t="s">
        <v>13221</v>
      </c>
      <c r="T1603" t="s">
        <v>4074</v>
      </c>
      <c r="U1603" s="23" t="s">
        <v>15067</v>
      </c>
      <c r="V1603" s="237">
        <v>19</v>
      </c>
      <c r="W1603" s="23">
        <v>0</v>
      </c>
      <c r="X1603" s="23">
        <v>48</v>
      </c>
      <c r="Y1603" s="23">
        <v>44</v>
      </c>
      <c r="Z1603" s="23">
        <v>2</v>
      </c>
      <c r="AA1603" s="23">
        <v>55</v>
      </c>
      <c r="AC1603" s="26" t="str">
        <f t="shared" ref="AC1603:AC1666" si="50">CONCATENATE(V1603,"º",W1603,"'",X1603,"''")</f>
        <v>19º0'48''</v>
      </c>
      <c r="AD1603" s="26" t="str">
        <f t="shared" ref="AD1603:AD1666" si="51">CONCATENATE(Y1603,"º",Z1603,"'",AA1603,"''")</f>
        <v>44º2'55''</v>
      </c>
    </row>
    <row r="1604" spans="1:30" ht="18" customHeight="1">
      <c r="A1604" s="23">
        <v>5257</v>
      </c>
      <c r="B1604" s="23">
        <v>5257</v>
      </c>
      <c r="C1604" s="3">
        <v>41254</v>
      </c>
      <c r="D1604" s="3">
        <v>41352</v>
      </c>
      <c r="E1604" s="23" t="s">
        <v>1321</v>
      </c>
      <c r="F1604" s="23" t="s">
        <v>1322</v>
      </c>
      <c r="G1604" s="23" t="s">
        <v>13214</v>
      </c>
      <c r="H1604" s="23" t="s">
        <v>16127</v>
      </c>
      <c r="I1604" s="23">
        <v>41361</v>
      </c>
      <c r="J1604" s="23" t="s">
        <v>13215</v>
      </c>
      <c r="K1604" s="23" t="s">
        <v>13222</v>
      </c>
      <c r="L1604" s="23" t="s">
        <v>13217</v>
      </c>
      <c r="M1604" s="23" t="s">
        <v>13223</v>
      </c>
      <c r="N1604" s="23" t="s">
        <v>16212</v>
      </c>
      <c r="O1604" s="23" t="s">
        <v>4670</v>
      </c>
      <c r="P1604" s="23">
        <v>41368</v>
      </c>
      <c r="Q1604" s="37" t="s">
        <v>15712</v>
      </c>
      <c r="R1604" s="23" t="s">
        <v>16128</v>
      </c>
      <c r="S1604" s="23" t="s">
        <v>13224</v>
      </c>
      <c r="T1604" t="s">
        <v>4074</v>
      </c>
      <c r="U1604" s="23" t="s">
        <v>15067</v>
      </c>
      <c r="V1604" s="237">
        <v>19</v>
      </c>
      <c r="W1604" s="23">
        <v>0</v>
      </c>
      <c r="X1604" s="23">
        <v>27</v>
      </c>
      <c r="Y1604" s="23">
        <v>44</v>
      </c>
      <c r="Z1604" s="23">
        <v>2</v>
      </c>
      <c r="AA1604" s="23">
        <v>83</v>
      </c>
      <c r="AC1604" s="26" t="str">
        <f t="shared" si="50"/>
        <v>19º0'27''</v>
      </c>
      <c r="AD1604" s="26" t="str">
        <f t="shared" si="51"/>
        <v>44º2'83''</v>
      </c>
    </row>
    <row r="1605" spans="1:30" ht="18" customHeight="1">
      <c r="A1605" s="23">
        <v>5247</v>
      </c>
      <c r="B1605" s="23">
        <v>5247</v>
      </c>
      <c r="C1605" s="3">
        <v>41254</v>
      </c>
      <c r="D1605" s="3">
        <v>41332</v>
      </c>
      <c r="E1605" s="23" t="s">
        <v>1321</v>
      </c>
      <c r="F1605" s="23" t="s">
        <v>14269</v>
      </c>
      <c r="G1605" s="23" t="s">
        <v>13225</v>
      </c>
      <c r="H1605" s="23" t="s">
        <v>15634</v>
      </c>
      <c r="I1605" s="23">
        <v>41333</v>
      </c>
      <c r="J1605" s="23" t="s">
        <v>13226</v>
      </c>
      <c r="K1605" s="23" t="s">
        <v>13227</v>
      </c>
      <c r="L1605" s="23" t="s">
        <v>13228</v>
      </c>
      <c r="M1605" s="23" t="s">
        <v>13229</v>
      </c>
      <c r="N1605" s="23" t="s">
        <v>15635</v>
      </c>
      <c r="O1605" s="23" t="s">
        <v>14245</v>
      </c>
      <c r="P1605" s="23">
        <v>41333</v>
      </c>
      <c r="Q1605" s="37" t="s">
        <v>15636</v>
      </c>
      <c r="R1605" s="23" t="s">
        <v>15637</v>
      </c>
      <c r="S1605" s="23" t="s">
        <v>13230</v>
      </c>
      <c r="T1605" t="s">
        <v>15024</v>
      </c>
      <c r="U1605" s="23" t="s">
        <v>15116</v>
      </c>
      <c r="V1605" s="237">
        <v>16</v>
      </c>
      <c r="W1605">
        <v>10</v>
      </c>
      <c r="X1605">
        <v>28</v>
      </c>
      <c r="Y1605">
        <v>42</v>
      </c>
      <c r="Z1605">
        <v>17</v>
      </c>
      <c r="AA1605">
        <v>28</v>
      </c>
      <c r="AC1605" s="26" t="str">
        <f t="shared" si="50"/>
        <v>16º10'28''</v>
      </c>
      <c r="AD1605" s="26" t="str">
        <f t="shared" si="51"/>
        <v>42º17'28''</v>
      </c>
    </row>
    <row r="1606" spans="1:30" ht="18" customHeight="1">
      <c r="A1606" s="23">
        <v>5246</v>
      </c>
      <c r="B1606" s="23">
        <v>5246</v>
      </c>
      <c r="C1606" s="3">
        <v>41254</v>
      </c>
      <c r="D1606" s="3">
        <v>41400</v>
      </c>
      <c r="E1606" s="23" t="s">
        <v>1469</v>
      </c>
      <c r="F1606" s="23" t="s">
        <v>14269</v>
      </c>
      <c r="G1606" s="23" t="s">
        <v>13225</v>
      </c>
      <c r="H1606" s="23" t="s">
        <v>458</v>
      </c>
      <c r="I1606" s="23" t="s">
        <v>458</v>
      </c>
      <c r="J1606" s="23" t="s">
        <v>13231</v>
      </c>
      <c r="K1606" s="23" t="s">
        <v>22070</v>
      </c>
      <c r="L1606" s="23" t="s">
        <v>13228</v>
      </c>
      <c r="M1606" s="23" t="s">
        <v>13232</v>
      </c>
      <c r="N1606" s="23" t="s">
        <v>458</v>
      </c>
      <c r="O1606" s="23" t="s">
        <v>458</v>
      </c>
      <c r="P1606" s="23" t="s">
        <v>458</v>
      </c>
      <c r="Q1606" s="37" t="s">
        <v>22071</v>
      </c>
      <c r="R1606" s="23" t="s">
        <v>458</v>
      </c>
      <c r="S1606" s="23" t="s">
        <v>13233</v>
      </c>
      <c r="T1606" t="s">
        <v>15024</v>
      </c>
      <c r="U1606" s="23" t="s">
        <v>458</v>
      </c>
      <c r="V1606" s="237" t="s">
        <v>458</v>
      </c>
      <c r="W1606" s="23" t="s">
        <v>458</v>
      </c>
      <c r="X1606" s="23" t="s">
        <v>458</v>
      </c>
      <c r="Y1606" s="23" t="s">
        <v>458</v>
      </c>
      <c r="Z1606" s="23" t="s">
        <v>458</v>
      </c>
      <c r="AA1606" s="23" t="s">
        <v>458</v>
      </c>
      <c r="AC1606" s="26" t="str">
        <f t="shared" si="50"/>
        <v>-º-'-''</v>
      </c>
      <c r="AD1606" s="26" t="str">
        <f t="shared" si="51"/>
        <v>-º-'-''</v>
      </c>
    </row>
    <row r="1607" spans="1:30" ht="18" customHeight="1">
      <c r="A1607" s="23">
        <v>5245</v>
      </c>
      <c r="B1607" s="23">
        <v>5245</v>
      </c>
      <c r="C1607" s="3">
        <v>41254</v>
      </c>
      <c r="D1607" s="3">
        <v>41332</v>
      </c>
      <c r="E1607" s="23" t="s">
        <v>1321</v>
      </c>
      <c r="F1607" s="23" t="s">
        <v>14269</v>
      </c>
      <c r="G1607" s="23" t="s">
        <v>13225</v>
      </c>
      <c r="H1607" s="23" t="s">
        <v>15638</v>
      </c>
      <c r="I1607" s="23">
        <v>41332</v>
      </c>
      <c r="J1607" s="23" t="s">
        <v>13234</v>
      </c>
      <c r="K1607" s="23" t="s">
        <v>13235</v>
      </c>
      <c r="L1607" s="23" t="s">
        <v>13228</v>
      </c>
      <c r="M1607" s="23" t="s">
        <v>13236</v>
      </c>
      <c r="N1607" s="23" t="s">
        <v>15639</v>
      </c>
      <c r="O1607" s="23" t="s">
        <v>12961</v>
      </c>
      <c r="P1607" s="23">
        <v>41333</v>
      </c>
      <c r="Q1607" s="37" t="s">
        <v>15640</v>
      </c>
      <c r="R1607" s="23" t="s">
        <v>15641</v>
      </c>
      <c r="S1607" s="23" t="s">
        <v>13237</v>
      </c>
      <c r="T1607" t="s">
        <v>15024</v>
      </c>
      <c r="U1607" s="23" t="s">
        <v>15043</v>
      </c>
      <c r="V1607" s="237">
        <v>16</v>
      </c>
      <c r="W1607">
        <v>10</v>
      </c>
      <c r="X1607">
        <v>15</v>
      </c>
      <c r="Y1607">
        <v>42</v>
      </c>
      <c r="Z1607">
        <v>17</v>
      </c>
      <c r="AA1607">
        <v>47</v>
      </c>
      <c r="AC1607" s="26" t="str">
        <f t="shared" si="50"/>
        <v>16º10'15''</v>
      </c>
      <c r="AD1607" s="26" t="str">
        <f t="shared" si="51"/>
        <v>42º17'47''</v>
      </c>
    </row>
    <row r="1608" spans="1:30" ht="18" customHeight="1">
      <c r="A1608" s="23">
        <v>5253</v>
      </c>
      <c r="B1608" s="23">
        <v>5253</v>
      </c>
      <c r="C1608" s="3">
        <v>41254</v>
      </c>
      <c r="D1608" s="3">
        <v>41332</v>
      </c>
      <c r="E1608" s="23" t="s">
        <v>1321</v>
      </c>
      <c r="F1608" s="23" t="s">
        <v>14269</v>
      </c>
      <c r="G1608" s="23" t="s">
        <v>13225</v>
      </c>
      <c r="H1608" s="23" t="s">
        <v>15713</v>
      </c>
      <c r="I1608" s="23">
        <v>41337</v>
      </c>
      <c r="J1608" s="23" t="s">
        <v>13238</v>
      </c>
      <c r="K1608" s="23" t="s">
        <v>13239</v>
      </c>
      <c r="L1608" s="23" t="s">
        <v>13228</v>
      </c>
      <c r="M1608" s="23" t="s">
        <v>13240</v>
      </c>
      <c r="N1608" s="23" t="s">
        <v>15802</v>
      </c>
      <c r="O1608" s="23" t="s">
        <v>14245</v>
      </c>
      <c r="P1608" s="23">
        <v>41337</v>
      </c>
      <c r="Q1608" s="37" t="s">
        <v>15642</v>
      </c>
      <c r="R1608" s="23" t="s">
        <v>15714</v>
      </c>
      <c r="S1608" s="23" t="s">
        <v>13241</v>
      </c>
      <c r="T1608" t="s">
        <v>15024</v>
      </c>
      <c r="U1608" s="23" t="s">
        <v>15234</v>
      </c>
      <c r="V1608" s="237">
        <v>15</v>
      </c>
      <c r="W1608">
        <v>59</v>
      </c>
      <c r="X1608">
        <v>27</v>
      </c>
      <c r="Y1608">
        <v>42</v>
      </c>
      <c r="Z1608">
        <v>13</v>
      </c>
      <c r="AA1608">
        <v>68</v>
      </c>
      <c r="AC1608" s="26" t="str">
        <f t="shared" si="50"/>
        <v>15º59'27''</v>
      </c>
      <c r="AD1608" s="26" t="str">
        <f t="shared" si="51"/>
        <v>42º13'68''</v>
      </c>
    </row>
    <row r="1609" spans="1:30" ht="18" customHeight="1">
      <c r="A1609" s="23">
        <v>5252</v>
      </c>
      <c r="B1609" s="23">
        <v>5252</v>
      </c>
      <c r="C1609" s="3">
        <v>41254</v>
      </c>
      <c r="D1609" s="3">
        <v>41332</v>
      </c>
      <c r="E1609" s="23" t="s">
        <v>1321</v>
      </c>
      <c r="F1609" s="23" t="s">
        <v>14269</v>
      </c>
      <c r="G1609" s="23" t="s">
        <v>13225</v>
      </c>
      <c r="H1609" s="23" t="s">
        <v>15715</v>
      </c>
      <c r="I1609" s="23">
        <v>41335</v>
      </c>
      <c r="J1609" s="23" t="s">
        <v>13242</v>
      </c>
      <c r="K1609" s="23" t="s">
        <v>13243</v>
      </c>
      <c r="L1609" s="23" t="s">
        <v>13228</v>
      </c>
      <c r="M1609" s="23" t="s">
        <v>13244</v>
      </c>
      <c r="N1609" s="23" t="s">
        <v>15716</v>
      </c>
      <c r="O1609" s="23" t="s">
        <v>14245</v>
      </c>
      <c r="P1609" s="23">
        <v>41337</v>
      </c>
      <c r="Q1609" s="37" t="s">
        <v>15643</v>
      </c>
      <c r="R1609" s="23" t="s">
        <v>15717</v>
      </c>
      <c r="S1609" s="23" t="s">
        <v>13245</v>
      </c>
      <c r="T1609" t="s">
        <v>15024</v>
      </c>
      <c r="U1609" s="23" t="s">
        <v>15116</v>
      </c>
      <c r="V1609" s="237">
        <v>16</v>
      </c>
      <c r="W1609">
        <v>6</v>
      </c>
      <c r="X1609">
        <v>36</v>
      </c>
      <c r="Y1609">
        <v>42</v>
      </c>
      <c r="Z1609">
        <v>4</v>
      </c>
      <c r="AA1609">
        <v>16</v>
      </c>
      <c r="AC1609" s="26" t="str">
        <f t="shared" si="50"/>
        <v>16º6'36''</v>
      </c>
      <c r="AD1609" s="26" t="str">
        <f t="shared" si="51"/>
        <v>42º4'16''</v>
      </c>
    </row>
    <row r="1610" spans="1:30" ht="18" customHeight="1">
      <c r="A1610" s="23">
        <v>5251</v>
      </c>
      <c r="B1610" s="23">
        <v>5251</v>
      </c>
      <c r="C1610" s="3">
        <v>41254</v>
      </c>
      <c r="D1610" s="3">
        <v>41332</v>
      </c>
      <c r="E1610" s="23" t="s">
        <v>1321</v>
      </c>
      <c r="F1610" s="23" t="s">
        <v>14269</v>
      </c>
      <c r="G1610" s="23" t="s">
        <v>13225</v>
      </c>
      <c r="H1610" s="23" t="s">
        <v>15718</v>
      </c>
      <c r="I1610" s="23">
        <v>41335</v>
      </c>
      <c r="J1610" s="23" t="s">
        <v>13246</v>
      </c>
      <c r="K1610" s="23" t="s">
        <v>15644</v>
      </c>
      <c r="L1610" s="23" t="s">
        <v>13228</v>
      </c>
      <c r="M1610" s="23" t="s">
        <v>13247</v>
      </c>
      <c r="N1610" s="23" t="s">
        <v>15719</v>
      </c>
      <c r="O1610" s="23" t="s">
        <v>15720</v>
      </c>
      <c r="P1610" s="23">
        <v>41337</v>
      </c>
      <c r="Q1610" s="37" t="s">
        <v>15645</v>
      </c>
      <c r="R1610" s="23" t="s">
        <v>15721</v>
      </c>
      <c r="S1610" s="23" t="s">
        <v>13248</v>
      </c>
      <c r="T1610" t="s">
        <v>15024</v>
      </c>
      <c r="U1610" s="23" t="s">
        <v>15116</v>
      </c>
      <c r="V1610" s="237">
        <v>16</v>
      </c>
      <c r="W1610">
        <v>10</v>
      </c>
      <c r="X1610">
        <v>28</v>
      </c>
      <c r="Y1610">
        <v>42</v>
      </c>
      <c r="Z1610">
        <v>4</v>
      </c>
      <c r="AA1610">
        <v>59</v>
      </c>
      <c r="AC1610" s="26" t="str">
        <f t="shared" si="50"/>
        <v>16º10'28''</v>
      </c>
      <c r="AD1610" s="26" t="str">
        <f t="shared" si="51"/>
        <v>42º4'59''</v>
      </c>
    </row>
    <row r="1611" spans="1:30" ht="18" customHeight="1">
      <c r="A1611" s="23">
        <v>5249</v>
      </c>
      <c r="B1611" s="23">
        <v>5249</v>
      </c>
      <c r="C1611" s="3">
        <v>41254</v>
      </c>
      <c r="D1611" s="3">
        <v>41299</v>
      </c>
      <c r="E1611" s="23" t="s">
        <v>1469</v>
      </c>
      <c r="F1611" s="23" t="s">
        <v>1322</v>
      </c>
      <c r="G1611" s="23" t="s">
        <v>13225</v>
      </c>
      <c r="H1611" s="23" t="s">
        <v>458</v>
      </c>
      <c r="I1611" s="23" t="s">
        <v>458</v>
      </c>
      <c r="J1611" s="23" t="s">
        <v>13249</v>
      </c>
      <c r="K1611" s="23" t="s">
        <v>13250</v>
      </c>
      <c r="L1611" s="23" t="s">
        <v>13228</v>
      </c>
      <c r="M1611" s="23" t="s">
        <v>13251</v>
      </c>
      <c r="N1611" s="23" t="s">
        <v>458</v>
      </c>
      <c r="O1611" s="23" t="s">
        <v>458</v>
      </c>
      <c r="P1611" s="23" t="s">
        <v>458</v>
      </c>
      <c r="Q1611" s="37" t="s">
        <v>458</v>
      </c>
      <c r="R1611" s="23" t="s">
        <v>458</v>
      </c>
      <c r="S1611" s="23" t="s">
        <v>13252</v>
      </c>
      <c r="T1611" t="s">
        <v>15024</v>
      </c>
      <c r="U1611" s="23" t="s">
        <v>458</v>
      </c>
      <c r="V1611" s="237" t="s">
        <v>458</v>
      </c>
      <c r="W1611" s="23" t="s">
        <v>458</v>
      </c>
      <c r="X1611" s="23" t="s">
        <v>458</v>
      </c>
      <c r="Y1611" s="23" t="s">
        <v>458</v>
      </c>
      <c r="Z1611" s="23" t="s">
        <v>458</v>
      </c>
      <c r="AA1611" s="23" t="s">
        <v>458</v>
      </c>
      <c r="AC1611" s="26" t="str">
        <f t="shared" si="50"/>
        <v>-º-'-''</v>
      </c>
      <c r="AD1611" s="26" t="str">
        <f t="shared" si="51"/>
        <v>-º-'-''</v>
      </c>
    </row>
    <row r="1612" spans="1:30" ht="18" customHeight="1">
      <c r="A1612" s="23">
        <v>5248</v>
      </c>
      <c r="B1612" s="23">
        <v>5248</v>
      </c>
      <c r="C1612" s="3">
        <v>41254</v>
      </c>
      <c r="D1612" s="3">
        <v>41332</v>
      </c>
      <c r="E1612" s="23" t="s">
        <v>1321</v>
      </c>
      <c r="F1612" s="23" t="s">
        <v>14269</v>
      </c>
      <c r="G1612" s="23" t="s">
        <v>13225</v>
      </c>
      <c r="H1612" s="23" t="s">
        <v>15722</v>
      </c>
      <c r="I1612" s="23">
        <v>41334</v>
      </c>
      <c r="J1612" s="23" t="s">
        <v>13253</v>
      </c>
      <c r="K1612" s="23" t="s">
        <v>13254</v>
      </c>
      <c r="L1612" s="23" t="s">
        <v>13228</v>
      </c>
      <c r="M1612" s="23" t="s">
        <v>13255</v>
      </c>
      <c r="N1612" s="23" t="s">
        <v>15723</v>
      </c>
      <c r="O1612" s="23" t="s">
        <v>14245</v>
      </c>
      <c r="P1612" s="23">
        <v>41334</v>
      </c>
      <c r="Q1612" s="37" t="s">
        <v>15646</v>
      </c>
      <c r="R1612" s="23" t="s">
        <v>15724</v>
      </c>
      <c r="S1612" s="23" t="s">
        <v>13256</v>
      </c>
      <c r="T1612" t="s">
        <v>15024</v>
      </c>
      <c r="U1612" s="23" t="s">
        <v>15116</v>
      </c>
      <c r="V1612" s="237">
        <v>16</v>
      </c>
      <c r="W1612">
        <v>9</v>
      </c>
      <c r="X1612">
        <v>22</v>
      </c>
      <c r="Y1612">
        <v>42</v>
      </c>
      <c r="Z1612">
        <v>17</v>
      </c>
      <c r="AA1612">
        <v>4</v>
      </c>
      <c r="AC1612" s="26" t="str">
        <f t="shared" si="50"/>
        <v>16º9'22''</v>
      </c>
      <c r="AD1612" s="26" t="str">
        <f t="shared" si="51"/>
        <v>42º17'4''</v>
      </c>
    </row>
    <row r="1613" spans="1:30" ht="18" customHeight="1">
      <c r="A1613" s="23">
        <v>5250</v>
      </c>
      <c r="B1613" s="23">
        <v>5250</v>
      </c>
      <c r="C1613" s="3">
        <v>41254</v>
      </c>
      <c r="D1613" s="3">
        <v>41299</v>
      </c>
      <c r="E1613" s="23" t="s">
        <v>1330</v>
      </c>
      <c r="F1613" s="23" t="s">
        <v>14269</v>
      </c>
      <c r="G1613" s="23" t="s">
        <v>13225</v>
      </c>
      <c r="H1613" s="23" t="s">
        <v>458</v>
      </c>
      <c r="I1613" s="23" t="s">
        <v>458</v>
      </c>
      <c r="J1613" s="23" t="s">
        <v>13470</v>
      </c>
      <c r="K1613" s="23" t="s">
        <v>13471</v>
      </c>
      <c r="L1613" s="23" t="s">
        <v>13228</v>
      </c>
      <c r="M1613" s="23" t="s">
        <v>13472</v>
      </c>
      <c r="N1613" s="23" t="s">
        <v>458</v>
      </c>
      <c r="O1613" s="23" t="s">
        <v>458</v>
      </c>
      <c r="P1613" s="23" t="s">
        <v>458</v>
      </c>
      <c r="Q1613" s="37" t="s">
        <v>14990</v>
      </c>
      <c r="R1613" s="23" t="s">
        <v>458</v>
      </c>
      <c r="S1613" s="23" t="s">
        <v>13473</v>
      </c>
      <c r="T1613" t="s">
        <v>15024</v>
      </c>
      <c r="U1613" s="23" t="s">
        <v>458</v>
      </c>
      <c r="V1613" s="237" t="s">
        <v>458</v>
      </c>
      <c r="W1613" s="23" t="s">
        <v>458</v>
      </c>
      <c r="X1613" s="23" t="s">
        <v>458</v>
      </c>
      <c r="Y1613" s="23" t="s">
        <v>458</v>
      </c>
      <c r="Z1613" s="23" t="s">
        <v>458</v>
      </c>
      <c r="AA1613" s="23" t="s">
        <v>458</v>
      </c>
      <c r="AC1613" s="26" t="str">
        <f t="shared" si="50"/>
        <v>-º-'-''</v>
      </c>
      <c r="AD1613" s="26" t="str">
        <f t="shared" si="51"/>
        <v>-º-'-''</v>
      </c>
    </row>
    <row r="1614" spans="1:30" ht="18" customHeight="1">
      <c r="A1614" s="23">
        <v>5254</v>
      </c>
      <c r="B1614" s="23">
        <v>5254</v>
      </c>
      <c r="C1614" s="3">
        <v>41254</v>
      </c>
      <c r="D1614" s="3">
        <v>41332</v>
      </c>
      <c r="E1614" s="23" t="s">
        <v>1321</v>
      </c>
      <c r="F1614" s="23" t="s">
        <v>14269</v>
      </c>
      <c r="G1614" s="23" t="s">
        <v>13225</v>
      </c>
      <c r="H1614" s="23" t="s">
        <v>15725</v>
      </c>
      <c r="I1614" s="23">
        <v>41336</v>
      </c>
      <c r="J1614" s="23" t="s">
        <v>13474</v>
      </c>
      <c r="K1614" s="23" t="s">
        <v>13475</v>
      </c>
      <c r="L1614" s="23" t="s">
        <v>13228</v>
      </c>
      <c r="M1614" s="23" t="s">
        <v>13476</v>
      </c>
      <c r="N1614" s="23" t="s">
        <v>15803</v>
      </c>
      <c r="O1614" s="23" t="s">
        <v>14245</v>
      </c>
      <c r="P1614" s="23">
        <v>41338</v>
      </c>
      <c r="Q1614" s="37" t="s">
        <v>15647</v>
      </c>
      <c r="R1614" s="23" t="s">
        <v>15726</v>
      </c>
      <c r="S1614" s="23" t="s">
        <v>13477</v>
      </c>
      <c r="T1614" t="s">
        <v>15024</v>
      </c>
      <c r="U1614" s="23" t="s">
        <v>15234</v>
      </c>
      <c r="V1614" s="237">
        <v>15</v>
      </c>
      <c r="W1614">
        <v>57</v>
      </c>
      <c r="X1614">
        <v>45</v>
      </c>
      <c r="Y1614">
        <v>42</v>
      </c>
      <c r="Z1614">
        <v>17</v>
      </c>
      <c r="AA1614">
        <v>57</v>
      </c>
      <c r="AC1614" s="26" t="str">
        <f t="shared" si="50"/>
        <v>15º57'45''</v>
      </c>
      <c r="AD1614" s="26" t="str">
        <f t="shared" si="51"/>
        <v>42º17'57''</v>
      </c>
    </row>
    <row r="1615" spans="1:30" ht="18" customHeight="1">
      <c r="A1615" s="23">
        <v>5244</v>
      </c>
      <c r="B1615" s="23">
        <v>5244</v>
      </c>
      <c r="C1615" s="3">
        <v>41254</v>
      </c>
      <c r="D1615" s="3">
        <v>41332</v>
      </c>
      <c r="E1615" s="23" t="s">
        <v>1321</v>
      </c>
      <c r="F1615" s="23" t="s">
        <v>14269</v>
      </c>
      <c r="G1615" s="23" t="s">
        <v>13225</v>
      </c>
      <c r="H1615" s="23" t="s">
        <v>15648</v>
      </c>
      <c r="I1615" s="23">
        <v>41333</v>
      </c>
      <c r="J1615" s="23" t="s">
        <v>13478</v>
      </c>
      <c r="K1615" s="23" t="s">
        <v>13479</v>
      </c>
      <c r="L1615" s="23" t="s">
        <v>13228</v>
      </c>
      <c r="M1615" s="23" t="s">
        <v>13480</v>
      </c>
      <c r="N1615" s="23" t="s">
        <v>15649</v>
      </c>
      <c r="O1615" s="23" t="s">
        <v>14723</v>
      </c>
      <c r="P1615" s="23">
        <v>41333</v>
      </c>
      <c r="Q1615" s="37" t="s">
        <v>15650</v>
      </c>
      <c r="R1615" s="23" t="s">
        <v>15651</v>
      </c>
      <c r="S1615" s="23" t="s">
        <v>13481</v>
      </c>
      <c r="T1615" t="s">
        <v>15024</v>
      </c>
      <c r="U1615" s="23" t="s">
        <v>15043</v>
      </c>
      <c r="V1615" s="237">
        <v>16</v>
      </c>
      <c r="W1615">
        <v>9</v>
      </c>
      <c r="X1615">
        <v>46</v>
      </c>
      <c r="Y1615">
        <v>42</v>
      </c>
      <c r="Z1615">
        <v>17</v>
      </c>
      <c r="AA1615">
        <v>17</v>
      </c>
      <c r="AC1615" s="26" t="str">
        <f t="shared" si="50"/>
        <v>16º9'46''</v>
      </c>
      <c r="AD1615" s="26" t="str">
        <f t="shared" si="51"/>
        <v>42º17'17''</v>
      </c>
    </row>
    <row r="1616" spans="1:30" ht="18" customHeight="1">
      <c r="A1616" s="23">
        <v>5238</v>
      </c>
      <c r="B1616" s="23">
        <v>5238</v>
      </c>
      <c r="C1616" s="3">
        <v>41254</v>
      </c>
      <c r="D1616" s="3">
        <v>41299</v>
      </c>
      <c r="E1616" s="23" t="s">
        <v>1321</v>
      </c>
      <c r="F1616" s="23" t="s">
        <v>14269</v>
      </c>
      <c r="G1616" s="23" t="s">
        <v>3169</v>
      </c>
      <c r="H1616" s="23" t="s">
        <v>15937</v>
      </c>
      <c r="I1616" s="23">
        <v>41348</v>
      </c>
      <c r="J1616" s="23" t="s">
        <v>13482</v>
      </c>
      <c r="K1616" s="23" t="s">
        <v>13483</v>
      </c>
      <c r="L1616" s="23" t="s">
        <v>4655</v>
      </c>
      <c r="M1616" s="23" t="s">
        <v>13484</v>
      </c>
      <c r="N1616" s="23" t="s">
        <v>15938</v>
      </c>
      <c r="O1616" s="23" t="s">
        <v>12144</v>
      </c>
      <c r="P1616" s="23">
        <v>41348</v>
      </c>
      <c r="Q1616" s="37" t="s">
        <v>458</v>
      </c>
      <c r="R1616" s="23" t="s">
        <v>13485</v>
      </c>
      <c r="S1616" s="23" t="s">
        <v>13485</v>
      </c>
      <c r="T1616" t="s">
        <v>15024</v>
      </c>
      <c r="U1616" s="23" t="s">
        <v>15116</v>
      </c>
      <c r="V1616" s="237">
        <v>17</v>
      </c>
      <c r="W1616" s="23">
        <v>46</v>
      </c>
      <c r="X1616" s="23">
        <v>73</v>
      </c>
      <c r="Y1616" s="23">
        <v>41</v>
      </c>
      <c r="Z1616" s="23">
        <v>41</v>
      </c>
      <c r="AA1616" s="23">
        <v>93</v>
      </c>
      <c r="AC1616" s="26" t="str">
        <f t="shared" si="50"/>
        <v>17º46'73''</v>
      </c>
      <c r="AD1616" s="26" t="str">
        <f t="shared" si="51"/>
        <v>41º41'93''</v>
      </c>
    </row>
    <row r="1617" spans="1:30" ht="18" customHeight="1">
      <c r="A1617" s="23">
        <v>5237</v>
      </c>
      <c r="B1617" s="23">
        <v>5237</v>
      </c>
      <c r="C1617" s="3">
        <v>41254</v>
      </c>
      <c r="D1617" s="3">
        <v>41299</v>
      </c>
      <c r="E1617" s="23" t="s">
        <v>1321</v>
      </c>
      <c r="F1617" s="23" t="s">
        <v>14269</v>
      </c>
      <c r="G1617" s="23" t="s">
        <v>3169</v>
      </c>
      <c r="H1617" s="23" t="s">
        <v>15939</v>
      </c>
      <c r="I1617" s="23">
        <v>41302</v>
      </c>
      <c r="J1617" s="23" t="s">
        <v>13482</v>
      </c>
      <c r="K1617" s="23" t="s">
        <v>14807</v>
      </c>
      <c r="L1617" s="23" t="s">
        <v>4655</v>
      </c>
      <c r="M1617" s="23" t="s">
        <v>13484</v>
      </c>
      <c r="N1617" s="23" t="s">
        <v>15940</v>
      </c>
      <c r="O1617" s="23" t="s">
        <v>12178</v>
      </c>
      <c r="P1617" s="23">
        <v>41348</v>
      </c>
      <c r="Q1617" s="37" t="s">
        <v>458</v>
      </c>
      <c r="R1617" s="23" t="s">
        <v>15941</v>
      </c>
      <c r="S1617" s="23" t="s">
        <v>13486</v>
      </c>
      <c r="T1617" t="s">
        <v>15024</v>
      </c>
      <c r="U1617" s="23" t="s">
        <v>15942</v>
      </c>
      <c r="V1617" s="237">
        <v>17</v>
      </c>
      <c r="W1617" s="23">
        <v>47</v>
      </c>
      <c r="X1617" s="23">
        <v>55</v>
      </c>
      <c r="Y1617" s="23">
        <v>41</v>
      </c>
      <c r="Z1617" s="23">
        <v>47</v>
      </c>
      <c r="AA1617" s="23">
        <v>12</v>
      </c>
      <c r="AC1617" s="26" t="str">
        <f t="shared" si="50"/>
        <v>17º47'55''</v>
      </c>
      <c r="AD1617" s="26" t="str">
        <f t="shared" si="51"/>
        <v>41º47'12''</v>
      </c>
    </row>
    <row r="1618" spans="1:30" ht="18" customHeight="1">
      <c r="A1618" s="23">
        <v>5239</v>
      </c>
      <c r="B1618" s="23">
        <v>5239</v>
      </c>
      <c r="C1618" s="3">
        <v>41254</v>
      </c>
      <c r="D1618" s="3">
        <v>41400</v>
      </c>
      <c r="E1618" s="23" t="s">
        <v>1385</v>
      </c>
      <c r="F1618" s="23" t="s">
        <v>14269</v>
      </c>
      <c r="G1618" s="23" t="s">
        <v>3169</v>
      </c>
      <c r="H1618" s="23" t="s">
        <v>458</v>
      </c>
      <c r="I1618" s="23">
        <v>41302</v>
      </c>
      <c r="J1618" s="23" t="s">
        <v>13482</v>
      </c>
      <c r="K1618" s="23" t="s">
        <v>22072</v>
      </c>
      <c r="L1618" s="23" t="s">
        <v>4655</v>
      </c>
      <c r="M1618" s="23" t="s">
        <v>13484</v>
      </c>
      <c r="N1618" s="23" t="s">
        <v>458</v>
      </c>
      <c r="O1618" s="23" t="s">
        <v>458</v>
      </c>
      <c r="P1618" s="23" t="s">
        <v>458</v>
      </c>
      <c r="Q1618" s="37" t="s">
        <v>22073</v>
      </c>
      <c r="R1618" s="23" t="s">
        <v>458</v>
      </c>
      <c r="S1618" s="23" t="s">
        <v>13487</v>
      </c>
      <c r="T1618" t="s">
        <v>15024</v>
      </c>
      <c r="U1618" s="23" t="s">
        <v>458</v>
      </c>
      <c r="V1618" s="237" t="s">
        <v>458</v>
      </c>
      <c r="W1618" s="23" t="s">
        <v>458</v>
      </c>
      <c r="X1618" s="23" t="s">
        <v>458</v>
      </c>
      <c r="Y1618" s="23" t="s">
        <v>458</v>
      </c>
      <c r="Z1618" s="23" t="s">
        <v>458</v>
      </c>
      <c r="AA1618" s="23" t="s">
        <v>458</v>
      </c>
      <c r="AC1618" s="26" t="str">
        <f t="shared" si="50"/>
        <v>-º-'-''</v>
      </c>
      <c r="AD1618" s="26" t="str">
        <f t="shared" si="51"/>
        <v>-º-'-''</v>
      </c>
    </row>
    <row r="1619" spans="1:30" ht="18" customHeight="1">
      <c r="A1619" s="23">
        <v>5236</v>
      </c>
      <c r="B1619" s="23">
        <v>5236</v>
      </c>
      <c r="C1619" s="3">
        <v>41254</v>
      </c>
      <c r="D1619" s="3">
        <v>41299</v>
      </c>
      <c r="E1619" s="23" t="s">
        <v>1321</v>
      </c>
      <c r="F1619" s="23" t="s">
        <v>14269</v>
      </c>
      <c r="G1619" s="23" t="s">
        <v>3169</v>
      </c>
      <c r="H1619" s="23" t="s">
        <v>15943</v>
      </c>
      <c r="I1619" s="23">
        <v>41302</v>
      </c>
      <c r="J1619" s="23" t="s">
        <v>13482</v>
      </c>
      <c r="K1619" s="23" t="s">
        <v>13488</v>
      </c>
      <c r="L1619" s="23" t="s">
        <v>4655</v>
      </c>
      <c r="M1619" s="23" t="s">
        <v>13484</v>
      </c>
      <c r="N1619" s="23" t="s">
        <v>15944</v>
      </c>
      <c r="O1619" s="23" t="s">
        <v>12178</v>
      </c>
      <c r="P1619" s="23">
        <v>41348</v>
      </c>
      <c r="Q1619" s="37" t="s">
        <v>458</v>
      </c>
      <c r="R1619" s="23" t="s">
        <v>15945</v>
      </c>
      <c r="S1619" s="23" t="s">
        <v>13489</v>
      </c>
      <c r="T1619" t="s">
        <v>15024</v>
      </c>
      <c r="U1619" s="23" t="s">
        <v>15043</v>
      </c>
      <c r="V1619" s="237">
        <v>17</v>
      </c>
      <c r="W1619" s="23">
        <v>48</v>
      </c>
      <c r="X1619" s="23">
        <v>18</v>
      </c>
      <c r="Y1619" s="23">
        <v>41</v>
      </c>
      <c r="Z1619" s="23">
        <v>47</v>
      </c>
      <c r="AA1619" s="23">
        <v>5</v>
      </c>
      <c r="AC1619" s="26" t="str">
        <f t="shared" si="50"/>
        <v>17º48'18''</v>
      </c>
      <c r="AD1619" s="26" t="str">
        <f t="shared" si="51"/>
        <v>41º47'5''</v>
      </c>
    </row>
    <row r="1620" spans="1:30" ht="18" customHeight="1">
      <c r="A1620" s="23">
        <v>5235</v>
      </c>
      <c r="B1620" s="23">
        <v>5235</v>
      </c>
      <c r="C1620" s="3">
        <v>41254</v>
      </c>
      <c r="D1620" s="3">
        <v>41299</v>
      </c>
      <c r="E1620" s="23" t="s">
        <v>1321</v>
      </c>
      <c r="F1620" s="23" t="s">
        <v>14269</v>
      </c>
      <c r="G1620" s="23" t="s">
        <v>3169</v>
      </c>
      <c r="H1620" s="23" t="s">
        <v>15946</v>
      </c>
      <c r="I1620" s="23">
        <v>41302</v>
      </c>
      <c r="J1620" s="23" t="s">
        <v>13482</v>
      </c>
      <c r="K1620" s="23" t="s">
        <v>15947</v>
      </c>
      <c r="L1620" s="23" t="s">
        <v>4655</v>
      </c>
      <c r="M1620" s="23" t="s">
        <v>13484</v>
      </c>
      <c r="N1620" s="23" t="s">
        <v>15948</v>
      </c>
      <c r="O1620" s="23" t="s">
        <v>12178</v>
      </c>
      <c r="P1620" s="23">
        <v>41351</v>
      </c>
      <c r="Q1620" s="37" t="s">
        <v>458</v>
      </c>
      <c r="R1620" s="23" t="s">
        <v>15949</v>
      </c>
      <c r="S1620" s="23" t="s">
        <v>13490</v>
      </c>
      <c r="T1620" t="s">
        <v>15024</v>
      </c>
      <c r="U1620" s="23" t="s">
        <v>15950</v>
      </c>
      <c r="V1620" s="237">
        <v>17</v>
      </c>
      <c r="W1620" s="23">
        <v>48</v>
      </c>
      <c r="X1620" s="23">
        <v>37</v>
      </c>
      <c r="Y1620" s="23">
        <v>41</v>
      </c>
      <c r="Z1620" s="23">
        <v>47</v>
      </c>
      <c r="AA1620" s="23">
        <v>34</v>
      </c>
      <c r="AC1620" s="26" t="str">
        <f t="shared" si="50"/>
        <v>17º48'37''</v>
      </c>
      <c r="AD1620" s="26" t="str">
        <f t="shared" si="51"/>
        <v>41º47'34''</v>
      </c>
    </row>
    <row r="1621" spans="1:30" ht="18" customHeight="1">
      <c r="A1621" s="23">
        <v>5234</v>
      </c>
      <c r="B1621" s="23">
        <v>5234</v>
      </c>
      <c r="C1621" s="3">
        <v>41254</v>
      </c>
      <c r="D1621" s="3">
        <v>41299</v>
      </c>
      <c r="E1621" s="23" t="s">
        <v>1321</v>
      </c>
      <c r="F1621" s="23" t="s">
        <v>14269</v>
      </c>
      <c r="G1621" s="23" t="s">
        <v>3169</v>
      </c>
      <c r="H1621" s="23" t="s">
        <v>15951</v>
      </c>
      <c r="I1621" s="23">
        <v>41303</v>
      </c>
      <c r="J1621" s="23" t="s">
        <v>13491</v>
      </c>
      <c r="K1621" s="23" t="s">
        <v>13492</v>
      </c>
      <c r="L1621" s="23" t="s">
        <v>4655</v>
      </c>
      <c r="M1621" s="23" t="s">
        <v>13484</v>
      </c>
      <c r="N1621" s="23" t="s">
        <v>15952</v>
      </c>
      <c r="O1621" s="23" t="s">
        <v>12178</v>
      </c>
      <c r="P1621" s="23">
        <v>41348</v>
      </c>
      <c r="Q1621" s="37" t="s">
        <v>458</v>
      </c>
      <c r="R1621" s="23" t="s">
        <v>15953</v>
      </c>
      <c r="S1621" s="23" t="s">
        <v>13493</v>
      </c>
      <c r="T1621" t="s">
        <v>15024</v>
      </c>
      <c r="U1621" s="23" t="s">
        <v>15234</v>
      </c>
      <c r="V1621" s="237">
        <v>17</v>
      </c>
      <c r="W1621" s="23">
        <v>48</v>
      </c>
      <c r="X1621" s="23">
        <v>75</v>
      </c>
      <c r="Y1621" s="23">
        <v>41</v>
      </c>
      <c r="Z1621" s="23">
        <v>47</v>
      </c>
      <c r="AA1621" s="23">
        <v>48</v>
      </c>
      <c r="AC1621" s="26" t="str">
        <f t="shared" si="50"/>
        <v>17º48'75''</v>
      </c>
      <c r="AD1621" s="26" t="str">
        <f t="shared" si="51"/>
        <v>41º47'48''</v>
      </c>
    </row>
    <row r="1622" spans="1:30" ht="18" customHeight="1">
      <c r="A1622" s="23">
        <v>5233</v>
      </c>
      <c r="B1622" s="23">
        <v>5233</v>
      </c>
      <c r="C1622" s="3">
        <v>41254</v>
      </c>
      <c r="D1622" s="3">
        <v>41400</v>
      </c>
      <c r="E1622" s="23" t="s">
        <v>1385</v>
      </c>
      <c r="F1622" s="23" t="s">
        <v>14269</v>
      </c>
      <c r="G1622" s="23" t="s">
        <v>3169</v>
      </c>
      <c r="H1622" s="23" t="s">
        <v>458</v>
      </c>
      <c r="I1622" s="23">
        <v>41303</v>
      </c>
      <c r="J1622" s="23" t="s">
        <v>13491</v>
      </c>
      <c r="K1622" s="23" t="s">
        <v>13494</v>
      </c>
      <c r="L1622" s="23" t="s">
        <v>4655</v>
      </c>
      <c r="M1622" s="23" t="s">
        <v>13484</v>
      </c>
      <c r="N1622" s="23" t="s">
        <v>458</v>
      </c>
      <c r="O1622" s="23" t="s">
        <v>458</v>
      </c>
      <c r="P1622" s="23" t="s">
        <v>458</v>
      </c>
      <c r="Q1622" s="37" t="s">
        <v>22074</v>
      </c>
      <c r="R1622" s="23" t="s">
        <v>458</v>
      </c>
      <c r="S1622" s="23" t="s">
        <v>13495</v>
      </c>
      <c r="T1622" t="s">
        <v>15024</v>
      </c>
      <c r="U1622" s="23" t="s">
        <v>458</v>
      </c>
      <c r="V1622" s="237" t="s">
        <v>458</v>
      </c>
      <c r="W1622" s="23" t="s">
        <v>458</v>
      </c>
      <c r="X1622" s="23" t="s">
        <v>458</v>
      </c>
      <c r="Y1622" s="23" t="s">
        <v>458</v>
      </c>
      <c r="Z1622" s="23" t="s">
        <v>458</v>
      </c>
      <c r="AA1622" s="23" t="s">
        <v>458</v>
      </c>
      <c r="AC1622" s="26" t="str">
        <f t="shared" si="50"/>
        <v>-º-'-''</v>
      </c>
      <c r="AD1622" s="26" t="str">
        <f t="shared" si="51"/>
        <v>-º-'-''</v>
      </c>
    </row>
    <row r="1623" spans="1:30" ht="18" customHeight="1">
      <c r="A1623" s="23">
        <v>5229</v>
      </c>
      <c r="B1623" s="23">
        <v>5229</v>
      </c>
      <c r="C1623" s="3">
        <v>41254</v>
      </c>
      <c r="D1623" s="3">
        <v>41299</v>
      </c>
      <c r="E1623" s="23" t="s">
        <v>1321</v>
      </c>
      <c r="F1623" s="23" t="s">
        <v>14269</v>
      </c>
      <c r="G1623" s="23" t="s">
        <v>13496</v>
      </c>
      <c r="H1623" s="23" t="s">
        <v>14991</v>
      </c>
      <c r="I1623" s="23">
        <v>41309</v>
      </c>
      <c r="J1623" s="23" t="s">
        <v>13497</v>
      </c>
      <c r="K1623" s="23" t="s">
        <v>13498</v>
      </c>
      <c r="L1623" s="23" t="s">
        <v>13499</v>
      </c>
      <c r="M1623" s="23" t="s">
        <v>13500</v>
      </c>
      <c r="N1623" s="23" t="s">
        <v>15348</v>
      </c>
      <c r="O1623" s="23" t="s">
        <v>14812</v>
      </c>
      <c r="P1623" s="23">
        <v>41311</v>
      </c>
      <c r="Q1623" s="37" t="s">
        <v>458</v>
      </c>
      <c r="R1623" s="23" t="s">
        <v>14992</v>
      </c>
      <c r="S1623" s="23" t="s">
        <v>13501</v>
      </c>
      <c r="T1623" t="s">
        <v>15024</v>
      </c>
      <c r="U1623" t="s">
        <v>15159</v>
      </c>
      <c r="V1623" s="237">
        <v>20</v>
      </c>
      <c r="W1623">
        <v>42</v>
      </c>
      <c r="X1623">
        <v>33</v>
      </c>
      <c r="Y1623">
        <v>46</v>
      </c>
      <c r="Z1623">
        <v>37</v>
      </c>
      <c r="AA1623">
        <v>10</v>
      </c>
      <c r="AC1623" s="26" t="str">
        <f t="shared" si="50"/>
        <v>20º42'33''</v>
      </c>
      <c r="AD1623" s="26" t="str">
        <f t="shared" si="51"/>
        <v>46º37'10''</v>
      </c>
    </row>
    <row r="1624" spans="1:30" ht="18" customHeight="1">
      <c r="A1624" s="23">
        <v>5230</v>
      </c>
      <c r="B1624" s="23">
        <v>5230</v>
      </c>
      <c r="C1624" s="3">
        <v>41254</v>
      </c>
      <c r="D1624" s="3">
        <v>41299</v>
      </c>
      <c r="E1624" s="23" t="s">
        <v>1321</v>
      </c>
      <c r="F1624" s="23" t="s">
        <v>14269</v>
      </c>
      <c r="G1624" s="23" t="s">
        <v>13496</v>
      </c>
      <c r="H1624" s="23" t="s">
        <v>15349</v>
      </c>
      <c r="I1624" s="23">
        <v>41309</v>
      </c>
      <c r="J1624" s="23" t="s">
        <v>13497</v>
      </c>
      <c r="K1624" s="23" t="s">
        <v>13502</v>
      </c>
      <c r="L1624" s="23" t="s">
        <v>13499</v>
      </c>
      <c r="M1624" s="23" t="s">
        <v>13503</v>
      </c>
      <c r="N1624" s="23" t="s">
        <v>15350</v>
      </c>
      <c r="O1624" s="23" t="s">
        <v>15351</v>
      </c>
      <c r="P1624" s="23">
        <v>41309</v>
      </c>
      <c r="Q1624" s="37" t="s">
        <v>458</v>
      </c>
      <c r="R1624" s="23" t="s">
        <v>15352</v>
      </c>
      <c r="S1624" s="23" t="s">
        <v>13504</v>
      </c>
      <c r="T1624" t="s">
        <v>15024</v>
      </c>
      <c r="U1624" t="s">
        <v>15116</v>
      </c>
      <c r="V1624" s="237">
        <v>20</v>
      </c>
      <c r="W1624">
        <v>41</v>
      </c>
      <c r="X1624">
        <v>54</v>
      </c>
      <c r="Y1624">
        <v>46</v>
      </c>
      <c r="Z1624">
        <v>36</v>
      </c>
      <c r="AA1624">
        <v>59</v>
      </c>
      <c r="AC1624" s="26" t="str">
        <f t="shared" si="50"/>
        <v>20º41'54''</v>
      </c>
      <c r="AD1624" s="26" t="str">
        <f t="shared" si="51"/>
        <v>46º36'59''</v>
      </c>
    </row>
    <row r="1625" spans="1:30" ht="18" customHeight="1">
      <c r="A1625" s="23">
        <v>5231</v>
      </c>
      <c r="B1625" s="23">
        <v>5231</v>
      </c>
      <c r="C1625" s="3">
        <v>41254</v>
      </c>
      <c r="D1625" s="3">
        <v>41299</v>
      </c>
      <c r="E1625" s="23" t="s">
        <v>1321</v>
      </c>
      <c r="F1625" s="23" t="s">
        <v>14269</v>
      </c>
      <c r="G1625" s="23" t="s">
        <v>13496</v>
      </c>
      <c r="H1625" s="23" t="s">
        <v>15353</v>
      </c>
      <c r="I1625" s="23">
        <v>41310</v>
      </c>
      <c r="J1625" s="23" t="s">
        <v>13497</v>
      </c>
      <c r="K1625" s="23" t="s">
        <v>13505</v>
      </c>
      <c r="L1625" s="23" t="s">
        <v>13499</v>
      </c>
      <c r="M1625" s="23" t="s">
        <v>13506</v>
      </c>
      <c r="N1625" s="23" t="s">
        <v>15354</v>
      </c>
      <c r="O1625" s="23" t="s">
        <v>14813</v>
      </c>
      <c r="P1625" s="23">
        <v>41310</v>
      </c>
      <c r="Q1625" s="37" t="s">
        <v>458</v>
      </c>
      <c r="R1625" s="23" t="s">
        <v>15355</v>
      </c>
      <c r="S1625" s="23" t="s">
        <v>13507</v>
      </c>
      <c r="T1625" t="s">
        <v>15024</v>
      </c>
      <c r="U1625" t="s">
        <v>15159</v>
      </c>
      <c r="V1625" s="237">
        <v>20</v>
      </c>
      <c r="W1625">
        <v>42</v>
      </c>
      <c r="X1625">
        <v>42</v>
      </c>
      <c r="Y1625">
        <v>46</v>
      </c>
      <c r="Z1625">
        <v>35</v>
      </c>
      <c r="AA1625">
        <v>95</v>
      </c>
      <c r="AC1625" s="26" t="str">
        <f t="shared" si="50"/>
        <v>20º42'42''</v>
      </c>
      <c r="AD1625" s="26" t="str">
        <f t="shared" si="51"/>
        <v>46º35'95''</v>
      </c>
    </row>
    <row r="1626" spans="1:30" ht="18" customHeight="1">
      <c r="A1626" s="23">
        <v>5215</v>
      </c>
      <c r="B1626" s="23">
        <v>5215</v>
      </c>
      <c r="C1626" s="3">
        <v>41254</v>
      </c>
      <c r="D1626" s="3">
        <v>41299</v>
      </c>
      <c r="E1626" s="23" t="s">
        <v>1321</v>
      </c>
      <c r="F1626" s="23" t="s">
        <v>14269</v>
      </c>
      <c r="G1626" s="23" t="s">
        <v>13496</v>
      </c>
      <c r="H1626" s="23" t="s">
        <v>14861</v>
      </c>
      <c r="I1626" s="23">
        <v>41303</v>
      </c>
      <c r="J1626" s="23" t="s">
        <v>13497</v>
      </c>
      <c r="K1626" s="23" t="s">
        <v>13508</v>
      </c>
      <c r="L1626" s="23" t="s">
        <v>13499</v>
      </c>
      <c r="M1626" s="23" t="s">
        <v>13509</v>
      </c>
      <c r="N1626" s="23" t="s">
        <v>14862</v>
      </c>
      <c r="O1626" s="23" t="s">
        <v>14812</v>
      </c>
      <c r="P1626" s="23">
        <v>41303</v>
      </c>
      <c r="Q1626" s="37" t="s">
        <v>458</v>
      </c>
      <c r="R1626" s="23" t="s">
        <v>14863</v>
      </c>
      <c r="S1626" s="23" t="s">
        <v>13510</v>
      </c>
      <c r="T1626" t="s">
        <v>15024</v>
      </c>
      <c r="U1626" t="s">
        <v>15057</v>
      </c>
      <c r="V1626" s="237">
        <v>20</v>
      </c>
      <c r="W1626">
        <v>43</v>
      </c>
      <c r="X1626">
        <v>20</v>
      </c>
      <c r="Y1626">
        <v>46</v>
      </c>
      <c r="Z1626">
        <v>36</v>
      </c>
      <c r="AA1626">
        <v>33</v>
      </c>
      <c r="AC1626" s="26" t="str">
        <f t="shared" si="50"/>
        <v>20º43'20''</v>
      </c>
      <c r="AD1626" s="26" t="str">
        <f t="shared" si="51"/>
        <v>46º36'33''</v>
      </c>
    </row>
    <row r="1627" spans="1:30" ht="18" customHeight="1">
      <c r="A1627" s="23">
        <v>5216</v>
      </c>
      <c r="B1627" s="23">
        <v>5216</v>
      </c>
      <c r="C1627" s="3">
        <v>41254</v>
      </c>
      <c r="D1627" s="3">
        <v>41299</v>
      </c>
      <c r="E1627" s="23" t="s">
        <v>1321</v>
      </c>
      <c r="F1627" s="23" t="s">
        <v>14269</v>
      </c>
      <c r="G1627" s="23" t="s">
        <v>13496</v>
      </c>
      <c r="H1627" s="23" t="s">
        <v>14864</v>
      </c>
      <c r="I1627" s="23">
        <v>41304</v>
      </c>
      <c r="J1627" s="23" t="s">
        <v>13497</v>
      </c>
      <c r="K1627" s="23" t="s">
        <v>13511</v>
      </c>
      <c r="L1627" s="23" t="s">
        <v>13499</v>
      </c>
      <c r="M1627" s="23" t="s">
        <v>13512</v>
      </c>
      <c r="N1627" s="23" t="s">
        <v>14865</v>
      </c>
      <c r="O1627" s="23" t="s">
        <v>14812</v>
      </c>
      <c r="P1627" s="23">
        <v>41304</v>
      </c>
      <c r="Q1627" s="37" t="s">
        <v>458</v>
      </c>
      <c r="R1627" s="23" t="s">
        <v>14866</v>
      </c>
      <c r="S1627" s="23" t="s">
        <v>13513</v>
      </c>
      <c r="T1627" t="s">
        <v>15024</v>
      </c>
      <c r="U1627" t="s">
        <v>15057</v>
      </c>
      <c r="V1627" s="237">
        <v>20</v>
      </c>
      <c r="W1627">
        <v>42</v>
      </c>
      <c r="X1627">
        <v>88</v>
      </c>
      <c r="Y1627">
        <v>46</v>
      </c>
      <c r="Z1627">
        <v>36</v>
      </c>
      <c r="AA1627">
        <v>10</v>
      </c>
      <c r="AC1627" s="26" t="str">
        <f t="shared" si="50"/>
        <v>20º42'88''</v>
      </c>
      <c r="AD1627" s="26" t="str">
        <f t="shared" si="51"/>
        <v>46º36'10''</v>
      </c>
    </row>
    <row r="1628" spans="1:30" ht="18" customHeight="1">
      <c r="A1628" s="23">
        <v>5217</v>
      </c>
      <c r="B1628" s="23">
        <v>5217</v>
      </c>
      <c r="C1628" s="3">
        <v>41254</v>
      </c>
      <c r="D1628" s="3">
        <v>41299</v>
      </c>
      <c r="E1628" s="23" t="s">
        <v>1321</v>
      </c>
      <c r="F1628" s="23" t="s">
        <v>14269</v>
      </c>
      <c r="G1628" s="23" t="s">
        <v>13496</v>
      </c>
      <c r="H1628" s="23" t="s">
        <v>15356</v>
      </c>
      <c r="I1628" s="23">
        <v>41306</v>
      </c>
      <c r="J1628" s="23" t="s">
        <v>15652</v>
      </c>
      <c r="K1628" s="23" t="s">
        <v>13514</v>
      </c>
      <c r="L1628" s="23" t="s">
        <v>13499</v>
      </c>
      <c r="M1628" s="23" t="s">
        <v>15653</v>
      </c>
      <c r="N1628" s="23" t="s">
        <v>15357</v>
      </c>
      <c r="O1628" s="23" t="s">
        <v>15358</v>
      </c>
      <c r="P1628" s="23">
        <v>41351</v>
      </c>
      <c r="Q1628" s="37" t="s">
        <v>458</v>
      </c>
      <c r="R1628" s="23" t="s">
        <v>15359</v>
      </c>
      <c r="S1628" s="23" t="s">
        <v>13515</v>
      </c>
      <c r="T1628" t="s">
        <v>15024</v>
      </c>
      <c r="U1628" t="s">
        <v>15116</v>
      </c>
      <c r="V1628" s="237">
        <v>20</v>
      </c>
      <c r="W1628">
        <v>42</v>
      </c>
      <c r="X1628">
        <v>54</v>
      </c>
      <c r="Y1628">
        <v>46</v>
      </c>
      <c r="Z1628">
        <v>36</v>
      </c>
      <c r="AA1628">
        <v>24</v>
      </c>
      <c r="AC1628" s="26" t="str">
        <f t="shared" si="50"/>
        <v>20º42'54''</v>
      </c>
      <c r="AD1628" s="26" t="str">
        <f t="shared" si="51"/>
        <v>46º36'24''</v>
      </c>
    </row>
    <row r="1629" spans="1:30" ht="18" customHeight="1">
      <c r="A1629" s="23">
        <v>5218</v>
      </c>
      <c r="B1629" s="23">
        <v>5218</v>
      </c>
      <c r="C1629" s="3">
        <v>41254</v>
      </c>
      <c r="D1629" s="3">
        <v>41299</v>
      </c>
      <c r="E1629" s="23" t="s">
        <v>1321</v>
      </c>
      <c r="F1629" s="23" t="s">
        <v>14269</v>
      </c>
      <c r="G1629" s="23" t="s">
        <v>13496</v>
      </c>
      <c r="H1629" s="23" t="s">
        <v>14867</v>
      </c>
      <c r="I1629" s="23">
        <v>41304</v>
      </c>
      <c r="J1629" s="23" t="s">
        <v>13497</v>
      </c>
      <c r="K1629" s="23" t="s">
        <v>13516</v>
      </c>
      <c r="L1629" s="23" t="s">
        <v>13499</v>
      </c>
      <c r="M1629" s="23" t="s">
        <v>13517</v>
      </c>
      <c r="N1629" s="23" t="s">
        <v>15360</v>
      </c>
      <c r="O1629" s="23" t="s">
        <v>14812</v>
      </c>
      <c r="P1629" s="23">
        <v>41310</v>
      </c>
      <c r="Q1629" s="37" t="s">
        <v>458</v>
      </c>
      <c r="R1629" s="23" t="s">
        <v>14868</v>
      </c>
      <c r="S1629" s="23" t="s">
        <v>13518</v>
      </c>
      <c r="T1629" t="s">
        <v>15024</v>
      </c>
      <c r="U1629" t="s">
        <v>15234</v>
      </c>
      <c r="V1629" s="237">
        <v>20</v>
      </c>
      <c r="W1629">
        <v>43</v>
      </c>
      <c r="X1629">
        <v>93</v>
      </c>
      <c r="Y1629">
        <v>46</v>
      </c>
      <c r="Z1629">
        <v>36</v>
      </c>
      <c r="AA1629">
        <v>52</v>
      </c>
      <c r="AC1629" s="26" t="str">
        <f t="shared" si="50"/>
        <v>20º43'93''</v>
      </c>
      <c r="AD1629" s="26" t="str">
        <f t="shared" si="51"/>
        <v>46º36'52''</v>
      </c>
    </row>
    <row r="1630" spans="1:30" ht="18" customHeight="1">
      <c r="A1630" s="23">
        <v>5219</v>
      </c>
      <c r="B1630" s="23">
        <v>5219</v>
      </c>
      <c r="C1630" s="3">
        <v>41256</v>
      </c>
      <c r="D1630" s="3">
        <v>41301</v>
      </c>
      <c r="E1630" s="23" t="s">
        <v>1321</v>
      </c>
      <c r="F1630" s="23" t="s">
        <v>14269</v>
      </c>
      <c r="G1630" s="23" t="s">
        <v>13496</v>
      </c>
      <c r="H1630" s="23" t="s">
        <v>14993</v>
      </c>
      <c r="I1630" s="23">
        <v>41307</v>
      </c>
      <c r="J1630" s="23" t="s">
        <v>13497</v>
      </c>
      <c r="K1630" s="23" t="s">
        <v>13519</v>
      </c>
      <c r="L1630" s="23" t="s">
        <v>13499</v>
      </c>
      <c r="M1630" s="23" t="s">
        <v>13520</v>
      </c>
      <c r="N1630" s="23" t="s">
        <v>14994</v>
      </c>
      <c r="O1630" s="23" t="s">
        <v>14888</v>
      </c>
      <c r="P1630" s="23">
        <v>41309</v>
      </c>
      <c r="Q1630" s="37" t="s">
        <v>458</v>
      </c>
      <c r="R1630" s="23" t="s">
        <v>14995</v>
      </c>
      <c r="S1630" s="23" t="s">
        <v>13521</v>
      </c>
      <c r="T1630" t="s">
        <v>4074</v>
      </c>
      <c r="U1630" t="s">
        <v>15116</v>
      </c>
      <c r="V1630" s="237">
        <v>20</v>
      </c>
      <c r="W1630">
        <v>45</v>
      </c>
      <c r="X1630">
        <v>2</v>
      </c>
      <c r="Y1630">
        <v>46</v>
      </c>
      <c r="Z1630">
        <v>36</v>
      </c>
      <c r="AA1630">
        <v>26</v>
      </c>
      <c r="AC1630" s="26" t="str">
        <f t="shared" si="50"/>
        <v>20º45'2''</v>
      </c>
      <c r="AD1630" s="26" t="str">
        <f t="shared" si="51"/>
        <v>46º36'26''</v>
      </c>
    </row>
    <row r="1631" spans="1:30" ht="18" customHeight="1">
      <c r="A1631" s="23">
        <v>5220</v>
      </c>
      <c r="B1631" s="23">
        <v>5220</v>
      </c>
      <c r="C1631" s="3">
        <v>41253</v>
      </c>
      <c r="D1631" s="3">
        <v>41298</v>
      </c>
      <c r="E1631" s="23" t="s">
        <v>1321</v>
      </c>
      <c r="F1631" s="23" t="s">
        <v>14269</v>
      </c>
      <c r="G1631" s="23" t="s">
        <v>13496</v>
      </c>
      <c r="H1631" s="23" t="s">
        <v>14996</v>
      </c>
      <c r="I1631" s="23">
        <v>41305</v>
      </c>
      <c r="J1631" s="23" t="s">
        <v>13497</v>
      </c>
      <c r="K1631" s="23" t="s">
        <v>13522</v>
      </c>
      <c r="L1631" s="23" t="s">
        <v>13499</v>
      </c>
      <c r="M1631" s="23" t="s">
        <v>13523</v>
      </c>
      <c r="N1631" s="23" t="s">
        <v>14997</v>
      </c>
      <c r="O1631" s="23" t="s">
        <v>14812</v>
      </c>
      <c r="P1631" s="23">
        <v>41309</v>
      </c>
      <c r="Q1631" s="37" t="s">
        <v>458</v>
      </c>
      <c r="R1631" s="23" t="s">
        <v>14998</v>
      </c>
      <c r="S1631" s="23" t="s">
        <v>13524</v>
      </c>
      <c r="T1631" t="s">
        <v>15024</v>
      </c>
      <c r="U1631" t="s">
        <v>15159</v>
      </c>
      <c r="V1631" s="237">
        <v>20</v>
      </c>
      <c r="W1631">
        <v>43</v>
      </c>
      <c r="X1631">
        <v>47</v>
      </c>
      <c r="Y1631">
        <v>46</v>
      </c>
      <c r="Z1631">
        <v>36</v>
      </c>
      <c r="AA1631">
        <v>37</v>
      </c>
      <c r="AC1631" s="26" t="str">
        <f t="shared" si="50"/>
        <v>20º43'47''</v>
      </c>
      <c r="AD1631" s="26" t="str">
        <f t="shared" si="51"/>
        <v>46º36'37''</v>
      </c>
    </row>
    <row r="1632" spans="1:30" ht="18" customHeight="1">
      <c r="A1632" s="23">
        <v>5221</v>
      </c>
      <c r="B1632" s="23">
        <v>5221</v>
      </c>
      <c r="C1632" s="3">
        <v>41253</v>
      </c>
      <c r="D1632" s="3">
        <v>41298</v>
      </c>
      <c r="E1632" s="23" t="s">
        <v>1321</v>
      </c>
      <c r="F1632" s="23" t="s">
        <v>14269</v>
      </c>
      <c r="G1632" s="23" t="s">
        <v>13496</v>
      </c>
      <c r="H1632" s="23" t="s">
        <v>14999</v>
      </c>
      <c r="I1632" s="23">
        <v>41307</v>
      </c>
      <c r="J1632" s="23" t="s">
        <v>13497</v>
      </c>
      <c r="K1632" s="23" t="s">
        <v>13519</v>
      </c>
      <c r="L1632" s="23" t="s">
        <v>13499</v>
      </c>
      <c r="M1632" s="23" t="s">
        <v>13525</v>
      </c>
      <c r="N1632" s="23" t="s">
        <v>15000</v>
      </c>
      <c r="O1632" s="23" t="s">
        <v>14813</v>
      </c>
      <c r="P1632" s="23">
        <v>41309</v>
      </c>
      <c r="Q1632" s="37" t="s">
        <v>458</v>
      </c>
      <c r="R1632" s="23" t="s">
        <v>15001</v>
      </c>
      <c r="S1632" s="23" t="s">
        <v>13526</v>
      </c>
      <c r="T1632" t="s">
        <v>15024</v>
      </c>
      <c r="U1632" t="s">
        <v>15116</v>
      </c>
      <c r="V1632" s="237">
        <v>20</v>
      </c>
      <c r="W1632">
        <v>45</v>
      </c>
      <c r="X1632">
        <v>2</v>
      </c>
      <c r="Y1632">
        <v>46</v>
      </c>
      <c r="Z1632">
        <v>36</v>
      </c>
      <c r="AA1632">
        <v>26</v>
      </c>
      <c r="AC1632" s="26" t="str">
        <f t="shared" si="50"/>
        <v>20º45'2''</v>
      </c>
      <c r="AD1632" s="26" t="str">
        <f t="shared" si="51"/>
        <v>46º36'26''</v>
      </c>
    </row>
    <row r="1633" spans="1:30" ht="18" customHeight="1">
      <c r="A1633" s="23">
        <v>5222</v>
      </c>
      <c r="B1633" s="23">
        <v>5222</v>
      </c>
      <c r="C1633" s="3">
        <v>41253</v>
      </c>
      <c r="D1633" s="3">
        <v>41298</v>
      </c>
      <c r="E1633" s="23" t="s">
        <v>1321</v>
      </c>
      <c r="F1633" s="23" t="s">
        <v>14269</v>
      </c>
      <c r="G1633" s="23" t="s">
        <v>13496</v>
      </c>
      <c r="H1633" s="23" t="s">
        <v>14869</v>
      </c>
      <c r="I1633" s="23">
        <v>41304</v>
      </c>
      <c r="J1633" s="23" t="s">
        <v>13497</v>
      </c>
      <c r="K1633" s="23" t="s">
        <v>13527</v>
      </c>
      <c r="L1633" s="23" t="s">
        <v>13499</v>
      </c>
      <c r="M1633" s="23" t="s">
        <v>13528</v>
      </c>
      <c r="N1633" s="23" t="s">
        <v>14870</v>
      </c>
      <c r="O1633" s="23" t="s">
        <v>14815</v>
      </c>
      <c r="P1633" s="23">
        <v>41304</v>
      </c>
      <c r="Q1633" s="37" t="s">
        <v>458</v>
      </c>
      <c r="R1633" s="23" t="s">
        <v>14871</v>
      </c>
      <c r="S1633" s="23" t="s">
        <v>13529</v>
      </c>
      <c r="T1633" t="s">
        <v>15024</v>
      </c>
      <c r="U1633" t="s">
        <v>15116</v>
      </c>
      <c r="V1633" s="237">
        <v>20</v>
      </c>
      <c r="W1633">
        <v>43</v>
      </c>
      <c r="X1633">
        <v>50</v>
      </c>
      <c r="Y1633">
        <v>46</v>
      </c>
      <c r="Z1633">
        <v>35</v>
      </c>
      <c r="AA1633">
        <v>57</v>
      </c>
      <c r="AC1633" s="26" t="str">
        <f t="shared" si="50"/>
        <v>20º43'50''</v>
      </c>
      <c r="AD1633" s="26" t="str">
        <f t="shared" si="51"/>
        <v>46º35'57''</v>
      </c>
    </row>
    <row r="1634" spans="1:30" ht="18" customHeight="1">
      <c r="A1634" s="23">
        <v>5225</v>
      </c>
      <c r="B1634" s="23">
        <v>5225</v>
      </c>
      <c r="C1634" s="3">
        <v>41253</v>
      </c>
      <c r="D1634" s="3">
        <v>41298</v>
      </c>
      <c r="E1634" s="23" t="s">
        <v>1330</v>
      </c>
      <c r="F1634" s="23" t="s">
        <v>14269</v>
      </c>
      <c r="G1634" s="23" t="s">
        <v>13496</v>
      </c>
      <c r="H1634" s="23" t="s">
        <v>458</v>
      </c>
      <c r="I1634" s="23" t="s">
        <v>458</v>
      </c>
      <c r="J1634" s="23" t="s">
        <v>13497</v>
      </c>
      <c r="K1634" s="23" t="s">
        <v>13530</v>
      </c>
      <c r="L1634" s="23" t="s">
        <v>13499</v>
      </c>
      <c r="M1634" s="23" t="s">
        <v>13531</v>
      </c>
      <c r="N1634" s="23" t="s">
        <v>458</v>
      </c>
      <c r="O1634" s="23" t="s">
        <v>458</v>
      </c>
      <c r="P1634" s="23" t="s">
        <v>458</v>
      </c>
      <c r="Q1634" s="37" t="s">
        <v>15654</v>
      </c>
      <c r="R1634" s="23" t="s">
        <v>458</v>
      </c>
      <c r="S1634" s="23" t="s">
        <v>13532</v>
      </c>
      <c r="T1634" t="s">
        <v>15024</v>
      </c>
      <c r="U1634" s="23" t="s">
        <v>458</v>
      </c>
      <c r="V1634" s="237" t="s">
        <v>458</v>
      </c>
      <c r="W1634" s="23" t="s">
        <v>458</v>
      </c>
      <c r="X1634" s="23" t="s">
        <v>458</v>
      </c>
      <c r="Y1634" s="23" t="s">
        <v>458</v>
      </c>
      <c r="Z1634" s="23" t="s">
        <v>458</v>
      </c>
      <c r="AA1634" s="23" t="s">
        <v>458</v>
      </c>
      <c r="AC1634" s="26" t="str">
        <f t="shared" si="50"/>
        <v>-º-'-''</v>
      </c>
      <c r="AD1634" s="26" t="str">
        <f t="shared" si="51"/>
        <v>-º-'-''</v>
      </c>
    </row>
    <row r="1635" spans="1:30" ht="18" customHeight="1">
      <c r="A1635" s="23">
        <v>5224</v>
      </c>
      <c r="B1635" s="23">
        <v>5224</v>
      </c>
      <c r="C1635" s="3">
        <v>41253</v>
      </c>
      <c r="D1635" s="3">
        <v>41298</v>
      </c>
      <c r="E1635" s="23" t="s">
        <v>1321</v>
      </c>
      <c r="F1635" s="23" t="s">
        <v>14269</v>
      </c>
      <c r="G1635" s="23" t="s">
        <v>13496</v>
      </c>
      <c r="H1635" s="23" t="s">
        <v>15361</v>
      </c>
      <c r="I1635" s="23">
        <v>41310</v>
      </c>
      <c r="J1635" s="23" t="s">
        <v>13497</v>
      </c>
      <c r="K1635" s="23" t="s">
        <v>13533</v>
      </c>
      <c r="L1635" s="23" t="s">
        <v>13499</v>
      </c>
      <c r="M1635" s="23" t="s">
        <v>13534</v>
      </c>
      <c r="N1635" s="23" t="s">
        <v>15362</v>
      </c>
      <c r="O1635" s="23" t="s">
        <v>14813</v>
      </c>
      <c r="P1635" s="23">
        <v>41310</v>
      </c>
      <c r="Q1635" s="37" t="s">
        <v>458</v>
      </c>
      <c r="R1635" s="23" t="s">
        <v>15363</v>
      </c>
      <c r="S1635" s="23" t="s">
        <v>13535</v>
      </c>
      <c r="T1635" t="s">
        <v>15024</v>
      </c>
      <c r="U1635" t="s">
        <v>15345</v>
      </c>
      <c r="V1635" s="237">
        <v>20</v>
      </c>
      <c r="W1635">
        <v>43</v>
      </c>
      <c r="X1635">
        <v>33</v>
      </c>
      <c r="Y1635">
        <v>46</v>
      </c>
      <c r="Z1635">
        <v>37</v>
      </c>
      <c r="AA1635">
        <v>10</v>
      </c>
      <c r="AC1635" s="26" t="str">
        <f t="shared" si="50"/>
        <v>20º43'33''</v>
      </c>
      <c r="AD1635" s="26" t="str">
        <f t="shared" si="51"/>
        <v>46º37'10''</v>
      </c>
    </row>
    <row r="1636" spans="1:30" ht="18" customHeight="1">
      <c r="A1636" s="23">
        <v>5223</v>
      </c>
      <c r="B1636" s="23">
        <v>5223</v>
      </c>
      <c r="C1636" s="3">
        <v>41253</v>
      </c>
      <c r="D1636" s="3">
        <v>41298</v>
      </c>
      <c r="E1636" s="23" t="s">
        <v>1321</v>
      </c>
      <c r="F1636" s="23" t="s">
        <v>14269</v>
      </c>
      <c r="G1636" s="23" t="s">
        <v>13496</v>
      </c>
      <c r="H1636" s="23" t="s">
        <v>15002</v>
      </c>
      <c r="I1636" s="23">
        <v>41306</v>
      </c>
      <c r="J1636" s="23" t="s">
        <v>13497</v>
      </c>
      <c r="K1636" s="23" t="s">
        <v>13536</v>
      </c>
      <c r="L1636" s="23" t="s">
        <v>13499</v>
      </c>
      <c r="M1636" s="23" t="s">
        <v>13537</v>
      </c>
      <c r="N1636" s="23" t="s">
        <v>15003</v>
      </c>
      <c r="O1636" s="23" t="s">
        <v>14813</v>
      </c>
      <c r="P1636" s="23">
        <v>41309</v>
      </c>
      <c r="Q1636" s="37" t="s">
        <v>458</v>
      </c>
      <c r="R1636" s="23" t="s">
        <v>15004</v>
      </c>
      <c r="S1636" s="23" t="s">
        <v>13538</v>
      </c>
      <c r="T1636" t="s">
        <v>15024</v>
      </c>
      <c r="U1636" t="s">
        <v>15159</v>
      </c>
      <c r="V1636" s="237">
        <v>20</v>
      </c>
      <c r="W1636">
        <v>43</v>
      </c>
      <c r="X1636">
        <v>43</v>
      </c>
      <c r="Y1636">
        <v>46</v>
      </c>
      <c r="Z1636">
        <v>35</v>
      </c>
      <c r="AA1636">
        <v>70</v>
      </c>
      <c r="AC1636" s="26" t="str">
        <f t="shared" si="50"/>
        <v>20º43'43''</v>
      </c>
      <c r="AD1636" s="26" t="str">
        <f t="shared" si="51"/>
        <v>46º35'70''</v>
      </c>
    </row>
    <row r="1637" spans="1:30" ht="18" customHeight="1">
      <c r="A1637" s="23">
        <v>5211</v>
      </c>
      <c r="B1637" s="23">
        <v>5211</v>
      </c>
      <c r="C1637" s="3">
        <v>41253</v>
      </c>
      <c r="D1637" s="3">
        <v>41298</v>
      </c>
      <c r="E1637" s="23" t="s">
        <v>1321</v>
      </c>
      <c r="F1637" s="23" t="s">
        <v>14269</v>
      </c>
      <c r="G1637" s="23" t="s">
        <v>13496</v>
      </c>
      <c r="H1637" s="23" t="s">
        <v>15364</v>
      </c>
      <c r="I1637" s="23">
        <v>41310</v>
      </c>
      <c r="J1637" s="23" t="s">
        <v>13497</v>
      </c>
      <c r="K1637" s="23" t="s">
        <v>13539</v>
      </c>
      <c r="L1637" s="23" t="s">
        <v>13499</v>
      </c>
      <c r="M1637" s="23" t="s">
        <v>13540</v>
      </c>
      <c r="N1637" s="23" t="s">
        <v>15365</v>
      </c>
      <c r="O1637" s="23" t="s">
        <v>14813</v>
      </c>
      <c r="P1637" s="23">
        <v>41310</v>
      </c>
      <c r="Q1637" s="37" t="s">
        <v>458</v>
      </c>
      <c r="R1637" s="23" t="s">
        <v>15366</v>
      </c>
      <c r="S1637" s="23" t="s">
        <v>13541</v>
      </c>
      <c r="T1637" t="s">
        <v>15024</v>
      </c>
      <c r="U1637" t="s">
        <v>15159</v>
      </c>
      <c r="V1637" s="237">
        <v>20</v>
      </c>
      <c r="W1637">
        <v>44</v>
      </c>
      <c r="X1637">
        <v>5</v>
      </c>
      <c r="Y1637">
        <v>46</v>
      </c>
      <c r="Z1637">
        <v>36</v>
      </c>
      <c r="AA1637">
        <v>17</v>
      </c>
      <c r="AC1637" s="26" t="str">
        <f t="shared" si="50"/>
        <v>20º44'5''</v>
      </c>
      <c r="AD1637" s="26" t="str">
        <f t="shared" si="51"/>
        <v>46º36'17''</v>
      </c>
    </row>
    <row r="1638" spans="1:30" ht="18" customHeight="1">
      <c r="A1638" s="23">
        <v>5212</v>
      </c>
      <c r="B1638" s="23">
        <v>5212</v>
      </c>
      <c r="C1638" s="3">
        <v>41253</v>
      </c>
      <c r="D1638" s="3">
        <v>41298</v>
      </c>
      <c r="E1638" s="23" t="s">
        <v>1321</v>
      </c>
      <c r="F1638" s="23" t="s">
        <v>14269</v>
      </c>
      <c r="G1638" s="23" t="s">
        <v>13496</v>
      </c>
      <c r="H1638" s="23" t="s">
        <v>14872</v>
      </c>
      <c r="I1638" s="23">
        <v>41303</v>
      </c>
      <c r="J1638" s="23" t="s">
        <v>13542</v>
      </c>
      <c r="K1638" s="23" t="s">
        <v>13543</v>
      </c>
      <c r="L1638" s="23" t="s">
        <v>13499</v>
      </c>
      <c r="M1638" s="23" t="s">
        <v>13544</v>
      </c>
      <c r="N1638" s="23" t="s">
        <v>14873</v>
      </c>
      <c r="O1638" s="23" t="s">
        <v>14813</v>
      </c>
      <c r="P1638" s="23">
        <v>41303</v>
      </c>
      <c r="Q1638" s="37" t="s">
        <v>458</v>
      </c>
      <c r="R1638" s="23" t="s">
        <v>14874</v>
      </c>
      <c r="S1638" s="23" t="s">
        <v>13545</v>
      </c>
      <c r="T1638" t="s">
        <v>15024</v>
      </c>
      <c r="U1638" t="s">
        <v>15345</v>
      </c>
      <c r="V1638" s="237">
        <v>20</v>
      </c>
      <c r="W1638">
        <v>43</v>
      </c>
      <c r="X1638">
        <v>40</v>
      </c>
      <c r="Y1638">
        <v>46</v>
      </c>
      <c r="Z1638">
        <v>36</v>
      </c>
      <c r="AA1638">
        <v>44</v>
      </c>
      <c r="AC1638" s="26" t="str">
        <f t="shared" si="50"/>
        <v>20º43'40''</v>
      </c>
      <c r="AD1638" s="26" t="str">
        <f t="shared" si="51"/>
        <v>46º36'44''</v>
      </c>
    </row>
    <row r="1639" spans="1:30" ht="18" customHeight="1">
      <c r="A1639" s="23">
        <v>5214</v>
      </c>
      <c r="B1639" s="23">
        <v>5214</v>
      </c>
      <c r="C1639" s="3">
        <v>41253</v>
      </c>
      <c r="D1639" s="3">
        <v>41298</v>
      </c>
      <c r="E1639" s="23" t="s">
        <v>1321</v>
      </c>
      <c r="F1639" s="23" t="s">
        <v>14269</v>
      </c>
      <c r="G1639" s="23" t="s">
        <v>13496</v>
      </c>
      <c r="H1639" s="23" t="s">
        <v>15005</v>
      </c>
      <c r="I1639" s="23">
        <v>41309</v>
      </c>
      <c r="J1639" s="23" t="s">
        <v>13497</v>
      </c>
      <c r="K1639" s="23" t="s">
        <v>13546</v>
      </c>
      <c r="L1639" s="23" t="s">
        <v>13499</v>
      </c>
      <c r="M1639" s="23" t="s">
        <v>13547</v>
      </c>
      <c r="N1639" s="23" t="s">
        <v>15006</v>
      </c>
      <c r="O1639" s="23" t="s">
        <v>14813</v>
      </c>
      <c r="P1639" s="23">
        <v>41309</v>
      </c>
      <c r="Q1639" s="37" t="s">
        <v>458</v>
      </c>
      <c r="R1639" s="23" t="s">
        <v>15007</v>
      </c>
      <c r="S1639" s="23" t="s">
        <v>13548</v>
      </c>
      <c r="T1639" t="s">
        <v>15024</v>
      </c>
      <c r="U1639" t="s">
        <v>15159</v>
      </c>
      <c r="V1639" s="237">
        <v>20</v>
      </c>
      <c r="W1639">
        <v>42</v>
      </c>
      <c r="X1639">
        <v>95</v>
      </c>
      <c r="Y1639">
        <v>46</v>
      </c>
      <c r="Z1639">
        <v>37</v>
      </c>
      <c r="AA1639">
        <v>3</v>
      </c>
      <c r="AC1639" s="26" t="str">
        <f t="shared" si="50"/>
        <v>20º42'95''</v>
      </c>
      <c r="AD1639" s="26" t="str">
        <f t="shared" si="51"/>
        <v>46º37'3''</v>
      </c>
    </row>
    <row r="1640" spans="1:30" ht="18" customHeight="1">
      <c r="A1640" s="23">
        <v>5213</v>
      </c>
      <c r="B1640" s="23">
        <v>5213</v>
      </c>
      <c r="C1640" s="3">
        <v>41253</v>
      </c>
      <c r="D1640" s="3">
        <v>41298</v>
      </c>
      <c r="E1640" s="23" t="s">
        <v>1321</v>
      </c>
      <c r="F1640" s="23" t="s">
        <v>14269</v>
      </c>
      <c r="G1640" s="23" t="s">
        <v>13496</v>
      </c>
      <c r="H1640" s="23" t="s">
        <v>15008</v>
      </c>
      <c r="I1640" s="23">
        <v>41306</v>
      </c>
      <c r="J1640" s="23" t="s">
        <v>13497</v>
      </c>
      <c r="K1640" s="23" t="s">
        <v>13549</v>
      </c>
      <c r="L1640" s="23" t="s">
        <v>13499</v>
      </c>
      <c r="M1640" s="23" t="s">
        <v>13550</v>
      </c>
      <c r="N1640" s="23" t="s">
        <v>15367</v>
      </c>
      <c r="O1640" s="23" t="s">
        <v>14815</v>
      </c>
      <c r="P1640" s="23">
        <v>41309</v>
      </c>
      <c r="Q1640" s="37" t="s">
        <v>458</v>
      </c>
      <c r="R1640" s="23" t="s">
        <v>15009</v>
      </c>
      <c r="S1640" s="23" t="s">
        <v>13551</v>
      </c>
      <c r="T1640" t="s">
        <v>15024</v>
      </c>
      <c r="U1640" t="s">
        <v>15043</v>
      </c>
      <c r="V1640" s="237">
        <v>20</v>
      </c>
      <c r="W1640">
        <v>42</v>
      </c>
      <c r="X1640">
        <v>10</v>
      </c>
      <c r="Y1640">
        <v>46</v>
      </c>
      <c r="Z1640">
        <v>36</v>
      </c>
      <c r="AA1640">
        <v>59</v>
      </c>
      <c r="AC1640" s="26" t="str">
        <f t="shared" si="50"/>
        <v>20º42'10''</v>
      </c>
      <c r="AD1640" s="26" t="str">
        <f t="shared" si="51"/>
        <v>46º36'59''</v>
      </c>
    </row>
    <row r="1641" spans="1:30" ht="18" customHeight="1">
      <c r="A1641" s="23">
        <v>5210</v>
      </c>
      <c r="B1641" s="23">
        <v>5210</v>
      </c>
      <c r="C1641" s="3">
        <v>41253</v>
      </c>
      <c r="D1641" s="3">
        <v>41389</v>
      </c>
      <c r="E1641" s="23" t="s">
        <v>1321</v>
      </c>
      <c r="F1641" s="23" t="s">
        <v>14269</v>
      </c>
      <c r="G1641" s="23" t="s">
        <v>3137</v>
      </c>
      <c r="H1641" s="23" t="s">
        <v>17845</v>
      </c>
      <c r="I1641" s="23">
        <v>41389</v>
      </c>
      <c r="J1641" s="23" t="s">
        <v>13552</v>
      </c>
      <c r="K1641" s="23" t="s">
        <v>13553</v>
      </c>
      <c r="L1641" s="23" t="s">
        <v>13554</v>
      </c>
      <c r="M1641" s="23" t="s">
        <v>13555</v>
      </c>
      <c r="N1641" s="23" t="s">
        <v>17846</v>
      </c>
      <c r="O1641" s="23" t="s">
        <v>12144</v>
      </c>
      <c r="P1641" s="23">
        <v>41389</v>
      </c>
      <c r="Q1641" s="37" t="s">
        <v>15010</v>
      </c>
      <c r="R1641" s="23" t="s">
        <v>17847</v>
      </c>
      <c r="S1641" s="23" t="s">
        <v>13556</v>
      </c>
      <c r="T1641" t="s">
        <v>15024</v>
      </c>
      <c r="U1641" s="23" t="s">
        <v>15116</v>
      </c>
      <c r="V1641" s="237">
        <v>15</v>
      </c>
      <c r="W1641" s="23">
        <v>18</v>
      </c>
      <c r="X1641" s="23">
        <v>78</v>
      </c>
      <c r="Y1641" s="23">
        <v>42</v>
      </c>
      <c r="Z1641" s="23">
        <v>31</v>
      </c>
      <c r="AA1641" s="23">
        <v>30</v>
      </c>
      <c r="AC1641" s="26" t="str">
        <f t="shared" si="50"/>
        <v>15º18'78''</v>
      </c>
      <c r="AD1641" s="26" t="str">
        <f t="shared" si="51"/>
        <v>42º31'30''</v>
      </c>
    </row>
    <row r="1642" spans="1:30" ht="18" customHeight="1">
      <c r="A1642" s="23">
        <v>5207</v>
      </c>
      <c r="B1642" s="23">
        <v>5207</v>
      </c>
      <c r="C1642" s="3">
        <v>41253</v>
      </c>
      <c r="D1642" s="3">
        <v>41298</v>
      </c>
      <c r="E1642" s="23" t="s">
        <v>1330</v>
      </c>
      <c r="F1642" s="23" t="s">
        <v>14269</v>
      </c>
      <c r="G1642" s="23" t="s">
        <v>8446</v>
      </c>
      <c r="H1642" s="23" t="s">
        <v>458</v>
      </c>
      <c r="I1642" s="23" t="s">
        <v>458</v>
      </c>
      <c r="J1642" s="23" t="s">
        <v>13557</v>
      </c>
      <c r="K1642" s="23" t="s">
        <v>13558</v>
      </c>
      <c r="L1642" s="23" t="s">
        <v>13559</v>
      </c>
      <c r="M1642" s="23" t="s">
        <v>13560</v>
      </c>
      <c r="N1642" s="23" t="s">
        <v>458</v>
      </c>
      <c r="O1642" s="23" t="s">
        <v>458</v>
      </c>
      <c r="P1642" s="23" t="s">
        <v>458</v>
      </c>
      <c r="Q1642" s="37" t="s">
        <v>15011</v>
      </c>
      <c r="R1642" s="23" t="s">
        <v>458</v>
      </c>
      <c r="S1642" s="23" t="s">
        <v>13561</v>
      </c>
      <c r="T1642" t="s">
        <v>15024</v>
      </c>
      <c r="U1642" s="23" t="s">
        <v>458</v>
      </c>
      <c r="V1642" s="237" t="s">
        <v>458</v>
      </c>
      <c r="W1642" s="23" t="s">
        <v>458</v>
      </c>
      <c r="X1642" s="23" t="s">
        <v>458</v>
      </c>
      <c r="Y1642" s="23" t="s">
        <v>458</v>
      </c>
      <c r="Z1642" s="23" t="s">
        <v>458</v>
      </c>
      <c r="AA1642" s="23" t="s">
        <v>458</v>
      </c>
      <c r="AC1642" s="26" t="str">
        <f t="shared" si="50"/>
        <v>-º-'-''</v>
      </c>
      <c r="AD1642" s="26" t="str">
        <f t="shared" si="51"/>
        <v>-º-'-''</v>
      </c>
    </row>
    <row r="1643" spans="1:30" ht="18" customHeight="1">
      <c r="A1643" s="23">
        <v>5208</v>
      </c>
      <c r="B1643" s="23">
        <v>5208</v>
      </c>
      <c r="C1643" s="3">
        <v>41253</v>
      </c>
      <c r="D1643" s="3">
        <v>41298</v>
      </c>
      <c r="E1643" s="23" t="s">
        <v>1330</v>
      </c>
      <c r="F1643" s="23" t="s">
        <v>14269</v>
      </c>
      <c r="G1643" s="23" t="s">
        <v>8446</v>
      </c>
      <c r="H1643" s="23" t="s">
        <v>458</v>
      </c>
      <c r="I1643" s="23" t="s">
        <v>458</v>
      </c>
      <c r="J1643" s="23" t="s">
        <v>13562</v>
      </c>
      <c r="K1643" s="23" t="s">
        <v>13563</v>
      </c>
      <c r="L1643" s="23" t="s">
        <v>13559</v>
      </c>
      <c r="M1643" s="23" t="s">
        <v>8449</v>
      </c>
      <c r="N1643" s="23" t="s">
        <v>458</v>
      </c>
      <c r="O1643" s="23" t="s">
        <v>458</v>
      </c>
      <c r="P1643" s="23" t="s">
        <v>458</v>
      </c>
      <c r="Q1643" s="37" t="s">
        <v>15012</v>
      </c>
      <c r="R1643" s="23" t="s">
        <v>458</v>
      </c>
      <c r="S1643" s="23" t="s">
        <v>13564</v>
      </c>
      <c r="T1643" t="s">
        <v>15024</v>
      </c>
      <c r="U1643" s="23" t="s">
        <v>458</v>
      </c>
      <c r="V1643" s="237" t="s">
        <v>458</v>
      </c>
      <c r="W1643" s="23" t="s">
        <v>458</v>
      </c>
      <c r="X1643" s="23" t="s">
        <v>458</v>
      </c>
      <c r="Y1643" s="23" t="s">
        <v>458</v>
      </c>
      <c r="Z1643" s="23" t="s">
        <v>458</v>
      </c>
      <c r="AA1643" s="23" t="s">
        <v>458</v>
      </c>
      <c r="AC1643" s="26" t="str">
        <f t="shared" si="50"/>
        <v>-º-'-''</v>
      </c>
      <c r="AD1643" s="26" t="str">
        <f t="shared" si="51"/>
        <v>-º-'-''</v>
      </c>
    </row>
    <row r="1644" spans="1:30" ht="18" customHeight="1">
      <c r="A1644" s="23">
        <v>5202</v>
      </c>
      <c r="B1644" s="23">
        <v>5202</v>
      </c>
      <c r="C1644" s="3">
        <v>41253</v>
      </c>
      <c r="D1644" s="3">
        <v>41401</v>
      </c>
      <c r="E1644" s="23" t="s">
        <v>1321</v>
      </c>
      <c r="F1644" s="23" t="s">
        <v>14269</v>
      </c>
      <c r="G1644" s="23" t="s">
        <v>8446</v>
      </c>
      <c r="H1644" s="23" t="s">
        <v>21873</v>
      </c>
      <c r="I1644" s="23">
        <v>41401</v>
      </c>
      <c r="J1644" s="23" t="s">
        <v>13565</v>
      </c>
      <c r="K1644" s="23" t="s">
        <v>13566</v>
      </c>
      <c r="L1644" s="23" t="s">
        <v>13559</v>
      </c>
      <c r="M1644" s="23" t="s">
        <v>13567</v>
      </c>
      <c r="N1644" s="23" t="s">
        <v>21874</v>
      </c>
      <c r="O1644" s="23" t="s">
        <v>12178</v>
      </c>
      <c r="P1644" s="23">
        <v>41401</v>
      </c>
      <c r="Q1644" s="37" t="s">
        <v>15013</v>
      </c>
      <c r="R1644" s="23" t="s">
        <v>21875</v>
      </c>
      <c r="S1644" s="23" t="s">
        <v>13568</v>
      </c>
      <c r="T1644" t="s">
        <v>15024</v>
      </c>
      <c r="U1644" s="23" t="s">
        <v>15234</v>
      </c>
      <c r="V1644" s="237">
        <v>14</v>
      </c>
      <c r="W1644" s="23">
        <v>55</v>
      </c>
      <c r="X1644" s="23">
        <v>45</v>
      </c>
      <c r="Y1644" s="23">
        <v>43</v>
      </c>
      <c r="Z1644" s="23">
        <v>30</v>
      </c>
      <c r="AA1644" s="23">
        <v>23</v>
      </c>
      <c r="AC1644" s="26" t="str">
        <f t="shared" si="50"/>
        <v>14º55'45''</v>
      </c>
      <c r="AD1644" s="26" t="str">
        <f t="shared" si="51"/>
        <v>43º30'23''</v>
      </c>
    </row>
    <row r="1645" spans="1:30" ht="18" customHeight="1">
      <c r="A1645" s="23">
        <v>5203</v>
      </c>
      <c r="B1645" s="23">
        <v>5203</v>
      </c>
      <c r="C1645" s="3">
        <v>41253</v>
      </c>
      <c r="D1645" s="3">
        <v>41298</v>
      </c>
      <c r="E1645" s="23" t="s">
        <v>1321</v>
      </c>
      <c r="F1645" s="23" t="s">
        <v>1322</v>
      </c>
      <c r="G1645" s="23" t="s">
        <v>8446</v>
      </c>
      <c r="H1645" s="23" t="s">
        <v>17773</v>
      </c>
      <c r="I1645" s="23">
        <v>41388</v>
      </c>
      <c r="J1645" s="23" t="s">
        <v>13565</v>
      </c>
      <c r="K1645" s="23" t="s">
        <v>13569</v>
      </c>
      <c r="L1645" s="23" t="s">
        <v>13559</v>
      </c>
      <c r="M1645" s="23" t="s">
        <v>13570</v>
      </c>
      <c r="N1645" s="23" t="s">
        <v>17774</v>
      </c>
      <c r="O1645" s="23" t="s">
        <v>17754</v>
      </c>
      <c r="P1645" s="23">
        <v>41387</v>
      </c>
      <c r="Q1645" s="37" t="s">
        <v>458</v>
      </c>
      <c r="R1645" s="23" t="s">
        <v>17775</v>
      </c>
      <c r="S1645" s="23" t="s">
        <v>13571</v>
      </c>
      <c r="T1645" t="s">
        <v>4074</v>
      </c>
      <c r="U1645" s="23" t="s">
        <v>15067</v>
      </c>
      <c r="V1645" s="237">
        <v>14</v>
      </c>
      <c r="W1645" s="23">
        <v>55</v>
      </c>
      <c r="X1645" s="23">
        <v>43</v>
      </c>
      <c r="Y1645" s="23">
        <v>43</v>
      </c>
      <c r="Z1645" s="23">
        <v>40</v>
      </c>
      <c r="AA1645" s="23">
        <v>57</v>
      </c>
      <c r="AC1645" s="26" t="str">
        <f t="shared" si="50"/>
        <v>14º55'43''</v>
      </c>
      <c r="AD1645" s="26" t="str">
        <f t="shared" si="51"/>
        <v>43º40'57''</v>
      </c>
    </row>
    <row r="1646" spans="1:30" ht="18" customHeight="1">
      <c r="A1646" s="23">
        <v>5204</v>
      </c>
      <c r="B1646" s="23">
        <v>5204</v>
      </c>
      <c r="C1646" s="3">
        <v>41253</v>
      </c>
      <c r="D1646" s="3">
        <v>41298</v>
      </c>
      <c r="E1646" s="23" t="s">
        <v>1330</v>
      </c>
      <c r="F1646" s="23" t="s">
        <v>1322</v>
      </c>
      <c r="G1646" s="23" t="s">
        <v>8446</v>
      </c>
      <c r="H1646" s="23" t="s">
        <v>458</v>
      </c>
      <c r="I1646" s="23" t="s">
        <v>458</v>
      </c>
      <c r="J1646" s="23" t="s">
        <v>13572</v>
      </c>
      <c r="K1646" s="23" t="s">
        <v>13573</v>
      </c>
      <c r="L1646" s="23" t="s">
        <v>13559</v>
      </c>
      <c r="M1646" s="23" t="s">
        <v>13574</v>
      </c>
      <c r="N1646" s="23" t="s">
        <v>458</v>
      </c>
      <c r="O1646" s="23" t="s">
        <v>458</v>
      </c>
      <c r="P1646" s="23" t="s">
        <v>458</v>
      </c>
      <c r="Q1646" s="37" t="s">
        <v>16240</v>
      </c>
      <c r="R1646" s="23" t="s">
        <v>458</v>
      </c>
      <c r="S1646" s="23" t="s">
        <v>13575</v>
      </c>
      <c r="T1646" t="s">
        <v>15024</v>
      </c>
      <c r="U1646" s="23" t="s">
        <v>458</v>
      </c>
      <c r="V1646" s="237" t="s">
        <v>458</v>
      </c>
      <c r="W1646" s="23" t="s">
        <v>458</v>
      </c>
      <c r="X1646" s="23" t="s">
        <v>458</v>
      </c>
      <c r="Y1646" s="23" t="s">
        <v>458</v>
      </c>
      <c r="Z1646" s="23" t="s">
        <v>458</v>
      </c>
      <c r="AA1646" s="23" t="s">
        <v>458</v>
      </c>
      <c r="AC1646" s="26" t="str">
        <f t="shared" si="50"/>
        <v>-º-'-''</v>
      </c>
      <c r="AD1646" s="26" t="str">
        <f t="shared" si="51"/>
        <v>-º-'-''</v>
      </c>
    </row>
    <row r="1647" spans="1:30" ht="18" customHeight="1">
      <c r="A1647" s="23">
        <v>5205</v>
      </c>
      <c r="B1647" s="23">
        <v>5205</v>
      </c>
      <c r="C1647" s="3">
        <v>41253</v>
      </c>
      <c r="D1647" s="3">
        <v>41351</v>
      </c>
      <c r="E1647" s="23" t="s">
        <v>1321</v>
      </c>
      <c r="F1647" s="23" t="s">
        <v>1555</v>
      </c>
      <c r="G1647" s="23" t="s">
        <v>8446</v>
      </c>
      <c r="H1647" s="23" t="s">
        <v>16029</v>
      </c>
      <c r="I1647" s="23">
        <v>41358</v>
      </c>
      <c r="J1647" s="23" t="s">
        <v>13576</v>
      </c>
      <c r="K1647" s="23" t="s">
        <v>13577</v>
      </c>
      <c r="L1647" s="23" t="s">
        <v>13559</v>
      </c>
      <c r="M1647" s="23" t="s">
        <v>13560</v>
      </c>
      <c r="N1647" s="23" t="s">
        <v>16030</v>
      </c>
      <c r="O1647" s="23" t="s">
        <v>3785</v>
      </c>
      <c r="P1647" s="23">
        <v>41359</v>
      </c>
      <c r="Q1647" s="37" t="s">
        <v>15954</v>
      </c>
      <c r="R1647" s="23" t="s">
        <v>16031</v>
      </c>
      <c r="S1647" s="23" t="s">
        <v>13578</v>
      </c>
      <c r="T1647" t="s">
        <v>15024</v>
      </c>
      <c r="U1647" s="23" t="s">
        <v>16032</v>
      </c>
      <c r="V1647" s="237">
        <v>14</v>
      </c>
      <c r="W1647" s="23">
        <v>51</v>
      </c>
      <c r="X1647" s="23">
        <v>17</v>
      </c>
      <c r="Y1647" s="23">
        <v>43</v>
      </c>
      <c r="Z1647" s="23">
        <v>55</v>
      </c>
      <c r="AA1647" s="23">
        <v>19</v>
      </c>
      <c r="AC1647" s="26" t="str">
        <f t="shared" si="50"/>
        <v>14º51'17''</v>
      </c>
      <c r="AD1647" s="26" t="str">
        <f t="shared" si="51"/>
        <v>43º55'19''</v>
      </c>
    </row>
    <row r="1648" spans="1:30" ht="18" customHeight="1">
      <c r="A1648" s="23">
        <v>5206</v>
      </c>
      <c r="B1648" s="23">
        <v>5206</v>
      </c>
      <c r="C1648" s="3">
        <v>41253</v>
      </c>
      <c r="D1648" s="3">
        <v>41347</v>
      </c>
      <c r="E1648" s="23" t="s">
        <v>1321</v>
      </c>
      <c r="F1648" s="23" t="s">
        <v>1555</v>
      </c>
      <c r="G1648" s="23" t="s">
        <v>8446</v>
      </c>
      <c r="H1648" s="23" t="s">
        <v>16033</v>
      </c>
      <c r="I1648" s="23">
        <v>41358</v>
      </c>
      <c r="J1648" s="23" t="s">
        <v>13579</v>
      </c>
      <c r="K1648" s="23" t="s">
        <v>13580</v>
      </c>
      <c r="L1648" s="23" t="s">
        <v>13559</v>
      </c>
      <c r="M1648" s="23" t="s">
        <v>15955</v>
      </c>
      <c r="N1648" s="23" t="s">
        <v>16034</v>
      </c>
      <c r="O1648" s="23" t="s">
        <v>3785</v>
      </c>
      <c r="P1648" s="23">
        <v>41359</v>
      </c>
      <c r="Q1648" s="37" t="s">
        <v>15956</v>
      </c>
      <c r="R1648" s="23" t="s">
        <v>16035</v>
      </c>
      <c r="S1648" s="23" t="s">
        <v>13581</v>
      </c>
      <c r="T1648" t="s">
        <v>15024</v>
      </c>
      <c r="U1648" s="23" t="s">
        <v>16032</v>
      </c>
      <c r="V1648" s="237">
        <v>14</v>
      </c>
      <c r="W1648" s="23">
        <v>51</v>
      </c>
      <c r="X1648" s="23">
        <v>17</v>
      </c>
      <c r="Y1648" s="23">
        <v>43</v>
      </c>
      <c r="Z1648" s="23">
        <v>55</v>
      </c>
      <c r="AA1648" s="23">
        <v>19</v>
      </c>
      <c r="AC1648" s="26" t="str">
        <f t="shared" si="50"/>
        <v>14º51'17''</v>
      </c>
      <c r="AD1648" s="26" t="str">
        <f t="shared" si="51"/>
        <v>43º55'19''</v>
      </c>
    </row>
    <row r="1649" spans="1:30" ht="18" customHeight="1">
      <c r="A1649" s="23" t="s">
        <v>15540</v>
      </c>
      <c r="B1649" s="23">
        <v>5201</v>
      </c>
      <c r="C1649" s="3">
        <v>41253</v>
      </c>
      <c r="D1649" s="3">
        <v>41309</v>
      </c>
      <c r="E1649" s="23" t="s">
        <v>1469</v>
      </c>
      <c r="F1649" s="23" t="s">
        <v>1322</v>
      </c>
      <c r="G1649" s="23" t="s">
        <v>12339</v>
      </c>
      <c r="H1649" s="23" t="s">
        <v>458</v>
      </c>
      <c r="I1649" s="23" t="s">
        <v>458</v>
      </c>
      <c r="J1649" s="23" t="s">
        <v>12372</v>
      </c>
      <c r="K1649" s="23" t="s">
        <v>15472</v>
      </c>
      <c r="L1649" s="23" t="s">
        <v>12341</v>
      </c>
      <c r="M1649" s="23" t="s">
        <v>13582</v>
      </c>
      <c r="N1649" s="23" t="s">
        <v>458</v>
      </c>
      <c r="O1649" s="23" t="s">
        <v>458</v>
      </c>
      <c r="P1649" s="23" t="s">
        <v>458</v>
      </c>
      <c r="Q1649" s="37" t="s">
        <v>15541</v>
      </c>
      <c r="R1649" s="23" t="s">
        <v>458</v>
      </c>
      <c r="S1649" s="23" t="s">
        <v>13583</v>
      </c>
      <c r="T1649" t="s">
        <v>15024</v>
      </c>
      <c r="U1649" s="23" t="s">
        <v>458</v>
      </c>
      <c r="V1649" s="237" t="s">
        <v>458</v>
      </c>
      <c r="W1649" s="23" t="s">
        <v>458</v>
      </c>
      <c r="X1649" s="23" t="s">
        <v>458</v>
      </c>
      <c r="Y1649" s="23" t="s">
        <v>458</v>
      </c>
      <c r="Z1649" s="23" t="s">
        <v>458</v>
      </c>
      <c r="AA1649" s="23" t="s">
        <v>458</v>
      </c>
      <c r="AC1649" s="26" t="str">
        <f t="shared" si="50"/>
        <v>-º-'-''</v>
      </c>
      <c r="AD1649" s="26" t="str">
        <f t="shared" si="51"/>
        <v>-º-'-''</v>
      </c>
    </row>
    <row r="1650" spans="1:30" ht="18" customHeight="1">
      <c r="A1650" s="23">
        <v>5200</v>
      </c>
      <c r="B1650" s="23">
        <v>5200</v>
      </c>
      <c r="C1650" s="3">
        <v>41253</v>
      </c>
      <c r="D1650" s="3">
        <v>41298</v>
      </c>
      <c r="E1650" s="23" t="s">
        <v>1321</v>
      </c>
      <c r="F1650" s="23" t="s">
        <v>1322</v>
      </c>
      <c r="G1650" s="23" t="s">
        <v>12339</v>
      </c>
      <c r="H1650" s="23" t="s">
        <v>15804</v>
      </c>
      <c r="I1650" s="23">
        <v>41305</v>
      </c>
      <c r="J1650" s="23" t="s">
        <v>13584</v>
      </c>
      <c r="K1650" s="23" t="s">
        <v>14763</v>
      </c>
      <c r="L1650" s="23" t="s">
        <v>12341</v>
      </c>
      <c r="M1650" s="23" t="s">
        <v>13585</v>
      </c>
      <c r="N1650" s="23" t="s">
        <v>15805</v>
      </c>
      <c r="O1650" s="23" t="s">
        <v>5381</v>
      </c>
      <c r="P1650" s="23">
        <v>41341</v>
      </c>
      <c r="Q1650" s="37" t="s">
        <v>458</v>
      </c>
      <c r="R1650" s="23" t="s">
        <v>15806</v>
      </c>
      <c r="S1650" s="23" t="s">
        <v>13586</v>
      </c>
      <c r="T1650" t="s">
        <v>4074</v>
      </c>
      <c r="U1650" s="23" t="s">
        <v>15098</v>
      </c>
      <c r="V1650" s="237">
        <v>20</v>
      </c>
      <c r="W1650">
        <v>0</v>
      </c>
      <c r="X1650">
        <v>23</v>
      </c>
      <c r="Y1650">
        <v>44</v>
      </c>
      <c r="Z1650">
        <v>3</v>
      </c>
      <c r="AA1650">
        <v>70</v>
      </c>
      <c r="AC1650" s="26" t="str">
        <f t="shared" si="50"/>
        <v>20º0'23''</v>
      </c>
      <c r="AD1650" s="26" t="str">
        <f t="shared" si="51"/>
        <v>44º3'70''</v>
      </c>
    </row>
    <row r="1651" spans="1:30" ht="18" customHeight="1">
      <c r="A1651" s="23">
        <v>5199</v>
      </c>
      <c r="B1651" s="23">
        <v>5199</v>
      </c>
      <c r="C1651" s="3">
        <v>41253</v>
      </c>
      <c r="D1651" s="3">
        <v>41298</v>
      </c>
      <c r="E1651" s="23" t="s">
        <v>1321</v>
      </c>
      <c r="F1651" s="23" t="s">
        <v>1322</v>
      </c>
      <c r="G1651" s="23" t="s">
        <v>12339</v>
      </c>
      <c r="H1651" s="23" t="s">
        <v>15865</v>
      </c>
      <c r="I1651" s="23">
        <v>41302</v>
      </c>
      <c r="J1651" s="23" t="s">
        <v>13587</v>
      </c>
      <c r="K1651" s="23" t="s">
        <v>13588</v>
      </c>
      <c r="L1651" s="23" t="s">
        <v>12341</v>
      </c>
      <c r="M1651" s="23" t="s">
        <v>13589</v>
      </c>
      <c r="N1651" s="23" t="s">
        <v>15866</v>
      </c>
      <c r="O1651" s="23" t="s">
        <v>5381</v>
      </c>
      <c r="P1651" s="23">
        <v>41346</v>
      </c>
      <c r="Q1651" s="37" t="s">
        <v>458</v>
      </c>
      <c r="R1651" s="23" t="s">
        <v>15867</v>
      </c>
      <c r="S1651" s="23" t="s">
        <v>13590</v>
      </c>
      <c r="T1651" t="s">
        <v>15024</v>
      </c>
      <c r="U1651" s="23" t="s">
        <v>15116</v>
      </c>
      <c r="V1651" s="237">
        <v>20</v>
      </c>
      <c r="W1651" s="23">
        <v>1</v>
      </c>
      <c r="X1651" s="23">
        <v>3</v>
      </c>
      <c r="Y1651" s="23">
        <v>44</v>
      </c>
      <c r="Z1651" s="23">
        <v>7</v>
      </c>
      <c r="AA1651" s="23">
        <v>32</v>
      </c>
      <c r="AC1651" s="26" t="str">
        <f t="shared" si="50"/>
        <v>20º1'3''</v>
      </c>
      <c r="AD1651" s="26" t="str">
        <f t="shared" si="51"/>
        <v>44º7'32''</v>
      </c>
    </row>
    <row r="1652" spans="1:30" ht="18" customHeight="1">
      <c r="A1652" s="23">
        <v>5198</v>
      </c>
      <c r="B1652" s="23">
        <v>5198</v>
      </c>
      <c r="C1652" s="3">
        <v>41253</v>
      </c>
      <c r="D1652" s="3">
        <v>41302</v>
      </c>
      <c r="E1652" s="23" t="s">
        <v>1321</v>
      </c>
      <c r="F1652" s="23" t="s">
        <v>1322</v>
      </c>
      <c r="G1652" s="23" t="s">
        <v>12339</v>
      </c>
      <c r="H1652" s="23" t="s">
        <v>15868</v>
      </c>
      <c r="I1652" s="23">
        <v>41304</v>
      </c>
      <c r="J1652" s="23" t="s">
        <v>13591</v>
      </c>
      <c r="K1652" s="23" t="s">
        <v>14875</v>
      </c>
      <c r="L1652" s="23" t="s">
        <v>12341</v>
      </c>
      <c r="M1652" s="23" t="s">
        <v>13592</v>
      </c>
      <c r="N1652" s="23" t="s">
        <v>15869</v>
      </c>
      <c r="O1652" s="23" t="s">
        <v>5381</v>
      </c>
      <c r="P1652" s="23">
        <v>41345</v>
      </c>
      <c r="Q1652" s="37" t="s">
        <v>14876</v>
      </c>
      <c r="R1652" s="23" t="s">
        <v>15870</v>
      </c>
      <c r="S1652" s="23" t="s">
        <v>13593</v>
      </c>
      <c r="T1652" t="s">
        <v>15024</v>
      </c>
      <c r="U1652" s="23" t="s">
        <v>15116</v>
      </c>
      <c r="V1652" s="237">
        <v>19</v>
      </c>
      <c r="W1652" s="23">
        <v>59</v>
      </c>
      <c r="X1652" s="23">
        <v>49</v>
      </c>
      <c r="Y1652" s="23">
        <v>44</v>
      </c>
      <c r="Z1652" s="23">
        <v>3</v>
      </c>
      <c r="AA1652" s="23">
        <v>38</v>
      </c>
      <c r="AC1652" s="26" t="str">
        <f t="shared" si="50"/>
        <v>19º59'49''</v>
      </c>
      <c r="AD1652" s="26" t="str">
        <f t="shared" si="51"/>
        <v>44º3'38''</v>
      </c>
    </row>
    <row r="1653" spans="1:30" ht="18" customHeight="1">
      <c r="A1653" s="23">
        <v>5196</v>
      </c>
      <c r="B1653" s="23">
        <v>5196</v>
      </c>
      <c r="C1653" s="3">
        <v>41253</v>
      </c>
      <c r="D1653" s="3">
        <v>41302</v>
      </c>
      <c r="E1653" s="23" t="s">
        <v>1321</v>
      </c>
      <c r="F1653" s="23" t="s">
        <v>1322</v>
      </c>
      <c r="G1653" s="23" t="s">
        <v>12339</v>
      </c>
      <c r="H1653" s="23" t="s">
        <v>15871</v>
      </c>
      <c r="I1653" s="23">
        <v>41304</v>
      </c>
      <c r="J1653" s="23" t="s">
        <v>13594</v>
      </c>
      <c r="K1653" s="23" t="s">
        <v>14877</v>
      </c>
      <c r="L1653" s="23" t="s">
        <v>12341</v>
      </c>
      <c r="M1653" s="23" t="s">
        <v>13595</v>
      </c>
      <c r="N1653" s="23" t="s">
        <v>15872</v>
      </c>
      <c r="O1653" s="23" t="s">
        <v>5381</v>
      </c>
      <c r="P1653" s="23">
        <v>41346</v>
      </c>
      <c r="Q1653" s="37" t="s">
        <v>14878</v>
      </c>
      <c r="R1653" s="23" t="s">
        <v>15873</v>
      </c>
      <c r="S1653" s="23" t="s">
        <v>13596</v>
      </c>
      <c r="T1653" t="s">
        <v>15024</v>
      </c>
      <c r="U1653" s="23" t="s">
        <v>15116</v>
      </c>
      <c r="V1653" s="237">
        <v>20</v>
      </c>
      <c r="W1653" s="23">
        <v>0</v>
      </c>
      <c r="X1653" s="23">
        <v>30</v>
      </c>
      <c r="Y1653" s="23">
        <v>44</v>
      </c>
      <c r="Z1653" s="23">
        <v>7</v>
      </c>
      <c r="AA1653" s="23">
        <v>4</v>
      </c>
      <c r="AC1653" s="26" t="str">
        <f t="shared" si="50"/>
        <v>20º0'30''</v>
      </c>
      <c r="AD1653" s="26" t="str">
        <f t="shared" si="51"/>
        <v>44º7'4''</v>
      </c>
    </row>
    <row r="1654" spans="1:30" ht="18" customHeight="1">
      <c r="A1654" s="23">
        <v>5197</v>
      </c>
      <c r="B1654" s="23">
        <v>5197</v>
      </c>
      <c r="C1654" s="3">
        <v>41253</v>
      </c>
      <c r="D1654" s="3">
        <v>41298</v>
      </c>
      <c r="E1654" s="23" t="s">
        <v>1321</v>
      </c>
      <c r="F1654" s="23" t="s">
        <v>1322</v>
      </c>
      <c r="G1654" s="23" t="s">
        <v>12339</v>
      </c>
      <c r="H1654" s="23" t="s">
        <v>15874</v>
      </c>
      <c r="I1654" s="23">
        <v>41305</v>
      </c>
      <c r="J1654" s="23" t="s">
        <v>13597</v>
      </c>
      <c r="K1654" s="23" t="s">
        <v>14764</v>
      </c>
      <c r="L1654" s="23" t="s">
        <v>12341</v>
      </c>
      <c r="M1654" s="23" t="s">
        <v>13598</v>
      </c>
      <c r="N1654" s="23" t="s">
        <v>15875</v>
      </c>
      <c r="O1654" s="23" t="s">
        <v>5381</v>
      </c>
      <c r="P1654" s="23">
        <v>41345</v>
      </c>
      <c r="Q1654" s="37" t="s">
        <v>458</v>
      </c>
      <c r="R1654" s="23" t="s">
        <v>15876</v>
      </c>
      <c r="S1654" s="23" t="s">
        <v>13599</v>
      </c>
      <c r="T1654" t="s">
        <v>15024</v>
      </c>
      <c r="U1654" s="23" t="s">
        <v>15116</v>
      </c>
      <c r="V1654" s="237">
        <v>19</v>
      </c>
      <c r="W1654" s="23">
        <v>59</v>
      </c>
      <c r="X1654" s="23">
        <v>48</v>
      </c>
      <c r="Y1654" s="23">
        <v>44</v>
      </c>
      <c r="Z1654" s="23">
        <v>4</v>
      </c>
      <c r="AA1654" s="23">
        <v>8</v>
      </c>
      <c r="AC1654" s="26" t="str">
        <f t="shared" si="50"/>
        <v>19º59'48''</v>
      </c>
      <c r="AD1654" s="26" t="str">
        <f t="shared" si="51"/>
        <v>44º4'8''</v>
      </c>
    </row>
    <row r="1655" spans="1:30" ht="18" customHeight="1">
      <c r="A1655" s="23">
        <v>5195</v>
      </c>
      <c r="B1655" s="23">
        <v>5195</v>
      </c>
      <c r="C1655" s="3">
        <v>41253</v>
      </c>
      <c r="D1655" s="3">
        <v>41298</v>
      </c>
      <c r="E1655" s="23" t="s">
        <v>1321</v>
      </c>
      <c r="F1655" s="23" t="s">
        <v>1322</v>
      </c>
      <c r="G1655" s="23" t="s">
        <v>12339</v>
      </c>
      <c r="H1655" s="23" t="s">
        <v>15807</v>
      </c>
      <c r="I1655" s="23">
        <v>41302</v>
      </c>
      <c r="J1655" s="23" t="s">
        <v>13600</v>
      </c>
      <c r="K1655" s="23" t="s">
        <v>14765</v>
      </c>
      <c r="L1655" s="23" t="s">
        <v>12341</v>
      </c>
      <c r="M1655" s="23" t="s">
        <v>13601</v>
      </c>
      <c r="N1655" s="23" t="s">
        <v>15808</v>
      </c>
      <c r="O1655" s="23" t="s">
        <v>5381</v>
      </c>
      <c r="P1655" s="23">
        <v>41341</v>
      </c>
      <c r="Q1655" s="37" t="s">
        <v>458</v>
      </c>
      <c r="R1655" s="23" t="s">
        <v>15809</v>
      </c>
      <c r="S1655" s="23" t="s">
        <v>13602</v>
      </c>
      <c r="T1655" t="s">
        <v>4074</v>
      </c>
      <c r="U1655" s="23" t="s">
        <v>15272</v>
      </c>
      <c r="V1655" s="237">
        <v>20</v>
      </c>
      <c r="W1655">
        <v>0</v>
      </c>
      <c r="X1655">
        <v>53</v>
      </c>
      <c r="Y1655">
        <v>44</v>
      </c>
      <c r="Z1655">
        <v>2</v>
      </c>
      <c r="AA1655">
        <v>65</v>
      </c>
      <c r="AC1655" s="26" t="str">
        <f t="shared" si="50"/>
        <v>20º0'53''</v>
      </c>
      <c r="AD1655" s="26" t="str">
        <f t="shared" si="51"/>
        <v>44º2'65''</v>
      </c>
    </row>
    <row r="1656" spans="1:30" ht="18" customHeight="1">
      <c r="A1656" s="23">
        <v>5194</v>
      </c>
      <c r="B1656" s="23">
        <v>5194</v>
      </c>
      <c r="C1656" s="3">
        <v>41253</v>
      </c>
      <c r="D1656" s="3">
        <v>41302</v>
      </c>
      <c r="E1656" s="23" t="s">
        <v>1321</v>
      </c>
      <c r="F1656" s="23" t="s">
        <v>1322</v>
      </c>
      <c r="G1656" s="23" t="s">
        <v>12339</v>
      </c>
      <c r="H1656" s="23" t="s">
        <v>15877</v>
      </c>
      <c r="I1656" s="23">
        <v>41304</v>
      </c>
      <c r="J1656" s="23" t="s">
        <v>13603</v>
      </c>
      <c r="K1656" s="23" t="s">
        <v>14879</v>
      </c>
      <c r="L1656" s="23" t="s">
        <v>12341</v>
      </c>
      <c r="M1656" s="23" t="s">
        <v>13604</v>
      </c>
      <c r="N1656" s="23" t="s">
        <v>15878</v>
      </c>
      <c r="O1656" s="23" t="s">
        <v>5381</v>
      </c>
      <c r="P1656" s="23">
        <v>41346</v>
      </c>
      <c r="Q1656" s="37" t="s">
        <v>14880</v>
      </c>
      <c r="R1656" s="23" t="s">
        <v>15879</v>
      </c>
      <c r="S1656" s="23" t="s">
        <v>13605</v>
      </c>
      <c r="T1656" t="s">
        <v>15024</v>
      </c>
      <c r="U1656" s="23" t="s">
        <v>15116</v>
      </c>
      <c r="V1656" s="237">
        <v>19</v>
      </c>
      <c r="W1656" s="23">
        <v>59</v>
      </c>
      <c r="X1656" s="23">
        <v>57</v>
      </c>
      <c r="Y1656" s="23">
        <v>44</v>
      </c>
      <c r="Z1656" s="23">
        <v>4</v>
      </c>
      <c r="AA1656" s="23">
        <v>37</v>
      </c>
      <c r="AC1656" s="26" t="str">
        <f t="shared" si="50"/>
        <v>19º59'57''</v>
      </c>
      <c r="AD1656" s="26" t="str">
        <f t="shared" si="51"/>
        <v>44º4'37''</v>
      </c>
    </row>
    <row r="1657" spans="1:30" ht="18" customHeight="1">
      <c r="A1657" s="23">
        <v>5193</v>
      </c>
      <c r="B1657" s="23">
        <v>5193</v>
      </c>
      <c r="C1657" s="3">
        <v>41253</v>
      </c>
      <c r="D1657" s="3">
        <v>41302</v>
      </c>
      <c r="E1657" s="23" t="s">
        <v>1321</v>
      </c>
      <c r="F1657" s="23" t="s">
        <v>1322</v>
      </c>
      <c r="G1657" s="23" t="s">
        <v>12339</v>
      </c>
      <c r="H1657" s="23" t="s">
        <v>15880</v>
      </c>
      <c r="I1657" s="23">
        <v>41344</v>
      </c>
      <c r="J1657" s="23" t="s">
        <v>13606</v>
      </c>
      <c r="K1657" s="23" t="s">
        <v>14766</v>
      </c>
      <c r="L1657" s="23" t="s">
        <v>12341</v>
      </c>
      <c r="M1657" s="23" t="s">
        <v>13607</v>
      </c>
      <c r="N1657" s="23" t="s">
        <v>15881</v>
      </c>
      <c r="O1657" s="23" t="s">
        <v>5381</v>
      </c>
      <c r="P1657" s="23">
        <v>41345</v>
      </c>
      <c r="Q1657" s="37" t="s">
        <v>14881</v>
      </c>
      <c r="R1657" s="23" t="s">
        <v>15882</v>
      </c>
      <c r="S1657" s="23" t="s">
        <v>13608</v>
      </c>
      <c r="T1657" t="s">
        <v>15024</v>
      </c>
      <c r="U1657" s="23" t="s">
        <v>15155</v>
      </c>
      <c r="V1657" s="237">
        <v>20</v>
      </c>
      <c r="W1657" s="23">
        <v>1</v>
      </c>
      <c r="X1657" s="23">
        <v>45</v>
      </c>
      <c r="Y1657" s="23">
        <v>44</v>
      </c>
      <c r="Z1657" s="23">
        <v>2</v>
      </c>
      <c r="AA1657" s="23">
        <v>45</v>
      </c>
      <c r="AC1657" s="26" t="str">
        <f t="shared" si="50"/>
        <v>20º1'45''</v>
      </c>
      <c r="AD1657" s="26" t="str">
        <f t="shared" si="51"/>
        <v>44º2'45''</v>
      </c>
    </row>
    <row r="1658" spans="1:30" ht="18" customHeight="1">
      <c r="A1658" s="23">
        <v>5192</v>
      </c>
      <c r="B1658" s="23">
        <v>5192</v>
      </c>
      <c r="C1658" s="3">
        <v>41253</v>
      </c>
      <c r="D1658" s="3">
        <v>41298</v>
      </c>
      <c r="E1658" s="23" t="s">
        <v>1321</v>
      </c>
      <c r="F1658" s="23" t="s">
        <v>1322</v>
      </c>
      <c r="G1658" s="23" t="s">
        <v>12339</v>
      </c>
      <c r="H1658" s="23" t="s">
        <v>15810</v>
      </c>
      <c r="I1658" s="23">
        <v>41305</v>
      </c>
      <c r="J1658" s="23" t="s">
        <v>13609</v>
      </c>
      <c r="K1658" s="23" t="s">
        <v>14767</v>
      </c>
      <c r="L1658" s="23" t="s">
        <v>12341</v>
      </c>
      <c r="M1658" s="23" t="s">
        <v>13610</v>
      </c>
      <c r="N1658" s="23" t="s">
        <v>15811</v>
      </c>
      <c r="O1658" s="23" t="s">
        <v>5381</v>
      </c>
      <c r="P1658" s="23">
        <v>41341</v>
      </c>
      <c r="Q1658" s="37" t="s">
        <v>458</v>
      </c>
      <c r="R1658" s="23" t="s">
        <v>15791</v>
      </c>
      <c r="S1658" s="23" t="s">
        <v>13611</v>
      </c>
      <c r="T1658" t="s">
        <v>15024</v>
      </c>
      <c r="U1658" s="23" t="s">
        <v>15812</v>
      </c>
      <c r="V1658" s="237">
        <v>20</v>
      </c>
      <c r="W1658">
        <v>2</v>
      </c>
      <c r="X1658">
        <v>97</v>
      </c>
      <c r="Y1658">
        <v>44</v>
      </c>
      <c r="Z1658">
        <v>3</v>
      </c>
      <c r="AA1658">
        <v>25</v>
      </c>
      <c r="AC1658" s="26" t="str">
        <f t="shared" si="50"/>
        <v>20º2'97''</v>
      </c>
      <c r="AD1658" s="26" t="str">
        <f t="shared" si="51"/>
        <v>44º3'25''</v>
      </c>
    </row>
    <row r="1659" spans="1:30" ht="18" customHeight="1">
      <c r="A1659" s="23">
        <v>5191</v>
      </c>
      <c r="B1659" s="23">
        <v>5191</v>
      </c>
      <c r="C1659" s="3">
        <v>41253</v>
      </c>
      <c r="D1659" s="3">
        <v>41302</v>
      </c>
      <c r="E1659" s="23" t="s">
        <v>1321</v>
      </c>
      <c r="F1659" s="23" t="s">
        <v>1322</v>
      </c>
      <c r="G1659" s="23" t="s">
        <v>12339</v>
      </c>
      <c r="H1659" s="23" t="s">
        <v>15813</v>
      </c>
      <c r="I1659" s="23">
        <v>41304</v>
      </c>
      <c r="J1659" s="23" t="s">
        <v>13612</v>
      </c>
      <c r="K1659" s="23" t="s">
        <v>14882</v>
      </c>
      <c r="L1659" s="23" t="s">
        <v>12341</v>
      </c>
      <c r="M1659" s="23" t="s">
        <v>13613</v>
      </c>
      <c r="N1659" s="23" t="s">
        <v>15814</v>
      </c>
      <c r="O1659" s="23" t="s">
        <v>5355</v>
      </c>
      <c r="P1659" s="23">
        <v>41339</v>
      </c>
      <c r="Q1659" s="37" t="s">
        <v>14883</v>
      </c>
      <c r="R1659" s="23" t="s">
        <v>15815</v>
      </c>
      <c r="S1659" s="23" t="s">
        <v>13614</v>
      </c>
      <c r="T1659" t="s">
        <v>15024</v>
      </c>
      <c r="U1659" s="23" t="s">
        <v>15109</v>
      </c>
      <c r="V1659" s="237">
        <v>20</v>
      </c>
      <c r="W1659">
        <v>0</v>
      </c>
      <c r="X1659">
        <v>1</v>
      </c>
      <c r="Y1659">
        <v>44</v>
      </c>
      <c r="Z1659">
        <v>2</v>
      </c>
      <c r="AA1659">
        <v>49</v>
      </c>
      <c r="AC1659" s="26" t="str">
        <f t="shared" si="50"/>
        <v>20º0'1''</v>
      </c>
      <c r="AD1659" s="26" t="str">
        <f t="shared" si="51"/>
        <v>44º2'49''</v>
      </c>
    </row>
    <row r="1660" spans="1:30" ht="18" customHeight="1">
      <c r="A1660" s="23">
        <v>5189</v>
      </c>
      <c r="B1660" s="23">
        <v>5189</v>
      </c>
      <c r="C1660" s="3">
        <v>41253</v>
      </c>
      <c r="D1660" s="3">
        <v>41302</v>
      </c>
      <c r="E1660" s="23" t="s">
        <v>1321</v>
      </c>
      <c r="F1660" s="23" t="s">
        <v>1322</v>
      </c>
      <c r="G1660" s="23" t="s">
        <v>12339</v>
      </c>
      <c r="H1660" s="23" t="s">
        <v>16036</v>
      </c>
      <c r="I1660" s="23">
        <v>41305</v>
      </c>
      <c r="J1660" s="23" t="s">
        <v>13615</v>
      </c>
      <c r="K1660" s="23" t="s">
        <v>14768</v>
      </c>
      <c r="L1660" s="23" t="s">
        <v>12341</v>
      </c>
      <c r="M1660" s="23" t="s">
        <v>13616</v>
      </c>
      <c r="N1660" s="23" t="s">
        <v>16037</v>
      </c>
      <c r="O1660" s="23" t="s">
        <v>6228</v>
      </c>
      <c r="P1660" s="23">
        <v>41355</v>
      </c>
      <c r="Q1660" s="37" t="s">
        <v>14884</v>
      </c>
      <c r="R1660" s="23" t="s">
        <v>15503</v>
      </c>
      <c r="S1660" s="23" t="s">
        <v>13617</v>
      </c>
      <c r="T1660" t="s">
        <v>15024</v>
      </c>
      <c r="U1660" s="23" t="s">
        <v>16028</v>
      </c>
      <c r="V1660" s="237">
        <v>20</v>
      </c>
      <c r="W1660" s="23">
        <v>0</v>
      </c>
      <c r="X1660" s="23">
        <v>9</v>
      </c>
      <c r="Y1660" s="23">
        <v>44</v>
      </c>
      <c r="Z1660" s="23">
        <v>5</v>
      </c>
      <c r="AA1660" s="23">
        <v>15</v>
      </c>
      <c r="AC1660" s="26" t="str">
        <f t="shared" si="50"/>
        <v>20º0'9''</v>
      </c>
      <c r="AD1660" s="26" t="str">
        <f t="shared" si="51"/>
        <v>44º5'15''</v>
      </c>
    </row>
    <row r="1661" spans="1:30" ht="18" customHeight="1">
      <c r="A1661" s="23">
        <v>5190</v>
      </c>
      <c r="B1661" s="23">
        <v>5190</v>
      </c>
      <c r="C1661" s="3">
        <v>41253</v>
      </c>
      <c r="D1661" s="3">
        <v>41302</v>
      </c>
      <c r="E1661" s="23" t="s">
        <v>1321</v>
      </c>
      <c r="F1661" s="23" t="s">
        <v>1322</v>
      </c>
      <c r="G1661" s="23" t="s">
        <v>12339</v>
      </c>
      <c r="H1661" s="23" t="s">
        <v>15957</v>
      </c>
      <c r="I1661" s="23">
        <v>41311</v>
      </c>
      <c r="J1661" s="23" t="s">
        <v>13618</v>
      </c>
      <c r="K1661" s="23" t="s">
        <v>14885</v>
      </c>
      <c r="L1661" s="23" t="s">
        <v>12341</v>
      </c>
      <c r="M1661" s="23" t="s">
        <v>13619</v>
      </c>
      <c r="N1661" s="23" t="s">
        <v>15958</v>
      </c>
      <c r="O1661" s="23" t="s">
        <v>5381</v>
      </c>
      <c r="P1661" s="23">
        <v>41347</v>
      </c>
      <c r="Q1661" s="37" t="s">
        <v>14886</v>
      </c>
      <c r="R1661" s="23" t="s">
        <v>15959</v>
      </c>
      <c r="S1661" s="23" t="s">
        <v>13620</v>
      </c>
      <c r="T1661" t="s">
        <v>15024</v>
      </c>
      <c r="U1661" s="23" t="s">
        <v>15116</v>
      </c>
      <c r="V1661" s="237">
        <v>19</v>
      </c>
      <c r="W1661" s="23">
        <v>59</v>
      </c>
      <c r="X1661" s="23">
        <v>78</v>
      </c>
      <c r="Y1661" s="23">
        <v>44</v>
      </c>
      <c r="Z1661" s="23">
        <v>3</v>
      </c>
      <c r="AA1661" s="23">
        <v>68</v>
      </c>
      <c r="AC1661" s="26" t="str">
        <f t="shared" si="50"/>
        <v>19º59'78''</v>
      </c>
      <c r="AD1661" s="26" t="str">
        <f t="shared" si="51"/>
        <v>44º3'68''</v>
      </c>
    </row>
    <row r="1662" spans="1:30" ht="18" customHeight="1">
      <c r="A1662" s="23">
        <v>5128</v>
      </c>
      <c r="B1662" s="23">
        <v>5128</v>
      </c>
      <c r="C1662" s="3">
        <v>41249</v>
      </c>
      <c r="D1662" s="3">
        <v>41390</v>
      </c>
      <c r="E1662" s="23" t="s">
        <v>1321</v>
      </c>
      <c r="F1662" s="23" t="s">
        <v>14269</v>
      </c>
      <c r="G1662" s="23" t="s">
        <v>17894</v>
      </c>
      <c r="H1662" s="23" t="s">
        <v>17895</v>
      </c>
      <c r="I1662" s="23">
        <v>41390</v>
      </c>
      <c r="J1662" s="23" t="s">
        <v>13628</v>
      </c>
      <c r="K1662" s="23" t="s">
        <v>13629</v>
      </c>
      <c r="L1662" s="23" t="s">
        <v>13630</v>
      </c>
      <c r="M1662" s="23" t="s">
        <v>13631</v>
      </c>
      <c r="N1662" s="23" t="s">
        <v>17896</v>
      </c>
      <c r="O1662" s="23" t="s">
        <v>12178</v>
      </c>
      <c r="P1662" s="23">
        <v>41393</v>
      </c>
      <c r="Q1662" s="37" t="s">
        <v>15014</v>
      </c>
      <c r="R1662" s="23" t="s">
        <v>17897</v>
      </c>
      <c r="S1662" s="23" t="s">
        <v>13632</v>
      </c>
      <c r="T1662" t="s">
        <v>15024</v>
      </c>
      <c r="U1662" s="23" t="s">
        <v>17898</v>
      </c>
      <c r="V1662" s="237">
        <v>15</v>
      </c>
      <c r="W1662" s="23">
        <v>42</v>
      </c>
      <c r="X1662" s="23">
        <v>18</v>
      </c>
      <c r="Y1662" s="23">
        <v>44</v>
      </c>
      <c r="Z1662" s="23">
        <v>1</v>
      </c>
      <c r="AA1662" s="23">
        <v>52</v>
      </c>
      <c r="AC1662" s="26" t="str">
        <f t="shared" si="50"/>
        <v>15º42'18''</v>
      </c>
      <c r="AD1662" s="26" t="str">
        <f t="shared" si="51"/>
        <v>44º1'52''</v>
      </c>
    </row>
    <row r="1663" spans="1:30" s="238" customFormat="1" ht="18" customHeight="1">
      <c r="A1663" s="238">
        <v>5875</v>
      </c>
      <c r="B1663" s="238">
        <v>5875</v>
      </c>
      <c r="C1663" s="239">
        <v>41278</v>
      </c>
      <c r="D1663" s="238">
        <v>41323</v>
      </c>
      <c r="E1663" s="238" t="s">
        <v>1321</v>
      </c>
      <c r="F1663" s="238" t="s">
        <v>1555</v>
      </c>
      <c r="G1663" s="238" t="s">
        <v>1546</v>
      </c>
      <c r="H1663" s="238" t="s">
        <v>14808</v>
      </c>
      <c r="I1663" s="238">
        <v>41302</v>
      </c>
      <c r="J1663" s="238" t="s">
        <v>13817</v>
      </c>
      <c r="K1663" s="238" t="s">
        <v>13818</v>
      </c>
      <c r="L1663" s="238" t="s">
        <v>13819</v>
      </c>
      <c r="M1663" s="238" t="s">
        <v>13820</v>
      </c>
      <c r="N1663" s="238" t="s">
        <v>14809</v>
      </c>
      <c r="O1663" s="238" t="s">
        <v>6727</v>
      </c>
      <c r="P1663" s="238">
        <v>41302</v>
      </c>
      <c r="Q1663" s="238" t="s">
        <v>13821</v>
      </c>
      <c r="R1663" s="238" t="s">
        <v>11858</v>
      </c>
      <c r="S1663" s="238" t="s">
        <v>11859</v>
      </c>
      <c r="T1663" s="238" t="s">
        <v>4074</v>
      </c>
      <c r="U1663" s="238" t="s">
        <v>15216</v>
      </c>
      <c r="V1663" s="240">
        <v>19</v>
      </c>
      <c r="W1663" s="238">
        <v>49</v>
      </c>
      <c r="X1663" s="238">
        <v>78</v>
      </c>
      <c r="Y1663" s="238">
        <v>43</v>
      </c>
      <c r="Z1663" s="238">
        <v>59</v>
      </c>
      <c r="AA1663" s="238">
        <v>25</v>
      </c>
      <c r="AC1663" s="26" t="str">
        <f t="shared" si="50"/>
        <v>19º49'78''</v>
      </c>
      <c r="AD1663" s="26" t="str">
        <f t="shared" si="51"/>
        <v>43º59'25''</v>
      </c>
    </row>
    <row r="1664" spans="1:30" ht="18" customHeight="1">
      <c r="A1664">
        <v>6539</v>
      </c>
      <c r="B1664">
        <v>6539</v>
      </c>
      <c r="C1664" s="3">
        <v>41366</v>
      </c>
      <c r="D1664">
        <v>41411</v>
      </c>
      <c r="E1664" t="s">
        <v>1321</v>
      </c>
      <c r="F1664" t="s">
        <v>14269</v>
      </c>
      <c r="G1664" t="s">
        <v>13930</v>
      </c>
      <c r="H1664" s="23" t="s">
        <v>17776</v>
      </c>
      <c r="I1664" s="23">
        <v>41386</v>
      </c>
      <c r="J1664" t="s">
        <v>16278</v>
      </c>
      <c r="K1664" t="s">
        <v>16279</v>
      </c>
      <c r="L1664" t="s">
        <v>16280</v>
      </c>
      <c r="M1664" t="s">
        <v>16281</v>
      </c>
      <c r="N1664" s="23" t="s">
        <v>17777</v>
      </c>
      <c r="O1664" s="23" t="s">
        <v>12144</v>
      </c>
      <c r="P1664" s="23">
        <v>41386</v>
      </c>
      <c r="Q1664" s="37" t="s">
        <v>458</v>
      </c>
      <c r="R1664" s="23" t="s">
        <v>17778</v>
      </c>
      <c r="S1664" t="s">
        <v>17281</v>
      </c>
      <c r="T1664" t="s">
        <v>15024</v>
      </c>
      <c r="U1664" s="23" t="s">
        <v>15116</v>
      </c>
      <c r="V1664" s="237">
        <v>18</v>
      </c>
      <c r="W1664" s="23">
        <v>44</v>
      </c>
      <c r="X1664" s="23">
        <v>72</v>
      </c>
      <c r="Y1664" s="23">
        <v>44</v>
      </c>
      <c r="Z1664" s="23">
        <v>25</v>
      </c>
      <c r="AA1664" s="23">
        <v>5</v>
      </c>
      <c r="AC1664" s="26" t="str">
        <f t="shared" si="50"/>
        <v>18º44'72''</v>
      </c>
      <c r="AD1664" s="26" t="str">
        <f t="shared" si="51"/>
        <v>44º25'5''</v>
      </c>
    </row>
    <row r="1665" spans="1:30" ht="18" customHeight="1">
      <c r="A1665">
        <v>6544</v>
      </c>
      <c r="B1665">
        <v>6544</v>
      </c>
      <c r="C1665" s="3">
        <v>41366</v>
      </c>
      <c r="D1665">
        <v>41411</v>
      </c>
      <c r="E1665" t="s">
        <v>1321</v>
      </c>
      <c r="F1665" t="s">
        <v>14269</v>
      </c>
      <c r="G1665" t="s">
        <v>14050</v>
      </c>
      <c r="H1665" s="23" t="s">
        <v>17282</v>
      </c>
      <c r="I1665" s="23">
        <v>41381</v>
      </c>
      <c r="J1665" t="s">
        <v>16282</v>
      </c>
      <c r="K1665" t="s">
        <v>16283</v>
      </c>
      <c r="L1665" t="s">
        <v>16284</v>
      </c>
      <c r="M1665" t="s">
        <v>16285</v>
      </c>
      <c r="N1665" s="23" t="s">
        <v>17283</v>
      </c>
      <c r="O1665" s="23" t="s">
        <v>13634</v>
      </c>
      <c r="P1665" s="23">
        <v>41382</v>
      </c>
      <c r="Q1665" s="37" t="s">
        <v>458</v>
      </c>
      <c r="R1665" s="23" t="s">
        <v>17284</v>
      </c>
      <c r="S1665" t="s">
        <v>17285</v>
      </c>
      <c r="T1665" t="s">
        <v>15024</v>
      </c>
      <c r="U1665" s="23" t="s">
        <v>17286</v>
      </c>
      <c r="V1665" s="237">
        <v>22</v>
      </c>
      <c r="W1665" s="23">
        <v>13</v>
      </c>
      <c r="X1665" s="23">
        <v>3</v>
      </c>
      <c r="Y1665" s="23">
        <v>45</v>
      </c>
      <c r="Z1665" s="23">
        <v>55</v>
      </c>
      <c r="AA1665" s="23">
        <v>1</v>
      </c>
      <c r="AC1665" s="26" t="str">
        <f t="shared" si="50"/>
        <v>22º13'3''</v>
      </c>
      <c r="AD1665" s="26" t="str">
        <f t="shared" si="51"/>
        <v>45º55'1''</v>
      </c>
    </row>
    <row r="1666" spans="1:30" ht="18" customHeight="1">
      <c r="A1666">
        <v>6356</v>
      </c>
      <c r="B1666">
        <v>6356</v>
      </c>
      <c r="C1666" s="3">
        <v>41372</v>
      </c>
      <c r="D1666">
        <v>41417</v>
      </c>
      <c r="E1666" t="s">
        <v>1321</v>
      </c>
      <c r="F1666" t="s">
        <v>14269</v>
      </c>
      <c r="G1666" t="s">
        <v>13855</v>
      </c>
      <c r="H1666" s="23" t="s">
        <v>17287</v>
      </c>
      <c r="I1666" s="23">
        <v>41383</v>
      </c>
      <c r="J1666" t="s">
        <v>16286</v>
      </c>
      <c r="K1666" t="s">
        <v>16287</v>
      </c>
      <c r="L1666" t="s">
        <v>16288</v>
      </c>
      <c r="M1666" t="s">
        <v>16289</v>
      </c>
      <c r="N1666" s="23" t="s">
        <v>17779</v>
      </c>
      <c r="O1666" s="23" t="s">
        <v>12880</v>
      </c>
      <c r="P1666" s="23">
        <v>41386</v>
      </c>
      <c r="Q1666" s="37" t="s">
        <v>458</v>
      </c>
      <c r="R1666" s="23" t="s">
        <v>17288</v>
      </c>
      <c r="S1666" t="s">
        <v>16290</v>
      </c>
      <c r="T1666" t="s">
        <v>15024</v>
      </c>
      <c r="U1666" s="23" t="s">
        <v>15116</v>
      </c>
      <c r="V1666" s="237">
        <v>22</v>
      </c>
      <c r="W1666" s="23">
        <v>4</v>
      </c>
      <c r="X1666" s="23">
        <v>27</v>
      </c>
      <c r="Y1666" s="23">
        <v>46</v>
      </c>
      <c r="Z1666" s="23">
        <v>34</v>
      </c>
      <c r="AA1666" s="23">
        <v>95</v>
      </c>
      <c r="AC1666" s="26" t="str">
        <f t="shared" si="50"/>
        <v>22º4'27''</v>
      </c>
      <c r="AD1666" s="26" t="str">
        <f t="shared" si="51"/>
        <v>46º34'95''</v>
      </c>
    </row>
    <row r="1667" spans="1:30" ht="18" customHeight="1">
      <c r="A1667">
        <v>6354</v>
      </c>
      <c r="B1667">
        <v>6354</v>
      </c>
      <c r="C1667" s="3">
        <v>41372</v>
      </c>
      <c r="D1667">
        <v>41417</v>
      </c>
      <c r="E1667" t="s">
        <v>1321</v>
      </c>
      <c r="F1667" t="s">
        <v>14269</v>
      </c>
      <c r="G1667" t="s">
        <v>13855</v>
      </c>
      <c r="H1667" s="23" t="s">
        <v>17780</v>
      </c>
      <c r="I1667" s="23">
        <v>41383</v>
      </c>
      <c r="J1667" t="s">
        <v>16291</v>
      </c>
      <c r="K1667" t="s">
        <v>16292</v>
      </c>
      <c r="L1667" t="s">
        <v>16288</v>
      </c>
      <c r="M1667" t="s">
        <v>16293</v>
      </c>
      <c r="N1667" s="23" t="s">
        <v>17781</v>
      </c>
      <c r="O1667" s="23" t="s">
        <v>12806</v>
      </c>
      <c r="P1667" s="23">
        <v>41383</v>
      </c>
      <c r="Q1667" s="37" t="s">
        <v>458</v>
      </c>
      <c r="R1667" s="23" t="s">
        <v>17288</v>
      </c>
      <c r="S1667" t="s">
        <v>16294</v>
      </c>
      <c r="T1667" t="s">
        <v>15024</v>
      </c>
      <c r="U1667" s="23" t="s">
        <v>15116</v>
      </c>
      <c r="V1667" s="237">
        <v>22</v>
      </c>
      <c r="W1667" s="23">
        <v>5</v>
      </c>
      <c r="X1667" s="23">
        <v>37</v>
      </c>
      <c r="Y1667" s="23">
        <v>46</v>
      </c>
      <c r="Z1667" s="23">
        <v>34</v>
      </c>
      <c r="AA1667" s="23">
        <v>93</v>
      </c>
      <c r="AC1667" s="26" t="str">
        <f t="shared" ref="AC1667:AC1730" si="52">CONCATENATE(V1667,"º",W1667,"'",X1667,"''")</f>
        <v>22º5'37''</v>
      </c>
      <c r="AD1667" s="26" t="str">
        <f t="shared" ref="AD1667:AD1730" si="53">CONCATENATE(Y1667,"º",Z1667,"'",AA1667,"''")</f>
        <v>46º34'93''</v>
      </c>
    </row>
    <row r="1668" spans="1:30" ht="18" customHeight="1">
      <c r="A1668">
        <v>6353</v>
      </c>
      <c r="B1668">
        <v>6353</v>
      </c>
      <c r="C1668" s="3">
        <v>41372</v>
      </c>
      <c r="D1668">
        <v>41417</v>
      </c>
      <c r="E1668" t="s">
        <v>1321</v>
      </c>
      <c r="F1668" t="s">
        <v>14269</v>
      </c>
      <c r="G1668" t="s">
        <v>13855</v>
      </c>
      <c r="H1668" s="23" t="s">
        <v>17782</v>
      </c>
      <c r="I1668" s="23">
        <v>41386</v>
      </c>
      <c r="J1668" t="s">
        <v>16295</v>
      </c>
      <c r="K1668" t="s">
        <v>16296</v>
      </c>
      <c r="L1668" t="s">
        <v>16288</v>
      </c>
      <c r="M1668" t="s">
        <v>16297</v>
      </c>
      <c r="N1668" s="23" t="s">
        <v>17783</v>
      </c>
      <c r="O1668" s="23" t="s">
        <v>12880</v>
      </c>
      <c r="P1668" s="23">
        <v>41386</v>
      </c>
      <c r="Q1668" s="37" t="s">
        <v>458</v>
      </c>
      <c r="R1668" s="23" t="s">
        <v>17784</v>
      </c>
      <c r="S1668" t="s">
        <v>16298</v>
      </c>
      <c r="T1668" t="s">
        <v>15024</v>
      </c>
      <c r="U1668" s="23" t="s">
        <v>15116</v>
      </c>
      <c r="V1668" s="237">
        <v>22</v>
      </c>
      <c r="W1668" s="23">
        <v>4</v>
      </c>
      <c r="X1668" s="23">
        <v>85</v>
      </c>
      <c r="Y1668" s="23">
        <v>46</v>
      </c>
      <c r="Z1668" s="23">
        <v>34</v>
      </c>
      <c r="AA1668" s="23">
        <v>93</v>
      </c>
      <c r="AC1668" s="26" t="str">
        <f t="shared" si="52"/>
        <v>22º4'85''</v>
      </c>
      <c r="AD1668" s="26" t="str">
        <f t="shared" si="53"/>
        <v>46º34'93''</v>
      </c>
    </row>
    <row r="1669" spans="1:30" ht="18" customHeight="1">
      <c r="A1669">
        <v>6347</v>
      </c>
      <c r="B1669">
        <v>6347</v>
      </c>
      <c r="C1669" s="3">
        <v>41372</v>
      </c>
      <c r="D1669">
        <v>41417</v>
      </c>
      <c r="E1669" t="s">
        <v>1321</v>
      </c>
      <c r="F1669" t="s">
        <v>14269</v>
      </c>
      <c r="G1669" t="s">
        <v>13853</v>
      </c>
      <c r="H1669" s="23" t="s">
        <v>17848</v>
      </c>
      <c r="I1669" s="23">
        <v>41388</v>
      </c>
      <c r="J1669" t="s">
        <v>16299</v>
      </c>
      <c r="K1669" t="s">
        <v>16300</v>
      </c>
      <c r="L1669" t="s">
        <v>16301</v>
      </c>
      <c r="M1669" t="s">
        <v>16302</v>
      </c>
      <c r="N1669" s="23" t="s">
        <v>17849</v>
      </c>
      <c r="O1669" s="23" t="s">
        <v>12880</v>
      </c>
      <c r="P1669" s="23">
        <v>41388</v>
      </c>
      <c r="Q1669" s="37" t="s">
        <v>458</v>
      </c>
      <c r="R1669" s="23" t="s">
        <v>17850</v>
      </c>
      <c r="S1669" t="s">
        <v>16303</v>
      </c>
      <c r="T1669" t="s">
        <v>15024</v>
      </c>
      <c r="U1669" s="23" t="s">
        <v>15234</v>
      </c>
      <c r="V1669" s="237">
        <v>20</v>
      </c>
      <c r="W1669" s="23">
        <v>9</v>
      </c>
      <c r="X1669" s="23">
        <v>58</v>
      </c>
      <c r="Y1669" s="23">
        <v>43</v>
      </c>
      <c r="Z1669" s="23">
        <v>17</v>
      </c>
      <c r="AA1669" s="23">
        <v>90</v>
      </c>
      <c r="AC1669" s="26" t="str">
        <f t="shared" si="52"/>
        <v>20º9'58''</v>
      </c>
      <c r="AD1669" s="26" t="str">
        <f t="shared" si="53"/>
        <v>43º17'90''</v>
      </c>
    </row>
    <row r="1670" spans="1:30" ht="18" customHeight="1">
      <c r="A1670">
        <v>6345</v>
      </c>
      <c r="B1670">
        <v>6345</v>
      </c>
      <c r="C1670" s="3">
        <v>41372</v>
      </c>
      <c r="D1670">
        <v>41417</v>
      </c>
      <c r="E1670" t="s">
        <v>1321</v>
      </c>
      <c r="F1670" t="s">
        <v>14269</v>
      </c>
      <c r="G1670" t="s">
        <v>13853</v>
      </c>
      <c r="H1670" s="23" t="s">
        <v>17851</v>
      </c>
      <c r="I1670" s="23">
        <v>41388</v>
      </c>
      <c r="J1670" t="s">
        <v>16304</v>
      </c>
      <c r="K1670" t="s">
        <v>16305</v>
      </c>
      <c r="L1670" t="s">
        <v>16301</v>
      </c>
      <c r="M1670" t="s">
        <v>16302</v>
      </c>
      <c r="N1670" s="23" t="s">
        <v>17852</v>
      </c>
      <c r="O1670" s="23" t="s">
        <v>12961</v>
      </c>
      <c r="P1670" s="23">
        <v>41389</v>
      </c>
      <c r="Q1670" s="37" t="s">
        <v>458</v>
      </c>
      <c r="R1670" s="23" t="s">
        <v>17853</v>
      </c>
      <c r="S1670" t="s">
        <v>16306</v>
      </c>
      <c r="T1670" t="s">
        <v>15024</v>
      </c>
      <c r="U1670" s="23" t="s">
        <v>16028</v>
      </c>
      <c r="V1670" s="237">
        <v>20</v>
      </c>
      <c r="W1670" s="23">
        <v>1</v>
      </c>
      <c r="X1670" s="23">
        <v>29</v>
      </c>
      <c r="Y1670" s="23">
        <v>42</v>
      </c>
      <c r="Z1670" s="23">
        <v>59</v>
      </c>
      <c r="AA1670" s="23">
        <v>42</v>
      </c>
      <c r="AC1670" s="26" t="str">
        <f t="shared" si="52"/>
        <v>20º1'29''</v>
      </c>
      <c r="AD1670" s="26" t="str">
        <f t="shared" si="53"/>
        <v>42º59'42''</v>
      </c>
    </row>
    <row r="1671" spans="1:30" ht="18" customHeight="1">
      <c r="A1671">
        <v>6344</v>
      </c>
      <c r="B1671">
        <v>6344</v>
      </c>
      <c r="C1671" s="3">
        <v>41372</v>
      </c>
      <c r="D1671">
        <v>41417</v>
      </c>
      <c r="E1671" t="s">
        <v>1321</v>
      </c>
      <c r="F1671" t="s">
        <v>14269</v>
      </c>
      <c r="G1671" t="s">
        <v>13853</v>
      </c>
      <c r="H1671" s="23" t="s">
        <v>17854</v>
      </c>
      <c r="I1671" s="23">
        <v>41389</v>
      </c>
      <c r="J1671" t="s">
        <v>16307</v>
      </c>
      <c r="K1671" t="s">
        <v>16308</v>
      </c>
      <c r="L1671" t="s">
        <v>16301</v>
      </c>
      <c r="M1671" t="s">
        <v>16309</v>
      </c>
      <c r="N1671" s="23" t="s">
        <v>17899</v>
      </c>
      <c r="O1671" s="23" t="s">
        <v>12880</v>
      </c>
      <c r="P1671" s="23">
        <v>41389</v>
      </c>
      <c r="Q1671" s="37" t="s">
        <v>458</v>
      </c>
      <c r="R1671" s="23" t="s">
        <v>17855</v>
      </c>
      <c r="S1671" t="s">
        <v>16310</v>
      </c>
      <c r="T1671" t="s">
        <v>15024</v>
      </c>
      <c r="U1671" s="23" t="s">
        <v>15116</v>
      </c>
      <c r="V1671" s="237">
        <v>20</v>
      </c>
      <c r="W1671" s="23">
        <v>6</v>
      </c>
      <c r="X1671" s="23">
        <v>92</v>
      </c>
      <c r="Y1671" s="23">
        <v>43</v>
      </c>
      <c r="Z1671" s="23">
        <v>3</v>
      </c>
      <c r="AA1671" s="23">
        <v>98</v>
      </c>
      <c r="AC1671" s="26" t="str">
        <f t="shared" si="52"/>
        <v>20º6'92''</v>
      </c>
      <c r="AD1671" s="26" t="str">
        <f t="shared" si="53"/>
        <v>43º3'98''</v>
      </c>
    </row>
    <row r="1672" spans="1:30" ht="18" customHeight="1">
      <c r="A1672">
        <v>6343</v>
      </c>
      <c r="B1672">
        <v>6343</v>
      </c>
      <c r="C1672" s="3">
        <v>41372</v>
      </c>
      <c r="D1672">
        <v>41417</v>
      </c>
      <c r="E1672" t="s">
        <v>1321</v>
      </c>
      <c r="F1672" t="s">
        <v>14269</v>
      </c>
      <c r="G1672" t="s">
        <v>13853</v>
      </c>
      <c r="H1672" s="23" t="s">
        <v>17856</v>
      </c>
      <c r="I1672" s="23">
        <v>41389</v>
      </c>
      <c r="J1672" t="s">
        <v>16311</v>
      </c>
      <c r="K1672" t="s">
        <v>16312</v>
      </c>
      <c r="L1672" t="s">
        <v>16301</v>
      </c>
      <c r="M1672" t="s">
        <v>16309</v>
      </c>
      <c r="N1672" s="23" t="s">
        <v>17857</v>
      </c>
      <c r="O1672" s="23" t="s">
        <v>12961</v>
      </c>
      <c r="P1672" s="23">
        <v>41389</v>
      </c>
      <c r="Q1672" s="37" t="s">
        <v>458</v>
      </c>
      <c r="R1672" s="23" t="s">
        <v>17858</v>
      </c>
      <c r="S1672" t="s">
        <v>16313</v>
      </c>
      <c r="T1672" t="s">
        <v>15024</v>
      </c>
      <c r="U1672" s="23" t="s">
        <v>16028</v>
      </c>
      <c r="V1672" s="237">
        <v>20</v>
      </c>
      <c r="W1672" s="23">
        <v>6</v>
      </c>
      <c r="X1672" s="23">
        <v>48</v>
      </c>
      <c r="Y1672" s="23">
        <v>43</v>
      </c>
      <c r="Z1672" s="23">
        <v>6</v>
      </c>
      <c r="AA1672" s="23">
        <v>37</v>
      </c>
      <c r="AC1672" s="26" t="str">
        <f t="shared" si="52"/>
        <v>20º6'48''</v>
      </c>
      <c r="AD1672" s="26" t="str">
        <f t="shared" si="53"/>
        <v>43º6'37''</v>
      </c>
    </row>
    <row r="1673" spans="1:30" ht="18" customHeight="1">
      <c r="A1673">
        <v>6341</v>
      </c>
      <c r="B1673">
        <v>6341</v>
      </c>
      <c r="C1673" s="3">
        <v>41372</v>
      </c>
      <c r="D1673">
        <v>41417</v>
      </c>
      <c r="E1673" t="s">
        <v>1321</v>
      </c>
      <c r="F1673" t="s">
        <v>14269</v>
      </c>
      <c r="G1673" t="s">
        <v>13853</v>
      </c>
      <c r="H1673" s="23" t="s">
        <v>17859</v>
      </c>
      <c r="I1673" s="23">
        <v>41389</v>
      </c>
      <c r="J1673" t="s">
        <v>16314</v>
      </c>
      <c r="K1673" t="s">
        <v>16315</v>
      </c>
      <c r="L1673" t="s">
        <v>16301</v>
      </c>
      <c r="M1673" t="s">
        <v>16316</v>
      </c>
      <c r="N1673" s="23" t="s">
        <v>17860</v>
      </c>
      <c r="O1673" s="23" t="s">
        <v>12880</v>
      </c>
      <c r="P1673" s="23">
        <v>41389</v>
      </c>
      <c r="Q1673" s="37" t="s">
        <v>458</v>
      </c>
      <c r="R1673" s="23" t="s">
        <v>17861</v>
      </c>
      <c r="S1673" t="s">
        <v>16317</v>
      </c>
      <c r="T1673" t="s">
        <v>15024</v>
      </c>
      <c r="U1673" s="23" t="s">
        <v>15159</v>
      </c>
      <c r="V1673" s="237">
        <v>20</v>
      </c>
      <c r="W1673" s="23">
        <v>6</v>
      </c>
      <c r="X1673" s="23">
        <v>47</v>
      </c>
      <c r="Y1673" s="23">
        <v>43</v>
      </c>
      <c r="Z1673" s="23">
        <v>3</v>
      </c>
      <c r="AA1673" s="23">
        <v>20</v>
      </c>
      <c r="AC1673" s="26" t="str">
        <f t="shared" si="52"/>
        <v>20º6'47''</v>
      </c>
      <c r="AD1673" s="26" t="str">
        <f t="shared" si="53"/>
        <v>43º3'20''</v>
      </c>
    </row>
    <row r="1674" spans="1:30" ht="18" customHeight="1">
      <c r="A1674">
        <v>6357</v>
      </c>
      <c r="B1674">
        <v>6357</v>
      </c>
      <c r="C1674" s="3">
        <v>41372</v>
      </c>
      <c r="D1674">
        <v>41417</v>
      </c>
      <c r="E1674" t="s">
        <v>1321</v>
      </c>
      <c r="F1674" t="s">
        <v>14269</v>
      </c>
      <c r="G1674" t="s">
        <v>13869</v>
      </c>
      <c r="H1674" s="23" t="s">
        <v>17862</v>
      </c>
      <c r="I1674" s="23">
        <v>41388</v>
      </c>
      <c r="J1674" t="s">
        <v>16318</v>
      </c>
      <c r="K1674" t="s">
        <v>16319</v>
      </c>
      <c r="L1674" t="s">
        <v>16320</v>
      </c>
      <c r="M1674" t="s">
        <v>16321</v>
      </c>
      <c r="N1674" s="23" t="s">
        <v>17863</v>
      </c>
      <c r="O1674" s="23" t="s">
        <v>12178</v>
      </c>
      <c r="P1674" s="23">
        <v>41389</v>
      </c>
      <c r="Q1674" s="37" t="s">
        <v>458</v>
      </c>
      <c r="R1674" s="23" t="s">
        <v>17864</v>
      </c>
      <c r="S1674" t="s">
        <v>16322</v>
      </c>
      <c r="T1674" t="s">
        <v>15024</v>
      </c>
      <c r="U1674" s="23" t="s">
        <v>16157</v>
      </c>
      <c r="V1674" s="237">
        <v>17</v>
      </c>
      <c r="W1674" s="23">
        <v>7</v>
      </c>
      <c r="X1674" s="23">
        <v>0</v>
      </c>
      <c r="Y1674" s="23">
        <v>43</v>
      </c>
      <c r="Z1674" s="23">
        <v>48</v>
      </c>
      <c r="AA1674" s="23">
        <v>18</v>
      </c>
      <c r="AC1674" s="26" t="str">
        <f t="shared" si="52"/>
        <v>17º7'0''</v>
      </c>
      <c r="AD1674" s="26" t="str">
        <f t="shared" si="53"/>
        <v>43º48'18''</v>
      </c>
    </row>
    <row r="1675" spans="1:30" ht="18" customHeight="1">
      <c r="A1675">
        <v>6358</v>
      </c>
      <c r="B1675">
        <v>6358</v>
      </c>
      <c r="C1675" s="3">
        <v>41372</v>
      </c>
      <c r="D1675">
        <v>41429</v>
      </c>
      <c r="E1675" t="s">
        <v>1321</v>
      </c>
      <c r="F1675" t="s">
        <v>14269</v>
      </c>
      <c r="G1675" t="s">
        <v>13869</v>
      </c>
      <c r="H1675" s="23" t="s">
        <v>22101</v>
      </c>
      <c r="I1675" s="23">
        <v>41404</v>
      </c>
      <c r="J1675" t="s">
        <v>16323</v>
      </c>
      <c r="K1675" t="s">
        <v>21597</v>
      </c>
      <c r="L1675" t="s">
        <v>16320</v>
      </c>
      <c r="M1675" t="s">
        <v>16321</v>
      </c>
      <c r="N1675" s="23" t="s">
        <v>22102</v>
      </c>
      <c r="O1675" s="23" t="s">
        <v>12144</v>
      </c>
      <c r="P1675" s="23">
        <v>41404</v>
      </c>
      <c r="Q1675" s="37" t="s">
        <v>21598</v>
      </c>
      <c r="R1675" s="23" t="s">
        <v>22103</v>
      </c>
      <c r="S1675" t="s">
        <v>18546</v>
      </c>
      <c r="T1675" t="s">
        <v>15024</v>
      </c>
      <c r="U1675" s="23" t="s">
        <v>15234</v>
      </c>
      <c r="V1675" s="237">
        <v>17</v>
      </c>
      <c r="W1675" s="23">
        <v>6</v>
      </c>
      <c r="X1675" s="23">
        <v>52</v>
      </c>
      <c r="Y1675" s="23">
        <v>43</v>
      </c>
      <c r="Z1675" s="23">
        <v>48</v>
      </c>
      <c r="AA1675" s="23">
        <v>65</v>
      </c>
      <c r="AC1675" s="26" t="str">
        <f t="shared" si="52"/>
        <v>17º6'52''</v>
      </c>
      <c r="AD1675" s="26" t="str">
        <f t="shared" si="53"/>
        <v>43º48'65''</v>
      </c>
    </row>
    <row r="1676" spans="1:30" ht="18" customHeight="1">
      <c r="A1676">
        <v>6359</v>
      </c>
      <c r="B1676">
        <v>6359</v>
      </c>
      <c r="C1676" s="3">
        <v>41372</v>
      </c>
      <c r="D1676">
        <v>41417</v>
      </c>
      <c r="E1676" t="s">
        <v>1321</v>
      </c>
      <c r="F1676" t="s">
        <v>14269</v>
      </c>
      <c r="G1676" t="s">
        <v>13869</v>
      </c>
      <c r="H1676" s="23" t="s">
        <v>17865</v>
      </c>
      <c r="I1676" s="23">
        <v>41388</v>
      </c>
      <c r="J1676" t="s">
        <v>16324</v>
      </c>
      <c r="K1676" t="s">
        <v>16325</v>
      </c>
      <c r="L1676" t="s">
        <v>16320</v>
      </c>
      <c r="M1676" t="s">
        <v>16321</v>
      </c>
      <c r="N1676" s="23" t="s">
        <v>17866</v>
      </c>
      <c r="O1676" s="23" t="s">
        <v>12178</v>
      </c>
      <c r="P1676" s="23">
        <v>41388</v>
      </c>
      <c r="Q1676" s="37" t="s">
        <v>458</v>
      </c>
      <c r="R1676" s="23" t="s">
        <v>17867</v>
      </c>
      <c r="S1676" t="s">
        <v>16326</v>
      </c>
      <c r="T1676" t="s">
        <v>15024</v>
      </c>
      <c r="U1676" s="23" t="s">
        <v>15159</v>
      </c>
      <c r="V1676" s="237">
        <v>17</v>
      </c>
      <c r="W1676" s="23">
        <v>6</v>
      </c>
      <c r="X1676" s="23">
        <v>65</v>
      </c>
      <c r="Y1676" s="23">
        <v>43</v>
      </c>
      <c r="Z1676" s="23">
        <v>49</v>
      </c>
      <c r="AA1676" s="23">
        <v>53</v>
      </c>
      <c r="AC1676" s="26" t="str">
        <f t="shared" si="52"/>
        <v>17º6'65''</v>
      </c>
      <c r="AD1676" s="26" t="str">
        <f t="shared" si="53"/>
        <v>43º49'53''</v>
      </c>
    </row>
    <row r="1677" spans="1:30" ht="18" customHeight="1">
      <c r="A1677">
        <v>6370</v>
      </c>
      <c r="B1677">
        <v>6370</v>
      </c>
      <c r="C1677" s="3">
        <v>41372</v>
      </c>
      <c r="D1677">
        <v>41417</v>
      </c>
      <c r="E1677" t="s">
        <v>1321</v>
      </c>
      <c r="F1677" t="s">
        <v>14269</v>
      </c>
      <c r="G1677" t="s">
        <v>161</v>
      </c>
      <c r="H1677" s="23" t="s">
        <v>21876</v>
      </c>
      <c r="I1677" s="23">
        <v>41402</v>
      </c>
      <c r="J1677" t="s">
        <v>16327</v>
      </c>
      <c r="K1677" t="s">
        <v>16328</v>
      </c>
      <c r="L1677" t="s">
        <v>4261</v>
      </c>
      <c r="M1677" t="s">
        <v>16329</v>
      </c>
      <c r="N1677" s="23" t="s">
        <v>21877</v>
      </c>
      <c r="O1677" s="23" t="s">
        <v>12178</v>
      </c>
      <c r="P1677" s="23">
        <v>41402</v>
      </c>
      <c r="Q1677" s="37" t="s">
        <v>458</v>
      </c>
      <c r="R1677" s="23" t="s">
        <v>21878</v>
      </c>
      <c r="S1677" t="s">
        <v>16330</v>
      </c>
      <c r="T1677" t="s">
        <v>15024</v>
      </c>
      <c r="U1677" s="23" t="s">
        <v>15234</v>
      </c>
      <c r="V1677" s="237">
        <v>16</v>
      </c>
      <c r="W1677" s="23">
        <v>12</v>
      </c>
      <c r="X1677" s="23">
        <v>22</v>
      </c>
      <c r="Y1677" s="23">
        <v>44</v>
      </c>
      <c r="Z1677" s="23">
        <v>25</v>
      </c>
      <c r="AA1677" s="23">
        <v>72</v>
      </c>
      <c r="AC1677" s="26" t="str">
        <f t="shared" si="52"/>
        <v>16º12'22''</v>
      </c>
      <c r="AD1677" s="26" t="str">
        <f t="shared" si="53"/>
        <v>44º25'72''</v>
      </c>
    </row>
    <row r="1678" spans="1:30" ht="18" customHeight="1">
      <c r="A1678">
        <v>6371</v>
      </c>
      <c r="B1678">
        <v>6371</v>
      </c>
      <c r="C1678" s="3">
        <v>41372</v>
      </c>
      <c r="D1678">
        <v>41417</v>
      </c>
      <c r="E1678" t="s">
        <v>1321</v>
      </c>
      <c r="F1678" t="s">
        <v>14269</v>
      </c>
      <c r="G1678" t="s">
        <v>161</v>
      </c>
      <c r="H1678" s="23" t="s">
        <v>21879</v>
      </c>
      <c r="I1678" s="23">
        <v>41402</v>
      </c>
      <c r="J1678" t="s">
        <v>16331</v>
      </c>
      <c r="K1678" t="s">
        <v>16332</v>
      </c>
      <c r="L1678" t="s">
        <v>4261</v>
      </c>
      <c r="M1678" t="s">
        <v>16333</v>
      </c>
      <c r="N1678" s="23" t="s">
        <v>21880</v>
      </c>
      <c r="O1678" s="23" t="s">
        <v>12144</v>
      </c>
      <c r="P1678" s="23">
        <v>41402</v>
      </c>
      <c r="Q1678" s="37" t="s">
        <v>458</v>
      </c>
      <c r="R1678" s="23" t="s">
        <v>21881</v>
      </c>
      <c r="S1678" t="s">
        <v>16334</v>
      </c>
      <c r="T1678" t="s">
        <v>15024</v>
      </c>
      <c r="U1678" s="23" t="s">
        <v>15116</v>
      </c>
      <c r="V1678" s="237">
        <v>16</v>
      </c>
      <c r="W1678" s="23">
        <v>12</v>
      </c>
      <c r="X1678" s="23">
        <v>72</v>
      </c>
      <c r="Y1678" s="23">
        <v>44</v>
      </c>
      <c r="Z1678" s="23">
        <v>26</v>
      </c>
      <c r="AA1678" s="23">
        <v>8</v>
      </c>
      <c r="AC1678" s="26" t="str">
        <f t="shared" si="52"/>
        <v>16º12'72''</v>
      </c>
      <c r="AD1678" s="26" t="str">
        <f t="shared" si="53"/>
        <v>44º26'8''</v>
      </c>
    </row>
    <row r="1679" spans="1:30" ht="18" customHeight="1">
      <c r="A1679">
        <v>6373</v>
      </c>
      <c r="B1679">
        <v>6373</v>
      </c>
      <c r="C1679" s="3">
        <v>41372</v>
      </c>
      <c r="D1679">
        <v>41417</v>
      </c>
      <c r="E1679" t="s">
        <v>1321</v>
      </c>
      <c r="F1679" t="s">
        <v>14269</v>
      </c>
      <c r="G1679" t="s">
        <v>161</v>
      </c>
      <c r="H1679" s="23" t="s">
        <v>22075</v>
      </c>
      <c r="I1679" s="23">
        <v>41403</v>
      </c>
      <c r="J1679" t="s">
        <v>16335</v>
      </c>
      <c r="K1679" t="s">
        <v>16336</v>
      </c>
      <c r="L1679" t="s">
        <v>4261</v>
      </c>
      <c r="M1679" t="s">
        <v>16337</v>
      </c>
      <c r="N1679" s="23" t="s">
        <v>22076</v>
      </c>
      <c r="O1679" s="23" t="s">
        <v>12178</v>
      </c>
      <c r="P1679" s="23">
        <v>41403</v>
      </c>
      <c r="Q1679" s="37" t="s">
        <v>458</v>
      </c>
      <c r="R1679" s="23" t="s">
        <v>22077</v>
      </c>
      <c r="S1679" t="s">
        <v>16338</v>
      </c>
      <c r="T1679" t="s">
        <v>15024</v>
      </c>
      <c r="U1679" s="23" t="s">
        <v>15234</v>
      </c>
      <c r="V1679" s="237">
        <v>16</v>
      </c>
      <c r="W1679" s="23">
        <v>22</v>
      </c>
      <c r="X1679" s="23">
        <v>27</v>
      </c>
      <c r="Y1679" s="23">
        <v>44</v>
      </c>
      <c r="Z1679" s="23">
        <v>43</v>
      </c>
      <c r="AA1679" s="23">
        <v>40</v>
      </c>
      <c r="AC1679" s="26" t="str">
        <f t="shared" si="52"/>
        <v>16º22'27''</v>
      </c>
      <c r="AD1679" s="26" t="str">
        <f t="shared" si="53"/>
        <v>44º43'40''</v>
      </c>
    </row>
    <row r="1680" spans="1:30" ht="18" customHeight="1">
      <c r="A1680">
        <v>6319</v>
      </c>
      <c r="B1680">
        <v>6319</v>
      </c>
      <c r="C1680" s="3">
        <v>41372</v>
      </c>
      <c r="D1680">
        <v>41417</v>
      </c>
      <c r="E1680" t="s">
        <v>1321</v>
      </c>
      <c r="F1680" t="s">
        <v>14269</v>
      </c>
      <c r="G1680" t="s">
        <v>13844</v>
      </c>
      <c r="H1680" s="23" t="s">
        <v>17785</v>
      </c>
      <c r="I1680" s="23">
        <v>41386</v>
      </c>
      <c r="J1680" t="s">
        <v>16339</v>
      </c>
      <c r="K1680" t="s">
        <v>16340</v>
      </c>
      <c r="L1680" t="s">
        <v>16341</v>
      </c>
      <c r="M1680" t="s">
        <v>16342</v>
      </c>
      <c r="N1680" s="23" t="s">
        <v>17786</v>
      </c>
      <c r="O1680" s="23" t="s">
        <v>12144</v>
      </c>
      <c r="P1680" s="23">
        <v>41386</v>
      </c>
      <c r="Q1680" s="37" t="s">
        <v>458</v>
      </c>
      <c r="R1680" s="23" t="s">
        <v>17787</v>
      </c>
      <c r="S1680" t="s">
        <v>16343</v>
      </c>
      <c r="T1680" t="s">
        <v>15024</v>
      </c>
      <c r="U1680" s="23" t="s">
        <v>15116</v>
      </c>
      <c r="V1680" s="237">
        <v>19</v>
      </c>
      <c r="W1680" s="23">
        <v>10</v>
      </c>
      <c r="X1680" s="23">
        <v>28</v>
      </c>
      <c r="Y1680" s="23">
        <v>45</v>
      </c>
      <c r="Z1680" s="23">
        <v>26</v>
      </c>
      <c r="AA1680" s="23">
        <v>18</v>
      </c>
      <c r="AC1680" s="26" t="str">
        <f t="shared" si="52"/>
        <v>19º10'28''</v>
      </c>
      <c r="AD1680" s="26" t="str">
        <f t="shared" si="53"/>
        <v>45º26'18''</v>
      </c>
    </row>
    <row r="1681" spans="1:30" ht="18" customHeight="1">
      <c r="A1681">
        <v>6320</v>
      </c>
      <c r="B1681">
        <v>6320</v>
      </c>
      <c r="C1681" s="3">
        <v>41372</v>
      </c>
      <c r="D1681">
        <v>41417</v>
      </c>
      <c r="E1681" t="s">
        <v>1321</v>
      </c>
      <c r="F1681" t="s">
        <v>14269</v>
      </c>
      <c r="G1681" t="s">
        <v>13844</v>
      </c>
      <c r="H1681" s="23" t="s">
        <v>17788</v>
      </c>
      <c r="I1681" s="23">
        <v>41386</v>
      </c>
      <c r="J1681" t="s">
        <v>16339</v>
      </c>
      <c r="K1681" t="s">
        <v>16344</v>
      </c>
      <c r="L1681" t="s">
        <v>16341</v>
      </c>
      <c r="M1681" t="s">
        <v>16342</v>
      </c>
      <c r="N1681" s="23" t="s">
        <v>17789</v>
      </c>
      <c r="O1681" s="23" t="s">
        <v>12144</v>
      </c>
      <c r="P1681" s="23">
        <v>41386</v>
      </c>
      <c r="Q1681" s="37" t="s">
        <v>458</v>
      </c>
      <c r="R1681" s="23" t="s">
        <v>11278</v>
      </c>
      <c r="S1681" t="s">
        <v>16345</v>
      </c>
      <c r="T1681" t="s">
        <v>15024</v>
      </c>
      <c r="U1681" s="23" t="s">
        <v>15116</v>
      </c>
      <c r="V1681" s="237">
        <v>19</v>
      </c>
      <c r="W1681" s="23">
        <v>8</v>
      </c>
      <c r="X1681" s="23">
        <v>93</v>
      </c>
      <c r="Y1681" s="23">
        <v>45</v>
      </c>
      <c r="Z1681" s="23">
        <v>27</v>
      </c>
      <c r="AA1681" s="23">
        <v>62</v>
      </c>
      <c r="AC1681" s="26" t="str">
        <f t="shared" si="52"/>
        <v>19º8'93''</v>
      </c>
      <c r="AD1681" s="26" t="str">
        <f t="shared" si="53"/>
        <v>45º27'62''</v>
      </c>
    </row>
    <row r="1682" spans="1:30" ht="18" customHeight="1">
      <c r="A1682">
        <v>6322</v>
      </c>
      <c r="B1682">
        <v>6322</v>
      </c>
      <c r="C1682" s="3">
        <v>41372</v>
      </c>
      <c r="D1682">
        <v>41417</v>
      </c>
      <c r="E1682" t="s">
        <v>1330</v>
      </c>
      <c r="F1682" t="s">
        <v>14269</v>
      </c>
      <c r="G1682" t="s">
        <v>13844</v>
      </c>
      <c r="H1682" s="23" t="s">
        <v>458</v>
      </c>
      <c r="I1682" s="23" t="s">
        <v>458</v>
      </c>
      <c r="J1682" t="s">
        <v>16339</v>
      </c>
      <c r="K1682" t="s">
        <v>16346</v>
      </c>
      <c r="L1682" t="s">
        <v>16341</v>
      </c>
      <c r="M1682" t="s">
        <v>16342</v>
      </c>
      <c r="N1682" s="23" t="s">
        <v>458</v>
      </c>
      <c r="O1682" s="23" t="s">
        <v>458</v>
      </c>
      <c r="P1682" s="23" t="s">
        <v>458</v>
      </c>
      <c r="Q1682" s="37" t="s">
        <v>17900</v>
      </c>
      <c r="R1682" s="23" t="s">
        <v>458</v>
      </c>
      <c r="S1682" t="s">
        <v>16347</v>
      </c>
      <c r="T1682" t="s">
        <v>15024</v>
      </c>
      <c r="U1682" s="23" t="s">
        <v>458</v>
      </c>
      <c r="V1682" s="237" t="s">
        <v>458</v>
      </c>
      <c r="W1682" s="23" t="s">
        <v>458</v>
      </c>
      <c r="X1682" s="23" t="s">
        <v>458</v>
      </c>
      <c r="Y1682" s="23" t="s">
        <v>458</v>
      </c>
      <c r="Z1682" s="23" t="s">
        <v>458</v>
      </c>
      <c r="AA1682" s="23" t="s">
        <v>458</v>
      </c>
      <c r="AC1682" s="26" t="str">
        <f t="shared" si="52"/>
        <v>-º-'-''</v>
      </c>
      <c r="AD1682" s="26" t="str">
        <f t="shared" si="53"/>
        <v>-º-'-''</v>
      </c>
    </row>
    <row r="1683" spans="1:30" ht="18" customHeight="1">
      <c r="A1683">
        <v>6324</v>
      </c>
      <c r="B1683">
        <v>6324</v>
      </c>
      <c r="C1683" s="3">
        <v>41372</v>
      </c>
      <c r="D1683">
        <v>41417</v>
      </c>
      <c r="E1683" t="s">
        <v>1321</v>
      </c>
      <c r="F1683" t="s">
        <v>14269</v>
      </c>
      <c r="G1683" t="s">
        <v>13844</v>
      </c>
      <c r="H1683" s="23" t="s">
        <v>17790</v>
      </c>
      <c r="I1683" s="23">
        <v>41383</v>
      </c>
      <c r="J1683" t="s">
        <v>16339</v>
      </c>
      <c r="K1683" t="s">
        <v>16348</v>
      </c>
      <c r="L1683" t="s">
        <v>16341</v>
      </c>
      <c r="M1683" t="s">
        <v>16342</v>
      </c>
      <c r="N1683" s="23" t="s">
        <v>17791</v>
      </c>
      <c r="O1683" s="23" t="s">
        <v>12178</v>
      </c>
      <c r="P1683" s="23">
        <v>41383</v>
      </c>
      <c r="Q1683" s="37" t="s">
        <v>458</v>
      </c>
      <c r="R1683" s="23" t="s">
        <v>17792</v>
      </c>
      <c r="S1683" t="s">
        <v>16349</v>
      </c>
      <c r="T1683" t="s">
        <v>15024</v>
      </c>
      <c r="U1683" s="23" t="s">
        <v>17793</v>
      </c>
      <c r="V1683" s="237">
        <v>19</v>
      </c>
      <c r="W1683" s="23">
        <v>9</v>
      </c>
      <c r="X1683" s="23">
        <v>17</v>
      </c>
      <c r="Y1683" s="23">
        <v>45</v>
      </c>
      <c r="Z1683" s="23">
        <v>27</v>
      </c>
      <c r="AA1683" s="23">
        <v>7</v>
      </c>
      <c r="AC1683" s="26" t="str">
        <f t="shared" si="52"/>
        <v>19º9'17''</v>
      </c>
      <c r="AD1683" s="26" t="str">
        <f t="shared" si="53"/>
        <v>45º27'7''</v>
      </c>
    </row>
    <row r="1684" spans="1:30" ht="18" customHeight="1">
      <c r="A1684">
        <v>6150</v>
      </c>
      <c r="B1684">
        <v>6150</v>
      </c>
      <c r="C1684" s="3">
        <v>41372</v>
      </c>
      <c r="D1684">
        <v>41417</v>
      </c>
      <c r="E1684" t="s">
        <v>1469</v>
      </c>
      <c r="F1684" t="s">
        <v>14269</v>
      </c>
      <c r="G1684" t="s">
        <v>13846</v>
      </c>
      <c r="H1684" s="23" t="s">
        <v>458</v>
      </c>
      <c r="I1684" s="23" t="s">
        <v>458</v>
      </c>
      <c r="J1684" t="s">
        <v>16350</v>
      </c>
      <c r="K1684" t="s">
        <v>16351</v>
      </c>
      <c r="L1684" t="s">
        <v>16352</v>
      </c>
      <c r="M1684" t="s">
        <v>16353</v>
      </c>
      <c r="N1684" s="23" t="s">
        <v>458</v>
      </c>
      <c r="O1684" s="23" t="s">
        <v>458</v>
      </c>
      <c r="P1684" s="23" t="s">
        <v>458</v>
      </c>
      <c r="Q1684" s="37" t="s">
        <v>458</v>
      </c>
      <c r="R1684" s="23" t="s">
        <v>458</v>
      </c>
      <c r="S1684" t="s">
        <v>16354</v>
      </c>
      <c r="T1684" t="s">
        <v>15024</v>
      </c>
      <c r="U1684" s="23" t="s">
        <v>458</v>
      </c>
      <c r="V1684" s="237" t="s">
        <v>458</v>
      </c>
      <c r="W1684" s="23" t="s">
        <v>458</v>
      </c>
      <c r="X1684" s="23" t="s">
        <v>458</v>
      </c>
      <c r="Y1684" s="23" t="s">
        <v>458</v>
      </c>
      <c r="Z1684" s="23" t="s">
        <v>458</v>
      </c>
      <c r="AA1684" s="23" t="s">
        <v>458</v>
      </c>
      <c r="AC1684" s="26" t="str">
        <f t="shared" si="52"/>
        <v>-º-'-''</v>
      </c>
      <c r="AD1684" s="26" t="str">
        <f t="shared" si="53"/>
        <v>-º-'-''</v>
      </c>
    </row>
    <row r="1685" spans="1:30" ht="18" customHeight="1">
      <c r="A1685">
        <v>5931</v>
      </c>
      <c r="B1685">
        <v>5931</v>
      </c>
      <c r="C1685" s="3">
        <v>41372</v>
      </c>
      <c r="D1685">
        <v>41417</v>
      </c>
      <c r="E1685" t="s">
        <v>1321</v>
      </c>
      <c r="F1685" t="s">
        <v>14269</v>
      </c>
      <c r="G1685" t="s">
        <v>13858</v>
      </c>
      <c r="H1685" s="23" t="s">
        <v>18016</v>
      </c>
      <c r="I1685" s="23">
        <v>41396</v>
      </c>
      <c r="J1685" t="s">
        <v>16355</v>
      </c>
      <c r="K1685" t="s">
        <v>16356</v>
      </c>
      <c r="L1685" t="s">
        <v>16357</v>
      </c>
      <c r="M1685" t="s">
        <v>16358</v>
      </c>
      <c r="N1685" s="23" t="s">
        <v>18017</v>
      </c>
      <c r="O1685" s="23" t="s">
        <v>12178</v>
      </c>
      <c r="P1685" s="23">
        <v>41396</v>
      </c>
      <c r="Q1685" s="37" t="s">
        <v>458</v>
      </c>
      <c r="R1685" s="23" t="s">
        <v>18018</v>
      </c>
      <c r="S1685" t="s">
        <v>16359</v>
      </c>
      <c r="T1685" t="s">
        <v>15024</v>
      </c>
      <c r="U1685" s="23" t="s">
        <v>15234</v>
      </c>
      <c r="V1685" s="237">
        <v>20</v>
      </c>
      <c r="W1685" s="23">
        <v>17</v>
      </c>
      <c r="X1685" s="23">
        <v>25</v>
      </c>
      <c r="Y1685" s="23">
        <v>45</v>
      </c>
      <c r="Z1685" s="23">
        <v>32</v>
      </c>
      <c r="AA1685" s="23">
        <v>83</v>
      </c>
      <c r="AC1685" s="26" t="str">
        <f t="shared" si="52"/>
        <v>20º17'25''</v>
      </c>
      <c r="AD1685" s="26" t="str">
        <f t="shared" si="53"/>
        <v>45º32'83''</v>
      </c>
    </row>
    <row r="1686" spans="1:30" ht="18" customHeight="1">
      <c r="A1686">
        <v>5929</v>
      </c>
      <c r="B1686">
        <v>5929</v>
      </c>
      <c r="C1686" s="3">
        <v>41372</v>
      </c>
      <c r="D1686">
        <v>41417</v>
      </c>
      <c r="E1686" t="s">
        <v>1321</v>
      </c>
      <c r="F1686" t="s">
        <v>14269</v>
      </c>
      <c r="G1686" t="s">
        <v>13858</v>
      </c>
      <c r="H1686" s="23" t="s">
        <v>18019</v>
      </c>
      <c r="I1686" s="23">
        <v>41397</v>
      </c>
      <c r="J1686" t="s">
        <v>16360</v>
      </c>
      <c r="K1686" t="s">
        <v>16361</v>
      </c>
      <c r="L1686" t="s">
        <v>16357</v>
      </c>
      <c r="M1686" t="s">
        <v>16362</v>
      </c>
      <c r="N1686" s="23" t="s">
        <v>18020</v>
      </c>
      <c r="O1686" s="23" t="s">
        <v>12178</v>
      </c>
      <c r="P1686" s="23">
        <v>41397</v>
      </c>
      <c r="Q1686" s="37" t="s">
        <v>458</v>
      </c>
      <c r="R1686" s="23" t="s">
        <v>18021</v>
      </c>
      <c r="S1686" t="s">
        <v>16363</v>
      </c>
      <c r="T1686" t="s">
        <v>15024</v>
      </c>
      <c r="U1686" s="23" t="s">
        <v>16048</v>
      </c>
      <c r="V1686" s="237">
        <v>20</v>
      </c>
      <c r="W1686" s="23">
        <v>16</v>
      </c>
      <c r="X1686" s="23">
        <v>45</v>
      </c>
      <c r="Y1686" s="23">
        <v>45</v>
      </c>
      <c r="Z1686" s="23">
        <v>31</v>
      </c>
      <c r="AA1686" s="23">
        <v>47</v>
      </c>
      <c r="AC1686" s="26" t="str">
        <f t="shared" si="52"/>
        <v>20º16'45''</v>
      </c>
      <c r="AD1686" s="26" t="str">
        <f t="shared" si="53"/>
        <v>45º31'47''</v>
      </c>
    </row>
    <row r="1687" spans="1:30" ht="18" customHeight="1">
      <c r="A1687">
        <v>5928</v>
      </c>
      <c r="B1687">
        <v>5928</v>
      </c>
      <c r="C1687" s="3">
        <v>41372</v>
      </c>
      <c r="D1687">
        <v>41417</v>
      </c>
      <c r="E1687" t="s">
        <v>1321</v>
      </c>
      <c r="F1687" t="s">
        <v>14269</v>
      </c>
      <c r="G1687" t="s">
        <v>13858</v>
      </c>
      <c r="H1687" s="23" t="s">
        <v>17901</v>
      </c>
      <c r="I1687" s="23">
        <v>41393</v>
      </c>
      <c r="J1687" t="s">
        <v>16364</v>
      </c>
      <c r="K1687" t="s">
        <v>16365</v>
      </c>
      <c r="L1687" t="s">
        <v>16357</v>
      </c>
      <c r="M1687" t="s">
        <v>16366</v>
      </c>
      <c r="N1687" s="23" t="s">
        <v>17944</v>
      </c>
      <c r="O1687" s="23" t="s">
        <v>12178</v>
      </c>
      <c r="P1687" s="23">
        <v>41394</v>
      </c>
      <c r="Q1687" s="37" t="s">
        <v>458</v>
      </c>
      <c r="R1687" s="23" t="s">
        <v>17902</v>
      </c>
      <c r="S1687" t="s">
        <v>16367</v>
      </c>
      <c r="T1687" t="s">
        <v>15024</v>
      </c>
      <c r="U1687" s="23" t="s">
        <v>16028</v>
      </c>
      <c r="V1687" s="237">
        <v>20</v>
      </c>
      <c r="W1687" s="23">
        <v>18</v>
      </c>
      <c r="X1687" s="23">
        <v>41</v>
      </c>
      <c r="Y1687" s="23">
        <v>45</v>
      </c>
      <c r="Z1687" s="23">
        <v>32</v>
      </c>
      <c r="AA1687" s="23">
        <v>7</v>
      </c>
      <c r="AC1687" s="26" t="str">
        <f t="shared" si="52"/>
        <v>20º18'41''</v>
      </c>
      <c r="AD1687" s="26" t="str">
        <f t="shared" si="53"/>
        <v>45º32'7''</v>
      </c>
    </row>
    <row r="1688" spans="1:30" ht="18" customHeight="1">
      <c r="A1688">
        <v>5927</v>
      </c>
      <c r="B1688">
        <v>5927</v>
      </c>
      <c r="C1688" s="3">
        <v>41372</v>
      </c>
      <c r="D1688">
        <v>41417</v>
      </c>
      <c r="E1688" t="s">
        <v>1321</v>
      </c>
      <c r="F1688" t="s">
        <v>14269</v>
      </c>
      <c r="G1688" t="s">
        <v>13858</v>
      </c>
      <c r="H1688" s="23" t="s">
        <v>17945</v>
      </c>
      <c r="I1688" s="23">
        <v>41394</v>
      </c>
      <c r="J1688" t="s">
        <v>16368</v>
      </c>
      <c r="K1688" t="s">
        <v>16369</v>
      </c>
      <c r="L1688" t="s">
        <v>16357</v>
      </c>
      <c r="M1688" t="s">
        <v>16370</v>
      </c>
      <c r="N1688" s="23" t="s">
        <v>17946</v>
      </c>
      <c r="O1688" s="23" t="s">
        <v>12144</v>
      </c>
      <c r="P1688" s="23">
        <v>41394</v>
      </c>
      <c r="Q1688" s="37" t="s">
        <v>458</v>
      </c>
      <c r="R1688" s="23" t="s">
        <v>17947</v>
      </c>
      <c r="S1688" t="s">
        <v>16371</v>
      </c>
      <c r="T1688" t="s">
        <v>15024</v>
      </c>
      <c r="U1688" s="23" t="s">
        <v>15116</v>
      </c>
      <c r="V1688" s="237">
        <v>20</v>
      </c>
      <c r="W1688" s="23">
        <v>18</v>
      </c>
      <c r="X1688" s="23">
        <v>0</v>
      </c>
      <c r="Y1688" s="23">
        <v>45</v>
      </c>
      <c r="Z1688" s="23">
        <v>32</v>
      </c>
      <c r="AA1688" s="23">
        <v>82</v>
      </c>
      <c r="AC1688" s="26" t="str">
        <f t="shared" si="52"/>
        <v>20º18'0''</v>
      </c>
      <c r="AD1688" s="26" t="str">
        <f t="shared" si="53"/>
        <v>45º32'82''</v>
      </c>
    </row>
    <row r="1689" spans="1:30" ht="18" customHeight="1">
      <c r="A1689">
        <v>5926</v>
      </c>
      <c r="B1689">
        <v>5926</v>
      </c>
      <c r="C1689" s="3">
        <v>41372</v>
      </c>
      <c r="D1689">
        <v>41417</v>
      </c>
      <c r="E1689" t="s">
        <v>1321</v>
      </c>
      <c r="F1689" t="s">
        <v>14269</v>
      </c>
      <c r="G1689" t="s">
        <v>13858</v>
      </c>
      <c r="H1689" s="23" t="s">
        <v>17948</v>
      </c>
      <c r="I1689" s="23">
        <v>41394</v>
      </c>
      <c r="J1689" t="s">
        <v>16372</v>
      </c>
      <c r="K1689" t="s">
        <v>16373</v>
      </c>
      <c r="L1689" t="s">
        <v>16357</v>
      </c>
      <c r="M1689" t="s">
        <v>16374</v>
      </c>
      <c r="N1689" s="23" t="s">
        <v>17949</v>
      </c>
      <c r="O1689" s="23" t="s">
        <v>12178</v>
      </c>
      <c r="P1689" s="23">
        <v>41394</v>
      </c>
      <c r="Q1689" s="37" t="s">
        <v>458</v>
      </c>
      <c r="R1689" s="23" t="s">
        <v>17950</v>
      </c>
      <c r="S1689" t="s">
        <v>16375</v>
      </c>
      <c r="T1689" t="s">
        <v>15024</v>
      </c>
      <c r="U1689" s="23" t="s">
        <v>17951</v>
      </c>
      <c r="V1689" s="237">
        <v>20</v>
      </c>
      <c r="W1689" s="23">
        <v>17</v>
      </c>
      <c r="X1689" s="23">
        <v>54</v>
      </c>
      <c r="Y1689" s="23">
        <v>45</v>
      </c>
      <c r="Z1689" s="23">
        <v>32</v>
      </c>
      <c r="AA1689" s="23">
        <v>28</v>
      </c>
      <c r="AC1689" s="26" t="str">
        <f t="shared" si="52"/>
        <v>20º17'54''</v>
      </c>
      <c r="AD1689" s="26" t="str">
        <f t="shared" si="53"/>
        <v>45º32'28''</v>
      </c>
    </row>
    <row r="1690" spans="1:30" ht="18" customHeight="1">
      <c r="A1690">
        <v>5925</v>
      </c>
      <c r="B1690">
        <v>5925</v>
      </c>
      <c r="C1690" s="3">
        <v>41372</v>
      </c>
      <c r="D1690">
        <v>41417</v>
      </c>
      <c r="E1690" t="s">
        <v>1321</v>
      </c>
      <c r="F1690" t="s">
        <v>14269</v>
      </c>
      <c r="G1690" t="s">
        <v>13858</v>
      </c>
      <c r="H1690" s="23" t="s">
        <v>18352</v>
      </c>
      <c r="I1690" s="23">
        <v>41397</v>
      </c>
      <c r="J1690" t="s">
        <v>16376</v>
      </c>
      <c r="K1690" t="s">
        <v>16377</v>
      </c>
      <c r="L1690" t="s">
        <v>16357</v>
      </c>
      <c r="M1690" t="s">
        <v>16378</v>
      </c>
      <c r="N1690" s="23" t="s">
        <v>21599</v>
      </c>
      <c r="O1690" s="23" t="s">
        <v>12144</v>
      </c>
      <c r="P1690" s="23">
        <v>41400</v>
      </c>
      <c r="Q1690" s="37" t="s">
        <v>458</v>
      </c>
      <c r="R1690" s="23" t="s">
        <v>21600</v>
      </c>
      <c r="S1690" t="s">
        <v>16379</v>
      </c>
      <c r="T1690" t="s">
        <v>15024</v>
      </c>
      <c r="U1690" s="23" t="s">
        <v>15116</v>
      </c>
      <c r="V1690" s="237">
        <v>20</v>
      </c>
      <c r="W1690" s="23">
        <v>16</v>
      </c>
      <c r="X1690" s="23">
        <v>23</v>
      </c>
      <c r="Y1690" s="23">
        <v>45</v>
      </c>
      <c r="Z1690" s="23">
        <v>32</v>
      </c>
      <c r="AA1690" s="23">
        <v>52</v>
      </c>
      <c r="AC1690" s="26" t="str">
        <f t="shared" si="52"/>
        <v>20º16'23''</v>
      </c>
      <c r="AD1690" s="26" t="str">
        <f t="shared" si="53"/>
        <v>45º32'52''</v>
      </c>
    </row>
    <row r="1691" spans="1:30" ht="18" customHeight="1">
      <c r="A1691">
        <v>5924</v>
      </c>
      <c r="B1691">
        <v>5924</v>
      </c>
      <c r="C1691" s="3">
        <v>41372</v>
      </c>
      <c r="D1691">
        <v>41417</v>
      </c>
      <c r="E1691" t="s">
        <v>1321</v>
      </c>
      <c r="F1691" t="s">
        <v>14269</v>
      </c>
      <c r="G1691" t="s">
        <v>13858</v>
      </c>
      <c r="H1691" s="23" t="s">
        <v>18022</v>
      </c>
      <c r="I1691" s="23">
        <v>41396</v>
      </c>
      <c r="J1691" t="s">
        <v>16380</v>
      </c>
      <c r="K1691" t="s">
        <v>16381</v>
      </c>
      <c r="L1691" t="s">
        <v>16357</v>
      </c>
      <c r="M1691" t="s">
        <v>16382</v>
      </c>
      <c r="N1691" s="23" t="s">
        <v>18023</v>
      </c>
      <c r="O1691" s="23" t="s">
        <v>12144</v>
      </c>
      <c r="P1691" s="23">
        <v>41397</v>
      </c>
      <c r="Q1691" s="37" t="s">
        <v>458</v>
      </c>
      <c r="R1691" s="23" t="s">
        <v>18024</v>
      </c>
      <c r="S1691" t="s">
        <v>16383</v>
      </c>
      <c r="T1691" t="s">
        <v>15024</v>
      </c>
      <c r="U1691" s="23" t="s">
        <v>15116</v>
      </c>
      <c r="V1691" s="237">
        <v>20</v>
      </c>
      <c r="W1691" s="23">
        <v>17</v>
      </c>
      <c r="X1691" s="23">
        <v>32</v>
      </c>
      <c r="Y1691" s="23">
        <v>45</v>
      </c>
      <c r="Z1691" s="23">
        <v>33</v>
      </c>
      <c r="AA1691" s="23">
        <v>22</v>
      </c>
      <c r="AC1691" s="26" t="str">
        <f t="shared" si="52"/>
        <v>20º17'32''</v>
      </c>
      <c r="AD1691" s="26" t="str">
        <f t="shared" si="53"/>
        <v>45º33'22''</v>
      </c>
    </row>
    <row r="1692" spans="1:30" ht="18" customHeight="1">
      <c r="A1692">
        <v>5900</v>
      </c>
      <c r="B1692">
        <v>5900</v>
      </c>
      <c r="C1692" s="3">
        <v>41372</v>
      </c>
      <c r="D1692">
        <v>41417</v>
      </c>
      <c r="E1692" t="s">
        <v>1321</v>
      </c>
      <c r="F1692" t="s">
        <v>14269</v>
      </c>
      <c r="G1692" t="s">
        <v>164</v>
      </c>
      <c r="H1692" s="23" t="s">
        <v>17952</v>
      </c>
      <c r="I1692" s="23">
        <v>41394</v>
      </c>
      <c r="J1692" t="s">
        <v>16384</v>
      </c>
      <c r="K1692" t="s">
        <v>16385</v>
      </c>
      <c r="L1692" t="s">
        <v>4264</v>
      </c>
      <c r="M1692" t="s">
        <v>16386</v>
      </c>
      <c r="N1692" s="23" t="s">
        <v>18025</v>
      </c>
      <c r="O1692" s="23" t="s">
        <v>12806</v>
      </c>
      <c r="P1692" s="23">
        <v>41396</v>
      </c>
      <c r="Q1692" s="37" t="s">
        <v>458</v>
      </c>
      <c r="R1692" s="23" t="s">
        <v>17953</v>
      </c>
      <c r="S1692" t="s">
        <v>16387</v>
      </c>
      <c r="T1692" t="s">
        <v>15024</v>
      </c>
      <c r="U1692" s="23" t="s">
        <v>15155</v>
      </c>
      <c r="V1692" s="237">
        <v>17</v>
      </c>
      <c r="W1692" s="23">
        <v>29</v>
      </c>
      <c r="X1692" s="23">
        <v>10</v>
      </c>
      <c r="Y1692" s="23">
        <v>42</v>
      </c>
      <c r="Z1692" s="23">
        <v>34</v>
      </c>
      <c r="AA1692" s="23">
        <v>28</v>
      </c>
      <c r="AC1692" s="26" t="str">
        <f t="shared" si="52"/>
        <v>17º29'10''</v>
      </c>
      <c r="AD1692" s="26" t="str">
        <f t="shared" si="53"/>
        <v>42º34'28''</v>
      </c>
    </row>
    <row r="1693" spans="1:30" ht="18" customHeight="1">
      <c r="A1693">
        <v>5899</v>
      </c>
      <c r="B1693">
        <v>5899</v>
      </c>
      <c r="C1693" s="3">
        <v>41372</v>
      </c>
      <c r="D1693">
        <v>41417</v>
      </c>
      <c r="E1693" t="s">
        <v>1330</v>
      </c>
      <c r="F1693" t="s">
        <v>14269</v>
      </c>
      <c r="G1693" t="s">
        <v>164</v>
      </c>
      <c r="H1693" s="23" t="s">
        <v>17954</v>
      </c>
      <c r="I1693" s="23">
        <v>41394</v>
      </c>
      <c r="J1693" t="s">
        <v>16388</v>
      </c>
      <c r="K1693" t="s">
        <v>16389</v>
      </c>
      <c r="L1693" t="s">
        <v>4264</v>
      </c>
      <c r="M1693" t="s">
        <v>16390</v>
      </c>
      <c r="N1693" s="23" t="s">
        <v>458</v>
      </c>
      <c r="O1693" s="23" t="s">
        <v>458</v>
      </c>
      <c r="P1693" s="23" t="s">
        <v>458</v>
      </c>
      <c r="Q1693" s="37" t="s">
        <v>18026</v>
      </c>
      <c r="R1693" s="23" t="s">
        <v>17955</v>
      </c>
      <c r="S1693" t="s">
        <v>16391</v>
      </c>
      <c r="T1693" t="s">
        <v>15024</v>
      </c>
      <c r="U1693" s="23" t="s">
        <v>458</v>
      </c>
      <c r="V1693" s="237" t="s">
        <v>458</v>
      </c>
      <c r="W1693" s="23" t="s">
        <v>458</v>
      </c>
      <c r="X1693" s="23" t="s">
        <v>458</v>
      </c>
      <c r="Y1693" s="23" t="s">
        <v>458</v>
      </c>
      <c r="Z1693" s="23" t="s">
        <v>458</v>
      </c>
      <c r="AA1693" s="23" t="s">
        <v>458</v>
      </c>
      <c r="AC1693" s="26" t="str">
        <f t="shared" si="52"/>
        <v>-º-'-''</v>
      </c>
      <c r="AD1693" s="26" t="str">
        <f t="shared" si="53"/>
        <v>-º-'-''</v>
      </c>
    </row>
    <row r="1694" spans="1:30" ht="18" customHeight="1">
      <c r="A1694">
        <v>5897</v>
      </c>
      <c r="B1694">
        <v>5897</v>
      </c>
      <c r="C1694" s="3">
        <v>41372</v>
      </c>
      <c r="D1694">
        <v>41417</v>
      </c>
      <c r="E1694" t="s">
        <v>1321</v>
      </c>
      <c r="F1694" t="s">
        <v>14269</v>
      </c>
      <c r="G1694" t="s">
        <v>164</v>
      </c>
      <c r="H1694" s="23" t="s">
        <v>17956</v>
      </c>
      <c r="I1694" s="23">
        <v>41394</v>
      </c>
      <c r="J1694" t="s">
        <v>16392</v>
      </c>
      <c r="K1694" t="s">
        <v>16393</v>
      </c>
      <c r="L1694" t="s">
        <v>4264</v>
      </c>
      <c r="M1694" t="s">
        <v>16394</v>
      </c>
      <c r="N1694" s="23" t="s">
        <v>17957</v>
      </c>
      <c r="O1694" s="23" t="s">
        <v>12806</v>
      </c>
      <c r="P1694" s="23">
        <v>41394</v>
      </c>
      <c r="Q1694" s="37" t="s">
        <v>458</v>
      </c>
      <c r="R1694" s="23" t="s">
        <v>17955</v>
      </c>
      <c r="S1694" t="s">
        <v>16395</v>
      </c>
      <c r="T1694" t="s">
        <v>15024</v>
      </c>
      <c r="U1694" s="23" t="s">
        <v>15234</v>
      </c>
      <c r="V1694" s="237">
        <v>17</v>
      </c>
      <c r="W1694" s="23">
        <v>42</v>
      </c>
      <c r="X1694" s="23">
        <v>15</v>
      </c>
      <c r="Y1694" s="23">
        <v>42</v>
      </c>
      <c r="Z1694" s="23">
        <v>31</v>
      </c>
      <c r="AA1694" s="23">
        <v>23</v>
      </c>
      <c r="AC1694" s="26" t="str">
        <f t="shared" si="52"/>
        <v>17º42'15''</v>
      </c>
      <c r="AD1694" s="26" t="str">
        <f t="shared" si="53"/>
        <v>42º31'23''</v>
      </c>
    </row>
    <row r="1695" spans="1:30" ht="18" customHeight="1">
      <c r="A1695">
        <v>5896</v>
      </c>
      <c r="B1695">
        <v>5896</v>
      </c>
      <c r="C1695" s="3">
        <v>41372</v>
      </c>
      <c r="D1695">
        <v>41417</v>
      </c>
      <c r="E1695" t="s">
        <v>1321</v>
      </c>
      <c r="F1695" t="s">
        <v>14269</v>
      </c>
      <c r="G1695" t="s">
        <v>164</v>
      </c>
      <c r="H1695" s="23" t="s">
        <v>17903</v>
      </c>
      <c r="I1695" s="23">
        <v>41393</v>
      </c>
      <c r="J1695" t="s">
        <v>16396</v>
      </c>
      <c r="K1695" t="s">
        <v>16397</v>
      </c>
      <c r="L1695" t="s">
        <v>4264</v>
      </c>
      <c r="M1695" t="s">
        <v>17958</v>
      </c>
      <c r="N1695" s="23" t="s">
        <v>17959</v>
      </c>
      <c r="O1695" s="23" t="s">
        <v>12961</v>
      </c>
      <c r="P1695" s="23">
        <v>41394</v>
      </c>
      <c r="Q1695" s="37" t="s">
        <v>458</v>
      </c>
      <c r="R1695" s="23" t="s">
        <v>17904</v>
      </c>
      <c r="S1695" t="s">
        <v>16398</v>
      </c>
      <c r="T1695" t="s">
        <v>15024</v>
      </c>
      <c r="U1695" s="23" t="s">
        <v>16028</v>
      </c>
      <c r="V1695" s="237">
        <v>17</v>
      </c>
      <c r="W1695" s="23">
        <v>41</v>
      </c>
      <c r="X1695" s="23">
        <v>9</v>
      </c>
      <c r="Y1695" s="23">
        <v>42</v>
      </c>
      <c r="Z1695" s="23">
        <v>31</v>
      </c>
      <c r="AA1695" s="23">
        <v>26</v>
      </c>
      <c r="AC1695" s="26" t="str">
        <f t="shared" si="52"/>
        <v>17º41'9''</v>
      </c>
      <c r="AD1695" s="26" t="str">
        <f t="shared" si="53"/>
        <v>42º31'26''</v>
      </c>
    </row>
    <row r="1696" spans="1:30" ht="18" customHeight="1">
      <c r="A1696">
        <v>5895</v>
      </c>
      <c r="B1696">
        <v>5895</v>
      </c>
      <c r="C1696" s="3">
        <v>41372</v>
      </c>
      <c r="D1696">
        <v>41421</v>
      </c>
      <c r="E1696" t="s">
        <v>1385</v>
      </c>
      <c r="F1696" t="s">
        <v>14269</v>
      </c>
      <c r="G1696" t="s">
        <v>164</v>
      </c>
      <c r="H1696" s="23" t="s">
        <v>22104</v>
      </c>
      <c r="I1696" s="23">
        <v>41393</v>
      </c>
      <c r="J1696" t="s">
        <v>16399</v>
      </c>
      <c r="K1696" t="s">
        <v>21601</v>
      </c>
      <c r="L1696" t="s">
        <v>4264</v>
      </c>
      <c r="M1696" t="s">
        <v>21602</v>
      </c>
      <c r="N1696" s="23" t="s">
        <v>22105</v>
      </c>
      <c r="O1696" s="23" t="s">
        <v>12178</v>
      </c>
      <c r="P1696" s="23" t="s">
        <v>458</v>
      </c>
      <c r="Q1696" s="37" t="s">
        <v>21603</v>
      </c>
      <c r="R1696" s="23" t="s">
        <v>22106</v>
      </c>
      <c r="S1696" t="s">
        <v>16400</v>
      </c>
      <c r="T1696" t="s">
        <v>15024</v>
      </c>
      <c r="U1696" s="23" t="s">
        <v>16157</v>
      </c>
      <c r="V1696" s="237">
        <v>17</v>
      </c>
      <c r="W1696" s="23">
        <v>41</v>
      </c>
      <c r="X1696" s="23">
        <v>40</v>
      </c>
      <c r="Y1696" s="23">
        <v>42</v>
      </c>
      <c r="Z1696" s="23">
        <v>30</v>
      </c>
      <c r="AA1696" s="23">
        <v>37</v>
      </c>
      <c r="AC1696" s="26" t="str">
        <f t="shared" si="52"/>
        <v>17º41'40''</v>
      </c>
      <c r="AD1696" s="26" t="str">
        <f t="shared" si="53"/>
        <v>42º30'37''</v>
      </c>
    </row>
    <row r="1697" spans="1:30" ht="18" customHeight="1">
      <c r="A1697">
        <v>5894</v>
      </c>
      <c r="B1697">
        <v>5894</v>
      </c>
      <c r="C1697" s="3">
        <v>41372</v>
      </c>
      <c r="D1697">
        <v>41417</v>
      </c>
      <c r="E1697" t="s">
        <v>1321</v>
      </c>
      <c r="F1697" t="s">
        <v>14269</v>
      </c>
      <c r="G1697" t="s">
        <v>164</v>
      </c>
      <c r="H1697" s="23" t="s">
        <v>17960</v>
      </c>
      <c r="I1697" s="23">
        <v>41394</v>
      </c>
      <c r="J1697" t="s">
        <v>16401</v>
      </c>
      <c r="K1697" t="s">
        <v>16402</v>
      </c>
      <c r="L1697" t="s">
        <v>4264</v>
      </c>
      <c r="M1697" t="s">
        <v>16403</v>
      </c>
      <c r="N1697" s="23" t="s">
        <v>17961</v>
      </c>
      <c r="O1697" s="23" t="s">
        <v>12880</v>
      </c>
      <c r="P1697" s="23">
        <v>41400</v>
      </c>
      <c r="Q1697" s="37" t="s">
        <v>458</v>
      </c>
      <c r="R1697" s="23" t="s">
        <v>17962</v>
      </c>
      <c r="S1697" t="s">
        <v>16404</v>
      </c>
      <c r="T1697" t="s">
        <v>15024</v>
      </c>
      <c r="U1697" s="23" t="s">
        <v>15116</v>
      </c>
      <c r="V1697" s="237">
        <v>17</v>
      </c>
      <c r="W1697" s="23">
        <v>41</v>
      </c>
      <c r="X1697" s="23">
        <v>95</v>
      </c>
      <c r="Y1697" s="23">
        <v>42</v>
      </c>
      <c r="Z1697" s="23">
        <v>31</v>
      </c>
      <c r="AA1697" s="23">
        <v>37</v>
      </c>
      <c r="AC1697" s="26" t="str">
        <f t="shared" si="52"/>
        <v>17º41'95''</v>
      </c>
      <c r="AD1697" s="26" t="str">
        <f t="shared" si="53"/>
        <v>42º31'37''</v>
      </c>
    </row>
    <row r="1698" spans="1:30" ht="18" customHeight="1">
      <c r="A1698">
        <v>5892</v>
      </c>
      <c r="B1698">
        <v>5892</v>
      </c>
      <c r="C1698" s="3">
        <v>41372</v>
      </c>
      <c r="D1698">
        <v>41417</v>
      </c>
      <c r="E1698" t="s">
        <v>1321</v>
      </c>
      <c r="F1698" t="s">
        <v>14269</v>
      </c>
      <c r="G1698" t="s">
        <v>164</v>
      </c>
      <c r="H1698" s="23" t="s">
        <v>17905</v>
      </c>
      <c r="I1698" s="23">
        <v>41393</v>
      </c>
      <c r="J1698" t="s">
        <v>16405</v>
      </c>
      <c r="K1698" t="s">
        <v>16406</v>
      </c>
      <c r="L1698" t="s">
        <v>4264</v>
      </c>
      <c r="M1698" t="s">
        <v>16407</v>
      </c>
      <c r="N1698" s="23" t="s">
        <v>17906</v>
      </c>
      <c r="O1698" s="23" t="s">
        <v>12880</v>
      </c>
      <c r="P1698" s="23">
        <v>41394</v>
      </c>
      <c r="Q1698" s="37" t="s">
        <v>458</v>
      </c>
      <c r="R1698" s="23" t="s">
        <v>17907</v>
      </c>
      <c r="S1698" t="s">
        <v>16408</v>
      </c>
      <c r="T1698" t="s">
        <v>15024</v>
      </c>
      <c r="U1698" s="23" t="s">
        <v>15593</v>
      </c>
      <c r="V1698" s="237">
        <v>17</v>
      </c>
      <c r="W1698" s="23">
        <v>41</v>
      </c>
      <c r="X1698" s="23">
        <v>55</v>
      </c>
      <c r="Y1698" s="23">
        <v>42</v>
      </c>
      <c r="Z1698" s="23">
        <v>30</v>
      </c>
      <c r="AA1698" s="23">
        <v>85</v>
      </c>
      <c r="AC1698" s="26" t="str">
        <f t="shared" si="52"/>
        <v>17º41'55''</v>
      </c>
      <c r="AD1698" s="26" t="str">
        <f t="shared" si="53"/>
        <v>42º30'85''</v>
      </c>
    </row>
    <row r="1699" spans="1:30" ht="18" customHeight="1">
      <c r="A1699">
        <v>5860</v>
      </c>
      <c r="B1699">
        <v>5860</v>
      </c>
      <c r="C1699" s="3">
        <v>41372</v>
      </c>
      <c r="D1699">
        <v>41417</v>
      </c>
      <c r="E1699" t="s">
        <v>1321</v>
      </c>
      <c r="F1699" t="s">
        <v>14269</v>
      </c>
      <c r="G1699" t="s">
        <v>1757</v>
      </c>
      <c r="H1699" s="23" t="s">
        <v>22107</v>
      </c>
      <c r="I1699" s="23">
        <v>41404</v>
      </c>
      <c r="J1699" t="s">
        <v>16409</v>
      </c>
      <c r="K1699" t="s">
        <v>16410</v>
      </c>
      <c r="L1699" t="s">
        <v>4410</v>
      </c>
      <c r="M1699" t="s">
        <v>1759</v>
      </c>
      <c r="N1699" s="23" t="s">
        <v>22108</v>
      </c>
      <c r="O1699" s="23" t="s">
        <v>22109</v>
      </c>
      <c r="P1699" s="23">
        <v>41404</v>
      </c>
      <c r="Q1699" s="37" t="s">
        <v>458</v>
      </c>
      <c r="R1699" s="23" t="s">
        <v>22110</v>
      </c>
      <c r="S1699" t="s">
        <v>16411</v>
      </c>
      <c r="T1699" t="s">
        <v>15024</v>
      </c>
      <c r="U1699" s="23" t="s">
        <v>21916</v>
      </c>
      <c r="V1699" s="237">
        <v>19</v>
      </c>
      <c r="W1699" s="23">
        <v>56</v>
      </c>
      <c r="X1699" s="23">
        <v>90</v>
      </c>
      <c r="Y1699" s="23">
        <v>45</v>
      </c>
      <c r="Z1699" s="23">
        <v>9</v>
      </c>
      <c r="AA1699" s="23">
        <v>97</v>
      </c>
      <c r="AC1699" s="26" t="str">
        <f t="shared" si="52"/>
        <v>19º56'90''</v>
      </c>
      <c r="AD1699" s="26" t="str">
        <f t="shared" si="53"/>
        <v>45º9'97''</v>
      </c>
    </row>
    <row r="1700" spans="1:30" ht="18" customHeight="1">
      <c r="A1700">
        <v>5859</v>
      </c>
      <c r="B1700">
        <v>5859</v>
      </c>
      <c r="C1700" s="3">
        <v>41372</v>
      </c>
      <c r="D1700">
        <v>41417</v>
      </c>
      <c r="E1700" t="s">
        <v>1321</v>
      </c>
      <c r="F1700" t="s">
        <v>14269</v>
      </c>
      <c r="G1700" t="s">
        <v>1757</v>
      </c>
      <c r="H1700" s="23" t="s">
        <v>22078</v>
      </c>
      <c r="I1700" s="23">
        <v>41403</v>
      </c>
      <c r="J1700" t="s">
        <v>16412</v>
      </c>
      <c r="K1700" t="s">
        <v>16413</v>
      </c>
      <c r="L1700" t="s">
        <v>4410</v>
      </c>
      <c r="M1700" t="s">
        <v>1759</v>
      </c>
      <c r="N1700" s="23" t="s">
        <v>22111</v>
      </c>
      <c r="O1700" s="23" t="s">
        <v>15547</v>
      </c>
      <c r="P1700" s="23">
        <v>41404</v>
      </c>
      <c r="Q1700" s="37" t="s">
        <v>458</v>
      </c>
      <c r="R1700" s="23" t="s">
        <v>22079</v>
      </c>
      <c r="S1700" t="s">
        <v>16414</v>
      </c>
      <c r="T1700" t="s">
        <v>15024</v>
      </c>
      <c r="U1700" s="23" t="s">
        <v>17898</v>
      </c>
      <c r="V1700" s="237">
        <v>19</v>
      </c>
      <c r="W1700" s="23">
        <v>56</v>
      </c>
      <c r="X1700" s="23">
        <v>57</v>
      </c>
      <c r="Y1700" s="23">
        <v>45</v>
      </c>
      <c r="Z1700" s="23">
        <v>9</v>
      </c>
      <c r="AA1700" s="23">
        <v>55</v>
      </c>
      <c r="AC1700" s="26" t="str">
        <f t="shared" si="52"/>
        <v>19º56'57''</v>
      </c>
      <c r="AD1700" s="26" t="str">
        <f t="shared" si="53"/>
        <v>45º9'55''</v>
      </c>
    </row>
    <row r="1701" spans="1:30" ht="18" customHeight="1">
      <c r="A1701">
        <v>5861</v>
      </c>
      <c r="B1701">
        <v>5861</v>
      </c>
      <c r="C1701" s="3">
        <v>41372</v>
      </c>
      <c r="D1701">
        <v>41417</v>
      </c>
      <c r="E1701" t="s">
        <v>1321</v>
      </c>
      <c r="F1701" t="s">
        <v>14269</v>
      </c>
      <c r="G1701" t="s">
        <v>1757</v>
      </c>
      <c r="H1701" s="23" t="s">
        <v>22080</v>
      </c>
      <c r="I1701" s="23">
        <v>41403</v>
      </c>
      <c r="J1701" t="s">
        <v>16415</v>
      </c>
      <c r="K1701" t="s">
        <v>16416</v>
      </c>
      <c r="L1701" t="s">
        <v>16417</v>
      </c>
      <c r="M1701" t="s">
        <v>16418</v>
      </c>
      <c r="N1701" s="23" t="s">
        <v>22112</v>
      </c>
      <c r="O1701" s="23" t="s">
        <v>15547</v>
      </c>
      <c r="P1701" s="23">
        <v>41404</v>
      </c>
      <c r="Q1701" s="37" t="s">
        <v>458</v>
      </c>
      <c r="R1701" s="23" t="s">
        <v>22081</v>
      </c>
      <c r="S1701" t="s">
        <v>16419</v>
      </c>
      <c r="T1701" t="s">
        <v>15024</v>
      </c>
      <c r="U1701" s="23" t="s">
        <v>16048</v>
      </c>
      <c r="V1701" s="237">
        <v>19</v>
      </c>
      <c r="W1701" s="23">
        <v>56</v>
      </c>
      <c r="X1701" s="23">
        <v>54</v>
      </c>
      <c r="Y1701" s="23">
        <v>45</v>
      </c>
      <c r="Z1701" s="23">
        <v>9</v>
      </c>
      <c r="AA1701" s="23">
        <v>5</v>
      </c>
      <c r="AC1701" s="26" t="str">
        <f t="shared" si="52"/>
        <v>19º56'54''</v>
      </c>
      <c r="AD1701" s="26" t="str">
        <f t="shared" si="53"/>
        <v>45º9'5''</v>
      </c>
    </row>
    <row r="1702" spans="1:30" ht="18" customHeight="1">
      <c r="A1702">
        <v>5848</v>
      </c>
      <c r="B1702">
        <v>5848</v>
      </c>
      <c r="C1702" s="3">
        <v>41372</v>
      </c>
      <c r="D1702">
        <v>41417</v>
      </c>
      <c r="E1702" t="s">
        <v>1321</v>
      </c>
      <c r="F1702" t="s">
        <v>14269</v>
      </c>
      <c r="G1702" t="s">
        <v>13880</v>
      </c>
      <c r="H1702" s="23" t="s">
        <v>17868</v>
      </c>
      <c r="I1702" s="23">
        <v>41388</v>
      </c>
      <c r="J1702" t="s">
        <v>16420</v>
      </c>
      <c r="K1702" t="s">
        <v>16421</v>
      </c>
      <c r="L1702" t="s">
        <v>16422</v>
      </c>
      <c r="M1702" t="s">
        <v>16423</v>
      </c>
      <c r="N1702" s="23" t="s">
        <v>17869</v>
      </c>
      <c r="O1702" s="23" t="s">
        <v>15961</v>
      </c>
      <c r="P1702" s="23">
        <v>41388</v>
      </c>
      <c r="Q1702" s="37" t="s">
        <v>458</v>
      </c>
      <c r="R1702" s="23" t="s">
        <v>17870</v>
      </c>
      <c r="S1702" t="s">
        <v>16424</v>
      </c>
      <c r="T1702" t="s">
        <v>15024</v>
      </c>
      <c r="U1702" s="23" t="s">
        <v>16048</v>
      </c>
      <c r="V1702" s="237">
        <v>22</v>
      </c>
      <c r="W1702" s="23">
        <v>21</v>
      </c>
      <c r="X1702" s="23">
        <v>15</v>
      </c>
      <c r="Y1702" s="23">
        <v>45</v>
      </c>
      <c r="Z1702" s="23">
        <v>46</v>
      </c>
      <c r="AA1702" s="23">
        <v>27</v>
      </c>
      <c r="AC1702" s="26" t="str">
        <f t="shared" si="52"/>
        <v>22º21'15''</v>
      </c>
      <c r="AD1702" s="26" t="str">
        <f t="shared" si="53"/>
        <v>45º46'27''</v>
      </c>
    </row>
    <row r="1703" spans="1:30" ht="18" customHeight="1">
      <c r="A1703">
        <v>5849</v>
      </c>
      <c r="B1703">
        <v>5849</v>
      </c>
      <c r="C1703" s="3">
        <v>41372</v>
      </c>
      <c r="D1703">
        <v>41417</v>
      </c>
      <c r="E1703" t="s">
        <v>1321</v>
      </c>
      <c r="F1703" t="s">
        <v>14269</v>
      </c>
      <c r="G1703" t="s">
        <v>13880</v>
      </c>
      <c r="H1703" s="23" t="s">
        <v>17794</v>
      </c>
      <c r="I1703" s="23">
        <v>41387</v>
      </c>
      <c r="J1703" t="s">
        <v>16425</v>
      </c>
      <c r="K1703" t="s">
        <v>16426</v>
      </c>
      <c r="L1703" t="s">
        <v>16422</v>
      </c>
      <c r="M1703" t="s">
        <v>16427</v>
      </c>
      <c r="N1703" s="23" t="s">
        <v>17795</v>
      </c>
      <c r="O1703" s="23" t="s">
        <v>13262</v>
      </c>
      <c r="P1703" s="23">
        <v>41387</v>
      </c>
      <c r="Q1703" s="37" t="s">
        <v>458</v>
      </c>
      <c r="R1703" s="23" t="s">
        <v>17796</v>
      </c>
      <c r="S1703" t="s">
        <v>16428</v>
      </c>
      <c r="T1703" t="s">
        <v>15024</v>
      </c>
      <c r="U1703" s="23" t="s">
        <v>15159</v>
      </c>
      <c r="V1703" s="237">
        <v>22</v>
      </c>
      <c r="W1703" s="23">
        <v>21</v>
      </c>
      <c r="X1703" s="23">
        <v>17</v>
      </c>
      <c r="Y1703" s="23">
        <v>45</v>
      </c>
      <c r="Z1703" s="23">
        <v>46</v>
      </c>
      <c r="AA1703" s="23">
        <v>73</v>
      </c>
      <c r="AC1703" s="26" t="str">
        <f t="shared" si="52"/>
        <v>22º21'17''</v>
      </c>
      <c r="AD1703" s="26" t="str">
        <f t="shared" si="53"/>
        <v>45º46'73''</v>
      </c>
    </row>
    <row r="1704" spans="1:30" ht="18" customHeight="1">
      <c r="A1704">
        <v>5850</v>
      </c>
      <c r="B1704">
        <v>5850</v>
      </c>
      <c r="C1704" s="3">
        <v>41372</v>
      </c>
      <c r="D1704">
        <v>41417</v>
      </c>
      <c r="E1704" t="s">
        <v>1321</v>
      </c>
      <c r="F1704" t="s">
        <v>14269</v>
      </c>
      <c r="G1704" t="s">
        <v>13880</v>
      </c>
      <c r="H1704" s="23" t="s">
        <v>17871</v>
      </c>
      <c r="I1704" s="23">
        <v>41388</v>
      </c>
      <c r="J1704" t="s">
        <v>16429</v>
      </c>
      <c r="K1704" t="s">
        <v>16430</v>
      </c>
      <c r="L1704" t="s">
        <v>16431</v>
      </c>
      <c r="M1704" t="s">
        <v>16432</v>
      </c>
      <c r="N1704" s="23" t="s">
        <v>17872</v>
      </c>
      <c r="O1704" s="23" t="s">
        <v>15961</v>
      </c>
      <c r="P1704" s="23">
        <v>41388</v>
      </c>
      <c r="Q1704" s="37" t="s">
        <v>458</v>
      </c>
      <c r="R1704" s="23" t="s">
        <v>17873</v>
      </c>
      <c r="S1704" t="s">
        <v>16433</v>
      </c>
      <c r="T1704" t="s">
        <v>15024</v>
      </c>
      <c r="U1704" s="23" t="s">
        <v>16157</v>
      </c>
      <c r="V1704" s="237">
        <v>22</v>
      </c>
      <c r="W1704" s="23">
        <v>23</v>
      </c>
      <c r="X1704" s="23">
        <v>30</v>
      </c>
      <c r="Y1704" s="23">
        <v>45</v>
      </c>
      <c r="Z1704" s="23">
        <v>53</v>
      </c>
      <c r="AA1704" s="23">
        <v>16</v>
      </c>
      <c r="AC1704" s="26" t="str">
        <f t="shared" si="52"/>
        <v>22º23'30''</v>
      </c>
      <c r="AD1704" s="26" t="str">
        <f t="shared" si="53"/>
        <v>45º53'16''</v>
      </c>
    </row>
    <row r="1705" spans="1:30" ht="18" customHeight="1">
      <c r="A1705">
        <v>5842</v>
      </c>
      <c r="B1705">
        <v>5842</v>
      </c>
      <c r="C1705" s="3">
        <v>41372</v>
      </c>
      <c r="D1705">
        <v>41417</v>
      </c>
      <c r="E1705" t="s">
        <v>1321</v>
      </c>
      <c r="F1705" t="s">
        <v>14269</v>
      </c>
      <c r="G1705" t="s">
        <v>13896</v>
      </c>
      <c r="H1705" s="23" t="s">
        <v>18027</v>
      </c>
      <c r="I1705" s="23">
        <v>41397</v>
      </c>
      <c r="J1705" t="s">
        <v>16434</v>
      </c>
      <c r="K1705" t="s">
        <v>16435</v>
      </c>
      <c r="L1705" t="s">
        <v>16436</v>
      </c>
      <c r="M1705" t="s">
        <v>16437</v>
      </c>
      <c r="N1705" s="23" t="s">
        <v>18028</v>
      </c>
      <c r="O1705" s="23" t="s">
        <v>12961</v>
      </c>
      <c r="P1705" s="23">
        <v>41397</v>
      </c>
      <c r="Q1705" s="37" t="s">
        <v>458</v>
      </c>
      <c r="R1705" s="23" t="s">
        <v>18029</v>
      </c>
      <c r="S1705" t="s">
        <v>16438</v>
      </c>
      <c r="T1705" t="s">
        <v>15024</v>
      </c>
      <c r="U1705" s="23" t="s">
        <v>16048</v>
      </c>
      <c r="V1705" s="237">
        <v>17</v>
      </c>
      <c r="W1705" s="23">
        <v>42</v>
      </c>
      <c r="X1705" s="23">
        <v>11</v>
      </c>
      <c r="Y1705" s="23">
        <v>40</v>
      </c>
      <c r="Z1705" s="23">
        <v>46</v>
      </c>
      <c r="AA1705" s="23">
        <v>7</v>
      </c>
      <c r="AC1705" s="26" t="str">
        <f t="shared" si="52"/>
        <v>17º42'11''</v>
      </c>
      <c r="AD1705" s="26" t="str">
        <f t="shared" si="53"/>
        <v>40º46'7''</v>
      </c>
    </row>
    <row r="1706" spans="1:30" ht="18" customHeight="1">
      <c r="A1706">
        <v>5840</v>
      </c>
      <c r="B1706">
        <v>5840</v>
      </c>
      <c r="C1706" s="3">
        <v>41372</v>
      </c>
      <c r="D1706">
        <v>41417</v>
      </c>
      <c r="E1706" t="s">
        <v>1321</v>
      </c>
      <c r="F1706" t="s">
        <v>14269</v>
      </c>
      <c r="G1706" t="s">
        <v>13896</v>
      </c>
      <c r="H1706" s="23" t="s">
        <v>18030</v>
      </c>
      <c r="I1706" s="23">
        <v>41396</v>
      </c>
      <c r="J1706" t="s">
        <v>16439</v>
      </c>
      <c r="K1706" t="s">
        <v>16440</v>
      </c>
      <c r="L1706" t="s">
        <v>16436</v>
      </c>
      <c r="M1706" t="s">
        <v>16441</v>
      </c>
      <c r="N1706" s="23" t="s">
        <v>18031</v>
      </c>
      <c r="O1706" s="23" t="s">
        <v>12961</v>
      </c>
      <c r="P1706" s="23">
        <v>41397</v>
      </c>
      <c r="Q1706" s="37" t="s">
        <v>458</v>
      </c>
      <c r="R1706" s="23" t="s">
        <v>16442</v>
      </c>
      <c r="S1706" t="s">
        <v>16442</v>
      </c>
      <c r="T1706" t="s">
        <v>15024</v>
      </c>
      <c r="U1706" s="23" t="s">
        <v>16048</v>
      </c>
      <c r="V1706" s="237">
        <v>17</v>
      </c>
      <c r="W1706" s="23">
        <v>42</v>
      </c>
      <c r="X1706" s="23">
        <v>0</v>
      </c>
      <c r="Y1706" s="23">
        <v>40</v>
      </c>
      <c r="Z1706" s="23">
        <v>45</v>
      </c>
      <c r="AA1706" s="23">
        <v>56</v>
      </c>
      <c r="AC1706" s="26" t="str">
        <f t="shared" si="52"/>
        <v>17º42'0''</v>
      </c>
      <c r="AD1706" s="26" t="str">
        <f t="shared" si="53"/>
        <v>40º45'56''</v>
      </c>
    </row>
    <row r="1707" spans="1:30" ht="18" customHeight="1">
      <c r="A1707">
        <v>5412</v>
      </c>
      <c r="B1707">
        <v>5412</v>
      </c>
      <c r="C1707" s="3">
        <v>41372</v>
      </c>
      <c r="D1707">
        <v>41417</v>
      </c>
      <c r="E1707" t="s">
        <v>1321</v>
      </c>
      <c r="F1707" t="s">
        <v>14269</v>
      </c>
      <c r="G1707" t="s">
        <v>9154</v>
      </c>
      <c r="H1707" s="23" t="s">
        <v>17797</v>
      </c>
      <c r="I1707" s="23">
        <v>41386</v>
      </c>
      <c r="J1707" t="s">
        <v>16443</v>
      </c>
      <c r="K1707" t="s">
        <v>16444</v>
      </c>
      <c r="L1707" t="s">
        <v>9157</v>
      </c>
      <c r="M1707" t="s">
        <v>16445</v>
      </c>
      <c r="N1707" s="23" t="s">
        <v>17798</v>
      </c>
      <c r="O1707" s="23" t="s">
        <v>12806</v>
      </c>
      <c r="P1707" s="23">
        <v>41386</v>
      </c>
      <c r="Q1707" s="37" t="s">
        <v>458</v>
      </c>
      <c r="R1707" s="23" t="s">
        <v>17799</v>
      </c>
      <c r="S1707" t="s">
        <v>16446</v>
      </c>
      <c r="T1707" t="s">
        <v>15024</v>
      </c>
      <c r="U1707" s="23" t="s">
        <v>15234</v>
      </c>
      <c r="V1707" s="237">
        <v>21</v>
      </c>
      <c r="W1707" s="23">
        <v>43</v>
      </c>
      <c r="X1707" s="23">
        <v>53</v>
      </c>
      <c r="Y1707" s="23">
        <v>43</v>
      </c>
      <c r="Z1707" s="23">
        <v>4</v>
      </c>
      <c r="AA1707" s="23">
        <v>10</v>
      </c>
      <c r="AC1707" s="26" t="str">
        <f t="shared" si="52"/>
        <v>21º43'53''</v>
      </c>
      <c r="AD1707" s="26" t="str">
        <f t="shared" si="53"/>
        <v>43º4'10''</v>
      </c>
    </row>
    <row r="1708" spans="1:30" ht="18" customHeight="1">
      <c r="A1708">
        <v>5411</v>
      </c>
      <c r="B1708">
        <v>5411</v>
      </c>
      <c r="C1708" s="3">
        <v>41372</v>
      </c>
      <c r="D1708">
        <v>41417</v>
      </c>
      <c r="E1708" t="s">
        <v>1321</v>
      </c>
      <c r="F1708" t="s">
        <v>14269</v>
      </c>
      <c r="G1708" t="s">
        <v>9154</v>
      </c>
      <c r="H1708" s="23" t="s">
        <v>17800</v>
      </c>
      <c r="I1708" s="23">
        <v>41387</v>
      </c>
      <c r="J1708" t="s">
        <v>16447</v>
      </c>
      <c r="K1708" t="s">
        <v>16448</v>
      </c>
      <c r="L1708" t="s">
        <v>9157</v>
      </c>
      <c r="M1708" t="s">
        <v>16449</v>
      </c>
      <c r="N1708" s="23" t="s">
        <v>17801</v>
      </c>
      <c r="O1708" s="23" t="s">
        <v>12880</v>
      </c>
      <c r="P1708" s="23">
        <v>41387</v>
      </c>
      <c r="Q1708" s="37" t="s">
        <v>458</v>
      </c>
      <c r="R1708" s="23" t="s">
        <v>17802</v>
      </c>
      <c r="S1708" t="s">
        <v>16450</v>
      </c>
      <c r="T1708" t="s">
        <v>15024</v>
      </c>
      <c r="U1708" s="23" t="s">
        <v>15234</v>
      </c>
      <c r="V1708" s="237">
        <v>21</v>
      </c>
      <c r="W1708" s="23">
        <v>43</v>
      </c>
      <c r="X1708" s="23">
        <v>13</v>
      </c>
      <c r="Y1708" s="23">
        <v>43</v>
      </c>
      <c r="Z1708" s="23">
        <v>3</v>
      </c>
      <c r="AA1708" s="23">
        <v>83</v>
      </c>
      <c r="AC1708" s="26" t="str">
        <f t="shared" si="52"/>
        <v>21º43'13''</v>
      </c>
      <c r="AD1708" s="26" t="str">
        <f t="shared" si="53"/>
        <v>43º3'83''</v>
      </c>
    </row>
    <row r="1709" spans="1:30" ht="18" customHeight="1">
      <c r="A1709">
        <v>5410</v>
      </c>
      <c r="B1709">
        <v>5410</v>
      </c>
      <c r="C1709" s="3">
        <v>41372</v>
      </c>
      <c r="D1709">
        <v>41417</v>
      </c>
      <c r="E1709" t="s">
        <v>1321</v>
      </c>
      <c r="F1709" t="s">
        <v>14269</v>
      </c>
      <c r="G1709" t="s">
        <v>9154</v>
      </c>
      <c r="H1709" s="23" t="s">
        <v>17803</v>
      </c>
      <c r="I1709" s="23">
        <v>41387</v>
      </c>
      <c r="J1709" t="s">
        <v>16451</v>
      </c>
      <c r="K1709" t="s">
        <v>16452</v>
      </c>
      <c r="L1709" t="s">
        <v>9157</v>
      </c>
      <c r="M1709" t="s">
        <v>16453</v>
      </c>
      <c r="N1709" s="23" t="s">
        <v>17804</v>
      </c>
      <c r="O1709" s="23" t="s">
        <v>17805</v>
      </c>
      <c r="P1709" s="23">
        <v>41388</v>
      </c>
      <c r="Q1709" s="37" t="s">
        <v>458</v>
      </c>
      <c r="R1709" s="23" t="s">
        <v>17806</v>
      </c>
      <c r="S1709" t="s">
        <v>16454</v>
      </c>
      <c r="T1709" t="s">
        <v>15024</v>
      </c>
      <c r="U1709" s="23" t="s">
        <v>17793</v>
      </c>
      <c r="V1709" s="237">
        <v>21</v>
      </c>
      <c r="W1709" s="23">
        <v>42</v>
      </c>
      <c r="X1709" s="23">
        <v>57</v>
      </c>
      <c r="Y1709" s="23">
        <v>43</v>
      </c>
      <c r="Z1709" s="23">
        <v>3</v>
      </c>
      <c r="AA1709" s="23">
        <v>78</v>
      </c>
      <c r="AC1709" s="26" t="str">
        <f t="shared" si="52"/>
        <v>21º42'57''</v>
      </c>
      <c r="AD1709" s="26" t="str">
        <f t="shared" si="53"/>
        <v>43º3'78''</v>
      </c>
    </row>
    <row r="1710" spans="1:30" ht="18" customHeight="1">
      <c r="A1710">
        <v>5407</v>
      </c>
      <c r="B1710">
        <v>5407</v>
      </c>
      <c r="C1710" s="3">
        <v>41372</v>
      </c>
      <c r="D1710">
        <v>41417</v>
      </c>
      <c r="E1710" t="s">
        <v>1321</v>
      </c>
      <c r="F1710" t="s">
        <v>14269</v>
      </c>
      <c r="G1710" t="s">
        <v>9154</v>
      </c>
      <c r="H1710" s="23" t="s">
        <v>17807</v>
      </c>
      <c r="I1710" s="23">
        <v>41386</v>
      </c>
      <c r="J1710" t="s">
        <v>16455</v>
      </c>
      <c r="K1710" t="s">
        <v>16456</v>
      </c>
      <c r="L1710" t="s">
        <v>9157</v>
      </c>
      <c r="M1710" t="s">
        <v>16457</v>
      </c>
      <c r="N1710" s="23" t="s">
        <v>17808</v>
      </c>
      <c r="O1710" s="23" t="s">
        <v>12880</v>
      </c>
      <c r="P1710" s="23">
        <v>41386</v>
      </c>
      <c r="Q1710" s="37" t="s">
        <v>458</v>
      </c>
      <c r="R1710" s="23" t="s">
        <v>16458</v>
      </c>
      <c r="S1710" t="s">
        <v>16458</v>
      </c>
      <c r="T1710" t="s">
        <v>15024</v>
      </c>
      <c r="U1710" s="23" t="s">
        <v>15116</v>
      </c>
      <c r="V1710" s="237">
        <v>21</v>
      </c>
      <c r="W1710" s="23">
        <v>43</v>
      </c>
      <c r="X1710" s="23">
        <v>38</v>
      </c>
      <c r="Y1710" s="23">
        <v>43</v>
      </c>
      <c r="Z1710" s="23">
        <v>4</v>
      </c>
      <c r="AA1710" s="23">
        <v>28</v>
      </c>
      <c r="AC1710" s="26" t="str">
        <f t="shared" si="52"/>
        <v>21º43'38''</v>
      </c>
      <c r="AD1710" s="26" t="str">
        <f t="shared" si="53"/>
        <v>43º4'28''</v>
      </c>
    </row>
    <row r="1711" spans="1:30" ht="18" customHeight="1">
      <c r="A1711">
        <v>5409</v>
      </c>
      <c r="B1711">
        <v>5409</v>
      </c>
      <c r="C1711" s="3">
        <v>41372</v>
      </c>
      <c r="D1711">
        <v>41417</v>
      </c>
      <c r="E1711" t="s">
        <v>1321</v>
      </c>
      <c r="F1711" t="s">
        <v>14269</v>
      </c>
      <c r="G1711" t="s">
        <v>9154</v>
      </c>
      <c r="H1711" s="23" t="s">
        <v>17809</v>
      </c>
      <c r="I1711" s="23">
        <v>41388</v>
      </c>
      <c r="J1711" t="s">
        <v>16447</v>
      </c>
      <c r="K1711" t="s">
        <v>16459</v>
      </c>
      <c r="L1711" t="s">
        <v>9157</v>
      </c>
      <c r="M1711" t="s">
        <v>16460</v>
      </c>
      <c r="N1711" s="23" t="s">
        <v>17874</v>
      </c>
      <c r="O1711" s="23" t="s">
        <v>12880</v>
      </c>
      <c r="P1711" s="23">
        <v>41387</v>
      </c>
      <c r="Q1711" s="37" t="s">
        <v>458</v>
      </c>
      <c r="R1711" s="23" t="s">
        <v>17810</v>
      </c>
      <c r="S1711" t="s">
        <v>16461</v>
      </c>
      <c r="T1711" t="s">
        <v>15024</v>
      </c>
      <c r="U1711" s="23" t="s">
        <v>15116</v>
      </c>
      <c r="V1711" s="237">
        <v>21</v>
      </c>
      <c r="W1711" s="23">
        <v>43</v>
      </c>
      <c r="X1711" s="23">
        <v>12</v>
      </c>
      <c r="Y1711" s="23">
        <v>43</v>
      </c>
      <c r="Z1711" s="23">
        <v>4</v>
      </c>
      <c r="AA1711" s="23">
        <v>37</v>
      </c>
      <c r="AC1711" s="26" t="str">
        <f t="shared" si="52"/>
        <v>21º43'12''</v>
      </c>
      <c r="AD1711" s="26" t="str">
        <f t="shared" si="53"/>
        <v>43º4'37''</v>
      </c>
    </row>
    <row r="1712" spans="1:30" ht="18" customHeight="1">
      <c r="A1712">
        <v>5427</v>
      </c>
      <c r="B1712">
        <v>5427</v>
      </c>
      <c r="C1712" s="3">
        <v>41372</v>
      </c>
      <c r="D1712">
        <v>41417</v>
      </c>
      <c r="E1712" t="s">
        <v>1385</v>
      </c>
      <c r="F1712" t="s">
        <v>14269</v>
      </c>
      <c r="G1712" t="s">
        <v>13878</v>
      </c>
      <c r="H1712" s="23" t="s">
        <v>17289</v>
      </c>
      <c r="I1712" s="23">
        <v>41382</v>
      </c>
      <c r="J1712" t="s">
        <v>16462</v>
      </c>
      <c r="K1712" t="s">
        <v>16463</v>
      </c>
      <c r="L1712" t="s">
        <v>16464</v>
      </c>
      <c r="M1712">
        <v>3573.799690641918</v>
      </c>
      <c r="N1712" s="23" t="s">
        <v>17290</v>
      </c>
      <c r="O1712" s="23" t="s">
        <v>12178</v>
      </c>
      <c r="P1712" s="23" t="s">
        <v>458</v>
      </c>
      <c r="Q1712" s="37" t="s">
        <v>458</v>
      </c>
      <c r="R1712" s="23" t="s">
        <v>17291</v>
      </c>
      <c r="S1712" t="s">
        <v>16465</v>
      </c>
      <c r="T1712" t="s">
        <v>15024</v>
      </c>
      <c r="U1712" s="23" t="s">
        <v>16157</v>
      </c>
      <c r="V1712" s="237">
        <v>20</v>
      </c>
      <c r="W1712" s="23">
        <v>8</v>
      </c>
      <c r="X1712" s="23">
        <v>52</v>
      </c>
      <c r="Y1712" s="23">
        <v>44</v>
      </c>
      <c r="Z1712" s="23">
        <v>11</v>
      </c>
      <c r="AA1712" s="23">
        <v>41</v>
      </c>
      <c r="AC1712" s="26" t="str">
        <f t="shared" si="52"/>
        <v>20º8'52''</v>
      </c>
      <c r="AD1712" s="26" t="str">
        <f t="shared" si="53"/>
        <v>44º11'41''</v>
      </c>
    </row>
    <row r="1713" spans="1:30" ht="18" customHeight="1">
      <c r="A1713">
        <v>5402</v>
      </c>
      <c r="B1713">
        <v>5402</v>
      </c>
      <c r="C1713" s="3">
        <v>41372</v>
      </c>
      <c r="D1713">
        <v>41417</v>
      </c>
      <c r="E1713" t="s">
        <v>1321</v>
      </c>
      <c r="F1713" t="s">
        <v>14269</v>
      </c>
      <c r="G1713" t="s">
        <v>13851</v>
      </c>
      <c r="H1713" s="23" t="s">
        <v>18032</v>
      </c>
      <c r="I1713" s="23">
        <v>41396</v>
      </c>
      <c r="J1713" t="s">
        <v>16466</v>
      </c>
      <c r="K1713" t="s">
        <v>16467</v>
      </c>
      <c r="L1713" t="s">
        <v>16468</v>
      </c>
      <c r="M1713" t="s">
        <v>16469</v>
      </c>
      <c r="N1713" s="23" t="s">
        <v>18033</v>
      </c>
      <c r="O1713" s="23" t="s">
        <v>13262</v>
      </c>
      <c r="P1713" s="23">
        <v>41396</v>
      </c>
      <c r="Q1713" s="37" t="s">
        <v>458</v>
      </c>
      <c r="R1713" s="23" t="s">
        <v>18034</v>
      </c>
      <c r="S1713" t="s">
        <v>16470</v>
      </c>
      <c r="T1713" t="s">
        <v>15024</v>
      </c>
      <c r="U1713" s="23" t="s">
        <v>15116</v>
      </c>
      <c r="V1713" s="237">
        <v>21</v>
      </c>
      <c r="W1713" s="23">
        <v>15</v>
      </c>
      <c r="X1713" s="23">
        <v>32</v>
      </c>
      <c r="Y1713" s="23">
        <v>46</v>
      </c>
      <c r="Z1713" s="23">
        <v>8</v>
      </c>
      <c r="AA1713" s="23">
        <v>60</v>
      </c>
      <c r="AC1713" s="26" t="str">
        <f t="shared" si="52"/>
        <v>21º15'32''</v>
      </c>
      <c r="AD1713" s="26" t="str">
        <f t="shared" si="53"/>
        <v>46º8'60''</v>
      </c>
    </row>
    <row r="1714" spans="1:30" ht="18" customHeight="1">
      <c r="A1714">
        <v>5400</v>
      </c>
      <c r="B1714">
        <v>5400</v>
      </c>
      <c r="C1714" s="3">
        <v>41372</v>
      </c>
      <c r="D1714">
        <v>41417</v>
      </c>
      <c r="E1714" t="s">
        <v>1321</v>
      </c>
      <c r="F1714" t="s">
        <v>14269</v>
      </c>
      <c r="G1714" t="s">
        <v>13851</v>
      </c>
      <c r="H1714" s="23" t="s">
        <v>18035</v>
      </c>
      <c r="I1714" s="23">
        <v>41396</v>
      </c>
      <c r="J1714" t="s">
        <v>16471</v>
      </c>
      <c r="K1714" t="s">
        <v>16472</v>
      </c>
      <c r="L1714" t="s">
        <v>16473</v>
      </c>
      <c r="M1714" t="s">
        <v>16474</v>
      </c>
      <c r="N1714" s="23" t="s">
        <v>18036</v>
      </c>
      <c r="O1714" s="23" t="s">
        <v>13634</v>
      </c>
      <c r="P1714" s="23">
        <v>41397</v>
      </c>
      <c r="Q1714" s="37" t="s">
        <v>458</v>
      </c>
      <c r="R1714" s="23" t="s">
        <v>18037</v>
      </c>
      <c r="S1714" t="s">
        <v>16475</v>
      </c>
      <c r="T1714" t="s">
        <v>15024</v>
      </c>
      <c r="U1714" s="23" t="s">
        <v>17951</v>
      </c>
      <c r="V1714" s="237">
        <v>21</v>
      </c>
      <c r="W1714" s="23">
        <v>9</v>
      </c>
      <c r="X1714" s="23">
        <v>34</v>
      </c>
      <c r="Y1714" s="23">
        <v>46</v>
      </c>
      <c r="Z1714" s="23">
        <v>5</v>
      </c>
      <c r="AA1714" s="23">
        <v>53</v>
      </c>
      <c r="AC1714" s="26" t="str">
        <f t="shared" si="52"/>
        <v>21º9'34''</v>
      </c>
      <c r="AD1714" s="26" t="str">
        <f t="shared" si="53"/>
        <v>46º5'53''</v>
      </c>
    </row>
    <row r="1715" spans="1:30" ht="18" customHeight="1">
      <c r="A1715">
        <v>5399</v>
      </c>
      <c r="B1715">
        <v>5399</v>
      </c>
      <c r="C1715" s="3">
        <v>41372</v>
      </c>
      <c r="D1715">
        <v>41417</v>
      </c>
      <c r="E1715" t="s">
        <v>1330</v>
      </c>
      <c r="F1715" t="s">
        <v>14269</v>
      </c>
      <c r="G1715" t="s">
        <v>13851</v>
      </c>
      <c r="H1715" s="23" t="s">
        <v>458</v>
      </c>
      <c r="I1715" s="23" t="s">
        <v>458</v>
      </c>
      <c r="J1715" t="s">
        <v>16476</v>
      </c>
      <c r="K1715" t="s">
        <v>16477</v>
      </c>
      <c r="L1715" t="s">
        <v>16468</v>
      </c>
      <c r="M1715" t="s">
        <v>16474</v>
      </c>
      <c r="N1715" s="23" t="s">
        <v>458</v>
      </c>
      <c r="O1715" s="23" t="s">
        <v>458</v>
      </c>
      <c r="P1715" s="23" t="s">
        <v>458</v>
      </c>
      <c r="Q1715" s="37" t="s">
        <v>18038</v>
      </c>
      <c r="R1715" s="23" t="s">
        <v>458</v>
      </c>
      <c r="S1715" t="s">
        <v>16478</v>
      </c>
      <c r="T1715" t="s">
        <v>15024</v>
      </c>
      <c r="U1715" s="23" t="s">
        <v>458</v>
      </c>
      <c r="V1715" s="237" t="s">
        <v>458</v>
      </c>
      <c r="W1715" s="23" t="s">
        <v>458</v>
      </c>
      <c r="X1715" s="23" t="s">
        <v>458</v>
      </c>
      <c r="Y1715" s="23" t="s">
        <v>458</v>
      </c>
      <c r="Z1715" s="23" t="s">
        <v>458</v>
      </c>
      <c r="AA1715" s="23" t="s">
        <v>458</v>
      </c>
      <c r="AC1715" s="26" t="str">
        <f t="shared" si="52"/>
        <v>-º-'-''</v>
      </c>
      <c r="AD1715" s="26" t="str">
        <f t="shared" si="53"/>
        <v>-º-'-''</v>
      </c>
    </row>
    <row r="1716" spans="1:30" ht="18" customHeight="1">
      <c r="A1716">
        <v>5398</v>
      </c>
      <c r="B1716">
        <v>5398</v>
      </c>
      <c r="C1716" s="3">
        <v>41372</v>
      </c>
      <c r="D1716">
        <v>41417</v>
      </c>
      <c r="E1716" t="s">
        <v>1321</v>
      </c>
      <c r="F1716" t="s">
        <v>14269</v>
      </c>
      <c r="G1716" t="s">
        <v>13851</v>
      </c>
      <c r="H1716" s="23" t="s">
        <v>17963</v>
      </c>
      <c r="I1716" s="23">
        <v>41396</v>
      </c>
      <c r="J1716" t="s">
        <v>16479</v>
      </c>
      <c r="K1716" t="s">
        <v>16480</v>
      </c>
      <c r="L1716" t="s">
        <v>16468</v>
      </c>
      <c r="M1716" t="s">
        <v>16474</v>
      </c>
      <c r="N1716" s="23" t="s">
        <v>18039</v>
      </c>
      <c r="O1716" s="23" t="s">
        <v>13262</v>
      </c>
      <c r="P1716" s="23">
        <v>41396</v>
      </c>
      <c r="Q1716" s="37" t="s">
        <v>458</v>
      </c>
      <c r="R1716" s="23" t="s">
        <v>17964</v>
      </c>
      <c r="S1716" t="s">
        <v>16481</v>
      </c>
      <c r="T1716" t="s">
        <v>15024</v>
      </c>
      <c r="U1716" s="23" t="s">
        <v>15593</v>
      </c>
      <c r="V1716" s="237">
        <v>21</v>
      </c>
      <c r="W1716" s="23">
        <v>15</v>
      </c>
      <c r="X1716" s="23">
        <v>32</v>
      </c>
      <c r="Y1716" s="23">
        <v>46</v>
      </c>
      <c r="Z1716" s="23">
        <v>8</v>
      </c>
      <c r="AA1716" s="23">
        <v>92</v>
      </c>
      <c r="AC1716" s="26" t="str">
        <f t="shared" si="52"/>
        <v>21º15'32''</v>
      </c>
      <c r="AD1716" s="26" t="str">
        <f t="shared" si="53"/>
        <v>46º8'92''</v>
      </c>
    </row>
    <row r="1717" spans="1:30" ht="18" customHeight="1">
      <c r="A1717">
        <v>999999</v>
      </c>
      <c r="B1717">
        <v>999999</v>
      </c>
      <c r="C1717" s="3">
        <v>41380</v>
      </c>
      <c r="D1717">
        <v>41425</v>
      </c>
      <c r="E1717" t="s">
        <v>1385</v>
      </c>
      <c r="F1717" t="s">
        <v>1555</v>
      </c>
      <c r="G1717" t="s">
        <v>1559</v>
      </c>
      <c r="H1717" s="23" t="s">
        <v>458</v>
      </c>
      <c r="I1717">
        <v>41380</v>
      </c>
      <c r="J1717" t="s">
        <v>17292</v>
      </c>
      <c r="K1717" t="s">
        <v>17293</v>
      </c>
      <c r="L1717" t="s">
        <v>17294</v>
      </c>
      <c r="M1717">
        <v>999999999</v>
      </c>
      <c r="N1717" s="23" t="s">
        <v>458</v>
      </c>
      <c r="O1717" s="23" t="s">
        <v>458</v>
      </c>
      <c r="P1717" s="23" t="s">
        <v>458</v>
      </c>
      <c r="Q1717" t="s">
        <v>1711</v>
      </c>
      <c r="R1717" s="23" t="s">
        <v>458</v>
      </c>
      <c r="S1717">
        <v>32132131231</v>
      </c>
      <c r="T1717" t="s">
        <v>15024</v>
      </c>
      <c r="U1717" s="23" t="s">
        <v>458</v>
      </c>
      <c r="V1717" s="237" t="s">
        <v>458</v>
      </c>
      <c r="W1717" s="23" t="s">
        <v>458</v>
      </c>
      <c r="X1717" s="23" t="s">
        <v>458</v>
      </c>
      <c r="Y1717" s="23" t="s">
        <v>458</v>
      </c>
      <c r="Z1717" s="23" t="s">
        <v>458</v>
      </c>
      <c r="AA1717" s="23" t="s">
        <v>458</v>
      </c>
      <c r="AC1717" s="26" t="str">
        <f t="shared" si="52"/>
        <v>-º-'-''</v>
      </c>
      <c r="AD1717" s="26" t="str">
        <f t="shared" si="53"/>
        <v>-º-'-''</v>
      </c>
    </row>
    <row r="1718" spans="1:30" ht="18" customHeight="1">
      <c r="A1718">
        <v>5387</v>
      </c>
      <c r="B1718">
        <v>5387</v>
      </c>
      <c r="C1718" s="3">
        <v>41380</v>
      </c>
      <c r="D1718">
        <v>41425</v>
      </c>
      <c r="E1718" t="s">
        <v>1321</v>
      </c>
      <c r="F1718" t="s">
        <v>1322</v>
      </c>
      <c r="G1718" t="s">
        <v>2071</v>
      </c>
      <c r="H1718" s="23" t="s">
        <v>22082</v>
      </c>
      <c r="I1718" s="23">
        <v>41386</v>
      </c>
      <c r="J1718" t="s">
        <v>17295</v>
      </c>
      <c r="K1718" t="s">
        <v>17296</v>
      </c>
      <c r="L1718" t="s">
        <v>4513</v>
      </c>
      <c r="M1718" t="s">
        <v>17297</v>
      </c>
      <c r="N1718" s="23" t="s">
        <v>22083</v>
      </c>
      <c r="O1718" s="23" t="s">
        <v>5031</v>
      </c>
      <c r="P1718" s="23">
        <v>41404</v>
      </c>
      <c r="Q1718" s="37" t="s">
        <v>458</v>
      </c>
      <c r="R1718" s="23" t="s">
        <v>22084</v>
      </c>
      <c r="S1718" t="s">
        <v>17298</v>
      </c>
      <c r="T1718" t="s">
        <v>15024</v>
      </c>
      <c r="U1718" s="23" t="s">
        <v>15593</v>
      </c>
      <c r="V1718" s="237">
        <v>16</v>
      </c>
      <c r="W1718" s="23">
        <v>11</v>
      </c>
      <c r="X1718" s="23">
        <v>48</v>
      </c>
      <c r="Y1718" s="23">
        <v>40</v>
      </c>
      <c r="Z1718" s="23">
        <v>41</v>
      </c>
      <c r="AA1718" s="23">
        <v>58</v>
      </c>
      <c r="AC1718" s="26" t="str">
        <f t="shared" si="52"/>
        <v>16º11'48''</v>
      </c>
      <c r="AD1718" s="26" t="str">
        <f t="shared" si="53"/>
        <v>40º41'58''</v>
      </c>
    </row>
    <row r="1719" spans="1:30" ht="18" customHeight="1">
      <c r="A1719">
        <v>5359</v>
      </c>
      <c r="B1719">
        <v>5359</v>
      </c>
      <c r="C1719" s="3">
        <v>41380</v>
      </c>
      <c r="D1719">
        <v>41425</v>
      </c>
      <c r="E1719" t="s">
        <v>1321</v>
      </c>
      <c r="F1719" t="s">
        <v>1322</v>
      </c>
      <c r="G1719" t="s">
        <v>7911</v>
      </c>
      <c r="H1719" s="23" t="s">
        <v>17965</v>
      </c>
      <c r="I1719" s="23">
        <v>41389</v>
      </c>
      <c r="J1719" t="s">
        <v>17299</v>
      </c>
      <c r="K1719" t="s">
        <v>17300</v>
      </c>
      <c r="L1719" t="s">
        <v>7914</v>
      </c>
      <c r="M1719" t="s">
        <v>17301</v>
      </c>
      <c r="N1719" s="23" t="s">
        <v>18040</v>
      </c>
      <c r="O1719" s="23" t="s">
        <v>6229</v>
      </c>
      <c r="P1719" s="23">
        <v>41397</v>
      </c>
      <c r="Q1719" s="37" t="s">
        <v>458</v>
      </c>
      <c r="R1719" s="23" t="s">
        <v>17966</v>
      </c>
      <c r="S1719" t="s">
        <v>17302</v>
      </c>
      <c r="T1719" t="s">
        <v>15024</v>
      </c>
      <c r="U1719" s="23" t="s">
        <v>17836</v>
      </c>
      <c r="V1719" s="237">
        <v>19</v>
      </c>
      <c r="W1719" s="23">
        <v>37</v>
      </c>
      <c r="X1719" s="23">
        <v>33</v>
      </c>
      <c r="Y1719" s="23">
        <v>42</v>
      </c>
      <c r="Z1719" s="23">
        <v>13</v>
      </c>
      <c r="AA1719" s="23">
        <v>58</v>
      </c>
      <c r="AC1719" s="26" t="str">
        <f t="shared" si="52"/>
        <v>19º37'33''</v>
      </c>
      <c r="AD1719" s="26" t="str">
        <f t="shared" si="53"/>
        <v>42º13'58''</v>
      </c>
    </row>
    <row r="1720" spans="1:30" ht="18" customHeight="1">
      <c r="A1720">
        <v>5388</v>
      </c>
      <c r="B1720">
        <v>5388</v>
      </c>
      <c r="C1720" s="3">
        <v>41380</v>
      </c>
      <c r="D1720">
        <v>41425</v>
      </c>
      <c r="E1720" t="s">
        <v>1385</v>
      </c>
      <c r="F1720" t="s">
        <v>1322</v>
      </c>
      <c r="G1720" t="s">
        <v>2071</v>
      </c>
      <c r="H1720" s="23" t="s">
        <v>458</v>
      </c>
      <c r="I1720" s="23">
        <v>41386</v>
      </c>
      <c r="J1720" t="s">
        <v>17303</v>
      </c>
      <c r="K1720" t="s">
        <v>17304</v>
      </c>
      <c r="L1720" t="s">
        <v>4513</v>
      </c>
      <c r="M1720" t="s">
        <v>17297</v>
      </c>
      <c r="N1720" s="23" t="s">
        <v>458</v>
      </c>
      <c r="O1720" s="23" t="s">
        <v>458</v>
      </c>
      <c r="P1720" s="23" t="s">
        <v>458</v>
      </c>
      <c r="Q1720" s="37" t="s">
        <v>458</v>
      </c>
      <c r="R1720" s="23" t="s">
        <v>458</v>
      </c>
      <c r="S1720" t="s">
        <v>17305</v>
      </c>
      <c r="T1720" t="s">
        <v>15024</v>
      </c>
      <c r="U1720" s="23" t="s">
        <v>458</v>
      </c>
      <c r="V1720" s="237" t="s">
        <v>458</v>
      </c>
      <c r="W1720" s="23" t="s">
        <v>458</v>
      </c>
      <c r="X1720" s="23" t="s">
        <v>458</v>
      </c>
      <c r="Y1720" s="23" t="s">
        <v>458</v>
      </c>
      <c r="Z1720" s="23" t="s">
        <v>458</v>
      </c>
      <c r="AA1720" s="23" t="s">
        <v>458</v>
      </c>
      <c r="AC1720" s="26" t="str">
        <f t="shared" si="52"/>
        <v>-º-'-''</v>
      </c>
      <c r="AD1720" s="26" t="str">
        <f t="shared" si="53"/>
        <v>-º-'-''</v>
      </c>
    </row>
    <row r="1721" spans="1:30" ht="18" customHeight="1">
      <c r="A1721">
        <v>5389</v>
      </c>
      <c r="B1721">
        <v>5389</v>
      </c>
      <c r="C1721" s="3">
        <v>41380</v>
      </c>
      <c r="D1721">
        <v>41425</v>
      </c>
      <c r="E1721" t="s">
        <v>1330</v>
      </c>
      <c r="F1721" t="s">
        <v>1322</v>
      </c>
      <c r="G1721" t="s">
        <v>2071</v>
      </c>
      <c r="H1721" s="23" t="s">
        <v>458</v>
      </c>
      <c r="I1721" s="23" t="s">
        <v>458</v>
      </c>
      <c r="J1721" t="s">
        <v>17306</v>
      </c>
      <c r="K1721" t="s">
        <v>17307</v>
      </c>
      <c r="L1721" t="s">
        <v>4513</v>
      </c>
      <c r="M1721" t="s">
        <v>17297</v>
      </c>
      <c r="N1721" s="23" t="s">
        <v>458</v>
      </c>
      <c r="O1721" s="23" t="s">
        <v>458</v>
      </c>
      <c r="P1721" s="23" t="s">
        <v>458</v>
      </c>
      <c r="Q1721" s="37" t="s">
        <v>17908</v>
      </c>
      <c r="R1721" s="23" t="s">
        <v>458</v>
      </c>
      <c r="S1721" t="s">
        <v>17308</v>
      </c>
      <c r="T1721" t="s">
        <v>15024</v>
      </c>
      <c r="U1721" s="23" t="s">
        <v>458</v>
      </c>
      <c r="V1721" s="237" t="s">
        <v>458</v>
      </c>
      <c r="W1721" s="23" t="s">
        <v>458</v>
      </c>
      <c r="X1721" s="23" t="s">
        <v>458</v>
      </c>
      <c r="Y1721" s="23" t="s">
        <v>458</v>
      </c>
      <c r="Z1721" s="23" t="s">
        <v>458</v>
      </c>
      <c r="AA1721" s="23" t="s">
        <v>458</v>
      </c>
      <c r="AC1721" s="26" t="str">
        <f t="shared" si="52"/>
        <v>-º-'-''</v>
      </c>
      <c r="AD1721" s="26" t="str">
        <f t="shared" si="53"/>
        <v>-º-'-''</v>
      </c>
    </row>
    <row r="1722" spans="1:30" ht="18" customHeight="1">
      <c r="A1722">
        <v>5390</v>
      </c>
      <c r="B1722">
        <v>5390</v>
      </c>
      <c r="C1722" s="3">
        <v>41380</v>
      </c>
      <c r="D1722">
        <v>41425</v>
      </c>
      <c r="E1722" t="s">
        <v>1385</v>
      </c>
      <c r="F1722" t="s">
        <v>1322</v>
      </c>
      <c r="G1722" t="s">
        <v>2071</v>
      </c>
      <c r="H1722" s="23" t="s">
        <v>458</v>
      </c>
      <c r="I1722" s="23">
        <v>41388</v>
      </c>
      <c r="J1722" t="s">
        <v>17309</v>
      </c>
      <c r="K1722" t="s">
        <v>17310</v>
      </c>
      <c r="L1722" t="s">
        <v>4513</v>
      </c>
      <c r="M1722" t="s">
        <v>17311</v>
      </c>
      <c r="N1722" s="23" t="s">
        <v>458</v>
      </c>
      <c r="O1722" s="23" t="s">
        <v>458</v>
      </c>
      <c r="P1722" s="23" t="s">
        <v>458</v>
      </c>
      <c r="Q1722" s="37" t="s">
        <v>458</v>
      </c>
      <c r="R1722" s="23" t="s">
        <v>458</v>
      </c>
      <c r="S1722" t="s">
        <v>17312</v>
      </c>
      <c r="T1722" t="s">
        <v>15024</v>
      </c>
      <c r="U1722" s="23" t="s">
        <v>458</v>
      </c>
      <c r="V1722" s="237" t="s">
        <v>458</v>
      </c>
      <c r="W1722" s="23" t="s">
        <v>458</v>
      </c>
      <c r="X1722" s="23" t="s">
        <v>458</v>
      </c>
      <c r="Y1722" s="23" t="s">
        <v>458</v>
      </c>
      <c r="Z1722" s="23" t="s">
        <v>458</v>
      </c>
      <c r="AA1722" s="23" t="s">
        <v>458</v>
      </c>
      <c r="AC1722" s="26" t="str">
        <f t="shared" si="52"/>
        <v>-º-'-''</v>
      </c>
      <c r="AD1722" s="26" t="str">
        <f t="shared" si="53"/>
        <v>-º-'-''</v>
      </c>
    </row>
    <row r="1723" spans="1:30" ht="18" customHeight="1">
      <c r="A1723">
        <v>5391</v>
      </c>
      <c r="B1723">
        <v>5391</v>
      </c>
      <c r="C1723" s="3">
        <v>41380</v>
      </c>
      <c r="D1723">
        <v>41425</v>
      </c>
      <c r="E1723" t="s">
        <v>1385</v>
      </c>
      <c r="F1723" t="s">
        <v>1322</v>
      </c>
      <c r="G1723" t="s">
        <v>2071</v>
      </c>
      <c r="H1723" s="23" t="s">
        <v>458</v>
      </c>
      <c r="I1723" s="23">
        <v>41387</v>
      </c>
      <c r="J1723" t="s">
        <v>17313</v>
      </c>
      <c r="K1723" t="s">
        <v>17314</v>
      </c>
      <c r="L1723" t="s">
        <v>4513</v>
      </c>
      <c r="M1723" t="s">
        <v>17297</v>
      </c>
      <c r="N1723" s="23" t="s">
        <v>458</v>
      </c>
      <c r="O1723" s="23" t="s">
        <v>458</v>
      </c>
      <c r="P1723" s="23" t="s">
        <v>458</v>
      </c>
      <c r="Q1723" s="37" t="s">
        <v>458</v>
      </c>
      <c r="R1723" s="23" t="s">
        <v>458</v>
      </c>
      <c r="S1723" t="s">
        <v>17315</v>
      </c>
      <c r="T1723" t="s">
        <v>15024</v>
      </c>
      <c r="U1723" s="23" t="s">
        <v>458</v>
      </c>
      <c r="V1723" s="237" t="s">
        <v>458</v>
      </c>
      <c r="W1723" s="23" t="s">
        <v>458</v>
      </c>
      <c r="X1723" s="23" t="s">
        <v>458</v>
      </c>
      <c r="Y1723" s="23" t="s">
        <v>458</v>
      </c>
      <c r="Z1723" s="23" t="s">
        <v>458</v>
      </c>
      <c r="AA1723" s="23" t="s">
        <v>458</v>
      </c>
      <c r="AC1723" s="26" t="str">
        <f t="shared" si="52"/>
        <v>-º-'-''</v>
      </c>
      <c r="AD1723" s="26" t="str">
        <f t="shared" si="53"/>
        <v>-º-'-''</v>
      </c>
    </row>
    <row r="1724" spans="1:30" ht="18" customHeight="1">
      <c r="A1724">
        <v>5392</v>
      </c>
      <c r="B1724">
        <v>5392</v>
      </c>
      <c r="C1724" s="3">
        <v>41380</v>
      </c>
      <c r="D1724">
        <v>41425</v>
      </c>
      <c r="E1724" t="s">
        <v>1385</v>
      </c>
      <c r="F1724" t="s">
        <v>1322</v>
      </c>
      <c r="G1724" t="s">
        <v>2071</v>
      </c>
      <c r="H1724" s="23" t="s">
        <v>458</v>
      </c>
      <c r="I1724" s="23">
        <v>41388</v>
      </c>
      <c r="J1724" t="s">
        <v>17316</v>
      </c>
      <c r="K1724" t="s">
        <v>17317</v>
      </c>
      <c r="L1724" t="s">
        <v>4513</v>
      </c>
      <c r="M1724" t="s">
        <v>17311</v>
      </c>
      <c r="N1724" s="23" t="s">
        <v>458</v>
      </c>
      <c r="O1724" s="23" t="s">
        <v>458</v>
      </c>
      <c r="P1724" s="23" t="s">
        <v>458</v>
      </c>
      <c r="Q1724" s="37" t="s">
        <v>458</v>
      </c>
      <c r="R1724" s="23" t="s">
        <v>458</v>
      </c>
      <c r="S1724" t="s">
        <v>17318</v>
      </c>
      <c r="T1724" t="s">
        <v>15024</v>
      </c>
      <c r="U1724" s="23" t="s">
        <v>458</v>
      </c>
      <c r="V1724" s="237" t="s">
        <v>458</v>
      </c>
      <c r="W1724" s="23" t="s">
        <v>458</v>
      </c>
      <c r="X1724" s="23" t="s">
        <v>458</v>
      </c>
      <c r="Y1724" s="23" t="s">
        <v>458</v>
      </c>
      <c r="Z1724" s="23" t="s">
        <v>458</v>
      </c>
      <c r="AA1724" s="23" t="s">
        <v>458</v>
      </c>
      <c r="AC1724" s="26" t="str">
        <f t="shared" si="52"/>
        <v>-º-'-''</v>
      </c>
      <c r="AD1724" s="26" t="str">
        <f t="shared" si="53"/>
        <v>-º-'-''</v>
      </c>
    </row>
    <row r="1725" spans="1:30" ht="18" customHeight="1">
      <c r="A1725">
        <v>5393</v>
      </c>
      <c r="B1725">
        <v>5393</v>
      </c>
      <c r="C1725" s="3">
        <v>41380</v>
      </c>
      <c r="D1725">
        <v>41425</v>
      </c>
      <c r="E1725" t="s">
        <v>1385</v>
      </c>
      <c r="F1725" t="s">
        <v>1322</v>
      </c>
      <c r="G1725" t="s">
        <v>2071</v>
      </c>
      <c r="H1725" s="23" t="s">
        <v>458</v>
      </c>
      <c r="I1725" s="23">
        <v>41388</v>
      </c>
      <c r="J1725" t="s">
        <v>17319</v>
      </c>
      <c r="K1725" t="s">
        <v>17320</v>
      </c>
      <c r="L1725" t="s">
        <v>4513</v>
      </c>
      <c r="M1725" t="s">
        <v>17311</v>
      </c>
      <c r="N1725" s="23" t="s">
        <v>458</v>
      </c>
      <c r="O1725" s="23" t="s">
        <v>458</v>
      </c>
      <c r="P1725" s="23" t="s">
        <v>458</v>
      </c>
      <c r="Q1725" s="37" t="s">
        <v>458</v>
      </c>
      <c r="R1725" s="23" t="s">
        <v>458</v>
      </c>
      <c r="S1725" t="s">
        <v>17321</v>
      </c>
      <c r="T1725" t="s">
        <v>15024</v>
      </c>
      <c r="U1725" s="23" t="s">
        <v>458</v>
      </c>
      <c r="V1725" s="237" t="s">
        <v>458</v>
      </c>
      <c r="W1725" s="23" t="s">
        <v>458</v>
      </c>
      <c r="X1725" s="23" t="s">
        <v>458</v>
      </c>
      <c r="Y1725" s="23" t="s">
        <v>458</v>
      </c>
      <c r="Z1725" s="23" t="s">
        <v>458</v>
      </c>
      <c r="AA1725" s="23" t="s">
        <v>458</v>
      </c>
      <c r="AC1725" s="26" t="str">
        <f t="shared" si="52"/>
        <v>-º-'-''</v>
      </c>
      <c r="AD1725" s="26" t="str">
        <f t="shared" si="53"/>
        <v>-º-'-''</v>
      </c>
    </row>
    <row r="1726" spans="1:30" ht="18" customHeight="1">
      <c r="A1726">
        <v>5444</v>
      </c>
      <c r="B1726">
        <v>5444</v>
      </c>
      <c r="C1726" s="3">
        <v>41380</v>
      </c>
      <c r="D1726">
        <v>41425</v>
      </c>
      <c r="E1726" t="s">
        <v>1321</v>
      </c>
      <c r="F1726" t="s">
        <v>1322</v>
      </c>
      <c r="G1726" t="s">
        <v>13906</v>
      </c>
      <c r="H1726" s="23" t="s">
        <v>17967</v>
      </c>
      <c r="I1726" s="23">
        <v>41388</v>
      </c>
      <c r="J1726" t="s">
        <v>17322</v>
      </c>
      <c r="K1726" t="s">
        <v>17323</v>
      </c>
      <c r="L1726" t="s">
        <v>17324</v>
      </c>
      <c r="M1726" t="s">
        <v>17325</v>
      </c>
      <c r="N1726" s="23" t="s">
        <v>17968</v>
      </c>
      <c r="O1726" s="23" t="s">
        <v>4973</v>
      </c>
      <c r="P1726" s="23">
        <v>41394</v>
      </c>
      <c r="Q1726" s="37" t="s">
        <v>458</v>
      </c>
      <c r="R1726" s="23" t="s">
        <v>17969</v>
      </c>
      <c r="S1726" t="s">
        <v>17326</v>
      </c>
      <c r="T1726" t="s">
        <v>15024</v>
      </c>
      <c r="U1726" s="23" t="s">
        <v>16028</v>
      </c>
      <c r="V1726" s="237">
        <v>18</v>
      </c>
      <c r="W1726" s="23">
        <v>34</v>
      </c>
      <c r="X1726" s="23">
        <v>48</v>
      </c>
      <c r="Y1726" s="23">
        <v>49</v>
      </c>
      <c r="Z1726" s="23">
        <v>11</v>
      </c>
      <c r="AA1726" s="23">
        <v>44</v>
      </c>
      <c r="AC1726" s="26" t="str">
        <f t="shared" si="52"/>
        <v>18º34'48''</v>
      </c>
      <c r="AD1726" s="26" t="str">
        <f t="shared" si="53"/>
        <v>49º11'44''</v>
      </c>
    </row>
    <row r="1727" spans="1:30" ht="18" customHeight="1">
      <c r="A1727">
        <v>5446</v>
      </c>
      <c r="B1727">
        <v>5446</v>
      </c>
      <c r="C1727" s="3">
        <v>41380</v>
      </c>
      <c r="D1727">
        <v>41425</v>
      </c>
      <c r="E1727" t="s">
        <v>1321</v>
      </c>
      <c r="F1727" t="s">
        <v>1322</v>
      </c>
      <c r="G1727" t="s">
        <v>13906</v>
      </c>
      <c r="H1727" s="23" t="s">
        <v>17970</v>
      </c>
      <c r="I1727" s="23">
        <v>41388</v>
      </c>
      <c r="J1727" t="s">
        <v>17327</v>
      </c>
      <c r="K1727" t="s">
        <v>17328</v>
      </c>
      <c r="L1727" t="s">
        <v>17324</v>
      </c>
      <c r="M1727" t="s">
        <v>17329</v>
      </c>
      <c r="N1727" s="23" t="s">
        <v>18041</v>
      </c>
      <c r="O1727" s="23" t="s">
        <v>4973</v>
      </c>
      <c r="P1727" s="23">
        <v>41397</v>
      </c>
      <c r="Q1727" s="37" t="s">
        <v>458</v>
      </c>
      <c r="R1727" s="23" t="s">
        <v>17971</v>
      </c>
      <c r="S1727" t="s">
        <v>17330</v>
      </c>
      <c r="T1727" t="s">
        <v>15024</v>
      </c>
      <c r="U1727" s="23" t="s">
        <v>15593</v>
      </c>
      <c r="V1727" s="237">
        <v>18</v>
      </c>
      <c r="W1727" s="23">
        <v>35</v>
      </c>
      <c r="X1727" s="23">
        <v>2</v>
      </c>
      <c r="Y1727" s="23">
        <v>49</v>
      </c>
      <c r="Z1727" s="23">
        <v>11</v>
      </c>
      <c r="AA1727" s="23">
        <v>87</v>
      </c>
      <c r="AC1727" s="26" t="str">
        <f t="shared" si="52"/>
        <v>18º35'2''</v>
      </c>
      <c r="AD1727" s="26" t="str">
        <f t="shared" si="53"/>
        <v>49º11'87''</v>
      </c>
    </row>
    <row r="1728" spans="1:30" ht="18" customHeight="1">
      <c r="A1728">
        <v>5447</v>
      </c>
      <c r="B1728">
        <v>5447</v>
      </c>
      <c r="C1728" s="3">
        <v>41380</v>
      </c>
      <c r="D1728">
        <v>41425</v>
      </c>
      <c r="E1728" t="s">
        <v>1469</v>
      </c>
      <c r="F1728" t="s">
        <v>14269</v>
      </c>
      <c r="G1728" t="s">
        <v>2193</v>
      </c>
      <c r="H1728" s="23" t="s">
        <v>458</v>
      </c>
      <c r="I1728" s="23" t="s">
        <v>458</v>
      </c>
      <c r="J1728" t="s">
        <v>17331</v>
      </c>
      <c r="K1728" t="s">
        <v>17332</v>
      </c>
      <c r="L1728" t="s">
        <v>4527</v>
      </c>
      <c r="M1728" t="s">
        <v>17333</v>
      </c>
      <c r="N1728" s="23" t="s">
        <v>458</v>
      </c>
      <c r="O1728" s="23" t="s">
        <v>458</v>
      </c>
      <c r="P1728" s="23" t="s">
        <v>458</v>
      </c>
      <c r="Q1728" s="37" t="s">
        <v>458</v>
      </c>
      <c r="R1728" s="23" t="s">
        <v>458</v>
      </c>
      <c r="S1728" t="s">
        <v>17334</v>
      </c>
      <c r="T1728" t="s">
        <v>15024</v>
      </c>
      <c r="U1728" s="23" t="s">
        <v>458</v>
      </c>
      <c r="V1728" s="237" t="s">
        <v>458</v>
      </c>
      <c r="W1728" s="23" t="s">
        <v>458</v>
      </c>
      <c r="X1728" s="23" t="s">
        <v>458</v>
      </c>
      <c r="Y1728" s="23" t="s">
        <v>458</v>
      </c>
      <c r="Z1728" s="23" t="s">
        <v>458</v>
      </c>
      <c r="AA1728" s="23" t="s">
        <v>458</v>
      </c>
      <c r="AC1728" s="26" t="str">
        <f t="shared" si="52"/>
        <v>-º-'-''</v>
      </c>
      <c r="AD1728" s="26" t="str">
        <f t="shared" si="53"/>
        <v>-º-'-''</v>
      </c>
    </row>
    <row r="1729" spans="1:30" ht="18" customHeight="1">
      <c r="A1729">
        <v>5448</v>
      </c>
      <c r="B1729">
        <v>5448</v>
      </c>
      <c r="C1729" s="3">
        <v>41380</v>
      </c>
      <c r="D1729">
        <v>41425</v>
      </c>
      <c r="E1729" t="s">
        <v>1469</v>
      </c>
      <c r="F1729" t="s">
        <v>14269</v>
      </c>
      <c r="G1729" t="s">
        <v>2193</v>
      </c>
      <c r="H1729" s="23" t="s">
        <v>458</v>
      </c>
      <c r="I1729" s="23" t="s">
        <v>458</v>
      </c>
      <c r="J1729" t="s">
        <v>17335</v>
      </c>
      <c r="K1729" t="s">
        <v>17336</v>
      </c>
      <c r="L1729" t="s">
        <v>4527</v>
      </c>
      <c r="M1729" t="s">
        <v>17337</v>
      </c>
      <c r="N1729" s="23" t="s">
        <v>458</v>
      </c>
      <c r="O1729" s="23" t="s">
        <v>458</v>
      </c>
      <c r="P1729" s="23" t="s">
        <v>458</v>
      </c>
      <c r="Q1729" s="37" t="s">
        <v>458</v>
      </c>
      <c r="R1729" s="23" t="s">
        <v>458</v>
      </c>
      <c r="S1729" t="s">
        <v>17338</v>
      </c>
      <c r="T1729" t="s">
        <v>15024</v>
      </c>
      <c r="U1729" s="23" t="s">
        <v>458</v>
      </c>
      <c r="V1729" s="237" t="s">
        <v>458</v>
      </c>
      <c r="W1729" s="23" t="s">
        <v>458</v>
      </c>
      <c r="X1729" s="23" t="s">
        <v>458</v>
      </c>
      <c r="Y1729" s="23" t="s">
        <v>458</v>
      </c>
      <c r="Z1729" s="23" t="s">
        <v>458</v>
      </c>
      <c r="AA1729" s="23" t="s">
        <v>458</v>
      </c>
      <c r="AC1729" s="26" t="str">
        <f t="shared" si="52"/>
        <v>-º-'-''</v>
      </c>
      <c r="AD1729" s="26" t="str">
        <f t="shared" si="53"/>
        <v>-º-'-''</v>
      </c>
    </row>
    <row r="1730" spans="1:30" ht="18" customHeight="1">
      <c r="A1730">
        <v>5449</v>
      </c>
      <c r="B1730">
        <v>5449</v>
      </c>
      <c r="C1730" s="3">
        <v>41380</v>
      </c>
      <c r="D1730">
        <v>41425</v>
      </c>
      <c r="E1730" t="s">
        <v>1469</v>
      </c>
      <c r="F1730" t="s">
        <v>14269</v>
      </c>
      <c r="G1730" t="s">
        <v>2193</v>
      </c>
      <c r="H1730" s="23" t="s">
        <v>458</v>
      </c>
      <c r="I1730" s="23" t="s">
        <v>458</v>
      </c>
      <c r="J1730" t="s">
        <v>17339</v>
      </c>
      <c r="K1730" t="s">
        <v>17340</v>
      </c>
      <c r="L1730" t="s">
        <v>4527</v>
      </c>
      <c r="M1730" t="s">
        <v>17341</v>
      </c>
      <c r="N1730" s="23" t="s">
        <v>458</v>
      </c>
      <c r="O1730" s="23" t="s">
        <v>458</v>
      </c>
      <c r="P1730" s="23" t="s">
        <v>458</v>
      </c>
      <c r="Q1730" s="37" t="s">
        <v>458</v>
      </c>
      <c r="R1730" s="23" t="s">
        <v>458</v>
      </c>
      <c r="S1730" t="s">
        <v>17342</v>
      </c>
      <c r="T1730" t="s">
        <v>15024</v>
      </c>
      <c r="U1730" s="23" t="s">
        <v>458</v>
      </c>
      <c r="V1730" s="237" t="s">
        <v>458</v>
      </c>
      <c r="W1730" s="23" t="s">
        <v>458</v>
      </c>
      <c r="X1730" s="23" t="s">
        <v>458</v>
      </c>
      <c r="Y1730" s="23" t="s">
        <v>458</v>
      </c>
      <c r="Z1730" s="23" t="s">
        <v>458</v>
      </c>
      <c r="AA1730" s="23" t="s">
        <v>458</v>
      </c>
      <c r="AC1730" s="26" t="str">
        <f t="shared" si="52"/>
        <v>-º-'-''</v>
      </c>
      <c r="AD1730" s="26" t="str">
        <f t="shared" si="53"/>
        <v>-º-'-''</v>
      </c>
    </row>
    <row r="1731" spans="1:30" ht="18" customHeight="1">
      <c r="A1731">
        <v>5450</v>
      </c>
      <c r="B1731">
        <v>5450</v>
      </c>
      <c r="C1731" s="3">
        <v>41380</v>
      </c>
      <c r="D1731">
        <v>41425</v>
      </c>
      <c r="E1731" t="s">
        <v>1469</v>
      </c>
      <c r="F1731" t="s">
        <v>14269</v>
      </c>
      <c r="G1731" t="s">
        <v>2193</v>
      </c>
      <c r="H1731" s="23" t="s">
        <v>458</v>
      </c>
      <c r="I1731" s="23" t="s">
        <v>458</v>
      </c>
      <c r="J1731" t="s">
        <v>17343</v>
      </c>
      <c r="K1731" t="s">
        <v>17344</v>
      </c>
      <c r="L1731" t="s">
        <v>4527</v>
      </c>
      <c r="M1731" t="s">
        <v>17345</v>
      </c>
      <c r="N1731" s="23" t="s">
        <v>458</v>
      </c>
      <c r="O1731" s="23" t="s">
        <v>458</v>
      </c>
      <c r="P1731" s="23" t="s">
        <v>458</v>
      </c>
      <c r="Q1731" s="37" t="s">
        <v>458</v>
      </c>
      <c r="R1731" s="23" t="s">
        <v>458</v>
      </c>
      <c r="S1731" t="s">
        <v>17346</v>
      </c>
      <c r="T1731" t="s">
        <v>15024</v>
      </c>
      <c r="U1731" s="23" t="s">
        <v>458</v>
      </c>
      <c r="V1731" s="237" t="s">
        <v>458</v>
      </c>
      <c r="W1731" s="23" t="s">
        <v>458</v>
      </c>
      <c r="X1731" s="23" t="s">
        <v>458</v>
      </c>
      <c r="Y1731" s="23" t="s">
        <v>458</v>
      </c>
      <c r="Z1731" s="23" t="s">
        <v>458</v>
      </c>
      <c r="AA1731" s="23" t="s">
        <v>458</v>
      </c>
      <c r="AC1731" s="26" t="str">
        <f t="shared" ref="AC1731:AC1794" si="54">CONCATENATE(V1731,"º",W1731,"'",X1731,"''")</f>
        <v>-º-'-''</v>
      </c>
      <c r="AD1731" s="26" t="str">
        <f t="shared" ref="AD1731:AD1794" si="55">CONCATENATE(Y1731,"º",Z1731,"'",AA1731,"''")</f>
        <v>-º-'-''</v>
      </c>
    </row>
    <row r="1732" spans="1:30" ht="18" customHeight="1">
      <c r="A1732">
        <v>5497</v>
      </c>
      <c r="B1732">
        <v>5497</v>
      </c>
      <c r="C1732" s="3">
        <v>41380</v>
      </c>
      <c r="D1732">
        <v>41425</v>
      </c>
      <c r="E1732" t="s">
        <v>1321</v>
      </c>
      <c r="F1732" t="s">
        <v>1322</v>
      </c>
      <c r="G1732" t="s">
        <v>7904</v>
      </c>
      <c r="H1732" s="23" t="s">
        <v>21882</v>
      </c>
      <c r="I1732" s="23">
        <v>41388</v>
      </c>
      <c r="J1732" t="s">
        <v>17347</v>
      </c>
      <c r="K1732" t="s">
        <v>17348</v>
      </c>
      <c r="L1732" t="s">
        <v>7906</v>
      </c>
      <c r="M1732" t="s">
        <v>17349</v>
      </c>
      <c r="N1732" s="23" t="s">
        <v>21883</v>
      </c>
      <c r="O1732" s="23" t="s">
        <v>7306</v>
      </c>
      <c r="P1732" s="23">
        <v>41401</v>
      </c>
      <c r="Q1732" s="37" t="s">
        <v>458</v>
      </c>
      <c r="R1732" s="23" t="s">
        <v>21884</v>
      </c>
      <c r="S1732" t="s">
        <v>17350</v>
      </c>
      <c r="T1732" t="s">
        <v>15024</v>
      </c>
      <c r="U1732" s="23" t="s">
        <v>17836</v>
      </c>
      <c r="V1732" s="237">
        <v>18</v>
      </c>
      <c r="W1732" s="23">
        <v>46</v>
      </c>
      <c r="X1732" s="23">
        <v>44</v>
      </c>
      <c r="Y1732" s="23">
        <v>42</v>
      </c>
      <c r="Z1732" s="23">
        <v>36</v>
      </c>
      <c r="AA1732" s="23">
        <v>42</v>
      </c>
      <c r="AC1732" s="26" t="str">
        <f t="shared" si="54"/>
        <v>18º46'44''</v>
      </c>
      <c r="AD1732" s="26" t="str">
        <f t="shared" si="55"/>
        <v>42º36'42''</v>
      </c>
    </row>
    <row r="1733" spans="1:30" ht="18" customHeight="1">
      <c r="A1733">
        <v>5498</v>
      </c>
      <c r="B1733">
        <v>5498</v>
      </c>
      <c r="C1733" s="3">
        <v>41380</v>
      </c>
      <c r="D1733">
        <v>41425</v>
      </c>
      <c r="E1733" t="s">
        <v>1321</v>
      </c>
      <c r="F1733" t="s">
        <v>1322</v>
      </c>
      <c r="G1733" t="s">
        <v>7904</v>
      </c>
      <c r="H1733" s="23" t="s">
        <v>21885</v>
      </c>
      <c r="I1733" s="23">
        <v>41388</v>
      </c>
      <c r="J1733" t="s">
        <v>17347</v>
      </c>
      <c r="K1733" t="s">
        <v>21886</v>
      </c>
      <c r="L1733" t="s">
        <v>7906</v>
      </c>
      <c r="M1733" t="s">
        <v>17351</v>
      </c>
      <c r="N1733" s="23" t="s">
        <v>21887</v>
      </c>
      <c r="O1733" s="23" t="s">
        <v>7306</v>
      </c>
      <c r="P1733" s="23">
        <v>41402</v>
      </c>
      <c r="Q1733" s="37" t="s">
        <v>458</v>
      </c>
      <c r="R1733" s="23" t="s">
        <v>21888</v>
      </c>
      <c r="S1733" t="s">
        <v>17352</v>
      </c>
      <c r="T1733" t="s">
        <v>15024</v>
      </c>
      <c r="U1733" s="23" t="s">
        <v>21889</v>
      </c>
      <c r="V1733" s="237">
        <v>18</v>
      </c>
      <c r="W1733" s="23">
        <v>48</v>
      </c>
      <c r="X1733" s="23">
        <v>0</v>
      </c>
      <c r="Y1733" s="23">
        <v>42</v>
      </c>
      <c r="Z1733" s="23">
        <v>36</v>
      </c>
      <c r="AA1733" s="23">
        <v>43</v>
      </c>
      <c r="AC1733" s="26" t="str">
        <f t="shared" si="54"/>
        <v>18º48'0''</v>
      </c>
      <c r="AD1733" s="26" t="str">
        <f t="shared" si="55"/>
        <v>42º36'43''</v>
      </c>
    </row>
    <row r="1734" spans="1:30" ht="18" customHeight="1">
      <c r="A1734">
        <v>5504</v>
      </c>
      <c r="B1734">
        <v>5504</v>
      </c>
      <c r="C1734" s="3">
        <v>41380</v>
      </c>
      <c r="D1734">
        <v>41425</v>
      </c>
      <c r="E1734" t="s">
        <v>1321</v>
      </c>
      <c r="F1734" t="s">
        <v>1322</v>
      </c>
      <c r="G1734" t="s">
        <v>13910</v>
      </c>
      <c r="H1734" s="23" t="s">
        <v>18042</v>
      </c>
      <c r="I1734" s="23">
        <v>41388</v>
      </c>
      <c r="J1734" t="s">
        <v>17353</v>
      </c>
      <c r="K1734" t="s">
        <v>17354</v>
      </c>
      <c r="L1734" t="s">
        <v>17355</v>
      </c>
      <c r="M1734" t="s">
        <v>17356</v>
      </c>
      <c r="N1734" s="23" t="s">
        <v>18043</v>
      </c>
      <c r="O1734" s="23" t="s">
        <v>7306</v>
      </c>
      <c r="P1734" s="23">
        <v>41397</v>
      </c>
      <c r="Q1734" s="37" t="s">
        <v>458</v>
      </c>
      <c r="R1734" s="23" t="s">
        <v>18044</v>
      </c>
      <c r="S1734" t="s">
        <v>17357</v>
      </c>
      <c r="T1734" t="s">
        <v>15024</v>
      </c>
      <c r="U1734" s="23" t="s">
        <v>17836</v>
      </c>
      <c r="V1734" s="237">
        <v>18</v>
      </c>
      <c r="W1734" s="23">
        <v>13</v>
      </c>
      <c r="X1734" s="23">
        <v>54</v>
      </c>
      <c r="Y1734" s="23">
        <v>42</v>
      </c>
      <c r="Z1734" s="23">
        <v>50</v>
      </c>
      <c r="AA1734" s="23">
        <v>28</v>
      </c>
      <c r="AC1734" s="26" t="str">
        <f t="shared" si="54"/>
        <v>18º13'54''</v>
      </c>
      <c r="AD1734" s="26" t="str">
        <f t="shared" si="55"/>
        <v>42º50'28''</v>
      </c>
    </row>
    <row r="1735" spans="1:30" ht="18" customHeight="1">
      <c r="A1735">
        <v>5505</v>
      </c>
      <c r="B1735">
        <v>5505</v>
      </c>
      <c r="C1735" s="3">
        <v>41380</v>
      </c>
      <c r="D1735">
        <v>41425</v>
      </c>
      <c r="E1735" t="s">
        <v>1321</v>
      </c>
      <c r="F1735" t="s">
        <v>1322</v>
      </c>
      <c r="G1735" t="s">
        <v>13908</v>
      </c>
      <c r="H1735" s="23" t="s">
        <v>17972</v>
      </c>
      <c r="I1735" s="23">
        <v>41388</v>
      </c>
      <c r="J1735" t="s">
        <v>17358</v>
      </c>
      <c r="K1735" t="s">
        <v>17359</v>
      </c>
      <c r="L1735" t="s">
        <v>17360</v>
      </c>
      <c r="M1735" t="s">
        <v>17361</v>
      </c>
      <c r="N1735" s="23" t="s">
        <v>17973</v>
      </c>
      <c r="O1735" s="23" t="s">
        <v>4670</v>
      </c>
      <c r="P1735" s="23">
        <v>41394</v>
      </c>
      <c r="Q1735" s="37" t="s">
        <v>458</v>
      </c>
      <c r="R1735" s="23" t="s">
        <v>17974</v>
      </c>
      <c r="S1735" t="s">
        <v>17362</v>
      </c>
      <c r="T1735" t="s">
        <v>4074</v>
      </c>
      <c r="U1735" s="23" t="s">
        <v>15098</v>
      </c>
      <c r="V1735" s="237">
        <v>20</v>
      </c>
      <c r="W1735" s="23">
        <v>2</v>
      </c>
      <c r="X1735" s="23">
        <v>60</v>
      </c>
      <c r="Y1735" s="23">
        <v>41</v>
      </c>
      <c r="Z1735" s="23">
        <v>41</v>
      </c>
      <c r="AA1735" s="23">
        <v>33</v>
      </c>
      <c r="AC1735" s="26" t="str">
        <f t="shared" si="54"/>
        <v>20º2'60''</v>
      </c>
      <c r="AD1735" s="26" t="str">
        <f t="shared" si="55"/>
        <v>41º41'33''</v>
      </c>
    </row>
    <row r="1736" spans="1:30" ht="18" customHeight="1">
      <c r="A1736">
        <v>5519</v>
      </c>
      <c r="B1736">
        <v>5519</v>
      </c>
      <c r="C1736" s="3">
        <v>41380</v>
      </c>
      <c r="D1736">
        <v>41425</v>
      </c>
      <c r="E1736" t="s">
        <v>1385</v>
      </c>
      <c r="F1736" t="s">
        <v>1322</v>
      </c>
      <c r="G1736" t="s">
        <v>13938</v>
      </c>
      <c r="H1736" s="23" t="s">
        <v>458</v>
      </c>
      <c r="I1736" s="23">
        <v>41388</v>
      </c>
      <c r="J1736" t="s">
        <v>17363</v>
      </c>
      <c r="K1736" t="s">
        <v>17364</v>
      </c>
      <c r="L1736" t="s">
        <v>17365</v>
      </c>
      <c r="M1736" t="s">
        <v>17366</v>
      </c>
      <c r="N1736" s="23" t="s">
        <v>458</v>
      </c>
      <c r="O1736" s="23" t="s">
        <v>458</v>
      </c>
      <c r="P1736" s="23" t="s">
        <v>458</v>
      </c>
      <c r="Q1736" s="37" t="s">
        <v>458</v>
      </c>
      <c r="R1736" s="23" t="s">
        <v>458</v>
      </c>
      <c r="S1736" t="s">
        <v>17367</v>
      </c>
      <c r="T1736" t="s">
        <v>15024</v>
      </c>
      <c r="U1736" s="23" t="s">
        <v>458</v>
      </c>
      <c r="V1736" s="237" t="s">
        <v>458</v>
      </c>
      <c r="W1736" s="23" t="s">
        <v>458</v>
      </c>
      <c r="X1736" s="23" t="s">
        <v>458</v>
      </c>
      <c r="Y1736" s="23" t="s">
        <v>458</v>
      </c>
      <c r="Z1736" s="23" t="s">
        <v>458</v>
      </c>
      <c r="AA1736" s="23" t="s">
        <v>458</v>
      </c>
      <c r="AC1736" s="26" t="str">
        <f t="shared" si="54"/>
        <v>-º-'-''</v>
      </c>
      <c r="AD1736" s="26" t="str">
        <f t="shared" si="55"/>
        <v>-º-'-''</v>
      </c>
    </row>
    <row r="1737" spans="1:30" ht="18" customHeight="1">
      <c r="A1737">
        <v>5520</v>
      </c>
      <c r="B1737">
        <v>5520</v>
      </c>
      <c r="C1737" s="3">
        <v>41380</v>
      </c>
      <c r="D1737">
        <v>41425</v>
      </c>
      <c r="E1737" t="s">
        <v>1385</v>
      </c>
      <c r="F1737" t="s">
        <v>1322</v>
      </c>
      <c r="G1737" t="s">
        <v>13938</v>
      </c>
      <c r="H1737" s="23" t="s">
        <v>458</v>
      </c>
      <c r="I1737" s="23">
        <v>41388</v>
      </c>
      <c r="J1737" t="s">
        <v>17368</v>
      </c>
      <c r="K1737" t="s">
        <v>17811</v>
      </c>
      <c r="L1737" t="s">
        <v>17365</v>
      </c>
      <c r="M1737" t="s">
        <v>17369</v>
      </c>
      <c r="N1737" s="23" t="s">
        <v>458</v>
      </c>
      <c r="O1737" s="23" t="s">
        <v>458</v>
      </c>
      <c r="P1737" s="23" t="s">
        <v>458</v>
      </c>
      <c r="Q1737" s="37" t="s">
        <v>458</v>
      </c>
      <c r="R1737" s="23" t="s">
        <v>458</v>
      </c>
      <c r="S1737" t="s">
        <v>17370</v>
      </c>
      <c r="T1737" t="s">
        <v>15024</v>
      </c>
      <c r="U1737" s="23" t="s">
        <v>458</v>
      </c>
      <c r="V1737" s="237" t="s">
        <v>458</v>
      </c>
      <c r="W1737" s="23" t="s">
        <v>458</v>
      </c>
      <c r="X1737" s="23" t="s">
        <v>458</v>
      </c>
      <c r="Y1737" s="23" t="s">
        <v>458</v>
      </c>
      <c r="Z1737" s="23" t="s">
        <v>458</v>
      </c>
      <c r="AA1737" s="23" t="s">
        <v>458</v>
      </c>
      <c r="AC1737" s="26" t="str">
        <f t="shared" si="54"/>
        <v>-º-'-''</v>
      </c>
      <c r="AD1737" s="26" t="str">
        <f t="shared" si="55"/>
        <v>-º-'-''</v>
      </c>
    </row>
    <row r="1738" spans="1:30" ht="18" customHeight="1">
      <c r="A1738">
        <v>5521</v>
      </c>
      <c r="B1738">
        <v>5521</v>
      </c>
      <c r="C1738" s="3">
        <v>41380</v>
      </c>
      <c r="D1738">
        <v>41425</v>
      </c>
      <c r="E1738" t="s">
        <v>1385</v>
      </c>
      <c r="F1738" t="s">
        <v>1322</v>
      </c>
      <c r="G1738" t="s">
        <v>13938</v>
      </c>
      <c r="H1738" s="23" t="s">
        <v>458</v>
      </c>
      <c r="I1738" s="23">
        <v>41389</v>
      </c>
      <c r="J1738" t="s">
        <v>17371</v>
      </c>
      <c r="K1738" t="s">
        <v>17812</v>
      </c>
      <c r="L1738" t="s">
        <v>17372</v>
      </c>
      <c r="M1738" t="s">
        <v>17366</v>
      </c>
      <c r="N1738" s="23" t="s">
        <v>458</v>
      </c>
      <c r="O1738" s="23" t="s">
        <v>458</v>
      </c>
      <c r="P1738" s="23" t="s">
        <v>458</v>
      </c>
      <c r="Q1738" s="37" t="s">
        <v>458</v>
      </c>
      <c r="R1738" s="23" t="s">
        <v>458</v>
      </c>
      <c r="S1738" t="s">
        <v>17373</v>
      </c>
      <c r="T1738" t="s">
        <v>15024</v>
      </c>
      <c r="U1738" s="23" t="s">
        <v>458</v>
      </c>
      <c r="V1738" s="237" t="s">
        <v>458</v>
      </c>
      <c r="W1738" s="23" t="s">
        <v>458</v>
      </c>
      <c r="X1738" s="23" t="s">
        <v>458</v>
      </c>
      <c r="Y1738" s="23" t="s">
        <v>458</v>
      </c>
      <c r="Z1738" s="23" t="s">
        <v>458</v>
      </c>
      <c r="AA1738" s="23" t="s">
        <v>458</v>
      </c>
      <c r="AC1738" s="26" t="str">
        <f t="shared" si="54"/>
        <v>-º-'-''</v>
      </c>
      <c r="AD1738" s="26" t="str">
        <f t="shared" si="55"/>
        <v>-º-'-''</v>
      </c>
    </row>
    <row r="1739" spans="1:30" ht="18" customHeight="1">
      <c r="A1739">
        <v>5651</v>
      </c>
      <c r="B1739">
        <v>5651</v>
      </c>
      <c r="C1739" s="3">
        <v>41380</v>
      </c>
      <c r="D1739">
        <v>41425</v>
      </c>
      <c r="E1739" t="s">
        <v>1321</v>
      </c>
      <c r="F1739" t="s">
        <v>1322</v>
      </c>
      <c r="G1739" t="s">
        <v>7916</v>
      </c>
      <c r="H1739" s="23" t="s">
        <v>17975</v>
      </c>
      <c r="I1739" s="23">
        <v>41388</v>
      </c>
      <c r="J1739" t="s">
        <v>17374</v>
      </c>
      <c r="K1739" t="s">
        <v>17375</v>
      </c>
      <c r="L1739" t="s">
        <v>7918</v>
      </c>
      <c r="M1739" t="s">
        <v>17376</v>
      </c>
      <c r="N1739" s="23" t="s">
        <v>17976</v>
      </c>
      <c r="O1739" s="23" t="s">
        <v>17942</v>
      </c>
      <c r="P1739" s="23">
        <v>41396</v>
      </c>
      <c r="Q1739" s="37" t="s">
        <v>458</v>
      </c>
      <c r="R1739" s="23" t="s">
        <v>17977</v>
      </c>
      <c r="S1739" t="s">
        <v>17377</v>
      </c>
      <c r="T1739" t="s">
        <v>15024</v>
      </c>
      <c r="U1739" s="23" t="s">
        <v>15116</v>
      </c>
      <c r="V1739" s="237">
        <v>20</v>
      </c>
      <c r="W1739" s="23">
        <v>38</v>
      </c>
      <c r="X1739" s="23">
        <v>78</v>
      </c>
      <c r="Y1739" s="23">
        <v>41</v>
      </c>
      <c r="Z1739" s="23">
        <v>54</v>
      </c>
      <c r="AA1739" s="23">
        <v>53</v>
      </c>
      <c r="AC1739" s="26" t="str">
        <f t="shared" si="54"/>
        <v>20º38'78''</v>
      </c>
      <c r="AD1739" s="26" t="str">
        <f t="shared" si="55"/>
        <v>41º54'53''</v>
      </c>
    </row>
    <row r="1740" spans="1:30" ht="18" customHeight="1">
      <c r="A1740">
        <v>5652</v>
      </c>
      <c r="B1740">
        <v>5652</v>
      </c>
      <c r="C1740" s="3">
        <v>41380</v>
      </c>
      <c r="D1740">
        <v>41425</v>
      </c>
      <c r="E1740" t="s">
        <v>1321</v>
      </c>
      <c r="F1740" t="s">
        <v>1322</v>
      </c>
      <c r="G1740" t="s">
        <v>7916</v>
      </c>
      <c r="H1740" s="23" t="s">
        <v>18045</v>
      </c>
      <c r="I1740" s="23">
        <v>41388</v>
      </c>
      <c r="J1740" t="s">
        <v>17378</v>
      </c>
      <c r="K1740" t="s">
        <v>17379</v>
      </c>
      <c r="L1740" t="s">
        <v>7918</v>
      </c>
      <c r="M1740" t="s">
        <v>17380</v>
      </c>
      <c r="N1740" s="23" t="s">
        <v>18046</v>
      </c>
      <c r="O1740" s="23" t="s">
        <v>18008</v>
      </c>
      <c r="P1740" s="23">
        <v>41397</v>
      </c>
      <c r="Q1740" s="37" t="s">
        <v>458</v>
      </c>
      <c r="R1740" s="23" t="s">
        <v>18047</v>
      </c>
      <c r="S1740" t="s">
        <v>17381</v>
      </c>
      <c r="T1740" t="s">
        <v>15024</v>
      </c>
      <c r="U1740" s="23" t="s">
        <v>16048</v>
      </c>
      <c r="V1740" s="237">
        <v>20</v>
      </c>
      <c r="W1740" s="23">
        <v>39</v>
      </c>
      <c r="X1740" s="23">
        <v>18</v>
      </c>
      <c r="Y1740" s="23">
        <v>41</v>
      </c>
      <c r="Z1740" s="23">
        <v>54</v>
      </c>
      <c r="AA1740" s="23">
        <v>2</v>
      </c>
      <c r="AC1740" s="26" t="str">
        <f t="shared" si="54"/>
        <v>20º39'18''</v>
      </c>
      <c r="AD1740" s="26" t="str">
        <f t="shared" si="55"/>
        <v>41º54'2''</v>
      </c>
    </row>
    <row r="1741" spans="1:30" ht="18" customHeight="1">
      <c r="A1741">
        <v>5653</v>
      </c>
      <c r="B1741">
        <v>5653</v>
      </c>
      <c r="C1741" s="3">
        <v>41380</v>
      </c>
      <c r="D1741">
        <v>41426</v>
      </c>
      <c r="E1741" t="s">
        <v>1469</v>
      </c>
      <c r="F1741" t="s">
        <v>1322</v>
      </c>
      <c r="G1741" t="s">
        <v>7916</v>
      </c>
      <c r="H1741" s="23" t="s">
        <v>458</v>
      </c>
      <c r="I1741" s="23" t="s">
        <v>458</v>
      </c>
      <c r="J1741" t="s">
        <v>17382</v>
      </c>
      <c r="K1741" t="s">
        <v>21604</v>
      </c>
      <c r="L1741" t="s">
        <v>7918</v>
      </c>
      <c r="M1741" t="s">
        <v>17383</v>
      </c>
      <c r="N1741" s="23" t="s">
        <v>458</v>
      </c>
      <c r="O1741" s="23" t="s">
        <v>458</v>
      </c>
      <c r="P1741" s="23" t="s">
        <v>458</v>
      </c>
      <c r="Q1741" s="37" t="s">
        <v>17909</v>
      </c>
      <c r="R1741" s="23" t="s">
        <v>458</v>
      </c>
      <c r="S1741" t="s">
        <v>17384</v>
      </c>
      <c r="T1741" t="s">
        <v>15024</v>
      </c>
      <c r="U1741" s="23" t="s">
        <v>458</v>
      </c>
      <c r="V1741" s="237" t="s">
        <v>458</v>
      </c>
      <c r="W1741" s="23" t="s">
        <v>458</v>
      </c>
      <c r="X1741" s="23" t="s">
        <v>458</v>
      </c>
      <c r="Y1741" s="23" t="s">
        <v>458</v>
      </c>
      <c r="Z1741" s="23" t="s">
        <v>458</v>
      </c>
      <c r="AA1741" s="23" t="s">
        <v>458</v>
      </c>
      <c r="AC1741" s="26" t="str">
        <f t="shared" si="54"/>
        <v>-º-'-''</v>
      </c>
      <c r="AD1741" s="26" t="str">
        <f t="shared" si="55"/>
        <v>-º-'-''</v>
      </c>
    </row>
    <row r="1742" spans="1:30" ht="18" customHeight="1">
      <c r="A1742">
        <v>5669</v>
      </c>
      <c r="B1742">
        <v>5669</v>
      </c>
      <c r="C1742" s="3">
        <v>41380</v>
      </c>
      <c r="D1742">
        <v>41425</v>
      </c>
      <c r="E1742" t="s">
        <v>1321</v>
      </c>
      <c r="F1742" t="s">
        <v>14269</v>
      </c>
      <c r="G1742" t="s">
        <v>13969</v>
      </c>
      <c r="H1742" s="23" t="s">
        <v>17910</v>
      </c>
      <c r="I1742" s="23">
        <v>41393</v>
      </c>
      <c r="J1742" t="s">
        <v>17385</v>
      </c>
      <c r="K1742" t="s">
        <v>17386</v>
      </c>
      <c r="L1742" t="s">
        <v>17387</v>
      </c>
      <c r="M1742" t="s">
        <v>17388</v>
      </c>
      <c r="N1742" s="23" t="s">
        <v>17911</v>
      </c>
      <c r="O1742" s="23" t="s">
        <v>15547</v>
      </c>
      <c r="P1742" s="23">
        <v>41394</v>
      </c>
      <c r="Q1742" s="37" t="s">
        <v>458</v>
      </c>
      <c r="R1742" s="23" t="s">
        <v>17912</v>
      </c>
      <c r="S1742" t="s">
        <v>17389</v>
      </c>
      <c r="T1742" t="s">
        <v>15024</v>
      </c>
      <c r="U1742" s="23" t="s">
        <v>16157</v>
      </c>
      <c r="V1742" s="237">
        <v>22</v>
      </c>
      <c r="W1742" s="23">
        <v>26</v>
      </c>
      <c r="X1742" s="23">
        <v>2</v>
      </c>
      <c r="Y1742" s="23">
        <v>45</v>
      </c>
      <c r="Z1742" s="23">
        <v>27</v>
      </c>
      <c r="AA1742" s="23">
        <v>53</v>
      </c>
      <c r="AC1742" s="26" t="str">
        <f t="shared" si="54"/>
        <v>22º26'2''</v>
      </c>
      <c r="AD1742" s="26" t="str">
        <f t="shared" si="55"/>
        <v>45º27'53''</v>
      </c>
    </row>
    <row r="1743" spans="1:30" ht="18" customHeight="1">
      <c r="A1743">
        <v>5670</v>
      </c>
      <c r="B1743">
        <v>5670</v>
      </c>
      <c r="C1743" s="3">
        <v>41380</v>
      </c>
      <c r="D1743">
        <v>41425</v>
      </c>
      <c r="E1743" t="s">
        <v>1321</v>
      </c>
      <c r="F1743" t="s">
        <v>14269</v>
      </c>
      <c r="G1743" t="s">
        <v>13969</v>
      </c>
      <c r="H1743" s="23" t="s">
        <v>17978</v>
      </c>
      <c r="I1743" s="23">
        <v>41394</v>
      </c>
      <c r="J1743" t="s">
        <v>17390</v>
      </c>
      <c r="K1743" t="s">
        <v>17391</v>
      </c>
      <c r="L1743" t="s">
        <v>17392</v>
      </c>
      <c r="M1743" t="s">
        <v>17393</v>
      </c>
      <c r="N1743" s="23" t="s">
        <v>17979</v>
      </c>
      <c r="O1743" s="23" t="s">
        <v>12883</v>
      </c>
      <c r="P1743" s="23">
        <v>41394</v>
      </c>
      <c r="Q1743" s="37" t="s">
        <v>458</v>
      </c>
      <c r="R1743" s="23" t="s">
        <v>17980</v>
      </c>
      <c r="S1743" t="s">
        <v>17394</v>
      </c>
      <c r="T1743" t="s">
        <v>15024</v>
      </c>
      <c r="U1743" s="23" t="s">
        <v>15234</v>
      </c>
      <c r="V1743" s="237">
        <v>22</v>
      </c>
      <c r="W1743" s="23">
        <v>26</v>
      </c>
      <c r="X1743" s="23">
        <v>58</v>
      </c>
      <c r="Y1743" s="23">
        <v>45</v>
      </c>
      <c r="Z1743" s="23">
        <v>28</v>
      </c>
      <c r="AA1743" s="23">
        <v>9</v>
      </c>
      <c r="AC1743" s="26" t="str">
        <f t="shared" si="54"/>
        <v>22º26'58''</v>
      </c>
      <c r="AD1743" s="26" t="str">
        <f t="shared" si="55"/>
        <v>45º28'9''</v>
      </c>
    </row>
    <row r="1744" spans="1:30" ht="18" customHeight="1">
      <c r="A1744">
        <v>5671</v>
      </c>
      <c r="B1744">
        <v>5671</v>
      </c>
      <c r="C1744" s="3">
        <v>41380</v>
      </c>
      <c r="D1744">
        <v>41425</v>
      </c>
      <c r="E1744" t="s">
        <v>1321</v>
      </c>
      <c r="F1744" t="s">
        <v>14269</v>
      </c>
      <c r="G1744" t="s">
        <v>13969</v>
      </c>
      <c r="H1744" s="23" t="s">
        <v>17981</v>
      </c>
      <c r="I1744" s="23">
        <v>41393</v>
      </c>
      <c r="J1744" t="s">
        <v>17395</v>
      </c>
      <c r="K1744" t="s">
        <v>17396</v>
      </c>
      <c r="L1744" t="s">
        <v>17397</v>
      </c>
      <c r="M1744" t="s">
        <v>17398</v>
      </c>
      <c r="N1744" s="23" t="s">
        <v>17982</v>
      </c>
      <c r="O1744" s="23" t="s">
        <v>15547</v>
      </c>
      <c r="P1744" s="23">
        <v>41394</v>
      </c>
      <c r="Q1744" s="37" t="s">
        <v>458</v>
      </c>
      <c r="R1744" s="23" t="s">
        <v>17983</v>
      </c>
      <c r="S1744" t="s">
        <v>17399</v>
      </c>
      <c r="T1744" t="s">
        <v>15024</v>
      </c>
      <c r="U1744" s="23" t="s">
        <v>16048</v>
      </c>
      <c r="V1744" s="237">
        <v>22</v>
      </c>
      <c r="W1744" s="23">
        <v>26</v>
      </c>
      <c r="X1744" s="23">
        <v>20</v>
      </c>
      <c r="Y1744" s="23">
        <v>45</v>
      </c>
      <c r="Z1744" s="23">
        <v>27</v>
      </c>
      <c r="AA1744" s="23">
        <v>20</v>
      </c>
      <c r="AC1744" s="26" t="str">
        <f t="shared" si="54"/>
        <v>22º26'20''</v>
      </c>
      <c r="AD1744" s="26" t="str">
        <f t="shared" si="55"/>
        <v>45º27'20''</v>
      </c>
    </row>
    <row r="1745" spans="1:30" ht="18" customHeight="1">
      <c r="A1745">
        <v>5672</v>
      </c>
      <c r="B1745">
        <v>5672</v>
      </c>
      <c r="C1745" s="3">
        <v>41380</v>
      </c>
      <c r="D1745">
        <v>41425</v>
      </c>
      <c r="E1745" t="s">
        <v>1321</v>
      </c>
      <c r="F1745" t="s">
        <v>14269</v>
      </c>
      <c r="G1745" t="s">
        <v>13969</v>
      </c>
      <c r="H1745" s="23" t="s">
        <v>18048</v>
      </c>
      <c r="I1745" s="23">
        <v>41396</v>
      </c>
      <c r="J1745" t="s">
        <v>17400</v>
      </c>
      <c r="K1745" t="s">
        <v>17401</v>
      </c>
      <c r="L1745" t="s">
        <v>17402</v>
      </c>
      <c r="M1745" t="s">
        <v>17403</v>
      </c>
      <c r="N1745" s="23" t="s">
        <v>18049</v>
      </c>
      <c r="O1745" s="23" t="s">
        <v>15547</v>
      </c>
      <c r="P1745" s="23">
        <v>41397</v>
      </c>
      <c r="Q1745" s="37" t="s">
        <v>458</v>
      </c>
      <c r="R1745" s="23" t="s">
        <v>18050</v>
      </c>
      <c r="S1745" t="s">
        <v>17404</v>
      </c>
      <c r="T1745" t="s">
        <v>15024</v>
      </c>
      <c r="U1745" s="23" t="s">
        <v>16048</v>
      </c>
      <c r="V1745" s="237">
        <v>22</v>
      </c>
      <c r="W1745" s="23">
        <v>24</v>
      </c>
      <c r="X1745" s="23">
        <v>53</v>
      </c>
      <c r="Y1745" s="23">
        <v>45</v>
      </c>
      <c r="Z1745" s="23">
        <v>28</v>
      </c>
      <c r="AA1745" s="23">
        <v>6</v>
      </c>
      <c r="AC1745" s="26" t="str">
        <f t="shared" si="54"/>
        <v>22º24'53''</v>
      </c>
      <c r="AD1745" s="26" t="str">
        <f t="shared" si="55"/>
        <v>45º28'6''</v>
      </c>
    </row>
    <row r="1746" spans="1:30" ht="18" customHeight="1">
      <c r="A1746">
        <v>5673</v>
      </c>
      <c r="B1746">
        <v>5673</v>
      </c>
      <c r="C1746" s="3">
        <v>41380</v>
      </c>
      <c r="D1746">
        <v>41425</v>
      </c>
      <c r="E1746" t="s">
        <v>1321</v>
      </c>
      <c r="F1746" t="s">
        <v>14269</v>
      </c>
      <c r="G1746" t="s">
        <v>13969</v>
      </c>
      <c r="H1746" s="23" t="s">
        <v>18051</v>
      </c>
      <c r="I1746" s="23">
        <v>41396</v>
      </c>
      <c r="J1746" t="s">
        <v>17405</v>
      </c>
      <c r="K1746" t="s">
        <v>17406</v>
      </c>
      <c r="L1746" t="s">
        <v>17407</v>
      </c>
      <c r="M1746" t="s">
        <v>17408</v>
      </c>
      <c r="N1746" s="23" t="s">
        <v>18052</v>
      </c>
      <c r="O1746" s="23" t="s">
        <v>14770</v>
      </c>
      <c r="P1746" s="23">
        <v>41396</v>
      </c>
      <c r="Q1746" s="37" t="s">
        <v>458</v>
      </c>
      <c r="R1746" s="23" t="s">
        <v>18053</v>
      </c>
      <c r="S1746" t="s">
        <v>17409</v>
      </c>
      <c r="T1746" t="s">
        <v>15024</v>
      </c>
      <c r="U1746" s="23" t="s">
        <v>15116</v>
      </c>
      <c r="V1746" s="237">
        <v>22</v>
      </c>
      <c r="W1746" s="23">
        <v>25</v>
      </c>
      <c r="X1746" s="23">
        <v>53</v>
      </c>
      <c r="Y1746" s="23">
        <v>45</v>
      </c>
      <c r="Z1746" s="23">
        <v>29</v>
      </c>
      <c r="AA1746" s="23">
        <v>75</v>
      </c>
      <c r="AC1746" s="26" t="str">
        <f t="shared" si="54"/>
        <v>22º25'53''</v>
      </c>
      <c r="AD1746" s="26" t="str">
        <f t="shared" si="55"/>
        <v>45º29'75''</v>
      </c>
    </row>
    <row r="1747" spans="1:30" ht="18" customHeight="1">
      <c r="A1747">
        <v>5674</v>
      </c>
      <c r="B1747">
        <v>5674</v>
      </c>
      <c r="C1747" s="3">
        <v>41380</v>
      </c>
      <c r="D1747">
        <v>41425</v>
      </c>
      <c r="E1747" t="s">
        <v>1321</v>
      </c>
      <c r="F1747" t="s">
        <v>14269</v>
      </c>
      <c r="G1747" t="s">
        <v>13969</v>
      </c>
      <c r="H1747" s="23" t="s">
        <v>21890</v>
      </c>
      <c r="I1747" s="23">
        <v>41401</v>
      </c>
      <c r="J1747" t="s">
        <v>17410</v>
      </c>
      <c r="K1747" t="s">
        <v>17411</v>
      </c>
      <c r="L1747" t="s">
        <v>17412</v>
      </c>
      <c r="M1747" t="s">
        <v>17413</v>
      </c>
      <c r="N1747" s="23" t="s">
        <v>21891</v>
      </c>
      <c r="O1747" s="23" t="s">
        <v>14245</v>
      </c>
      <c r="P1747" s="23">
        <v>41402</v>
      </c>
      <c r="Q1747" s="37" t="s">
        <v>458</v>
      </c>
      <c r="R1747" s="23" t="s">
        <v>21892</v>
      </c>
      <c r="S1747" t="s">
        <v>17414</v>
      </c>
      <c r="T1747" t="s">
        <v>15024</v>
      </c>
      <c r="U1747" s="23" t="s">
        <v>15116</v>
      </c>
      <c r="V1747" s="237">
        <v>22</v>
      </c>
      <c r="W1747" s="23">
        <v>22</v>
      </c>
      <c r="X1747" s="23">
        <v>62</v>
      </c>
      <c r="Y1747" s="23">
        <v>45</v>
      </c>
      <c r="Z1747" s="23">
        <v>23</v>
      </c>
      <c r="AA1747" s="23">
        <v>73</v>
      </c>
      <c r="AC1747" s="26" t="str">
        <f t="shared" si="54"/>
        <v>22º22'62''</v>
      </c>
      <c r="AD1747" s="26" t="str">
        <f t="shared" si="55"/>
        <v>45º23'73''</v>
      </c>
    </row>
    <row r="1748" spans="1:30" ht="18" customHeight="1">
      <c r="A1748">
        <v>5675</v>
      </c>
      <c r="B1748">
        <v>5675</v>
      </c>
      <c r="C1748" s="3">
        <v>41380</v>
      </c>
      <c r="D1748">
        <v>41425</v>
      </c>
      <c r="E1748" t="s">
        <v>1321</v>
      </c>
      <c r="F1748" t="s">
        <v>14269</v>
      </c>
      <c r="G1748" t="s">
        <v>13969</v>
      </c>
      <c r="H1748" s="23" t="s">
        <v>17984</v>
      </c>
      <c r="I1748" s="23">
        <v>41394</v>
      </c>
      <c r="J1748" t="s">
        <v>17415</v>
      </c>
      <c r="K1748" t="s">
        <v>17416</v>
      </c>
      <c r="L1748" t="s">
        <v>17417</v>
      </c>
      <c r="M1748" t="s">
        <v>17418</v>
      </c>
      <c r="N1748" s="23" t="s">
        <v>17985</v>
      </c>
      <c r="O1748" s="23" t="s">
        <v>12883</v>
      </c>
      <c r="P1748" s="23">
        <v>41394</v>
      </c>
      <c r="Q1748" s="37" t="s">
        <v>458</v>
      </c>
      <c r="R1748" s="23" t="s">
        <v>17986</v>
      </c>
      <c r="S1748" t="s">
        <v>17419</v>
      </c>
      <c r="T1748" t="s">
        <v>15024</v>
      </c>
      <c r="U1748" s="23" t="s">
        <v>15234</v>
      </c>
      <c r="V1748" s="237">
        <v>22</v>
      </c>
      <c r="W1748" s="23">
        <v>25</v>
      </c>
      <c r="X1748" s="23">
        <v>90</v>
      </c>
      <c r="Y1748" s="23">
        <v>45</v>
      </c>
      <c r="Z1748" s="23">
        <v>27</v>
      </c>
      <c r="AA1748" s="23">
        <v>72</v>
      </c>
      <c r="AC1748" s="26" t="str">
        <f t="shared" si="54"/>
        <v>22º25'90''</v>
      </c>
      <c r="AD1748" s="26" t="str">
        <f t="shared" si="55"/>
        <v>45º27'72''</v>
      </c>
    </row>
    <row r="1749" spans="1:30" ht="18" customHeight="1">
      <c r="A1749">
        <v>5676</v>
      </c>
      <c r="B1749">
        <v>5676</v>
      </c>
      <c r="C1749" s="3">
        <v>41380</v>
      </c>
      <c r="D1749">
        <v>41425</v>
      </c>
      <c r="E1749" t="s">
        <v>1321</v>
      </c>
      <c r="F1749" t="s">
        <v>14269</v>
      </c>
      <c r="G1749" t="s">
        <v>13969</v>
      </c>
      <c r="H1749" s="23" t="s">
        <v>18054</v>
      </c>
      <c r="I1749" s="23">
        <v>41397</v>
      </c>
      <c r="J1749" t="s">
        <v>17420</v>
      </c>
      <c r="K1749" t="s">
        <v>17421</v>
      </c>
      <c r="L1749" t="s">
        <v>17422</v>
      </c>
      <c r="M1749" t="s">
        <v>17423</v>
      </c>
      <c r="N1749" s="23" t="s">
        <v>18055</v>
      </c>
      <c r="O1749" s="23" t="s">
        <v>12883</v>
      </c>
      <c r="P1749" s="23">
        <v>41397</v>
      </c>
      <c r="Q1749" s="37" t="s">
        <v>458</v>
      </c>
      <c r="R1749" s="23" t="s">
        <v>18056</v>
      </c>
      <c r="S1749" t="s">
        <v>17424</v>
      </c>
      <c r="T1749" t="s">
        <v>15024</v>
      </c>
      <c r="U1749" s="23" t="s">
        <v>15234</v>
      </c>
      <c r="V1749" s="237">
        <v>22</v>
      </c>
      <c r="W1749" s="23">
        <v>25</v>
      </c>
      <c r="X1749" s="23">
        <v>18</v>
      </c>
      <c r="Y1749" s="23">
        <v>45</v>
      </c>
      <c r="Z1749" s="23">
        <v>28</v>
      </c>
      <c r="AA1749" s="23">
        <v>57</v>
      </c>
      <c r="AC1749" s="26" t="str">
        <f t="shared" si="54"/>
        <v>22º25'18''</v>
      </c>
      <c r="AD1749" s="26" t="str">
        <f t="shared" si="55"/>
        <v>45º28'57''</v>
      </c>
    </row>
    <row r="1750" spans="1:30" ht="18" customHeight="1">
      <c r="A1750">
        <v>5677</v>
      </c>
      <c r="B1750">
        <v>5677</v>
      </c>
      <c r="C1750" s="3">
        <v>41380</v>
      </c>
      <c r="D1750">
        <v>41425</v>
      </c>
      <c r="E1750" t="s">
        <v>1321</v>
      </c>
      <c r="F1750" t="s">
        <v>14269</v>
      </c>
      <c r="G1750" t="s">
        <v>13969</v>
      </c>
      <c r="H1750" s="23" t="s">
        <v>21893</v>
      </c>
      <c r="I1750" s="23">
        <v>41401</v>
      </c>
      <c r="J1750" t="s">
        <v>17425</v>
      </c>
      <c r="K1750" t="s">
        <v>17426</v>
      </c>
      <c r="L1750" t="s">
        <v>17427</v>
      </c>
      <c r="M1750" t="s">
        <v>17413</v>
      </c>
      <c r="N1750" s="23" t="s">
        <v>21894</v>
      </c>
      <c r="O1750" s="23" t="s">
        <v>14245</v>
      </c>
      <c r="P1750" s="23">
        <v>41402</v>
      </c>
      <c r="Q1750" s="37" t="s">
        <v>458</v>
      </c>
      <c r="R1750" s="23" t="s">
        <v>21895</v>
      </c>
      <c r="S1750" t="s">
        <v>17428</v>
      </c>
      <c r="T1750" t="s">
        <v>15024</v>
      </c>
      <c r="U1750" s="23" t="s">
        <v>15234</v>
      </c>
      <c r="V1750" s="237">
        <v>22</v>
      </c>
      <c r="W1750" s="23">
        <v>28</v>
      </c>
      <c r="X1750" s="23">
        <v>75</v>
      </c>
      <c r="Y1750" s="23">
        <v>45</v>
      </c>
      <c r="Z1750" s="23">
        <v>23</v>
      </c>
      <c r="AA1750" s="23">
        <v>17</v>
      </c>
      <c r="AC1750" s="26" t="str">
        <f t="shared" si="54"/>
        <v>22º28'75''</v>
      </c>
      <c r="AD1750" s="26" t="str">
        <f t="shared" si="55"/>
        <v>45º23'17''</v>
      </c>
    </row>
    <row r="1751" spans="1:30" ht="18" customHeight="1">
      <c r="A1751">
        <v>5678</v>
      </c>
      <c r="B1751">
        <v>5678</v>
      </c>
      <c r="C1751" s="3">
        <v>41380</v>
      </c>
      <c r="D1751">
        <v>41425</v>
      </c>
      <c r="E1751" t="s">
        <v>1321</v>
      </c>
      <c r="F1751" t="s">
        <v>14269</v>
      </c>
      <c r="G1751" t="s">
        <v>13969</v>
      </c>
      <c r="H1751" s="23" t="s">
        <v>18057</v>
      </c>
      <c r="I1751" s="23">
        <v>41396</v>
      </c>
      <c r="J1751" t="s">
        <v>17429</v>
      </c>
      <c r="K1751" t="s">
        <v>17430</v>
      </c>
      <c r="L1751" t="s">
        <v>17431</v>
      </c>
      <c r="M1751" t="s">
        <v>17432</v>
      </c>
      <c r="N1751" s="23" t="s">
        <v>18058</v>
      </c>
      <c r="O1751" s="23" t="s">
        <v>14770</v>
      </c>
      <c r="P1751" s="23">
        <v>41397</v>
      </c>
      <c r="Q1751" s="37" t="s">
        <v>458</v>
      </c>
      <c r="R1751" s="23" t="s">
        <v>17762</v>
      </c>
      <c r="S1751" t="s">
        <v>17433</v>
      </c>
      <c r="T1751" t="s">
        <v>15024</v>
      </c>
      <c r="U1751" s="23" t="s">
        <v>15116</v>
      </c>
      <c r="V1751" s="237">
        <v>22</v>
      </c>
      <c r="W1751" s="23">
        <v>26</v>
      </c>
      <c r="X1751" s="23">
        <v>70</v>
      </c>
      <c r="Y1751" s="23">
        <v>45</v>
      </c>
      <c r="Z1751" s="23">
        <v>29</v>
      </c>
      <c r="AA1751" s="23">
        <v>23</v>
      </c>
      <c r="AC1751" s="26" t="str">
        <f t="shared" si="54"/>
        <v>22º26'70''</v>
      </c>
      <c r="AD1751" s="26" t="str">
        <f t="shared" si="55"/>
        <v>45º29'23''</v>
      </c>
    </row>
    <row r="1752" spans="1:30" ht="18" customHeight="1">
      <c r="A1752">
        <v>5679</v>
      </c>
      <c r="B1752">
        <v>5679</v>
      </c>
      <c r="C1752" s="3">
        <v>41380</v>
      </c>
      <c r="D1752">
        <v>41425</v>
      </c>
      <c r="E1752" t="s">
        <v>1330</v>
      </c>
      <c r="F1752" t="s">
        <v>14269</v>
      </c>
      <c r="G1752" t="s">
        <v>13969</v>
      </c>
      <c r="H1752" s="23" t="s">
        <v>458</v>
      </c>
      <c r="I1752" s="23" t="s">
        <v>458</v>
      </c>
      <c r="J1752" t="s">
        <v>17434</v>
      </c>
      <c r="K1752" t="s">
        <v>17435</v>
      </c>
      <c r="L1752" t="s">
        <v>17436</v>
      </c>
      <c r="M1752" t="s">
        <v>17437</v>
      </c>
      <c r="N1752" s="23" t="s">
        <v>458</v>
      </c>
      <c r="O1752" s="23" t="s">
        <v>458</v>
      </c>
      <c r="P1752" s="23" t="s">
        <v>458</v>
      </c>
      <c r="Q1752" s="37" t="s">
        <v>17987</v>
      </c>
      <c r="R1752" s="23" t="s">
        <v>458</v>
      </c>
      <c r="S1752" t="s">
        <v>17438</v>
      </c>
      <c r="T1752" t="s">
        <v>15024</v>
      </c>
      <c r="U1752" s="23" t="s">
        <v>458</v>
      </c>
      <c r="V1752" s="237" t="s">
        <v>458</v>
      </c>
      <c r="W1752" s="23" t="s">
        <v>458</v>
      </c>
      <c r="X1752" s="23" t="s">
        <v>458</v>
      </c>
      <c r="Y1752" s="23" t="s">
        <v>458</v>
      </c>
      <c r="Z1752" s="23" t="s">
        <v>458</v>
      </c>
      <c r="AA1752" s="23" t="s">
        <v>458</v>
      </c>
      <c r="AC1752" s="26" t="str">
        <f t="shared" si="54"/>
        <v>-º-'-''</v>
      </c>
      <c r="AD1752" s="26" t="str">
        <f t="shared" si="55"/>
        <v>-º-'-''</v>
      </c>
    </row>
    <row r="1753" spans="1:30" ht="18" customHeight="1">
      <c r="A1753">
        <v>5698</v>
      </c>
      <c r="B1753">
        <v>5698</v>
      </c>
      <c r="C1753" s="3">
        <v>41380</v>
      </c>
      <c r="D1753">
        <v>41425</v>
      </c>
      <c r="E1753" t="s">
        <v>1321</v>
      </c>
      <c r="F1753" t="s">
        <v>14269</v>
      </c>
      <c r="G1753" t="s">
        <v>13969</v>
      </c>
      <c r="H1753" s="23" t="s">
        <v>18059</v>
      </c>
      <c r="I1753" s="23">
        <v>41397</v>
      </c>
      <c r="J1753" t="s">
        <v>17439</v>
      </c>
      <c r="K1753" t="s">
        <v>17440</v>
      </c>
      <c r="L1753" t="s">
        <v>17441</v>
      </c>
      <c r="M1753" t="s">
        <v>17442</v>
      </c>
      <c r="N1753" s="23" t="s">
        <v>18060</v>
      </c>
      <c r="O1753" s="23" t="s">
        <v>14770</v>
      </c>
      <c r="P1753" s="23">
        <v>41400</v>
      </c>
      <c r="Q1753" s="37" t="s">
        <v>458</v>
      </c>
      <c r="R1753" s="23" t="s">
        <v>18061</v>
      </c>
      <c r="S1753" t="s">
        <v>17443</v>
      </c>
      <c r="T1753" t="s">
        <v>15024</v>
      </c>
      <c r="U1753" s="23" t="s">
        <v>15155</v>
      </c>
      <c r="V1753" s="237">
        <v>22</v>
      </c>
      <c r="W1753" s="23">
        <v>25</v>
      </c>
      <c r="X1753" s="23">
        <v>2</v>
      </c>
      <c r="Y1753" s="23">
        <v>45</v>
      </c>
      <c r="Z1753" s="23">
        <v>26</v>
      </c>
      <c r="AA1753" s="23">
        <v>65</v>
      </c>
      <c r="AC1753" s="26" t="str">
        <f t="shared" si="54"/>
        <v>22º25'2''</v>
      </c>
      <c r="AD1753" s="26" t="str">
        <f t="shared" si="55"/>
        <v>45º26'65''</v>
      </c>
    </row>
    <row r="1754" spans="1:30" ht="18" customHeight="1">
      <c r="A1754">
        <v>5699</v>
      </c>
      <c r="B1754">
        <v>5699</v>
      </c>
      <c r="C1754" s="3">
        <v>41380</v>
      </c>
      <c r="D1754">
        <v>41425</v>
      </c>
      <c r="E1754" t="s">
        <v>1321</v>
      </c>
      <c r="F1754" t="s">
        <v>14269</v>
      </c>
      <c r="G1754" t="s">
        <v>13969</v>
      </c>
      <c r="H1754" s="23" t="s">
        <v>17988</v>
      </c>
      <c r="I1754" s="23">
        <v>41394</v>
      </c>
      <c r="J1754" t="s">
        <v>17444</v>
      </c>
      <c r="K1754" t="s">
        <v>17445</v>
      </c>
      <c r="L1754" t="s">
        <v>17446</v>
      </c>
      <c r="M1754" t="s">
        <v>17447</v>
      </c>
      <c r="N1754" s="23" t="s">
        <v>17989</v>
      </c>
      <c r="O1754" s="23" t="s">
        <v>15547</v>
      </c>
      <c r="P1754" s="23">
        <v>41396</v>
      </c>
      <c r="Q1754" s="37" t="s">
        <v>458</v>
      </c>
      <c r="R1754" s="23" t="s">
        <v>17990</v>
      </c>
      <c r="S1754" t="s">
        <v>17448</v>
      </c>
      <c r="T1754" t="s">
        <v>15024</v>
      </c>
      <c r="U1754" s="23" t="s">
        <v>16048</v>
      </c>
      <c r="V1754" s="237">
        <v>22</v>
      </c>
      <c r="W1754" s="23">
        <v>25</v>
      </c>
      <c r="X1754" s="23">
        <v>9</v>
      </c>
      <c r="Y1754" s="23">
        <v>45</v>
      </c>
      <c r="Z1754" s="23">
        <v>27</v>
      </c>
      <c r="AA1754" s="23">
        <v>47</v>
      </c>
      <c r="AC1754" s="26" t="str">
        <f t="shared" si="54"/>
        <v>22º25'9''</v>
      </c>
      <c r="AD1754" s="26" t="str">
        <f t="shared" si="55"/>
        <v>45º27'47''</v>
      </c>
    </row>
    <row r="1755" spans="1:30" ht="18" customHeight="1">
      <c r="A1755">
        <v>5700</v>
      </c>
      <c r="B1755">
        <v>5700</v>
      </c>
      <c r="C1755" s="3">
        <v>41380</v>
      </c>
      <c r="D1755">
        <v>41425</v>
      </c>
      <c r="E1755" t="s">
        <v>1321</v>
      </c>
      <c r="F1755" t="s">
        <v>14269</v>
      </c>
      <c r="G1755" t="s">
        <v>13969</v>
      </c>
      <c r="H1755" s="23" t="s">
        <v>19622</v>
      </c>
      <c r="I1755" s="23">
        <v>41397</v>
      </c>
      <c r="J1755" t="s">
        <v>17449</v>
      </c>
      <c r="K1755" t="s">
        <v>17450</v>
      </c>
      <c r="L1755" t="s">
        <v>17451</v>
      </c>
      <c r="M1755" t="s">
        <v>17452</v>
      </c>
      <c r="N1755" s="23" t="s">
        <v>21605</v>
      </c>
      <c r="O1755" s="23" t="s">
        <v>15547</v>
      </c>
      <c r="P1755" s="23">
        <v>41400</v>
      </c>
      <c r="Q1755" s="37" t="s">
        <v>458</v>
      </c>
      <c r="R1755" s="23" t="s">
        <v>21606</v>
      </c>
      <c r="S1755" t="s">
        <v>17453</v>
      </c>
      <c r="T1755" t="s">
        <v>15024</v>
      </c>
      <c r="U1755" s="23" t="s">
        <v>16048</v>
      </c>
      <c r="V1755" s="237">
        <v>22</v>
      </c>
      <c r="W1755" s="23">
        <v>25</v>
      </c>
      <c r="X1755" s="23">
        <v>36</v>
      </c>
      <c r="Y1755" s="23">
        <v>45</v>
      </c>
      <c r="Z1755" s="23">
        <v>26</v>
      </c>
      <c r="AA1755" s="23">
        <v>27</v>
      </c>
      <c r="AC1755" s="26" t="str">
        <f t="shared" si="54"/>
        <v>22º25'36''</v>
      </c>
      <c r="AD1755" s="26" t="str">
        <f t="shared" si="55"/>
        <v>45º26'27''</v>
      </c>
    </row>
    <row r="1756" spans="1:30" ht="18" customHeight="1">
      <c r="A1756">
        <v>5701</v>
      </c>
      <c r="B1756">
        <v>5701</v>
      </c>
      <c r="C1756" s="3">
        <v>41380</v>
      </c>
      <c r="D1756">
        <v>41425</v>
      </c>
      <c r="E1756" t="s">
        <v>1321</v>
      </c>
      <c r="F1756" t="s">
        <v>14269</v>
      </c>
      <c r="G1756" t="s">
        <v>13969</v>
      </c>
      <c r="H1756" s="23" t="s">
        <v>18062</v>
      </c>
      <c r="I1756" s="23">
        <v>41397</v>
      </c>
      <c r="J1756" t="s">
        <v>17454</v>
      </c>
      <c r="K1756" t="s">
        <v>17455</v>
      </c>
      <c r="L1756" t="s">
        <v>17456</v>
      </c>
      <c r="M1756" t="s">
        <v>17457</v>
      </c>
      <c r="N1756" s="23" t="s">
        <v>18063</v>
      </c>
      <c r="O1756" s="23" t="s">
        <v>18064</v>
      </c>
      <c r="P1756" s="23">
        <v>41397</v>
      </c>
      <c r="Q1756" s="37" t="s">
        <v>458</v>
      </c>
      <c r="R1756" s="23" t="s">
        <v>18065</v>
      </c>
      <c r="S1756" t="s">
        <v>17458</v>
      </c>
      <c r="T1756" t="s">
        <v>15024</v>
      </c>
      <c r="U1756" s="23" t="s">
        <v>15593</v>
      </c>
      <c r="V1756" s="237">
        <v>22</v>
      </c>
      <c r="W1756" s="23">
        <v>25</v>
      </c>
      <c r="X1756" s="23">
        <v>72</v>
      </c>
      <c r="Y1756" s="23">
        <v>45</v>
      </c>
      <c r="Z1756" s="23">
        <v>27</v>
      </c>
      <c r="AA1756" s="23">
        <v>25</v>
      </c>
      <c r="AC1756" s="26" t="str">
        <f t="shared" si="54"/>
        <v>22º25'72''</v>
      </c>
      <c r="AD1756" s="26" t="str">
        <f t="shared" si="55"/>
        <v>45º27'25''</v>
      </c>
    </row>
    <row r="1757" spans="1:30" ht="18" customHeight="1">
      <c r="A1757">
        <v>5702</v>
      </c>
      <c r="B1757">
        <v>5702</v>
      </c>
      <c r="C1757" s="3">
        <v>41380</v>
      </c>
      <c r="D1757">
        <v>41425</v>
      </c>
      <c r="E1757" t="s">
        <v>1321</v>
      </c>
      <c r="F1757" t="s">
        <v>14269</v>
      </c>
      <c r="G1757" t="s">
        <v>13969</v>
      </c>
      <c r="H1757" s="23" t="s">
        <v>21896</v>
      </c>
      <c r="I1757" s="23">
        <v>41401</v>
      </c>
      <c r="J1757" t="s">
        <v>17459</v>
      </c>
      <c r="K1757" t="s">
        <v>17460</v>
      </c>
      <c r="L1757" t="s">
        <v>17461</v>
      </c>
      <c r="M1757" t="s">
        <v>17462</v>
      </c>
      <c r="N1757" s="23" t="s">
        <v>21897</v>
      </c>
      <c r="O1757" s="23" t="s">
        <v>13262</v>
      </c>
      <c r="P1757" s="23">
        <v>41401</v>
      </c>
      <c r="Q1757" s="37" t="s">
        <v>458</v>
      </c>
      <c r="R1757" s="23" t="s">
        <v>17463</v>
      </c>
      <c r="S1757" t="s">
        <v>17463</v>
      </c>
      <c r="T1757" t="s">
        <v>15024</v>
      </c>
      <c r="U1757" s="23" t="s">
        <v>15116</v>
      </c>
      <c r="V1757" s="237">
        <v>22</v>
      </c>
      <c r="W1757" s="23">
        <v>26</v>
      </c>
      <c r="X1757" s="23">
        <v>18</v>
      </c>
      <c r="Y1757" s="23">
        <v>45</v>
      </c>
      <c r="Z1757" s="23">
        <v>26</v>
      </c>
      <c r="AA1757" s="23">
        <v>38</v>
      </c>
      <c r="AC1757" s="26" t="str">
        <f t="shared" si="54"/>
        <v>22º26'18''</v>
      </c>
      <c r="AD1757" s="26" t="str">
        <f t="shared" si="55"/>
        <v>45º26'38''</v>
      </c>
    </row>
    <row r="1758" spans="1:30" ht="18" customHeight="1">
      <c r="A1758">
        <v>5703</v>
      </c>
      <c r="B1758">
        <v>5703</v>
      </c>
      <c r="C1758" s="3">
        <v>41380</v>
      </c>
      <c r="D1758">
        <v>41425</v>
      </c>
      <c r="E1758" t="s">
        <v>1321</v>
      </c>
      <c r="F1758" t="s">
        <v>14269</v>
      </c>
      <c r="G1758" t="s">
        <v>13969</v>
      </c>
      <c r="H1758" s="23" t="s">
        <v>17991</v>
      </c>
      <c r="I1758" s="23">
        <v>41393</v>
      </c>
      <c r="J1758" t="s">
        <v>17464</v>
      </c>
      <c r="K1758" t="s">
        <v>17465</v>
      </c>
      <c r="L1758" t="s">
        <v>17466</v>
      </c>
      <c r="M1758" t="s">
        <v>17467</v>
      </c>
      <c r="N1758" s="23" t="s">
        <v>17992</v>
      </c>
      <c r="O1758" s="23" t="s">
        <v>12883</v>
      </c>
      <c r="P1758" s="23">
        <v>41394</v>
      </c>
      <c r="Q1758" s="37" t="s">
        <v>458</v>
      </c>
      <c r="R1758" s="23" t="s">
        <v>17993</v>
      </c>
      <c r="S1758" t="s">
        <v>17468</v>
      </c>
      <c r="T1758" t="s">
        <v>15024</v>
      </c>
      <c r="U1758" s="23" t="s">
        <v>17994</v>
      </c>
      <c r="V1758" s="237">
        <v>22</v>
      </c>
      <c r="W1758" s="23">
        <v>26</v>
      </c>
      <c r="X1758" s="23">
        <v>2</v>
      </c>
      <c r="Y1758" s="23">
        <v>45</v>
      </c>
      <c r="Z1758" s="23">
        <v>28</v>
      </c>
      <c r="AA1758" s="23">
        <v>17</v>
      </c>
      <c r="AC1758" s="26" t="str">
        <f t="shared" si="54"/>
        <v>22º26'2''</v>
      </c>
      <c r="AD1758" s="26" t="str">
        <f t="shared" si="55"/>
        <v>45º28'17''</v>
      </c>
    </row>
    <row r="1759" spans="1:30" ht="18" customHeight="1">
      <c r="A1759">
        <v>5704</v>
      </c>
      <c r="B1759">
        <v>5704</v>
      </c>
      <c r="C1759" s="3">
        <v>41380</v>
      </c>
      <c r="D1759">
        <v>41425</v>
      </c>
      <c r="E1759" t="s">
        <v>1321</v>
      </c>
      <c r="F1759" t="s">
        <v>14269</v>
      </c>
      <c r="G1759" t="s">
        <v>13969</v>
      </c>
      <c r="H1759" s="23" t="s">
        <v>18066</v>
      </c>
      <c r="I1759" s="23">
        <v>41396</v>
      </c>
      <c r="J1759" t="s">
        <v>17469</v>
      </c>
      <c r="K1759" t="s">
        <v>17470</v>
      </c>
      <c r="L1759" t="s">
        <v>17471</v>
      </c>
      <c r="M1759" t="s">
        <v>17472</v>
      </c>
      <c r="N1759" s="23" t="s">
        <v>18067</v>
      </c>
      <c r="O1759" s="23" t="s">
        <v>15547</v>
      </c>
      <c r="P1759" s="23">
        <v>41397</v>
      </c>
      <c r="Q1759" s="37" t="s">
        <v>458</v>
      </c>
      <c r="R1759" s="23" t="s">
        <v>18068</v>
      </c>
      <c r="S1759" t="s">
        <v>17473</v>
      </c>
      <c r="T1759" t="s">
        <v>15024</v>
      </c>
      <c r="U1759" s="23" t="s">
        <v>16048</v>
      </c>
      <c r="V1759" s="237">
        <v>22</v>
      </c>
      <c r="W1759" s="23">
        <v>25</v>
      </c>
      <c r="X1759" s="23">
        <v>23</v>
      </c>
      <c r="Y1759" s="23">
        <v>45</v>
      </c>
      <c r="Z1759" s="23">
        <v>28</v>
      </c>
      <c r="AA1759" s="23">
        <v>55</v>
      </c>
      <c r="AC1759" s="26" t="str">
        <f t="shared" si="54"/>
        <v>22º25'23''</v>
      </c>
      <c r="AD1759" s="26" t="str">
        <f t="shared" si="55"/>
        <v>45º28'55''</v>
      </c>
    </row>
    <row r="1760" spans="1:30" ht="18" customHeight="1">
      <c r="A1760">
        <v>5821</v>
      </c>
      <c r="B1760">
        <v>5821</v>
      </c>
      <c r="C1760" s="3">
        <v>41380</v>
      </c>
      <c r="D1760">
        <v>41425</v>
      </c>
      <c r="E1760" t="s">
        <v>1469</v>
      </c>
      <c r="F1760" t="s">
        <v>14269</v>
      </c>
      <c r="G1760" t="s">
        <v>1895</v>
      </c>
      <c r="H1760" s="23" t="s">
        <v>458</v>
      </c>
      <c r="I1760" s="23" t="s">
        <v>458</v>
      </c>
      <c r="J1760" t="s">
        <v>17474</v>
      </c>
      <c r="K1760" t="s">
        <v>17475</v>
      </c>
      <c r="L1760" t="s">
        <v>4472</v>
      </c>
      <c r="M1760" t="s">
        <v>17476</v>
      </c>
      <c r="N1760" s="23" t="s">
        <v>458</v>
      </c>
      <c r="O1760" s="23" t="s">
        <v>458</v>
      </c>
      <c r="P1760" s="23" t="s">
        <v>458</v>
      </c>
      <c r="Q1760" s="37" t="s">
        <v>458</v>
      </c>
      <c r="R1760" s="23" t="s">
        <v>458</v>
      </c>
      <c r="S1760" t="s">
        <v>17477</v>
      </c>
      <c r="T1760" t="s">
        <v>15024</v>
      </c>
      <c r="U1760" s="23" t="s">
        <v>458</v>
      </c>
      <c r="V1760" s="237" t="s">
        <v>458</v>
      </c>
      <c r="W1760" s="23" t="s">
        <v>458</v>
      </c>
      <c r="X1760" s="23" t="s">
        <v>458</v>
      </c>
      <c r="Y1760" s="23" t="s">
        <v>458</v>
      </c>
      <c r="Z1760" s="23" t="s">
        <v>458</v>
      </c>
      <c r="AA1760" s="23" t="s">
        <v>458</v>
      </c>
      <c r="AC1760" s="26" t="str">
        <f t="shared" si="54"/>
        <v>-º-'-''</v>
      </c>
      <c r="AD1760" s="26" t="str">
        <f t="shared" si="55"/>
        <v>-º-'-''</v>
      </c>
    </row>
    <row r="1761" spans="1:30" ht="18" customHeight="1">
      <c r="A1761">
        <v>5822</v>
      </c>
      <c r="B1761">
        <v>5822</v>
      </c>
      <c r="C1761" s="3">
        <v>41380</v>
      </c>
      <c r="D1761">
        <v>41425</v>
      </c>
      <c r="E1761" t="s">
        <v>1321</v>
      </c>
      <c r="F1761" t="s">
        <v>14269</v>
      </c>
      <c r="G1761" t="s">
        <v>1895</v>
      </c>
      <c r="H1761" s="23" t="s">
        <v>17913</v>
      </c>
      <c r="I1761" s="23">
        <v>41390</v>
      </c>
      <c r="J1761" t="s">
        <v>17478</v>
      </c>
      <c r="K1761" t="s">
        <v>17479</v>
      </c>
      <c r="L1761" t="s">
        <v>4472</v>
      </c>
      <c r="M1761" t="s">
        <v>17480</v>
      </c>
      <c r="N1761" s="23" t="s">
        <v>17914</v>
      </c>
      <c r="O1761" s="23" t="s">
        <v>12806</v>
      </c>
      <c r="P1761" s="23">
        <v>41390</v>
      </c>
      <c r="Q1761" s="37" t="s">
        <v>458</v>
      </c>
      <c r="R1761" s="23" t="s">
        <v>17915</v>
      </c>
      <c r="S1761" t="s">
        <v>17481</v>
      </c>
      <c r="T1761" t="s">
        <v>15024</v>
      </c>
      <c r="U1761" s="23" t="s">
        <v>16028</v>
      </c>
      <c r="V1761" s="237">
        <v>20</v>
      </c>
      <c r="W1761" s="23">
        <v>47</v>
      </c>
      <c r="X1761" s="23">
        <v>41</v>
      </c>
      <c r="Y1761" s="23">
        <v>43</v>
      </c>
      <c r="Z1761" s="23">
        <v>56</v>
      </c>
      <c r="AA1761" s="23">
        <v>2</v>
      </c>
      <c r="AC1761" s="26" t="str">
        <f t="shared" si="54"/>
        <v>20º47'41''</v>
      </c>
      <c r="AD1761" s="26" t="str">
        <f t="shared" si="55"/>
        <v>43º56'2''</v>
      </c>
    </row>
    <row r="1762" spans="1:30" ht="18" customHeight="1">
      <c r="A1762">
        <v>5841</v>
      </c>
      <c r="B1762">
        <v>5841</v>
      </c>
      <c r="C1762" s="3">
        <v>41380</v>
      </c>
      <c r="D1762">
        <v>41425</v>
      </c>
      <c r="E1762" t="s">
        <v>1385</v>
      </c>
      <c r="F1762" t="s">
        <v>1322</v>
      </c>
      <c r="G1762" t="s">
        <v>13896</v>
      </c>
      <c r="H1762" s="23" t="s">
        <v>21898</v>
      </c>
      <c r="I1762" s="23">
        <v>41388</v>
      </c>
      <c r="J1762" t="s">
        <v>17482</v>
      </c>
      <c r="K1762" t="s">
        <v>17483</v>
      </c>
      <c r="L1762" t="s">
        <v>16436</v>
      </c>
      <c r="M1762" t="s">
        <v>17484</v>
      </c>
      <c r="N1762" s="23" t="s">
        <v>21899</v>
      </c>
      <c r="O1762" s="23" t="s">
        <v>4973</v>
      </c>
      <c r="P1762" s="23" t="s">
        <v>458</v>
      </c>
      <c r="Q1762" s="37" t="s">
        <v>458</v>
      </c>
      <c r="R1762" s="23" t="s">
        <v>21900</v>
      </c>
      <c r="S1762" t="s">
        <v>17485</v>
      </c>
      <c r="T1762" t="s">
        <v>15024</v>
      </c>
      <c r="U1762" s="23" t="s">
        <v>16048</v>
      </c>
      <c r="V1762" s="237">
        <v>17</v>
      </c>
      <c r="W1762" s="23">
        <v>42</v>
      </c>
      <c r="X1762" s="23">
        <v>35</v>
      </c>
      <c r="Y1762" s="23">
        <v>40</v>
      </c>
      <c r="Z1762" s="23">
        <v>46</v>
      </c>
      <c r="AA1762" s="23">
        <v>1</v>
      </c>
      <c r="AC1762" s="26" t="str">
        <f t="shared" si="54"/>
        <v>17º42'35''</v>
      </c>
      <c r="AD1762" s="26" t="str">
        <f t="shared" si="55"/>
        <v>40º46'1''</v>
      </c>
    </row>
    <row r="1763" spans="1:30" ht="18" customHeight="1">
      <c r="A1763">
        <v>5933</v>
      </c>
      <c r="B1763">
        <v>5933</v>
      </c>
      <c r="C1763" s="3">
        <v>41380</v>
      </c>
      <c r="D1763">
        <v>41425</v>
      </c>
      <c r="E1763" t="s">
        <v>1469</v>
      </c>
      <c r="F1763" t="s">
        <v>14269</v>
      </c>
      <c r="G1763" t="s">
        <v>13947</v>
      </c>
      <c r="H1763" s="23" t="s">
        <v>458</v>
      </c>
      <c r="I1763" s="23" t="s">
        <v>458</v>
      </c>
      <c r="J1763" t="s">
        <v>17486</v>
      </c>
      <c r="K1763" t="s">
        <v>17487</v>
      </c>
      <c r="L1763" t="s">
        <v>9594</v>
      </c>
      <c r="M1763" t="s">
        <v>17488</v>
      </c>
      <c r="N1763" s="23" t="s">
        <v>458</v>
      </c>
      <c r="O1763" s="23" t="s">
        <v>458</v>
      </c>
      <c r="P1763" s="23" t="s">
        <v>458</v>
      </c>
      <c r="Q1763" s="37" t="s">
        <v>458</v>
      </c>
      <c r="R1763" s="23" t="s">
        <v>458</v>
      </c>
      <c r="S1763" t="s">
        <v>17489</v>
      </c>
      <c r="T1763" t="s">
        <v>15024</v>
      </c>
      <c r="U1763" s="23" t="s">
        <v>458</v>
      </c>
      <c r="V1763" s="237" t="s">
        <v>458</v>
      </c>
      <c r="W1763" s="23" t="s">
        <v>458</v>
      </c>
      <c r="X1763" s="23" t="s">
        <v>458</v>
      </c>
      <c r="Y1763" s="23" t="s">
        <v>458</v>
      </c>
      <c r="Z1763" s="23" t="s">
        <v>458</v>
      </c>
      <c r="AA1763" s="23" t="s">
        <v>458</v>
      </c>
      <c r="AC1763" s="26" t="str">
        <f t="shared" si="54"/>
        <v>-º-'-''</v>
      </c>
      <c r="AD1763" s="26" t="str">
        <f t="shared" si="55"/>
        <v>-º-'-''</v>
      </c>
    </row>
    <row r="1764" spans="1:30" ht="18" customHeight="1">
      <c r="A1764">
        <v>5934</v>
      </c>
      <c r="B1764">
        <v>5934</v>
      </c>
      <c r="C1764" s="3">
        <v>41380</v>
      </c>
      <c r="D1764">
        <v>41425</v>
      </c>
      <c r="E1764" t="s">
        <v>1469</v>
      </c>
      <c r="F1764" t="s">
        <v>14269</v>
      </c>
      <c r="G1764" t="s">
        <v>13947</v>
      </c>
      <c r="H1764" s="23" t="s">
        <v>458</v>
      </c>
      <c r="I1764" s="23" t="s">
        <v>458</v>
      </c>
      <c r="J1764" t="s">
        <v>17490</v>
      </c>
      <c r="K1764" t="s">
        <v>17491</v>
      </c>
      <c r="L1764" t="s">
        <v>9594</v>
      </c>
      <c r="M1764" t="s">
        <v>17492</v>
      </c>
      <c r="N1764" s="23" t="s">
        <v>458</v>
      </c>
      <c r="O1764" s="23" t="s">
        <v>458</v>
      </c>
      <c r="P1764" s="23" t="s">
        <v>458</v>
      </c>
      <c r="Q1764" s="37" t="s">
        <v>458</v>
      </c>
      <c r="R1764" s="23" t="s">
        <v>458</v>
      </c>
      <c r="S1764" t="s">
        <v>17493</v>
      </c>
      <c r="T1764" t="s">
        <v>15024</v>
      </c>
      <c r="U1764" s="23" t="s">
        <v>458</v>
      </c>
      <c r="V1764" s="237" t="s">
        <v>458</v>
      </c>
      <c r="W1764" s="23" t="s">
        <v>458</v>
      </c>
      <c r="X1764" s="23" t="s">
        <v>458</v>
      </c>
      <c r="Y1764" s="23" t="s">
        <v>458</v>
      </c>
      <c r="Z1764" s="23" t="s">
        <v>458</v>
      </c>
      <c r="AA1764" s="23" t="s">
        <v>458</v>
      </c>
      <c r="AC1764" s="26" t="str">
        <f t="shared" si="54"/>
        <v>-º-'-''</v>
      </c>
      <c r="AD1764" s="26" t="str">
        <f t="shared" si="55"/>
        <v>-º-'-''</v>
      </c>
    </row>
    <row r="1765" spans="1:30" ht="18" customHeight="1">
      <c r="A1765">
        <v>5935</v>
      </c>
      <c r="B1765">
        <v>5935</v>
      </c>
      <c r="C1765" s="3">
        <v>41380</v>
      </c>
      <c r="D1765">
        <v>41425</v>
      </c>
      <c r="E1765" t="s">
        <v>1385</v>
      </c>
      <c r="F1765" t="s">
        <v>14269</v>
      </c>
      <c r="G1765" t="s">
        <v>13947</v>
      </c>
      <c r="H1765" s="23" t="s">
        <v>22113</v>
      </c>
      <c r="I1765" s="23">
        <v>41407</v>
      </c>
      <c r="J1765" t="s">
        <v>17494</v>
      </c>
      <c r="K1765" t="s">
        <v>17495</v>
      </c>
      <c r="L1765" t="s">
        <v>9594</v>
      </c>
      <c r="M1765" t="s">
        <v>17496</v>
      </c>
      <c r="N1765" s="23" t="s">
        <v>458</v>
      </c>
      <c r="O1765" s="23" t="s">
        <v>458</v>
      </c>
      <c r="P1765" s="23" t="s">
        <v>458</v>
      </c>
      <c r="Q1765" s="37" t="s">
        <v>458</v>
      </c>
      <c r="R1765" s="23" t="s">
        <v>22114</v>
      </c>
      <c r="S1765" t="s">
        <v>17497</v>
      </c>
      <c r="T1765" t="s">
        <v>15024</v>
      </c>
      <c r="U1765" s="23" t="s">
        <v>458</v>
      </c>
      <c r="V1765" s="237" t="s">
        <v>458</v>
      </c>
      <c r="W1765" s="23" t="s">
        <v>458</v>
      </c>
      <c r="X1765" s="23" t="s">
        <v>458</v>
      </c>
      <c r="Y1765" s="23" t="s">
        <v>458</v>
      </c>
      <c r="Z1765" s="23" t="s">
        <v>458</v>
      </c>
      <c r="AA1765" s="23" t="s">
        <v>458</v>
      </c>
      <c r="AC1765" s="26" t="str">
        <f t="shared" si="54"/>
        <v>-º-'-''</v>
      </c>
      <c r="AD1765" s="26" t="str">
        <f t="shared" si="55"/>
        <v>-º-'-''</v>
      </c>
    </row>
    <row r="1766" spans="1:30" ht="18" customHeight="1">
      <c r="A1766">
        <v>5936</v>
      </c>
      <c r="B1766">
        <v>5936</v>
      </c>
      <c r="C1766" s="3">
        <v>41380</v>
      </c>
      <c r="D1766">
        <v>41425</v>
      </c>
      <c r="E1766" t="s">
        <v>1385</v>
      </c>
      <c r="F1766" t="s">
        <v>14269</v>
      </c>
      <c r="G1766" t="s">
        <v>13947</v>
      </c>
      <c r="H1766" s="23" t="s">
        <v>22115</v>
      </c>
      <c r="I1766" s="23">
        <v>41407</v>
      </c>
      <c r="J1766" t="s">
        <v>17498</v>
      </c>
      <c r="K1766" t="s">
        <v>17499</v>
      </c>
      <c r="L1766" t="s">
        <v>9594</v>
      </c>
      <c r="M1766" t="s">
        <v>17500</v>
      </c>
      <c r="N1766" s="23" t="s">
        <v>458</v>
      </c>
      <c r="O1766" s="23" t="s">
        <v>458</v>
      </c>
      <c r="P1766" s="23" t="s">
        <v>458</v>
      </c>
      <c r="Q1766" s="37" t="s">
        <v>458</v>
      </c>
      <c r="R1766" s="23" t="s">
        <v>22116</v>
      </c>
      <c r="S1766" t="s">
        <v>17501</v>
      </c>
      <c r="T1766" t="s">
        <v>15024</v>
      </c>
      <c r="U1766" s="23" t="s">
        <v>458</v>
      </c>
      <c r="V1766" s="237" t="s">
        <v>458</v>
      </c>
      <c r="W1766" s="23" t="s">
        <v>458</v>
      </c>
      <c r="X1766" s="23" t="s">
        <v>458</v>
      </c>
      <c r="Y1766" s="23" t="s">
        <v>458</v>
      </c>
      <c r="Z1766" s="23" t="s">
        <v>458</v>
      </c>
      <c r="AA1766" s="23" t="s">
        <v>458</v>
      </c>
      <c r="AC1766" s="26" t="str">
        <f t="shared" si="54"/>
        <v>-º-'-''</v>
      </c>
      <c r="AD1766" s="26" t="str">
        <f t="shared" si="55"/>
        <v>-º-'-''</v>
      </c>
    </row>
    <row r="1767" spans="1:30" ht="18" customHeight="1">
      <c r="A1767">
        <v>5937</v>
      </c>
      <c r="B1767">
        <v>5937</v>
      </c>
      <c r="C1767" s="3">
        <v>41380</v>
      </c>
      <c r="D1767">
        <v>41425</v>
      </c>
      <c r="E1767" t="s">
        <v>1385</v>
      </c>
      <c r="F1767" t="s">
        <v>14269</v>
      </c>
      <c r="G1767" t="s">
        <v>13947</v>
      </c>
      <c r="H1767" s="23" t="s">
        <v>22117</v>
      </c>
      <c r="I1767" s="23">
        <v>41404</v>
      </c>
      <c r="J1767" t="s">
        <v>17502</v>
      </c>
      <c r="K1767" t="s">
        <v>17503</v>
      </c>
      <c r="L1767" t="s">
        <v>9594</v>
      </c>
      <c r="M1767" t="s">
        <v>17504</v>
      </c>
      <c r="N1767" s="23" t="s">
        <v>22118</v>
      </c>
      <c r="O1767" s="23" t="s">
        <v>14770</v>
      </c>
      <c r="P1767" s="23" t="s">
        <v>458</v>
      </c>
      <c r="Q1767" s="37" t="s">
        <v>458</v>
      </c>
      <c r="R1767" s="23" t="s">
        <v>22119</v>
      </c>
      <c r="S1767" t="s">
        <v>17505</v>
      </c>
      <c r="T1767" t="s">
        <v>15024</v>
      </c>
      <c r="U1767" s="23" t="s">
        <v>15116</v>
      </c>
      <c r="V1767" s="237">
        <v>20</v>
      </c>
      <c r="W1767" s="23">
        <v>27</v>
      </c>
      <c r="X1767" s="23">
        <v>97</v>
      </c>
      <c r="Y1767" s="23">
        <v>45</v>
      </c>
      <c r="Z1767" s="23">
        <v>25</v>
      </c>
      <c r="AA1767" s="23">
        <v>60</v>
      </c>
      <c r="AC1767" s="26" t="str">
        <f t="shared" si="54"/>
        <v>20º27'97''</v>
      </c>
      <c r="AD1767" s="26" t="str">
        <f t="shared" si="55"/>
        <v>45º25'60''</v>
      </c>
    </row>
    <row r="1768" spans="1:30" ht="18" customHeight="1">
      <c r="A1768">
        <v>5938</v>
      </c>
      <c r="B1768">
        <v>5938</v>
      </c>
      <c r="C1768" s="3">
        <v>41380</v>
      </c>
      <c r="D1768">
        <v>41425</v>
      </c>
      <c r="E1768" t="s">
        <v>1385</v>
      </c>
      <c r="F1768" t="s">
        <v>14269</v>
      </c>
      <c r="G1768" t="s">
        <v>13947</v>
      </c>
      <c r="H1768" s="23" t="s">
        <v>22120</v>
      </c>
      <c r="I1768" s="23">
        <v>41404</v>
      </c>
      <c r="J1768" t="s">
        <v>17506</v>
      </c>
      <c r="K1768" t="s">
        <v>17507</v>
      </c>
      <c r="L1768" t="s">
        <v>9594</v>
      </c>
      <c r="M1768" t="s">
        <v>17508</v>
      </c>
      <c r="N1768" s="23" t="s">
        <v>22121</v>
      </c>
      <c r="O1768" s="23" t="s">
        <v>12883</v>
      </c>
      <c r="P1768" s="23" t="s">
        <v>458</v>
      </c>
      <c r="Q1768" s="37" t="s">
        <v>458</v>
      </c>
      <c r="R1768" s="23" t="s">
        <v>22122</v>
      </c>
      <c r="S1768" t="s">
        <v>17509</v>
      </c>
      <c r="T1768" t="s">
        <v>15024</v>
      </c>
      <c r="U1768" s="23" t="s">
        <v>15234</v>
      </c>
      <c r="V1768" s="237">
        <v>20</v>
      </c>
      <c r="W1768" s="23">
        <v>27</v>
      </c>
      <c r="X1768" s="23">
        <v>63</v>
      </c>
      <c r="Y1768" s="23">
        <v>45</v>
      </c>
      <c r="Z1768" s="23">
        <v>25</v>
      </c>
      <c r="AA1768" s="23">
        <v>20</v>
      </c>
      <c r="AC1768" s="26" t="str">
        <f t="shared" si="54"/>
        <v>20º27'63''</v>
      </c>
      <c r="AD1768" s="26" t="str">
        <f t="shared" si="55"/>
        <v>45º25'20''</v>
      </c>
    </row>
    <row r="1769" spans="1:30" ht="18" customHeight="1">
      <c r="A1769">
        <v>5939</v>
      </c>
      <c r="B1769">
        <v>5939</v>
      </c>
      <c r="C1769" s="3">
        <v>41380</v>
      </c>
      <c r="D1769">
        <v>41425</v>
      </c>
      <c r="E1769" t="s">
        <v>1469</v>
      </c>
      <c r="F1769" t="s">
        <v>14269</v>
      </c>
      <c r="G1769" t="s">
        <v>13947</v>
      </c>
      <c r="H1769" s="23" t="s">
        <v>458</v>
      </c>
      <c r="I1769" s="23" t="s">
        <v>458</v>
      </c>
      <c r="J1769" t="s">
        <v>17510</v>
      </c>
      <c r="K1769" t="s">
        <v>17511</v>
      </c>
      <c r="L1769" t="s">
        <v>9594</v>
      </c>
      <c r="M1769" t="s">
        <v>17512</v>
      </c>
      <c r="N1769" s="23" t="s">
        <v>458</v>
      </c>
      <c r="O1769" s="23" t="s">
        <v>458</v>
      </c>
      <c r="P1769" s="23" t="s">
        <v>458</v>
      </c>
      <c r="Q1769" s="37" t="s">
        <v>458</v>
      </c>
      <c r="R1769" s="23" t="s">
        <v>458</v>
      </c>
      <c r="S1769" t="s">
        <v>17513</v>
      </c>
      <c r="T1769" t="s">
        <v>15024</v>
      </c>
      <c r="U1769" s="23" t="s">
        <v>458</v>
      </c>
      <c r="V1769" s="237" t="s">
        <v>458</v>
      </c>
      <c r="W1769" s="23" t="s">
        <v>458</v>
      </c>
      <c r="X1769" s="23" t="s">
        <v>458</v>
      </c>
      <c r="Y1769" s="23" t="s">
        <v>458</v>
      </c>
      <c r="Z1769" s="23" t="s">
        <v>458</v>
      </c>
      <c r="AA1769" s="23" t="s">
        <v>458</v>
      </c>
      <c r="AC1769" s="26" t="str">
        <f t="shared" si="54"/>
        <v>-º-'-''</v>
      </c>
      <c r="AD1769" s="26" t="str">
        <f t="shared" si="55"/>
        <v>-º-'-''</v>
      </c>
    </row>
    <row r="1770" spans="1:30" ht="18" customHeight="1">
      <c r="A1770">
        <v>5940</v>
      </c>
      <c r="B1770">
        <v>5940</v>
      </c>
      <c r="C1770" s="3">
        <v>41380</v>
      </c>
      <c r="D1770">
        <v>41425</v>
      </c>
      <c r="E1770" t="s">
        <v>1469</v>
      </c>
      <c r="F1770" t="s">
        <v>14269</v>
      </c>
      <c r="G1770" t="s">
        <v>13947</v>
      </c>
      <c r="H1770" s="23" t="s">
        <v>458</v>
      </c>
      <c r="I1770" s="23" t="s">
        <v>458</v>
      </c>
      <c r="J1770" t="s">
        <v>17514</v>
      </c>
      <c r="K1770" t="s">
        <v>17515</v>
      </c>
      <c r="L1770" t="s">
        <v>9594</v>
      </c>
      <c r="M1770" t="s">
        <v>17516</v>
      </c>
      <c r="N1770" s="23" t="s">
        <v>458</v>
      </c>
      <c r="O1770" s="23" t="s">
        <v>458</v>
      </c>
      <c r="P1770" s="23" t="s">
        <v>458</v>
      </c>
      <c r="Q1770" s="37" t="s">
        <v>458</v>
      </c>
      <c r="R1770" s="23" t="s">
        <v>458</v>
      </c>
      <c r="S1770" t="s">
        <v>17517</v>
      </c>
      <c r="T1770" t="s">
        <v>15024</v>
      </c>
      <c r="U1770" s="23" t="s">
        <v>458</v>
      </c>
      <c r="V1770" s="237" t="s">
        <v>458</v>
      </c>
      <c r="W1770" s="23" t="s">
        <v>458</v>
      </c>
      <c r="X1770" s="23" t="s">
        <v>458</v>
      </c>
      <c r="Y1770" s="23" t="s">
        <v>458</v>
      </c>
      <c r="Z1770" s="23" t="s">
        <v>458</v>
      </c>
      <c r="AA1770" s="23" t="s">
        <v>458</v>
      </c>
      <c r="AC1770" s="26" t="str">
        <f t="shared" si="54"/>
        <v>-º-'-''</v>
      </c>
      <c r="AD1770" s="26" t="str">
        <f t="shared" si="55"/>
        <v>-º-'-''</v>
      </c>
    </row>
    <row r="1771" spans="1:30" ht="18" customHeight="1">
      <c r="A1771">
        <v>5941</v>
      </c>
      <c r="B1771">
        <v>5941</v>
      </c>
      <c r="C1771" s="3">
        <v>41380</v>
      </c>
      <c r="D1771">
        <v>41425</v>
      </c>
      <c r="E1771" t="s">
        <v>1469</v>
      </c>
      <c r="F1771" t="s">
        <v>14269</v>
      </c>
      <c r="G1771" t="s">
        <v>13947</v>
      </c>
      <c r="H1771" s="23" t="s">
        <v>458</v>
      </c>
      <c r="I1771" s="23" t="s">
        <v>458</v>
      </c>
      <c r="J1771" t="s">
        <v>17518</v>
      </c>
      <c r="K1771" t="s">
        <v>17519</v>
      </c>
      <c r="L1771" t="s">
        <v>9594</v>
      </c>
      <c r="M1771" t="s">
        <v>17520</v>
      </c>
      <c r="N1771" s="23" t="s">
        <v>458</v>
      </c>
      <c r="O1771" s="23" t="s">
        <v>458</v>
      </c>
      <c r="P1771" s="23" t="s">
        <v>458</v>
      </c>
      <c r="Q1771" s="37" t="s">
        <v>458</v>
      </c>
      <c r="R1771" s="23" t="s">
        <v>458</v>
      </c>
      <c r="S1771" t="s">
        <v>17521</v>
      </c>
      <c r="T1771" t="s">
        <v>15024</v>
      </c>
      <c r="U1771" s="23" t="s">
        <v>458</v>
      </c>
      <c r="V1771" s="237" t="s">
        <v>458</v>
      </c>
      <c r="W1771" s="23" t="s">
        <v>458</v>
      </c>
      <c r="X1771" s="23" t="s">
        <v>458</v>
      </c>
      <c r="Y1771" s="23" t="s">
        <v>458</v>
      </c>
      <c r="Z1771" s="23" t="s">
        <v>458</v>
      </c>
      <c r="AA1771" s="23" t="s">
        <v>458</v>
      </c>
      <c r="AC1771" s="26" t="str">
        <f t="shared" si="54"/>
        <v>-º-'-''</v>
      </c>
      <c r="AD1771" s="26" t="str">
        <f t="shared" si="55"/>
        <v>-º-'-''</v>
      </c>
    </row>
    <row r="1772" spans="1:30" ht="18" customHeight="1">
      <c r="A1772">
        <v>5942</v>
      </c>
      <c r="B1772">
        <v>5942</v>
      </c>
      <c r="C1772" s="3">
        <v>41380</v>
      </c>
      <c r="D1772">
        <v>41425</v>
      </c>
      <c r="E1772" t="s">
        <v>1469</v>
      </c>
      <c r="F1772" t="s">
        <v>14269</v>
      </c>
      <c r="G1772" t="s">
        <v>13947</v>
      </c>
      <c r="H1772" s="23" t="s">
        <v>458</v>
      </c>
      <c r="I1772" s="23" t="s">
        <v>458</v>
      </c>
      <c r="J1772" t="s">
        <v>17522</v>
      </c>
      <c r="K1772" t="s">
        <v>17523</v>
      </c>
      <c r="L1772" t="s">
        <v>9594</v>
      </c>
      <c r="M1772" t="s">
        <v>17524</v>
      </c>
      <c r="N1772" s="23" t="s">
        <v>458</v>
      </c>
      <c r="O1772" s="23" t="s">
        <v>458</v>
      </c>
      <c r="P1772" s="23" t="s">
        <v>458</v>
      </c>
      <c r="Q1772" s="37" t="s">
        <v>458</v>
      </c>
      <c r="R1772" s="23" t="s">
        <v>458</v>
      </c>
      <c r="S1772" t="s">
        <v>17525</v>
      </c>
      <c r="T1772" t="s">
        <v>15024</v>
      </c>
      <c r="U1772" s="23" t="s">
        <v>458</v>
      </c>
      <c r="V1772" s="237" t="s">
        <v>458</v>
      </c>
      <c r="W1772" s="23" t="s">
        <v>458</v>
      </c>
      <c r="X1772" s="23" t="s">
        <v>458</v>
      </c>
      <c r="Y1772" s="23" t="s">
        <v>458</v>
      </c>
      <c r="Z1772" s="23" t="s">
        <v>458</v>
      </c>
      <c r="AA1772" s="23" t="s">
        <v>458</v>
      </c>
      <c r="AC1772" s="26" t="str">
        <f t="shared" si="54"/>
        <v>-º-'-''</v>
      </c>
      <c r="AD1772" s="26" t="str">
        <f t="shared" si="55"/>
        <v>-º-'-''</v>
      </c>
    </row>
    <row r="1773" spans="1:30" ht="18" customHeight="1">
      <c r="A1773">
        <v>5943</v>
      </c>
      <c r="B1773">
        <v>5943</v>
      </c>
      <c r="C1773" s="3">
        <v>41380</v>
      </c>
      <c r="D1773">
        <v>41425</v>
      </c>
      <c r="E1773" t="s">
        <v>1469</v>
      </c>
      <c r="F1773" t="s">
        <v>14269</v>
      </c>
      <c r="G1773" t="s">
        <v>13947</v>
      </c>
      <c r="H1773" s="23" t="s">
        <v>458</v>
      </c>
      <c r="I1773" s="23" t="s">
        <v>458</v>
      </c>
      <c r="J1773" t="s">
        <v>17526</v>
      </c>
      <c r="K1773" t="s">
        <v>17527</v>
      </c>
      <c r="L1773" t="s">
        <v>9594</v>
      </c>
      <c r="M1773" t="s">
        <v>17528</v>
      </c>
      <c r="N1773" s="23" t="s">
        <v>458</v>
      </c>
      <c r="O1773" s="23" t="s">
        <v>458</v>
      </c>
      <c r="P1773" s="23" t="s">
        <v>458</v>
      </c>
      <c r="Q1773" s="37" t="s">
        <v>458</v>
      </c>
      <c r="R1773" s="23" t="s">
        <v>458</v>
      </c>
      <c r="S1773" t="s">
        <v>17529</v>
      </c>
      <c r="T1773" t="s">
        <v>15024</v>
      </c>
      <c r="U1773" s="23" t="s">
        <v>458</v>
      </c>
      <c r="V1773" s="237" t="s">
        <v>458</v>
      </c>
      <c r="W1773" s="23" t="s">
        <v>458</v>
      </c>
      <c r="X1773" s="23" t="s">
        <v>458</v>
      </c>
      <c r="Y1773" s="23" t="s">
        <v>458</v>
      </c>
      <c r="Z1773" s="23" t="s">
        <v>458</v>
      </c>
      <c r="AA1773" s="23" t="s">
        <v>458</v>
      </c>
      <c r="AC1773" s="26" t="str">
        <f t="shared" si="54"/>
        <v>-º-'-''</v>
      </c>
      <c r="AD1773" s="26" t="str">
        <f t="shared" si="55"/>
        <v>-º-'-''</v>
      </c>
    </row>
    <row r="1774" spans="1:30" ht="18" customHeight="1">
      <c r="A1774">
        <v>5944</v>
      </c>
      <c r="B1774">
        <v>5944</v>
      </c>
      <c r="C1774" s="3">
        <v>41380</v>
      </c>
      <c r="D1774">
        <v>41426</v>
      </c>
      <c r="E1774" t="s">
        <v>1321</v>
      </c>
      <c r="F1774" t="s">
        <v>14269</v>
      </c>
      <c r="G1774" t="s">
        <v>13902</v>
      </c>
      <c r="H1774" s="23" t="s">
        <v>22085</v>
      </c>
      <c r="I1774" s="23">
        <v>41403</v>
      </c>
      <c r="J1774" t="s">
        <v>17530</v>
      </c>
      <c r="K1774" t="s">
        <v>21607</v>
      </c>
      <c r="L1774" t="s">
        <v>17531</v>
      </c>
      <c r="M1774" t="s">
        <v>17532</v>
      </c>
      <c r="N1774" s="23" t="s">
        <v>22123</v>
      </c>
      <c r="O1774" s="23" t="s">
        <v>13262</v>
      </c>
      <c r="P1774" s="23">
        <v>41404</v>
      </c>
      <c r="Q1774" s="37" t="s">
        <v>21608</v>
      </c>
      <c r="R1774" s="23" t="s">
        <v>22086</v>
      </c>
      <c r="S1774" t="s">
        <v>17533</v>
      </c>
      <c r="T1774" t="s">
        <v>15024</v>
      </c>
      <c r="U1774" s="23" t="s">
        <v>15116</v>
      </c>
      <c r="V1774" s="237">
        <v>21</v>
      </c>
      <c r="W1774" s="23">
        <v>46</v>
      </c>
      <c r="X1774" s="23">
        <v>75</v>
      </c>
      <c r="Y1774" s="23">
        <v>45</v>
      </c>
      <c r="Z1774" s="23">
        <v>50</v>
      </c>
      <c r="AA1774" s="23">
        <v>70</v>
      </c>
      <c r="AC1774" s="26" t="str">
        <f t="shared" si="54"/>
        <v>21º46'75''</v>
      </c>
      <c r="AD1774" s="26" t="str">
        <f t="shared" si="55"/>
        <v>45º50'70''</v>
      </c>
    </row>
    <row r="1775" spans="1:30" ht="18" customHeight="1">
      <c r="A1775">
        <v>6156</v>
      </c>
      <c r="B1775">
        <v>6156</v>
      </c>
      <c r="C1775" s="3">
        <v>41380</v>
      </c>
      <c r="D1775">
        <v>41425</v>
      </c>
      <c r="E1775" t="s">
        <v>1321</v>
      </c>
      <c r="F1775" t="s">
        <v>1322</v>
      </c>
      <c r="G1775" t="s">
        <v>13906</v>
      </c>
      <c r="H1775" s="23" t="s">
        <v>17995</v>
      </c>
      <c r="I1775" s="23">
        <v>41388</v>
      </c>
      <c r="J1775" t="s">
        <v>17534</v>
      </c>
      <c r="K1775" t="s">
        <v>17535</v>
      </c>
      <c r="L1775" t="s">
        <v>17324</v>
      </c>
      <c r="M1775" t="s">
        <v>17536</v>
      </c>
      <c r="N1775" s="23" t="s">
        <v>18069</v>
      </c>
      <c r="O1775" s="23" t="s">
        <v>4973</v>
      </c>
      <c r="P1775" s="23">
        <v>41396</v>
      </c>
      <c r="Q1775" s="37" t="s">
        <v>458</v>
      </c>
      <c r="R1775" s="23" t="s">
        <v>17996</v>
      </c>
      <c r="S1775" t="s">
        <v>17537</v>
      </c>
      <c r="T1775" t="s">
        <v>15024</v>
      </c>
      <c r="U1775" s="23" t="s">
        <v>15234</v>
      </c>
      <c r="V1775" s="237">
        <v>18</v>
      </c>
      <c r="W1775" s="23">
        <v>35</v>
      </c>
      <c r="X1775" s="23">
        <v>2</v>
      </c>
      <c r="Y1775" s="23">
        <v>49</v>
      </c>
      <c r="Z1775" s="23">
        <v>11</v>
      </c>
      <c r="AA1775" s="23">
        <v>87</v>
      </c>
      <c r="AC1775" s="26" t="str">
        <f t="shared" si="54"/>
        <v>18º35'2''</v>
      </c>
      <c r="AD1775" s="26" t="str">
        <f t="shared" si="55"/>
        <v>49º11'87''</v>
      </c>
    </row>
    <row r="1776" spans="1:30" ht="18" customHeight="1">
      <c r="A1776">
        <v>6158</v>
      </c>
      <c r="B1776">
        <v>6158</v>
      </c>
      <c r="C1776" s="3">
        <v>41380</v>
      </c>
      <c r="D1776">
        <v>41425</v>
      </c>
      <c r="E1776" t="s">
        <v>1321</v>
      </c>
      <c r="F1776" t="s">
        <v>1322</v>
      </c>
      <c r="G1776" t="s">
        <v>13922</v>
      </c>
      <c r="H1776" s="23" t="s">
        <v>18070</v>
      </c>
      <c r="I1776" s="23">
        <v>41388</v>
      </c>
      <c r="J1776" t="s">
        <v>17538</v>
      </c>
      <c r="K1776" t="s">
        <v>17539</v>
      </c>
      <c r="L1776" t="s">
        <v>17540</v>
      </c>
      <c r="M1776" t="s">
        <v>17541</v>
      </c>
      <c r="N1776" s="23" t="s">
        <v>18071</v>
      </c>
      <c r="O1776" s="23" t="s">
        <v>7306</v>
      </c>
      <c r="P1776" s="23">
        <v>41396</v>
      </c>
      <c r="Q1776" s="37" t="s">
        <v>458</v>
      </c>
      <c r="R1776" s="23" t="s">
        <v>18072</v>
      </c>
      <c r="S1776" t="s">
        <v>17542</v>
      </c>
      <c r="T1776" t="s">
        <v>15024</v>
      </c>
      <c r="U1776" s="23" t="s">
        <v>18073</v>
      </c>
      <c r="V1776" s="237">
        <v>18</v>
      </c>
      <c r="W1776" s="23">
        <v>4</v>
      </c>
      <c r="X1776" s="23">
        <v>14</v>
      </c>
      <c r="Y1776" s="23">
        <v>43</v>
      </c>
      <c r="Z1776" s="23">
        <v>28</v>
      </c>
      <c r="AA1776" s="23">
        <v>32</v>
      </c>
      <c r="AC1776" s="26" t="str">
        <f t="shared" si="54"/>
        <v>18º4'14''</v>
      </c>
      <c r="AD1776" s="26" t="str">
        <f t="shared" si="55"/>
        <v>43º28'32''</v>
      </c>
    </row>
    <row r="1777" spans="1:30" ht="18" customHeight="1">
      <c r="A1777">
        <v>6159</v>
      </c>
      <c r="B1777">
        <v>6159</v>
      </c>
      <c r="C1777" s="3">
        <v>41380</v>
      </c>
      <c r="D1777">
        <v>41425</v>
      </c>
      <c r="E1777" t="s">
        <v>1469</v>
      </c>
      <c r="F1777" t="s">
        <v>14269</v>
      </c>
      <c r="G1777" t="s">
        <v>13937</v>
      </c>
      <c r="H1777" s="23" t="s">
        <v>458</v>
      </c>
      <c r="I1777" s="23" t="s">
        <v>458</v>
      </c>
      <c r="J1777" t="s">
        <v>17543</v>
      </c>
      <c r="K1777" t="s">
        <v>17544</v>
      </c>
      <c r="L1777" t="s">
        <v>17545</v>
      </c>
      <c r="M1777" t="s">
        <v>17546</v>
      </c>
      <c r="N1777" s="23" t="s">
        <v>458</v>
      </c>
      <c r="O1777" s="23" t="s">
        <v>458</v>
      </c>
      <c r="P1777" s="23" t="s">
        <v>458</v>
      </c>
      <c r="Q1777" s="37" t="s">
        <v>458</v>
      </c>
      <c r="R1777" s="23" t="s">
        <v>458</v>
      </c>
      <c r="S1777" t="s">
        <v>17547</v>
      </c>
      <c r="T1777" t="s">
        <v>15024</v>
      </c>
      <c r="U1777" s="23" t="s">
        <v>458</v>
      </c>
      <c r="V1777" s="237" t="s">
        <v>458</v>
      </c>
      <c r="W1777" s="23" t="s">
        <v>458</v>
      </c>
      <c r="X1777" s="23" t="s">
        <v>458</v>
      </c>
      <c r="Y1777" s="23" t="s">
        <v>458</v>
      </c>
      <c r="Z1777" s="23" t="s">
        <v>458</v>
      </c>
      <c r="AA1777" s="23" t="s">
        <v>458</v>
      </c>
      <c r="AC1777" s="26" t="str">
        <f t="shared" si="54"/>
        <v>-º-'-''</v>
      </c>
      <c r="AD1777" s="26" t="str">
        <f t="shared" si="55"/>
        <v>-º-'-''</v>
      </c>
    </row>
    <row r="1778" spans="1:30" ht="18" customHeight="1">
      <c r="A1778">
        <v>6719</v>
      </c>
      <c r="B1778">
        <v>6719</v>
      </c>
      <c r="C1778" s="3">
        <v>41380</v>
      </c>
      <c r="D1778">
        <v>41425</v>
      </c>
      <c r="E1778" t="s">
        <v>1385</v>
      </c>
      <c r="F1778" t="s">
        <v>1322</v>
      </c>
      <c r="G1778" t="s">
        <v>168</v>
      </c>
      <c r="H1778" s="23" t="s">
        <v>458</v>
      </c>
      <c r="I1778" s="23">
        <v>41386</v>
      </c>
      <c r="J1778" t="s">
        <v>17548</v>
      </c>
      <c r="K1778" t="s">
        <v>17549</v>
      </c>
      <c r="L1778" t="s">
        <v>17550</v>
      </c>
      <c r="M1778" t="s">
        <v>17551</v>
      </c>
      <c r="N1778" s="23" t="s">
        <v>458</v>
      </c>
      <c r="O1778" s="23" t="s">
        <v>458</v>
      </c>
      <c r="P1778" s="23" t="s">
        <v>458</v>
      </c>
      <c r="Q1778" s="37" t="s">
        <v>458</v>
      </c>
      <c r="R1778" s="23" t="s">
        <v>458</v>
      </c>
      <c r="S1778" t="s">
        <v>17552</v>
      </c>
      <c r="T1778" t="s">
        <v>15024</v>
      </c>
      <c r="U1778" s="23" t="s">
        <v>458</v>
      </c>
      <c r="V1778" s="237" t="s">
        <v>458</v>
      </c>
      <c r="W1778" s="23" t="s">
        <v>458</v>
      </c>
      <c r="X1778" s="23" t="s">
        <v>458</v>
      </c>
      <c r="Y1778" s="23" t="s">
        <v>458</v>
      </c>
      <c r="Z1778" s="23" t="s">
        <v>458</v>
      </c>
      <c r="AA1778" s="23" t="s">
        <v>458</v>
      </c>
      <c r="AC1778" s="26" t="str">
        <f t="shared" si="54"/>
        <v>-º-'-''</v>
      </c>
      <c r="AD1778" s="26" t="str">
        <f t="shared" si="55"/>
        <v>-º-'-''</v>
      </c>
    </row>
    <row r="1779" spans="1:30" ht="18" customHeight="1">
      <c r="A1779">
        <v>6718</v>
      </c>
      <c r="B1779">
        <v>6718</v>
      </c>
      <c r="C1779" s="3">
        <v>41380</v>
      </c>
      <c r="D1779">
        <v>41425</v>
      </c>
      <c r="E1779" t="s">
        <v>1321</v>
      </c>
      <c r="F1779" t="s">
        <v>1322</v>
      </c>
      <c r="G1779" t="s">
        <v>168</v>
      </c>
      <c r="H1779" s="23" t="s">
        <v>17813</v>
      </c>
      <c r="I1779" s="23">
        <v>41386</v>
      </c>
      <c r="J1779" t="s">
        <v>17553</v>
      </c>
      <c r="K1779" t="s">
        <v>17554</v>
      </c>
      <c r="L1779" t="s">
        <v>17555</v>
      </c>
      <c r="M1779" t="s">
        <v>17556</v>
      </c>
      <c r="N1779" s="23" t="s">
        <v>17814</v>
      </c>
      <c r="O1779" s="23" t="s">
        <v>9262</v>
      </c>
      <c r="P1779" s="23">
        <v>41388</v>
      </c>
      <c r="Q1779" s="37" t="s">
        <v>458</v>
      </c>
      <c r="R1779" s="23" t="s">
        <v>17815</v>
      </c>
      <c r="S1779" t="s">
        <v>17557</v>
      </c>
      <c r="T1779" t="s">
        <v>15024</v>
      </c>
      <c r="U1779" s="23" t="s">
        <v>17793</v>
      </c>
      <c r="V1779" s="237">
        <v>19</v>
      </c>
      <c r="W1779" s="23" t="s">
        <v>458</v>
      </c>
      <c r="X1779" s="23" t="s">
        <v>458</v>
      </c>
      <c r="Y1779" s="23" t="s">
        <v>458</v>
      </c>
      <c r="Z1779" s="23" t="s">
        <v>458</v>
      </c>
      <c r="AA1779" s="23" t="s">
        <v>458</v>
      </c>
      <c r="AC1779" s="26" t="str">
        <f t="shared" si="54"/>
        <v>19º-'-''</v>
      </c>
      <c r="AD1779" s="26" t="str">
        <f t="shared" si="55"/>
        <v>-º-'-''</v>
      </c>
    </row>
    <row r="1780" spans="1:30" ht="18" customHeight="1">
      <c r="A1780">
        <v>6716</v>
      </c>
      <c r="B1780">
        <v>6716</v>
      </c>
      <c r="C1780" s="3">
        <v>41380</v>
      </c>
      <c r="D1780">
        <v>41425</v>
      </c>
      <c r="E1780" t="s">
        <v>1321</v>
      </c>
      <c r="F1780" t="s">
        <v>1322</v>
      </c>
      <c r="G1780" t="s">
        <v>168</v>
      </c>
      <c r="H1780" s="23" t="s">
        <v>18074</v>
      </c>
      <c r="I1780" s="23">
        <v>41389</v>
      </c>
      <c r="J1780" t="s">
        <v>17553</v>
      </c>
      <c r="K1780" t="s">
        <v>17558</v>
      </c>
      <c r="L1780" t="s">
        <v>17559</v>
      </c>
      <c r="M1780" t="s">
        <v>17560</v>
      </c>
      <c r="N1780" s="23" t="s">
        <v>18075</v>
      </c>
      <c r="O1780" s="23" t="s">
        <v>18007</v>
      </c>
      <c r="P1780" s="23">
        <v>41397</v>
      </c>
      <c r="Q1780" s="37" t="s">
        <v>458</v>
      </c>
      <c r="R1780" s="23" t="s">
        <v>18076</v>
      </c>
      <c r="S1780" t="s">
        <v>17561</v>
      </c>
      <c r="T1780" t="s">
        <v>15024</v>
      </c>
      <c r="U1780" s="23" t="s">
        <v>15116</v>
      </c>
      <c r="V1780" s="237">
        <v>19</v>
      </c>
      <c r="W1780" s="23">
        <v>27</v>
      </c>
      <c r="X1780" s="23">
        <v>95</v>
      </c>
      <c r="Y1780" s="23">
        <v>44</v>
      </c>
      <c r="Z1780" s="23">
        <v>14</v>
      </c>
      <c r="AA1780" s="23">
        <v>80</v>
      </c>
      <c r="AC1780" s="26" t="str">
        <f t="shared" si="54"/>
        <v>19º27'95''</v>
      </c>
      <c r="AD1780" s="26" t="str">
        <f t="shared" si="55"/>
        <v>44º14'80''</v>
      </c>
    </row>
    <row r="1781" spans="1:30" ht="18" customHeight="1">
      <c r="A1781">
        <v>6717</v>
      </c>
      <c r="B1781">
        <v>6717</v>
      </c>
      <c r="C1781" s="3">
        <v>41380</v>
      </c>
      <c r="D1781">
        <v>41425</v>
      </c>
      <c r="E1781" t="s">
        <v>1330</v>
      </c>
      <c r="F1781" t="s">
        <v>1322</v>
      </c>
      <c r="G1781" t="s">
        <v>168</v>
      </c>
      <c r="H1781" s="23" t="s">
        <v>458</v>
      </c>
      <c r="I1781" s="23">
        <v>41386</v>
      </c>
      <c r="J1781" t="s">
        <v>17553</v>
      </c>
      <c r="K1781" t="s">
        <v>17562</v>
      </c>
      <c r="L1781" t="s">
        <v>17563</v>
      </c>
      <c r="M1781" t="s">
        <v>17556</v>
      </c>
      <c r="N1781" s="23" t="s">
        <v>458</v>
      </c>
      <c r="O1781" s="23" t="s">
        <v>458</v>
      </c>
      <c r="P1781" s="23" t="s">
        <v>458</v>
      </c>
      <c r="Q1781" s="37" t="s">
        <v>22087</v>
      </c>
      <c r="R1781" s="23" t="s">
        <v>458</v>
      </c>
      <c r="S1781" t="s">
        <v>17564</v>
      </c>
      <c r="T1781" t="s">
        <v>15024</v>
      </c>
      <c r="U1781" s="23" t="s">
        <v>458</v>
      </c>
      <c r="V1781" s="237" t="s">
        <v>458</v>
      </c>
      <c r="W1781" s="23" t="s">
        <v>458</v>
      </c>
      <c r="X1781" s="23" t="s">
        <v>458</v>
      </c>
      <c r="Y1781" s="23" t="s">
        <v>458</v>
      </c>
      <c r="Z1781" s="23" t="s">
        <v>458</v>
      </c>
      <c r="AA1781" s="23" t="s">
        <v>458</v>
      </c>
      <c r="AC1781" s="26" t="str">
        <f t="shared" si="54"/>
        <v>-º-'-''</v>
      </c>
      <c r="AD1781" s="26" t="str">
        <f t="shared" si="55"/>
        <v>-º-'-''</v>
      </c>
    </row>
    <row r="1782" spans="1:30" ht="18" customHeight="1">
      <c r="A1782">
        <v>6714</v>
      </c>
      <c r="B1782">
        <v>6714</v>
      </c>
      <c r="C1782" s="3">
        <v>41380</v>
      </c>
      <c r="D1782">
        <v>41425</v>
      </c>
      <c r="E1782" t="s">
        <v>1385</v>
      </c>
      <c r="F1782" t="s">
        <v>1322</v>
      </c>
      <c r="G1782" t="s">
        <v>168</v>
      </c>
      <c r="H1782" s="23" t="s">
        <v>458</v>
      </c>
      <c r="I1782" s="23">
        <v>41389</v>
      </c>
      <c r="J1782" t="s">
        <v>17553</v>
      </c>
      <c r="K1782" t="s">
        <v>17565</v>
      </c>
      <c r="L1782" t="s">
        <v>17566</v>
      </c>
      <c r="M1782" t="s">
        <v>17567</v>
      </c>
      <c r="N1782" s="23" t="s">
        <v>458</v>
      </c>
      <c r="O1782" s="23" t="s">
        <v>458</v>
      </c>
      <c r="P1782" s="23" t="s">
        <v>458</v>
      </c>
      <c r="Q1782" s="37" t="s">
        <v>458</v>
      </c>
      <c r="R1782" s="23" t="s">
        <v>458</v>
      </c>
      <c r="S1782" t="s">
        <v>17568</v>
      </c>
      <c r="T1782" t="s">
        <v>15024</v>
      </c>
      <c r="U1782" s="23" t="s">
        <v>458</v>
      </c>
      <c r="V1782" s="237" t="s">
        <v>458</v>
      </c>
      <c r="W1782" s="23" t="s">
        <v>458</v>
      </c>
      <c r="X1782" s="23" t="s">
        <v>458</v>
      </c>
      <c r="Y1782" s="23" t="s">
        <v>458</v>
      </c>
      <c r="Z1782" s="23" t="s">
        <v>458</v>
      </c>
      <c r="AA1782" s="23" t="s">
        <v>458</v>
      </c>
      <c r="AC1782" s="26" t="str">
        <f t="shared" si="54"/>
        <v>-º-'-''</v>
      </c>
      <c r="AD1782" s="26" t="str">
        <f t="shared" si="55"/>
        <v>-º-'-''</v>
      </c>
    </row>
    <row r="1783" spans="1:30" ht="18" customHeight="1">
      <c r="A1783">
        <v>6713</v>
      </c>
      <c r="B1783">
        <v>6713</v>
      </c>
      <c r="C1783" s="3">
        <v>41380</v>
      </c>
      <c r="D1783">
        <v>41425</v>
      </c>
      <c r="E1783" t="s">
        <v>1385</v>
      </c>
      <c r="F1783" t="s">
        <v>1322</v>
      </c>
      <c r="G1783" t="s">
        <v>168</v>
      </c>
      <c r="H1783" s="23" t="s">
        <v>458</v>
      </c>
      <c r="I1783" s="23">
        <v>41389</v>
      </c>
      <c r="J1783" t="s">
        <v>17553</v>
      </c>
      <c r="K1783" t="s">
        <v>17569</v>
      </c>
      <c r="L1783" t="s">
        <v>17570</v>
      </c>
      <c r="M1783" t="s">
        <v>17551</v>
      </c>
      <c r="N1783" s="23" t="s">
        <v>458</v>
      </c>
      <c r="O1783" s="23" t="s">
        <v>458</v>
      </c>
      <c r="P1783" s="23" t="s">
        <v>458</v>
      </c>
      <c r="Q1783" s="37" t="s">
        <v>458</v>
      </c>
      <c r="R1783" s="23" t="s">
        <v>458</v>
      </c>
      <c r="S1783" t="s">
        <v>17571</v>
      </c>
      <c r="T1783" t="s">
        <v>15024</v>
      </c>
      <c r="U1783" s="23" t="s">
        <v>458</v>
      </c>
      <c r="V1783" s="237" t="s">
        <v>458</v>
      </c>
      <c r="W1783" s="23" t="s">
        <v>458</v>
      </c>
      <c r="X1783" s="23" t="s">
        <v>458</v>
      </c>
      <c r="Y1783" s="23" t="s">
        <v>458</v>
      </c>
      <c r="Z1783" s="23" t="s">
        <v>458</v>
      </c>
      <c r="AA1783" s="23" t="s">
        <v>458</v>
      </c>
      <c r="AC1783" s="26" t="str">
        <f t="shared" si="54"/>
        <v>-º-'-''</v>
      </c>
      <c r="AD1783" s="26" t="str">
        <f t="shared" si="55"/>
        <v>-º-'-''</v>
      </c>
    </row>
    <row r="1784" spans="1:30" ht="18" customHeight="1">
      <c r="A1784">
        <v>6710</v>
      </c>
      <c r="B1784">
        <v>6710</v>
      </c>
      <c r="C1784" s="3">
        <v>41380</v>
      </c>
      <c r="D1784">
        <v>41425</v>
      </c>
      <c r="E1784" t="s">
        <v>1385</v>
      </c>
      <c r="F1784" t="s">
        <v>1322</v>
      </c>
      <c r="G1784" t="s">
        <v>168</v>
      </c>
      <c r="H1784" s="23" t="s">
        <v>458</v>
      </c>
      <c r="I1784" s="23">
        <v>41389</v>
      </c>
      <c r="J1784" t="s">
        <v>17553</v>
      </c>
      <c r="K1784" t="s">
        <v>17572</v>
      </c>
      <c r="L1784" t="s">
        <v>17573</v>
      </c>
      <c r="M1784">
        <v>37721370</v>
      </c>
      <c r="N1784" s="23" t="s">
        <v>458</v>
      </c>
      <c r="O1784" s="23" t="s">
        <v>458</v>
      </c>
      <c r="P1784" s="23" t="s">
        <v>458</v>
      </c>
      <c r="Q1784" s="37" t="s">
        <v>458</v>
      </c>
      <c r="R1784" s="23" t="s">
        <v>458</v>
      </c>
      <c r="S1784" t="s">
        <v>17574</v>
      </c>
      <c r="T1784" t="s">
        <v>15024</v>
      </c>
      <c r="U1784" s="23" t="s">
        <v>458</v>
      </c>
      <c r="V1784" s="237" t="s">
        <v>458</v>
      </c>
      <c r="W1784" s="23" t="s">
        <v>458</v>
      </c>
      <c r="X1784" s="23" t="s">
        <v>458</v>
      </c>
      <c r="Y1784" s="23" t="s">
        <v>458</v>
      </c>
      <c r="Z1784" s="23" t="s">
        <v>458</v>
      </c>
      <c r="AA1784" s="23" t="s">
        <v>458</v>
      </c>
      <c r="AC1784" s="26" t="str">
        <f t="shared" si="54"/>
        <v>-º-'-''</v>
      </c>
      <c r="AD1784" s="26" t="str">
        <f t="shared" si="55"/>
        <v>-º-'-''</v>
      </c>
    </row>
    <row r="1785" spans="1:30" ht="18" customHeight="1">
      <c r="A1785">
        <v>6701</v>
      </c>
      <c r="B1785">
        <v>6701</v>
      </c>
      <c r="C1785" s="3">
        <v>41380</v>
      </c>
      <c r="D1785">
        <v>41425</v>
      </c>
      <c r="E1785" t="s">
        <v>1385</v>
      </c>
      <c r="F1785" t="s">
        <v>1322</v>
      </c>
      <c r="G1785" t="s">
        <v>168</v>
      </c>
      <c r="H1785" s="23" t="s">
        <v>458</v>
      </c>
      <c r="I1785" s="23">
        <v>41389</v>
      </c>
      <c r="J1785" t="s">
        <v>17553</v>
      </c>
      <c r="K1785" t="s">
        <v>17575</v>
      </c>
      <c r="L1785" t="s">
        <v>17576</v>
      </c>
      <c r="M1785" t="s">
        <v>17556</v>
      </c>
      <c r="N1785" s="23" t="s">
        <v>458</v>
      </c>
      <c r="O1785" s="23" t="s">
        <v>458</v>
      </c>
      <c r="P1785" s="23" t="s">
        <v>458</v>
      </c>
      <c r="Q1785" s="37" t="s">
        <v>458</v>
      </c>
      <c r="R1785" s="23" t="s">
        <v>458</v>
      </c>
      <c r="S1785" t="s">
        <v>17577</v>
      </c>
      <c r="T1785" t="s">
        <v>15024</v>
      </c>
      <c r="U1785" s="23" t="s">
        <v>458</v>
      </c>
      <c r="V1785" s="237" t="s">
        <v>458</v>
      </c>
      <c r="W1785" s="23" t="s">
        <v>458</v>
      </c>
      <c r="X1785" s="23" t="s">
        <v>458</v>
      </c>
      <c r="Y1785" s="23" t="s">
        <v>458</v>
      </c>
      <c r="Z1785" s="23" t="s">
        <v>458</v>
      </c>
      <c r="AA1785" s="23" t="s">
        <v>458</v>
      </c>
      <c r="AC1785" s="26" t="str">
        <f t="shared" si="54"/>
        <v>-º-'-''</v>
      </c>
      <c r="AD1785" s="26" t="str">
        <f t="shared" si="55"/>
        <v>-º-'-''</v>
      </c>
    </row>
    <row r="1786" spans="1:30" ht="18" customHeight="1">
      <c r="A1786">
        <v>6702</v>
      </c>
      <c r="B1786">
        <v>6702</v>
      </c>
      <c r="C1786" s="3">
        <v>41380</v>
      </c>
      <c r="D1786">
        <v>41425</v>
      </c>
      <c r="E1786" t="s">
        <v>1385</v>
      </c>
      <c r="F1786" t="s">
        <v>1322</v>
      </c>
      <c r="G1786" t="s">
        <v>168</v>
      </c>
      <c r="H1786" s="23" t="s">
        <v>458</v>
      </c>
      <c r="I1786" s="23">
        <v>41389</v>
      </c>
      <c r="J1786" t="s">
        <v>17548</v>
      </c>
      <c r="K1786" t="s">
        <v>17578</v>
      </c>
      <c r="L1786" t="s">
        <v>17579</v>
      </c>
      <c r="M1786" t="s">
        <v>17580</v>
      </c>
      <c r="N1786" s="23" t="s">
        <v>458</v>
      </c>
      <c r="O1786" s="23" t="s">
        <v>458</v>
      </c>
      <c r="P1786" s="23" t="s">
        <v>458</v>
      </c>
      <c r="Q1786" s="37" t="s">
        <v>458</v>
      </c>
      <c r="R1786" s="23" t="s">
        <v>458</v>
      </c>
      <c r="S1786" t="s">
        <v>17581</v>
      </c>
      <c r="T1786" t="s">
        <v>15024</v>
      </c>
      <c r="U1786" s="23" t="s">
        <v>458</v>
      </c>
      <c r="V1786" s="237" t="s">
        <v>458</v>
      </c>
      <c r="W1786" s="23" t="s">
        <v>458</v>
      </c>
      <c r="X1786" s="23" t="s">
        <v>458</v>
      </c>
      <c r="Y1786" s="23" t="s">
        <v>458</v>
      </c>
      <c r="Z1786" s="23" t="s">
        <v>458</v>
      </c>
      <c r="AA1786" s="23" t="s">
        <v>458</v>
      </c>
      <c r="AC1786" s="26" t="str">
        <f t="shared" si="54"/>
        <v>-º-'-''</v>
      </c>
      <c r="AD1786" s="26" t="str">
        <f t="shared" si="55"/>
        <v>-º-'-''</v>
      </c>
    </row>
    <row r="1787" spans="1:30" ht="18" customHeight="1">
      <c r="A1787">
        <v>6706</v>
      </c>
      <c r="B1787">
        <v>6706</v>
      </c>
      <c r="C1787" s="3">
        <v>41380</v>
      </c>
      <c r="D1787">
        <v>41425</v>
      </c>
      <c r="E1787" t="s">
        <v>1321</v>
      </c>
      <c r="F1787" t="s">
        <v>1322</v>
      </c>
      <c r="G1787" t="s">
        <v>168</v>
      </c>
      <c r="H1787" s="23" t="s">
        <v>17916</v>
      </c>
      <c r="I1787" s="23">
        <v>41389</v>
      </c>
      <c r="J1787" t="s">
        <v>17553</v>
      </c>
      <c r="K1787" t="s">
        <v>17582</v>
      </c>
      <c r="L1787" t="s">
        <v>17583</v>
      </c>
      <c r="M1787" t="s">
        <v>17584</v>
      </c>
      <c r="N1787" s="23" t="s">
        <v>17917</v>
      </c>
      <c r="O1787" s="23" t="s">
        <v>8103</v>
      </c>
      <c r="P1787" s="23">
        <v>41393</v>
      </c>
      <c r="Q1787" s="37" t="s">
        <v>458</v>
      </c>
      <c r="R1787" s="23" t="s">
        <v>17918</v>
      </c>
      <c r="S1787" t="s">
        <v>17585</v>
      </c>
      <c r="T1787" t="s">
        <v>15024</v>
      </c>
      <c r="U1787" s="23" t="s">
        <v>15116</v>
      </c>
      <c r="V1787" s="237">
        <v>19</v>
      </c>
      <c r="W1787" s="23">
        <v>32</v>
      </c>
      <c r="X1787" s="23">
        <v>58</v>
      </c>
      <c r="Y1787" s="23">
        <v>44</v>
      </c>
      <c r="Z1787" s="23">
        <v>46</v>
      </c>
      <c r="AA1787" s="23">
        <v>59</v>
      </c>
      <c r="AC1787" s="26" t="str">
        <f t="shared" si="54"/>
        <v>19º32'58''</v>
      </c>
      <c r="AD1787" s="26" t="str">
        <f t="shared" si="55"/>
        <v>44º46'59''</v>
      </c>
    </row>
    <row r="1788" spans="1:30" ht="18" customHeight="1">
      <c r="A1788">
        <v>6700</v>
      </c>
      <c r="B1788">
        <v>6700</v>
      </c>
      <c r="C1788" s="3">
        <v>41380</v>
      </c>
      <c r="D1788">
        <v>41425</v>
      </c>
      <c r="E1788" t="s">
        <v>1321</v>
      </c>
      <c r="F1788" t="s">
        <v>1322</v>
      </c>
      <c r="G1788" t="s">
        <v>168</v>
      </c>
      <c r="H1788" s="23" t="s">
        <v>17875</v>
      </c>
      <c r="I1788" s="23">
        <v>41389</v>
      </c>
      <c r="J1788" t="s">
        <v>17553</v>
      </c>
      <c r="K1788" t="s">
        <v>17586</v>
      </c>
      <c r="L1788" t="s">
        <v>17587</v>
      </c>
      <c r="M1788" t="s">
        <v>17588</v>
      </c>
      <c r="N1788" s="23" t="s">
        <v>17876</v>
      </c>
      <c r="O1788" s="23" t="s">
        <v>16041</v>
      </c>
      <c r="P1788" s="23">
        <v>41389</v>
      </c>
      <c r="Q1788" s="37" t="s">
        <v>458</v>
      </c>
      <c r="R1788" s="23" t="s">
        <v>17877</v>
      </c>
      <c r="S1788" t="s">
        <v>17589</v>
      </c>
      <c r="T1788" t="s">
        <v>15024</v>
      </c>
      <c r="U1788" s="23" t="s">
        <v>15234</v>
      </c>
      <c r="V1788" s="237">
        <v>19</v>
      </c>
      <c r="W1788" s="23">
        <v>27</v>
      </c>
      <c r="X1788" s="23">
        <v>95</v>
      </c>
      <c r="Y1788" s="23">
        <v>44</v>
      </c>
      <c r="Z1788" s="23">
        <v>14</v>
      </c>
      <c r="AA1788" s="23">
        <v>80</v>
      </c>
      <c r="AC1788" s="26" t="str">
        <f t="shared" si="54"/>
        <v>19º27'95''</v>
      </c>
      <c r="AD1788" s="26" t="str">
        <f t="shared" si="55"/>
        <v>44º14'80''</v>
      </c>
    </row>
    <row r="1789" spans="1:30" ht="18" customHeight="1">
      <c r="A1789">
        <v>6704</v>
      </c>
      <c r="B1789">
        <v>6704</v>
      </c>
      <c r="C1789" s="3">
        <v>41380</v>
      </c>
      <c r="D1789">
        <v>41425</v>
      </c>
      <c r="E1789" t="s">
        <v>1385</v>
      </c>
      <c r="F1789" t="s">
        <v>1322</v>
      </c>
      <c r="G1789" t="s">
        <v>168</v>
      </c>
      <c r="H1789" s="23" t="s">
        <v>458</v>
      </c>
      <c r="I1789" s="23">
        <v>41389</v>
      </c>
      <c r="J1789" t="s">
        <v>17553</v>
      </c>
      <c r="K1789" t="s">
        <v>17590</v>
      </c>
      <c r="L1789" t="s">
        <v>17591</v>
      </c>
      <c r="M1789" t="s">
        <v>17592</v>
      </c>
      <c r="N1789" s="23" t="s">
        <v>458</v>
      </c>
      <c r="O1789" s="23" t="s">
        <v>458</v>
      </c>
      <c r="P1789" s="23" t="s">
        <v>458</v>
      </c>
      <c r="Q1789" s="37" t="s">
        <v>458</v>
      </c>
      <c r="R1789" s="23" t="s">
        <v>458</v>
      </c>
      <c r="S1789" t="s">
        <v>17593</v>
      </c>
      <c r="T1789" t="s">
        <v>15024</v>
      </c>
      <c r="U1789" s="23" t="s">
        <v>458</v>
      </c>
      <c r="V1789" s="237" t="s">
        <v>458</v>
      </c>
      <c r="W1789" s="23" t="s">
        <v>458</v>
      </c>
      <c r="X1789" s="23" t="s">
        <v>458</v>
      </c>
      <c r="Y1789" s="23" t="s">
        <v>458</v>
      </c>
      <c r="Z1789" s="23" t="s">
        <v>458</v>
      </c>
      <c r="AA1789" s="23" t="s">
        <v>458</v>
      </c>
      <c r="AC1789" s="26" t="str">
        <f t="shared" si="54"/>
        <v>-º-'-''</v>
      </c>
      <c r="AD1789" s="26" t="str">
        <f t="shared" si="55"/>
        <v>-º-'-''</v>
      </c>
    </row>
    <row r="1790" spans="1:30" ht="18" customHeight="1">
      <c r="A1790">
        <v>6703</v>
      </c>
      <c r="B1790">
        <v>6703</v>
      </c>
      <c r="C1790" s="3">
        <v>41380</v>
      </c>
      <c r="D1790">
        <v>41425</v>
      </c>
      <c r="E1790" t="s">
        <v>1321</v>
      </c>
      <c r="F1790" t="s">
        <v>1322</v>
      </c>
      <c r="G1790" t="s">
        <v>168</v>
      </c>
      <c r="H1790" s="23" t="s">
        <v>17816</v>
      </c>
      <c r="I1790" s="23">
        <v>41386</v>
      </c>
      <c r="J1790" t="s">
        <v>17553</v>
      </c>
      <c r="K1790" t="s">
        <v>17594</v>
      </c>
      <c r="L1790" t="s">
        <v>17595</v>
      </c>
      <c r="M1790" t="s">
        <v>17596</v>
      </c>
      <c r="N1790" s="23" t="s">
        <v>17817</v>
      </c>
      <c r="O1790" s="23" t="s">
        <v>8103</v>
      </c>
      <c r="P1790" s="23">
        <v>41387</v>
      </c>
      <c r="Q1790" s="37" t="s">
        <v>458</v>
      </c>
      <c r="R1790" s="23" t="s">
        <v>17818</v>
      </c>
      <c r="S1790" t="s">
        <v>17597</v>
      </c>
      <c r="T1790" t="s">
        <v>15024</v>
      </c>
      <c r="U1790" s="23" t="s">
        <v>15155</v>
      </c>
      <c r="V1790" s="237">
        <v>19</v>
      </c>
      <c r="W1790" s="23">
        <v>45</v>
      </c>
      <c r="X1790" s="23">
        <v>12</v>
      </c>
      <c r="Y1790" s="23">
        <v>44</v>
      </c>
      <c r="Z1790" s="23">
        <v>33</v>
      </c>
      <c r="AA1790" s="23">
        <v>13</v>
      </c>
      <c r="AC1790" s="26" t="str">
        <f t="shared" si="54"/>
        <v>19º45'12''</v>
      </c>
      <c r="AD1790" s="26" t="str">
        <f t="shared" si="55"/>
        <v>44º33'13''</v>
      </c>
    </row>
    <row r="1791" spans="1:30" ht="18" customHeight="1">
      <c r="A1791">
        <v>6699</v>
      </c>
      <c r="B1791">
        <v>6699</v>
      </c>
      <c r="C1791" s="3">
        <v>41380</v>
      </c>
      <c r="D1791">
        <v>41425</v>
      </c>
      <c r="E1791" t="s">
        <v>1385</v>
      </c>
      <c r="F1791" t="s">
        <v>1322</v>
      </c>
      <c r="G1791" t="s">
        <v>168</v>
      </c>
      <c r="H1791" s="23" t="s">
        <v>458</v>
      </c>
      <c r="I1791" s="23">
        <v>41389</v>
      </c>
      <c r="J1791" t="s">
        <v>17598</v>
      </c>
      <c r="K1791" t="s">
        <v>17599</v>
      </c>
      <c r="L1791" t="s">
        <v>17600</v>
      </c>
      <c r="M1791" t="s">
        <v>17551</v>
      </c>
      <c r="N1791" s="23" t="s">
        <v>458</v>
      </c>
      <c r="O1791" s="23" t="s">
        <v>458</v>
      </c>
      <c r="P1791" s="23" t="s">
        <v>458</v>
      </c>
      <c r="Q1791" s="37" t="s">
        <v>458</v>
      </c>
      <c r="R1791" s="23" t="s">
        <v>458</v>
      </c>
      <c r="S1791" t="s">
        <v>17601</v>
      </c>
      <c r="T1791" t="s">
        <v>15024</v>
      </c>
      <c r="U1791" s="23" t="s">
        <v>458</v>
      </c>
      <c r="V1791" s="237" t="s">
        <v>458</v>
      </c>
      <c r="W1791" s="23" t="s">
        <v>458</v>
      </c>
      <c r="X1791" s="23" t="s">
        <v>458</v>
      </c>
      <c r="Y1791" s="23" t="s">
        <v>458</v>
      </c>
      <c r="Z1791" s="23" t="s">
        <v>458</v>
      </c>
      <c r="AA1791" s="23" t="s">
        <v>458</v>
      </c>
      <c r="AC1791" s="26" t="str">
        <f t="shared" si="54"/>
        <v>-º-'-''</v>
      </c>
      <c r="AD1791" s="26" t="str">
        <f t="shared" si="55"/>
        <v>-º-'-''</v>
      </c>
    </row>
    <row r="1792" spans="1:30" ht="18" customHeight="1">
      <c r="A1792">
        <v>6698</v>
      </c>
      <c r="B1792">
        <v>6698</v>
      </c>
      <c r="C1792" s="3">
        <v>41380</v>
      </c>
      <c r="D1792">
        <v>41425</v>
      </c>
      <c r="E1792" t="s">
        <v>1321</v>
      </c>
      <c r="F1792" t="s">
        <v>1322</v>
      </c>
      <c r="G1792" t="s">
        <v>168</v>
      </c>
      <c r="H1792" s="23" t="s">
        <v>17997</v>
      </c>
      <c r="I1792" s="23">
        <v>41389</v>
      </c>
      <c r="J1792" t="s">
        <v>17598</v>
      </c>
      <c r="K1792" t="s">
        <v>17602</v>
      </c>
      <c r="L1792" t="s">
        <v>17603</v>
      </c>
      <c r="M1792" t="s">
        <v>17604</v>
      </c>
      <c r="N1792" s="23" t="s">
        <v>17998</v>
      </c>
      <c r="O1792" s="23" t="s">
        <v>8103</v>
      </c>
      <c r="P1792" s="23">
        <v>41394</v>
      </c>
      <c r="Q1792" s="37" t="s">
        <v>458</v>
      </c>
      <c r="R1792" s="23" t="s">
        <v>17999</v>
      </c>
      <c r="S1792" t="s">
        <v>17605</v>
      </c>
      <c r="T1792" t="s">
        <v>15024</v>
      </c>
      <c r="U1792" s="23" t="s">
        <v>15116</v>
      </c>
      <c r="V1792" s="237">
        <v>19</v>
      </c>
      <c r="W1792" s="23">
        <v>45</v>
      </c>
      <c r="X1792" s="23">
        <v>8</v>
      </c>
      <c r="Y1792" s="23">
        <v>44</v>
      </c>
      <c r="Z1792" s="23">
        <v>23</v>
      </c>
      <c r="AA1792" s="23">
        <v>59</v>
      </c>
      <c r="AC1792" s="26" t="str">
        <f t="shared" si="54"/>
        <v>19º45'8''</v>
      </c>
      <c r="AD1792" s="26" t="str">
        <f t="shared" si="55"/>
        <v>44º23'59''</v>
      </c>
    </row>
    <row r="1793" spans="1:30" ht="18" customHeight="1">
      <c r="A1793">
        <v>6697</v>
      </c>
      <c r="B1793">
        <v>6697</v>
      </c>
      <c r="C1793" s="3">
        <v>41380</v>
      </c>
      <c r="D1793">
        <v>41425</v>
      </c>
      <c r="E1793" t="s">
        <v>1321</v>
      </c>
      <c r="F1793" t="s">
        <v>1322</v>
      </c>
      <c r="G1793" t="s">
        <v>168</v>
      </c>
      <c r="H1793" s="23" t="s">
        <v>17878</v>
      </c>
      <c r="I1793" s="23">
        <v>41389</v>
      </c>
      <c r="J1793" t="s">
        <v>17553</v>
      </c>
      <c r="K1793" t="s">
        <v>17606</v>
      </c>
      <c r="L1793" t="s">
        <v>17587</v>
      </c>
      <c r="M1793" t="s">
        <v>17607</v>
      </c>
      <c r="N1793" s="23" t="s">
        <v>17919</v>
      </c>
      <c r="O1793" s="23" t="s">
        <v>17885</v>
      </c>
      <c r="P1793" s="23">
        <v>41390</v>
      </c>
      <c r="Q1793" s="37" t="s">
        <v>458</v>
      </c>
      <c r="R1793" s="23" t="s">
        <v>17879</v>
      </c>
      <c r="S1793" t="s">
        <v>17608</v>
      </c>
      <c r="T1793" t="s">
        <v>15024</v>
      </c>
      <c r="U1793" s="23" t="s">
        <v>15593</v>
      </c>
      <c r="V1793" s="237">
        <v>19</v>
      </c>
      <c r="W1793" s="23">
        <v>27</v>
      </c>
      <c r="X1793" s="23">
        <v>95</v>
      </c>
      <c r="Y1793" s="23">
        <v>44</v>
      </c>
      <c r="Z1793" s="23">
        <v>14</v>
      </c>
      <c r="AA1793" s="23">
        <v>80</v>
      </c>
      <c r="AC1793" s="26" t="str">
        <f t="shared" si="54"/>
        <v>19º27'95''</v>
      </c>
      <c r="AD1793" s="26" t="str">
        <f t="shared" si="55"/>
        <v>44º14'80''</v>
      </c>
    </row>
    <row r="1794" spans="1:30" ht="18" customHeight="1">
      <c r="A1794">
        <v>6696</v>
      </c>
      <c r="B1794">
        <v>6696</v>
      </c>
      <c r="C1794" s="3">
        <v>41380</v>
      </c>
      <c r="D1794">
        <v>41425</v>
      </c>
      <c r="E1794" t="s">
        <v>1385</v>
      </c>
      <c r="F1794" t="s">
        <v>1322</v>
      </c>
      <c r="G1794" t="s">
        <v>168</v>
      </c>
      <c r="H1794" s="23" t="s">
        <v>458</v>
      </c>
      <c r="I1794" s="23">
        <v>41389</v>
      </c>
      <c r="J1794" t="s">
        <v>17598</v>
      </c>
      <c r="K1794" t="s">
        <v>17609</v>
      </c>
      <c r="L1794" t="s">
        <v>17610</v>
      </c>
      <c r="M1794" t="s">
        <v>17551</v>
      </c>
      <c r="N1794" s="23" t="s">
        <v>458</v>
      </c>
      <c r="O1794" s="23" t="s">
        <v>458</v>
      </c>
      <c r="P1794" s="23" t="s">
        <v>458</v>
      </c>
      <c r="Q1794" s="37" t="s">
        <v>458</v>
      </c>
      <c r="R1794" s="23" t="s">
        <v>458</v>
      </c>
      <c r="S1794" t="s">
        <v>17611</v>
      </c>
      <c r="T1794" t="s">
        <v>15024</v>
      </c>
      <c r="U1794" s="23" t="s">
        <v>458</v>
      </c>
      <c r="V1794" s="237" t="s">
        <v>458</v>
      </c>
      <c r="W1794" s="23" t="s">
        <v>458</v>
      </c>
      <c r="X1794" s="23" t="s">
        <v>458</v>
      </c>
      <c r="Y1794" s="23" t="s">
        <v>458</v>
      </c>
      <c r="Z1794" s="23" t="s">
        <v>458</v>
      </c>
      <c r="AA1794" s="23" t="s">
        <v>458</v>
      </c>
      <c r="AC1794" s="26" t="str">
        <f t="shared" si="54"/>
        <v>-º-'-''</v>
      </c>
      <c r="AD1794" s="26" t="str">
        <f t="shared" si="55"/>
        <v>-º-'-''</v>
      </c>
    </row>
    <row r="1795" spans="1:30" ht="18" customHeight="1">
      <c r="A1795">
        <v>6695</v>
      </c>
      <c r="B1795">
        <v>6695</v>
      </c>
      <c r="C1795" s="3">
        <v>41380</v>
      </c>
      <c r="D1795">
        <v>41425</v>
      </c>
      <c r="E1795" t="s">
        <v>1321</v>
      </c>
      <c r="F1795" t="s">
        <v>1322</v>
      </c>
      <c r="G1795" t="s">
        <v>168</v>
      </c>
      <c r="H1795" s="23" t="s">
        <v>17880</v>
      </c>
      <c r="I1795" s="23">
        <v>41386</v>
      </c>
      <c r="J1795" t="s">
        <v>17598</v>
      </c>
      <c r="K1795" t="s">
        <v>17612</v>
      </c>
      <c r="L1795" t="s">
        <v>17613</v>
      </c>
      <c r="M1795" t="s">
        <v>17614</v>
      </c>
      <c r="N1795" s="23" t="s">
        <v>17881</v>
      </c>
      <c r="O1795" s="23" t="s">
        <v>7933</v>
      </c>
      <c r="P1795" s="23">
        <v>41388</v>
      </c>
      <c r="Q1795" s="37" t="s">
        <v>458</v>
      </c>
      <c r="R1795" s="23" t="s">
        <v>17882</v>
      </c>
      <c r="S1795" t="s">
        <v>17615</v>
      </c>
      <c r="T1795" t="s">
        <v>15024</v>
      </c>
      <c r="U1795" s="23" t="s">
        <v>15593</v>
      </c>
      <c r="V1795" s="237">
        <v>19</v>
      </c>
      <c r="W1795" s="23">
        <v>32</v>
      </c>
      <c r="X1795" s="23">
        <v>97</v>
      </c>
      <c r="Y1795" s="23">
        <v>44</v>
      </c>
      <c r="Z1795" s="23">
        <v>46</v>
      </c>
      <c r="AA1795" s="23">
        <v>98</v>
      </c>
      <c r="AC1795" s="26" t="str">
        <f t="shared" ref="AC1795:AC1961" si="56">CONCATENATE(V1795,"º",W1795,"'",X1795,"''")</f>
        <v>19º32'97''</v>
      </c>
      <c r="AD1795" s="26" t="str">
        <f t="shared" ref="AD1795:AD1961" si="57">CONCATENATE(Y1795,"º",Z1795,"'",AA1795,"''")</f>
        <v>44º46'98''</v>
      </c>
    </row>
    <row r="1796" spans="1:30" ht="18" customHeight="1">
      <c r="A1796">
        <v>6694</v>
      </c>
      <c r="B1796">
        <v>6694</v>
      </c>
      <c r="C1796" s="3">
        <v>41380</v>
      </c>
      <c r="D1796">
        <v>41425</v>
      </c>
      <c r="E1796" t="s">
        <v>1385</v>
      </c>
      <c r="F1796" t="s">
        <v>1322</v>
      </c>
      <c r="G1796" t="s">
        <v>168</v>
      </c>
      <c r="H1796" s="23" t="s">
        <v>458</v>
      </c>
      <c r="I1796" s="23">
        <v>41389</v>
      </c>
      <c r="J1796" t="s">
        <v>17598</v>
      </c>
      <c r="K1796" t="s">
        <v>17616</v>
      </c>
      <c r="L1796" t="s">
        <v>17617</v>
      </c>
      <c r="M1796" t="s">
        <v>17618</v>
      </c>
      <c r="N1796" s="23" t="s">
        <v>458</v>
      </c>
      <c r="O1796" s="23" t="s">
        <v>458</v>
      </c>
      <c r="P1796" s="23" t="s">
        <v>458</v>
      </c>
      <c r="Q1796" s="37" t="s">
        <v>458</v>
      </c>
      <c r="R1796" s="23" t="s">
        <v>458</v>
      </c>
      <c r="S1796" t="s">
        <v>17619</v>
      </c>
      <c r="T1796" t="s">
        <v>15024</v>
      </c>
      <c r="U1796" s="23" t="s">
        <v>458</v>
      </c>
      <c r="V1796" s="237" t="s">
        <v>458</v>
      </c>
      <c r="W1796" s="23" t="s">
        <v>458</v>
      </c>
      <c r="X1796" s="23" t="s">
        <v>458</v>
      </c>
      <c r="Y1796" s="23" t="s">
        <v>458</v>
      </c>
      <c r="Z1796" s="23" t="s">
        <v>458</v>
      </c>
      <c r="AA1796" s="23" t="s">
        <v>458</v>
      </c>
      <c r="AC1796" s="26" t="str">
        <f t="shared" si="56"/>
        <v>-º-'-''</v>
      </c>
      <c r="AD1796" s="26" t="str">
        <f t="shared" si="57"/>
        <v>-º-'-''</v>
      </c>
    </row>
    <row r="1797" spans="1:30" ht="18" customHeight="1">
      <c r="A1797">
        <v>6692</v>
      </c>
      <c r="B1797">
        <v>6692</v>
      </c>
      <c r="C1797" s="3">
        <v>41380</v>
      </c>
      <c r="D1797">
        <v>41425</v>
      </c>
      <c r="E1797" t="s">
        <v>1385</v>
      </c>
      <c r="F1797" t="s">
        <v>1322</v>
      </c>
      <c r="G1797" t="s">
        <v>168</v>
      </c>
      <c r="H1797" s="23" t="s">
        <v>458</v>
      </c>
      <c r="I1797" s="23">
        <v>41389</v>
      </c>
      <c r="J1797" t="s">
        <v>17553</v>
      </c>
      <c r="K1797" t="s">
        <v>17620</v>
      </c>
      <c r="L1797" t="s">
        <v>17621</v>
      </c>
      <c r="M1797" t="s">
        <v>17622</v>
      </c>
      <c r="N1797" s="23" t="s">
        <v>458</v>
      </c>
      <c r="O1797" s="23" t="s">
        <v>458</v>
      </c>
      <c r="P1797" s="23" t="s">
        <v>458</v>
      </c>
      <c r="Q1797" s="37" t="s">
        <v>458</v>
      </c>
      <c r="R1797" s="23" t="s">
        <v>458</v>
      </c>
      <c r="S1797" t="s">
        <v>17623</v>
      </c>
      <c r="T1797" t="s">
        <v>15024</v>
      </c>
      <c r="U1797" s="23" t="s">
        <v>458</v>
      </c>
      <c r="V1797" s="237" t="s">
        <v>458</v>
      </c>
      <c r="W1797" s="23" t="s">
        <v>458</v>
      </c>
      <c r="X1797" s="23" t="s">
        <v>458</v>
      </c>
      <c r="Y1797" s="23" t="s">
        <v>458</v>
      </c>
      <c r="Z1797" s="23" t="s">
        <v>458</v>
      </c>
      <c r="AA1797" s="23" t="s">
        <v>458</v>
      </c>
      <c r="AC1797" s="26" t="str">
        <f t="shared" si="56"/>
        <v>-º-'-''</v>
      </c>
      <c r="AD1797" s="26" t="str">
        <f t="shared" si="57"/>
        <v>-º-'-''</v>
      </c>
    </row>
    <row r="1798" spans="1:30" ht="18" customHeight="1">
      <c r="A1798">
        <v>6693</v>
      </c>
      <c r="B1798">
        <v>6693</v>
      </c>
      <c r="C1798" s="3">
        <v>41380</v>
      </c>
      <c r="D1798">
        <v>41425</v>
      </c>
      <c r="E1798" t="s">
        <v>1385</v>
      </c>
      <c r="F1798" t="s">
        <v>1322</v>
      </c>
      <c r="G1798" t="s">
        <v>168</v>
      </c>
      <c r="H1798" s="23" t="s">
        <v>458</v>
      </c>
      <c r="I1798" s="23">
        <v>41389</v>
      </c>
      <c r="J1798" t="s">
        <v>17553</v>
      </c>
      <c r="K1798" t="s">
        <v>17624</v>
      </c>
      <c r="L1798" t="s">
        <v>17625</v>
      </c>
      <c r="M1798" t="s">
        <v>17626</v>
      </c>
      <c r="N1798" s="23" t="s">
        <v>458</v>
      </c>
      <c r="O1798" s="23" t="s">
        <v>458</v>
      </c>
      <c r="P1798" s="23" t="s">
        <v>458</v>
      </c>
      <c r="Q1798" s="37" t="s">
        <v>458</v>
      </c>
      <c r="R1798" s="23" t="s">
        <v>458</v>
      </c>
      <c r="S1798" t="s">
        <v>17627</v>
      </c>
      <c r="T1798" t="s">
        <v>15024</v>
      </c>
      <c r="U1798" s="23" t="s">
        <v>458</v>
      </c>
      <c r="V1798" s="237" t="s">
        <v>458</v>
      </c>
      <c r="W1798" s="23" t="s">
        <v>458</v>
      </c>
      <c r="X1798" s="23" t="s">
        <v>458</v>
      </c>
      <c r="Y1798" s="23" t="s">
        <v>458</v>
      </c>
      <c r="Z1798" s="23" t="s">
        <v>458</v>
      </c>
      <c r="AA1798" s="23" t="s">
        <v>458</v>
      </c>
      <c r="AC1798" s="26" t="str">
        <f t="shared" si="56"/>
        <v>-º-'-''</v>
      </c>
      <c r="AD1798" s="26" t="str">
        <f t="shared" si="57"/>
        <v>-º-'-''</v>
      </c>
    </row>
    <row r="1799" spans="1:30" ht="18" customHeight="1">
      <c r="A1799">
        <v>6691</v>
      </c>
      <c r="B1799">
        <v>6691</v>
      </c>
      <c r="C1799" s="3">
        <v>41380</v>
      </c>
      <c r="D1799">
        <v>41425</v>
      </c>
      <c r="E1799" t="s">
        <v>1385</v>
      </c>
      <c r="F1799" t="s">
        <v>1322</v>
      </c>
      <c r="G1799" t="s">
        <v>168</v>
      </c>
      <c r="H1799" s="23" t="s">
        <v>458</v>
      </c>
      <c r="I1799" s="23">
        <v>41389</v>
      </c>
      <c r="J1799" t="s">
        <v>17553</v>
      </c>
      <c r="K1799" t="s">
        <v>17628</v>
      </c>
      <c r="L1799" t="s">
        <v>17629</v>
      </c>
      <c r="M1799" t="s">
        <v>17551</v>
      </c>
      <c r="N1799" s="23" t="s">
        <v>458</v>
      </c>
      <c r="O1799" s="23" t="s">
        <v>458</v>
      </c>
      <c r="P1799" s="23" t="s">
        <v>458</v>
      </c>
      <c r="Q1799" s="37" t="s">
        <v>458</v>
      </c>
      <c r="R1799" s="23" t="s">
        <v>458</v>
      </c>
      <c r="S1799" t="s">
        <v>17630</v>
      </c>
      <c r="T1799" t="s">
        <v>15024</v>
      </c>
      <c r="U1799" s="23" t="s">
        <v>458</v>
      </c>
      <c r="V1799" s="237" t="s">
        <v>458</v>
      </c>
      <c r="W1799" s="23" t="s">
        <v>458</v>
      </c>
      <c r="X1799" s="23" t="s">
        <v>458</v>
      </c>
      <c r="Y1799" s="23" t="s">
        <v>458</v>
      </c>
      <c r="Z1799" s="23" t="s">
        <v>458</v>
      </c>
      <c r="AA1799" s="23" t="s">
        <v>458</v>
      </c>
      <c r="AC1799" s="26" t="str">
        <f t="shared" si="56"/>
        <v>-º-'-''</v>
      </c>
      <c r="AD1799" s="26" t="str">
        <f t="shared" si="57"/>
        <v>-º-'-''</v>
      </c>
    </row>
    <row r="1800" spans="1:30" ht="18" customHeight="1">
      <c r="A1800">
        <v>6690</v>
      </c>
      <c r="B1800">
        <v>6690</v>
      </c>
      <c r="C1800" s="3">
        <v>41380</v>
      </c>
      <c r="D1800">
        <v>41425</v>
      </c>
      <c r="E1800" t="s">
        <v>1321</v>
      </c>
      <c r="F1800" t="s">
        <v>1322</v>
      </c>
      <c r="G1800" t="s">
        <v>168</v>
      </c>
      <c r="H1800" s="23" t="s">
        <v>17920</v>
      </c>
      <c r="I1800" s="23">
        <v>41389</v>
      </c>
      <c r="J1800" t="s">
        <v>17553</v>
      </c>
      <c r="K1800" t="s">
        <v>17631</v>
      </c>
      <c r="L1800" t="s">
        <v>17632</v>
      </c>
      <c r="M1800" t="s">
        <v>17633</v>
      </c>
      <c r="N1800" s="23" t="s">
        <v>17921</v>
      </c>
      <c r="O1800" s="23" t="s">
        <v>8103</v>
      </c>
      <c r="P1800" s="23">
        <v>41394</v>
      </c>
      <c r="Q1800" s="37" t="s">
        <v>458</v>
      </c>
      <c r="R1800" s="23" t="s">
        <v>17922</v>
      </c>
      <c r="S1800" t="s">
        <v>17634</v>
      </c>
      <c r="T1800" t="s">
        <v>15024</v>
      </c>
      <c r="U1800" s="23" t="s">
        <v>16048</v>
      </c>
      <c r="V1800" s="237">
        <v>19</v>
      </c>
      <c r="W1800" s="23">
        <v>44</v>
      </c>
      <c r="X1800" s="23">
        <v>42</v>
      </c>
      <c r="Y1800" s="23">
        <v>44</v>
      </c>
      <c r="Z1800" s="23">
        <v>24</v>
      </c>
      <c r="AA1800" s="23">
        <v>9</v>
      </c>
      <c r="AC1800" s="26" t="str">
        <f t="shared" si="56"/>
        <v>19º44'42''</v>
      </c>
      <c r="AD1800" s="26" t="str">
        <f t="shared" si="57"/>
        <v>44º24'9''</v>
      </c>
    </row>
    <row r="1801" spans="1:30" ht="18" customHeight="1">
      <c r="A1801">
        <v>6689</v>
      </c>
      <c r="B1801">
        <v>6689</v>
      </c>
      <c r="C1801" s="3">
        <v>41380</v>
      </c>
      <c r="D1801">
        <v>41425</v>
      </c>
      <c r="E1801" t="s">
        <v>1321</v>
      </c>
      <c r="F1801" t="s">
        <v>1322</v>
      </c>
      <c r="G1801" t="s">
        <v>168</v>
      </c>
      <c r="H1801" s="23" t="s">
        <v>17923</v>
      </c>
      <c r="I1801" s="23">
        <v>41389</v>
      </c>
      <c r="J1801" t="s">
        <v>17553</v>
      </c>
      <c r="K1801" t="s">
        <v>17635</v>
      </c>
      <c r="L1801" t="s">
        <v>17636</v>
      </c>
      <c r="M1801" t="s">
        <v>17556</v>
      </c>
      <c r="N1801" s="23" t="s">
        <v>18000</v>
      </c>
      <c r="O1801" s="23" t="s">
        <v>8103</v>
      </c>
      <c r="P1801" s="23">
        <v>41394</v>
      </c>
      <c r="Q1801" s="37" t="s">
        <v>458</v>
      </c>
      <c r="R1801" s="23" t="s">
        <v>18001</v>
      </c>
      <c r="S1801" t="s">
        <v>17637</v>
      </c>
      <c r="T1801" t="s">
        <v>15024</v>
      </c>
      <c r="U1801" s="23" t="s">
        <v>15116</v>
      </c>
      <c r="V1801" s="237">
        <v>19</v>
      </c>
      <c r="W1801" s="23">
        <v>8</v>
      </c>
      <c r="X1801" s="23">
        <v>53</v>
      </c>
      <c r="Y1801" s="23">
        <v>44</v>
      </c>
      <c r="Z1801" s="23">
        <v>35</v>
      </c>
      <c r="AA1801" s="23">
        <v>13</v>
      </c>
      <c r="AC1801" s="26" t="str">
        <f t="shared" si="56"/>
        <v>19º8'53''</v>
      </c>
      <c r="AD1801" s="26" t="str">
        <f t="shared" si="57"/>
        <v>44º35'13''</v>
      </c>
    </row>
    <row r="1802" spans="1:30" ht="18" customHeight="1">
      <c r="A1802">
        <v>6688</v>
      </c>
      <c r="B1802">
        <v>6688</v>
      </c>
      <c r="C1802" s="3">
        <v>41380</v>
      </c>
      <c r="D1802">
        <v>41425</v>
      </c>
      <c r="E1802" t="s">
        <v>1385</v>
      </c>
      <c r="F1802" t="s">
        <v>1322</v>
      </c>
      <c r="G1802" t="s">
        <v>168</v>
      </c>
      <c r="H1802" s="23" t="s">
        <v>458</v>
      </c>
      <c r="I1802" s="23">
        <v>41389</v>
      </c>
      <c r="J1802" t="s">
        <v>17553</v>
      </c>
      <c r="K1802" t="s">
        <v>17638</v>
      </c>
      <c r="L1802" t="s">
        <v>17639</v>
      </c>
      <c r="M1802" t="s">
        <v>17640</v>
      </c>
      <c r="N1802" s="23" t="s">
        <v>458</v>
      </c>
      <c r="O1802" s="23" t="s">
        <v>458</v>
      </c>
      <c r="P1802" s="23" t="s">
        <v>458</v>
      </c>
      <c r="Q1802" s="37" t="s">
        <v>458</v>
      </c>
      <c r="R1802" s="23" t="s">
        <v>458</v>
      </c>
      <c r="S1802" t="s">
        <v>17641</v>
      </c>
      <c r="T1802" t="s">
        <v>15024</v>
      </c>
      <c r="U1802" s="23" t="s">
        <v>458</v>
      </c>
      <c r="V1802" s="237" t="s">
        <v>458</v>
      </c>
      <c r="W1802" s="23" t="s">
        <v>458</v>
      </c>
      <c r="X1802" s="23" t="s">
        <v>458</v>
      </c>
      <c r="Y1802" s="23" t="s">
        <v>458</v>
      </c>
      <c r="Z1802" s="23" t="s">
        <v>458</v>
      </c>
      <c r="AA1802" s="23" t="s">
        <v>458</v>
      </c>
      <c r="AC1802" s="26" t="str">
        <f t="shared" si="56"/>
        <v>-º-'-''</v>
      </c>
      <c r="AD1802" s="26" t="str">
        <f t="shared" si="57"/>
        <v>-º-'-''</v>
      </c>
    </row>
    <row r="1803" spans="1:30" ht="18" customHeight="1">
      <c r="A1803">
        <v>6679</v>
      </c>
      <c r="B1803">
        <v>6679</v>
      </c>
      <c r="C1803" s="3">
        <v>41380</v>
      </c>
      <c r="D1803">
        <v>41425</v>
      </c>
      <c r="E1803" t="s">
        <v>1385</v>
      </c>
      <c r="F1803" t="s">
        <v>1322</v>
      </c>
      <c r="G1803" t="s">
        <v>168</v>
      </c>
      <c r="H1803" s="23" t="s">
        <v>458</v>
      </c>
      <c r="I1803" s="23">
        <v>41389</v>
      </c>
      <c r="J1803" t="s">
        <v>17553</v>
      </c>
      <c r="K1803" t="s">
        <v>17642</v>
      </c>
      <c r="L1803" t="s">
        <v>17643</v>
      </c>
      <c r="M1803" t="s">
        <v>17644</v>
      </c>
      <c r="N1803" s="23" t="s">
        <v>458</v>
      </c>
      <c r="O1803" s="23" t="s">
        <v>458</v>
      </c>
      <c r="P1803" s="23" t="s">
        <v>458</v>
      </c>
      <c r="Q1803" s="37" t="s">
        <v>458</v>
      </c>
      <c r="R1803" s="23" t="s">
        <v>458</v>
      </c>
      <c r="S1803" t="s">
        <v>17645</v>
      </c>
      <c r="T1803" t="s">
        <v>15024</v>
      </c>
      <c r="U1803" s="23" t="s">
        <v>458</v>
      </c>
      <c r="V1803" s="237" t="s">
        <v>458</v>
      </c>
      <c r="W1803" s="23" t="s">
        <v>458</v>
      </c>
      <c r="X1803" s="23" t="s">
        <v>458</v>
      </c>
      <c r="Y1803" s="23" t="s">
        <v>458</v>
      </c>
      <c r="Z1803" s="23" t="s">
        <v>458</v>
      </c>
      <c r="AA1803" s="23" t="s">
        <v>458</v>
      </c>
      <c r="AC1803" s="26" t="str">
        <f t="shared" si="56"/>
        <v>-º-'-''</v>
      </c>
      <c r="AD1803" s="26" t="str">
        <f t="shared" si="57"/>
        <v>-º-'-''</v>
      </c>
    </row>
    <row r="1804" spans="1:30" ht="18" customHeight="1">
      <c r="A1804">
        <v>6678</v>
      </c>
      <c r="B1804">
        <v>6678</v>
      </c>
      <c r="C1804" s="3">
        <v>41380</v>
      </c>
      <c r="D1804">
        <v>41425</v>
      </c>
      <c r="E1804" t="s">
        <v>1321</v>
      </c>
      <c r="F1804" t="s">
        <v>1322</v>
      </c>
      <c r="G1804" t="s">
        <v>168</v>
      </c>
      <c r="H1804" s="23" t="s">
        <v>17925</v>
      </c>
      <c r="I1804" s="23">
        <v>41389</v>
      </c>
      <c r="J1804" t="s">
        <v>17553</v>
      </c>
      <c r="K1804" t="s">
        <v>17646</v>
      </c>
      <c r="L1804" t="s">
        <v>17647</v>
      </c>
      <c r="M1804" t="s">
        <v>17648</v>
      </c>
      <c r="N1804" s="23" t="s">
        <v>18077</v>
      </c>
      <c r="O1804" s="23" t="s">
        <v>18078</v>
      </c>
      <c r="P1804" s="23">
        <v>41396</v>
      </c>
      <c r="Q1804" s="37" t="s">
        <v>458</v>
      </c>
      <c r="R1804" s="23" t="s">
        <v>17926</v>
      </c>
      <c r="S1804" t="s">
        <v>17649</v>
      </c>
      <c r="T1804" t="s">
        <v>15024</v>
      </c>
      <c r="U1804" s="23" t="s">
        <v>16048</v>
      </c>
      <c r="V1804" s="237">
        <v>19</v>
      </c>
      <c r="W1804" s="23">
        <v>27</v>
      </c>
      <c r="X1804" s="23">
        <v>57</v>
      </c>
      <c r="Y1804" s="23">
        <v>44</v>
      </c>
      <c r="Z1804" s="23">
        <v>14</v>
      </c>
      <c r="AA1804" s="23">
        <v>48</v>
      </c>
      <c r="AC1804" s="26" t="str">
        <f t="shared" si="56"/>
        <v>19º27'57''</v>
      </c>
      <c r="AD1804" s="26" t="str">
        <f t="shared" si="57"/>
        <v>44º14'48''</v>
      </c>
    </row>
    <row r="1805" spans="1:30" ht="18" customHeight="1">
      <c r="A1805">
        <v>6677</v>
      </c>
      <c r="B1805">
        <v>6677</v>
      </c>
      <c r="C1805" s="3">
        <v>41380</v>
      </c>
      <c r="D1805">
        <v>41425</v>
      </c>
      <c r="E1805" t="s">
        <v>1385</v>
      </c>
      <c r="F1805" t="s">
        <v>1322</v>
      </c>
      <c r="G1805" t="s">
        <v>168</v>
      </c>
      <c r="H1805" s="23" t="s">
        <v>458</v>
      </c>
      <c r="I1805" s="23">
        <v>41389</v>
      </c>
      <c r="J1805" t="s">
        <v>17598</v>
      </c>
      <c r="K1805" t="s">
        <v>17650</v>
      </c>
      <c r="L1805" t="s">
        <v>17651</v>
      </c>
      <c r="M1805" t="s">
        <v>17551</v>
      </c>
      <c r="N1805" s="23" t="s">
        <v>458</v>
      </c>
      <c r="O1805" s="23" t="s">
        <v>458</v>
      </c>
      <c r="P1805" s="23" t="s">
        <v>458</v>
      </c>
      <c r="Q1805" s="37" t="s">
        <v>458</v>
      </c>
      <c r="R1805" s="23" t="s">
        <v>458</v>
      </c>
      <c r="S1805" t="s">
        <v>17652</v>
      </c>
      <c r="T1805" t="s">
        <v>15024</v>
      </c>
      <c r="U1805" s="23" t="s">
        <v>458</v>
      </c>
      <c r="V1805" s="237" t="s">
        <v>458</v>
      </c>
      <c r="W1805" s="23" t="s">
        <v>458</v>
      </c>
      <c r="X1805" s="23" t="s">
        <v>458</v>
      </c>
      <c r="Y1805" s="23" t="s">
        <v>458</v>
      </c>
      <c r="Z1805" s="23" t="s">
        <v>458</v>
      </c>
      <c r="AA1805" s="23" t="s">
        <v>458</v>
      </c>
      <c r="AC1805" s="26" t="str">
        <f t="shared" si="56"/>
        <v>-º-'-''</v>
      </c>
      <c r="AD1805" s="26" t="str">
        <f t="shared" si="57"/>
        <v>-º-'-''</v>
      </c>
    </row>
    <row r="1806" spans="1:30" ht="18" customHeight="1">
      <c r="A1806">
        <v>6676</v>
      </c>
      <c r="B1806">
        <v>6676</v>
      </c>
      <c r="C1806" s="3">
        <v>41380</v>
      </c>
      <c r="D1806">
        <v>41425</v>
      </c>
      <c r="E1806" t="s">
        <v>1385</v>
      </c>
      <c r="F1806" t="s">
        <v>1322</v>
      </c>
      <c r="G1806" t="s">
        <v>168</v>
      </c>
      <c r="H1806" s="23" t="s">
        <v>458</v>
      </c>
      <c r="I1806" s="23">
        <v>41389</v>
      </c>
      <c r="J1806" t="s">
        <v>17553</v>
      </c>
      <c r="K1806" t="s">
        <v>17653</v>
      </c>
      <c r="L1806" t="s">
        <v>17654</v>
      </c>
      <c r="M1806">
        <v>35702195</v>
      </c>
      <c r="N1806" s="23" t="s">
        <v>458</v>
      </c>
      <c r="O1806" s="23" t="s">
        <v>458</v>
      </c>
      <c r="P1806" s="23" t="s">
        <v>458</v>
      </c>
      <c r="Q1806" s="37" t="s">
        <v>458</v>
      </c>
      <c r="R1806" s="23" t="s">
        <v>458</v>
      </c>
      <c r="S1806" t="s">
        <v>17655</v>
      </c>
      <c r="T1806" t="s">
        <v>15024</v>
      </c>
      <c r="U1806" s="23" t="s">
        <v>458</v>
      </c>
      <c r="V1806" s="237" t="s">
        <v>458</v>
      </c>
      <c r="W1806" s="23" t="s">
        <v>458</v>
      </c>
      <c r="X1806" s="23" t="s">
        <v>458</v>
      </c>
      <c r="Y1806" s="23" t="s">
        <v>458</v>
      </c>
      <c r="Z1806" s="23" t="s">
        <v>458</v>
      </c>
      <c r="AA1806" s="23" t="s">
        <v>458</v>
      </c>
      <c r="AC1806" s="26" t="str">
        <f t="shared" si="56"/>
        <v>-º-'-''</v>
      </c>
      <c r="AD1806" s="26" t="str">
        <f t="shared" si="57"/>
        <v>-º-'-''</v>
      </c>
    </row>
    <row r="1807" spans="1:30" ht="18" customHeight="1">
      <c r="A1807">
        <v>6675</v>
      </c>
      <c r="B1807">
        <v>6675</v>
      </c>
      <c r="C1807" s="3">
        <v>41380</v>
      </c>
      <c r="D1807">
        <v>41425</v>
      </c>
      <c r="E1807" t="s">
        <v>1385</v>
      </c>
      <c r="F1807" t="s">
        <v>1322</v>
      </c>
      <c r="G1807" t="s">
        <v>168</v>
      </c>
      <c r="H1807" s="23" t="s">
        <v>458</v>
      </c>
      <c r="I1807" s="23">
        <v>41389</v>
      </c>
      <c r="J1807" t="s">
        <v>17553</v>
      </c>
      <c r="K1807" t="s">
        <v>17656</v>
      </c>
      <c r="L1807" t="s">
        <v>17657</v>
      </c>
      <c r="M1807" t="s">
        <v>17658</v>
      </c>
      <c r="N1807" s="23" t="s">
        <v>458</v>
      </c>
      <c r="O1807" s="23" t="s">
        <v>458</v>
      </c>
      <c r="P1807" s="23" t="s">
        <v>458</v>
      </c>
      <c r="Q1807" s="37" t="s">
        <v>458</v>
      </c>
      <c r="R1807" s="23" t="s">
        <v>458</v>
      </c>
      <c r="S1807" t="s">
        <v>17659</v>
      </c>
      <c r="T1807" t="s">
        <v>15024</v>
      </c>
      <c r="U1807" s="23" t="s">
        <v>458</v>
      </c>
      <c r="V1807" s="237" t="s">
        <v>458</v>
      </c>
      <c r="W1807" s="23" t="s">
        <v>458</v>
      </c>
      <c r="X1807" s="23" t="s">
        <v>458</v>
      </c>
      <c r="Y1807" s="23" t="s">
        <v>458</v>
      </c>
      <c r="Z1807" s="23" t="s">
        <v>458</v>
      </c>
      <c r="AA1807" s="23" t="s">
        <v>458</v>
      </c>
      <c r="AC1807" s="26" t="str">
        <f t="shared" si="56"/>
        <v>-º-'-''</v>
      </c>
      <c r="AD1807" s="26" t="str">
        <f t="shared" si="57"/>
        <v>-º-'-''</v>
      </c>
    </row>
    <row r="1808" spans="1:30" ht="18" customHeight="1">
      <c r="A1808">
        <v>6674</v>
      </c>
      <c r="B1808">
        <v>6674</v>
      </c>
      <c r="C1808" s="3">
        <v>41380</v>
      </c>
      <c r="D1808">
        <v>41425</v>
      </c>
      <c r="E1808" t="s">
        <v>1385</v>
      </c>
      <c r="F1808" t="s">
        <v>1322</v>
      </c>
      <c r="G1808" t="s">
        <v>168</v>
      </c>
      <c r="H1808" s="23" t="s">
        <v>458</v>
      </c>
      <c r="I1808" s="23">
        <v>41389</v>
      </c>
      <c r="J1808" t="s">
        <v>17553</v>
      </c>
      <c r="K1808" t="s">
        <v>17660</v>
      </c>
      <c r="L1808" t="s">
        <v>17661</v>
      </c>
      <c r="M1808" t="s">
        <v>17662</v>
      </c>
      <c r="N1808" s="23" t="s">
        <v>458</v>
      </c>
      <c r="O1808" s="23" t="s">
        <v>458</v>
      </c>
      <c r="P1808" s="23" t="s">
        <v>458</v>
      </c>
      <c r="Q1808" s="37" t="s">
        <v>458</v>
      </c>
      <c r="R1808" s="23" t="s">
        <v>458</v>
      </c>
      <c r="S1808" t="s">
        <v>17663</v>
      </c>
      <c r="T1808" t="s">
        <v>15024</v>
      </c>
      <c r="U1808" s="23" t="s">
        <v>458</v>
      </c>
      <c r="V1808" s="237" t="s">
        <v>458</v>
      </c>
      <c r="W1808" s="23" t="s">
        <v>458</v>
      </c>
      <c r="X1808" s="23" t="s">
        <v>458</v>
      </c>
      <c r="Y1808" s="23" t="s">
        <v>458</v>
      </c>
      <c r="Z1808" s="23" t="s">
        <v>458</v>
      </c>
      <c r="AA1808" s="23" t="s">
        <v>458</v>
      </c>
      <c r="AC1808" s="26" t="str">
        <f t="shared" si="56"/>
        <v>-º-'-''</v>
      </c>
      <c r="AD1808" s="26" t="str">
        <f t="shared" si="57"/>
        <v>-º-'-''</v>
      </c>
    </row>
    <row r="1809" spans="1:30" ht="18" customHeight="1">
      <c r="A1809">
        <v>6669</v>
      </c>
      <c r="B1809">
        <v>6669</v>
      </c>
      <c r="C1809" s="3">
        <v>41380</v>
      </c>
      <c r="D1809">
        <v>41425</v>
      </c>
      <c r="E1809" t="s">
        <v>1385</v>
      </c>
      <c r="F1809" t="s">
        <v>1322</v>
      </c>
      <c r="G1809" t="s">
        <v>168</v>
      </c>
      <c r="H1809" s="23" t="s">
        <v>458</v>
      </c>
      <c r="I1809" s="23">
        <v>41389</v>
      </c>
      <c r="J1809" t="s">
        <v>17553</v>
      </c>
      <c r="K1809" t="s">
        <v>17664</v>
      </c>
      <c r="L1809" t="s">
        <v>17665</v>
      </c>
      <c r="M1809" t="s">
        <v>17666</v>
      </c>
      <c r="N1809" s="23" t="s">
        <v>458</v>
      </c>
      <c r="O1809" s="23" t="s">
        <v>458</v>
      </c>
      <c r="P1809" s="23" t="s">
        <v>458</v>
      </c>
      <c r="Q1809" s="37" t="s">
        <v>458</v>
      </c>
      <c r="R1809" s="23" t="s">
        <v>458</v>
      </c>
      <c r="S1809" t="s">
        <v>17667</v>
      </c>
      <c r="T1809" t="s">
        <v>15024</v>
      </c>
      <c r="U1809" s="23" t="s">
        <v>458</v>
      </c>
      <c r="V1809" s="237" t="s">
        <v>458</v>
      </c>
      <c r="W1809" s="23" t="s">
        <v>458</v>
      </c>
      <c r="X1809" s="23" t="s">
        <v>458</v>
      </c>
      <c r="Y1809" s="23" t="s">
        <v>458</v>
      </c>
      <c r="Z1809" s="23" t="s">
        <v>458</v>
      </c>
      <c r="AA1809" s="23" t="s">
        <v>458</v>
      </c>
      <c r="AC1809" s="26" t="str">
        <f t="shared" si="56"/>
        <v>-º-'-''</v>
      </c>
      <c r="AD1809" s="26" t="str">
        <f t="shared" si="57"/>
        <v>-º-'-''</v>
      </c>
    </row>
    <row r="1810" spans="1:30" ht="18" customHeight="1">
      <c r="A1810">
        <v>6671</v>
      </c>
      <c r="B1810">
        <v>6671</v>
      </c>
      <c r="C1810" s="3">
        <v>41380</v>
      </c>
      <c r="D1810">
        <v>41425</v>
      </c>
      <c r="E1810" t="s">
        <v>1321</v>
      </c>
      <c r="F1810" t="s">
        <v>1322</v>
      </c>
      <c r="G1810" t="s">
        <v>168</v>
      </c>
      <c r="H1810" s="23" t="s">
        <v>18079</v>
      </c>
      <c r="I1810" s="23">
        <v>41389</v>
      </c>
      <c r="J1810" t="s">
        <v>17598</v>
      </c>
      <c r="K1810" t="s">
        <v>17668</v>
      </c>
      <c r="L1810" t="s">
        <v>17669</v>
      </c>
      <c r="M1810" t="s">
        <v>17670</v>
      </c>
      <c r="N1810" s="23" t="s">
        <v>18080</v>
      </c>
      <c r="O1810" s="23" t="s">
        <v>17938</v>
      </c>
      <c r="P1810" s="23">
        <v>41397</v>
      </c>
      <c r="Q1810" s="37" t="s">
        <v>458</v>
      </c>
      <c r="R1810" s="23" t="s">
        <v>18081</v>
      </c>
      <c r="S1810" t="s">
        <v>17671</v>
      </c>
      <c r="T1810" t="s">
        <v>15024</v>
      </c>
      <c r="U1810" s="23" t="s">
        <v>18082</v>
      </c>
      <c r="V1810" s="237">
        <v>19</v>
      </c>
      <c r="W1810" s="23">
        <v>27</v>
      </c>
      <c r="X1810" s="23">
        <v>95</v>
      </c>
      <c r="Y1810" s="23">
        <v>44</v>
      </c>
      <c r="Z1810" s="23">
        <v>14</v>
      </c>
      <c r="AA1810" s="23">
        <v>47</v>
      </c>
      <c r="AC1810" s="26" t="str">
        <f t="shared" si="56"/>
        <v>19º27'95''</v>
      </c>
      <c r="AD1810" s="26" t="str">
        <f t="shared" si="57"/>
        <v>44º14'47''</v>
      </c>
    </row>
    <row r="1811" spans="1:30" ht="18" customHeight="1">
      <c r="A1811">
        <v>6673</v>
      </c>
      <c r="B1811">
        <v>6673</v>
      </c>
      <c r="C1811" s="3">
        <v>41380</v>
      </c>
      <c r="D1811">
        <v>41425</v>
      </c>
      <c r="E1811" t="s">
        <v>1385</v>
      </c>
      <c r="F1811" t="s">
        <v>1322</v>
      </c>
      <c r="G1811" t="s">
        <v>168</v>
      </c>
      <c r="H1811" s="23" t="s">
        <v>458</v>
      </c>
      <c r="I1811" s="23">
        <v>41389</v>
      </c>
      <c r="J1811" t="s">
        <v>17553</v>
      </c>
      <c r="K1811" t="s">
        <v>17672</v>
      </c>
      <c r="L1811" t="s">
        <v>17673</v>
      </c>
      <c r="M1811" t="s">
        <v>17674</v>
      </c>
      <c r="N1811" s="23" t="s">
        <v>458</v>
      </c>
      <c r="O1811" s="23" t="s">
        <v>458</v>
      </c>
      <c r="P1811" s="23" t="s">
        <v>458</v>
      </c>
      <c r="Q1811" s="37" t="s">
        <v>458</v>
      </c>
      <c r="R1811" s="23" t="s">
        <v>458</v>
      </c>
      <c r="S1811" t="s">
        <v>17675</v>
      </c>
      <c r="T1811" t="s">
        <v>15024</v>
      </c>
      <c r="U1811" s="23" t="s">
        <v>458</v>
      </c>
      <c r="V1811" s="237" t="s">
        <v>458</v>
      </c>
      <c r="W1811" s="23" t="s">
        <v>458</v>
      </c>
      <c r="X1811" s="23" t="s">
        <v>458</v>
      </c>
      <c r="Y1811" s="23" t="s">
        <v>458</v>
      </c>
      <c r="Z1811" s="23" t="s">
        <v>458</v>
      </c>
      <c r="AA1811" s="23" t="s">
        <v>458</v>
      </c>
      <c r="AC1811" s="26" t="str">
        <f t="shared" si="56"/>
        <v>-º-'-''</v>
      </c>
      <c r="AD1811" s="26" t="str">
        <f t="shared" si="57"/>
        <v>-º-'-''</v>
      </c>
    </row>
    <row r="1812" spans="1:30" ht="18" customHeight="1">
      <c r="A1812">
        <v>6668</v>
      </c>
      <c r="B1812">
        <v>6668</v>
      </c>
      <c r="C1812" s="3">
        <v>41381</v>
      </c>
      <c r="D1812">
        <v>41426</v>
      </c>
      <c r="E1812" t="s">
        <v>1321</v>
      </c>
      <c r="F1812" t="s">
        <v>1322</v>
      </c>
      <c r="G1812" t="s">
        <v>168</v>
      </c>
      <c r="H1812" s="23" t="s">
        <v>17927</v>
      </c>
      <c r="I1812" s="23">
        <v>41389</v>
      </c>
      <c r="J1812" t="s">
        <v>17553</v>
      </c>
      <c r="K1812" t="s">
        <v>17676</v>
      </c>
      <c r="L1812" t="s">
        <v>17677</v>
      </c>
      <c r="M1812">
        <v>35702230</v>
      </c>
      <c r="N1812" s="23" t="s">
        <v>18002</v>
      </c>
      <c r="O1812" s="23" t="s">
        <v>17938</v>
      </c>
      <c r="P1812" s="23">
        <v>41394</v>
      </c>
      <c r="Q1812" s="37" t="s">
        <v>458</v>
      </c>
      <c r="R1812" s="23" t="s">
        <v>17928</v>
      </c>
      <c r="S1812" t="s">
        <v>17678</v>
      </c>
      <c r="T1812" t="s">
        <v>15024</v>
      </c>
      <c r="U1812" s="23" t="s">
        <v>15593</v>
      </c>
      <c r="V1812" s="237">
        <v>19</v>
      </c>
      <c r="W1812" s="23">
        <v>27</v>
      </c>
      <c r="X1812" s="23">
        <v>95</v>
      </c>
      <c r="Y1812" s="23">
        <v>44</v>
      </c>
      <c r="Z1812" s="23">
        <v>14</v>
      </c>
      <c r="AA1812" s="23">
        <v>80</v>
      </c>
      <c r="AC1812" s="26" t="str">
        <f t="shared" si="56"/>
        <v>19º27'95''</v>
      </c>
      <c r="AD1812" s="26" t="str">
        <f t="shared" si="57"/>
        <v>44º14'80''</v>
      </c>
    </row>
    <row r="1813" spans="1:30" ht="18" customHeight="1">
      <c r="A1813">
        <v>6667</v>
      </c>
      <c r="B1813">
        <v>6667</v>
      </c>
      <c r="C1813" s="3">
        <v>41381</v>
      </c>
      <c r="D1813">
        <v>41426</v>
      </c>
      <c r="E1813" t="s">
        <v>1385</v>
      </c>
      <c r="F1813" t="s">
        <v>1322</v>
      </c>
      <c r="G1813" t="s">
        <v>168</v>
      </c>
      <c r="H1813" s="23" t="s">
        <v>458</v>
      </c>
      <c r="I1813" s="23">
        <v>41389</v>
      </c>
      <c r="J1813" t="s">
        <v>17553</v>
      </c>
      <c r="K1813" t="s">
        <v>17679</v>
      </c>
      <c r="L1813" t="s">
        <v>17680</v>
      </c>
      <c r="M1813" t="s">
        <v>17681</v>
      </c>
      <c r="N1813" s="23" t="s">
        <v>458</v>
      </c>
      <c r="O1813" s="23" t="s">
        <v>458</v>
      </c>
      <c r="P1813" s="23" t="s">
        <v>458</v>
      </c>
      <c r="Q1813" s="37" t="s">
        <v>458</v>
      </c>
      <c r="R1813" s="23" t="s">
        <v>458</v>
      </c>
      <c r="S1813" t="s">
        <v>17682</v>
      </c>
      <c r="T1813" t="s">
        <v>15024</v>
      </c>
      <c r="U1813" s="23" t="s">
        <v>458</v>
      </c>
      <c r="V1813" s="237" t="s">
        <v>458</v>
      </c>
      <c r="W1813" s="23" t="s">
        <v>458</v>
      </c>
      <c r="X1813" s="23" t="s">
        <v>458</v>
      </c>
      <c r="Y1813" s="23" t="s">
        <v>458</v>
      </c>
      <c r="Z1813" s="23" t="s">
        <v>458</v>
      </c>
      <c r="AA1813" s="23" t="s">
        <v>458</v>
      </c>
      <c r="AC1813" s="26" t="str">
        <f t="shared" si="56"/>
        <v>-º-'-''</v>
      </c>
      <c r="AD1813" s="26" t="str">
        <f t="shared" si="57"/>
        <v>-º-'-''</v>
      </c>
    </row>
    <row r="1814" spans="1:30" ht="18" customHeight="1">
      <c r="A1814">
        <v>6666</v>
      </c>
      <c r="B1814">
        <v>6666</v>
      </c>
      <c r="C1814" s="3">
        <v>41381</v>
      </c>
      <c r="D1814">
        <v>41426</v>
      </c>
      <c r="E1814" t="s">
        <v>1385</v>
      </c>
      <c r="F1814" t="s">
        <v>1322</v>
      </c>
      <c r="G1814" t="s">
        <v>168</v>
      </c>
      <c r="H1814" s="23" t="s">
        <v>458</v>
      </c>
      <c r="I1814" s="23">
        <v>41389</v>
      </c>
      <c r="J1814" t="s">
        <v>17553</v>
      </c>
      <c r="K1814" t="s">
        <v>17683</v>
      </c>
      <c r="L1814" t="s">
        <v>17684</v>
      </c>
      <c r="M1814" t="s">
        <v>17551</v>
      </c>
      <c r="N1814" s="23" t="s">
        <v>458</v>
      </c>
      <c r="O1814" s="23" t="s">
        <v>458</v>
      </c>
      <c r="P1814" s="23" t="s">
        <v>458</v>
      </c>
      <c r="Q1814" s="37" t="s">
        <v>458</v>
      </c>
      <c r="R1814" s="23" t="s">
        <v>458</v>
      </c>
      <c r="S1814" t="s">
        <v>17685</v>
      </c>
      <c r="T1814" t="s">
        <v>15024</v>
      </c>
      <c r="U1814" s="23" t="s">
        <v>458</v>
      </c>
      <c r="V1814" s="237" t="s">
        <v>458</v>
      </c>
      <c r="W1814" s="23" t="s">
        <v>458</v>
      </c>
      <c r="X1814" s="23" t="s">
        <v>458</v>
      </c>
      <c r="Y1814" s="23" t="s">
        <v>458</v>
      </c>
      <c r="Z1814" s="23" t="s">
        <v>458</v>
      </c>
      <c r="AA1814" s="23" t="s">
        <v>458</v>
      </c>
      <c r="AC1814" s="26" t="str">
        <f t="shared" si="56"/>
        <v>-º-'-''</v>
      </c>
      <c r="AD1814" s="26" t="str">
        <f t="shared" si="57"/>
        <v>-º-'-''</v>
      </c>
    </row>
    <row r="1815" spans="1:30" ht="18" customHeight="1">
      <c r="A1815">
        <v>6665</v>
      </c>
      <c r="B1815">
        <v>6665</v>
      </c>
      <c r="C1815" s="3">
        <v>41381</v>
      </c>
      <c r="D1815">
        <v>41426</v>
      </c>
      <c r="E1815" t="s">
        <v>1469</v>
      </c>
      <c r="F1815" t="s">
        <v>1322</v>
      </c>
      <c r="G1815" t="s">
        <v>168</v>
      </c>
      <c r="H1815" s="23" t="s">
        <v>458</v>
      </c>
      <c r="I1815" s="23" t="s">
        <v>458</v>
      </c>
      <c r="J1815" t="s">
        <v>17553</v>
      </c>
      <c r="K1815" t="s">
        <v>17686</v>
      </c>
      <c r="L1815" t="s">
        <v>17570</v>
      </c>
      <c r="M1815" t="s">
        <v>17556</v>
      </c>
      <c r="N1815" s="23" t="s">
        <v>458</v>
      </c>
      <c r="O1815" s="23" t="s">
        <v>458</v>
      </c>
      <c r="P1815" s="23" t="s">
        <v>458</v>
      </c>
      <c r="Q1815" s="37" t="s">
        <v>458</v>
      </c>
      <c r="R1815" s="23" t="s">
        <v>458</v>
      </c>
      <c r="S1815" t="s">
        <v>17687</v>
      </c>
      <c r="T1815" t="s">
        <v>15024</v>
      </c>
      <c r="U1815" s="23" t="s">
        <v>458</v>
      </c>
      <c r="V1815" s="237" t="s">
        <v>458</v>
      </c>
      <c r="W1815" s="23" t="s">
        <v>458</v>
      </c>
      <c r="X1815" s="23" t="s">
        <v>458</v>
      </c>
      <c r="Y1815" s="23" t="s">
        <v>458</v>
      </c>
      <c r="Z1815" s="23" t="s">
        <v>458</v>
      </c>
      <c r="AA1815" s="23" t="s">
        <v>458</v>
      </c>
      <c r="AC1815" s="26" t="str">
        <f t="shared" si="56"/>
        <v>-º-'-''</v>
      </c>
      <c r="AD1815" s="26" t="str">
        <f t="shared" si="57"/>
        <v>-º-'-''</v>
      </c>
    </row>
    <row r="1816" spans="1:30" ht="18" customHeight="1">
      <c r="A1816">
        <v>6663</v>
      </c>
      <c r="B1816">
        <v>6663</v>
      </c>
      <c r="C1816" s="3">
        <v>41381</v>
      </c>
      <c r="D1816">
        <v>41426</v>
      </c>
      <c r="E1816" t="s">
        <v>1321</v>
      </c>
      <c r="F1816" t="s">
        <v>1322</v>
      </c>
      <c r="G1816" t="s">
        <v>168</v>
      </c>
      <c r="H1816" s="23" t="s">
        <v>17929</v>
      </c>
      <c r="I1816" s="23">
        <v>41389</v>
      </c>
      <c r="J1816" t="s">
        <v>17553</v>
      </c>
      <c r="K1816" t="s">
        <v>17688</v>
      </c>
      <c r="L1816" t="s">
        <v>17689</v>
      </c>
      <c r="M1816" t="s">
        <v>17551</v>
      </c>
      <c r="N1816" s="23" t="s">
        <v>17930</v>
      </c>
      <c r="O1816" s="23" t="s">
        <v>9262</v>
      </c>
      <c r="P1816" s="23">
        <v>41390</v>
      </c>
      <c r="Q1816" s="37" t="s">
        <v>458</v>
      </c>
      <c r="R1816" s="23" t="s">
        <v>17924</v>
      </c>
      <c r="S1816" t="s">
        <v>17690</v>
      </c>
      <c r="T1816" t="s">
        <v>15024</v>
      </c>
      <c r="U1816" s="23" t="s">
        <v>15234</v>
      </c>
      <c r="V1816" s="237">
        <v>19</v>
      </c>
      <c r="W1816" s="23">
        <v>32</v>
      </c>
      <c r="X1816" s="23">
        <v>97</v>
      </c>
      <c r="Y1816" s="23">
        <v>44</v>
      </c>
      <c r="Z1816" s="23">
        <v>46</v>
      </c>
      <c r="AA1816" s="23">
        <v>98</v>
      </c>
      <c r="AC1816" s="26" t="str">
        <f t="shared" si="56"/>
        <v>19º32'97''</v>
      </c>
      <c r="AD1816" s="26" t="str">
        <f t="shared" si="57"/>
        <v>44º46'98''</v>
      </c>
    </row>
    <row r="1817" spans="1:30" ht="18" customHeight="1">
      <c r="A1817">
        <v>6662</v>
      </c>
      <c r="B1817">
        <v>6662</v>
      </c>
      <c r="C1817" s="3">
        <v>41381</v>
      </c>
      <c r="D1817">
        <v>41426</v>
      </c>
      <c r="E1817" t="s">
        <v>1321</v>
      </c>
      <c r="F1817" t="s">
        <v>1322</v>
      </c>
      <c r="G1817" t="s">
        <v>168</v>
      </c>
      <c r="H1817" s="23" t="s">
        <v>18003</v>
      </c>
      <c r="I1817" s="23">
        <v>41389</v>
      </c>
      <c r="J1817" t="s">
        <v>17553</v>
      </c>
      <c r="K1817" t="s">
        <v>17691</v>
      </c>
      <c r="L1817" t="s">
        <v>17692</v>
      </c>
      <c r="M1817" t="s">
        <v>17693</v>
      </c>
      <c r="N1817" s="23" t="s">
        <v>18083</v>
      </c>
      <c r="O1817" s="23" t="s">
        <v>18005</v>
      </c>
      <c r="P1817" s="23">
        <v>41396</v>
      </c>
      <c r="Q1817" s="37" t="s">
        <v>458</v>
      </c>
      <c r="R1817" s="23" t="s">
        <v>18004</v>
      </c>
      <c r="S1817" t="s">
        <v>17694</v>
      </c>
      <c r="T1817" t="s">
        <v>15024</v>
      </c>
      <c r="U1817" s="23" t="s">
        <v>15155</v>
      </c>
      <c r="V1817" s="237">
        <v>19</v>
      </c>
      <c r="W1817" s="23">
        <v>27</v>
      </c>
      <c r="X1817" s="23">
        <v>95</v>
      </c>
      <c r="Y1817" s="23">
        <v>44</v>
      </c>
      <c r="Z1817" s="23">
        <v>14</v>
      </c>
      <c r="AA1817" s="23">
        <v>80</v>
      </c>
      <c r="AC1817" s="26" t="str">
        <f t="shared" si="56"/>
        <v>19º27'95''</v>
      </c>
      <c r="AD1817" s="26" t="str">
        <f t="shared" si="57"/>
        <v>44º14'80''</v>
      </c>
    </row>
    <row r="1818" spans="1:30" ht="18" customHeight="1">
      <c r="A1818">
        <v>6661</v>
      </c>
      <c r="B1818">
        <v>6661</v>
      </c>
      <c r="C1818" s="3">
        <v>41381</v>
      </c>
      <c r="D1818">
        <v>41426</v>
      </c>
      <c r="E1818" t="s">
        <v>1321</v>
      </c>
      <c r="F1818" t="s">
        <v>1322</v>
      </c>
      <c r="G1818" t="s">
        <v>168</v>
      </c>
      <c r="H1818" s="23" t="s">
        <v>17931</v>
      </c>
      <c r="I1818" s="23">
        <v>41389</v>
      </c>
      <c r="J1818" t="s">
        <v>17695</v>
      </c>
      <c r="K1818" t="s">
        <v>17696</v>
      </c>
      <c r="L1818" t="s">
        <v>17697</v>
      </c>
      <c r="M1818" t="s">
        <v>17693</v>
      </c>
      <c r="N1818" s="23" t="s">
        <v>17932</v>
      </c>
      <c r="O1818" s="23" t="s">
        <v>17933</v>
      </c>
      <c r="P1818" s="23">
        <v>41393</v>
      </c>
      <c r="Q1818" s="37" t="s">
        <v>458</v>
      </c>
      <c r="R1818" s="23" t="s">
        <v>17934</v>
      </c>
      <c r="S1818" t="s">
        <v>17698</v>
      </c>
      <c r="T1818" t="s">
        <v>15024</v>
      </c>
      <c r="U1818" s="23" t="s">
        <v>15116</v>
      </c>
      <c r="V1818" s="237">
        <v>19</v>
      </c>
      <c r="W1818" s="23">
        <v>27</v>
      </c>
      <c r="X1818" s="23">
        <v>95</v>
      </c>
      <c r="Y1818" s="23">
        <v>44</v>
      </c>
      <c r="Z1818" s="23">
        <v>14</v>
      </c>
      <c r="AA1818" s="23">
        <v>80</v>
      </c>
      <c r="AC1818" s="26" t="str">
        <f t="shared" si="56"/>
        <v>19º27'95''</v>
      </c>
      <c r="AD1818" s="26" t="str">
        <f t="shared" si="57"/>
        <v>44º14'80''</v>
      </c>
    </row>
    <row r="1819" spans="1:30" ht="18" customHeight="1">
      <c r="A1819">
        <v>6660</v>
      </c>
      <c r="B1819">
        <v>6660</v>
      </c>
      <c r="C1819" s="3">
        <v>41381</v>
      </c>
      <c r="D1819">
        <v>41426</v>
      </c>
      <c r="E1819" t="s">
        <v>1385</v>
      </c>
      <c r="F1819" t="s">
        <v>1322</v>
      </c>
      <c r="G1819" t="s">
        <v>168</v>
      </c>
      <c r="H1819" s="23" t="s">
        <v>458</v>
      </c>
      <c r="I1819" s="23">
        <v>41389</v>
      </c>
      <c r="J1819" t="s">
        <v>17553</v>
      </c>
      <c r="K1819" t="s">
        <v>17699</v>
      </c>
      <c r="L1819" t="s">
        <v>17700</v>
      </c>
      <c r="M1819" t="s">
        <v>17693</v>
      </c>
      <c r="N1819" s="23" t="s">
        <v>458</v>
      </c>
      <c r="O1819" s="23" t="s">
        <v>458</v>
      </c>
      <c r="P1819" s="23" t="s">
        <v>458</v>
      </c>
      <c r="Q1819" s="37" t="s">
        <v>458</v>
      </c>
      <c r="R1819" s="23" t="s">
        <v>458</v>
      </c>
      <c r="S1819" t="s">
        <v>17701</v>
      </c>
      <c r="T1819" t="s">
        <v>15024</v>
      </c>
      <c r="U1819" s="23" t="s">
        <v>458</v>
      </c>
      <c r="V1819" s="237" t="s">
        <v>458</v>
      </c>
      <c r="W1819" s="23" t="s">
        <v>458</v>
      </c>
      <c r="X1819" s="23" t="s">
        <v>458</v>
      </c>
      <c r="Y1819" s="23" t="s">
        <v>458</v>
      </c>
      <c r="Z1819" s="23" t="s">
        <v>458</v>
      </c>
      <c r="AA1819" s="23" t="s">
        <v>458</v>
      </c>
      <c r="AC1819" s="26" t="str">
        <f t="shared" si="56"/>
        <v>-º-'-''</v>
      </c>
      <c r="AD1819" s="26" t="str">
        <f t="shared" si="57"/>
        <v>-º-'-''</v>
      </c>
    </row>
    <row r="1820" spans="1:30" ht="18" customHeight="1">
      <c r="A1820">
        <v>6659</v>
      </c>
      <c r="B1820">
        <v>6659</v>
      </c>
      <c r="C1820" s="3">
        <v>41381</v>
      </c>
      <c r="D1820">
        <v>41426</v>
      </c>
      <c r="E1820" t="s">
        <v>1385</v>
      </c>
      <c r="F1820" t="s">
        <v>1322</v>
      </c>
      <c r="G1820" t="s">
        <v>168</v>
      </c>
      <c r="H1820" s="23" t="s">
        <v>458</v>
      </c>
      <c r="I1820" s="23">
        <v>41389</v>
      </c>
      <c r="J1820" t="s">
        <v>17553</v>
      </c>
      <c r="K1820" t="s">
        <v>17702</v>
      </c>
      <c r="L1820" t="s">
        <v>17703</v>
      </c>
      <c r="M1820" t="s">
        <v>17704</v>
      </c>
      <c r="N1820" s="23" t="s">
        <v>458</v>
      </c>
      <c r="O1820" s="23" t="s">
        <v>458</v>
      </c>
      <c r="P1820" s="23" t="s">
        <v>458</v>
      </c>
      <c r="Q1820" s="37" t="s">
        <v>458</v>
      </c>
      <c r="R1820" s="23" t="s">
        <v>458</v>
      </c>
      <c r="S1820" t="s">
        <v>17705</v>
      </c>
      <c r="T1820" t="s">
        <v>15024</v>
      </c>
      <c r="U1820" s="23" t="s">
        <v>458</v>
      </c>
      <c r="V1820" s="237" t="s">
        <v>458</v>
      </c>
      <c r="W1820" s="23" t="s">
        <v>458</v>
      </c>
      <c r="X1820" s="23" t="s">
        <v>458</v>
      </c>
      <c r="Y1820" s="23" t="s">
        <v>458</v>
      </c>
      <c r="Z1820" s="23" t="s">
        <v>458</v>
      </c>
      <c r="AA1820" s="23" t="s">
        <v>458</v>
      </c>
      <c r="AC1820" s="26" t="str">
        <f t="shared" si="56"/>
        <v>-º-'-''</v>
      </c>
      <c r="AD1820" s="26" t="str">
        <f t="shared" si="57"/>
        <v>-º-'-''</v>
      </c>
    </row>
    <row r="1821" spans="1:30" ht="18" customHeight="1">
      <c r="A1821">
        <v>6658</v>
      </c>
      <c r="B1821">
        <v>6658</v>
      </c>
      <c r="C1821" s="3">
        <v>41381</v>
      </c>
      <c r="D1821">
        <v>41426</v>
      </c>
      <c r="E1821" t="s">
        <v>1385</v>
      </c>
      <c r="F1821" t="s">
        <v>1322</v>
      </c>
      <c r="G1821" t="s">
        <v>168</v>
      </c>
      <c r="H1821" s="23" t="s">
        <v>458</v>
      </c>
      <c r="I1821" s="23">
        <v>41389</v>
      </c>
      <c r="J1821" t="s">
        <v>17553</v>
      </c>
      <c r="K1821" t="s">
        <v>17706</v>
      </c>
      <c r="L1821" t="s">
        <v>17707</v>
      </c>
      <c r="M1821" t="s">
        <v>17693</v>
      </c>
      <c r="N1821" s="23" t="s">
        <v>458</v>
      </c>
      <c r="O1821" s="23" t="s">
        <v>458</v>
      </c>
      <c r="P1821" s="23" t="s">
        <v>458</v>
      </c>
      <c r="Q1821" s="37" t="s">
        <v>458</v>
      </c>
      <c r="R1821" s="23" t="s">
        <v>458</v>
      </c>
      <c r="S1821" t="s">
        <v>17708</v>
      </c>
      <c r="T1821" t="s">
        <v>15024</v>
      </c>
      <c r="U1821" s="23" t="s">
        <v>458</v>
      </c>
      <c r="V1821" s="237" t="s">
        <v>458</v>
      </c>
      <c r="W1821" s="23" t="s">
        <v>458</v>
      </c>
      <c r="X1821" s="23" t="s">
        <v>458</v>
      </c>
      <c r="Y1821" s="23" t="s">
        <v>458</v>
      </c>
      <c r="Z1821" s="23" t="s">
        <v>458</v>
      </c>
      <c r="AA1821" s="23" t="s">
        <v>458</v>
      </c>
      <c r="AC1821" s="26" t="str">
        <f t="shared" si="56"/>
        <v>-º-'-''</v>
      </c>
      <c r="AD1821" s="26" t="str">
        <f t="shared" si="57"/>
        <v>-º-'-''</v>
      </c>
    </row>
    <row r="1822" spans="1:30" ht="18" customHeight="1">
      <c r="A1822">
        <v>6657</v>
      </c>
      <c r="B1822">
        <v>6657</v>
      </c>
      <c r="C1822" s="3">
        <v>41381</v>
      </c>
      <c r="D1822">
        <v>41426</v>
      </c>
      <c r="E1822" t="s">
        <v>1321</v>
      </c>
      <c r="F1822" t="s">
        <v>1322</v>
      </c>
      <c r="G1822" t="s">
        <v>168</v>
      </c>
      <c r="H1822" s="23" t="s">
        <v>17935</v>
      </c>
      <c r="I1822" s="23">
        <v>41389</v>
      </c>
      <c r="J1822" t="s">
        <v>17553</v>
      </c>
      <c r="K1822" t="s">
        <v>17709</v>
      </c>
      <c r="L1822" t="s">
        <v>17710</v>
      </c>
      <c r="M1822" t="s">
        <v>17711</v>
      </c>
      <c r="N1822" s="23" t="s">
        <v>17936</v>
      </c>
      <c r="O1822" s="23" t="s">
        <v>17889</v>
      </c>
      <c r="P1822" s="23">
        <v>41394</v>
      </c>
      <c r="Q1822" s="37" t="s">
        <v>458</v>
      </c>
      <c r="R1822" s="23" t="s">
        <v>17937</v>
      </c>
      <c r="S1822" t="s">
        <v>17712</v>
      </c>
      <c r="T1822" t="s">
        <v>15024</v>
      </c>
      <c r="U1822" s="23" t="s">
        <v>16157</v>
      </c>
      <c r="V1822" s="237">
        <v>19</v>
      </c>
      <c r="W1822" s="23">
        <v>27</v>
      </c>
      <c r="X1822" s="23">
        <v>57</v>
      </c>
      <c r="Y1822" s="23">
        <v>44</v>
      </c>
      <c r="Z1822" s="23">
        <v>14</v>
      </c>
      <c r="AA1822" s="23">
        <v>48</v>
      </c>
      <c r="AC1822" s="26" t="str">
        <f t="shared" si="56"/>
        <v>19º27'57''</v>
      </c>
      <c r="AD1822" s="26" t="str">
        <f t="shared" si="57"/>
        <v>44º14'48''</v>
      </c>
    </row>
    <row r="1823" spans="1:30" ht="18" customHeight="1">
      <c r="A1823">
        <v>6327</v>
      </c>
      <c r="B1823">
        <v>6327</v>
      </c>
      <c r="C1823" s="3">
        <v>41381</v>
      </c>
      <c r="D1823">
        <v>41426</v>
      </c>
      <c r="E1823" t="s">
        <v>1385</v>
      </c>
      <c r="F1823" t="s">
        <v>1322</v>
      </c>
      <c r="G1823" t="s">
        <v>171</v>
      </c>
      <c r="H1823" s="23" t="s">
        <v>458</v>
      </c>
      <c r="I1823" s="23">
        <v>41389</v>
      </c>
      <c r="J1823" t="s">
        <v>5072</v>
      </c>
      <c r="K1823" t="s">
        <v>17713</v>
      </c>
      <c r="L1823" t="s">
        <v>4272</v>
      </c>
      <c r="M1823" t="s">
        <v>5077</v>
      </c>
      <c r="N1823" s="23" t="s">
        <v>458</v>
      </c>
      <c r="O1823" s="23" t="s">
        <v>458</v>
      </c>
      <c r="P1823" s="23" t="s">
        <v>458</v>
      </c>
      <c r="Q1823" s="37" t="s">
        <v>458</v>
      </c>
      <c r="R1823" s="23" t="s">
        <v>458</v>
      </c>
      <c r="S1823" t="s">
        <v>17714</v>
      </c>
      <c r="T1823" t="s">
        <v>15024</v>
      </c>
      <c r="U1823" s="23" t="s">
        <v>458</v>
      </c>
      <c r="V1823" s="237" t="s">
        <v>458</v>
      </c>
      <c r="W1823" s="23" t="s">
        <v>458</v>
      </c>
      <c r="X1823" s="23" t="s">
        <v>458</v>
      </c>
      <c r="Y1823" s="23" t="s">
        <v>458</v>
      </c>
      <c r="Z1823" s="23" t="s">
        <v>458</v>
      </c>
      <c r="AA1823" s="23" t="s">
        <v>458</v>
      </c>
      <c r="AC1823" s="26" t="str">
        <f t="shared" si="56"/>
        <v>-º-'-''</v>
      </c>
      <c r="AD1823" s="26" t="str">
        <f t="shared" si="57"/>
        <v>-º-'-''</v>
      </c>
    </row>
    <row r="1824" spans="1:30" ht="18" customHeight="1">
      <c r="A1824">
        <v>6050</v>
      </c>
      <c r="B1824">
        <v>6050</v>
      </c>
      <c r="C1824" s="3">
        <v>41381</v>
      </c>
      <c r="D1824">
        <v>41426</v>
      </c>
      <c r="E1824" t="s">
        <v>1385</v>
      </c>
      <c r="F1824" t="s">
        <v>1322</v>
      </c>
      <c r="G1824" t="s">
        <v>171</v>
      </c>
      <c r="H1824" s="23" t="s">
        <v>458</v>
      </c>
      <c r="I1824" s="23">
        <v>41389</v>
      </c>
      <c r="J1824" t="s">
        <v>17715</v>
      </c>
      <c r="K1824" t="s">
        <v>17716</v>
      </c>
      <c r="L1824" t="s">
        <v>4272</v>
      </c>
      <c r="M1824" t="s">
        <v>17717</v>
      </c>
      <c r="N1824" s="23" t="s">
        <v>458</v>
      </c>
      <c r="O1824" s="23" t="s">
        <v>458</v>
      </c>
      <c r="P1824" s="23" t="s">
        <v>458</v>
      </c>
      <c r="Q1824" s="37" t="s">
        <v>458</v>
      </c>
      <c r="R1824" s="23" t="s">
        <v>458</v>
      </c>
      <c r="S1824" t="s">
        <v>17718</v>
      </c>
      <c r="T1824" t="s">
        <v>15024</v>
      </c>
      <c r="U1824" s="23" t="s">
        <v>458</v>
      </c>
      <c r="V1824" s="237" t="s">
        <v>458</v>
      </c>
      <c r="W1824" s="23" t="s">
        <v>458</v>
      </c>
      <c r="X1824" s="23" t="s">
        <v>458</v>
      </c>
      <c r="Y1824" s="23" t="s">
        <v>458</v>
      </c>
      <c r="Z1824" s="23" t="s">
        <v>458</v>
      </c>
      <c r="AA1824" s="23" t="s">
        <v>458</v>
      </c>
      <c r="AC1824" s="26" t="str">
        <f t="shared" si="56"/>
        <v>-º-'-''</v>
      </c>
      <c r="AD1824" s="26" t="str">
        <f t="shared" si="57"/>
        <v>-º-'-''</v>
      </c>
    </row>
    <row r="1825" spans="1:30" ht="18" customHeight="1">
      <c r="A1825">
        <v>6056</v>
      </c>
      <c r="B1825">
        <v>6056</v>
      </c>
      <c r="C1825" s="3">
        <v>41381</v>
      </c>
      <c r="D1825">
        <v>41426</v>
      </c>
      <c r="E1825" t="s">
        <v>1385</v>
      </c>
      <c r="F1825" t="s">
        <v>1322</v>
      </c>
      <c r="G1825" t="s">
        <v>171</v>
      </c>
      <c r="H1825" s="23" t="s">
        <v>458</v>
      </c>
      <c r="I1825" s="23">
        <v>41389</v>
      </c>
      <c r="J1825" t="s">
        <v>17719</v>
      </c>
      <c r="K1825" t="s">
        <v>17720</v>
      </c>
      <c r="L1825" t="s">
        <v>4272</v>
      </c>
      <c r="M1825" t="s">
        <v>17721</v>
      </c>
      <c r="N1825" s="23" t="s">
        <v>458</v>
      </c>
      <c r="O1825" s="23" t="s">
        <v>458</v>
      </c>
      <c r="P1825" s="23" t="s">
        <v>458</v>
      </c>
      <c r="Q1825" s="37" t="s">
        <v>458</v>
      </c>
      <c r="R1825" s="23" t="s">
        <v>458</v>
      </c>
      <c r="S1825" t="s">
        <v>17722</v>
      </c>
      <c r="T1825" t="s">
        <v>15024</v>
      </c>
      <c r="U1825" s="23" t="s">
        <v>458</v>
      </c>
      <c r="V1825" s="237" t="s">
        <v>458</v>
      </c>
      <c r="W1825" s="23" t="s">
        <v>458</v>
      </c>
      <c r="X1825" s="23" t="s">
        <v>458</v>
      </c>
      <c r="Y1825" s="23" t="s">
        <v>458</v>
      </c>
      <c r="Z1825" s="23" t="s">
        <v>458</v>
      </c>
      <c r="AA1825" s="23" t="s">
        <v>458</v>
      </c>
      <c r="AC1825" s="26" t="str">
        <f t="shared" si="56"/>
        <v>-º-'-''</v>
      </c>
      <c r="AD1825" s="26" t="str">
        <f t="shared" si="57"/>
        <v>-º-'-''</v>
      </c>
    </row>
    <row r="1826" spans="1:30" ht="18" customHeight="1">
      <c r="A1826">
        <v>6055</v>
      </c>
      <c r="B1826">
        <v>6055</v>
      </c>
      <c r="C1826" s="3">
        <v>41381</v>
      </c>
      <c r="D1826">
        <v>41426</v>
      </c>
      <c r="E1826" t="s">
        <v>1385</v>
      </c>
      <c r="F1826" t="s">
        <v>1322</v>
      </c>
      <c r="G1826" t="s">
        <v>171</v>
      </c>
      <c r="H1826" s="23" t="s">
        <v>458</v>
      </c>
      <c r="I1826" s="23">
        <v>41389</v>
      </c>
      <c r="J1826" t="s">
        <v>17723</v>
      </c>
      <c r="K1826" t="s">
        <v>17724</v>
      </c>
      <c r="L1826" t="s">
        <v>4272</v>
      </c>
      <c r="M1826" t="s">
        <v>17725</v>
      </c>
      <c r="N1826" s="23" t="s">
        <v>458</v>
      </c>
      <c r="O1826" s="23" t="s">
        <v>458</v>
      </c>
      <c r="P1826" s="23" t="s">
        <v>458</v>
      </c>
      <c r="Q1826" s="37" t="s">
        <v>458</v>
      </c>
      <c r="R1826" s="23" t="s">
        <v>458</v>
      </c>
      <c r="S1826" t="s">
        <v>17726</v>
      </c>
      <c r="T1826" t="s">
        <v>15024</v>
      </c>
      <c r="U1826" s="23" t="s">
        <v>458</v>
      </c>
      <c r="V1826" s="237" t="s">
        <v>458</v>
      </c>
      <c r="W1826" s="23" t="s">
        <v>458</v>
      </c>
      <c r="X1826" s="23" t="s">
        <v>458</v>
      </c>
      <c r="Y1826" s="23" t="s">
        <v>458</v>
      </c>
      <c r="Z1826" s="23" t="s">
        <v>458</v>
      </c>
      <c r="AA1826" s="23" t="s">
        <v>458</v>
      </c>
      <c r="AC1826" s="26" t="str">
        <f t="shared" si="56"/>
        <v>-º-'-''</v>
      </c>
      <c r="AD1826" s="26" t="str">
        <f t="shared" si="57"/>
        <v>-º-'-''</v>
      </c>
    </row>
    <row r="1827" spans="1:30" ht="18" customHeight="1">
      <c r="A1827">
        <v>6057</v>
      </c>
      <c r="B1827">
        <v>6057</v>
      </c>
      <c r="C1827" s="3">
        <v>41381</v>
      </c>
      <c r="D1827">
        <v>41426</v>
      </c>
      <c r="E1827" t="s">
        <v>1385</v>
      </c>
      <c r="F1827" t="s">
        <v>1322</v>
      </c>
      <c r="G1827" t="s">
        <v>171</v>
      </c>
      <c r="H1827" s="23" t="s">
        <v>458</v>
      </c>
      <c r="I1827" s="23">
        <v>41389</v>
      </c>
      <c r="J1827" t="s">
        <v>17727</v>
      </c>
      <c r="K1827" t="s">
        <v>17728</v>
      </c>
      <c r="L1827" t="s">
        <v>4272</v>
      </c>
      <c r="M1827" t="s">
        <v>17729</v>
      </c>
      <c r="N1827" s="23" t="s">
        <v>458</v>
      </c>
      <c r="O1827" s="23" t="s">
        <v>458</v>
      </c>
      <c r="P1827" s="23" t="s">
        <v>458</v>
      </c>
      <c r="Q1827" s="37" t="s">
        <v>458</v>
      </c>
      <c r="R1827" s="23" t="s">
        <v>458</v>
      </c>
      <c r="S1827" t="s">
        <v>17730</v>
      </c>
      <c r="T1827" t="s">
        <v>15024</v>
      </c>
      <c r="U1827" s="23" t="s">
        <v>458</v>
      </c>
      <c r="V1827" s="237" t="s">
        <v>458</v>
      </c>
      <c r="W1827" s="23" t="s">
        <v>458</v>
      </c>
      <c r="X1827" s="23" t="s">
        <v>458</v>
      </c>
      <c r="Y1827" s="23" t="s">
        <v>458</v>
      </c>
      <c r="Z1827" s="23" t="s">
        <v>458</v>
      </c>
      <c r="AA1827" s="23" t="s">
        <v>458</v>
      </c>
      <c r="AC1827" s="26" t="str">
        <f t="shared" si="56"/>
        <v>-º-'-''</v>
      </c>
      <c r="AD1827" s="26" t="str">
        <f t="shared" si="57"/>
        <v>-º-'-''</v>
      </c>
    </row>
    <row r="1828" spans="1:30" ht="18" customHeight="1">
      <c r="A1828">
        <v>6054</v>
      </c>
      <c r="B1828">
        <v>6054</v>
      </c>
      <c r="C1828" s="3">
        <v>41381</v>
      </c>
      <c r="D1828">
        <v>41426</v>
      </c>
      <c r="E1828" t="s">
        <v>1385</v>
      </c>
      <c r="F1828" t="s">
        <v>1322</v>
      </c>
      <c r="G1828" t="s">
        <v>171</v>
      </c>
      <c r="H1828" s="23" t="s">
        <v>458</v>
      </c>
      <c r="I1828" s="23">
        <v>41389</v>
      </c>
      <c r="J1828" t="s">
        <v>17723</v>
      </c>
      <c r="K1828" t="s">
        <v>17731</v>
      </c>
      <c r="L1828" t="s">
        <v>4272</v>
      </c>
      <c r="M1828" t="s">
        <v>17732</v>
      </c>
      <c r="N1828" s="23" t="s">
        <v>458</v>
      </c>
      <c r="O1828" s="23" t="s">
        <v>458</v>
      </c>
      <c r="P1828" s="23" t="s">
        <v>458</v>
      </c>
      <c r="Q1828" s="37" t="s">
        <v>458</v>
      </c>
      <c r="R1828" s="23" t="s">
        <v>458</v>
      </c>
      <c r="S1828" t="s">
        <v>17733</v>
      </c>
      <c r="T1828" t="s">
        <v>15024</v>
      </c>
      <c r="U1828" s="23" t="s">
        <v>458</v>
      </c>
      <c r="V1828" s="237" t="s">
        <v>458</v>
      </c>
      <c r="W1828" s="23" t="s">
        <v>458</v>
      </c>
      <c r="X1828" s="23" t="s">
        <v>458</v>
      </c>
      <c r="Y1828" s="23" t="s">
        <v>458</v>
      </c>
      <c r="Z1828" s="23" t="s">
        <v>458</v>
      </c>
      <c r="AA1828" s="23" t="s">
        <v>458</v>
      </c>
      <c r="AC1828" s="26" t="str">
        <f t="shared" si="56"/>
        <v>-º-'-''</v>
      </c>
      <c r="AD1828" s="26" t="str">
        <f t="shared" si="57"/>
        <v>-º-'-''</v>
      </c>
    </row>
    <row r="1829" spans="1:30" ht="18" customHeight="1">
      <c r="A1829">
        <v>6052</v>
      </c>
      <c r="B1829">
        <v>6052</v>
      </c>
      <c r="C1829" s="3">
        <v>41381</v>
      </c>
      <c r="D1829">
        <v>41426</v>
      </c>
      <c r="E1829" t="s">
        <v>1385</v>
      </c>
      <c r="F1829" t="s">
        <v>1322</v>
      </c>
      <c r="G1829" t="s">
        <v>171</v>
      </c>
      <c r="H1829" s="23" t="s">
        <v>458</v>
      </c>
      <c r="I1829" s="23">
        <v>41389</v>
      </c>
      <c r="J1829" t="s">
        <v>17734</v>
      </c>
      <c r="K1829" t="s">
        <v>17735</v>
      </c>
      <c r="L1829" t="s">
        <v>4272</v>
      </c>
      <c r="M1829" t="s">
        <v>17736</v>
      </c>
      <c r="N1829" s="23" t="s">
        <v>458</v>
      </c>
      <c r="O1829" s="23" t="s">
        <v>458</v>
      </c>
      <c r="P1829" s="23" t="s">
        <v>458</v>
      </c>
      <c r="Q1829" s="37" t="s">
        <v>458</v>
      </c>
      <c r="R1829" s="23" t="s">
        <v>458</v>
      </c>
      <c r="S1829" t="s">
        <v>17737</v>
      </c>
      <c r="T1829" t="s">
        <v>15024</v>
      </c>
      <c r="U1829" s="23" t="s">
        <v>458</v>
      </c>
      <c r="V1829" s="237" t="s">
        <v>458</v>
      </c>
      <c r="W1829" s="23" t="s">
        <v>458</v>
      </c>
      <c r="X1829" s="23" t="s">
        <v>458</v>
      </c>
      <c r="Y1829" s="23" t="s">
        <v>458</v>
      </c>
      <c r="Z1829" s="23" t="s">
        <v>458</v>
      </c>
      <c r="AA1829" s="23" t="s">
        <v>458</v>
      </c>
      <c r="AC1829" s="26" t="str">
        <f t="shared" si="56"/>
        <v>-º-'-''</v>
      </c>
      <c r="AD1829" s="26" t="str">
        <f t="shared" si="57"/>
        <v>-º-'-''</v>
      </c>
    </row>
    <row r="1830" spans="1:30" ht="18" customHeight="1">
      <c r="A1830">
        <v>6051</v>
      </c>
      <c r="B1830">
        <v>6051</v>
      </c>
      <c r="C1830" s="3">
        <v>41381</v>
      </c>
      <c r="D1830">
        <v>41426</v>
      </c>
      <c r="E1830" t="s">
        <v>1385</v>
      </c>
      <c r="F1830" t="s">
        <v>1322</v>
      </c>
      <c r="G1830" t="s">
        <v>171</v>
      </c>
      <c r="H1830" s="23" t="s">
        <v>458</v>
      </c>
      <c r="I1830" s="23">
        <v>41389</v>
      </c>
      <c r="J1830" t="s">
        <v>17738</v>
      </c>
      <c r="K1830" t="s">
        <v>17739</v>
      </c>
      <c r="L1830" t="s">
        <v>4272</v>
      </c>
      <c r="M1830" t="s">
        <v>17740</v>
      </c>
      <c r="N1830" s="23" t="s">
        <v>458</v>
      </c>
      <c r="O1830" s="23" t="s">
        <v>458</v>
      </c>
      <c r="P1830" s="23" t="s">
        <v>458</v>
      </c>
      <c r="Q1830" s="37" t="s">
        <v>458</v>
      </c>
      <c r="R1830" s="23" t="s">
        <v>458</v>
      </c>
      <c r="S1830" t="s">
        <v>17741</v>
      </c>
      <c r="T1830" t="s">
        <v>15024</v>
      </c>
      <c r="U1830" s="23" t="s">
        <v>458</v>
      </c>
      <c r="V1830" s="237" t="s">
        <v>458</v>
      </c>
      <c r="W1830" s="23" t="s">
        <v>458</v>
      </c>
      <c r="X1830" s="23" t="s">
        <v>458</v>
      </c>
      <c r="Y1830" s="23" t="s">
        <v>458</v>
      </c>
      <c r="Z1830" s="23" t="s">
        <v>458</v>
      </c>
      <c r="AA1830" s="23" t="s">
        <v>458</v>
      </c>
      <c r="AC1830" s="26" t="str">
        <f t="shared" si="56"/>
        <v>-º-'-''</v>
      </c>
      <c r="AD1830" s="26" t="str">
        <f t="shared" si="57"/>
        <v>-º-'-''</v>
      </c>
    </row>
    <row r="1831" spans="1:30" ht="18" customHeight="1">
      <c r="A1831">
        <v>6326</v>
      </c>
      <c r="B1831">
        <v>6326</v>
      </c>
      <c r="C1831" s="3">
        <v>41380</v>
      </c>
      <c r="D1831">
        <v>41425</v>
      </c>
      <c r="E1831" t="s">
        <v>1469</v>
      </c>
      <c r="F1831" t="s">
        <v>1555</v>
      </c>
      <c r="G1831" t="s">
        <v>171</v>
      </c>
      <c r="H1831" s="23" t="s">
        <v>458</v>
      </c>
      <c r="I1831" s="23" t="s">
        <v>458</v>
      </c>
      <c r="J1831" t="s">
        <v>17819</v>
      </c>
      <c r="K1831" t="s">
        <v>17820</v>
      </c>
      <c r="L1831" t="s">
        <v>4272</v>
      </c>
      <c r="M1831" t="s">
        <v>17821</v>
      </c>
      <c r="N1831" s="23" t="s">
        <v>458</v>
      </c>
      <c r="O1831" s="23" t="s">
        <v>458</v>
      </c>
      <c r="P1831" s="23" t="s">
        <v>458</v>
      </c>
      <c r="Q1831" s="37" t="s">
        <v>458</v>
      </c>
      <c r="R1831" s="23" t="s">
        <v>458</v>
      </c>
      <c r="S1831" t="s">
        <v>17822</v>
      </c>
      <c r="T1831" t="s">
        <v>15024</v>
      </c>
      <c r="U1831" s="23" t="s">
        <v>458</v>
      </c>
      <c r="V1831" s="237" t="s">
        <v>458</v>
      </c>
      <c r="W1831" s="23" t="s">
        <v>458</v>
      </c>
      <c r="X1831" s="23" t="s">
        <v>458</v>
      </c>
      <c r="Y1831" s="23" t="s">
        <v>458</v>
      </c>
      <c r="Z1831" s="23" t="s">
        <v>458</v>
      </c>
      <c r="AA1831" s="23" t="s">
        <v>458</v>
      </c>
      <c r="AC1831" s="26" t="str">
        <f t="shared" si="56"/>
        <v>-º-'-''</v>
      </c>
      <c r="AD1831" s="26" t="str">
        <f t="shared" si="57"/>
        <v>-º-'-''</v>
      </c>
    </row>
    <row r="1832" spans="1:30" s="238" customFormat="1" ht="18" customHeight="1">
      <c r="A1832" s="238">
        <v>6611</v>
      </c>
      <c r="B1832" s="238">
        <v>6611</v>
      </c>
      <c r="C1832" s="239">
        <v>41380</v>
      </c>
      <c r="D1832" s="238">
        <v>41425</v>
      </c>
      <c r="E1832" s="238" t="s">
        <v>1469</v>
      </c>
      <c r="F1832" s="238" t="s">
        <v>1555</v>
      </c>
      <c r="G1832" s="238" t="s">
        <v>5507</v>
      </c>
      <c r="H1832" s="238" t="s">
        <v>458</v>
      </c>
      <c r="I1832" s="238" t="s">
        <v>458</v>
      </c>
      <c r="J1832" s="238" t="s">
        <v>5542</v>
      </c>
      <c r="K1832" s="238" t="s">
        <v>17823</v>
      </c>
      <c r="L1832" s="238" t="s">
        <v>5529</v>
      </c>
      <c r="M1832" s="238" t="s">
        <v>5544</v>
      </c>
      <c r="N1832" s="238" t="s">
        <v>458</v>
      </c>
      <c r="O1832" s="238" t="s">
        <v>458</v>
      </c>
      <c r="P1832" s="238" t="s">
        <v>458</v>
      </c>
      <c r="Q1832" s="293" t="s">
        <v>458</v>
      </c>
      <c r="R1832" s="238" t="s">
        <v>458</v>
      </c>
      <c r="S1832" s="238" t="s">
        <v>17824</v>
      </c>
      <c r="T1832" s="238" t="s">
        <v>15024</v>
      </c>
      <c r="U1832" s="238" t="s">
        <v>458</v>
      </c>
      <c r="V1832" s="240" t="s">
        <v>458</v>
      </c>
      <c r="W1832" s="238" t="s">
        <v>458</v>
      </c>
      <c r="X1832" s="238" t="s">
        <v>458</v>
      </c>
      <c r="Y1832" s="238" t="s">
        <v>458</v>
      </c>
      <c r="Z1832" s="238" t="s">
        <v>458</v>
      </c>
      <c r="AA1832" s="238" t="s">
        <v>458</v>
      </c>
      <c r="AC1832" s="294" t="str">
        <f t="shared" si="56"/>
        <v>-º-'-''</v>
      </c>
      <c r="AD1832" s="294" t="str">
        <f t="shared" si="57"/>
        <v>-º-'-''</v>
      </c>
    </row>
    <row r="1833" spans="1:30" ht="18" customHeight="1">
      <c r="A1833">
        <v>6468</v>
      </c>
      <c r="B1833">
        <v>6468</v>
      </c>
      <c r="C1833" s="3">
        <v>41397</v>
      </c>
      <c r="D1833">
        <v>41442</v>
      </c>
      <c r="E1833" t="s">
        <v>1469</v>
      </c>
      <c r="F1833" t="s">
        <v>1322</v>
      </c>
      <c r="G1833" t="s">
        <v>2489</v>
      </c>
      <c r="H1833" s="23" t="s">
        <v>458</v>
      </c>
      <c r="I1833" s="23" t="s">
        <v>458</v>
      </c>
      <c r="J1833" t="s">
        <v>18084</v>
      </c>
      <c r="K1833" t="s">
        <v>18085</v>
      </c>
      <c r="L1833" t="s">
        <v>4582</v>
      </c>
      <c r="M1833" t="s">
        <v>18086</v>
      </c>
      <c r="N1833" s="23" t="s">
        <v>458</v>
      </c>
      <c r="O1833" s="23" t="s">
        <v>458</v>
      </c>
      <c r="P1833" s="23" t="s">
        <v>458</v>
      </c>
      <c r="Q1833" s="37" t="s">
        <v>458</v>
      </c>
      <c r="R1833" s="23" t="s">
        <v>458</v>
      </c>
      <c r="S1833" t="s">
        <v>18087</v>
      </c>
      <c r="T1833" t="s">
        <v>15024</v>
      </c>
      <c r="U1833" s="23" t="s">
        <v>458</v>
      </c>
      <c r="V1833" s="237" t="s">
        <v>458</v>
      </c>
      <c r="W1833" s="23" t="s">
        <v>458</v>
      </c>
      <c r="X1833" s="23" t="s">
        <v>458</v>
      </c>
      <c r="Y1833" s="23" t="s">
        <v>458</v>
      </c>
      <c r="Z1833" s="23" t="s">
        <v>458</v>
      </c>
      <c r="AA1833" s="23" t="s">
        <v>458</v>
      </c>
      <c r="AC1833" s="26" t="str">
        <f t="shared" si="56"/>
        <v>-º-'-''</v>
      </c>
      <c r="AD1833" s="26" t="str">
        <f t="shared" si="57"/>
        <v>-º-'-''</v>
      </c>
    </row>
    <row r="1834" spans="1:30" ht="18" customHeight="1">
      <c r="A1834">
        <v>6068</v>
      </c>
      <c r="B1834">
        <v>6068</v>
      </c>
      <c r="C1834" s="3">
        <v>41397</v>
      </c>
      <c r="D1834">
        <v>41442</v>
      </c>
      <c r="E1834" t="s">
        <v>1469</v>
      </c>
      <c r="F1834" t="s">
        <v>14269</v>
      </c>
      <c r="G1834" t="s">
        <v>8470</v>
      </c>
      <c r="H1834" s="23" t="s">
        <v>458</v>
      </c>
      <c r="I1834" s="23" t="s">
        <v>458</v>
      </c>
      <c r="J1834" t="s">
        <v>18088</v>
      </c>
      <c r="K1834" t="s">
        <v>18089</v>
      </c>
      <c r="L1834" t="s">
        <v>8472</v>
      </c>
      <c r="M1834" t="s">
        <v>18090</v>
      </c>
      <c r="N1834" s="23" t="s">
        <v>458</v>
      </c>
      <c r="O1834" s="23" t="s">
        <v>458</v>
      </c>
      <c r="P1834" s="23" t="s">
        <v>458</v>
      </c>
      <c r="Q1834" s="37" t="s">
        <v>458</v>
      </c>
      <c r="R1834" s="23" t="s">
        <v>458</v>
      </c>
      <c r="S1834" t="s">
        <v>18091</v>
      </c>
      <c r="T1834" t="s">
        <v>15024</v>
      </c>
      <c r="U1834" s="23" t="s">
        <v>458</v>
      </c>
      <c r="V1834" s="237" t="s">
        <v>458</v>
      </c>
      <c r="W1834" s="23" t="s">
        <v>458</v>
      </c>
      <c r="X1834" s="23" t="s">
        <v>458</v>
      </c>
      <c r="Y1834" s="23" t="s">
        <v>458</v>
      </c>
      <c r="Z1834" s="23" t="s">
        <v>458</v>
      </c>
      <c r="AA1834" s="23" t="s">
        <v>458</v>
      </c>
      <c r="AC1834" s="26" t="str">
        <f t="shared" si="56"/>
        <v>-º-'-''</v>
      </c>
      <c r="AD1834" s="26" t="str">
        <f t="shared" si="57"/>
        <v>-º-'-''</v>
      </c>
    </row>
    <row r="1835" spans="1:30" ht="18" customHeight="1">
      <c r="A1835">
        <v>6069</v>
      </c>
      <c r="B1835">
        <v>6069</v>
      </c>
      <c r="C1835" s="3">
        <v>41397</v>
      </c>
      <c r="D1835">
        <v>41442</v>
      </c>
      <c r="E1835" t="s">
        <v>1469</v>
      </c>
      <c r="F1835" t="s">
        <v>14269</v>
      </c>
      <c r="G1835" t="s">
        <v>8470</v>
      </c>
      <c r="H1835" s="23" t="s">
        <v>458</v>
      </c>
      <c r="I1835" s="23" t="s">
        <v>458</v>
      </c>
      <c r="J1835" t="s">
        <v>18092</v>
      </c>
      <c r="K1835" t="s">
        <v>18093</v>
      </c>
      <c r="L1835" t="s">
        <v>8472</v>
      </c>
      <c r="M1835" t="s">
        <v>18094</v>
      </c>
      <c r="N1835" s="23" t="s">
        <v>458</v>
      </c>
      <c r="O1835" s="23" t="s">
        <v>458</v>
      </c>
      <c r="P1835" s="23" t="s">
        <v>458</v>
      </c>
      <c r="Q1835" s="37" t="s">
        <v>458</v>
      </c>
      <c r="R1835" s="23" t="s">
        <v>458</v>
      </c>
      <c r="S1835" t="s">
        <v>18095</v>
      </c>
      <c r="T1835" t="s">
        <v>15024</v>
      </c>
      <c r="U1835" s="23" t="s">
        <v>458</v>
      </c>
      <c r="V1835" s="237" t="s">
        <v>458</v>
      </c>
      <c r="W1835" s="23" t="s">
        <v>458</v>
      </c>
      <c r="X1835" s="23" t="s">
        <v>458</v>
      </c>
      <c r="Y1835" s="23" t="s">
        <v>458</v>
      </c>
      <c r="Z1835" s="23" t="s">
        <v>458</v>
      </c>
      <c r="AA1835" s="23" t="s">
        <v>458</v>
      </c>
      <c r="AC1835" s="26" t="str">
        <f t="shared" si="56"/>
        <v>-º-'-''</v>
      </c>
      <c r="AD1835" s="26" t="str">
        <f t="shared" si="57"/>
        <v>-º-'-''</v>
      </c>
    </row>
    <row r="1836" spans="1:30" ht="18" customHeight="1">
      <c r="A1836">
        <v>6070</v>
      </c>
      <c r="B1836">
        <v>6070</v>
      </c>
      <c r="C1836" s="3">
        <v>41397</v>
      </c>
      <c r="D1836">
        <v>41442</v>
      </c>
      <c r="E1836" t="s">
        <v>1469</v>
      </c>
      <c r="F1836" t="s">
        <v>14269</v>
      </c>
      <c r="G1836" t="s">
        <v>8470</v>
      </c>
      <c r="H1836" s="23" t="s">
        <v>458</v>
      </c>
      <c r="I1836" s="23" t="s">
        <v>458</v>
      </c>
      <c r="J1836" t="s">
        <v>18096</v>
      </c>
      <c r="K1836" t="s">
        <v>18097</v>
      </c>
      <c r="L1836" t="s">
        <v>8472</v>
      </c>
      <c r="M1836" t="s">
        <v>18094</v>
      </c>
      <c r="N1836" s="23" t="s">
        <v>458</v>
      </c>
      <c r="O1836" s="23" t="s">
        <v>458</v>
      </c>
      <c r="P1836" s="23" t="s">
        <v>458</v>
      </c>
      <c r="Q1836" s="37" t="s">
        <v>458</v>
      </c>
      <c r="R1836" s="23" t="s">
        <v>458</v>
      </c>
      <c r="S1836" t="s">
        <v>18098</v>
      </c>
      <c r="T1836" t="s">
        <v>15024</v>
      </c>
      <c r="U1836" s="23" t="s">
        <v>458</v>
      </c>
      <c r="V1836" s="237" t="s">
        <v>458</v>
      </c>
      <c r="W1836" s="23" t="s">
        <v>458</v>
      </c>
      <c r="X1836" s="23" t="s">
        <v>458</v>
      </c>
      <c r="Y1836" s="23" t="s">
        <v>458</v>
      </c>
      <c r="Z1836" s="23" t="s">
        <v>458</v>
      </c>
      <c r="AA1836" s="23" t="s">
        <v>458</v>
      </c>
      <c r="AC1836" s="26" t="str">
        <f t="shared" si="56"/>
        <v>-º-'-''</v>
      </c>
      <c r="AD1836" s="26" t="str">
        <f t="shared" si="57"/>
        <v>-º-'-''</v>
      </c>
    </row>
    <row r="1837" spans="1:30" ht="18" customHeight="1">
      <c r="A1837">
        <v>6071</v>
      </c>
      <c r="B1837">
        <v>6071</v>
      </c>
      <c r="C1837" s="3">
        <v>41397</v>
      </c>
      <c r="D1837">
        <v>41442</v>
      </c>
      <c r="E1837" t="s">
        <v>1469</v>
      </c>
      <c r="F1837" t="s">
        <v>1555</v>
      </c>
      <c r="G1837" t="s">
        <v>9199</v>
      </c>
      <c r="H1837" s="23" t="s">
        <v>458</v>
      </c>
      <c r="I1837" s="23" t="s">
        <v>458</v>
      </c>
      <c r="J1837" t="s">
        <v>18099</v>
      </c>
      <c r="K1837" t="s">
        <v>18100</v>
      </c>
      <c r="L1837" t="s">
        <v>9201</v>
      </c>
      <c r="M1837" t="s">
        <v>18101</v>
      </c>
      <c r="N1837" s="23" t="s">
        <v>458</v>
      </c>
      <c r="O1837" s="23" t="s">
        <v>458</v>
      </c>
      <c r="P1837" s="23" t="s">
        <v>458</v>
      </c>
      <c r="Q1837" s="37" t="s">
        <v>458</v>
      </c>
      <c r="R1837" s="23" t="s">
        <v>458</v>
      </c>
      <c r="S1837" t="s">
        <v>18102</v>
      </c>
      <c r="T1837" t="s">
        <v>15024</v>
      </c>
      <c r="U1837" s="23" t="s">
        <v>458</v>
      </c>
      <c r="V1837" s="237" t="s">
        <v>458</v>
      </c>
      <c r="W1837" s="23" t="s">
        <v>458</v>
      </c>
      <c r="X1837" s="23" t="s">
        <v>458</v>
      </c>
      <c r="Y1837" s="23" t="s">
        <v>458</v>
      </c>
      <c r="Z1837" s="23" t="s">
        <v>458</v>
      </c>
      <c r="AA1837" s="23" t="s">
        <v>458</v>
      </c>
      <c r="AC1837" s="26" t="str">
        <f t="shared" si="56"/>
        <v>-º-'-''</v>
      </c>
      <c r="AD1837" s="26" t="str">
        <f t="shared" si="57"/>
        <v>-º-'-''</v>
      </c>
    </row>
    <row r="1838" spans="1:30" ht="18" customHeight="1">
      <c r="A1838">
        <v>6072</v>
      </c>
      <c r="B1838">
        <v>6072</v>
      </c>
      <c r="C1838" s="3">
        <v>41397</v>
      </c>
      <c r="D1838">
        <v>41442</v>
      </c>
      <c r="E1838" t="s">
        <v>1469</v>
      </c>
      <c r="F1838" t="s">
        <v>1555</v>
      </c>
      <c r="G1838" t="s">
        <v>9199</v>
      </c>
      <c r="H1838" s="23" t="s">
        <v>458</v>
      </c>
      <c r="I1838" s="23" t="s">
        <v>458</v>
      </c>
      <c r="J1838" t="s">
        <v>18103</v>
      </c>
      <c r="K1838" t="s">
        <v>18104</v>
      </c>
      <c r="L1838" t="s">
        <v>9201</v>
      </c>
      <c r="M1838" t="s">
        <v>18105</v>
      </c>
      <c r="N1838" s="23" t="s">
        <v>458</v>
      </c>
      <c r="O1838" s="23" t="s">
        <v>458</v>
      </c>
      <c r="P1838" s="23" t="s">
        <v>458</v>
      </c>
      <c r="Q1838" s="37" t="s">
        <v>458</v>
      </c>
      <c r="R1838" s="23" t="s">
        <v>458</v>
      </c>
      <c r="S1838" t="s">
        <v>18106</v>
      </c>
      <c r="T1838" t="s">
        <v>15024</v>
      </c>
      <c r="U1838" s="23" t="s">
        <v>458</v>
      </c>
      <c r="V1838" s="237" t="s">
        <v>458</v>
      </c>
      <c r="W1838" s="23" t="s">
        <v>458</v>
      </c>
      <c r="X1838" s="23" t="s">
        <v>458</v>
      </c>
      <c r="Y1838" s="23" t="s">
        <v>458</v>
      </c>
      <c r="Z1838" s="23" t="s">
        <v>458</v>
      </c>
      <c r="AA1838" s="23" t="s">
        <v>458</v>
      </c>
      <c r="AC1838" s="26" t="str">
        <f t="shared" si="56"/>
        <v>-º-'-''</v>
      </c>
      <c r="AD1838" s="26" t="str">
        <f t="shared" si="57"/>
        <v>-º-'-''</v>
      </c>
    </row>
    <row r="1839" spans="1:30" ht="18" customHeight="1">
      <c r="A1839">
        <v>6073</v>
      </c>
      <c r="B1839">
        <v>6073</v>
      </c>
      <c r="C1839" s="3">
        <v>41397</v>
      </c>
      <c r="D1839">
        <v>41442</v>
      </c>
      <c r="E1839" t="s">
        <v>1469</v>
      </c>
      <c r="F1839" t="s">
        <v>1555</v>
      </c>
      <c r="G1839" t="s">
        <v>9199</v>
      </c>
      <c r="H1839" s="23" t="s">
        <v>458</v>
      </c>
      <c r="I1839" s="23" t="s">
        <v>458</v>
      </c>
      <c r="J1839" t="s">
        <v>18107</v>
      </c>
      <c r="K1839" t="s">
        <v>18108</v>
      </c>
      <c r="L1839" t="s">
        <v>9201</v>
      </c>
      <c r="M1839">
        <v>36881432</v>
      </c>
      <c r="N1839" s="23" t="s">
        <v>458</v>
      </c>
      <c r="O1839" s="23" t="s">
        <v>458</v>
      </c>
      <c r="P1839" s="23" t="s">
        <v>458</v>
      </c>
      <c r="Q1839" s="37" t="s">
        <v>458</v>
      </c>
      <c r="R1839" s="23" t="s">
        <v>458</v>
      </c>
      <c r="S1839" t="s">
        <v>18109</v>
      </c>
      <c r="T1839" t="s">
        <v>15024</v>
      </c>
      <c r="U1839" s="23" t="s">
        <v>458</v>
      </c>
      <c r="V1839" s="237" t="s">
        <v>458</v>
      </c>
      <c r="W1839" s="23" t="s">
        <v>458</v>
      </c>
      <c r="X1839" s="23" t="s">
        <v>458</v>
      </c>
      <c r="Y1839" s="23" t="s">
        <v>458</v>
      </c>
      <c r="Z1839" s="23" t="s">
        <v>458</v>
      </c>
      <c r="AA1839" s="23" t="s">
        <v>458</v>
      </c>
      <c r="AC1839" s="26" t="str">
        <f t="shared" si="56"/>
        <v>-º-'-''</v>
      </c>
      <c r="AD1839" s="26" t="str">
        <f t="shared" si="57"/>
        <v>-º-'-''</v>
      </c>
    </row>
    <row r="1840" spans="1:30" ht="18" customHeight="1">
      <c r="A1840">
        <v>6074</v>
      </c>
      <c r="B1840">
        <v>6074</v>
      </c>
      <c r="C1840" s="3">
        <v>41397</v>
      </c>
      <c r="D1840">
        <v>41442</v>
      </c>
      <c r="E1840" t="s">
        <v>1321</v>
      </c>
      <c r="F1840" t="s">
        <v>1322</v>
      </c>
      <c r="G1840" t="s">
        <v>9199</v>
      </c>
      <c r="H1840" s="23" t="s">
        <v>21901</v>
      </c>
      <c r="I1840" s="23">
        <v>41401</v>
      </c>
      <c r="J1840" t="s">
        <v>18110</v>
      </c>
      <c r="K1840" t="s">
        <v>18111</v>
      </c>
      <c r="L1840" t="s">
        <v>9201</v>
      </c>
      <c r="M1840">
        <v>36898425</v>
      </c>
      <c r="N1840" s="23" t="s">
        <v>21902</v>
      </c>
      <c r="O1840" s="23" t="s">
        <v>4670</v>
      </c>
      <c r="P1840" s="23">
        <v>41402</v>
      </c>
      <c r="Q1840" s="37" t="s">
        <v>458</v>
      </c>
      <c r="R1840" s="23" t="s">
        <v>21903</v>
      </c>
      <c r="S1840" t="s">
        <v>18112</v>
      </c>
      <c r="T1840" t="s">
        <v>15024</v>
      </c>
      <c r="U1840" s="23" t="s">
        <v>15234</v>
      </c>
      <c r="V1840" s="237">
        <v>19</v>
      </c>
      <c r="W1840" s="23">
        <v>34</v>
      </c>
      <c r="X1840" s="23">
        <v>13</v>
      </c>
      <c r="Y1840" s="23">
        <v>43</v>
      </c>
      <c r="Z1840" s="23">
        <v>56</v>
      </c>
      <c r="AA1840" s="23">
        <v>95</v>
      </c>
      <c r="AC1840" s="26" t="str">
        <f t="shared" si="56"/>
        <v>19º34'13''</v>
      </c>
      <c r="AD1840" s="26" t="str">
        <f t="shared" si="57"/>
        <v>43º56'95''</v>
      </c>
    </row>
    <row r="1841" spans="1:30" ht="18" customHeight="1">
      <c r="A1841">
        <v>6075</v>
      </c>
      <c r="B1841">
        <v>6075</v>
      </c>
      <c r="C1841" s="3">
        <v>41397</v>
      </c>
      <c r="D1841">
        <v>41442</v>
      </c>
      <c r="E1841" t="s">
        <v>1321</v>
      </c>
      <c r="F1841" t="s">
        <v>1322</v>
      </c>
      <c r="G1841" t="s">
        <v>9199</v>
      </c>
      <c r="H1841" s="23" t="s">
        <v>21904</v>
      </c>
      <c r="I1841" s="23">
        <v>41401</v>
      </c>
      <c r="J1841" t="s">
        <v>18113</v>
      </c>
      <c r="K1841" t="s">
        <v>18114</v>
      </c>
      <c r="L1841" t="s">
        <v>9201</v>
      </c>
      <c r="M1841">
        <v>36881440</v>
      </c>
      <c r="N1841" s="23" t="s">
        <v>22088</v>
      </c>
      <c r="O1841" s="23" t="s">
        <v>4670</v>
      </c>
      <c r="P1841" s="23">
        <v>41404</v>
      </c>
      <c r="Q1841" s="37" t="s">
        <v>458</v>
      </c>
      <c r="R1841" s="23" t="s">
        <v>21905</v>
      </c>
      <c r="S1841" t="s">
        <v>18115</v>
      </c>
      <c r="T1841" t="s">
        <v>15024</v>
      </c>
      <c r="U1841" s="23" t="s">
        <v>15593</v>
      </c>
      <c r="V1841" s="237">
        <v>19</v>
      </c>
      <c r="W1841" s="23">
        <v>35</v>
      </c>
      <c r="X1841" s="23">
        <v>75</v>
      </c>
      <c r="Y1841" s="23">
        <v>43</v>
      </c>
      <c r="Z1841" s="23">
        <v>54</v>
      </c>
      <c r="AA1841" s="23">
        <v>48</v>
      </c>
      <c r="AC1841" s="26" t="str">
        <f t="shared" si="56"/>
        <v>19º35'75''</v>
      </c>
      <c r="AD1841" s="26" t="str">
        <f t="shared" si="57"/>
        <v>43º54'48''</v>
      </c>
    </row>
    <row r="1842" spans="1:30" ht="18" customHeight="1">
      <c r="A1842">
        <v>6078</v>
      </c>
      <c r="B1842">
        <v>6078</v>
      </c>
      <c r="C1842" s="3">
        <v>41397</v>
      </c>
      <c r="D1842">
        <v>41442</v>
      </c>
      <c r="E1842" t="s">
        <v>1385</v>
      </c>
      <c r="F1842" t="s">
        <v>1322</v>
      </c>
      <c r="G1842" t="s">
        <v>9199</v>
      </c>
      <c r="H1842" s="23" t="s">
        <v>458</v>
      </c>
      <c r="I1842" s="23">
        <v>41401</v>
      </c>
      <c r="J1842" t="s">
        <v>18116</v>
      </c>
      <c r="K1842" t="s">
        <v>18117</v>
      </c>
      <c r="L1842" t="s">
        <v>9201</v>
      </c>
      <c r="M1842" t="s">
        <v>18118</v>
      </c>
      <c r="N1842" s="23" t="s">
        <v>458</v>
      </c>
      <c r="O1842" s="23" t="s">
        <v>458</v>
      </c>
      <c r="P1842" s="23" t="s">
        <v>458</v>
      </c>
      <c r="Q1842" s="37" t="s">
        <v>458</v>
      </c>
      <c r="R1842" s="23" t="s">
        <v>458</v>
      </c>
      <c r="S1842" t="s">
        <v>18119</v>
      </c>
      <c r="T1842" t="s">
        <v>15024</v>
      </c>
      <c r="U1842" s="23" t="s">
        <v>458</v>
      </c>
      <c r="V1842" s="237" t="s">
        <v>458</v>
      </c>
      <c r="W1842" s="23" t="s">
        <v>458</v>
      </c>
      <c r="X1842" s="23" t="s">
        <v>458</v>
      </c>
      <c r="Y1842" s="23" t="s">
        <v>458</v>
      </c>
      <c r="Z1842" s="23" t="s">
        <v>458</v>
      </c>
      <c r="AA1842" s="23" t="s">
        <v>458</v>
      </c>
      <c r="AC1842" s="26" t="str">
        <f t="shared" si="56"/>
        <v>-º-'-''</v>
      </c>
      <c r="AD1842" s="26" t="str">
        <f t="shared" si="57"/>
        <v>-º-'-''</v>
      </c>
    </row>
    <row r="1843" spans="1:30" ht="18" customHeight="1">
      <c r="A1843">
        <v>6079</v>
      </c>
      <c r="B1843">
        <v>6079</v>
      </c>
      <c r="C1843" s="3">
        <v>41397</v>
      </c>
      <c r="D1843">
        <v>41442</v>
      </c>
      <c r="E1843" t="s">
        <v>1385</v>
      </c>
      <c r="F1843" t="s">
        <v>1322</v>
      </c>
      <c r="G1843" t="s">
        <v>9199</v>
      </c>
      <c r="H1843" s="23" t="s">
        <v>21906</v>
      </c>
      <c r="I1843" s="23">
        <v>41401</v>
      </c>
      <c r="J1843" t="s">
        <v>21609</v>
      </c>
      <c r="K1843" t="s">
        <v>21610</v>
      </c>
      <c r="L1843" t="s">
        <v>9201</v>
      </c>
      <c r="M1843" t="s">
        <v>21611</v>
      </c>
      <c r="N1843" s="23" t="s">
        <v>458</v>
      </c>
      <c r="O1843" s="23" t="s">
        <v>458</v>
      </c>
      <c r="P1843" s="23" t="s">
        <v>458</v>
      </c>
      <c r="Q1843" s="37" t="s">
        <v>458</v>
      </c>
      <c r="R1843" s="23" t="s">
        <v>21907</v>
      </c>
      <c r="S1843" t="s">
        <v>19936</v>
      </c>
      <c r="T1843" t="s">
        <v>15024</v>
      </c>
      <c r="U1843" s="23" t="s">
        <v>458</v>
      </c>
      <c r="V1843" s="237" t="s">
        <v>458</v>
      </c>
      <c r="W1843" s="23" t="s">
        <v>458</v>
      </c>
      <c r="X1843" s="23" t="s">
        <v>458</v>
      </c>
      <c r="Y1843" s="23" t="s">
        <v>458</v>
      </c>
      <c r="Z1843" s="23" t="s">
        <v>458</v>
      </c>
      <c r="AA1843" s="23" t="s">
        <v>458</v>
      </c>
      <c r="AC1843" s="26" t="str">
        <f t="shared" si="56"/>
        <v>-º-'-''</v>
      </c>
      <c r="AD1843" s="26" t="str">
        <f t="shared" si="57"/>
        <v>-º-'-''</v>
      </c>
    </row>
    <row r="1844" spans="1:30" ht="18" customHeight="1">
      <c r="A1844">
        <v>6080</v>
      </c>
      <c r="B1844">
        <v>6080</v>
      </c>
      <c r="C1844" s="3">
        <v>41397</v>
      </c>
      <c r="D1844">
        <v>41442</v>
      </c>
      <c r="E1844" t="s">
        <v>1469</v>
      </c>
      <c r="F1844" t="s">
        <v>1322</v>
      </c>
      <c r="G1844" t="s">
        <v>9199</v>
      </c>
      <c r="H1844" s="23" t="s">
        <v>458</v>
      </c>
      <c r="I1844" s="23" t="s">
        <v>458</v>
      </c>
      <c r="J1844" t="s">
        <v>21612</v>
      </c>
      <c r="K1844" t="s">
        <v>21613</v>
      </c>
      <c r="L1844" t="s">
        <v>9201</v>
      </c>
      <c r="M1844" t="s">
        <v>21614</v>
      </c>
      <c r="N1844" s="23" t="s">
        <v>458</v>
      </c>
      <c r="O1844" s="23" t="s">
        <v>458</v>
      </c>
      <c r="P1844" s="23" t="s">
        <v>458</v>
      </c>
      <c r="Q1844" s="37" t="s">
        <v>458</v>
      </c>
      <c r="R1844" s="23" t="s">
        <v>458</v>
      </c>
      <c r="S1844" t="s">
        <v>21615</v>
      </c>
      <c r="T1844" t="s">
        <v>15024</v>
      </c>
      <c r="U1844" s="23" t="s">
        <v>458</v>
      </c>
      <c r="V1844" s="237" t="s">
        <v>458</v>
      </c>
      <c r="W1844" s="23" t="s">
        <v>458</v>
      </c>
      <c r="X1844" s="23" t="s">
        <v>458</v>
      </c>
      <c r="Y1844" s="23" t="s">
        <v>458</v>
      </c>
      <c r="Z1844" s="23" t="s">
        <v>458</v>
      </c>
      <c r="AA1844" s="23" t="s">
        <v>458</v>
      </c>
      <c r="AC1844" s="26" t="str">
        <f t="shared" si="56"/>
        <v>-º-'-''</v>
      </c>
      <c r="AD1844" s="26" t="str">
        <f t="shared" si="57"/>
        <v>-º-'-''</v>
      </c>
    </row>
    <row r="1845" spans="1:30" ht="18" customHeight="1">
      <c r="A1845">
        <v>6081</v>
      </c>
      <c r="B1845">
        <v>6081</v>
      </c>
      <c r="C1845" s="3">
        <v>41397</v>
      </c>
      <c r="D1845">
        <v>41442</v>
      </c>
      <c r="E1845" t="s">
        <v>1321</v>
      </c>
      <c r="F1845" t="s">
        <v>1322</v>
      </c>
      <c r="G1845" t="s">
        <v>9199</v>
      </c>
      <c r="H1845" s="23" t="s">
        <v>21908</v>
      </c>
      <c r="I1845" s="23">
        <v>41403</v>
      </c>
      <c r="J1845" t="s">
        <v>21616</v>
      </c>
      <c r="K1845" t="s">
        <v>21617</v>
      </c>
      <c r="L1845" t="s">
        <v>9201</v>
      </c>
      <c r="M1845">
        <v>36881439</v>
      </c>
      <c r="N1845" s="23" t="s">
        <v>22089</v>
      </c>
      <c r="O1845" s="23" t="s">
        <v>9090</v>
      </c>
      <c r="P1845" s="23">
        <v>41404</v>
      </c>
      <c r="Q1845" s="37" t="s">
        <v>458</v>
      </c>
      <c r="R1845" s="23" t="s">
        <v>21909</v>
      </c>
      <c r="S1845" t="s">
        <v>21618</v>
      </c>
      <c r="T1845" t="s">
        <v>15024</v>
      </c>
      <c r="U1845" s="23" t="s">
        <v>15116</v>
      </c>
      <c r="V1845" s="237">
        <v>19</v>
      </c>
      <c r="W1845" s="23">
        <v>39</v>
      </c>
      <c r="X1845" s="23">
        <v>43</v>
      </c>
      <c r="Y1845" s="23">
        <v>43</v>
      </c>
      <c r="Z1845" s="23">
        <v>52</v>
      </c>
      <c r="AA1845" s="23">
        <v>50</v>
      </c>
      <c r="AC1845" s="26" t="str">
        <f t="shared" si="56"/>
        <v>19º39'43''</v>
      </c>
      <c r="AD1845" s="26" t="str">
        <f t="shared" si="57"/>
        <v>43º52'50''</v>
      </c>
    </row>
    <row r="1846" spans="1:30" ht="18" customHeight="1">
      <c r="A1846">
        <v>6082</v>
      </c>
      <c r="B1846">
        <v>6082</v>
      </c>
      <c r="C1846" s="3">
        <v>41397</v>
      </c>
      <c r="D1846">
        <v>41442</v>
      </c>
      <c r="E1846" t="s">
        <v>1321</v>
      </c>
      <c r="F1846" t="s">
        <v>1322</v>
      </c>
      <c r="G1846" t="s">
        <v>9199</v>
      </c>
      <c r="H1846" s="23" t="s">
        <v>22124</v>
      </c>
      <c r="I1846" s="23">
        <v>41404</v>
      </c>
      <c r="J1846" t="s">
        <v>21616</v>
      </c>
      <c r="K1846" t="s">
        <v>21619</v>
      </c>
      <c r="L1846" t="s">
        <v>9201</v>
      </c>
      <c r="M1846" t="s">
        <v>21620</v>
      </c>
      <c r="N1846" s="23" t="s">
        <v>22125</v>
      </c>
      <c r="O1846" s="23" t="s">
        <v>6228</v>
      </c>
      <c r="P1846" s="23">
        <v>41404</v>
      </c>
      <c r="Q1846" s="37" t="s">
        <v>458</v>
      </c>
      <c r="R1846" s="23" t="s">
        <v>22126</v>
      </c>
      <c r="S1846" t="s">
        <v>21621</v>
      </c>
      <c r="T1846" t="s">
        <v>15024</v>
      </c>
      <c r="U1846" s="23" t="s">
        <v>16028</v>
      </c>
      <c r="V1846" s="237">
        <v>19</v>
      </c>
      <c r="W1846" s="23">
        <v>41</v>
      </c>
      <c r="X1846" s="23">
        <v>11</v>
      </c>
      <c r="Y1846" s="23">
        <v>43</v>
      </c>
      <c r="Z1846" s="23">
        <v>51</v>
      </c>
      <c r="AA1846" s="23">
        <v>23</v>
      </c>
      <c r="AC1846" s="26" t="str">
        <f t="shared" si="56"/>
        <v>19º41'11''</v>
      </c>
      <c r="AD1846" s="26" t="str">
        <f t="shared" si="57"/>
        <v>43º51'23''</v>
      </c>
    </row>
    <row r="1847" spans="1:30" ht="18" customHeight="1">
      <c r="A1847">
        <v>6083</v>
      </c>
      <c r="B1847">
        <v>6083</v>
      </c>
      <c r="C1847" s="3">
        <v>41397</v>
      </c>
      <c r="D1847">
        <v>41442</v>
      </c>
      <c r="E1847" t="s">
        <v>1321</v>
      </c>
      <c r="F1847" t="s">
        <v>1322</v>
      </c>
      <c r="G1847" t="s">
        <v>9199</v>
      </c>
      <c r="H1847" s="23" t="s">
        <v>22090</v>
      </c>
      <c r="I1847" s="23">
        <v>41401</v>
      </c>
      <c r="J1847" t="s">
        <v>21622</v>
      </c>
      <c r="K1847" t="s">
        <v>21623</v>
      </c>
      <c r="L1847" t="s">
        <v>9201</v>
      </c>
      <c r="M1847">
        <v>36881433</v>
      </c>
      <c r="N1847" s="23" t="s">
        <v>22127</v>
      </c>
      <c r="O1847" s="23" t="s">
        <v>9387</v>
      </c>
      <c r="P1847" s="23">
        <v>41404</v>
      </c>
      <c r="Q1847" s="37" t="s">
        <v>458</v>
      </c>
      <c r="R1847" s="23" t="s">
        <v>22091</v>
      </c>
      <c r="S1847" t="s">
        <v>21624</v>
      </c>
      <c r="T1847" t="s">
        <v>15024</v>
      </c>
      <c r="U1847" s="23" t="s">
        <v>22128</v>
      </c>
      <c r="V1847" s="237">
        <v>19</v>
      </c>
      <c r="W1847" s="23">
        <v>37</v>
      </c>
      <c r="X1847" s="23">
        <v>59</v>
      </c>
      <c r="Y1847" s="23">
        <v>43</v>
      </c>
      <c r="Z1847" s="23">
        <v>54</v>
      </c>
      <c r="AA1847" s="23">
        <v>8</v>
      </c>
      <c r="AC1847" s="26" t="str">
        <f t="shared" si="56"/>
        <v>19º37'59''</v>
      </c>
      <c r="AD1847" s="26" t="str">
        <f t="shared" si="57"/>
        <v>43º54'8''</v>
      </c>
    </row>
    <row r="1848" spans="1:30" ht="18" customHeight="1">
      <c r="A1848">
        <v>6084</v>
      </c>
      <c r="B1848">
        <v>6084</v>
      </c>
      <c r="C1848" s="3">
        <v>41397</v>
      </c>
      <c r="D1848">
        <v>41442</v>
      </c>
      <c r="E1848" t="s">
        <v>1385</v>
      </c>
      <c r="F1848" t="s">
        <v>1322</v>
      </c>
      <c r="G1848" t="s">
        <v>9199</v>
      </c>
      <c r="H1848" s="23" t="s">
        <v>458</v>
      </c>
      <c r="I1848" s="23">
        <v>41401</v>
      </c>
      <c r="J1848" t="s">
        <v>21625</v>
      </c>
      <c r="K1848" t="s">
        <v>21626</v>
      </c>
      <c r="L1848" t="s">
        <v>9201</v>
      </c>
      <c r="M1848" t="s">
        <v>21627</v>
      </c>
      <c r="N1848" s="23" t="s">
        <v>458</v>
      </c>
      <c r="O1848" s="23" t="s">
        <v>458</v>
      </c>
      <c r="P1848" s="23" t="s">
        <v>458</v>
      </c>
      <c r="Q1848" s="37" t="s">
        <v>458</v>
      </c>
      <c r="R1848" s="23" t="s">
        <v>458</v>
      </c>
      <c r="S1848" t="s">
        <v>21628</v>
      </c>
      <c r="T1848" t="s">
        <v>15024</v>
      </c>
      <c r="U1848" s="23" t="s">
        <v>458</v>
      </c>
      <c r="V1848" s="237" t="s">
        <v>458</v>
      </c>
      <c r="W1848" s="23" t="s">
        <v>458</v>
      </c>
      <c r="X1848" s="23" t="s">
        <v>458</v>
      </c>
      <c r="Y1848" s="23" t="s">
        <v>458</v>
      </c>
      <c r="Z1848" s="23" t="s">
        <v>458</v>
      </c>
      <c r="AA1848" s="23" t="s">
        <v>458</v>
      </c>
      <c r="AC1848" s="26" t="str">
        <f t="shared" si="56"/>
        <v>-º-'-''</v>
      </c>
      <c r="AD1848" s="26" t="str">
        <f t="shared" si="57"/>
        <v>-º-'-''</v>
      </c>
    </row>
    <row r="1849" spans="1:30" ht="18" customHeight="1">
      <c r="A1849">
        <v>6085</v>
      </c>
      <c r="B1849">
        <v>6085</v>
      </c>
      <c r="C1849" s="3">
        <v>41397</v>
      </c>
      <c r="D1849">
        <v>41442</v>
      </c>
      <c r="E1849" t="s">
        <v>1321</v>
      </c>
      <c r="F1849" t="s">
        <v>1322</v>
      </c>
      <c r="G1849" t="s">
        <v>9199</v>
      </c>
      <c r="H1849" s="23" t="s">
        <v>21910</v>
      </c>
      <c r="I1849" s="23">
        <v>41401</v>
      </c>
      <c r="J1849" t="s">
        <v>21629</v>
      </c>
      <c r="K1849" t="s">
        <v>21630</v>
      </c>
      <c r="L1849" t="s">
        <v>9201</v>
      </c>
      <c r="M1849" t="s">
        <v>21631</v>
      </c>
      <c r="N1849" s="23" t="s">
        <v>22092</v>
      </c>
      <c r="O1849" s="23" t="s">
        <v>21870</v>
      </c>
      <c r="P1849" s="23">
        <v>41404</v>
      </c>
      <c r="Q1849" s="37" t="s">
        <v>458</v>
      </c>
      <c r="R1849" s="23" t="s">
        <v>21911</v>
      </c>
      <c r="S1849" t="s">
        <v>21632</v>
      </c>
      <c r="T1849" t="s">
        <v>15024</v>
      </c>
      <c r="U1849" s="23" t="s">
        <v>21916</v>
      </c>
      <c r="V1849" s="237">
        <v>19</v>
      </c>
      <c r="W1849" s="23">
        <v>37</v>
      </c>
      <c r="X1849" s="23">
        <v>98</v>
      </c>
      <c r="Y1849" s="23">
        <v>43</v>
      </c>
      <c r="Z1849" s="23">
        <v>54</v>
      </c>
      <c r="AA1849" s="23">
        <v>13</v>
      </c>
      <c r="AC1849" s="26" t="str">
        <f t="shared" si="56"/>
        <v>19º37'98''</v>
      </c>
      <c r="AD1849" s="26" t="str">
        <f t="shared" si="57"/>
        <v>43º54'13''</v>
      </c>
    </row>
    <row r="1850" spans="1:30" ht="18" customHeight="1">
      <c r="A1850">
        <v>6086</v>
      </c>
      <c r="B1850">
        <v>6086</v>
      </c>
      <c r="C1850" s="3">
        <v>41397</v>
      </c>
      <c r="D1850">
        <v>41442</v>
      </c>
      <c r="E1850" t="s">
        <v>1321</v>
      </c>
      <c r="F1850" t="s">
        <v>1322</v>
      </c>
      <c r="G1850" t="s">
        <v>9199</v>
      </c>
      <c r="H1850" s="23" t="s">
        <v>21912</v>
      </c>
      <c r="I1850" s="23">
        <v>41401</v>
      </c>
      <c r="J1850" t="s">
        <v>21633</v>
      </c>
      <c r="K1850" t="s">
        <v>21634</v>
      </c>
      <c r="L1850" t="s">
        <v>9201</v>
      </c>
      <c r="M1850" t="s">
        <v>21635</v>
      </c>
      <c r="N1850" s="23" t="s">
        <v>21913</v>
      </c>
      <c r="O1850" s="23" t="s">
        <v>21914</v>
      </c>
      <c r="P1850" s="23">
        <v>41402</v>
      </c>
      <c r="Q1850" s="37" t="s">
        <v>458</v>
      </c>
      <c r="R1850" s="23" t="s">
        <v>21915</v>
      </c>
      <c r="S1850" t="s">
        <v>19950</v>
      </c>
      <c r="T1850" t="s">
        <v>15024</v>
      </c>
      <c r="U1850" s="23" t="s">
        <v>21916</v>
      </c>
      <c r="V1850" s="237">
        <v>19</v>
      </c>
      <c r="W1850" s="23">
        <v>38</v>
      </c>
      <c r="X1850" s="23">
        <v>72</v>
      </c>
      <c r="Y1850" s="23">
        <v>43</v>
      </c>
      <c r="Z1850" s="23">
        <v>54</v>
      </c>
      <c r="AA1850" s="23">
        <v>63</v>
      </c>
      <c r="AC1850" s="26" t="str">
        <f t="shared" si="56"/>
        <v>19º38'72''</v>
      </c>
      <c r="AD1850" s="26" t="str">
        <f t="shared" si="57"/>
        <v>43º54'63''</v>
      </c>
    </row>
    <row r="1851" spans="1:30" ht="18" customHeight="1">
      <c r="A1851">
        <v>6087</v>
      </c>
      <c r="B1851">
        <v>6087</v>
      </c>
      <c r="C1851" s="3">
        <v>41397</v>
      </c>
      <c r="D1851">
        <v>41442</v>
      </c>
      <c r="E1851" t="s">
        <v>1385</v>
      </c>
      <c r="F1851" t="s">
        <v>1322</v>
      </c>
      <c r="G1851" t="s">
        <v>9199</v>
      </c>
      <c r="H1851" s="23" t="s">
        <v>458</v>
      </c>
      <c r="I1851" s="23">
        <v>41401</v>
      </c>
      <c r="J1851" t="s">
        <v>21636</v>
      </c>
      <c r="K1851" t="s">
        <v>21637</v>
      </c>
      <c r="L1851" t="s">
        <v>9201</v>
      </c>
      <c r="M1851" t="s">
        <v>21635</v>
      </c>
      <c r="N1851" s="23" t="s">
        <v>458</v>
      </c>
      <c r="O1851" s="23" t="s">
        <v>458</v>
      </c>
      <c r="P1851" s="23" t="s">
        <v>458</v>
      </c>
      <c r="Q1851" s="37" t="s">
        <v>458</v>
      </c>
      <c r="R1851" s="23" t="s">
        <v>458</v>
      </c>
      <c r="S1851" t="s">
        <v>21638</v>
      </c>
      <c r="T1851" t="s">
        <v>15024</v>
      </c>
      <c r="U1851" s="23" t="s">
        <v>458</v>
      </c>
      <c r="V1851" s="237" t="s">
        <v>458</v>
      </c>
      <c r="W1851" s="23" t="s">
        <v>458</v>
      </c>
      <c r="X1851" s="23" t="s">
        <v>458</v>
      </c>
      <c r="Y1851" s="23" t="s">
        <v>458</v>
      </c>
      <c r="Z1851" s="23" t="s">
        <v>458</v>
      </c>
      <c r="AA1851" s="23" t="s">
        <v>458</v>
      </c>
      <c r="AC1851" s="26" t="str">
        <f t="shared" si="56"/>
        <v>-º-'-''</v>
      </c>
      <c r="AD1851" s="26" t="str">
        <f t="shared" si="57"/>
        <v>-º-'-''</v>
      </c>
    </row>
    <row r="1852" spans="1:30" ht="18" customHeight="1">
      <c r="A1852">
        <v>6088</v>
      </c>
      <c r="B1852">
        <v>6088</v>
      </c>
      <c r="C1852" s="3">
        <v>41397</v>
      </c>
      <c r="D1852">
        <v>41442</v>
      </c>
      <c r="E1852" t="s">
        <v>1385</v>
      </c>
      <c r="F1852" t="s">
        <v>1322</v>
      </c>
      <c r="G1852" t="s">
        <v>9199</v>
      </c>
      <c r="H1852" s="23" t="s">
        <v>22093</v>
      </c>
      <c r="I1852" s="23">
        <v>41401</v>
      </c>
      <c r="J1852" t="s">
        <v>21639</v>
      </c>
      <c r="K1852" t="s">
        <v>21640</v>
      </c>
      <c r="L1852" t="s">
        <v>9201</v>
      </c>
      <c r="M1852" t="s">
        <v>21641</v>
      </c>
      <c r="N1852" s="23" t="s">
        <v>22129</v>
      </c>
      <c r="O1852" s="23" t="s">
        <v>22130</v>
      </c>
      <c r="P1852" s="23" t="s">
        <v>458</v>
      </c>
      <c r="Q1852" s="37" t="s">
        <v>458</v>
      </c>
      <c r="R1852" s="23" t="s">
        <v>22094</v>
      </c>
      <c r="S1852" t="s">
        <v>21642</v>
      </c>
      <c r="T1852" t="s">
        <v>15024</v>
      </c>
      <c r="U1852" s="23" t="s">
        <v>15312</v>
      </c>
      <c r="V1852" s="237">
        <v>19</v>
      </c>
      <c r="W1852" s="23">
        <v>37</v>
      </c>
      <c r="X1852" s="23">
        <v>47</v>
      </c>
      <c r="Y1852" s="23">
        <v>43</v>
      </c>
      <c r="Z1852" s="23">
        <v>53</v>
      </c>
      <c r="AA1852" s="23">
        <v>90</v>
      </c>
      <c r="AC1852" s="26" t="str">
        <f t="shared" si="56"/>
        <v>19º37'47''</v>
      </c>
      <c r="AD1852" s="26" t="str">
        <f t="shared" si="57"/>
        <v>43º53'90''</v>
      </c>
    </row>
    <row r="1853" spans="1:30" ht="18" customHeight="1">
      <c r="A1853">
        <v>6107</v>
      </c>
      <c r="B1853">
        <v>6107</v>
      </c>
      <c r="C1853" s="3">
        <v>41397</v>
      </c>
      <c r="D1853">
        <v>41442</v>
      </c>
      <c r="E1853" t="s">
        <v>1385</v>
      </c>
      <c r="F1853" t="s">
        <v>1322</v>
      </c>
      <c r="G1853" t="s">
        <v>8423</v>
      </c>
      <c r="H1853" s="23" t="s">
        <v>458</v>
      </c>
      <c r="I1853" s="23">
        <v>41407</v>
      </c>
      <c r="J1853" t="s">
        <v>21643</v>
      </c>
      <c r="K1853" t="s">
        <v>21644</v>
      </c>
      <c r="L1853" t="s">
        <v>8426</v>
      </c>
      <c r="M1853" t="s">
        <v>21645</v>
      </c>
      <c r="N1853" s="23" t="s">
        <v>458</v>
      </c>
      <c r="O1853" s="23" t="s">
        <v>458</v>
      </c>
      <c r="P1853" s="23" t="s">
        <v>458</v>
      </c>
      <c r="Q1853" s="37" t="s">
        <v>458</v>
      </c>
      <c r="R1853" s="23" t="s">
        <v>458</v>
      </c>
      <c r="S1853" t="s">
        <v>21646</v>
      </c>
      <c r="T1853" t="s">
        <v>15024</v>
      </c>
      <c r="U1853" s="23" t="s">
        <v>458</v>
      </c>
      <c r="V1853" s="237" t="s">
        <v>458</v>
      </c>
      <c r="W1853" s="23" t="s">
        <v>458</v>
      </c>
      <c r="X1853" s="23" t="s">
        <v>458</v>
      </c>
      <c r="Y1853" s="23" t="s">
        <v>458</v>
      </c>
      <c r="Z1853" s="23" t="s">
        <v>458</v>
      </c>
      <c r="AA1853" s="23" t="s">
        <v>458</v>
      </c>
      <c r="AC1853" s="26" t="str">
        <f t="shared" si="56"/>
        <v>-º-'-''</v>
      </c>
      <c r="AD1853" s="26" t="str">
        <f t="shared" si="57"/>
        <v>-º-'-''</v>
      </c>
    </row>
    <row r="1854" spans="1:30" ht="18" customHeight="1">
      <c r="A1854">
        <v>6109</v>
      </c>
      <c r="B1854">
        <v>6109</v>
      </c>
      <c r="C1854" s="3">
        <v>41397</v>
      </c>
      <c r="D1854">
        <v>41442</v>
      </c>
      <c r="E1854" t="s">
        <v>1385</v>
      </c>
      <c r="F1854" t="s">
        <v>1322</v>
      </c>
      <c r="G1854" t="s">
        <v>8423</v>
      </c>
      <c r="H1854" s="23" t="s">
        <v>458</v>
      </c>
      <c r="I1854" s="23">
        <v>41407</v>
      </c>
      <c r="J1854" t="s">
        <v>21647</v>
      </c>
      <c r="K1854" t="s">
        <v>21648</v>
      </c>
      <c r="L1854" t="s">
        <v>8426</v>
      </c>
      <c r="M1854" t="s">
        <v>21645</v>
      </c>
      <c r="N1854" s="23" t="s">
        <v>458</v>
      </c>
      <c r="O1854" s="23" t="s">
        <v>458</v>
      </c>
      <c r="P1854" s="23" t="s">
        <v>458</v>
      </c>
      <c r="Q1854" s="37" t="s">
        <v>458</v>
      </c>
      <c r="R1854" s="23" t="s">
        <v>458</v>
      </c>
      <c r="S1854" t="s">
        <v>21649</v>
      </c>
      <c r="T1854" t="s">
        <v>15024</v>
      </c>
      <c r="U1854" s="23" t="s">
        <v>458</v>
      </c>
      <c r="V1854" s="237" t="s">
        <v>458</v>
      </c>
      <c r="W1854" s="23" t="s">
        <v>458</v>
      </c>
      <c r="X1854" s="23" t="s">
        <v>458</v>
      </c>
      <c r="Y1854" s="23" t="s">
        <v>458</v>
      </c>
      <c r="Z1854" s="23" t="s">
        <v>458</v>
      </c>
      <c r="AA1854" s="23" t="s">
        <v>458</v>
      </c>
      <c r="AC1854" s="26" t="str">
        <f t="shared" si="56"/>
        <v>-º-'-''</v>
      </c>
      <c r="AD1854" s="26" t="str">
        <f t="shared" si="57"/>
        <v>-º-'-''</v>
      </c>
    </row>
    <row r="1855" spans="1:30" ht="18" customHeight="1">
      <c r="A1855">
        <v>6110</v>
      </c>
      <c r="B1855">
        <v>6110</v>
      </c>
      <c r="C1855" s="3">
        <v>41397</v>
      </c>
      <c r="D1855">
        <v>41442</v>
      </c>
      <c r="E1855" t="s">
        <v>1385</v>
      </c>
      <c r="F1855" t="s">
        <v>1322</v>
      </c>
      <c r="G1855" t="s">
        <v>8423</v>
      </c>
      <c r="H1855" s="23" t="s">
        <v>458</v>
      </c>
      <c r="I1855" s="23">
        <v>41407</v>
      </c>
      <c r="J1855" t="s">
        <v>21650</v>
      </c>
      <c r="K1855" t="s">
        <v>21651</v>
      </c>
      <c r="L1855" t="s">
        <v>8426</v>
      </c>
      <c r="M1855" t="s">
        <v>21652</v>
      </c>
      <c r="N1855" s="23" t="s">
        <v>458</v>
      </c>
      <c r="O1855" s="23" t="s">
        <v>458</v>
      </c>
      <c r="P1855" s="23" t="s">
        <v>458</v>
      </c>
      <c r="Q1855" s="37" t="s">
        <v>458</v>
      </c>
      <c r="R1855" s="23" t="s">
        <v>458</v>
      </c>
      <c r="S1855" t="s">
        <v>21653</v>
      </c>
      <c r="T1855" t="s">
        <v>15024</v>
      </c>
      <c r="U1855" s="23" t="s">
        <v>458</v>
      </c>
      <c r="V1855" s="237" t="s">
        <v>458</v>
      </c>
      <c r="W1855" s="23" t="s">
        <v>458</v>
      </c>
      <c r="X1855" s="23" t="s">
        <v>458</v>
      </c>
      <c r="Y1855" s="23" t="s">
        <v>458</v>
      </c>
      <c r="Z1855" s="23" t="s">
        <v>458</v>
      </c>
      <c r="AA1855" s="23" t="s">
        <v>458</v>
      </c>
      <c r="AC1855" s="26" t="str">
        <f t="shared" si="56"/>
        <v>-º-'-''</v>
      </c>
      <c r="AD1855" s="26" t="str">
        <f t="shared" si="57"/>
        <v>-º-'-''</v>
      </c>
    </row>
    <row r="1856" spans="1:30" ht="18" customHeight="1">
      <c r="A1856">
        <v>6111</v>
      </c>
      <c r="B1856">
        <v>6111</v>
      </c>
      <c r="C1856" s="3">
        <v>41397</v>
      </c>
      <c r="D1856">
        <v>41442</v>
      </c>
      <c r="E1856" t="s">
        <v>1385</v>
      </c>
      <c r="F1856" t="s">
        <v>1322</v>
      </c>
      <c r="G1856" t="s">
        <v>8423</v>
      </c>
      <c r="H1856" s="23" t="s">
        <v>458</v>
      </c>
      <c r="I1856" s="23">
        <v>41407</v>
      </c>
      <c r="J1856" t="s">
        <v>21654</v>
      </c>
      <c r="K1856" t="s">
        <v>21655</v>
      </c>
      <c r="L1856" t="s">
        <v>8426</v>
      </c>
      <c r="M1856" t="s">
        <v>21656</v>
      </c>
      <c r="N1856" s="23" t="s">
        <v>458</v>
      </c>
      <c r="O1856" s="23" t="s">
        <v>458</v>
      </c>
      <c r="P1856" s="23" t="s">
        <v>458</v>
      </c>
      <c r="Q1856" s="37" t="s">
        <v>458</v>
      </c>
      <c r="R1856" s="23" t="s">
        <v>458</v>
      </c>
      <c r="S1856" t="s">
        <v>21657</v>
      </c>
      <c r="T1856" t="s">
        <v>15024</v>
      </c>
      <c r="U1856" s="23" t="s">
        <v>458</v>
      </c>
      <c r="V1856" s="237" t="s">
        <v>458</v>
      </c>
      <c r="W1856" s="23" t="s">
        <v>458</v>
      </c>
      <c r="X1856" s="23" t="s">
        <v>458</v>
      </c>
      <c r="Y1856" s="23" t="s">
        <v>458</v>
      </c>
      <c r="Z1856" s="23" t="s">
        <v>458</v>
      </c>
      <c r="AA1856" s="23" t="s">
        <v>458</v>
      </c>
      <c r="AC1856" s="26" t="str">
        <f t="shared" si="56"/>
        <v>-º-'-''</v>
      </c>
      <c r="AD1856" s="26" t="str">
        <f t="shared" si="57"/>
        <v>-º-'-''</v>
      </c>
    </row>
    <row r="1857" spans="1:30" ht="18" customHeight="1">
      <c r="A1857">
        <v>6114</v>
      </c>
      <c r="B1857">
        <v>6114</v>
      </c>
      <c r="C1857" s="3">
        <v>41397</v>
      </c>
      <c r="D1857">
        <v>41442</v>
      </c>
      <c r="E1857" t="s">
        <v>1385</v>
      </c>
      <c r="F1857" t="s">
        <v>1322</v>
      </c>
      <c r="G1857" t="s">
        <v>14010</v>
      </c>
      <c r="H1857" s="23" t="s">
        <v>458</v>
      </c>
      <c r="I1857" s="23">
        <v>41404</v>
      </c>
      <c r="J1857" t="s">
        <v>21658</v>
      </c>
      <c r="K1857" t="s">
        <v>21659</v>
      </c>
      <c r="L1857" t="s">
        <v>21660</v>
      </c>
      <c r="M1857" t="s">
        <v>21661</v>
      </c>
      <c r="N1857" s="23" t="s">
        <v>458</v>
      </c>
      <c r="O1857" s="23" t="s">
        <v>458</v>
      </c>
      <c r="P1857" s="23" t="s">
        <v>458</v>
      </c>
      <c r="Q1857" s="37" t="s">
        <v>458</v>
      </c>
      <c r="R1857" s="23" t="s">
        <v>458</v>
      </c>
      <c r="S1857" t="s">
        <v>21662</v>
      </c>
      <c r="T1857" t="s">
        <v>15024</v>
      </c>
      <c r="U1857" s="23" t="s">
        <v>458</v>
      </c>
      <c r="V1857" s="237" t="s">
        <v>458</v>
      </c>
      <c r="W1857" s="23" t="s">
        <v>458</v>
      </c>
      <c r="X1857" s="23" t="s">
        <v>458</v>
      </c>
      <c r="Y1857" s="23" t="s">
        <v>458</v>
      </c>
      <c r="Z1857" s="23" t="s">
        <v>458</v>
      </c>
      <c r="AA1857" s="23" t="s">
        <v>458</v>
      </c>
      <c r="AC1857" s="26" t="str">
        <f t="shared" si="56"/>
        <v>-º-'-''</v>
      </c>
      <c r="AD1857" s="26" t="str">
        <f t="shared" si="57"/>
        <v>-º-'-''</v>
      </c>
    </row>
    <row r="1858" spans="1:30" ht="18" customHeight="1">
      <c r="A1858">
        <v>6115</v>
      </c>
      <c r="B1858">
        <v>6115</v>
      </c>
      <c r="C1858" s="3">
        <v>41397</v>
      </c>
      <c r="D1858">
        <v>41442</v>
      </c>
      <c r="E1858" t="s">
        <v>1385</v>
      </c>
      <c r="F1858" t="s">
        <v>1322</v>
      </c>
      <c r="G1858" t="s">
        <v>14010</v>
      </c>
      <c r="H1858" s="23" t="s">
        <v>458</v>
      </c>
      <c r="I1858" s="23">
        <v>41404</v>
      </c>
      <c r="J1858" t="s">
        <v>21663</v>
      </c>
      <c r="K1858" t="s">
        <v>21664</v>
      </c>
      <c r="L1858" t="s">
        <v>21660</v>
      </c>
      <c r="M1858" t="s">
        <v>21665</v>
      </c>
      <c r="N1858" s="23" t="s">
        <v>458</v>
      </c>
      <c r="O1858" s="23" t="s">
        <v>458</v>
      </c>
      <c r="P1858" s="23" t="s">
        <v>458</v>
      </c>
      <c r="Q1858" s="37" t="s">
        <v>458</v>
      </c>
      <c r="R1858" s="23" t="s">
        <v>458</v>
      </c>
      <c r="S1858" t="s">
        <v>20232</v>
      </c>
      <c r="T1858" t="s">
        <v>15024</v>
      </c>
      <c r="U1858" s="23" t="s">
        <v>458</v>
      </c>
      <c r="V1858" s="237" t="s">
        <v>458</v>
      </c>
      <c r="W1858" s="23" t="s">
        <v>458</v>
      </c>
      <c r="X1858" s="23" t="s">
        <v>458</v>
      </c>
      <c r="Y1858" s="23" t="s">
        <v>458</v>
      </c>
      <c r="Z1858" s="23" t="s">
        <v>458</v>
      </c>
      <c r="AA1858" s="23" t="s">
        <v>458</v>
      </c>
      <c r="AC1858" s="26" t="str">
        <f t="shared" si="56"/>
        <v>-º-'-''</v>
      </c>
      <c r="AD1858" s="26" t="str">
        <f t="shared" si="57"/>
        <v>-º-'-''</v>
      </c>
    </row>
    <row r="1859" spans="1:30" ht="18" customHeight="1">
      <c r="A1859">
        <v>6116</v>
      </c>
      <c r="B1859">
        <v>6116</v>
      </c>
      <c r="C1859" s="3">
        <v>41397</v>
      </c>
      <c r="D1859">
        <v>41442</v>
      </c>
      <c r="E1859" t="s">
        <v>1469</v>
      </c>
      <c r="F1859" t="s">
        <v>1322</v>
      </c>
      <c r="G1859" t="s">
        <v>14010</v>
      </c>
      <c r="H1859" s="23" t="s">
        <v>458</v>
      </c>
      <c r="I1859" s="23" t="s">
        <v>458</v>
      </c>
      <c r="J1859" t="s">
        <v>21666</v>
      </c>
      <c r="K1859" t="s">
        <v>21667</v>
      </c>
      <c r="L1859" t="s">
        <v>21660</v>
      </c>
      <c r="M1859" t="s">
        <v>21668</v>
      </c>
      <c r="N1859" s="23" t="s">
        <v>458</v>
      </c>
      <c r="O1859" s="23" t="s">
        <v>458</v>
      </c>
      <c r="P1859" s="23" t="s">
        <v>458</v>
      </c>
      <c r="Q1859" s="37" t="s">
        <v>458</v>
      </c>
      <c r="R1859" s="23" t="s">
        <v>458</v>
      </c>
      <c r="S1859" t="s">
        <v>20234</v>
      </c>
      <c r="T1859" t="s">
        <v>15024</v>
      </c>
      <c r="U1859" s="23" t="s">
        <v>458</v>
      </c>
      <c r="V1859" s="237" t="s">
        <v>458</v>
      </c>
      <c r="W1859" s="23" t="s">
        <v>458</v>
      </c>
      <c r="X1859" s="23" t="s">
        <v>458</v>
      </c>
      <c r="Y1859" s="23" t="s">
        <v>458</v>
      </c>
      <c r="Z1859" s="23" t="s">
        <v>458</v>
      </c>
      <c r="AA1859" s="23" t="s">
        <v>458</v>
      </c>
      <c r="AC1859" s="26" t="str">
        <f t="shared" si="56"/>
        <v>-º-'-''</v>
      </c>
      <c r="AD1859" s="26" t="str">
        <f t="shared" si="57"/>
        <v>-º-'-''</v>
      </c>
    </row>
    <row r="1860" spans="1:30" ht="18" customHeight="1">
      <c r="A1860">
        <v>6117</v>
      </c>
      <c r="B1860">
        <v>6117</v>
      </c>
      <c r="C1860" s="3">
        <v>41397</v>
      </c>
      <c r="D1860">
        <v>41442</v>
      </c>
      <c r="E1860" t="s">
        <v>1385</v>
      </c>
      <c r="F1860" t="s">
        <v>1322</v>
      </c>
      <c r="G1860" t="s">
        <v>14010</v>
      </c>
      <c r="H1860" s="23" t="s">
        <v>458</v>
      </c>
      <c r="I1860" s="23">
        <v>41404</v>
      </c>
      <c r="J1860" t="s">
        <v>21669</v>
      </c>
      <c r="K1860" t="s">
        <v>21670</v>
      </c>
      <c r="L1860" t="s">
        <v>21660</v>
      </c>
      <c r="M1860" t="s">
        <v>21671</v>
      </c>
      <c r="N1860" s="23" t="s">
        <v>458</v>
      </c>
      <c r="O1860" s="23" t="s">
        <v>458</v>
      </c>
      <c r="P1860" s="23" t="s">
        <v>458</v>
      </c>
      <c r="Q1860" s="37" t="s">
        <v>458</v>
      </c>
      <c r="R1860" s="23" t="s">
        <v>458</v>
      </c>
      <c r="S1860" t="s">
        <v>21672</v>
      </c>
      <c r="T1860" t="s">
        <v>15024</v>
      </c>
      <c r="U1860" s="23" t="s">
        <v>458</v>
      </c>
      <c r="V1860" s="237" t="s">
        <v>458</v>
      </c>
      <c r="W1860" s="23" t="s">
        <v>458</v>
      </c>
      <c r="X1860" s="23" t="s">
        <v>458</v>
      </c>
      <c r="Y1860" s="23" t="s">
        <v>458</v>
      </c>
      <c r="Z1860" s="23" t="s">
        <v>458</v>
      </c>
      <c r="AA1860" s="23" t="s">
        <v>458</v>
      </c>
      <c r="AC1860" s="26" t="str">
        <f t="shared" si="56"/>
        <v>-º-'-''</v>
      </c>
      <c r="AD1860" s="26" t="str">
        <f t="shared" si="57"/>
        <v>-º-'-''</v>
      </c>
    </row>
    <row r="1861" spans="1:30" ht="18" customHeight="1">
      <c r="A1861">
        <v>6118</v>
      </c>
      <c r="B1861">
        <v>6118</v>
      </c>
      <c r="C1861" s="3">
        <v>41397</v>
      </c>
      <c r="D1861">
        <v>41442</v>
      </c>
      <c r="E1861" t="s">
        <v>1385</v>
      </c>
      <c r="F1861" t="s">
        <v>1322</v>
      </c>
      <c r="G1861" t="s">
        <v>14010</v>
      </c>
      <c r="H1861" s="23" t="s">
        <v>458</v>
      </c>
      <c r="I1861" s="23">
        <v>41404</v>
      </c>
      <c r="J1861" t="s">
        <v>21673</v>
      </c>
      <c r="K1861" t="s">
        <v>21674</v>
      </c>
      <c r="L1861" t="s">
        <v>21660</v>
      </c>
      <c r="M1861" t="s">
        <v>21675</v>
      </c>
      <c r="N1861" s="23" t="s">
        <v>458</v>
      </c>
      <c r="O1861" s="23" t="s">
        <v>458</v>
      </c>
      <c r="P1861" s="23" t="s">
        <v>458</v>
      </c>
      <c r="Q1861" s="37" t="s">
        <v>458</v>
      </c>
      <c r="R1861" s="23" t="s">
        <v>458</v>
      </c>
      <c r="S1861" t="s">
        <v>21676</v>
      </c>
      <c r="T1861" t="s">
        <v>15024</v>
      </c>
      <c r="U1861" s="23" t="s">
        <v>458</v>
      </c>
      <c r="V1861" s="237" t="s">
        <v>458</v>
      </c>
      <c r="W1861" s="23" t="s">
        <v>458</v>
      </c>
      <c r="X1861" s="23" t="s">
        <v>458</v>
      </c>
      <c r="Y1861" s="23" t="s">
        <v>458</v>
      </c>
      <c r="Z1861" s="23" t="s">
        <v>458</v>
      </c>
      <c r="AA1861" s="23" t="s">
        <v>458</v>
      </c>
      <c r="AC1861" s="26" t="str">
        <f t="shared" si="56"/>
        <v>-º-'-''</v>
      </c>
      <c r="AD1861" s="26" t="str">
        <f t="shared" si="57"/>
        <v>-º-'-''</v>
      </c>
    </row>
    <row r="1862" spans="1:30" ht="18" customHeight="1">
      <c r="A1862">
        <v>6119</v>
      </c>
      <c r="B1862">
        <v>6119</v>
      </c>
      <c r="C1862" s="3">
        <v>41397</v>
      </c>
      <c r="D1862">
        <v>41442</v>
      </c>
      <c r="E1862" t="s">
        <v>1385</v>
      </c>
      <c r="F1862" t="s">
        <v>1322</v>
      </c>
      <c r="G1862" t="s">
        <v>14010</v>
      </c>
      <c r="H1862" s="23" t="s">
        <v>458</v>
      </c>
      <c r="I1862" s="23">
        <v>41404</v>
      </c>
      <c r="J1862" t="s">
        <v>21677</v>
      </c>
      <c r="K1862" t="s">
        <v>21678</v>
      </c>
      <c r="L1862" t="s">
        <v>21660</v>
      </c>
      <c r="M1862" t="s">
        <v>21679</v>
      </c>
      <c r="N1862" s="23" t="s">
        <v>458</v>
      </c>
      <c r="O1862" s="23" t="s">
        <v>458</v>
      </c>
      <c r="P1862" s="23" t="s">
        <v>458</v>
      </c>
      <c r="Q1862" s="37" t="s">
        <v>458</v>
      </c>
      <c r="R1862" s="23" t="s">
        <v>458</v>
      </c>
      <c r="S1862" t="s">
        <v>21680</v>
      </c>
      <c r="T1862" t="s">
        <v>15024</v>
      </c>
      <c r="U1862" s="23" t="s">
        <v>458</v>
      </c>
      <c r="V1862" s="237" t="s">
        <v>458</v>
      </c>
      <c r="W1862" s="23" t="s">
        <v>458</v>
      </c>
      <c r="X1862" s="23" t="s">
        <v>458</v>
      </c>
      <c r="Y1862" s="23" t="s">
        <v>458</v>
      </c>
      <c r="Z1862" s="23" t="s">
        <v>458</v>
      </c>
      <c r="AA1862" s="23" t="s">
        <v>458</v>
      </c>
      <c r="AC1862" s="26" t="str">
        <f t="shared" si="56"/>
        <v>-º-'-''</v>
      </c>
      <c r="AD1862" s="26" t="str">
        <f t="shared" si="57"/>
        <v>-º-'-''</v>
      </c>
    </row>
    <row r="1863" spans="1:30" ht="18" customHeight="1">
      <c r="A1863">
        <v>6120</v>
      </c>
      <c r="B1863">
        <v>6120</v>
      </c>
      <c r="C1863" s="3">
        <v>41397</v>
      </c>
      <c r="D1863">
        <v>41442</v>
      </c>
      <c r="E1863" t="s">
        <v>1385</v>
      </c>
      <c r="F1863" t="s">
        <v>1322</v>
      </c>
      <c r="G1863" t="s">
        <v>14010</v>
      </c>
      <c r="H1863" s="23" t="s">
        <v>458</v>
      </c>
      <c r="I1863" s="23">
        <v>41404</v>
      </c>
      <c r="J1863" t="s">
        <v>21681</v>
      </c>
      <c r="K1863" t="s">
        <v>21682</v>
      </c>
      <c r="L1863" t="s">
        <v>21660</v>
      </c>
      <c r="M1863" t="s">
        <v>21683</v>
      </c>
      <c r="N1863" s="23" t="s">
        <v>458</v>
      </c>
      <c r="O1863" s="23" t="s">
        <v>458</v>
      </c>
      <c r="P1863" s="23" t="s">
        <v>458</v>
      </c>
      <c r="Q1863" s="37" t="s">
        <v>458</v>
      </c>
      <c r="R1863" s="23" t="s">
        <v>458</v>
      </c>
      <c r="S1863" t="s">
        <v>20242</v>
      </c>
      <c r="T1863" t="s">
        <v>15024</v>
      </c>
      <c r="U1863" s="23" t="s">
        <v>458</v>
      </c>
      <c r="V1863" s="237" t="s">
        <v>458</v>
      </c>
      <c r="W1863" s="23" t="s">
        <v>458</v>
      </c>
      <c r="X1863" s="23" t="s">
        <v>458</v>
      </c>
      <c r="Y1863" s="23" t="s">
        <v>458</v>
      </c>
      <c r="Z1863" s="23" t="s">
        <v>458</v>
      </c>
      <c r="AA1863" s="23" t="s">
        <v>458</v>
      </c>
      <c r="AC1863" s="26" t="str">
        <f t="shared" si="56"/>
        <v>-º-'-''</v>
      </c>
      <c r="AD1863" s="26" t="str">
        <f t="shared" si="57"/>
        <v>-º-'-''</v>
      </c>
    </row>
    <row r="1864" spans="1:30" ht="18" customHeight="1">
      <c r="A1864">
        <v>6121</v>
      </c>
      <c r="B1864">
        <v>6121</v>
      </c>
      <c r="C1864" s="3">
        <v>41397</v>
      </c>
      <c r="D1864">
        <v>41442</v>
      </c>
      <c r="E1864" t="s">
        <v>1385</v>
      </c>
      <c r="F1864" t="s">
        <v>1322</v>
      </c>
      <c r="G1864" t="s">
        <v>14010</v>
      </c>
      <c r="H1864" s="23" t="s">
        <v>458</v>
      </c>
      <c r="I1864" s="23">
        <v>41404</v>
      </c>
      <c r="J1864" t="s">
        <v>21684</v>
      </c>
      <c r="K1864" t="s">
        <v>21685</v>
      </c>
      <c r="L1864" t="s">
        <v>21660</v>
      </c>
      <c r="M1864" t="s">
        <v>21686</v>
      </c>
      <c r="N1864" s="23" t="s">
        <v>458</v>
      </c>
      <c r="O1864" s="23" t="s">
        <v>458</v>
      </c>
      <c r="P1864" s="23" t="s">
        <v>458</v>
      </c>
      <c r="Q1864" s="37" t="s">
        <v>458</v>
      </c>
      <c r="R1864" s="23" t="s">
        <v>458</v>
      </c>
      <c r="S1864" t="s">
        <v>21687</v>
      </c>
      <c r="T1864" t="s">
        <v>15024</v>
      </c>
      <c r="U1864" s="23" t="s">
        <v>458</v>
      </c>
      <c r="V1864" s="237" t="s">
        <v>458</v>
      </c>
      <c r="W1864" s="23" t="s">
        <v>458</v>
      </c>
      <c r="X1864" s="23" t="s">
        <v>458</v>
      </c>
      <c r="Y1864" s="23" t="s">
        <v>458</v>
      </c>
      <c r="Z1864" s="23" t="s">
        <v>458</v>
      </c>
      <c r="AA1864" s="23" t="s">
        <v>458</v>
      </c>
      <c r="AC1864" s="26" t="str">
        <f t="shared" si="56"/>
        <v>-º-'-''</v>
      </c>
      <c r="AD1864" s="26" t="str">
        <f t="shared" si="57"/>
        <v>-º-'-''</v>
      </c>
    </row>
    <row r="1865" spans="1:30" ht="18" customHeight="1">
      <c r="A1865">
        <v>6122</v>
      </c>
      <c r="B1865">
        <v>6122</v>
      </c>
      <c r="C1865" s="3">
        <v>41397</v>
      </c>
      <c r="D1865">
        <v>41442</v>
      </c>
      <c r="E1865" t="s">
        <v>1385</v>
      </c>
      <c r="F1865" t="s">
        <v>1322</v>
      </c>
      <c r="G1865" t="s">
        <v>14010</v>
      </c>
      <c r="H1865" s="23" t="s">
        <v>458</v>
      </c>
      <c r="I1865" s="23">
        <v>41404</v>
      </c>
      <c r="J1865" t="s">
        <v>21688</v>
      </c>
      <c r="K1865" t="s">
        <v>21689</v>
      </c>
      <c r="L1865" t="s">
        <v>21660</v>
      </c>
      <c r="M1865" t="s">
        <v>21690</v>
      </c>
      <c r="N1865" s="23" t="s">
        <v>458</v>
      </c>
      <c r="O1865" s="23" t="s">
        <v>458</v>
      </c>
      <c r="P1865" s="23" t="s">
        <v>458</v>
      </c>
      <c r="Q1865" s="37" t="s">
        <v>458</v>
      </c>
      <c r="R1865" s="23" t="s">
        <v>458</v>
      </c>
      <c r="S1865" t="s">
        <v>20246</v>
      </c>
      <c r="T1865" t="s">
        <v>15024</v>
      </c>
      <c r="U1865" s="23" t="s">
        <v>458</v>
      </c>
      <c r="V1865" s="237" t="s">
        <v>458</v>
      </c>
      <c r="W1865" s="23" t="s">
        <v>458</v>
      </c>
      <c r="X1865" s="23" t="s">
        <v>458</v>
      </c>
      <c r="Y1865" s="23" t="s">
        <v>458</v>
      </c>
      <c r="Z1865" s="23" t="s">
        <v>458</v>
      </c>
      <c r="AA1865" s="23" t="s">
        <v>458</v>
      </c>
      <c r="AC1865" s="26" t="str">
        <f t="shared" si="56"/>
        <v>-º-'-''</v>
      </c>
      <c r="AD1865" s="26" t="str">
        <f t="shared" si="57"/>
        <v>-º-'-''</v>
      </c>
    </row>
    <row r="1866" spans="1:30" ht="18" customHeight="1">
      <c r="A1866">
        <v>6138</v>
      </c>
      <c r="B1866">
        <v>6138</v>
      </c>
      <c r="C1866" s="3">
        <v>41397</v>
      </c>
      <c r="D1866">
        <v>41442</v>
      </c>
      <c r="E1866" t="s">
        <v>1385</v>
      </c>
      <c r="F1866" t="s">
        <v>1322</v>
      </c>
      <c r="G1866" t="s">
        <v>14000</v>
      </c>
      <c r="H1866" s="23" t="s">
        <v>458</v>
      </c>
      <c r="I1866" s="23">
        <v>41403</v>
      </c>
      <c r="J1866" t="s">
        <v>21691</v>
      </c>
      <c r="K1866" t="s">
        <v>21692</v>
      </c>
      <c r="L1866" t="s">
        <v>21693</v>
      </c>
      <c r="M1866" t="s">
        <v>21694</v>
      </c>
      <c r="N1866" s="23" t="s">
        <v>458</v>
      </c>
      <c r="O1866" s="23" t="s">
        <v>458</v>
      </c>
      <c r="P1866" s="23" t="s">
        <v>458</v>
      </c>
      <c r="Q1866" s="37" t="s">
        <v>458</v>
      </c>
      <c r="R1866" s="23" t="s">
        <v>458</v>
      </c>
      <c r="S1866" t="s">
        <v>21695</v>
      </c>
      <c r="T1866" t="s">
        <v>15024</v>
      </c>
      <c r="U1866" s="23" t="s">
        <v>458</v>
      </c>
      <c r="V1866" s="237" t="s">
        <v>458</v>
      </c>
      <c r="W1866" s="23" t="s">
        <v>458</v>
      </c>
      <c r="X1866" s="23" t="s">
        <v>458</v>
      </c>
      <c r="Y1866" s="23" t="s">
        <v>458</v>
      </c>
      <c r="Z1866" s="23" t="s">
        <v>458</v>
      </c>
      <c r="AA1866" s="23" t="s">
        <v>458</v>
      </c>
      <c r="AC1866" s="26" t="str">
        <f t="shared" si="56"/>
        <v>-º-'-''</v>
      </c>
      <c r="AD1866" s="26" t="str">
        <f t="shared" si="57"/>
        <v>-º-'-''</v>
      </c>
    </row>
    <row r="1867" spans="1:30" ht="18" customHeight="1">
      <c r="A1867">
        <v>6139</v>
      </c>
      <c r="B1867">
        <v>6139</v>
      </c>
      <c r="C1867" s="3">
        <v>41397</v>
      </c>
      <c r="D1867">
        <v>41442</v>
      </c>
      <c r="E1867" t="s">
        <v>1469</v>
      </c>
      <c r="F1867" t="s">
        <v>1322</v>
      </c>
      <c r="G1867" t="s">
        <v>14000</v>
      </c>
      <c r="H1867" s="23" t="s">
        <v>458</v>
      </c>
      <c r="I1867" s="23" t="s">
        <v>458</v>
      </c>
      <c r="J1867" t="s">
        <v>21696</v>
      </c>
      <c r="K1867" t="s">
        <v>21697</v>
      </c>
      <c r="L1867" t="s">
        <v>21693</v>
      </c>
      <c r="M1867" t="s">
        <v>21698</v>
      </c>
      <c r="N1867" s="23" t="s">
        <v>458</v>
      </c>
      <c r="O1867" s="23" t="s">
        <v>458</v>
      </c>
      <c r="P1867" s="23" t="s">
        <v>458</v>
      </c>
      <c r="Q1867" s="37" t="s">
        <v>458</v>
      </c>
      <c r="R1867" s="23" t="s">
        <v>458</v>
      </c>
      <c r="S1867" t="s">
        <v>21699</v>
      </c>
      <c r="T1867" t="s">
        <v>15024</v>
      </c>
      <c r="U1867" s="23" t="s">
        <v>458</v>
      </c>
      <c r="V1867" s="237" t="s">
        <v>458</v>
      </c>
      <c r="W1867" s="23" t="s">
        <v>458</v>
      </c>
      <c r="X1867" s="23" t="s">
        <v>458</v>
      </c>
      <c r="Y1867" s="23" t="s">
        <v>458</v>
      </c>
      <c r="Z1867" s="23" t="s">
        <v>458</v>
      </c>
      <c r="AA1867" s="23" t="s">
        <v>458</v>
      </c>
      <c r="AC1867" s="26" t="str">
        <f t="shared" si="56"/>
        <v>-º-'-''</v>
      </c>
      <c r="AD1867" s="26" t="str">
        <f t="shared" si="57"/>
        <v>-º-'-''</v>
      </c>
    </row>
    <row r="1868" spans="1:30" ht="18" customHeight="1">
      <c r="A1868">
        <v>5317</v>
      </c>
      <c r="B1868">
        <v>5317</v>
      </c>
      <c r="C1868" s="3">
        <v>41397</v>
      </c>
      <c r="D1868">
        <v>41442</v>
      </c>
      <c r="E1868" t="s">
        <v>1469</v>
      </c>
      <c r="F1868" t="s">
        <v>14269</v>
      </c>
      <c r="G1868" t="s">
        <v>3240</v>
      </c>
      <c r="H1868" s="23" t="s">
        <v>458</v>
      </c>
      <c r="I1868" s="23" t="s">
        <v>458</v>
      </c>
      <c r="J1868" t="s">
        <v>21700</v>
      </c>
      <c r="K1868" t="s">
        <v>21701</v>
      </c>
      <c r="L1868" t="s">
        <v>21702</v>
      </c>
      <c r="M1868" t="s">
        <v>21703</v>
      </c>
      <c r="N1868" s="23" t="s">
        <v>458</v>
      </c>
      <c r="O1868" s="23" t="s">
        <v>458</v>
      </c>
      <c r="P1868" s="23" t="s">
        <v>458</v>
      </c>
      <c r="Q1868" s="37" t="s">
        <v>458</v>
      </c>
      <c r="R1868" s="23" t="s">
        <v>458</v>
      </c>
      <c r="S1868" t="s">
        <v>20522</v>
      </c>
      <c r="T1868" t="s">
        <v>15024</v>
      </c>
      <c r="U1868" s="23" t="s">
        <v>458</v>
      </c>
      <c r="V1868" s="237" t="s">
        <v>458</v>
      </c>
      <c r="W1868" s="23" t="s">
        <v>458</v>
      </c>
      <c r="X1868" s="23" t="s">
        <v>458</v>
      </c>
      <c r="Y1868" s="23" t="s">
        <v>458</v>
      </c>
      <c r="Z1868" s="23" t="s">
        <v>458</v>
      </c>
      <c r="AA1868" s="23" t="s">
        <v>458</v>
      </c>
      <c r="AC1868" s="26" t="str">
        <f t="shared" si="56"/>
        <v>-º-'-''</v>
      </c>
      <c r="AD1868" s="26" t="str">
        <f t="shared" si="57"/>
        <v>-º-'-''</v>
      </c>
    </row>
    <row r="1869" spans="1:30" ht="18" customHeight="1">
      <c r="A1869">
        <v>5360</v>
      </c>
      <c r="B1869">
        <v>5360</v>
      </c>
      <c r="C1869" s="3">
        <v>41397</v>
      </c>
      <c r="D1869">
        <v>41442</v>
      </c>
      <c r="E1869" t="s">
        <v>1469</v>
      </c>
      <c r="F1869" t="s">
        <v>1322</v>
      </c>
      <c r="G1869" t="s">
        <v>13960</v>
      </c>
      <c r="H1869" s="23" t="s">
        <v>458</v>
      </c>
      <c r="I1869" s="23" t="s">
        <v>458</v>
      </c>
      <c r="J1869" t="s">
        <v>22131</v>
      </c>
      <c r="K1869" t="s">
        <v>21704</v>
      </c>
      <c r="L1869" t="s">
        <v>21705</v>
      </c>
      <c r="M1869">
        <v>3315.4885245901642</v>
      </c>
      <c r="N1869" s="23" t="s">
        <v>458</v>
      </c>
      <c r="O1869" s="23" t="s">
        <v>458</v>
      </c>
      <c r="P1869" s="23" t="s">
        <v>458</v>
      </c>
      <c r="Q1869" s="37" t="s">
        <v>22095</v>
      </c>
      <c r="R1869" s="23" t="s">
        <v>458</v>
      </c>
      <c r="S1869" t="s">
        <v>19513</v>
      </c>
      <c r="T1869" t="s">
        <v>15024</v>
      </c>
      <c r="U1869" s="23" t="s">
        <v>458</v>
      </c>
      <c r="V1869" s="237" t="s">
        <v>458</v>
      </c>
      <c r="W1869" s="23" t="s">
        <v>458</v>
      </c>
      <c r="X1869" s="23" t="s">
        <v>458</v>
      </c>
      <c r="Y1869" s="23" t="s">
        <v>458</v>
      </c>
      <c r="Z1869" s="23" t="s">
        <v>458</v>
      </c>
      <c r="AA1869" s="23" t="s">
        <v>458</v>
      </c>
      <c r="AC1869" s="26" t="str">
        <f t="shared" si="56"/>
        <v>-º-'-''</v>
      </c>
      <c r="AD1869" s="26" t="str">
        <f t="shared" si="57"/>
        <v>-º-'-''</v>
      </c>
    </row>
    <row r="1870" spans="1:30" ht="18" customHeight="1">
      <c r="A1870">
        <v>5361</v>
      </c>
      <c r="B1870">
        <v>5361</v>
      </c>
      <c r="C1870" s="3">
        <v>41397</v>
      </c>
      <c r="D1870">
        <v>41442</v>
      </c>
      <c r="E1870" t="s">
        <v>1469</v>
      </c>
      <c r="F1870" t="s">
        <v>1322</v>
      </c>
      <c r="G1870" t="s">
        <v>13960</v>
      </c>
      <c r="H1870" s="23" t="s">
        <v>458</v>
      </c>
      <c r="I1870" s="23" t="s">
        <v>458</v>
      </c>
      <c r="J1870" t="s">
        <v>21706</v>
      </c>
      <c r="K1870" t="s">
        <v>21707</v>
      </c>
      <c r="L1870" t="s">
        <v>21705</v>
      </c>
      <c r="M1870" t="s">
        <v>21708</v>
      </c>
      <c r="N1870" s="23" t="s">
        <v>458</v>
      </c>
      <c r="O1870" s="23" t="s">
        <v>458</v>
      </c>
      <c r="P1870" s="23" t="s">
        <v>458</v>
      </c>
      <c r="Q1870" s="37" t="s">
        <v>458</v>
      </c>
      <c r="R1870" s="23" t="s">
        <v>458</v>
      </c>
      <c r="S1870" t="s">
        <v>21709</v>
      </c>
      <c r="T1870" t="s">
        <v>15024</v>
      </c>
      <c r="U1870" s="23" t="s">
        <v>458</v>
      </c>
      <c r="V1870" s="237" t="s">
        <v>458</v>
      </c>
      <c r="W1870" s="23" t="s">
        <v>458</v>
      </c>
      <c r="X1870" s="23" t="s">
        <v>458</v>
      </c>
      <c r="Y1870" s="23" t="s">
        <v>458</v>
      </c>
      <c r="Z1870" s="23" t="s">
        <v>458</v>
      </c>
      <c r="AA1870" s="23" t="s">
        <v>458</v>
      </c>
      <c r="AC1870" s="26" t="str">
        <f t="shared" si="56"/>
        <v>-º-'-''</v>
      </c>
      <c r="AD1870" s="26" t="str">
        <f t="shared" si="57"/>
        <v>-º-'-''</v>
      </c>
    </row>
    <row r="1871" spans="1:30" ht="18" customHeight="1">
      <c r="A1871">
        <v>5438</v>
      </c>
      <c r="B1871">
        <v>5438</v>
      </c>
      <c r="C1871" s="3">
        <v>41397</v>
      </c>
      <c r="D1871">
        <v>41442</v>
      </c>
      <c r="E1871" t="s">
        <v>1469</v>
      </c>
      <c r="F1871" t="s">
        <v>1322</v>
      </c>
      <c r="G1871" t="s">
        <v>926</v>
      </c>
      <c r="H1871" s="23" t="s">
        <v>458</v>
      </c>
      <c r="I1871" s="23" t="s">
        <v>458</v>
      </c>
      <c r="J1871" t="s">
        <v>21710</v>
      </c>
      <c r="K1871" t="s">
        <v>21711</v>
      </c>
      <c r="L1871" t="s">
        <v>4422</v>
      </c>
      <c r="M1871" t="s">
        <v>21712</v>
      </c>
      <c r="N1871" s="23" t="s">
        <v>458</v>
      </c>
      <c r="O1871" s="23" t="s">
        <v>458</v>
      </c>
      <c r="P1871" s="23" t="s">
        <v>458</v>
      </c>
      <c r="Q1871" s="37" t="s">
        <v>458</v>
      </c>
      <c r="R1871" s="23" t="s">
        <v>458</v>
      </c>
      <c r="S1871" t="s">
        <v>18801</v>
      </c>
      <c r="T1871" t="s">
        <v>15024</v>
      </c>
      <c r="U1871" s="23" t="s">
        <v>458</v>
      </c>
      <c r="V1871" s="237" t="s">
        <v>458</v>
      </c>
      <c r="W1871" s="23" t="s">
        <v>458</v>
      </c>
      <c r="X1871" s="23" t="s">
        <v>458</v>
      </c>
      <c r="Y1871" s="23" t="s">
        <v>458</v>
      </c>
      <c r="Z1871" s="23" t="s">
        <v>458</v>
      </c>
      <c r="AA1871" s="23" t="s">
        <v>458</v>
      </c>
      <c r="AC1871" s="26" t="str">
        <f t="shared" si="56"/>
        <v>-º-'-''</v>
      </c>
      <c r="AD1871" s="26" t="str">
        <f t="shared" si="57"/>
        <v>-º-'-''</v>
      </c>
    </row>
    <row r="1872" spans="1:30" ht="18" customHeight="1">
      <c r="A1872">
        <v>5607</v>
      </c>
      <c r="B1872">
        <v>5607</v>
      </c>
      <c r="C1872" s="3">
        <v>41397</v>
      </c>
      <c r="D1872">
        <v>41442</v>
      </c>
      <c r="E1872" t="s">
        <v>1469</v>
      </c>
      <c r="F1872" t="s">
        <v>1322</v>
      </c>
      <c r="G1872" t="s">
        <v>14108</v>
      </c>
      <c r="H1872" s="23" t="s">
        <v>458</v>
      </c>
      <c r="I1872" s="23" t="s">
        <v>458</v>
      </c>
      <c r="J1872" t="s">
        <v>21713</v>
      </c>
      <c r="K1872" t="s">
        <v>21714</v>
      </c>
      <c r="L1872" t="s">
        <v>21715</v>
      </c>
      <c r="M1872" t="s">
        <v>21716</v>
      </c>
      <c r="N1872" s="23" t="s">
        <v>458</v>
      </c>
      <c r="O1872" s="23" t="s">
        <v>458</v>
      </c>
      <c r="P1872" s="23" t="s">
        <v>458</v>
      </c>
      <c r="Q1872" s="37" t="s">
        <v>458</v>
      </c>
      <c r="R1872" s="23" t="s">
        <v>458</v>
      </c>
      <c r="S1872" t="s">
        <v>21422</v>
      </c>
      <c r="T1872" t="s">
        <v>15024</v>
      </c>
      <c r="U1872" s="23" t="s">
        <v>458</v>
      </c>
      <c r="V1872" s="237" t="s">
        <v>458</v>
      </c>
      <c r="W1872" s="23" t="s">
        <v>458</v>
      </c>
      <c r="X1872" s="23" t="s">
        <v>458</v>
      </c>
      <c r="Y1872" s="23" t="s">
        <v>458</v>
      </c>
      <c r="Z1872" s="23" t="s">
        <v>458</v>
      </c>
      <c r="AA1872" s="23" t="s">
        <v>458</v>
      </c>
      <c r="AC1872" s="26" t="str">
        <f t="shared" si="56"/>
        <v>-º-'-''</v>
      </c>
      <c r="AD1872" s="26" t="str">
        <f t="shared" si="57"/>
        <v>-º-'-''</v>
      </c>
    </row>
    <row r="1873" spans="1:30" ht="18" customHeight="1">
      <c r="A1873">
        <v>5641</v>
      </c>
      <c r="B1873">
        <v>5641</v>
      </c>
      <c r="C1873" s="3">
        <v>41397</v>
      </c>
      <c r="D1873">
        <v>41442</v>
      </c>
      <c r="E1873" t="s">
        <v>1469</v>
      </c>
      <c r="F1873" t="s">
        <v>1322</v>
      </c>
      <c r="G1873" t="s">
        <v>13966</v>
      </c>
      <c r="H1873" s="23" t="s">
        <v>458</v>
      </c>
      <c r="I1873" s="23" t="s">
        <v>458</v>
      </c>
      <c r="J1873" t="s">
        <v>21717</v>
      </c>
      <c r="K1873" t="s">
        <v>21718</v>
      </c>
      <c r="L1873" t="s">
        <v>21719</v>
      </c>
      <c r="M1873" t="s">
        <v>21720</v>
      </c>
      <c r="N1873" s="23" t="s">
        <v>458</v>
      </c>
      <c r="O1873" s="23" t="s">
        <v>458</v>
      </c>
      <c r="P1873" s="23" t="s">
        <v>458</v>
      </c>
      <c r="Q1873" s="37" t="s">
        <v>458</v>
      </c>
      <c r="R1873" s="23" t="s">
        <v>458</v>
      </c>
      <c r="S1873" t="s">
        <v>21721</v>
      </c>
      <c r="T1873" t="s">
        <v>15024</v>
      </c>
      <c r="U1873" s="23" t="s">
        <v>458</v>
      </c>
      <c r="V1873" s="237" t="s">
        <v>458</v>
      </c>
      <c r="W1873" s="23" t="s">
        <v>458</v>
      </c>
      <c r="X1873" s="23" t="s">
        <v>458</v>
      </c>
      <c r="Y1873" s="23" t="s">
        <v>458</v>
      </c>
      <c r="Z1873" s="23" t="s">
        <v>458</v>
      </c>
      <c r="AA1873" s="23" t="s">
        <v>458</v>
      </c>
      <c r="AC1873" s="26" t="str">
        <f t="shared" si="56"/>
        <v>-º-'-''</v>
      </c>
      <c r="AD1873" s="26" t="str">
        <f t="shared" si="57"/>
        <v>-º-'-''</v>
      </c>
    </row>
    <row r="1874" spans="1:30" ht="18" customHeight="1">
      <c r="A1874">
        <v>5642</v>
      </c>
      <c r="B1874">
        <v>5642</v>
      </c>
      <c r="C1874" s="3">
        <v>41397</v>
      </c>
      <c r="D1874">
        <v>41442</v>
      </c>
      <c r="E1874" t="s">
        <v>1469</v>
      </c>
      <c r="F1874" t="s">
        <v>1322</v>
      </c>
      <c r="G1874" t="s">
        <v>13966</v>
      </c>
      <c r="H1874" s="23" t="s">
        <v>458</v>
      </c>
      <c r="I1874" s="23" t="s">
        <v>458</v>
      </c>
      <c r="J1874" t="s">
        <v>21722</v>
      </c>
      <c r="K1874" t="s">
        <v>21723</v>
      </c>
      <c r="L1874" t="s">
        <v>21719</v>
      </c>
      <c r="M1874" t="s">
        <v>21724</v>
      </c>
      <c r="N1874" s="23" t="s">
        <v>458</v>
      </c>
      <c r="O1874" s="23" t="s">
        <v>458</v>
      </c>
      <c r="P1874" s="23" t="s">
        <v>458</v>
      </c>
      <c r="Q1874" s="37" t="s">
        <v>458</v>
      </c>
      <c r="R1874" s="23" t="s">
        <v>458</v>
      </c>
      <c r="S1874" t="s">
        <v>21725</v>
      </c>
      <c r="T1874" t="s">
        <v>15024</v>
      </c>
      <c r="U1874" s="23" t="s">
        <v>458</v>
      </c>
      <c r="V1874" s="237" t="s">
        <v>458</v>
      </c>
      <c r="W1874" s="23" t="s">
        <v>458</v>
      </c>
      <c r="X1874" s="23" t="s">
        <v>458</v>
      </c>
      <c r="Y1874" s="23" t="s">
        <v>458</v>
      </c>
      <c r="Z1874" s="23" t="s">
        <v>458</v>
      </c>
      <c r="AA1874" s="23" t="s">
        <v>458</v>
      </c>
      <c r="AC1874" s="26" t="str">
        <f t="shared" si="56"/>
        <v>-º-'-''</v>
      </c>
      <c r="AD1874" s="26" t="str">
        <f t="shared" si="57"/>
        <v>-º-'-''</v>
      </c>
    </row>
    <row r="1875" spans="1:30" ht="18" customHeight="1">
      <c r="A1875">
        <v>5643</v>
      </c>
      <c r="B1875">
        <v>5643</v>
      </c>
      <c r="C1875" s="3">
        <v>41397</v>
      </c>
      <c r="D1875">
        <v>41442</v>
      </c>
      <c r="E1875" t="s">
        <v>1469</v>
      </c>
      <c r="F1875" t="s">
        <v>1322</v>
      </c>
      <c r="G1875" t="s">
        <v>13966</v>
      </c>
      <c r="H1875" s="23" t="s">
        <v>458</v>
      </c>
      <c r="I1875" s="23" t="s">
        <v>458</v>
      </c>
      <c r="J1875" t="s">
        <v>21726</v>
      </c>
      <c r="K1875" t="s">
        <v>21727</v>
      </c>
      <c r="L1875" t="s">
        <v>21719</v>
      </c>
      <c r="M1875" t="s">
        <v>21724</v>
      </c>
      <c r="N1875" s="23" t="s">
        <v>458</v>
      </c>
      <c r="O1875" s="23" t="s">
        <v>458</v>
      </c>
      <c r="P1875" s="23" t="s">
        <v>458</v>
      </c>
      <c r="Q1875" s="37" t="s">
        <v>458</v>
      </c>
      <c r="R1875" s="23" t="s">
        <v>458</v>
      </c>
      <c r="S1875" t="s">
        <v>19578</v>
      </c>
      <c r="T1875" t="s">
        <v>15024</v>
      </c>
      <c r="U1875" s="23" t="s">
        <v>458</v>
      </c>
      <c r="V1875" s="237" t="s">
        <v>458</v>
      </c>
      <c r="W1875" s="23" t="s">
        <v>458</v>
      </c>
      <c r="X1875" s="23" t="s">
        <v>458</v>
      </c>
      <c r="Y1875" s="23" t="s">
        <v>458</v>
      </c>
      <c r="Z1875" s="23" t="s">
        <v>458</v>
      </c>
      <c r="AA1875" s="23" t="s">
        <v>458</v>
      </c>
      <c r="AC1875" s="26" t="str">
        <f t="shared" si="56"/>
        <v>-º-'-''</v>
      </c>
      <c r="AD1875" s="26" t="str">
        <f t="shared" si="57"/>
        <v>-º-'-''</v>
      </c>
    </row>
    <row r="1876" spans="1:30" ht="18" customHeight="1">
      <c r="A1876">
        <v>5644</v>
      </c>
      <c r="B1876">
        <v>5644</v>
      </c>
      <c r="C1876" s="3">
        <v>41397</v>
      </c>
      <c r="D1876">
        <v>41442</v>
      </c>
      <c r="E1876" t="s">
        <v>1469</v>
      </c>
      <c r="F1876" t="s">
        <v>1322</v>
      </c>
      <c r="G1876" t="s">
        <v>13966</v>
      </c>
      <c r="H1876" s="23" t="s">
        <v>458</v>
      </c>
      <c r="I1876" s="23" t="s">
        <v>458</v>
      </c>
      <c r="J1876" t="s">
        <v>21728</v>
      </c>
      <c r="K1876" t="s">
        <v>21729</v>
      </c>
      <c r="L1876" t="s">
        <v>21719</v>
      </c>
      <c r="M1876" t="s">
        <v>21720</v>
      </c>
      <c r="N1876" s="23" t="s">
        <v>458</v>
      </c>
      <c r="O1876" s="23" t="s">
        <v>458</v>
      </c>
      <c r="P1876" s="23" t="s">
        <v>458</v>
      </c>
      <c r="Q1876" s="37" t="s">
        <v>458</v>
      </c>
      <c r="R1876" s="23" t="s">
        <v>458</v>
      </c>
      <c r="S1876" t="s">
        <v>21730</v>
      </c>
      <c r="T1876" t="s">
        <v>15024</v>
      </c>
      <c r="U1876" s="23" t="s">
        <v>458</v>
      </c>
      <c r="V1876" s="237" t="s">
        <v>458</v>
      </c>
      <c r="W1876" s="23" t="s">
        <v>458</v>
      </c>
      <c r="X1876" s="23" t="s">
        <v>458</v>
      </c>
      <c r="Y1876" s="23" t="s">
        <v>458</v>
      </c>
      <c r="Z1876" s="23" t="s">
        <v>458</v>
      </c>
      <c r="AA1876" s="23" t="s">
        <v>458</v>
      </c>
      <c r="AC1876" s="26" t="str">
        <f t="shared" si="56"/>
        <v>-º-'-''</v>
      </c>
      <c r="AD1876" s="26" t="str">
        <f t="shared" si="57"/>
        <v>-º-'-''</v>
      </c>
    </row>
    <row r="1877" spans="1:30" ht="18" customHeight="1">
      <c r="A1877">
        <v>5711</v>
      </c>
      <c r="B1877">
        <v>5711</v>
      </c>
      <c r="C1877" s="3">
        <v>41400</v>
      </c>
      <c r="D1877">
        <v>41445</v>
      </c>
      <c r="E1877" t="s">
        <v>1321</v>
      </c>
      <c r="F1877" t="s">
        <v>14269</v>
      </c>
      <c r="G1877" t="s">
        <v>8487</v>
      </c>
      <c r="H1877" s="23" t="s">
        <v>22132</v>
      </c>
      <c r="I1877" s="23">
        <v>41404</v>
      </c>
      <c r="J1877" t="s">
        <v>21731</v>
      </c>
      <c r="K1877" t="s">
        <v>21732</v>
      </c>
      <c r="L1877" t="s">
        <v>8489</v>
      </c>
      <c r="M1877" t="s">
        <v>21733</v>
      </c>
      <c r="N1877" s="23" t="s">
        <v>22133</v>
      </c>
      <c r="O1877" s="23" t="s">
        <v>12806</v>
      </c>
      <c r="P1877" s="23">
        <v>41404</v>
      </c>
      <c r="Q1877" s="37" t="s">
        <v>458</v>
      </c>
      <c r="R1877" s="23" t="s">
        <v>22134</v>
      </c>
      <c r="S1877" t="s">
        <v>21734</v>
      </c>
      <c r="T1877" t="s">
        <v>15024</v>
      </c>
      <c r="U1877" s="23" t="s">
        <v>15116</v>
      </c>
      <c r="V1877" s="237">
        <v>22</v>
      </c>
      <c r="W1877" s="23">
        <v>17</v>
      </c>
      <c r="X1877" s="23">
        <v>20</v>
      </c>
      <c r="Y1877" s="23">
        <v>44</v>
      </c>
      <c r="Z1877" s="23">
        <v>59</v>
      </c>
      <c r="AA1877" s="23">
        <v>78</v>
      </c>
      <c r="AC1877" s="26" t="str">
        <f t="shared" si="56"/>
        <v>22º17'20''</v>
      </c>
      <c r="AD1877" s="26" t="str">
        <f t="shared" si="57"/>
        <v>44º59'78''</v>
      </c>
    </row>
    <row r="1878" spans="1:30" ht="18" customHeight="1">
      <c r="A1878">
        <v>5714</v>
      </c>
      <c r="B1878">
        <v>5714</v>
      </c>
      <c r="C1878" s="3">
        <v>41400</v>
      </c>
      <c r="D1878">
        <v>41445</v>
      </c>
      <c r="E1878" t="s">
        <v>1321</v>
      </c>
      <c r="F1878" t="s">
        <v>14269</v>
      </c>
      <c r="G1878" t="s">
        <v>8487</v>
      </c>
      <c r="H1878" s="23" t="s">
        <v>22135</v>
      </c>
      <c r="I1878" s="23">
        <v>41404</v>
      </c>
      <c r="J1878" t="s">
        <v>21731</v>
      </c>
      <c r="K1878" t="s">
        <v>21735</v>
      </c>
      <c r="L1878" t="s">
        <v>8489</v>
      </c>
      <c r="M1878" t="s">
        <v>21736</v>
      </c>
      <c r="N1878" s="23" t="s">
        <v>22136</v>
      </c>
      <c r="O1878" s="23" t="s">
        <v>12806</v>
      </c>
      <c r="P1878" s="23">
        <v>41404</v>
      </c>
      <c r="Q1878" s="37" t="s">
        <v>458</v>
      </c>
      <c r="R1878" s="23" t="s">
        <v>22137</v>
      </c>
      <c r="S1878" t="s">
        <v>19688</v>
      </c>
      <c r="T1878" t="s">
        <v>15024</v>
      </c>
      <c r="U1878" s="23" t="s">
        <v>15116</v>
      </c>
      <c r="V1878" s="237">
        <v>22</v>
      </c>
      <c r="W1878" s="23">
        <v>17</v>
      </c>
      <c r="X1878" s="23">
        <v>90</v>
      </c>
      <c r="Y1878" s="23">
        <v>44</v>
      </c>
      <c r="Z1878" s="23">
        <v>56</v>
      </c>
      <c r="AA1878" s="23">
        <v>53</v>
      </c>
      <c r="AC1878" s="26" t="str">
        <f t="shared" si="56"/>
        <v>22º17'90''</v>
      </c>
      <c r="AD1878" s="26" t="str">
        <f t="shared" si="57"/>
        <v>44º56'53''</v>
      </c>
    </row>
    <row r="1879" spans="1:30" ht="18" customHeight="1">
      <c r="A1879">
        <v>5732</v>
      </c>
      <c r="B1879">
        <v>5732</v>
      </c>
      <c r="C1879" s="3">
        <v>41400</v>
      </c>
      <c r="D1879">
        <v>41445</v>
      </c>
      <c r="E1879" t="s">
        <v>1385</v>
      </c>
      <c r="F1879" t="s">
        <v>14269</v>
      </c>
      <c r="G1879" t="s">
        <v>8487</v>
      </c>
      <c r="H1879" s="23" t="s">
        <v>22138</v>
      </c>
      <c r="I1879" s="23">
        <v>41405</v>
      </c>
      <c r="J1879" t="s">
        <v>21737</v>
      </c>
      <c r="K1879" t="s">
        <v>21738</v>
      </c>
      <c r="L1879" t="s">
        <v>8489</v>
      </c>
      <c r="M1879" t="s">
        <v>21739</v>
      </c>
      <c r="N1879" s="23" t="s">
        <v>22139</v>
      </c>
      <c r="O1879" s="23" t="s">
        <v>12806</v>
      </c>
      <c r="P1879" s="23" t="s">
        <v>458</v>
      </c>
      <c r="Q1879" s="37" t="s">
        <v>458</v>
      </c>
      <c r="R1879" s="23" t="s">
        <v>22140</v>
      </c>
      <c r="S1879" t="s">
        <v>19690</v>
      </c>
      <c r="T1879" t="s">
        <v>15024</v>
      </c>
      <c r="U1879" s="23" t="s">
        <v>15116</v>
      </c>
      <c r="V1879" s="237">
        <v>22</v>
      </c>
      <c r="W1879" s="23">
        <v>18</v>
      </c>
      <c r="X1879" s="23">
        <v>37</v>
      </c>
      <c r="Y1879" s="23">
        <v>44</v>
      </c>
      <c r="Z1879" s="23">
        <v>55</v>
      </c>
      <c r="AA1879" s="23">
        <v>88</v>
      </c>
      <c r="AC1879" s="26" t="str">
        <f t="shared" si="56"/>
        <v>22º18'37''</v>
      </c>
      <c r="AD1879" s="26" t="str">
        <f t="shared" si="57"/>
        <v>44º55'88''</v>
      </c>
    </row>
    <row r="1880" spans="1:30" ht="18" customHeight="1">
      <c r="A1880">
        <v>5733</v>
      </c>
      <c r="B1880">
        <v>5733</v>
      </c>
      <c r="C1880" s="3">
        <v>41400</v>
      </c>
      <c r="D1880">
        <v>41445</v>
      </c>
      <c r="E1880" t="s">
        <v>1321</v>
      </c>
      <c r="F1880" t="s">
        <v>14269</v>
      </c>
      <c r="G1880" t="s">
        <v>8487</v>
      </c>
      <c r="H1880" s="23" t="s">
        <v>22141</v>
      </c>
      <c r="I1880" s="23">
        <v>41404</v>
      </c>
      <c r="J1880" t="s">
        <v>21740</v>
      </c>
      <c r="K1880" t="s">
        <v>21741</v>
      </c>
      <c r="L1880" t="s">
        <v>8489</v>
      </c>
      <c r="M1880" t="s">
        <v>21742</v>
      </c>
      <c r="N1880" s="23" t="s">
        <v>22142</v>
      </c>
      <c r="O1880" s="23" t="s">
        <v>12806</v>
      </c>
      <c r="P1880" s="23">
        <v>41404</v>
      </c>
      <c r="Q1880" s="37" t="s">
        <v>458</v>
      </c>
      <c r="R1880" s="23" t="s">
        <v>22143</v>
      </c>
      <c r="S1880" t="s">
        <v>19692</v>
      </c>
      <c r="T1880" t="s">
        <v>15024</v>
      </c>
      <c r="U1880" s="23" t="s">
        <v>15116</v>
      </c>
      <c r="V1880" s="237">
        <v>22</v>
      </c>
      <c r="W1880" s="23">
        <v>17</v>
      </c>
      <c r="X1880" s="23">
        <v>32</v>
      </c>
      <c r="Y1880" s="23">
        <v>44</v>
      </c>
      <c r="Z1880" s="23">
        <v>56</v>
      </c>
      <c r="AA1880" s="23">
        <v>25</v>
      </c>
      <c r="AC1880" s="26" t="str">
        <f t="shared" si="56"/>
        <v>22º17'32''</v>
      </c>
      <c r="AD1880" s="26" t="str">
        <f t="shared" si="57"/>
        <v>44º56'25''</v>
      </c>
    </row>
    <row r="1881" spans="1:30" ht="18" customHeight="1">
      <c r="A1881">
        <v>5734</v>
      </c>
      <c r="B1881">
        <v>5734</v>
      </c>
      <c r="C1881" s="3">
        <v>41400</v>
      </c>
      <c r="D1881">
        <v>41445</v>
      </c>
      <c r="E1881" t="s">
        <v>1385</v>
      </c>
      <c r="F1881" t="s">
        <v>14269</v>
      </c>
      <c r="G1881" t="s">
        <v>8487</v>
      </c>
      <c r="H1881" s="23" t="s">
        <v>22144</v>
      </c>
      <c r="I1881" s="23">
        <v>41405</v>
      </c>
      <c r="J1881" t="s">
        <v>21743</v>
      </c>
      <c r="K1881" t="s">
        <v>21744</v>
      </c>
      <c r="L1881" t="s">
        <v>8489</v>
      </c>
      <c r="M1881" t="s">
        <v>21742</v>
      </c>
      <c r="N1881" s="23" t="s">
        <v>22145</v>
      </c>
      <c r="O1881" s="23" t="s">
        <v>12806</v>
      </c>
      <c r="P1881" s="23" t="s">
        <v>458</v>
      </c>
      <c r="Q1881" s="37" t="s">
        <v>458</v>
      </c>
      <c r="R1881" s="23" t="s">
        <v>22146</v>
      </c>
      <c r="S1881" t="s">
        <v>19694</v>
      </c>
      <c r="T1881" t="s">
        <v>15024</v>
      </c>
      <c r="U1881" s="23" t="s">
        <v>15116</v>
      </c>
      <c r="V1881" s="237">
        <v>22</v>
      </c>
      <c r="W1881" s="23">
        <v>18</v>
      </c>
      <c r="X1881" s="23">
        <v>10</v>
      </c>
      <c r="Y1881" s="23">
        <v>44</v>
      </c>
      <c r="Z1881" s="23">
        <v>55</v>
      </c>
      <c r="AA1881" s="23">
        <v>83</v>
      </c>
      <c r="AC1881" s="26" t="str">
        <f t="shared" si="56"/>
        <v>22º18'10''</v>
      </c>
      <c r="AD1881" s="26" t="str">
        <f t="shared" si="57"/>
        <v>44º55'83''</v>
      </c>
    </row>
    <row r="1882" spans="1:30" ht="18" customHeight="1">
      <c r="A1882">
        <v>5735</v>
      </c>
      <c r="B1882">
        <v>5735</v>
      </c>
      <c r="C1882" s="3">
        <v>41400</v>
      </c>
      <c r="D1882">
        <v>41445</v>
      </c>
      <c r="E1882" t="s">
        <v>1385</v>
      </c>
      <c r="F1882" t="s">
        <v>14269</v>
      </c>
      <c r="G1882" t="s">
        <v>8487</v>
      </c>
      <c r="H1882" s="23" t="s">
        <v>22147</v>
      </c>
      <c r="I1882" s="23">
        <v>41403</v>
      </c>
      <c r="J1882" t="s">
        <v>21745</v>
      </c>
      <c r="K1882" t="s">
        <v>21746</v>
      </c>
      <c r="L1882" t="s">
        <v>8489</v>
      </c>
      <c r="M1882" t="s">
        <v>21747</v>
      </c>
      <c r="N1882" s="23" t="s">
        <v>22148</v>
      </c>
      <c r="O1882" s="23" t="s">
        <v>12961</v>
      </c>
      <c r="P1882" s="23" t="s">
        <v>458</v>
      </c>
      <c r="Q1882" s="37" t="s">
        <v>458</v>
      </c>
      <c r="R1882" s="23" t="s">
        <v>22149</v>
      </c>
      <c r="S1882" t="s">
        <v>19696</v>
      </c>
      <c r="T1882" t="s">
        <v>15024</v>
      </c>
      <c r="U1882" s="23" t="s">
        <v>16048</v>
      </c>
      <c r="V1882" s="237">
        <v>22</v>
      </c>
      <c r="W1882" s="23">
        <v>17</v>
      </c>
      <c r="X1882" s="23">
        <v>34</v>
      </c>
      <c r="Y1882" s="23">
        <v>44</v>
      </c>
      <c r="Z1882" s="23">
        <v>56</v>
      </c>
      <c r="AA1882" s="23">
        <v>9</v>
      </c>
      <c r="AC1882" s="26" t="str">
        <f t="shared" si="56"/>
        <v>22º17'34''</v>
      </c>
      <c r="AD1882" s="26" t="str">
        <f t="shared" si="57"/>
        <v>44º56'9''</v>
      </c>
    </row>
    <row r="1883" spans="1:30" ht="18" customHeight="1">
      <c r="A1883">
        <v>5736</v>
      </c>
      <c r="B1883">
        <v>5736</v>
      </c>
      <c r="C1883" s="3">
        <v>41400</v>
      </c>
      <c r="D1883">
        <v>41445</v>
      </c>
      <c r="E1883" t="s">
        <v>1469</v>
      </c>
      <c r="F1883" t="s">
        <v>1322</v>
      </c>
      <c r="G1883" t="s">
        <v>13973</v>
      </c>
      <c r="H1883" s="23" t="s">
        <v>458</v>
      </c>
      <c r="I1883" s="23" t="s">
        <v>458</v>
      </c>
      <c r="J1883" t="s">
        <v>21748</v>
      </c>
      <c r="K1883" t="s">
        <v>21749</v>
      </c>
      <c r="L1883" t="s">
        <v>21750</v>
      </c>
      <c r="M1883" t="s">
        <v>21751</v>
      </c>
      <c r="N1883" s="23" t="s">
        <v>458</v>
      </c>
      <c r="O1883" s="23" t="s">
        <v>458</v>
      </c>
      <c r="P1883" s="23" t="s">
        <v>458</v>
      </c>
      <c r="Q1883" s="37" t="s">
        <v>458</v>
      </c>
      <c r="R1883" s="23" t="s">
        <v>458</v>
      </c>
      <c r="S1883" t="s">
        <v>19705</v>
      </c>
      <c r="T1883" t="s">
        <v>15024</v>
      </c>
      <c r="U1883" s="23" t="s">
        <v>458</v>
      </c>
      <c r="V1883" s="237" t="s">
        <v>458</v>
      </c>
      <c r="W1883" s="23" t="s">
        <v>458</v>
      </c>
      <c r="X1883" s="23" t="s">
        <v>458</v>
      </c>
      <c r="Y1883" s="23" t="s">
        <v>458</v>
      </c>
      <c r="Z1883" s="23" t="s">
        <v>458</v>
      </c>
      <c r="AA1883" s="23" t="s">
        <v>458</v>
      </c>
      <c r="AC1883" s="26" t="str">
        <f t="shared" si="56"/>
        <v>-º-'-''</v>
      </c>
      <c r="AD1883" s="26" t="str">
        <f t="shared" si="57"/>
        <v>-º-'-''</v>
      </c>
    </row>
    <row r="1884" spans="1:30" ht="18" customHeight="1">
      <c r="A1884">
        <v>5737</v>
      </c>
      <c r="B1884">
        <v>5737</v>
      </c>
      <c r="C1884" s="3">
        <v>41400</v>
      </c>
      <c r="D1884">
        <v>41445</v>
      </c>
      <c r="E1884" t="s">
        <v>1469</v>
      </c>
      <c r="F1884" t="s">
        <v>1322</v>
      </c>
      <c r="G1884" t="s">
        <v>13973</v>
      </c>
      <c r="H1884" s="23" t="s">
        <v>458</v>
      </c>
      <c r="I1884" s="23" t="s">
        <v>458</v>
      </c>
      <c r="J1884" t="s">
        <v>21752</v>
      </c>
      <c r="K1884" t="s">
        <v>21753</v>
      </c>
      <c r="L1884" t="s">
        <v>21750</v>
      </c>
      <c r="M1884" t="s">
        <v>21754</v>
      </c>
      <c r="N1884" s="23" t="s">
        <v>458</v>
      </c>
      <c r="O1884" s="23" t="s">
        <v>458</v>
      </c>
      <c r="P1884" s="23" t="s">
        <v>458</v>
      </c>
      <c r="Q1884" s="37" t="s">
        <v>458</v>
      </c>
      <c r="R1884" s="23" t="s">
        <v>458</v>
      </c>
      <c r="S1884" t="s">
        <v>19707</v>
      </c>
      <c r="T1884" t="s">
        <v>15024</v>
      </c>
      <c r="U1884" s="23" t="s">
        <v>458</v>
      </c>
      <c r="V1884" s="237" t="s">
        <v>458</v>
      </c>
      <c r="W1884" s="23" t="s">
        <v>458</v>
      </c>
      <c r="X1884" s="23" t="s">
        <v>458</v>
      </c>
      <c r="Y1884" s="23" t="s">
        <v>458</v>
      </c>
      <c r="Z1884" s="23" t="s">
        <v>458</v>
      </c>
      <c r="AA1884" s="23" t="s">
        <v>458</v>
      </c>
      <c r="AC1884" s="26" t="str">
        <f t="shared" si="56"/>
        <v>-º-'-''</v>
      </c>
      <c r="AD1884" s="26" t="str">
        <f t="shared" si="57"/>
        <v>-º-'-''</v>
      </c>
    </row>
    <row r="1885" spans="1:30" ht="18" customHeight="1">
      <c r="A1885">
        <v>5738</v>
      </c>
      <c r="B1885">
        <v>5738</v>
      </c>
      <c r="C1885" s="3">
        <v>41400</v>
      </c>
      <c r="D1885">
        <v>41445</v>
      </c>
      <c r="E1885" t="s">
        <v>1469</v>
      </c>
      <c r="F1885" t="s">
        <v>1322</v>
      </c>
      <c r="G1885" t="s">
        <v>13973</v>
      </c>
      <c r="H1885" s="23" t="s">
        <v>458</v>
      </c>
      <c r="I1885" s="23" t="s">
        <v>458</v>
      </c>
      <c r="J1885" t="s">
        <v>21755</v>
      </c>
      <c r="K1885" t="s">
        <v>21756</v>
      </c>
      <c r="L1885" t="s">
        <v>21750</v>
      </c>
      <c r="M1885" t="s">
        <v>21757</v>
      </c>
      <c r="N1885" s="23" t="s">
        <v>458</v>
      </c>
      <c r="O1885" s="23" t="s">
        <v>458</v>
      </c>
      <c r="P1885" s="23" t="s">
        <v>458</v>
      </c>
      <c r="Q1885" s="37" t="s">
        <v>458</v>
      </c>
      <c r="R1885" s="23" t="s">
        <v>458</v>
      </c>
      <c r="S1885" t="s">
        <v>19709</v>
      </c>
      <c r="T1885" t="s">
        <v>15024</v>
      </c>
      <c r="U1885" s="23" t="s">
        <v>458</v>
      </c>
      <c r="V1885" s="237" t="s">
        <v>458</v>
      </c>
      <c r="W1885" s="23" t="s">
        <v>458</v>
      </c>
      <c r="X1885" s="23" t="s">
        <v>458</v>
      </c>
      <c r="Y1885" s="23" t="s">
        <v>458</v>
      </c>
      <c r="Z1885" s="23" t="s">
        <v>458</v>
      </c>
      <c r="AA1885" s="23" t="s">
        <v>458</v>
      </c>
      <c r="AC1885" s="26" t="str">
        <f t="shared" si="56"/>
        <v>-º-'-''</v>
      </c>
      <c r="AD1885" s="26" t="str">
        <f t="shared" si="57"/>
        <v>-º-'-''</v>
      </c>
    </row>
    <row r="1886" spans="1:30" ht="18" customHeight="1">
      <c r="A1886">
        <v>5739</v>
      </c>
      <c r="B1886">
        <v>5739</v>
      </c>
      <c r="C1886" s="3">
        <v>41400</v>
      </c>
      <c r="D1886">
        <v>41445</v>
      </c>
      <c r="E1886" t="s">
        <v>1469</v>
      </c>
      <c r="F1886" t="s">
        <v>1322</v>
      </c>
      <c r="G1886" t="s">
        <v>13973</v>
      </c>
      <c r="H1886" s="23" t="s">
        <v>458</v>
      </c>
      <c r="I1886" s="23" t="s">
        <v>458</v>
      </c>
      <c r="J1886" t="s">
        <v>21758</v>
      </c>
      <c r="K1886" t="s">
        <v>21759</v>
      </c>
      <c r="L1886" t="s">
        <v>21750</v>
      </c>
      <c r="M1886" t="s">
        <v>21760</v>
      </c>
      <c r="N1886" s="23" t="s">
        <v>458</v>
      </c>
      <c r="O1886" s="23" t="s">
        <v>458</v>
      </c>
      <c r="P1886" s="23" t="s">
        <v>458</v>
      </c>
      <c r="Q1886" s="37" t="s">
        <v>458</v>
      </c>
      <c r="R1886" s="23" t="s">
        <v>458</v>
      </c>
      <c r="S1886" t="s">
        <v>19711</v>
      </c>
      <c r="T1886" t="s">
        <v>15024</v>
      </c>
      <c r="U1886" s="23" t="s">
        <v>458</v>
      </c>
      <c r="V1886" s="237" t="s">
        <v>458</v>
      </c>
      <c r="W1886" s="23" t="s">
        <v>458</v>
      </c>
      <c r="X1886" s="23" t="s">
        <v>458</v>
      </c>
      <c r="Y1886" s="23" t="s">
        <v>458</v>
      </c>
      <c r="Z1886" s="23" t="s">
        <v>458</v>
      </c>
      <c r="AA1886" s="23" t="s">
        <v>458</v>
      </c>
      <c r="AC1886" s="26" t="str">
        <f t="shared" si="56"/>
        <v>-º-'-''</v>
      </c>
      <c r="AD1886" s="26" t="str">
        <f t="shared" si="57"/>
        <v>-º-'-''</v>
      </c>
    </row>
    <row r="1887" spans="1:30" ht="18" customHeight="1">
      <c r="A1887">
        <v>5746</v>
      </c>
      <c r="B1887">
        <v>5746</v>
      </c>
      <c r="C1887" s="3">
        <v>41400</v>
      </c>
      <c r="D1887">
        <v>41445</v>
      </c>
      <c r="E1887" t="s">
        <v>1385</v>
      </c>
      <c r="F1887" t="s">
        <v>14269</v>
      </c>
      <c r="G1887" t="s">
        <v>13971</v>
      </c>
      <c r="H1887" s="23" t="s">
        <v>22150</v>
      </c>
      <c r="I1887" s="23">
        <v>41407</v>
      </c>
      <c r="J1887" t="s">
        <v>21761</v>
      </c>
      <c r="K1887" t="s">
        <v>21762</v>
      </c>
      <c r="L1887" t="s">
        <v>21763</v>
      </c>
      <c r="M1887" t="s">
        <v>21764</v>
      </c>
      <c r="N1887" s="23" t="s">
        <v>458</v>
      </c>
      <c r="O1887" s="23" t="s">
        <v>458</v>
      </c>
      <c r="P1887" s="23" t="s">
        <v>458</v>
      </c>
      <c r="Q1887" s="37" t="s">
        <v>458</v>
      </c>
      <c r="R1887" s="23" t="s">
        <v>22151</v>
      </c>
      <c r="S1887" t="s">
        <v>19673</v>
      </c>
      <c r="T1887" t="s">
        <v>15024</v>
      </c>
      <c r="U1887" s="23" t="s">
        <v>458</v>
      </c>
      <c r="V1887" s="237" t="s">
        <v>458</v>
      </c>
      <c r="W1887" s="23" t="s">
        <v>458</v>
      </c>
      <c r="X1887" s="23" t="s">
        <v>458</v>
      </c>
      <c r="Y1887" s="23" t="s">
        <v>458</v>
      </c>
      <c r="Z1887" s="23" t="s">
        <v>458</v>
      </c>
      <c r="AA1887" s="23" t="s">
        <v>458</v>
      </c>
      <c r="AC1887" s="26" t="str">
        <f t="shared" si="56"/>
        <v>-º-'-''</v>
      </c>
      <c r="AD1887" s="26" t="str">
        <f t="shared" si="57"/>
        <v>-º-'-''</v>
      </c>
    </row>
    <row r="1888" spans="1:30" ht="18" customHeight="1">
      <c r="A1888">
        <v>5747</v>
      </c>
      <c r="B1888">
        <v>5747</v>
      </c>
      <c r="C1888" s="3">
        <v>41400</v>
      </c>
      <c r="D1888">
        <v>41445</v>
      </c>
      <c r="E1888" t="s">
        <v>1385</v>
      </c>
      <c r="F1888" t="s">
        <v>14269</v>
      </c>
      <c r="G1888" t="s">
        <v>13971</v>
      </c>
      <c r="H1888" s="23" t="s">
        <v>22152</v>
      </c>
      <c r="I1888" s="23">
        <v>41407</v>
      </c>
      <c r="J1888" t="s">
        <v>21765</v>
      </c>
      <c r="K1888" t="s">
        <v>21766</v>
      </c>
      <c r="L1888" t="s">
        <v>21763</v>
      </c>
      <c r="M1888" t="s">
        <v>21764</v>
      </c>
      <c r="N1888" s="23" t="s">
        <v>22153</v>
      </c>
      <c r="O1888" s="23" t="s">
        <v>22154</v>
      </c>
      <c r="P1888" s="23" t="s">
        <v>458</v>
      </c>
      <c r="Q1888" s="37" t="s">
        <v>458</v>
      </c>
      <c r="R1888" s="23" t="s">
        <v>22155</v>
      </c>
      <c r="S1888" t="s">
        <v>19675</v>
      </c>
      <c r="T1888" t="s">
        <v>15024</v>
      </c>
      <c r="U1888" s="23" t="s">
        <v>15116</v>
      </c>
      <c r="V1888" s="237">
        <v>22</v>
      </c>
      <c r="W1888" s="23">
        <v>14</v>
      </c>
      <c r="X1888" s="23">
        <v>43</v>
      </c>
      <c r="Y1888" s="23">
        <v>44</v>
      </c>
      <c r="Z1888" s="23">
        <v>47</v>
      </c>
      <c r="AA1888" s="23">
        <v>68</v>
      </c>
      <c r="AC1888" s="26" t="str">
        <f t="shared" si="56"/>
        <v>22º14'43''</v>
      </c>
      <c r="AD1888" s="26" t="str">
        <f t="shared" si="57"/>
        <v>44º47'68''</v>
      </c>
    </row>
    <row r="1889" spans="1:30" ht="18" customHeight="1">
      <c r="A1889">
        <v>5748</v>
      </c>
      <c r="B1889">
        <v>5748</v>
      </c>
      <c r="C1889" s="3">
        <v>41400</v>
      </c>
      <c r="D1889">
        <v>41445</v>
      </c>
      <c r="E1889" t="s">
        <v>1469</v>
      </c>
      <c r="F1889" t="s">
        <v>14269</v>
      </c>
      <c r="G1889" t="s">
        <v>13971</v>
      </c>
      <c r="H1889" s="23" t="s">
        <v>458</v>
      </c>
      <c r="I1889" s="23" t="s">
        <v>458</v>
      </c>
      <c r="J1889" t="s">
        <v>21767</v>
      </c>
      <c r="K1889" t="s">
        <v>21768</v>
      </c>
      <c r="L1889" t="s">
        <v>21763</v>
      </c>
      <c r="M1889" t="s">
        <v>21764</v>
      </c>
      <c r="N1889" s="23" t="s">
        <v>458</v>
      </c>
      <c r="O1889" s="23" t="s">
        <v>458</v>
      </c>
      <c r="P1889" s="23" t="s">
        <v>458</v>
      </c>
      <c r="Q1889" s="37" t="s">
        <v>458</v>
      </c>
      <c r="R1889" s="23" t="s">
        <v>458</v>
      </c>
      <c r="S1889" t="s">
        <v>19677</v>
      </c>
      <c r="T1889" t="s">
        <v>15024</v>
      </c>
      <c r="U1889" s="23" t="s">
        <v>458</v>
      </c>
      <c r="V1889" s="237" t="s">
        <v>458</v>
      </c>
      <c r="W1889" s="23" t="s">
        <v>458</v>
      </c>
      <c r="X1889" s="23" t="s">
        <v>458</v>
      </c>
      <c r="Y1889" s="23" t="s">
        <v>458</v>
      </c>
      <c r="Z1889" s="23" t="s">
        <v>458</v>
      </c>
      <c r="AA1889" s="23" t="s">
        <v>458</v>
      </c>
      <c r="AC1889" s="26" t="str">
        <f t="shared" si="56"/>
        <v>-º-'-''</v>
      </c>
      <c r="AD1889" s="26" t="str">
        <f t="shared" si="57"/>
        <v>-º-'-''</v>
      </c>
    </row>
    <row r="1890" spans="1:30" ht="18" customHeight="1">
      <c r="A1890">
        <v>5749</v>
      </c>
      <c r="B1890">
        <v>5749</v>
      </c>
      <c r="C1890" s="3">
        <v>41400</v>
      </c>
      <c r="D1890">
        <v>41445</v>
      </c>
      <c r="E1890" t="s">
        <v>1469</v>
      </c>
      <c r="F1890" t="s">
        <v>14269</v>
      </c>
      <c r="G1890" t="s">
        <v>13971</v>
      </c>
      <c r="H1890" s="23" t="s">
        <v>458</v>
      </c>
      <c r="I1890" s="23" t="s">
        <v>458</v>
      </c>
      <c r="J1890" t="s">
        <v>21769</v>
      </c>
      <c r="K1890" t="s">
        <v>21770</v>
      </c>
      <c r="L1890" t="s">
        <v>21763</v>
      </c>
      <c r="M1890" t="s">
        <v>21764</v>
      </c>
      <c r="N1890" s="23" t="s">
        <v>458</v>
      </c>
      <c r="O1890" s="23" t="s">
        <v>458</v>
      </c>
      <c r="P1890" s="23" t="s">
        <v>458</v>
      </c>
      <c r="Q1890" s="37" t="s">
        <v>458</v>
      </c>
      <c r="R1890" s="23" t="s">
        <v>458</v>
      </c>
      <c r="S1890" t="s">
        <v>19679</v>
      </c>
      <c r="T1890" t="s">
        <v>15024</v>
      </c>
      <c r="U1890" s="23" t="s">
        <v>458</v>
      </c>
      <c r="V1890" s="237" t="s">
        <v>458</v>
      </c>
      <c r="W1890" s="23" t="s">
        <v>458</v>
      </c>
      <c r="X1890" s="23" t="s">
        <v>458</v>
      </c>
      <c r="Y1890" s="23" t="s">
        <v>458</v>
      </c>
      <c r="Z1890" s="23" t="s">
        <v>458</v>
      </c>
      <c r="AA1890" s="23" t="s">
        <v>458</v>
      </c>
      <c r="AC1890" s="26" t="str">
        <f t="shared" si="56"/>
        <v>-º-'-''</v>
      </c>
      <c r="AD1890" s="26" t="str">
        <f t="shared" si="57"/>
        <v>-º-'-''</v>
      </c>
    </row>
    <row r="1891" spans="1:30" ht="18" customHeight="1">
      <c r="A1891">
        <v>5750</v>
      </c>
      <c r="B1891">
        <v>5750</v>
      </c>
      <c r="C1891" s="3">
        <v>41400</v>
      </c>
      <c r="D1891">
        <v>41445</v>
      </c>
      <c r="E1891" t="s">
        <v>1469</v>
      </c>
      <c r="F1891" t="s">
        <v>14269</v>
      </c>
      <c r="G1891" t="s">
        <v>13971</v>
      </c>
      <c r="H1891" s="23" t="s">
        <v>458</v>
      </c>
      <c r="I1891" s="23" t="s">
        <v>458</v>
      </c>
      <c r="J1891" t="s">
        <v>21771</v>
      </c>
      <c r="K1891" t="s">
        <v>21772</v>
      </c>
      <c r="L1891" t="s">
        <v>21763</v>
      </c>
      <c r="M1891" t="s">
        <v>21764</v>
      </c>
      <c r="N1891" s="23" t="s">
        <v>458</v>
      </c>
      <c r="O1891" s="23" t="s">
        <v>458</v>
      </c>
      <c r="P1891" s="23" t="s">
        <v>458</v>
      </c>
      <c r="Q1891" s="37" t="s">
        <v>458</v>
      </c>
      <c r="R1891" s="23" t="s">
        <v>458</v>
      </c>
      <c r="S1891" t="s">
        <v>19681</v>
      </c>
      <c r="T1891" t="s">
        <v>15024</v>
      </c>
      <c r="U1891" s="23" t="s">
        <v>458</v>
      </c>
      <c r="V1891" s="237" t="s">
        <v>458</v>
      </c>
      <c r="W1891" s="23" t="s">
        <v>458</v>
      </c>
      <c r="X1891" s="23" t="s">
        <v>458</v>
      </c>
      <c r="Y1891" s="23" t="s">
        <v>458</v>
      </c>
      <c r="Z1891" s="23" t="s">
        <v>458</v>
      </c>
      <c r="AA1891" s="23" t="s">
        <v>458</v>
      </c>
      <c r="AC1891" s="26" t="str">
        <f t="shared" si="56"/>
        <v>-º-'-''</v>
      </c>
      <c r="AD1891" s="26" t="str">
        <f t="shared" si="57"/>
        <v>-º-'-''</v>
      </c>
    </row>
    <row r="1892" spans="1:30" ht="18" customHeight="1">
      <c r="A1892">
        <v>5794</v>
      </c>
      <c r="B1892">
        <v>5794</v>
      </c>
      <c r="C1892" s="3">
        <v>41400</v>
      </c>
      <c r="D1892">
        <v>41445</v>
      </c>
      <c r="E1892" t="s">
        <v>1469</v>
      </c>
      <c r="F1892" t="s">
        <v>14269</v>
      </c>
      <c r="G1892" t="s">
        <v>3176</v>
      </c>
      <c r="H1892" s="23" t="s">
        <v>458</v>
      </c>
      <c r="I1892" s="23" t="s">
        <v>458</v>
      </c>
      <c r="J1892" t="s">
        <v>21773</v>
      </c>
      <c r="K1892" t="s">
        <v>21774</v>
      </c>
      <c r="L1892" t="s">
        <v>4657</v>
      </c>
      <c r="M1892" t="s">
        <v>21775</v>
      </c>
      <c r="N1892" s="23" t="s">
        <v>458</v>
      </c>
      <c r="O1892" s="23" t="s">
        <v>458</v>
      </c>
      <c r="P1892" s="23" t="s">
        <v>458</v>
      </c>
      <c r="Q1892" s="37" t="s">
        <v>458</v>
      </c>
      <c r="R1892" s="23" t="s">
        <v>458</v>
      </c>
      <c r="S1892" t="s">
        <v>20556</v>
      </c>
      <c r="T1892" t="s">
        <v>15024</v>
      </c>
      <c r="U1892" s="23" t="s">
        <v>458</v>
      </c>
      <c r="V1892" s="237" t="s">
        <v>458</v>
      </c>
      <c r="W1892" s="23" t="s">
        <v>458</v>
      </c>
      <c r="X1892" s="23" t="s">
        <v>458</v>
      </c>
      <c r="Y1892" s="23" t="s">
        <v>458</v>
      </c>
      <c r="Z1892" s="23" t="s">
        <v>458</v>
      </c>
      <c r="AA1892" s="23" t="s">
        <v>458</v>
      </c>
      <c r="AC1892" s="26" t="str">
        <f t="shared" si="56"/>
        <v>-º-'-''</v>
      </c>
      <c r="AD1892" s="26" t="str">
        <f t="shared" si="57"/>
        <v>-º-'-''</v>
      </c>
    </row>
    <row r="1893" spans="1:30" ht="18" customHeight="1">
      <c r="A1893">
        <v>5795</v>
      </c>
      <c r="B1893">
        <v>5795</v>
      </c>
      <c r="C1893" s="3">
        <v>41400</v>
      </c>
      <c r="D1893">
        <v>41445</v>
      </c>
      <c r="E1893" t="s">
        <v>1469</v>
      </c>
      <c r="F1893" t="s">
        <v>14269</v>
      </c>
      <c r="G1893" t="s">
        <v>3176</v>
      </c>
      <c r="H1893" s="23" t="s">
        <v>458</v>
      </c>
      <c r="I1893" s="23" t="s">
        <v>458</v>
      </c>
      <c r="J1893" t="s">
        <v>21773</v>
      </c>
      <c r="K1893" t="s">
        <v>21776</v>
      </c>
      <c r="L1893" t="s">
        <v>4657</v>
      </c>
      <c r="M1893" t="s">
        <v>21775</v>
      </c>
      <c r="N1893" s="23" t="s">
        <v>458</v>
      </c>
      <c r="O1893" s="23" t="s">
        <v>458</v>
      </c>
      <c r="P1893" s="23" t="s">
        <v>458</v>
      </c>
      <c r="Q1893" s="37" t="s">
        <v>458</v>
      </c>
      <c r="R1893" s="23" t="s">
        <v>458</v>
      </c>
      <c r="S1893" t="s">
        <v>20558</v>
      </c>
      <c r="T1893" t="s">
        <v>15024</v>
      </c>
      <c r="U1893" s="23" t="s">
        <v>458</v>
      </c>
      <c r="V1893" s="237" t="s">
        <v>458</v>
      </c>
      <c r="W1893" s="23" t="s">
        <v>458</v>
      </c>
      <c r="X1893" s="23" t="s">
        <v>458</v>
      </c>
      <c r="Y1893" s="23" t="s">
        <v>458</v>
      </c>
      <c r="Z1893" s="23" t="s">
        <v>458</v>
      </c>
      <c r="AA1893" s="23" t="s">
        <v>458</v>
      </c>
      <c r="AC1893" s="26" t="str">
        <f t="shared" si="56"/>
        <v>-º-'-''</v>
      </c>
      <c r="AD1893" s="26" t="str">
        <f t="shared" si="57"/>
        <v>-º-'-''</v>
      </c>
    </row>
    <row r="1894" spans="1:30" ht="18" customHeight="1">
      <c r="A1894">
        <v>5866</v>
      </c>
      <c r="B1894">
        <v>5866</v>
      </c>
      <c r="C1894" s="3">
        <v>41400</v>
      </c>
      <c r="D1894">
        <v>41445</v>
      </c>
      <c r="E1894" t="s">
        <v>1469</v>
      </c>
      <c r="F1894" t="s">
        <v>1322</v>
      </c>
      <c r="G1894" t="s">
        <v>925</v>
      </c>
      <c r="H1894" s="23" t="s">
        <v>458</v>
      </c>
      <c r="I1894" s="23" t="s">
        <v>458</v>
      </c>
      <c r="J1894" t="s">
        <v>21777</v>
      </c>
      <c r="K1894" t="s">
        <v>21778</v>
      </c>
      <c r="L1894" t="s">
        <v>4420</v>
      </c>
      <c r="M1894" t="s">
        <v>21779</v>
      </c>
      <c r="N1894" s="23" t="s">
        <v>458</v>
      </c>
      <c r="O1894" s="23" t="s">
        <v>458</v>
      </c>
      <c r="P1894" s="23" t="s">
        <v>458</v>
      </c>
      <c r="Q1894" s="37" t="s">
        <v>458</v>
      </c>
      <c r="R1894" s="23" t="s">
        <v>458</v>
      </c>
      <c r="S1894" t="s">
        <v>18532</v>
      </c>
      <c r="T1894" t="s">
        <v>15024</v>
      </c>
      <c r="U1894" s="23" t="s">
        <v>458</v>
      </c>
      <c r="V1894" s="237" t="s">
        <v>458</v>
      </c>
      <c r="W1894" s="23" t="s">
        <v>458</v>
      </c>
      <c r="X1894" s="23" t="s">
        <v>458</v>
      </c>
      <c r="Y1894" s="23" t="s">
        <v>458</v>
      </c>
      <c r="Z1894" s="23" t="s">
        <v>458</v>
      </c>
      <c r="AA1894" s="23" t="s">
        <v>458</v>
      </c>
      <c r="AC1894" s="26" t="str">
        <f t="shared" si="56"/>
        <v>-º-'-''</v>
      </c>
      <c r="AD1894" s="26" t="str">
        <f t="shared" si="57"/>
        <v>-º-'-''</v>
      </c>
    </row>
    <row r="1895" spans="1:30" ht="18" customHeight="1">
      <c r="A1895">
        <v>5867</v>
      </c>
      <c r="B1895">
        <v>5867</v>
      </c>
      <c r="C1895" s="3">
        <v>41400</v>
      </c>
      <c r="D1895">
        <v>41445</v>
      </c>
      <c r="E1895" t="s">
        <v>1469</v>
      </c>
      <c r="F1895" t="s">
        <v>1322</v>
      </c>
      <c r="G1895" t="s">
        <v>925</v>
      </c>
      <c r="H1895" s="23" t="s">
        <v>458</v>
      </c>
      <c r="I1895" s="23" t="s">
        <v>458</v>
      </c>
      <c r="J1895" t="s">
        <v>21780</v>
      </c>
      <c r="K1895" t="s">
        <v>21781</v>
      </c>
      <c r="L1895" t="s">
        <v>4420</v>
      </c>
      <c r="M1895" t="s">
        <v>21782</v>
      </c>
      <c r="N1895" s="23" t="s">
        <v>458</v>
      </c>
      <c r="O1895" s="23" t="s">
        <v>458</v>
      </c>
      <c r="P1895" s="23" t="s">
        <v>458</v>
      </c>
      <c r="Q1895" s="37" t="s">
        <v>458</v>
      </c>
      <c r="R1895" s="23" t="s">
        <v>458</v>
      </c>
      <c r="S1895" t="s">
        <v>18534</v>
      </c>
      <c r="T1895" t="s">
        <v>15024</v>
      </c>
      <c r="U1895" s="23" t="s">
        <v>458</v>
      </c>
      <c r="V1895" s="237" t="s">
        <v>458</v>
      </c>
      <c r="W1895" s="23" t="s">
        <v>458</v>
      </c>
      <c r="X1895" s="23" t="s">
        <v>458</v>
      </c>
      <c r="Y1895" s="23" t="s">
        <v>458</v>
      </c>
      <c r="Z1895" s="23" t="s">
        <v>458</v>
      </c>
      <c r="AA1895" s="23" t="s">
        <v>458</v>
      </c>
      <c r="AC1895" s="26" t="str">
        <f t="shared" si="56"/>
        <v>-º-'-''</v>
      </c>
      <c r="AD1895" s="26" t="str">
        <f t="shared" si="57"/>
        <v>-º-'-''</v>
      </c>
    </row>
    <row r="1896" spans="1:30" ht="18" customHeight="1">
      <c r="A1896">
        <v>5952</v>
      </c>
      <c r="B1896">
        <v>5952</v>
      </c>
      <c r="C1896" s="3">
        <v>41400</v>
      </c>
      <c r="D1896">
        <v>41445</v>
      </c>
      <c r="E1896" t="s">
        <v>1469</v>
      </c>
      <c r="F1896" t="s">
        <v>1322</v>
      </c>
      <c r="G1896" t="s">
        <v>13940</v>
      </c>
      <c r="H1896" s="23" t="s">
        <v>458</v>
      </c>
      <c r="I1896" s="23" t="s">
        <v>458</v>
      </c>
      <c r="J1896" t="s">
        <v>21783</v>
      </c>
      <c r="K1896" t="s">
        <v>21784</v>
      </c>
      <c r="L1896" t="s">
        <v>21785</v>
      </c>
      <c r="M1896" t="s">
        <v>21786</v>
      </c>
      <c r="N1896" s="23" t="s">
        <v>458</v>
      </c>
      <c r="O1896" s="23" t="s">
        <v>458</v>
      </c>
      <c r="P1896" s="23" t="s">
        <v>458</v>
      </c>
      <c r="Q1896" s="37" t="s">
        <v>458</v>
      </c>
      <c r="R1896" s="23" t="s">
        <v>458</v>
      </c>
      <c r="S1896" t="s">
        <v>19235</v>
      </c>
      <c r="T1896" t="s">
        <v>15024</v>
      </c>
      <c r="U1896" s="23" t="s">
        <v>458</v>
      </c>
      <c r="V1896" s="237" t="s">
        <v>458</v>
      </c>
      <c r="W1896" s="23" t="s">
        <v>458</v>
      </c>
      <c r="X1896" s="23" t="s">
        <v>458</v>
      </c>
      <c r="Y1896" s="23" t="s">
        <v>458</v>
      </c>
      <c r="Z1896" s="23" t="s">
        <v>458</v>
      </c>
      <c r="AA1896" s="23" t="s">
        <v>458</v>
      </c>
      <c r="AC1896" s="26" t="str">
        <f t="shared" si="56"/>
        <v>-º-'-''</v>
      </c>
      <c r="AD1896" s="26" t="str">
        <f t="shared" si="57"/>
        <v>-º-'-''</v>
      </c>
    </row>
    <row r="1897" spans="1:30" ht="18" customHeight="1">
      <c r="A1897">
        <v>5953</v>
      </c>
      <c r="B1897">
        <v>5953</v>
      </c>
      <c r="C1897" s="3">
        <v>41400</v>
      </c>
      <c r="D1897">
        <v>41445</v>
      </c>
      <c r="E1897" t="s">
        <v>1469</v>
      </c>
      <c r="F1897" t="s">
        <v>1322</v>
      </c>
      <c r="G1897" t="s">
        <v>13940</v>
      </c>
      <c r="H1897" s="23" t="s">
        <v>458</v>
      </c>
      <c r="I1897" s="23" t="s">
        <v>458</v>
      </c>
      <c r="J1897" t="s">
        <v>21783</v>
      </c>
      <c r="K1897" t="s">
        <v>21787</v>
      </c>
      <c r="L1897" t="s">
        <v>21785</v>
      </c>
      <c r="M1897" t="s">
        <v>21788</v>
      </c>
      <c r="N1897" s="23" t="s">
        <v>458</v>
      </c>
      <c r="O1897" s="23" t="s">
        <v>458</v>
      </c>
      <c r="P1897" s="23" t="s">
        <v>458</v>
      </c>
      <c r="Q1897" s="37" t="s">
        <v>458</v>
      </c>
      <c r="R1897" s="23" t="s">
        <v>458</v>
      </c>
      <c r="S1897" t="s">
        <v>19237</v>
      </c>
      <c r="T1897" t="s">
        <v>15024</v>
      </c>
      <c r="U1897" s="23" t="s">
        <v>458</v>
      </c>
      <c r="V1897" s="237" t="s">
        <v>458</v>
      </c>
      <c r="W1897" s="23" t="s">
        <v>458</v>
      </c>
      <c r="X1897" s="23" t="s">
        <v>458</v>
      </c>
      <c r="Y1897" s="23" t="s">
        <v>458</v>
      </c>
      <c r="Z1897" s="23" t="s">
        <v>458</v>
      </c>
      <c r="AA1897" s="23" t="s">
        <v>458</v>
      </c>
      <c r="AC1897" s="26" t="str">
        <f t="shared" si="56"/>
        <v>-º-'-''</v>
      </c>
      <c r="AD1897" s="26" t="str">
        <f t="shared" si="57"/>
        <v>-º-'-''</v>
      </c>
    </row>
    <row r="1898" spans="1:30" ht="18" customHeight="1">
      <c r="A1898">
        <v>5956</v>
      </c>
      <c r="B1898">
        <v>5956</v>
      </c>
      <c r="C1898" s="3">
        <v>41400</v>
      </c>
      <c r="D1898">
        <v>41445</v>
      </c>
      <c r="E1898" t="s">
        <v>1469</v>
      </c>
      <c r="F1898" t="s">
        <v>1322</v>
      </c>
      <c r="G1898" t="s">
        <v>13940</v>
      </c>
      <c r="H1898" s="23" t="s">
        <v>458</v>
      </c>
      <c r="I1898" s="23" t="s">
        <v>458</v>
      </c>
      <c r="J1898" t="s">
        <v>21783</v>
      </c>
      <c r="K1898" t="s">
        <v>21789</v>
      </c>
      <c r="L1898" t="s">
        <v>21785</v>
      </c>
      <c r="M1898" t="s">
        <v>21790</v>
      </c>
      <c r="N1898" s="23" t="s">
        <v>458</v>
      </c>
      <c r="O1898" s="23" t="s">
        <v>458</v>
      </c>
      <c r="P1898" s="23" t="s">
        <v>458</v>
      </c>
      <c r="Q1898" s="37" t="s">
        <v>458</v>
      </c>
      <c r="R1898" s="23" t="s">
        <v>458</v>
      </c>
      <c r="S1898" t="s">
        <v>19241</v>
      </c>
      <c r="T1898" t="s">
        <v>15024</v>
      </c>
      <c r="U1898" s="23" t="s">
        <v>458</v>
      </c>
      <c r="V1898" s="237" t="s">
        <v>458</v>
      </c>
      <c r="W1898" s="23" t="s">
        <v>458</v>
      </c>
      <c r="X1898" s="23" t="s">
        <v>458</v>
      </c>
      <c r="Y1898" s="23" t="s">
        <v>458</v>
      </c>
      <c r="Z1898" s="23" t="s">
        <v>458</v>
      </c>
      <c r="AA1898" s="23" t="s">
        <v>458</v>
      </c>
      <c r="AC1898" s="26" t="str">
        <f t="shared" si="56"/>
        <v>-º-'-''</v>
      </c>
      <c r="AD1898" s="26" t="str">
        <f t="shared" si="57"/>
        <v>-º-'-''</v>
      </c>
    </row>
    <row r="1899" spans="1:30" ht="18" customHeight="1">
      <c r="A1899">
        <v>5994</v>
      </c>
      <c r="B1899">
        <v>5994</v>
      </c>
      <c r="C1899" s="3">
        <v>41400</v>
      </c>
      <c r="D1899">
        <v>41445</v>
      </c>
      <c r="E1899" t="s">
        <v>1385</v>
      </c>
      <c r="F1899" t="s">
        <v>1322</v>
      </c>
      <c r="G1899" t="s">
        <v>13970</v>
      </c>
      <c r="H1899" s="23" t="s">
        <v>458</v>
      </c>
      <c r="I1899" s="23">
        <v>41407</v>
      </c>
      <c r="J1899" t="s">
        <v>21791</v>
      </c>
      <c r="K1899" t="s">
        <v>21792</v>
      </c>
      <c r="L1899" t="s">
        <v>21793</v>
      </c>
      <c r="M1899" t="s">
        <v>21794</v>
      </c>
      <c r="N1899" s="23" t="s">
        <v>458</v>
      </c>
      <c r="O1899" s="23" t="s">
        <v>458</v>
      </c>
      <c r="P1899" s="23" t="s">
        <v>458</v>
      </c>
      <c r="Q1899" s="37" t="s">
        <v>458</v>
      </c>
      <c r="R1899" s="23" t="s">
        <v>458</v>
      </c>
      <c r="S1899" t="s">
        <v>19626</v>
      </c>
      <c r="T1899" t="s">
        <v>15024</v>
      </c>
      <c r="U1899" s="23" t="s">
        <v>458</v>
      </c>
      <c r="V1899" s="237" t="s">
        <v>458</v>
      </c>
      <c r="W1899" s="23" t="s">
        <v>458</v>
      </c>
      <c r="X1899" s="23" t="s">
        <v>458</v>
      </c>
      <c r="Y1899" s="23" t="s">
        <v>458</v>
      </c>
      <c r="Z1899" s="23" t="s">
        <v>458</v>
      </c>
      <c r="AA1899" s="23" t="s">
        <v>458</v>
      </c>
      <c r="AC1899" s="26" t="str">
        <f t="shared" si="56"/>
        <v>-º-'-''</v>
      </c>
      <c r="AD1899" s="26" t="str">
        <f t="shared" si="57"/>
        <v>-º-'-''</v>
      </c>
    </row>
    <row r="1900" spans="1:30" ht="18" customHeight="1">
      <c r="A1900">
        <v>5995</v>
      </c>
      <c r="B1900">
        <v>5995</v>
      </c>
      <c r="C1900" s="3">
        <v>41400</v>
      </c>
      <c r="D1900">
        <v>41445</v>
      </c>
      <c r="E1900" t="s">
        <v>1385</v>
      </c>
      <c r="F1900" t="s">
        <v>1322</v>
      </c>
      <c r="G1900" t="s">
        <v>13970</v>
      </c>
      <c r="H1900" s="23" t="s">
        <v>458</v>
      </c>
      <c r="I1900" s="23">
        <v>41407</v>
      </c>
      <c r="J1900" t="s">
        <v>21795</v>
      </c>
      <c r="K1900" t="s">
        <v>21796</v>
      </c>
      <c r="L1900" t="s">
        <v>21793</v>
      </c>
      <c r="M1900" t="s">
        <v>21797</v>
      </c>
      <c r="N1900" s="23" t="s">
        <v>458</v>
      </c>
      <c r="O1900" s="23" t="s">
        <v>458</v>
      </c>
      <c r="P1900" s="23" t="s">
        <v>458</v>
      </c>
      <c r="Q1900" s="37" t="s">
        <v>458</v>
      </c>
      <c r="R1900" s="23" t="s">
        <v>458</v>
      </c>
      <c r="S1900" t="s">
        <v>19628</v>
      </c>
      <c r="T1900" t="s">
        <v>15024</v>
      </c>
      <c r="U1900" s="23" t="s">
        <v>458</v>
      </c>
      <c r="V1900" s="237" t="s">
        <v>458</v>
      </c>
      <c r="W1900" s="23" t="s">
        <v>458</v>
      </c>
      <c r="X1900" s="23" t="s">
        <v>458</v>
      </c>
      <c r="Y1900" s="23" t="s">
        <v>458</v>
      </c>
      <c r="Z1900" s="23" t="s">
        <v>458</v>
      </c>
      <c r="AA1900" s="23" t="s">
        <v>458</v>
      </c>
      <c r="AC1900" s="26" t="str">
        <f t="shared" si="56"/>
        <v>-º-'-''</v>
      </c>
      <c r="AD1900" s="26" t="str">
        <f t="shared" si="57"/>
        <v>-º-'-''</v>
      </c>
    </row>
    <row r="1901" spans="1:30" ht="18" customHeight="1">
      <c r="A1901">
        <v>5996</v>
      </c>
      <c r="B1901">
        <v>5996</v>
      </c>
      <c r="C1901" s="3">
        <v>41400</v>
      </c>
      <c r="D1901">
        <v>41445</v>
      </c>
      <c r="E1901" t="s">
        <v>1469</v>
      </c>
      <c r="F1901" t="s">
        <v>1322</v>
      </c>
      <c r="G1901" t="s">
        <v>13970</v>
      </c>
      <c r="H1901" s="23" t="s">
        <v>458</v>
      </c>
      <c r="I1901" s="23" t="s">
        <v>458</v>
      </c>
      <c r="J1901" t="s">
        <v>21798</v>
      </c>
      <c r="K1901" t="s">
        <v>21799</v>
      </c>
      <c r="L1901" t="s">
        <v>21793</v>
      </c>
      <c r="M1901" t="s">
        <v>21800</v>
      </c>
      <c r="N1901" s="23" t="s">
        <v>458</v>
      </c>
      <c r="O1901" s="23" t="s">
        <v>458</v>
      </c>
      <c r="P1901" s="23" t="s">
        <v>458</v>
      </c>
      <c r="Q1901" s="37" t="s">
        <v>458</v>
      </c>
      <c r="R1901" s="23" t="s">
        <v>458</v>
      </c>
      <c r="S1901" t="s">
        <v>19630</v>
      </c>
      <c r="T1901" t="s">
        <v>15024</v>
      </c>
      <c r="U1901" s="23" t="s">
        <v>458</v>
      </c>
      <c r="V1901" s="237" t="s">
        <v>458</v>
      </c>
      <c r="W1901" s="23" t="s">
        <v>458</v>
      </c>
      <c r="X1901" s="23" t="s">
        <v>458</v>
      </c>
      <c r="Y1901" s="23" t="s">
        <v>458</v>
      </c>
      <c r="Z1901" s="23" t="s">
        <v>458</v>
      </c>
      <c r="AA1901" s="23" t="s">
        <v>458</v>
      </c>
      <c r="AC1901" s="26" t="str">
        <f t="shared" si="56"/>
        <v>-º-'-''</v>
      </c>
      <c r="AD1901" s="26" t="str">
        <f t="shared" si="57"/>
        <v>-º-'-''</v>
      </c>
    </row>
    <row r="1902" spans="1:30" ht="18" customHeight="1">
      <c r="A1902">
        <v>5997</v>
      </c>
      <c r="B1902">
        <v>5997</v>
      </c>
      <c r="C1902" s="3">
        <v>41400</v>
      </c>
      <c r="D1902">
        <v>41445</v>
      </c>
      <c r="E1902" t="s">
        <v>1385</v>
      </c>
      <c r="F1902" t="s">
        <v>1322</v>
      </c>
      <c r="G1902" t="s">
        <v>13970</v>
      </c>
      <c r="H1902" s="23" t="s">
        <v>458</v>
      </c>
      <c r="I1902" s="23">
        <v>41407</v>
      </c>
      <c r="J1902" t="s">
        <v>21801</v>
      </c>
      <c r="K1902" t="s">
        <v>21802</v>
      </c>
      <c r="L1902" t="s">
        <v>21793</v>
      </c>
      <c r="M1902" t="s">
        <v>21803</v>
      </c>
      <c r="N1902" s="23" t="s">
        <v>458</v>
      </c>
      <c r="O1902" s="23" t="s">
        <v>458</v>
      </c>
      <c r="P1902" s="23" t="s">
        <v>458</v>
      </c>
      <c r="Q1902" s="37" t="s">
        <v>458</v>
      </c>
      <c r="R1902" s="23" t="s">
        <v>458</v>
      </c>
      <c r="S1902" t="s">
        <v>19632</v>
      </c>
      <c r="T1902" t="s">
        <v>15024</v>
      </c>
      <c r="U1902" s="23" t="s">
        <v>458</v>
      </c>
      <c r="V1902" s="237" t="s">
        <v>458</v>
      </c>
      <c r="W1902" s="23" t="s">
        <v>458</v>
      </c>
      <c r="X1902" s="23" t="s">
        <v>458</v>
      </c>
      <c r="Y1902" s="23" t="s">
        <v>458</v>
      </c>
      <c r="Z1902" s="23" t="s">
        <v>458</v>
      </c>
      <c r="AA1902" s="23" t="s">
        <v>458</v>
      </c>
      <c r="AC1902" s="26" t="str">
        <f t="shared" si="56"/>
        <v>-º-'-''</v>
      </c>
      <c r="AD1902" s="26" t="str">
        <f t="shared" si="57"/>
        <v>-º-'-''</v>
      </c>
    </row>
    <row r="1903" spans="1:30" ht="18" customHeight="1">
      <c r="A1903">
        <v>5998</v>
      </c>
      <c r="B1903">
        <v>5998</v>
      </c>
      <c r="C1903" s="3">
        <v>41400</v>
      </c>
      <c r="D1903">
        <v>41445</v>
      </c>
      <c r="E1903" t="s">
        <v>1385</v>
      </c>
      <c r="F1903" t="s">
        <v>1322</v>
      </c>
      <c r="G1903" t="s">
        <v>13970</v>
      </c>
      <c r="H1903" s="23" t="s">
        <v>458</v>
      </c>
      <c r="I1903" s="23">
        <v>41407</v>
      </c>
      <c r="J1903" t="s">
        <v>21804</v>
      </c>
      <c r="K1903" t="s">
        <v>21805</v>
      </c>
      <c r="L1903" t="s">
        <v>21793</v>
      </c>
      <c r="M1903" t="s">
        <v>21806</v>
      </c>
      <c r="N1903" s="23" t="s">
        <v>458</v>
      </c>
      <c r="O1903" s="23" t="s">
        <v>458</v>
      </c>
      <c r="P1903" s="23" t="s">
        <v>458</v>
      </c>
      <c r="Q1903" s="37" t="s">
        <v>458</v>
      </c>
      <c r="R1903" s="23" t="s">
        <v>458</v>
      </c>
      <c r="S1903" t="s">
        <v>19634</v>
      </c>
      <c r="T1903" t="s">
        <v>15024</v>
      </c>
      <c r="U1903" s="23" t="s">
        <v>458</v>
      </c>
      <c r="V1903" s="237" t="s">
        <v>458</v>
      </c>
      <c r="W1903" s="23" t="s">
        <v>458</v>
      </c>
      <c r="X1903" s="23" t="s">
        <v>458</v>
      </c>
      <c r="Y1903" s="23" t="s">
        <v>458</v>
      </c>
      <c r="Z1903" s="23" t="s">
        <v>458</v>
      </c>
      <c r="AA1903" s="23" t="s">
        <v>458</v>
      </c>
      <c r="AC1903" s="26" t="str">
        <f t="shared" si="56"/>
        <v>-º-'-''</v>
      </c>
      <c r="AD1903" s="26" t="str">
        <f t="shared" si="57"/>
        <v>-º-'-''</v>
      </c>
    </row>
    <row r="1904" spans="1:30" ht="18" customHeight="1">
      <c r="A1904">
        <v>5999</v>
      </c>
      <c r="B1904">
        <v>5999</v>
      </c>
      <c r="C1904" s="3">
        <v>41400</v>
      </c>
      <c r="D1904">
        <v>41445</v>
      </c>
      <c r="E1904" t="s">
        <v>1469</v>
      </c>
      <c r="F1904" t="s">
        <v>1322</v>
      </c>
      <c r="G1904" t="s">
        <v>13970</v>
      </c>
      <c r="H1904" s="23" t="s">
        <v>458</v>
      </c>
      <c r="I1904" s="23" t="s">
        <v>458</v>
      </c>
      <c r="J1904" t="s">
        <v>21807</v>
      </c>
      <c r="K1904" t="s">
        <v>21808</v>
      </c>
      <c r="L1904" t="s">
        <v>21793</v>
      </c>
      <c r="M1904" t="s">
        <v>21809</v>
      </c>
      <c r="N1904" s="23" t="s">
        <v>458</v>
      </c>
      <c r="O1904" s="23" t="s">
        <v>458</v>
      </c>
      <c r="P1904" s="23" t="s">
        <v>458</v>
      </c>
      <c r="Q1904" s="37" t="s">
        <v>458</v>
      </c>
      <c r="R1904" s="23" t="s">
        <v>458</v>
      </c>
      <c r="S1904" t="s">
        <v>19636</v>
      </c>
      <c r="T1904" t="s">
        <v>15024</v>
      </c>
      <c r="U1904" s="23" t="s">
        <v>458</v>
      </c>
      <c r="V1904" s="237" t="s">
        <v>458</v>
      </c>
      <c r="W1904" s="23" t="s">
        <v>458</v>
      </c>
      <c r="X1904" s="23" t="s">
        <v>458</v>
      </c>
      <c r="Y1904" s="23" t="s">
        <v>458</v>
      </c>
      <c r="Z1904" s="23" t="s">
        <v>458</v>
      </c>
      <c r="AA1904" s="23" t="s">
        <v>458</v>
      </c>
      <c r="AC1904" s="26" t="str">
        <f t="shared" si="56"/>
        <v>-º-'-''</v>
      </c>
      <c r="AD1904" s="26" t="str">
        <f t="shared" si="57"/>
        <v>-º-'-''</v>
      </c>
    </row>
    <row r="1905" spans="1:30" ht="18" customHeight="1">
      <c r="A1905">
        <v>6000</v>
      </c>
      <c r="B1905">
        <v>6000</v>
      </c>
      <c r="C1905" s="3">
        <v>41400</v>
      </c>
      <c r="D1905">
        <v>41445</v>
      </c>
      <c r="E1905" t="s">
        <v>1385</v>
      </c>
      <c r="F1905" t="s">
        <v>1322</v>
      </c>
      <c r="G1905" t="s">
        <v>13970</v>
      </c>
      <c r="H1905" s="23" t="s">
        <v>458</v>
      </c>
      <c r="I1905" s="23">
        <v>41407</v>
      </c>
      <c r="J1905" t="s">
        <v>21810</v>
      </c>
      <c r="K1905" t="s">
        <v>21811</v>
      </c>
      <c r="L1905" t="s">
        <v>21793</v>
      </c>
      <c r="M1905" t="s">
        <v>21812</v>
      </c>
      <c r="N1905" s="23" t="s">
        <v>458</v>
      </c>
      <c r="O1905" s="23" t="s">
        <v>458</v>
      </c>
      <c r="P1905" s="23" t="s">
        <v>458</v>
      </c>
      <c r="Q1905" s="37" t="s">
        <v>458</v>
      </c>
      <c r="R1905" s="23" t="s">
        <v>458</v>
      </c>
      <c r="S1905" t="s">
        <v>19638</v>
      </c>
      <c r="T1905" t="s">
        <v>15024</v>
      </c>
      <c r="U1905" s="23" t="s">
        <v>458</v>
      </c>
      <c r="V1905" s="237" t="s">
        <v>458</v>
      </c>
      <c r="W1905" s="23" t="s">
        <v>458</v>
      </c>
      <c r="X1905" s="23" t="s">
        <v>458</v>
      </c>
      <c r="Y1905" s="23" t="s">
        <v>458</v>
      </c>
      <c r="Z1905" s="23" t="s">
        <v>458</v>
      </c>
      <c r="AA1905" s="23" t="s">
        <v>458</v>
      </c>
      <c r="AC1905" s="26" t="str">
        <f t="shared" si="56"/>
        <v>-º-'-''</v>
      </c>
      <c r="AD1905" s="26" t="str">
        <f t="shared" si="57"/>
        <v>-º-'-''</v>
      </c>
    </row>
    <row r="1906" spans="1:30" ht="18" customHeight="1">
      <c r="A1906">
        <v>6001</v>
      </c>
      <c r="B1906">
        <v>6001</v>
      </c>
      <c r="C1906" s="3">
        <v>41400</v>
      </c>
      <c r="D1906">
        <v>41445</v>
      </c>
      <c r="E1906" t="s">
        <v>1385</v>
      </c>
      <c r="F1906" t="s">
        <v>1322</v>
      </c>
      <c r="G1906" t="s">
        <v>13967</v>
      </c>
      <c r="H1906" s="23" t="s">
        <v>458</v>
      </c>
      <c r="I1906" s="23">
        <v>41407</v>
      </c>
      <c r="J1906" t="s">
        <v>21813</v>
      </c>
      <c r="K1906" t="s">
        <v>21814</v>
      </c>
      <c r="L1906" t="s">
        <v>21815</v>
      </c>
      <c r="M1906" t="s">
        <v>21816</v>
      </c>
      <c r="N1906" s="23" t="s">
        <v>458</v>
      </c>
      <c r="O1906" s="23" t="s">
        <v>458</v>
      </c>
      <c r="P1906" s="23" t="s">
        <v>458</v>
      </c>
      <c r="Q1906" s="37" t="s">
        <v>458</v>
      </c>
      <c r="R1906" s="23" t="s">
        <v>458</v>
      </c>
      <c r="S1906" t="s">
        <v>19588</v>
      </c>
      <c r="T1906" t="s">
        <v>15024</v>
      </c>
      <c r="U1906" s="23" t="s">
        <v>458</v>
      </c>
      <c r="V1906" s="237" t="s">
        <v>458</v>
      </c>
      <c r="W1906" s="23" t="s">
        <v>458</v>
      </c>
      <c r="X1906" s="23" t="s">
        <v>458</v>
      </c>
      <c r="Y1906" s="23" t="s">
        <v>458</v>
      </c>
      <c r="Z1906" s="23" t="s">
        <v>458</v>
      </c>
      <c r="AA1906" s="23" t="s">
        <v>458</v>
      </c>
      <c r="AC1906" s="26" t="str">
        <f t="shared" si="56"/>
        <v>-º-'-''</v>
      </c>
      <c r="AD1906" s="26" t="str">
        <f t="shared" si="57"/>
        <v>-º-'-''</v>
      </c>
    </row>
    <row r="1907" spans="1:30" ht="18" customHeight="1">
      <c r="A1907">
        <v>6002</v>
      </c>
      <c r="B1907">
        <v>6002</v>
      </c>
      <c r="C1907" s="3">
        <v>41400</v>
      </c>
      <c r="D1907">
        <v>41445</v>
      </c>
      <c r="E1907" t="s">
        <v>1469</v>
      </c>
      <c r="F1907" t="s">
        <v>1322</v>
      </c>
      <c r="G1907" t="s">
        <v>8243</v>
      </c>
      <c r="H1907" s="23" t="s">
        <v>458</v>
      </c>
      <c r="I1907" s="23" t="s">
        <v>458</v>
      </c>
      <c r="J1907" t="s">
        <v>21813</v>
      </c>
      <c r="K1907" t="s">
        <v>21817</v>
      </c>
      <c r="L1907" t="s">
        <v>21815</v>
      </c>
      <c r="M1907" t="s">
        <v>21816</v>
      </c>
      <c r="N1907" s="23" t="s">
        <v>458</v>
      </c>
      <c r="O1907" s="23" t="s">
        <v>458</v>
      </c>
      <c r="P1907" s="23" t="s">
        <v>458</v>
      </c>
      <c r="Q1907" s="37" t="s">
        <v>458</v>
      </c>
      <c r="R1907" s="23" t="s">
        <v>458</v>
      </c>
      <c r="S1907" t="s">
        <v>19590</v>
      </c>
      <c r="T1907" t="s">
        <v>15024</v>
      </c>
      <c r="U1907" s="23" t="s">
        <v>458</v>
      </c>
      <c r="V1907" s="237" t="s">
        <v>458</v>
      </c>
      <c r="W1907" s="23" t="s">
        <v>458</v>
      </c>
      <c r="X1907" s="23" t="s">
        <v>458</v>
      </c>
      <c r="Y1907" s="23" t="s">
        <v>458</v>
      </c>
      <c r="Z1907" s="23" t="s">
        <v>458</v>
      </c>
      <c r="AA1907" s="23" t="s">
        <v>458</v>
      </c>
      <c r="AC1907" s="26" t="str">
        <f t="shared" si="56"/>
        <v>-º-'-''</v>
      </c>
      <c r="AD1907" s="26" t="str">
        <f t="shared" si="57"/>
        <v>-º-'-''</v>
      </c>
    </row>
    <row r="1908" spans="1:30" ht="18" customHeight="1">
      <c r="A1908">
        <v>6003</v>
      </c>
      <c r="B1908">
        <v>6003</v>
      </c>
      <c r="C1908" s="3">
        <v>41400</v>
      </c>
      <c r="D1908">
        <v>41445</v>
      </c>
      <c r="E1908" t="s">
        <v>1469</v>
      </c>
      <c r="F1908" t="s">
        <v>1322</v>
      </c>
      <c r="G1908" t="s">
        <v>8243</v>
      </c>
      <c r="H1908" s="23" t="s">
        <v>458</v>
      </c>
      <c r="I1908" s="23" t="s">
        <v>458</v>
      </c>
      <c r="J1908" t="s">
        <v>21813</v>
      </c>
      <c r="K1908" t="s">
        <v>21818</v>
      </c>
      <c r="L1908" t="s">
        <v>21815</v>
      </c>
      <c r="M1908" t="s">
        <v>21816</v>
      </c>
      <c r="N1908" s="23" t="s">
        <v>458</v>
      </c>
      <c r="O1908" s="23" t="s">
        <v>458</v>
      </c>
      <c r="P1908" s="23" t="s">
        <v>458</v>
      </c>
      <c r="Q1908" s="37" t="s">
        <v>458</v>
      </c>
      <c r="R1908" s="23" t="s">
        <v>458</v>
      </c>
      <c r="S1908" t="s">
        <v>19592</v>
      </c>
      <c r="T1908" t="s">
        <v>15024</v>
      </c>
      <c r="U1908" s="23" t="s">
        <v>458</v>
      </c>
      <c r="V1908" s="237" t="s">
        <v>458</v>
      </c>
      <c r="W1908" s="23" t="s">
        <v>458</v>
      </c>
      <c r="X1908" s="23" t="s">
        <v>458</v>
      </c>
      <c r="Y1908" s="23" t="s">
        <v>458</v>
      </c>
      <c r="Z1908" s="23" t="s">
        <v>458</v>
      </c>
      <c r="AA1908" s="23" t="s">
        <v>458</v>
      </c>
      <c r="AC1908" s="26" t="str">
        <f t="shared" si="56"/>
        <v>-º-'-''</v>
      </c>
      <c r="AD1908" s="26" t="str">
        <f t="shared" si="57"/>
        <v>-º-'-''</v>
      </c>
    </row>
    <row r="1909" spans="1:30" ht="18" customHeight="1">
      <c r="A1909">
        <v>6010</v>
      </c>
      <c r="B1909">
        <v>6010</v>
      </c>
      <c r="C1909" s="3">
        <v>41400</v>
      </c>
      <c r="D1909">
        <v>41445</v>
      </c>
      <c r="E1909" t="s">
        <v>1385</v>
      </c>
      <c r="F1909" t="s">
        <v>1322</v>
      </c>
      <c r="G1909" t="s">
        <v>8247</v>
      </c>
      <c r="H1909" s="23" t="s">
        <v>458</v>
      </c>
      <c r="I1909" s="23">
        <v>41407</v>
      </c>
      <c r="J1909" t="s">
        <v>21819</v>
      </c>
      <c r="K1909" t="s">
        <v>21820</v>
      </c>
      <c r="L1909" t="s">
        <v>8323</v>
      </c>
      <c r="M1909" t="s">
        <v>21821</v>
      </c>
      <c r="N1909" s="23" t="s">
        <v>458</v>
      </c>
      <c r="O1909" s="23" t="s">
        <v>458</v>
      </c>
      <c r="P1909" s="23" t="s">
        <v>458</v>
      </c>
      <c r="Q1909" s="37" t="s">
        <v>458</v>
      </c>
      <c r="R1909" s="23" t="s">
        <v>458</v>
      </c>
      <c r="S1909" t="s">
        <v>19404</v>
      </c>
      <c r="T1909" t="s">
        <v>15024</v>
      </c>
      <c r="U1909" s="23" t="s">
        <v>458</v>
      </c>
      <c r="V1909" s="237" t="s">
        <v>458</v>
      </c>
      <c r="W1909" s="23" t="s">
        <v>458</v>
      </c>
      <c r="X1909" s="23" t="s">
        <v>458</v>
      </c>
      <c r="Y1909" s="23" t="s">
        <v>458</v>
      </c>
      <c r="Z1909" s="23" t="s">
        <v>458</v>
      </c>
      <c r="AA1909" s="23" t="s">
        <v>458</v>
      </c>
      <c r="AC1909" s="26" t="str">
        <f t="shared" si="56"/>
        <v>-º-'-''</v>
      </c>
      <c r="AD1909" s="26" t="str">
        <f t="shared" si="57"/>
        <v>-º-'-''</v>
      </c>
    </row>
    <row r="1910" spans="1:30" ht="18" customHeight="1">
      <c r="A1910">
        <v>6066</v>
      </c>
      <c r="B1910">
        <v>6066</v>
      </c>
      <c r="C1910" s="3">
        <v>41400</v>
      </c>
      <c r="D1910">
        <v>41445</v>
      </c>
      <c r="E1910" t="s">
        <v>1469</v>
      </c>
      <c r="F1910" t="s">
        <v>14269</v>
      </c>
      <c r="G1910" t="s">
        <v>8470</v>
      </c>
      <c r="H1910" s="23" t="s">
        <v>458</v>
      </c>
      <c r="I1910" s="23" t="s">
        <v>458</v>
      </c>
      <c r="J1910" t="s">
        <v>21822</v>
      </c>
      <c r="K1910" t="s">
        <v>21823</v>
      </c>
      <c r="L1910" t="s">
        <v>8472</v>
      </c>
      <c r="M1910" t="s">
        <v>21824</v>
      </c>
      <c r="N1910" s="23" t="s">
        <v>458</v>
      </c>
      <c r="O1910" s="23" t="s">
        <v>458</v>
      </c>
      <c r="P1910" s="23" t="s">
        <v>458</v>
      </c>
      <c r="Q1910" s="37" t="s">
        <v>458</v>
      </c>
      <c r="R1910" s="23" t="s">
        <v>458</v>
      </c>
      <c r="S1910" t="s">
        <v>19885</v>
      </c>
      <c r="T1910" t="s">
        <v>15024</v>
      </c>
      <c r="U1910" s="23" t="s">
        <v>458</v>
      </c>
      <c r="V1910" s="237" t="s">
        <v>458</v>
      </c>
      <c r="W1910" s="23" t="s">
        <v>458</v>
      </c>
      <c r="X1910" s="23" t="s">
        <v>458</v>
      </c>
      <c r="Y1910" s="23" t="s">
        <v>458</v>
      </c>
      <c r="Z1910" s="23" t="s">
        <v>458</v>
      </c>
      <c r="AA1910" s="23" t="s">
        <v>458</v>
      </c>
      <c r="AC1910" s="26" t="str">
        <f t="shared" si="56"/>
        <v>-º-'-''</v>
      </c>
      <c r="AD1910" s="26" t="str">
        <f t="shared" si="57"/>
        <v>-º-'-''</v>
      </c>
    </row>
    <row r="1911" spans="1:30" ht="18" customHeight="1">
      <c r="A1911">
        <v>6067</v>
      </c>
      <c r="B1911">
        <v>6067</v>
      </c>
      <c r="C1911" s="3">
        <v>41400</v>
      </c>
      <c r="D1911">
        <v>41445</v>
      </c>
      <c r="E1911" t="s">
        <v>1469</v>
      </c>
      <c r="F1911" t="s">
        <v>14269</v>
      </c>
      <c r="G1911" t="s">
        <v>8470</v>
      </c>
      <c r="H1911" s="23" t="s">
        <v>458</v>
      </c>
      <c r="I1911" s="23" t="s">
        <v>458</v>
      </c>
      <c r="J1911" t="s">
        <v>21825</v>
      </c>
      <c r="K1911" t="s">
        <v>21826</v>
      </c>
      <c r="L1911" t="s">
        <v>8472</v>
      </c>
      <c r="M1911" t="s">
        <v>21827</v>
      </c>
      <c r="N1911" s="23" t="s">
        <v>458</v>
      </c>
      <c r="O1911" s="23" t="s">
        <v>458</v>
      </c>
      <c r="P1911" s="23" t="s">
        <v>458</v>
      </c>
      <c r="Q1911" s="37" t="s">
        <v>458</v>
      </c>
      <c r="R1911" s="23" t="s">
        <v>458</v>
      </c>
      <c r="S1911" t="s">
        <v>19887</v>
      </c>
      <c r="T1911" t="s">
        <v>15024</v>
      </c>
      <c r="U1911" s="23" t="s">
        <v>458</v>
      </c>
      <c r="V1911" s="237" t="s">
        <v>458</v>
      </c>
      <c r="W1911" s="23" t="s">
        <v>458</v>
      </c>
      <c r="X1911" s="23" t="s">
        <v>458</v>
      </c>
      <c r="Y1911" s="23" t="s">
        <v>458</v>
      </c>
      <c r="Z1911" s="23" t="s">
        <v>458</v>
      </c>
      <c r="AA1911" s="23" t="s">
        <v>458</v>
      </c>
      <c r="AC1911" s="26" t="str">
        <f t="shared" si="56"/>
        <v>-º-'-''</v>
      </c>
      <c r="AD1911" s="26" t="str">
        <f t="shared" si="57"/>
        <v>-º-'-''</v>
      </c>
    </row>
    <row r="1912" spans="1:30" ht="18" customHeight="1">
      <c r="A1912">
        <v>6140</v>
      </c>
      <c r="B1912">
        <v>6140</v>
      </c>
      <c r="C1912" s="3">
        <v>41400</v>
      </c>
      <c r="D1912">
        <v>41445</v>
      </c>
      <c r="E1912" t="s">
        <v>1385</v>
      </c>
      <c r="F1912" t="s">
        <v>1322</v>
      </c>
      <c r="G1912" t="s">
        <v>14000</v>
      </c>
      <c r="H1912" s="23" t="s">
        <v>458</v>
      </c>
      <c r="I1912" s="23">
        <v>41403</v>
      </c>
      <c r="J1912" t="s">
        <v>21828</v>
      </c>
      <c r="K1912" t="s">
        <v>21829</v>
      </c>
      <c r="L1912" t="s">
        <v>21693</v>
      </c>
      <c r="M1912" t="s">
        <v>21830</v>
      </c>
      <c r="N1912" s="23" t="s">
        <v>458</v>
      </c>
      <c r="O1912" s="23" t="s">
        <v>458</v>
      </c>
      <c r="P1912" s="23" t="s">
        <v>458</v>
      </c>
      <c r="Q1912" s="37" t="s">
        <v>458</v>
      </c>
      <c r="R1912" s="23" t="s">
        <v>458</v>
      </c>
      <c r="S1912" t="s">
        <v>20157</v>
      </c>
      <c r="T1912" t="s">
        <v>15024</v>
      </c>
      <c r="U1912" s="23" t="s">
        <v>458</v>
      </c>
      <c r="V1912" s="237" t="s">
        <v>458</v>
      </c>
      <c r="W1912" s="23" t="s">
        <v>458</v>
      </c>
      <c r="X1912" s="23" t="s">
        <v>458</v>
      </c>
      <c r="Y1912" s="23" t="s">
        <v>458</v>
      </c>
      <c r="Z1912" s="23" t="s">
        <v>458</v>
      </c>
      <c r="AA1912" s="23" t="s">
        <v>458</v>
      </c>
      <c r="AC1912" s="26" t="str">
        <f t="shared" si="56"/>
        <v>-º-'-''</v>
      </c>
      <c r="AD1912" s="26" t="str">
        <f t="shared" si="57"/>
        <v>-º-'-''</v>
      </c>
    </row>
    <row r="1913" spans="1:30" ht="18" customHeight="1">
      <c r="A1913">
        <v>6141</v>
      </c>
      <c r="B1913">
        <v>6141</v>
      </c>
      <c r="C1913" s="3">
        <v>41400</v>
      </c>
      <c r="D1913">
        <v>41445</v>
      </c>
      <c r="E1913" t="s">
        <v>1469</v>
      </c>
      <c r="F1913" t="s">
        <v>1322</v>
      </c>
      <c r="G1913" t="s">
        <v>14000</v>
      </c>
      <c r="H1913" s="23" t="s">
        <v>458</v>
      </c>
      <c r="I1913" s="23" t="s">
        <v>458</v>
      </c>
      <c r="J1913" t="s">
        <v>21831</v>
      </c>
      <c r="K1913" t="s">
        <v>21832</v>
      </c>
      <c r="L1913" t="s">
        <v>21693</v>
      </c>
      <c r="M1913" t="s">
        <v>21833</v>
      </c>
      <c r="N1913" s="23" t="s">
        <v>458</v>
      </c>
      <c r="O1913" s="23" t="s">
        <v>458</v>
      </c>
      <c r="P1913" s="23" t="s">
        <v>458</v>
      </c>
      <c r="Q1913" s="37" t="s">
        <v>458</v>
      </c>
      <c r="R1913" s="23" t="s">
        <v>458</v>
      </c>
      <c r="S1913" t="s">
        <v>20159</v>
      </c>
      <c r="T1913" t="s">
        <v>15024</v>
      </c>
      <c r="U1913" s="23" t="s">
        <v>458</v>
      </c>
      <c r="V1913" s="237" t="s">
        <v>458</v>
      </c>
      <c r="W1913" s="23" t="s">
        <v>458</v>
      </c>
      <c r="X1913" s="23" t="s">
        <v>458</v>
      </c>
      <c r="Y1913" s="23" t="s">
        <v>458</v>
      </c>
      <c r="Z1913" s="23" t="s">
        <v>458</v>
      </c>
      <c r="AA1913" s="23" t="s">
        <v>458</v>
      </c>
      <c r="AC1913" s="26" t="str">
        <f t="shared" si="56"/>
        <v>-º-'-''</v>
      </c>
      <c r="AD1913" s="26" t="str">
        <f t="shared" si="57"/>
        <v>-º-'-''</v>
      </c>
    </row>
    <row r="1914" spans="1:30" ht="18" customHeight="1">
      <c r="A1914">
        <v>6142</v>
      </c>
      <c r="B1914">
        <v>6142</v>
      </c>
      <c r="C1914" s="3">
        <v>41400</v>
      </c>
      <c r="D1914">
        <v>41445</v>
      </c>
      <c r="E1914" t="s">
        <v>1385</v>
      </c>
      <c r="F1914" t="s">
        <v>1322</v>
      </c>
      <c r="G1914" t="s">
        <v>14000</v>
      </c>
      <c r="H1914" s="23" t="s">
        <v>458</v>
      </c>
      <c r="I1914" s="23">
        <v>41403</v>
      </c>
      <c r="J1914" t="s">
        <v>21834</v>
      </c>
      <c r="K1914" t="s">
        <v>21835</v>
      </c>
      <c r="L1914" t="s">
        <v>21693</v>
      </c>
      <c r="M1914" t="s">
        <v>21836</v>
      </c>
      <c r="N1914" s="23" t="s">
        <v>458</v>
      </c>
      <c r="O1914" s="23" t="s">
        <v>458</v>
      </c>
      <c r="P1914" s="23" t="s">
        <v>458</v>
      </c>
      <c r="Q1914" s="37" t="s">
        <v>458</v>
      </c>
      <c r="R1914" s="23" t="s">
        <v>458</v>
      </c>
      <c r="S1914" t="s">
        <v>20161</v>
      </c>
      <c r="T1914" t="s">
        <v>15024</v>
      </c>
      <c r="U1914" s="23" t="s">
        <v>458</v>
      </c>
      <c r="V1914" s="237" t="s">
        <v>458</v>
      </c>
      <c r="W1914" s="23" t="s">
        <v>458</v>
      </c>
      <c r="X1914" s="23" t="s">
        <v>458</v>
      </c>
      <c r="Y1914" s="23" t="s">
        <v>458</v>
      </c>
      <c r="Z1914" s="23" t="s">
        <v>458</v>
      </c>
      <c r="AA1914" s="23" t="s">
        <v>458</v>
      </c>
      <c r="AC1914" s="26" t="str">
        <f t="shared" si="56"/>
        <v>-º-'-''</v>
      </c>
      <c r="AD1914" s="26" t="str">
        <f t="shared" si="57"/>
        <v>-º-'-''</v>
      </c>
    </row>
    <row r="1915" spans="1:30" ht="18" customHeight="1">
      <c r="A1915">
        <v>6143</v>
      </c>
      <c r="B1915">
        <v>6143</v>
      </c>
      <c r="C1915" s="3">
        <v>41400</v>
      </c>
      <c r="D1915">
        <v>41445</v>
      </c>
      <c r="E1915" t="s">
        <v>1385</v>
      </c>
      <c r="F1915" t="s">
        <v>1322</v>
      </c>
      <c r="G1915" t="s">
        <v>14000</v>
      </c>
      <c r="H1915" s="23" t="s">
        <v>458</v>
      </c>
      <c r="I1915" s="23">
        <v>41403</v>
      </c>
      <c r="J1915" t="s">
        <v>21837</v>
      </c>
      <c r="K1915" t="s">
        <v>21838</v>
      </c>
      <c r="L1915" t="s">
        <v>21839</v>
      </c>
      <c r="M1915" t="s">
        <v>21840</v>
      </c>
      <c r="N1915" s="23" t="s">
        <v>458</v>
      </c>
      <c r="O1915" s="23" t="s">
        <v>458</v>
      </c>
      <c r="P1915" s="23" t="s">
        <v>458</v>
      </c>
      <c r="Q1915" s="37" t="s">
        <v>458</v>
      </c>
      <c r="R1915" s="23" t="s">
        <v>458</v>
      </c>
      <c r="S1915" t="s">
        <v>20163</v>
      </c>
      <c r="T1915" t="s">
        <v>15024</v>
      </c>
      <c r="U1915" s="23" t="s">
        <v>458</v>
      </c>
      <c r="V1915" s="237" t="s">
        <v>458</v>
      </c>
      <c r="W1915" s="23" t="s">
        <v>458</v>
      </c>
      <c r="X1915" s="23" t="s">
        <v>458</v>
      </c>
      <c r="Y1915" s="23" t="s">
        <v>458</v>
      </c>
      <c r="Z1915" s="23" t="s">
        <v>458</v>
      </c>
      <c r="AA1915" s="23" t="s">
        <v>458</v>
      </c>
      <c r="AC1915" s="26" t="str">
        <f t="shared" si="56"/>
        <v>-º-'-''</v>
      </c>
      <c r="AD1915" s="26" t="str">
        <f t="shared" si="57"/>
        <v>-º-'-''</v>
      </c>
    </row>
    <row r="1916" spans="1:30" ht="18" customHeight="1">
      <c r="A1916">
        <v>6144</v>
      </c>
      <c r="B1916">
        <v>6144</v>
      </c>
      <c r="C1916" s="3">
        <v>41400</v>
      </c>
      <c r="D1916">
        <v>41445</v>
      </c>
      <c r="E1916" t="s">
        <v>1385</v>
      </c>
      <c r="F1916" t="s">
        <v>1322</v>
      </c>
      <c r="G1916" t="s">
        <v>14000</v>
      </c>
      <c r="H1916" s="23" t="s">
        <v>458</v>
      </c>
      <c r="I1916" s="23">
        <v>41403</v>
      </c>
      <c r="J1916" t="s">
        <v>21841</v>
      </c>
      <c r="K1916" t="s">
        <v>22096</v>
      </c>
      <c r="L1916" t="s">
        <v>21693</v>
      </c>
      <c r="M1916" t="s">
        <v>21842</v>
      </c>
      <c r="N1916" s="23" t="s">
        <v>458</v>
      </c>
      <c r="O1916" s="23" t="s">
        <v>458</v>
      </c>
      <c r="P1916" s="23" t="s">
        <v>458</v>
      </c>
      <c r="Q1916" s="37" t="s">
        <v>458</v>
      </c>
      <c r="R1916" s="23" t="s">
        <v>458</v>
      </c>
      <c r="S1916" t="s">
        <v>20165</v>
      </c>
      <c r="T1916" t="s">
        <v>15024</v>
      </c>
      <c r="U1916" s="23" t="s">
        <v>458</v>
      </c>
      <c r="V1916" s="237" t="s">
        <v>458</v>
      </c>
      <c r="W1916" s="23" t="s">
        <v>458</v>
      </c>
      <c r="X1916" s="23" t="s">
        <v>458</v>
      </c>
      <c r="Y1916" s="23" t="s">
        <v>458</v>
      </c>
      <c r="Z1916" s="23" t="s">
        <v>458</v>
      </c>
      <c r="AA1916" s="23" t="s">
        <v>458</v>
      </c>
      <c r="AC1916" s="26" t="str">
        <f t="shared" si="56"/>
        <v>-º-'-''</v>
      </c>
      <c r="AD1916" s="26" t="str">
        <f t="shared" si="57"/>
        <v>-º-'-''</v>
      </c>
    </row>
    <row r="1917" spans="1:30" ht="18" customHeight="1">
      <c r="A1917">
        <v>6145</v>
      </c>
      <c r="B1917">
        <v>6145</v>
      </c>
      <c r="C1917" s="3">
        <v>41400</v>
      </c>
      <c r="D1917">
        <v>41445</v>
      </c>
      <c r="E1917" t="s">
        <v>1385</v>
      </c>
      <c r="F1917" t="s">
        <v>1322</v>
      </c>
      <c r="G1917" t="s">
        <v>14000</v>
      </c>
      <c r="H1917" s="23" t="s">
        <v>458</v>
      </c>
      <c r="I1917" s="23">
        <v>41403</v>
      </c>
      <c r="J1917" t="s">
        <v>21843</v>
      </c>
      <c r="K1917" t="s">
        <v>21844</v>
      </c>
      <c r="L1917" t="s">
        <v>21693</v>
      </c>
      <c r="M1917" t="s">
        <v>21845</v>
      </c>
      <c r="N1917" s="23" t="s">
        <v>458</v>
      </c>
      <c r="O1917" s="23" t="s">
        <v>458</v>
      </c>
      <c r="P1917" s="23" t="s">
        <v>458</v>
      </c>
      <c r="Q1917" s="37" t="s">
        <v>458</v>
      </c>
      <c r="R1917" s="23" t="s">
        <v>458</v>
      </c>
      <c r="S1917" t="s">
        <v>20167</v>
      </c>
      <c r="T1917" t="s">
        <v>15024</v>
      </c>
      <c r="U1917" s="23" t="s">
        <v>458</v>
      </c>
      <c r="V1917" s="237" t="s">
        <v>458</v>
      </c>
      <c r="W1917" s="23" t="s">
        <v>458</v>
      </c>
      <c r="X1917" s="23" t="s">
        <v>458</v>
      </c>
      <c r="Y1917" s="23" t="s">
        <v>458</v>
      </c>
      <c r="Z1917" s="23" t="s">
        <v>458</v>
      </c>
      <c r="AA1917" s="23" t="s">
        <v>458</v>
      </c>
      <c r="AC1917" s="26" t="str">
        <f t="shared" si="56"/>
        <v>-º-'-''</v>
      </c>
      <c r="AD1917" s="26" t="str">
        <f t="shared" si="57"/>
        <v>-º-'-''</v>
      </c>
    </row>
    <row r="1918" spans="1:30" ht="18" customHeight="1">
      <c r="A1918">
        <v>6146</v>
      </c>
      <c r="B1918">
        <v>6146</v>
      </c>
      <c r="C1918" s="3">
        <v>41400</v>
      </c>
      <c r="D1918">
        <v>41445</v>
      </c>
      <c r="E1918" t="s">
        <v>1385</v>
      </c>
      <c r="F1918" t="s">
        <v>1322</v>
      </c>
      <c r="G1918" t="s">
        <v>14000</v>
      </c>
      <c r="H1918" s="23" t="s">
        <v>458</v>
      </c>
      <c r="I1918" s="23">
        <v>41404</v>
      </c>
      <c r="J1918" t="s">
        <v>21846</v>
      </c>
      <c r="K1918" t="s">
        <v>22156</v>
      </c>
      <c r="L1918" t="s">
        <v>21693</v>
      </c>
      <c r="M1918" t="s">
        <v>21847</v>
      </c>
      <c r="N1918" s="23" t="s">
        <v>458</v>
      </c>
      <c r="O1918" s="23" t="s">
        <v>458</v>
      </c>
      <c r="P1918" s="23" t="s">
        <v>458</v>
      </c>
      <c r="Q1918" s="37" t="s">
        <v>458</v>
      </c>
      <c r="R1918" s="23" t="s">
        <v>458</v>
      </c>
      <c r="S1918" t="s">
        <v>20169</v>
      </c>
      <c r="T1918" t="s">
        <v>15024</v>
      </c>
      <c r="U1918" s="23" t="s">
        <v>458</v>
      </c>
      <c r="V1918" s="237" t="s">
        <v>458</v>
      </c>
      <c r="W1918" s="23" t="s">
        <v>458</v>
      </c>
      <c r="X1918" s="23" t="s">
        <v>458</v>
      </c>
      <c r="Y1918" s="23" t="s">
        <v>458</v>
      </c>
      <c r="Z1918" s="23" t="s">
        <v>458</v>
      </c>
      <c r="AA1918" s="23" t="s">
        <v>458</v>
      </c>
      <c r="AC1918" s="26" t="str">
        <f t="shared" si="56"/>
        <v>-º-'-''</v>
      </c>
      <c r="AD1918" s="26" t="str">
        <f t="shared" si="57"/>
        <v>-º-'-''</v>
      </c>
    </row>
    <row r="1919" spans="1:30" ht="18" customHeight="1">
      <c r="A1919">
        <v>6147</v>
      </c>
      <c r="B1919">
        <v>6147</v>
      </c>
      <c r="C1919" s="3">
        <v>41400</v>
      </c>
      <c r="D1919">
        <v>41445</v>
      </c>
      <c r="E1919" t="s">
        <v>1469</v>
      </c>
      <c r="F1919" t="s">
        <v>1322</v>
      </c>
      <c r="G1919" t="s">
        <v>14000</v>
      </c>
      <c r="H1919" s="23" t="s">
        <v>458</v>
      </c>
      <c r="I1919" s="23" t="s">
        <v>458</v>
      </c>
      <c r="J1919" t="s">
        <v>21848</v>
      </c>
      <c r="K1919" t="s">
        <v>21849</v>
      </c>
      <c r="L1919" t="s">
        <v>21693</v>
      </c>
      <c r="M1919" t="s">
        <v>21850</v>
      </c>
      <c r="N1919" s="23" t="s">
        <v>458</v>
      </c>
      <c r="O1919" s="23" t="s">
        <v>458</v>
      </c>
      <c r="P1919" s="23" t="s">
        <v>458</v>
      </c>
      <c r="Q1919" s="37" t="s">
        <v>458</v>
      </c>
      <c r="R1919" s="23" t="s">
        <v>458</v>
      </c>
      <c r="S1919" t="s">
        <v>20171</v>
      </c>
      <c r="T1919" t="s">
        <v>15024</v>
      </c>
      <c r="U1919" s="23" t="s">
        <v>458</v>
      </c>
      <c r="V1919" s="237" t="s">
        <v>458</v>
      </c>
      <c r="W1919" s="23" t="s">
        <v>458</v>
      </c>
      <c r="X1919" s="23" t="s">
        <v>458</v>
      </c>
      <c r="Y1919" s="23" t="s">
        <v>458</v>
      </c>
      <c r="Z1919" s="23" t="s">
        <v>458</v>
      </c>
      <c r="AA1919" s="23" t="s">
        <v>458</v>
      </c>
      <c r="AC1919" s="26" t="str">
        <f t="shared" si="56"/>
        <v>-º-'-''</v>
      </c>
      <c r="AD1919" s="26" t="str">
        <f t="shared" si="57"/>
        <v>-º-'-''</v>
      </c>
    </row>
    <row r="1920" spans="1:30" ht="18" customHeight="1">
      <c r="A1920">
        <v>6162</v>
      </c>
      <c r="B1920">
        <v>6162</v>
      </c>
      <c r="C1920" s="3">
        <v>41400</v>
      </c>
      <c r="D1920">
        <v>41445</v>
      </c>
      <c r="E1920" t="s">
        <v>1385</v>
      </c>
      <c r="F1920" t="s">
        <v>1322</v>
      </c>
      <c r="G1920" t="s">
        <v>13964</v>
      </c>
      <c r="H1920" s="23" t="s">
        <v>458</v>
      </c>
      <c r="I1920" s="23">
        <v>41404</v>
      </c>
      <c r="J1920" t="s">
        <v>21851</v>
      </c>
      <c r="K1920" t="s">
        <v>21852</v>
      </c>
      <c r="L1920" t="s">
        <v>21853</v>
      </c>
      <c r="M1920" t="s">
        <v>21854</v>
      </c>
      <c r="N1920" s="23" t="s">
        <v>458</v>
      </c>
      <c r="O1920" s="23" t="s">
        <v>458</v>
      </c>
      <c r="P1920" s="23" t="s">
        <v>458</v>
      </c>
      <c r="Q1920" s="37" t="s">
        <v>458</v>
      </c>
      <c r="R1920" s="23" t="s">
        <v>458</v>
      </c>
      <c r="S1920" t="s">
        <v>19532</v>
      </c>
      <c r="T1920" t="s">
        <v>15024</v>
      </c>
      <c r="U1920" s="23" t="s">
        <v>458</v>
      </c>
      <c r="V1920" s="237" t="s">
        <v>458</v>
      </c>
      <c r="W1920" s="23" t="s">
        <v>458</v>
      </c>
      <c r="X1920" s="23" t="s">
        <v>458</v>
      </c>
      <c r="Y1920" s="23" t="s">
        <v>458</v>
      </c>
      <c r="Z1920" s="23" t="s">
        <v>458</v>
      </c>
      <c r="AA1920" s="23" t="s">
        <v>458</v>
      </c>
      <c r="AC1920" s="26" t="str">
        <f t="shared" si="56"/>
        <v>-º-'-''</v>
      </c>
      <c r="AD1920" s="26" t="str">
        <f t="shared" si="57"/>
        <v>-º-'-''</v>
      </c>
    </row>
    <row r="1921" spans="1:30" ht="18" customHeight="1">
      <c r="A1921">
        <v>6163</v>
      </c>
      <c r="B1921">
        <v>6163</v>
      </c>
      <c r="C1921" s="3">
        <v>41400</v>
      </c>
      <c r="D1921">
        <v>41445</v>
      </c>
      <c r="E1921" t="s">
        <v>1469</v>
      </c>
      <c r="F1921" t="s">
        <v>1322</v>
      </c>
      <c r="G1921" t="s">
        <v>13972</v>
      </c>
      <c r="H1921" s="23" t="s">
        <v>458</v>
      </c>
      <c r="I1921" s="23" t="s">
        <v>458</v>
      </c>
      <c r="J1921" t="s">
        <v>21855</v>
      </c>
      <c r="K1921" t="s">
        <v>21856</v>
      </c>
      <c r="L1921" t="s">
        <v>21857</v>
      </c>
      <c r="M1921" t="s">
        <v>21858</v>
      </c>
      <c r="N1921" s="23" t="s">
        <v>458</v>
      </c>
      <c r="O1921" s="23" t="s">
        <v>458</v>
      </c>
      <c r="P1921" s="23" t="s">
        <v>458</v>
      </c>
      <c r="Q1921" s="37" t="s">
        <v>458</v>
      </c>
      <c r="R1921" s="23" t="s">
        <v>458</v>
      </c>
      <c r="S1921" t="s">
        <v>19700</v>
      </c>
      <c r="T1921" t="s">
        <v>15024</v>
      </c>
      <c r="U1921" s="23" t="s">
        <v>458</v>
      </c>
      <c r="V1921" s="237" t="s">
        <v>458</v>
      </c>
      <c r="W1921" s="23" t="s">
        <v>458</v>
      </c>
      <c r="X1921" s="23" t="s">
        <v>458</v>
      </c>
      <c r="Y1921" s="23" t="s">
        <v>458</v>
      </c>
      <c r="Z1921" s="23" t="s">
        <v>458</v>
      </c>
      <c r="AA1921" s="23" t="s">
        <v>458</v>
      </c>
      <c r="AC1921" s="26" t="str">
        <f t="shared" si="56"/>
        <v>-º-'-''</v>
      </c>
      <c r="AD1921" s="26" t="str">
        <f t="shared" si="57"/>
        <v>-º-'-''</v>
      </c>
    </row>
    <row r="1922" spans="1:30" s="238" customFormat="1" ht="18" customHeight="1">
      <c r="A1922" s="238">
        <v>6166</v>
      </c>
      <c r="B1922" s="238">
        <v>6166</v>
      </c>
      <c r="C1922" s="239">
        <v>41400</v>
      </c>
      <c r="D1922" s="238">
        <v>41445</v>
      </c>
      <c r="E1922" s="238" t="s">
        <v>1385</v>
      </c>
      <c r="F1922" s="238" t="s">
        <v>1322</v>
      </c>
      <c r="G1922" s="238" t="s">
        <v>13983</v>
      </c>
      <c r="H1922" s="238" t="s">
        <v>458</v>
      </c>
      <c r="I1922" s="238">
        <v>41407</v>
      </c>
      <c r="J1922" s="238" t="s">
        <v>21859</v>
      </c>
      <c r="K1922" s="238" t="s">
        <v>21860</v>
      </c>
      <c r="L1922" s="238" t="s">
        <v>21861</v>
      </c>
      <c r="M1922" s="238" t="s">
        <v>21862</v>
      </c>
      <c r="N1922" s="238" t="s">
        <v>458</v>
      </c>
      <c r="O1922" s="238" t="s">
        <v>458</v>
      </c>
      <c r="P1922" s="238" t="s">
        <v>458</v>
      </c>
      <c r="Q1922" s="293" t="s">
        <v>458</v>
      </c>
      <c r="R1922" s="238" t="s">
        <v>458</v>
      </c>
      <c r="S1922" s="238" t="s">
        <v>19870</v>
      </c>
      <c r="T1922" s="238" t="s">
        <v>15024</v>
      </c>
      <c r="U1922" s="238" t="s">
        <v>458</v>
      </c>
      <c r="V1922" s="240" t="s">
        <v>458</v>
      </c>
      <c r="W1922" s="238" t="s">
        <v>458</v>
      </c>
      <c r="X1922" s="238" t="s">
        <v>458</v>
      </c>
      <c r="Y1922" s="238" t="s">
        <v>458</v>
      </c>
      <c r="Z1922" s="238" t="s">
        <v>458</v>
      </c>
      <c r="AA1922" s="238" t="s">
        <v>458</v>
      </c>
      <c r="AC1922" s="294" t="str">
        <f t="shared" si="56"/>
        <v>-º-'-''</v>
      </c>
      <c r="AD1922" s="294" t="str">
        <f t="shared" si="57"/>
        <v>-º-'-''</v>
      </c>
    </row>
    <row r="1923" spans="1:30" ht="18" customHeight="1">
      <c r="A1923">
        <v>6175</v>
      </c>
      <c r="B1923">
        <v>6175</v>
      </c>
      <c r="C1923" s="3">
        <v>41400</v>
      </c>
      <c r="D1923">
        <v>41445</v>
      </c>
      <c r="E1923" t="s">
        <v>1469</v>
      </c>
      <c r="F1923" t="s">
        <v>14269</v>
      </c>
      <c r="G1923" t="s">
        <v>14063</v>
      </c>
      <c r="H1923" s="23" t="s">
        <v>458</v>
      </c>
      <c r="I1923" s="23" t="s">
        <v>458</v>
      </c>
      <c r="J1923" t="s">
        <v>21863</v>
      </c>
      <c r="K1923" t="s">
        <v>21864</v>
      </c>
      <c r="L1923" t="s">
        <v>21865</v>
      </c>
      <c r="M1923" t="s">
        <v>21866</v>
      </c>
      <c r="N1923" s="23" t="s">
        <v>458</v>
      </c>
      <c r="O1923" s="23" t="s">
        <v>458</v>
      </c>
      <c r="P1923" s="23" t="s">
        <v>458</v>
      </c>
      <c r="Q1923" s="37" t="s">
        <v>458</v>
      </c>
      <c r="R1923" s="23" t="s">
        <v>458</v>
      </c>
      <c r="S1923" t="s">
        <v>20965</v>
      </c>
      <c r="T1923" t="s">
        <v>15024</v>
      </c>
      <c r="U1923" s="23" t="s">
        <v>458</v>
      </c>
      <c r="V1923" s="237" t="s">
        <v>458</v>
      </c>
      <c r="W1923" s="23" t="s">
        <v>458</v>
      </c>
      <c r="X1923" s="23" t="s">
        <v>458</v>
      </c>
      <c r="Y1923" s="23" t="s">
        <v>458</v>
      </c>
      <c r="Z1923" s="23" t="s">
        <v>458</v>
      </c>
      <c r="AA1923" s="23" t="s">
        <v>458</v>
      </c>
      <c r="AC1923" s="26" t="str">
        <f t="shared" si="56"/>
        <v>-º-'-''</v>
      </c>
      <c r="AD1923" s="26" t="str">
        <f t="shared" si="57"/>
        <v>-º-'-''</v>
      </c>
    </row>
    <row r="1924" spans="1:30" ht="18" customHeight="1">
      <c r="A1924">
        <v>6176</v>
      </c>
      <c r="B1924">
        <v>6176</v>
      </c>
      <c r="C1924" s="3">
        <v>41400</v>
      </c>
      <c r="D1924">
        <v>41445</v>
      </c>
      <c r="E1924" t="s">
        <v>1469</v>
      </c>
      <c r="F1924" t="s">
        <v>14269</v>
      </c>
      <c r="G1924" t="s">
        <v>14074</v>
      </c>
      <c r="H1924" s="23" t="s">
        <v>458</v>
      </c>
      <c r="I1924" s="23" t="s">
        <v>458</v>
      </c>
      <c r="J1924" t="s">
        <v>21917</v>
      </c>
      <c r="K1924" t="s">
        <v>21918</v>
      </c>
      <c r="L1924" t="s">
        <v>21919</v>
      </c>
      <c r="M1924" t="s">
        <v>21920</v>
      </c>
      <c r="N1924" s="23" t="s">
        <v>458</v>
      </c>
      <c r="O1924" s="23" t="s">
        <v>458</v>
      </c>
      <c r="P1924" s="23" t="s">
        <v>458</v>
      </c>
      <c r="Q1924" s="37" t="s">
        <v>458</v>
      </c>
      <c r="R1924" s="23" t="s">
        <v>458</v>
      </c>
      <c r="S1924" t="s">
        <v>21065</v>
      </c>
      <c r="T1924" t="s">
        <v>15024</v>
      </c>
      <c r="U1924" s="23" t="s">
        <v>458</v>
      </c>
      <c r="V1924" s="237" t="s">
        <v>458</v>
      </c>
      <c r="W1924" s="23" t="s">
        <v>458</v>
      </c>
      <c r="X1924" s="23" t="s">
        <v>458</v>
      </c>
      <c r="Y1924" s="23" t="s">
        <v>458</v>
      </c>
      <c r="Z1924" s="23" t="s">
        <v>458</v>
      </c>
      <c r="AA1924" s="23" t="s">
        <v>458</v>
      </c>
      <c r="AC1924" s="26" t="str">
        <f t="shared" si="56"/>
        <v>-º-'-''</v>
      </c>
      <c r="AD1924" s="26" t="str">
        <f t="shared" si="57"/>
        <v>-º-'-''</v>
      </c>
    </row>
    <row r="1925" spans="1:30" ht="18" customHeight="1">
      <c r="A1925">
        <v>6177</v>
      </c>
      <c r="B1925">
        <v>6177</v>
      </c>
      <c r="C1925" s="3">
        <v>41400</v>
      </c>
      <c r="D1925">
        <v>41445</v>
      </c>
      <c r="E1925" t="s">
        <v>1469</v>
      </c>
      <c r="F1925" t="s">
        <v>14269</v>
      </c>
      <c r="G1925" t="s">
        <v>14074</v>
      </c>
      <c r="H1925" s="23" t="s">
        <v>458</v>
      </c>
      <c r="I1925" s="23" t="s">
        <v>458</v>
      </c>
      <c r="J1925" t="s">
        <v>21921</v>
      </c>
      <c r="K1925" t="s">
        <v>21922</v>
      </c>
      <c r="L1925" t="s">
        <v>21923</v>
      </c>
      <c r="M1925" t="s">
        <v>21924</v>
      </c>
      <c r="N1925" s="23" t="s">
        <v>458</v>
      </c>
      <c r="O1925" s="23" t="s">
        <v>458</v>
      </c>
      <c r="P1925" s="23" t="s">
        <v>458</v>
      </c>
      <c r="Q1925" s="37" t="s">
        <v>458</v>
      </c>
      <c r="R1925" s="23" t="s">
        <v>458</v>
      </c>
      <c r="S1925" t="s">
        <v>21925</v>
      </c>
      <c r="T1925" t="s">
        <v>15024</v>
      </c>
      <c r="U1925" s="23" t="s">
        <v>458</v>
      </c>
      <c r="V1925" s="237" t="s">
        <v>458</v>
      </c>
      <c r="W1925" s="23" t="s">
        <v>458</v>
      </c>
      <c r="X1925" s="23" t="s">
        <v>458</v>
      </c>
      <c r="Y1925" s="23" t="s">
        <v>458</v>
      </c>
      <c r="Z1925" s="23" t="s">
        <v>458</v>
      </c>
      <c r="AA1925" s="23" t="s">
        <v>458</v>
      </c>
      <c r="AC1925" s="26" t="str">
        <f t="shared" si="56"/>
        <v>-º-'-''</v>
      </c>
      <c r="AD1925" s="26" t="str">
        <f t="shared" si="57"/>
        <v>-º-'-''</v>
      </c>
    </row>
    <row r="1926" spans="1:30" ht="18" customHeight="1">
      <c r="A1926">
        <v>6179</v>
      </c>
      <c r="B1926">
        <v>6179</v>
      </c>
      <c r="C1926" s="3">
        <v>41400</v>
      </c>
      <c r="D1926">
        <v>41445</v>
      </c>
      <c r="E1926" t="s">
        <v>1469</v>
      </c>
      <c r="F1926" t="s">
        <v>14269</v>
      </c>
      <c r="G1926" t="s">
        <v>14105</v>
      </c>
      <c r="H1926" s="23" t="s">
        <v>458</v>
      </c>
      <c r="I1926" s="23" t="s">
        <v>458</v>
      </c>
      <c r="J1926" t="s">
        <v>21926</v>
      </c>
      <c r="K1926" t="s">
        <v>21927</v>
      </c>
      <c r="L1926" t="s">
        <v>21928</v>
      </c>
      <c r="M1926" t="s">
        <v>21929</v>
      </c>
      <c r="N1926" s="23" t="s">
        <v>458</v>
      </c>
      <c r="O1926" s="23" t="s">
        <v>458</v>
      </c>
      <c r="P1926" s="23" t="s">
        <v>458</v>
      </c>
      <c r="Q1926" s="37" t="s">
        <v>458</v>
      </c>
      <c r="R1926" s="23" t="s">
        <v>458</v>
      </c>
      <c r="S1926" t="s">
        <v>21411</v>
      </c>
      <c r="T1926" t="s">
        <v>15024</v>
      </c>
      <c r="U1926" s="23" t="s">
        <v>458</v>
      </c>
      <c r="V1926" s="237" t="s">
        <v>458</v>
      </c>
      <c r="W1926" s="23" t="s">
        <v>458</v>
      </c>
      <c r="X1926" s="23" t="s">
        <v>458</v>
      </c>
      <c r="Y1926" s="23" t="s">
        <v>458</v>
      </c>
      <c r="Z1926" s="23" t="s">
        <v>458</v>
      </c>
      <c r="AA1926" s="23" t="s">
        <v>458</v>
      </c>
      <c r="AC1926" s="26" t="str">
        <f t="shared" si="56"/>
        <v>-º-'-''</v>
      </c>
      <c r="AD1926" s="26" t="str">
        <f t="shared" si="57"/>
        <v>-º-'-''</v>
      </c>
    </row>
    <row r="1927" spans="1:30" ht="18" customHeight="1">
      <c r="A1927">
        <v>6191</v>
      </c>
      <c r="B1927">
        <v>6191</v>
      </c>
      <c r="C1927" s="3">
        <v>41400</v>
      </c>
      <c r="D1927">
        <v>41445</v>
      </c>
      <c r="E1927" t="s">
        <v>1469</v>
      </c>
      <c r="F1927" t="s">
        <v>1322</v>
      </c>
      <c r="G1927" t="s">
        <v>14036</v>
      </c>
      <c r="H1927" s="23" t="s">
        <v>458</v>
      </c>
      <c r="I1927" s="23" t="s">
        <v>458</v>
      </c>
      <c r="J1927" t="s">
        <v>21930</v>
      </c>
      <c r="K1927" t="s">
        <v>21931</v>
      </c>
      <c r="L1927" t="s">
        <v>21932</v>
      </c>
      <c r="M1927" t="s">
        <v>21933</v>
      </c>
      <c r="N1927" s="23" t="s">
        <v>458</v>
      </c>
      <c r="O1927" s="23" t="s">
        <v>458</v>
      </c>
      <c r="P1927" s="23" t="s">
        <v>458</v>
      </c>
      <c r="Q1927" s="37" t="s">
        <v>458</v>
      </c>
      <c r="R1927" s="23" t="s">
        <v>458</v>
      </c>
      <c r="S1927" t="s">
        <v>20611</v>
      </c>
      <c r="T1927" t="s">
        <v>15024</v>
      </c>
      <c r="U1927" s="23" t="s">
        <v>458</v>
      </c>
      <c r="V1927" s="237" t="s">
        <v>458</v>
      </c>
      <c r="W1927" s="23" t="s">
        <v>458</v>
      </c>
      <c r="X1927" s="23" t="s">
        <v>458</v>
      </c>
      <c r="Y1927" s="23" t="s">
        <v>458</v>
      </c>
      <c r="Z1927" s="23" t="s">
        <v>458</v>
      </c>
      <c r="AA1927" s="23" t="s">
        <v>458</v>
      </c>
      <c r="AC1927" s="26" t="str">
        <f t="shared" si="56"/>
        <v>-º-'-''</v>
      </c>
      <c r="AD1927" s="26" t="str">
        <f t="shared" si="57"/>
        <v>-º-'-''</v>
      </c>
    </row>
    <row r="1928" spans="1:30" ht="18" customHeight="1">
      <c r="A1928">
        <v>6192</v>
      </c>
      <c r="B1928">
        <v>6192</v>
      </c>
      <c r="C1928" s="3">
        <v>41400</v>
      </c>
      <c r="D1928">
        <v>41445</v>
      </c>
      <c r="E1928" t="s">
        <v>1469</v>
      </c>
      <c r="F1928" t="s">
        <v>1322</v>
      </c>
      <c r="G1928" t="s">
        <v>14036</v>
      </c>
      <c r="H1928" s="23" t="s">
        <v>458</v>
      </c>
      <c r="I1928" s="23" t="s">
        <v>458</v>
      </c>
      <c r="J1928" t="s">
        <v>21934</v>
      </c>
      <c r="K1928" t="s">
        <v>21935</v>
      </c>
      <c r="L1928" t="s">
        <v>21932</v>
      </c>
      <c r="M1928" t="s">
        <v>21936</v>
      </c>
      <c r="N1928" s="23" t="s">
        <v>458</v>
      </c>
      <c r="O1928" s="23" t="s">
        <v>458</v>
      </c>
      <c r="P1928" s="23" t="s">
        <v>458</v>
      </c>
      <c r="Q1928" s="37" t="s">
        <v>458</v>
      </c>
      <c r="R1928" s="23" t="s">
        <v>458</v>
      </c>
      <c r="S1928" t="s">
        <v>20613</v>
      </c>
      <c r="T1928" t="s">
        <v>15024</v>
      </c>
      <c r="U1928" s="23" t="s">
        <v>458</v>
      </c>
      <c r="V1928" s="237" t="s">
        <v>458</v>
      </c>
      <c r="W1928" s="23" t="s">
        <v>458</v>
      </c>
      <c r="X1928" s="23" t="s">
        <v>458</v>
      </c>
      <c r="Y1928" s="23" t="s">
        <v>458</v>
      </c>
      <c r="Z1928" s="23" t="s">
        <v>458</v>
      </c>
      <c r="AA1928" s="23" t="s">
        <v>458</v>
      </c>
      <c r="AC1928" s="26" t="str">
        <f t="shared" si="56"/>
        <v>-º-'-''</v>
      </c>
      <c r="AD1928" s="26" t="str">
        <f t="shared" si="57"/>
        <v>-º-'-''</v>
      </c>
    </row>
    <row r="1929" spans="1:30" ht="18" customHeight="1">
      <c r="A1929">
        <v>6193</v>
      </c>
      <c r="B1929">
        <v>6193</v>
      </c>
      <c r="C1929" s="3">
        <v>41400</v>
      </c>
      <c r="D1929">
        <v>41445</v>
      </c>
      <c r="E1929" t="s">
        <v>1469</v>
      </c>
      <c r="F1929" t="s">
        <v>1322</v>
      </c>
      <c r="G1929" t="s">
        <v>14036</v>
      </c>
      <c r="H1929" s="23" t="s">
        <v>458</v>
      </c>
      <c r="I1929" s="23" t="s">
        <v>458</v>
      </c>
      <c r="J1929" t="s">
        <v>21937</v>
      </c>
      <c r="K1929" t="s">
        <v>21938</v>
      </c>
      <c r="L1929" t="s">
        <v>21932</v>
      </c>
      <c r="M1929" t="s">
        <v>21939</v>
      </c>
      <c r="N1929" s="23" t="s">
        <v>458</v>
      </c>
      <c r="O1929" s="23" t="s">
        <v>458</v>
      </c>
      <c r="P1929" s="23" t="s">
        <v>458</v>
      </c>
      <c r="Q1929" s="37" t="s">
        <v>458</v>
      </c>
      <c r="R1929" s="23" t="s">
        <v>458</v>
      </c>
      <c r="S1929" t="s">
        <v>20615</v>
      </c>
      <c r="T1929" t="s">
        <v>15024</v>
      </c>
      <c r="U1929" s="23" t="s">
        <v>458</v>
      </c>
      <c r="V1929" s="237" t="s">
        <v>458</v>
      </c>
      <c r="W1929" s="23" t="s">
        <v>458</v>
      </c>
      <c r="X1929" s="23" t="s">
        <v>458</v>
      </c>
      <c r="Y1929" s="23" t="s">
        <v>458</v>
      </c>
      <c r="Z1929" s="23" t="s">
        <v>458</v>
      </c>
      <c r="AA1929" s="23" t="s">
        <v>458</v>
      </c>
      <c r="AC1929" s="26" t="str">
        <f t="shared" si="56"/>
        <v>-º-'-''</v>
      </c>
      <c r="AD1929" s="26" t="str">
        <f t="shared" si="57"/>
        <v>-º-'-''</v>
      </c>
    </row>
    <row r="1930" spans="1:30" ht="18" customHeight="1">
      <c r="A1930">
        <v>6202</v>
      </c>
      <c r="B1930">
        <v>6202</v>
      </c>
      <c r="C1930" s="3">
        <v>41400</v>
      </c>
      <c r="D1930">
        <v>41445</v>
      </c>
      <c r="E1930" t="s">
        <v>1469</v>
      </c>
      <c r="F1930" t="s">
        <v>14269</v>
      </c>
      <c r="G1930" t="s">
        <v>14046</v>
      </c>
      <c r="H1930" s="23" t="s">
        <v>458</v>
      </c>
      <c r="I1930" s="23" t="s">
        <v>458</v>
      </c>
      <c r="J1930" t="s">
        <v>21940</v>
      </c>
      <c r="K1930" t="s">
        <v>21941</v>
      </c>
      <c r="L1930" t="s">
        <v>21942</v>
      </c>
      <c r="M1930" t="s">
        <v>21943</v>
      </c>
      <c r="N1930" s="23" t="s">
        <v>458</v>
      </c>
      <c r="O1930" s="23" t="s">
        <v>458</v>
      </c>
      <c r="P1930" s="23" t="s">
        <v>458</v>
      </c>
      <c r="Q1930" s="37" t="s">
        <v>458</v>
      </c>
      <c r="R1930" s="23" t="s">
        <v>458</v>
      </c>
      <c r="S1930" t="s">
        <v>20774</v>
      </c>
      <c r="T1930" t="s">
        <v>15024</v>
      </c>
      <c r="U1930" s="23" t="s">
        <v>458</v>
      </c>
      <c r="V1930" s="237" t="s">
        <v>458</v>
      </c>
      <c r="W1930" s="23" t="s">
        <v>458</v>
      </c>
      <c r="X1930" s="23" t="s">
        <v>458</v>
      </c>
      <c r="Y1930" s="23" t="s">
        <v>458</v>
      </c>
      <c r="Z1930" s="23" t="s">
        <v>458</v>
      </c>
      <c r="AA1930" s="23" t="s">
        <v>458</v>
      </c>
      <c r="AC1930" s="26" t="str">
        <f t="shared" si="56"/>
        <v>-º-'-''</v>
      </c>
      <c r="AD1930" s="26" t="str">
        <f t="shared" si="57"/>
        <v>-º-'-''</v>
      </c>
    </row>
    <row r="1931" spans="1:30" ht="18" customHeight="1">
      <c r="A1931">
        <v>6200</v>
      </c>
      <c r="B1931">
        <v>6200</v>
      </c>
      <c r="C1931" s="3">
        <v>41400</v>
      </c>
      <c r="D1931">
        <v>41445</v>
      </c>
      <c r="E1931" t="s">
        <v>1469</v>
      </c>
      <c r="F1931" t="s">
        <v>14269</v>
      </c>
      <c r="G1931" t="s">
        <v>14046</v>
      </c>
      <c r="H1931" s="23" t="s">
        <v>458</v>
      </c>
      <c r="I1931" s="23" t="s">
        <v>458</v>
      </c>
      <c r="J1931" t="s">
        <v>21944</v>
      </c>
      <c r="K1931" t="s">
        <v>21945</v>
      </c>
      <c r="L1931" t="s">
        <v>21946</v>
      </c>
      <c r="M1931" t="s">
        <v>21947</v>
      </c>
      <c r="N1931" s="23" t="s">
        <v>458</v>
      </c>
      <c r="O1931" s="23" t="s">
        <v>458</v>
      </c>
      <c r="P1931" s="23" t="s">
        <v>458</v>
      </c>
      <c r="Q1931" s="37" t="s">
        <v>458</v>
      </c>
      <c r="R1931" s="23" t="s">
        <v>458</v>
      </c>
      <c r="S1931" t="s">
        <v>20771</v>
      </c>
      <c r="T1931" t="s">
        <v>15024</v>
      </c>
      <c r="U1931" s="23" t="s">
        <v>458</v>
      </c>
      <c r="V1931" s="237" t="s">
        <v>458</v>
      </c>
      <c r="W1931" s="23" t="s">
        <v>458</v>
      </c>
      <c r="X1931" s="23" t="s">
        <v>458</v>
      </c>
      <c r="Y1931" s="23" t="s">
        <v>458</v>
      </c>
      <c r="Z1931" s="23" t="s">
        <v>458</v>
      </c>
      <c r="AA1931" s="23" t="s">
        <v>458</v>
      </c>
      <c r="AC1931" s="26" t="str">
        <f t="shared" si="56"/>
        <v>-º-'-''</v>
      </c>
      <c r="AD1931" s="26" t="str">
        <f t="shared" si="57"/>
        <v>-º-'-''</v>
      </c>
    </row>
    <row r="1932" spans="1:30" ht="18" customHeight="1">
      <c r="A1932">
        <v>6199</v>
      </c>
      <c r="B1932">
        <v>6199</v>
      </c>
      <c r="C1932" s="3">
        <v>41400</v>
      </c>
      <c r="D1932">
        <v>41445</v>
      </c>
      <c r="E1932" t="s">
        <v>1469</v>
      </c>
      <c r="F1932" t="s">
        <v>14269</v>
      </c>
      <c r="G1932" t="s">
        <v>14046</v>
      </c>
      <c r="H1932" s="23" t="s">
        <v>458</v>
      </c>
      <c r="I1932" s="23" t="s">
        <v>458</v>
      </c>
      <c r="J1932" t="s">
        <v>21948</v>
      </c>
      <c r="K1932" t="s">
        <v>21949</v>
      </c>
      <c r="L1932" t="s">
        <v>21946</v>
      </c>
      <c r="M1932" t="s">
        <v>21950</v>
      </c>
      <c r="N1932" s="23" t="s">
        <v>458</v>
      </c>
      <c r="O1932" s="23" t="s">
        <v>458</v>
      </c>
      <c r="P1932" s="23" t="s">
        <v>458</v>
      </c>
      <c r="Q1932" s="37" t="s">
        <v>458</v>
      </c>
      <c r="R1932" s="23" t="s">
        <v>458</v>
      </c>
      <c r="S1932" t="s">
        <v>20769</v>
      </c>
      <c r="T1932" t="s">
        <v>15024</v>
      </c>
      <c r="U1932" s="23" t="s">
        <v>458</v>
      </c>
      <c r="V1932" s="237" t="s">
        <v>458</v>
      </c>
      <c r="W1932" s="23" t="s">
        <v>458</v>
      </c>
      <c r="X1932" s="23" t="s">
        <v>458</v>
      </c>
      <c r="Y1932" s="23" t="s">
        <v>458</v>
      </c>
      <c r="Z1932" s="23" t="s">
        <v>458</v>
      </c>
      <c r="AA1932" s="23" t="s">
        <v>458</v>
      </c>
      <c r="AC1932" s="26" t="str">
        <f t="shared" si="56"/>
        <v>-º-'-''</v>
      </c>
      <c r="AD1932" s="26" t="str">
        <f t="shared" si="57"/>
        <v>-º-'-''</v>
      </c>
    </row>
    <row r="1933" spans="1:30" ht="18" customHeight="1">
      <c r="A1933">
        <v>6207</v>
      </c>
      <c r="B1933">
        <v>6207</v>
      </c>
      <c r="C1933" s="3">
        <v>41400</v>
      </c>
      <c r="D1933">
        <v>41445</v>
      </c>
      <c r="E1933" t="s">
        <v>1469</v>
      </c>
      <c r="F1933" t="s">
        <v>14269</v>
      </c>
      <c r="G1933" t="s">
        <v>14046</v>
      </c>
      <c r="H1933" s="23" t="s">
        <v>458</v>
      </c>
      <c r="I1933" s="23" t="s">
        <v>458</v>
      </c>
      <c r="J1933" t="s">
        <v>21951</v>
      </c>
      <c r="K1933" t="s">
        <v>21952</v>
      </c>
      <c r="L1933" t="s">
        <v>21953</v>
      </c>
      <c r="M1933" t="s">
        <v>21954</v>
      </c>
      <c r="N1933" s="23" t="s">
        <v>458</v>
      </c>
      <c r="O1933" s="23" t="s">
        <v>458</v>
      </c>
      <c r="P1933" s="23" t="s">
        <v>458</v>
      </c>
      <c r="Q1933" s="37" t="s">
        <v>458</v>
      </c>
      <c r="R1933" s="23" t="s">
        <v>458</v>
      </c>
      <c r="S1933" t="s">
        <v>20780</v>
      </c>
      <c r="T1933" t="s">
        <v>15024</v>
      </c>
      <c r="U1933" s="23" t="s">
        <v>458</v>
      </c>
      <c r="V1933" s="237" t="s">
        <v>458</v>
      </c>
      <c r="W1933" s="23" t="s">
        <v>458</v>
      </c>
      <c r="X1933" s="23" t="s">
        <v>458</v>
      </c>
      <c r="Y1933" s="23" t="s">
        <v>458</v>
      </c>
      <c r="Z1933" s="23" t="s">
        <v>458</v>
      </c>
      <c r="AA1933" s="23" t="s">
        <v>458</v>
      </c>
      <c r="AC1933" s="26" t="str">
        <f t="shared" si="56"/>
        <v>-º-'-''</v>
      </c>
      <c r="AD1933" s="26" t="str">
        <f t="shared" si="57"/>
        <v>-º-'-''</v>
      </c>
    </row>
    <row r="1934" spans="1:30" ht="18" customHeight="1">
      <c r="A1934">
        <v>6208</v>
      </c>
      <c r="B1934">
        <v>6208</v>
      </c>
      <c r="C1934" s="3">
        <v>41400</v>
      </c>
      <c r="D1934">
        <v>41445</v>
      </c>
      <c r="E1934" t="s">
        <v>1469</v>
      </c>
      <c r="F1934" t="s">
        <v>14269</v>
      </c>
      <c r="G1934" t="s">
        <v>14046</v>
      </c>
      <c r="H1934" s="23" t="s">
        <v>458</v>
      </c>
      <c r="I1934" s="23" t="s">
        <v>458</v>
      </c>
      <c r="J1934" t="s">
        <v>21955</v>
      </c>
      <c r="K1934" t="s">
        <v>21956</v>
      </c>
      <c r="L1934" t="s">
        <v>21957</v>
      </c>
      <c r="M1934" t="s">
        <v>21958</v>
      </c>
      <c r="N1934" s="23" t="s">
        <v>458</v>
      </c>
      <c r="O1934" s="23" t="s">
        <v>458</v>
      </c>
      <c r="P1934" s="23" t="s">
        <v>458</v>
      </c>
      <c r="Q1934" s="37" t="s">
        <v>458</v>
      </c>
      <c r="R1934" s="23" t="s">
        <v>458</v>
      </c>
      <c r="S1934" t="s">
        <v>20782</v>
      </c>
      <c r="T1934" t="s">
        <v>15024</v>
      </c>
      <c r="U1934" s="23" t="s">
        <v>458</v>
      </c>
      <c r="V1934" s="237" t="s">
        <v>458</v>
      </c>
      <c r="W1934" s="23" t="s">
        <v>458</v>
      </c>
      <c r="X1934" s="23" t="s">
        <v>458</v>
      </c>
      <c r="Y1934" s="23" t="s">
        <v>458</v>
      </c>
      <c r="Z1934" s="23" t="s">
        <v>458</v>
      </c>
      <c r="AA1934" s="23" t="s">
        <v>458</v>
      </c>
      <c r="AC1934" s="26" t="str">
        <f t="shared" si="56"/>
        <v>-º-'-''</v>
      </c>
      <c r="AD1934" s="26" t="str">
        <f t="shared" si="57"/>
        <v>-º-'-''</v>
      </c>
    </row>
    <row r="1935" spans="1:30" ht="18" customHeight="1">
      <c r="A1935">
        <v>6241</v>
      </c>
      <c r="B1935">
        <v>6241</v>
      </c>
      <c r="C1935" s="3">
        <v>41400</v>
      </c>
      <c r="D1935">
        <v>41445</v>
      </c>
      <c r="E1935" t="s">
        <v>1469</v>
      </c>
      <c r="F1935" t="s">
        <v>1322</v>
      </c>
      <c r="G1935" t="s">
        <v>2439</v>
      </c>
      <c r="H1935" s="23" t="s">
        <v>458</v>
      </c>
      <c r="I1935" s="23" t="s">
        <v>458</v>
      </c>
      <c r="J1935" t="s">
        <v>21959</v>
      </c>
      <c r="K1935" t="s">
        <v>21960</v>
      </c>
      <c r="L1935" t="s">
        <v>4575</v>
      </c>
      <c r="M1935" t="s">
        <v>21961</v>
      </c>
      <c r="N1935" s="23" t="s">
        <v>458</v>
      </c>
      <c r="O1935" s="23" t="s">
        <v>458</v>
      </c>
      <c r="P1935" s="23" t="s">
        <v>458</v>
      </c>
      <c r="Q1935" s="37" t="s">
        <v>458</v>
      </c>
      <c r="R1935" s="23" t="s">
        <v>458</v>
      </c>
      <c r="S1935" t="s">
        <v>19435</v>
      </c>
      <c r="T1935" t="s">
        <v>15024</v>
      </c>
      <c r="U1935" s="23" t="s">
        <v>458</v>
      </c>
      <c r="V1935" s="237" t="s">
        <v>458</v>
      </c>
      <c r="W1935" s="23" t="s">
        <v>458</v>
      </c>
      <c r="X1935" s="23" t="s">
        <v>458</v>
      </c>
      <c r="Y1935" s="23" t="s">
        <v>458</v>
      </c>
      <c r="Z1935" s="23" t="s">
        <v>458</v>
      </c>
      <c r="AA1935" s="23" t="s">
        <v>458</v>
      </c>
      <c r="AC1935" s="26" t="str">
        <f t="shared" si="56"/>
        <v>-º-'-''</v>
      </c>
      <c r="AD1935" s="26" t="str">
        <f t="shared" si="57"/>
        <v>-º-'-''</v>
      </c>
    </row>
    <row r="1936" spans="1:30" ht="18" customHeight="1">
      <c r="A1936">
        <v>6242</v>
      </c>
      <c r="B1936">
        <v>6242</v>
      </c>
      <c r="C1936" s="3">
        <v>41400</v>
      </c>
      <c r="D1936">
        <v>41445</v>
      </c>
      <c r="E1936" t="s">
        <v>1469</v>
      </c>
      <c r="F1936" t="s">
        <v>1322</v>
      </c>
      <c r="G1936" t="s">
        <v>2439</v>
      </c>
      <c r="H1936" s="23" t="s">
        <v>458</v>
      </c>
      <c r="I1936" s="23" t="s">
        <v>458</v>
      </c>
      <c r="J1936" t="s">
        <v>21962</v>
      </c>
      <c r="K1936" t="s">
        <v>21963</v>
      </c>
      <c r="L1936" t="s">
        <v>4575</v>
      </c>
      <c r="M1936" t="s">
        <v>21961</v>
      </c>
      <c r="N1936" s="23" t="s">
        <v>458</v>
      </c>
      <c r="O1936" s="23" t="s">
        <v>458</v>
      </c>
      <c r="P1936" s="23" t="s">
        <v>458</v>
      </c>
      <c r="Q1936" s="37" t="s">
        <v>458</v>
      </c>
      <c r="R1936" s="23" t="s">
        <v>458</v>
      </c>
      <c r="S1936" t="s">
        <v>19437</v>
      </c>
      <c r="T1936" t="s">
        <v>15024</v>
      </c>
      <c r="U1936" s="23" t="s">
        <v>458</v>
      </c>
      <c r="V1936" s="237" t="s">
        <v>458</v>
      </c>
      <c r="W1936" s="23" t="s">
        <v>458</v>
      </c>
      <c r="X1936" s="23" t="s">
        <v>458</v>
      </c>
      <c r="Y1936" s="23" t="s">
        <v>458</v>
      </c>
      <c r="Z1936" s="23" t="s">
        <v>458</v>
      </c>
      <c r="AA1936" s="23" t="s">
        <v>458</v>
      </c>
      <c r="AC1936" s="26" t="str">
        <f t="shared" si="56"/>
        <v>-º-'-''</v>
      </c>
      <c r="AD1936" s="26" t="str">
        <f t="shared" si="57"/>
        <v>-º-'-''</v>
      </c>
    </row>
    <row r="1937" spans="1:30" ht="18" customHeight="1">
      <c r="A1937">
        <v>6248</v>
      </c>
      <c r="B1937">
        <v>6248</v>
      </c>
      <c r="C1937" s="3">
        <v>41400</v>
      </c>
      <c r="D1937">
        <v>41445</v>
      </c>
      <c r="E1937" t="s">
        <v>1469</v>
      </c>
      <c r="F1937" t="s">
        <v>1322</v>
      </c>
      <c r="G1937" t="s">
        <v>1683</v>
      </c>
      <c r="H1937" s="23" t="s">
        <v>458</v>
      </c>
      <c r="I1937" s="23" t="s">
        <v>458</v>
      </c>
      <c r="J1937" t="s">
        <v>21964</v>
      </c>
      <c r="K1937" t="s">
        <v>21965</v>
      </c>
      <c r="L1937" t="s">
        <v>4385</v>
      </c>
      <c r="M1937" t="s">
        <v>21966</v>
      </c>
      <c r="N1937" s="23" t="s">
        <v>458</v>
      </c>
      <c r="O1937" s="23" t="s">
        <v>458</v>
      </c>
      <c r="P1937" s="23" t="s">
        <v>458</v>
      </c>
      <c r="Q1937" s="37" t="s">
        <v>458</v>
      </c>
      <c r="R1937" s="23" t="s">
        <v>458</v>
      </c>
      <c r="S1937" t="s">
        <v>19778</v>
      </c>
      <c r="T1937" t="s">
        <v>15024</v>
      </c>
      <c r="U1937" s="23" t="s">
        <v>458</v>
      </c>
      <c r="V1937" s="237" t="s">
        <v>458</v>
      </c>
      <c r="W1937" s="23" t="s">
        <v>458</v>
      </c>
      <c r="X1937" s="23" t="s">
        <v>458</v>
      </c>
      <c r="Y1937" s="23" t="s">
        <v>458</v>
      </c>
      <c r="Z1937" s="23" t="s">
        <v>458</v>
      </c>
      <c r="AA1937" s="23" t="s">
        <v>458</v>
      </c>
      <c r="AC1937" s="26" t="str">
        <f t="shared" si="56"/>
        <v>-º-'-''</v>
      </c>
      <c r="AD1937" s="26" t="str">
        <f t="shared" si="57"/>
        <v>-º-'-''</v>
      </c>
    </row>
    <row r="1938" spans="1:30" ht="18" customHeight="1">
      <c r="A1938">
        <v>6250</v>
      </c>
      <c r="B1938">
        <v>6250</v>
      </c>
      <c r="C1938" s="3">
        <v>41400</v>
      </c>
      <c r="D1938">
        <v>41445</v>
      </c>
      <c r="E1938" t="s">
        <v>1469</v>
      </c>
      <c r="F1938" t="s">
        <v>1322</v>
      </c>
      <c r="G1938" t="s">
        <v>1683</v>
      </c>
      <c r="H1938" s="23" t="s">
        <v>458</v>
      </c>
      <c r="I1938" s="23" t="s">
        <v>458</v>
      </c>
      <c r="J1938" t="s">
        <v>21967</v>
      </c>
      <c r="K1938" t="s">
        <v>21968</v>
      </c>
      <c r="L1938" t="s">
        <v>4385</v>
      </c>
      <c r="M1938" t="s">
        <v>21969</v>
      </c>
      <c r="N1938" s="23" t="s">
        <v>458</v>
      </c>
      <c r="O1938" s="23" t="s">
        <v>458</v>
      </c>
      <c r="P1938" s="23" t="s">
        <v>458</v>
      </c>
      <c r="Q1938" s="37" t="s">
        <v>458</v>
      </c>
      <c r="R1938" s="23" t="s">
        <v>458</v>
      </c>
      <c r="S1938" t="s">
        <v>19780</v>
      </c>
      <c r="T1938" t="s">
        <v>15024</v>
      </c>
      <c r="U1938" s="23" t="s">
        <v>458</v>
      </c>
      <c r="V1938" s="237" t="s">
        <v>458</v>
      </c>
      <c r="W1938" s="23" t="s">
        <v>458</v>
      </c>
      <c r="X1938" s="23" t="s">
        <v>458</v>
      </c>
      <c r="Y1938" s="23" t="s">
        <v>458</v>
      </c>
      <c r="Z1938" s="23" t="s">
        <v>458</v>
      </c>
      <c r="AA1938" s="23" t="s">
        <v>458</v>
      </c>
      <c r="AC1938" s="26" t="str">
        <f t="shared" si="56"/>
        <v>-º-'-''</v>
      </c>
      <c r="AD1938" s="26" t="str">
        <f t="shared" si="57"/>
        <v>-º-'-''</v>
      </c>
    </row>
    <row r="1939" spans="1:30" ht="18" customHeight="1">
      <c r="A1939">
        <v>6252</v>
      </c>
      <c r="B1939">
        <v>6252</v>
      </c>
      <c r="C1939" s="3">
        <v>41400</v>
      </c>
      <c r="D1939">
        <v>41445</v>
      </c>
      <c r="E1939" t="s">
        <v>1469</v>
      </c>
      <c r="F1939" t="s">
        <v>1322</v>
      </c>
      <c r="G1939" t="s">
        <v>1683</v>
      </c>
      <c r="H1939" s="23" t="s">
        <v>458</v>
      </c>
      <c r="I1939" s="23" t="s">
        <v>458</v>
      </c>
      <c r="J1939" t="s">
        <v>21970</v>
      </c>
      <c r="K1939" t="s">
        <v>21971</v>
      </c>
      <c r="L1939" t="s">
        <v>4385</v>
      </c>
      <c r="M1939" t="s">
        <v>21972</v>
      </c>
      <c r="N1939" s="23" t="s">
        <v>458</v>
      </c>
      <c r="O1939" s="23" t="s">
        <v>458</v>
      </c>
      <c r="P1939" s="23" t="s">
        <v>458</v>
      </c>
      <c r="Q1939" s="37" t="s">
        <v>458</v>
      </c>
      <c r="R1939" s="23" t="s">
        <v>458</v>
      </c>
      <c r="S1939" t="s">
        <v>19782</v>
      </c>
      <c r="T1939" t="s">
        <v>15024</v>
      </c>
      <c r="U1939" s="23" t="s">
        <v>458</v>
      </c>
      <c r="V1939" s="237" t="s">
        <v>458</v>
      </c>
      <c r="W1939" s="23" t="s">
        <v>458</v>
      </c>
      <c r="X1939" s="23" t="s">
        <v>458</v>
      </c>
      <c r="Y1939" s="23" t="s">
        <v>458</v>
      </c>
      <c r="Z1939" s="23" t="s">
        <v>458</v>
      </c>
      <c r="AA1939" s="23" t="s">
        <v>458</v>
      </c>
      <c r="AC1939" s="26" t="str">
        <f t="shared" si="56"/>
        <v>-º-'-''</v>
      </c>
      <c r="AD1939" s="26" t="str">
        <f t="shared" si="57"/>
        <v>-º-'-''</v>
      </c>
    </row>
    <row r="1940" spans="1:30" ht="18" customHeight="1">
      <c r="A1940">
        <v>6253</v>
      </c>
      <c r="B1940">
        <v>6253</v>
      </c>
      <c r="C1940" s="3">
        <v>41400</v>
      </c>
      <c r="D1940">
        <v>41445</v>
      </c>
      <c r="E1940" t="s">
        <v>1469</v>
      </c>
      <c r="F1940" t="s">
        <v>1322</v>
      </c>
      <c r="G1940" t="s">
        <v>1683</v>
      </c>
      <c r="H1940" s="23" t="s">
        <v>458</v>
      </c>
      <c r="I1940" s="23" t="s">
        <v>458</v>
      </c>
      <c r="J1940" t="s">
        <v>21973</v>
      </c>
      <c r="K1940" t="s">
        <v>21974</v>
      </c>
      <c r="L1940" t="s">
        <v>4385</v>
      </c>
      <c r="M1940" t="s">
        <v>21966</v>
      </c>
      <c r="N1940" s="23" t="s">
        <v>458</v>
      </c>
      <c r="O1940" s="23" t="s">
        <v>458</v>
      </c>
      <c r="P1940" s="23" t="s">
        <v>458</v>
      </c>
      <c r="Q1940" s="37" t="s">
        <v>458</v>
      </c>
      <c r="R1940" s="23" t="s">
        <v>458</v>
      </c>
      <c r="S1940" t="s">
        <v>19784</v>
      </c>
      <c r="T1940" t="s">
        <v>15024</v>
      </c>
      <c r="U1940" s="23" t="s">
        <v>458</v>
      </c>
      <c r="V1940" s="237" t="s">
        <v>458</v>
      </c>
      <c r="W1940" s="23" t="s">
        <v>458</v>
      </c>
      <c r="X1940" s="23" t="s">
        <v>458</v>
      </c>
      <c r="Y1940" s="23" t="s">
        <v>458</v>
      </c>
      <c r="Z1940" s="23" t="s">
        <v>458</v>
      </c>
      <c r="AA1940" s="23" t="s">
        <v>458</v>
      </c>
      <c r="AC1940" s="26" t="str">
        <f t="shared" si="56"/>
        <v>-º-'-''</v>
      </c>
      <c r="AD1940" s="26" t="str">
        <f t="shared" si="57"/>
        <v>-º-'-''</v>
      </c>
    </row>
    <row r="1941" spans="1:30" ht="18" customHeight="1">
      <c r="A1941">
        <v>6255</v>
      </c>
      <c r="B1941">
        <v>6255</v>
      </c>
      <c r="C1941" s="3">
        <v>41400</v>
      </c>
      <c r="D1941">
        <v>41445</v>
      </c>
      <c r="E1941" t="s">
        <v>1469</v>
      </c>
      <c r="F1941" t="s">
        <v>1322</v>
      </c>
      <c r="G1941" t="s">
        <v>1683</v>
      </c>
      <c r="H1941" s="23" t="s">
        <v>458</v>
      </c>
      <c r="I1941" s="23" t="s">
        <v>458</v>
      </c>
      <c r="J1941" t="s">
        <v>21975</v>
      </c>
      <c r="K1941" t="s">
        <v>21976</v>
      </c>
      <c r="L1941" t="s">
        <v>4385</v>
      </c>
      <c r="M1941" t="s">
        <v>21969</v>
      </c>
      <c r="N1941" s="23" t="s">
        <v>458</v>
      </c>
      <c r="O1941" s="23" t="s">
        <v>458</v>
      </c>
      <c r="P1941" s="23" t="s">
        <v>458</v>
      </c>
      <c r="Q1941" s="37" t="s">
        <v>458</v>
      </c>
      <c r="R1941" s="23" t="s">
        <v>458</v>
      </c>
      <c r="S1941" t="s">
        <v>19786</v>
      </c>
      <c r="T1941" t="s">
        <v>15024</v>
      </c>
      <c r="U1941" s="23" t="s">
        <v>458</v>
      </c>
      <c r="V1941" s="237" t="s">
        <v>458</v>
      </c>
      <c r="W1941" s="23" t="s">
        <v>458</v>
      </c>
      <c r="X1941" s="23" t="s">
        <v>458</v>
      </c>
      <c r="Y1941" s="23" t="s">
        <v>458</v>
      </c>
      <c r="Z1941" s="23" t="s">
        <v>458</v>
      </c>
      <c r="AA1941" s="23" t="s">
        <v>458</v>
      </c>
      <c r="AC1941" s="26" t="str">
        <f t="shared" si="56"/>
        <v>-º-'-''</v>
      </c>
      <c r="AD1941" s="26" t="str">
        <f t="shared" si="57"/>
        <v>-º-'-''</v>
      </c>
    </row>
    <row r="1942" spans="1:30" ht="18" customHeight="1">
      <c r="A1942">
        <v>6257</v>
      </c>
      <c r="B1942">
        <v>6257</v>
      </c>
      <c r="C1942" s="3">
        <v>41400</v>
      </c>
      <c r="D1942">
        <v>41445</v>
      </c>
      <c r="E1942" t="s">
        <v>1469</v>
      </c>
      <c r="F1942" t="s">
        <v>1322</v>
      </c>
      <c r="G1942" t="s">
        <v>1683</v>
      </c>
      <c r="H1942" s="23" t="s">
        <v>458</v>
      </c>
      <c r="I1942" s="23" t="s">
        <v>458</v>
      </c>
      <c r="J1942" t="s">
        <v>21977</v>
      </c>
      <c r="K1942" t="s">
        <v>21978</v>
      </c>
      <c r="L1942" t="s">
        <v>4385</v>
      </c>
      <c r="M1942" t="s">
        <v>21969</v>
      </c>
      <c r="N1942" s="23" t="s">
        <v>458</v>
      </c>
      <c r="O1942" s="23" t="s">
        <v>458</v>
      </c>
      <c r="P1942" s="23" t="s">
        <v>458</v>
      </c>
      <c r="Q1942" s="37" t="s">
        <v>458</v>
      </c>
      <c r="R1942" s="23" t="s">
        <v>458</v>
      </c>
      <c r="S1942" t="s">
        <v>19788</v>
      </c>
      <c r="T1942" t="s">
        <v>15024</v>
      </c>
      <c r="U1942" s="23" t="s">
        <v>458</v>
      </c>
      <c r="V1942" s="237" t="s">
        <v>458</v>
      </c>
      <c r="W1942" s="23" t="s">
        <v>458</v>
      </c>
      <c r="X1942" s="23" t="s">
        <v>458</v>
      </c>
      <c r="Y1942" s="23" t="s">
        <v>458</v>
      </c>
      <c r="Z1942" s="23" t="s">
        <v>458</v>
      </c>
      <c r="AA1942" s="23" t="s">
        <v>458</v>
      </c>
      <c r="AC1942" s="26" t="str">
        <f t="shared" si="56"/>
        <v>-º-'-''</v>
      </c>
      <c r="AD1942" s="26" t="str">
        <f t="shared" si="57"/>
        <v>-º-'-''</v>
      </c>
    </row>
    <row r="1943" spans="1:30" ht="18" customHeight="1">
      <c r="A1943">
        <v>6258</v>
      </c>
      <c r="B1943">
        <v>6258</v>
      </c>
      <c r="C1943" s="3">
        <v>41400</v>
      </c>
      <c r="D1943">
        <v>41445</v>
      </c>
      <c r="E1943" t="s">
        <v>1469</v>
      </c>
      <c r="F1943" t="s">
        <v>1322</v>
      </c>
      <c r="G1943" t="s">
        <v>1683</v>
      </c>
      <c r="H1943" s="23" t="s">
        <v>458</v>
      </c>
      <c r="I1943" s="23" t="s">
        <v>458</v>
      </c>
      <c r="J1943" t="s">
        <v>21979</v>
      </c>
      <c r="K1943" t="s">
        <v>21980</v>
      </c>
      <c r="L1943" t="s">
        <v>4385</v>
      </c>
      <c r="M1943" t="s">
        <v>21981</v>
      </c>
      <c r="N1943" s="23" t="s">
        <v>458</v>
      </c>
      <c r="O1943" s="23" t="s">
        <v>458</v>
      </c>
      <c r="P1943" s="23" t="s">
        <v>458</v>
      </c>
      <c r="Q1943" s="37" t="s">
        <v>458</v>
      </c>
      <c r="R1943" s="23" t="s">
        <v>458</v>
      </c>
      <c r="S1943" t="s">
        <v>19790</v>
      </c>
      <c r="T1943" t="s">
        <v>15024</v>
      </c>
      <c r="U1943" s="23" t="s">
        <v>458</v>
      </c>
      <c r="V1943" s="237" t="s">
        <v>458</v>
      </c>
      <c r="W1943" s="23" t="s">
        <v>458</v>
      </c>
      <c r="X1943" s="23" t="s">
        <v>458</v>
      </c>
      <c r="Y1943" s="23" t="s">
        <v>458</v>
      </c>
      <c r="Z1943" s="23" t="s">
        <v>458</v>
      </c>
      <c r="AA1943" s="23" t="s">
        <v>458</v>
      </c>
      <c r="AC1943" s="26" t="str">
        <f t="shared" si="56"/>
        <v>-º-'-''</v>
      </c>
      <c r="AD1943" s="26" t="str">
        <f t="shared" si="57"/>
        <v>-º-'-''</v>
      </c>
    </row>
    <row r="1944" spans="1:30" ht="18" customHeight="1">
      <c r="A1944">
        <v>6259</v>
      </c>
      <c r="B1944">
        <v>6259</v>
      </c>
      <c r="C1944" s="3">
        <v>41400</v>
      </c>
      <c r="D1944">
        <v>41445</v>
      </c>
      <c r="E1944" t="s">
        <v>1469</v>
      </c>
      <c r="F1944" t="s">
        <v>1322</v>
      </c>
      <c r="G1944" t="s">
        <v>1683</v>
      </c>
      <c r="H1944" s="23" t="s">
        <v>458</v>
      </c>
      <c r="I1944" s="23" t="s">
        <v>458</v>
      </c>
      <c r="J1944" t="s">
        <v>21982</v>
      </c>
      <c r="K1944" t="s">
        <v>21983</v>
      </c>
      <c r="L1944" t="s">
        <v>4385</v>
      </c>
      <c r="M1944" t="s">
        <v>21966</v>
      </c>
      <c r="N1944" s="23" t="s">
        <v>458</v>
      </c>
      <c r="O1944" s="23" t="s">
        <v>458</v>
      </c>
      <c r="P1944" s="23" t="s">
        <v>458</v>
      </c>
      <c r="Q1944" s="37" t="s">
        <v>458</v>
      </c>
      <c r="R1944" s="23" t="s">
        <v>458</v>
      </c>
      <c r="S1944" t="s">
        <v>19792</v>
      </c>
      <c r="T1944" t="s">
        <v>15024</v>
      </c>
      <c r="U1944" s="23" t="s">
        <v>458</v>
      </c>
      <c r="V1944" s="237" t="s">
        <v>458</v>
      </c>
      <c r="W1944" s="23" t="s">
        <v>458</v>
      </c>
      <c r="X1944" s="23" t="s">
        <v>458</v>
      </c>
      <c r="Y1944" s="23" t="s">
        <v>458</v>
      </c>
      <c r="Z1944" s="23" t="s">
        <v>458</v>
      </c>
      <c r="AA1944" s="23" t="s">
        <v>458</v>
      </c>
      <c r="AC1944" s="26" t="str">
        <f t="shared" si="56"/>
        <v>-º-'-''</v>
      </c>
      <c r="AD1944" s="26" t="str">
        <f t="shared" si="57"/>
        <v>-º-'-''</v>
      </c>
    </row>
    <row r="1945" spans="1:30" ht="18" customHeight="1">
      <c r="A1945">
        <v>6261</v>
      </c>
      <c r="B1945">
        <v>6261</v>
      </c>
      <c r="C1945" s="3">
        <v>41400</v>
      </c>
      <c r="D1945">
        <v>41445</v>
      </c>
      <c r="E1945" t="s">
        <v>1469</v>
      </c>
      <c r="F1945" t="s">
        <v>1322</v>
      </c>
      <c r="G1945" t="s">
        <v>1683</v>
      </c>
      <c r="H1945" s="23" t="s">
        <v>458</v>
      </c>
      <c r="I1945" s="23" t="s">
        <v>458</v>
      </c>
      <c r="J1945" t="s">
        <v>21984</v>
      </c>
      <c r="K1945" t="s">
        <v>21985</v>
      </c>
      <c r="L1945" t="s">
        <v>4385</v>
      </c>
      <c r="M1945" t="s">
        <v>21981</v>
      </c>
      <c r="N1945" s="23" t="s">
        <v>458</v>
      </c>
      <c r="O1945" s="23" t="s">
        <v>458</v>
      </c>
      <c r="P1945" s="23" t="s">
        <v>458</v>
      </c>
      <c r="Q1945" s="37" t="s">
        <v>458</v>
      </c>
      <c r="R1945" s="23" t="s">
        <v>458</v>
      </c>
      <c r="S1945" t="s">
        <v>19794</v>
      </c>
      <c r="T1945" t="s">
        <v>15024</v>
      </c>
      <c r="U1945" s="23" t="s">
        <v>458</v>
      </c>
      <c r="V1945" s="237" t="s">
        <v>458</v>
      </c>
      <c r="W1945" s="23" t="s">
        <v>458</v>
      </c>
      <c r="X1945" s="23" t="s">
        <v>458</v>
      </c>
      <c r="Y1945" s="23" t="s">
        <v>458</v>
      </c>
      <c r="Z1945" s="23" t="s">
        <v>458</v>
      </c>
      <c r="AA1945" s="23" t="s">
        <v>458</v>
      </c>
      <c r="AC1945" s="26" t="str">
        <f t="shared" si="56"/>
        <v>-º-'-''</v>
      </c>
      <c r="AD1945" s="26" t="str">
        <f t="shared" si="57"/>
        <v>-º-'-''</v>
      </c>
    </row>
    <row r="1946" spans="1:30" ht="18" customHeight="1">
      <c r="A1946">
        <v>6262</v>
      </c>
      <c r="B1946">
        <v>6262</v>
      </c>
      <c r="C1946" s="3">
        <v>41400</v>
      </c>
      <c r="D1946">
        <v>41445</v>
      </c>
      <c r="E1946" t="s">
        <v>1469</v>
      </c>
      <c r="F1946" t="s">
        <v>1322</v>
      </c>
      <c r="G1946" t="s">
        <v>1683</v>
      </c>
      <c r="H1946" s="23" t="s">
        <v>458</v>
      </c>
      <c r="I1946" s="23" t="s">
        <v>458</v>
      </c>
      <c r="J1946" t="s">
        <v>21986</v>
      </c>
      <c r="K1946" t="s">
        <v>21987</v>
      </c>
      <c r="L1946" t="s">
        <v>4385</v>
      </c>
      <c r="M1946" t="s">
        <v>21972</v>
      </c>
      <c r="N1946" s="23" t="s">
        <v>458</v>
      </c>
      <c r="O1946" s="23" t="s">
        <v>458</v>
      </c>
      <c r="P1946" s="23" t="s">
        <v>458</v>
      </c>
      <c r="Q1946" s="37" t="s">
        <v>458</v>
      </c>
      <c r="R1946" s="23" t="s">
        <v>458</v>
      </c>
      <c r="S1946" t="s">
        <v>19796</v>
      </c>
      <c r="T1946" t="s">
        <v>15024</v>
      </c>
      <c r="U1946" s="23" t="s">
        <v>458</v>
      </c>
      <c r="V1946" s="237" t="s">
        <v>458</v>
      </c>
      <c r="W1946" s="23" t="s">
        <v>458</v>
      </c>
      <c r="X1946" s="23" t="s">
        <v>458</v>
      </c>
      <c r="Y1946" s="23" t="s">
        <v>458</v>
      </c>
      <c r="Z1946" s="23" t="s">
        <v>458</v>
      </c>
      <c r="AA1946" s="23" t="s">
        <v>458</v>
      </c>
      <c r="AC1946" s="26" t="str">
        <f t="shared" si="56"/>
        <v>-º-'-''</v>
      </c>
      <c r="AD1946" s="26" t="str">
        <f t="shared" si="57"/>
        <v>-º-'-''</v>
      </c>
    </row>
    <row r="1947" spans="1:30" ht="18" customHeight="1">
      <c r="A1947">
        <v>6263</v>
      </c>
      <c r="B1947">
        <v>6263</v>
      </c>
      <c r="C1947" s="3">
        <v>41400</v>
      </c>
      <c r="D1947">
        <v>41445</v>
      </c>
      <c r="E1947" t="s">
        <v>1469</v>
      </c>
      <c r="F1947" t="s">
        <v>1322</v>
      </c>
      <c r="G1947" t="s">
        <v>1683</v>
      </c>
      <c r="H1947" s="23" t="s">
        <v>458</v>
      </c>
      <c r="I1947" s="23" t="s">
        <v>458</v>
      </c>
      <c r="J1947" t="s">
        <v>21988</v>
      </c>
      <c r="K1947" t="s">
        <v>21989</v>
      </c>
      <c r="L1947" t="s">
        <v>4385</v>
      </c>
      <c r="M1947" t="s">
        <v>21969</v>
      </c>
      <c r="N1947" s="23" t="s">
        <v>458</v>
      </c>
      <c r="O1947" s="23" t="s">
        <v>458</v>
      </c>
      <c r="P1947" s="23" t="s">
        <v>458</v>
      </c>
      <c r="Q1947" s="37" t="s">
        <v>458</v>
      </c>
      <c r="R1947" s="23" t="s">
        <v>458</v>
      </c>
      <c r="S1947" t="s">
        <v>19798</v>
      </c>
      <c r="T1947" t="s">
        <v>15024</v>
      </c>
      <c r="U1947" s="23" t="s">
        <v>458</v>
      </c>
      <c r="V1947" s="237" t="s">
        <v>458</v>
      </c>
      <c r="W1947" s="23" t="s">
        <v>458</v>
      </c>
      <c r="X1947" s="23" t="s">
        <v>458</v>
      </c>
      <c r="Y1947" s="23" t="s">
        <v>458</v>
      </c>
      <c r="Z1947" s="23" t="s">
        <v>458</v>
      </c>
      <c r="AA1947" s="23" t="s">
        <v>458</v>
      </c>
      <c r="AC1947" s="26" t="str">
        <f t="shared" si="56"/>
        <v>-º-'-''</v>
      </c>
      <c r="AD1947" s="26" t="str">
        <f t="shared" si="57"/>
        <v>-º-'-''</v>
      </c>
    </row>
    <row r="1948" spans="1:30" ht="18" customHeight="1">
      <c r="A1948">
        <v>6264</v>
      </c>
      <c r="B1948">
        <v>6264</v>
      </c>
      <c r="C1948" s="3">
        <v>41400</v>
      </c>
      <c r="D1948">
        <v>41445</v>
      </c>
      <c r="E1948" t="s">
        <v>1469</v>
      </c>
      <c r="F1948" t="s">
        <v>1322</v>
      </c>
      <c r="G1948" t="s">
        <v>1683</v>
      </c>
      <c r="H1948" s="23" t="s">
        <v>458</v>
      </c>
      <c r="I1948" s="23" t="s">
        <v>458</v>
      </c>
      <c r="J1948" t="s">
        <v>21990</v>
      </c>
      <c r="K1948" t="s">
        <v>21991</v>
      </c>
      <c r="L1948" t="s">
        <v>4385</v>
      </c>
      <c r="M1948" t="s">
        <v>21992</v>
      </c>
      <c r="N1948" s="23" t="s">
        <v>458</v>
      </c>
      <c r="O1948" s="23" t="s">
        <v>458</v>
      </c>
      <c r="P1948" s="23" t="s">
        <v>458</v>
      </c>
      <c r="Q1948" s="37" t="s">
        <v>458</v>
      </c>
      <c r="R1948" s="23" t="s">
        <v>458</v>
      </c>
      <c r="S1948" t="s">
        <v>19800</v>
      </c>
      <c r="T1948" t="s">
        <v>15024</v>
      </c>
      <c r="U1948" s="23" t="s">
        <v>458</v>
      </c>
      <c r="V1948" s="237" t="s">
        <v>458</v>
      </c>
      <c r="W1948" s="23" t="s">
        <v>458</v>
      </c>
      <c r="X1948" s="23" t="s">
        <v>458</v>
      </c>
      <c r="Y1948" s="23" t="s">
        <v>458</v>
      </c>
      <c r="Z1948" s="23" t="s">
        <v>458</v>
      </c>
      <c r="AA1948" s="23" t="s">
        <v>458</v>
      </c>
      <c r="AC1948" s="26" t="str">
        <f t="shared" si="56"/>
        <v>-º-'-''</v>
      </c>
      <c r="AD1948" s="26" t="str">
        <f t="shared" si="57"/>
        <v>-º-'-''</v>
      </c>
    </row>
    <row r="1949" spans="1:30" ht="18" customHeight="1">
      <c r="A1949">
        <v>6277</v>
      </c>
      <c r="B1949">
        <v>6277</v>
      </c>
      <c r="C1949" s="3">
        <v>41400</v>
      </c>
      <c r="D1949">
        <v>41445</v>
      </c>
      <c r="E1949" t="s">
        <v>1469</v>
      </c>
      <c r="F1949" t="s">
        <v>14269</v>
      </c>
      <c r="G1949" t="s">
        <v>8909</v>
      </c>
      <c r="H1949" s="23" t="s">
        <v>458</v>
      </c>
      <c r="I1949" s="23" t="s">
        <v>458</v>
      </c>
      <c r="J1949" t="s">
        <v>21993</v>
      </c>
      <c r="K1949" t="s">
        <v>21994</v>
      </c>
      <c r="L1949" t="s">
        <v>8912</v>
      </c>
      <c r="M1949" t="s">
        <v>21995</v>
      </c>
      <c r="N1949" s="23" t="s">
        <v>458</v>
      </c>
      <c r="O1949" s="23" t="s">
        <v>458</v>
      </c>
      <c r="P1949" s="23" t="s">
        <v>458</v>
      </c>
      <c r="Q1949" s="37" t="s">
        <v>458</v>
      </c>
      <c r="R1949" s="23" t="s">
        <v>458</v>
      </c>
      <c r="S1949" t="s">
        <v>21315</v>
      </c>
      <c r="T1949" t="s">
        <v>15024</v>
      </c>
      <c r="U1949" s="23" t="s">
        <v>458</v>
      </c>
      <c r="V1949" s="237" t="s">
        <v>458</v>
      </c>
      <c r="W1949" s="23" t="s">
        <v>458</v>
      </c>
      <c r="X1949" s="23" t="s">
        <v>458</v>
      </c>
      <c r="Y1949" s="23" t="s">
        <v>458</v>
      </c>
      <c r="Z1949" s="23" t="s">
        <v>458</v>
      </c>
      <c r="AA1949" s="23" t="s">
        <v>458</v>
      </c>
      <c r="AC1949" s="26" t="str">
        <f t="shared" si="56"/>
        <v>-º-'-''</v>
      </c>
      <c r="AD1949" s="26" t="str">
        <f t="shared" si="57"/>
        <v>-º-'-''</v>
      </c>
    </row>
    <row r="1950" spans="1:30" ht="18" customHeight="1">
      <c r="A1950">
        <v>6291</v>
      </c>
      <c r="B1950">
        <v>6291</v>
      </c>
      <c r="C1950" s="3">
        <v>41400</v>
      </c>
      <c r="D1950">
        <v>41445</v>
      </c>
      <c r="E1950" t="s">
        <v>1469</v>
      </c>
      <c r="F1950" t="s">
        <v>14269</v>
      </c>
      <c r="G1950" t="s">
        <v>3338</v>
      </c>
      <c r="H1950" s="23" t="s">
        <v>458</v>
      </c>
      <c r="I1950" s="23" t="s">
        <v>458</v>
      </c>
      <c r="J1950" t="s">
        <v>21996</v>
      </c>
      <c r="K1950" t="s">
        <v>21997</v>
      </c>
      <c r="L1950" t="s">
        <v>4723</v>
      </c>
      <c r="M1950" t="s">
        <v>21998</v>
      </c>
      <c r="N1950" s="23" t="s">
        <v>458</v>
      </c>
      <c r="O1950" s="23" t="s">
        <v>458</v>
      </c>
      <c r="P1950" s="23" t="s">
        <v>458</v>
      </c>
      <c r="Q1950" s="37" t="s">
        <v>458</v>
      </c>
      <c r="R1950" s="23" t="s">
        <v>458</v>
      </c>
      <c r="S1950" t="s">
        <v>21531</v>
      </c>
      <c r="T1950" t="s">
        <v>15024</v>
      </c>
      <c r="U1950" s="23" t="s">
        <v>458</v>
      </c>
      <c r="V1950" s="237" t="s">
        <v>458</v>
      </c>
      <c r="W1950" s="23" t="s">
        <v>458</v>
      </c>
      <c r="X1950" s="23" t="s">
        <v>458</v>
      </c>
      <c r="Y1950" s="23" t="s">
        <v>458</v>
      </c>
      <c r="Z1950" s="23" t="s">
        <v>458</v>
      </c>
      <c r="AA1950" s="23" t="s">
        <v>458</v>
      </c>
      <c r="AC1950" s="26" t="str">
        <f t="shared" si="56"/>
        <v>-º-'-''</v>
      </c>
      <c r="AD1950" s="26" t="str">
        <f t="shared" si="57"/>
        <v>-º-'-''</v>
      </c>
    </row>
    <row r="1951" spans="1:30" ht="18" customHeight="1">
      <c r="A1951">
        <v>6298</v>
      </c>
      <c r="B1951">
        <v>6298</v>
      </c>
      <c r="C1951" s="3">
        <v>41400</v>
      </c>
      <c r="D1951">
        <v>41445</v>
      </c>
      <c r="E1951" t="s">
        <v>1469</v>
      </c>
      <c r="F1951" t="s">
        <v>14269</v>
      </c>
      <c r="G1951" t="s">
        <v>14100</v>
      </c>
      <c r="H1951" s="23" t="s">
        <v>458</v>
      </c>
      <c r="I1951" s="23" t="s">
        <v>458</v>
      </c>
      <c r="J1951" t="s">
        <v>21999</v>
      </c>
      <c r="K1951" t="s">
        <v>22000</v>
      </c>
      <c r="L1951" t="s">
        <v>5570</v>
      </c>
      <c r="M1951" t="s">
        <v>22001</v>
      </c>
      <c r="N1951" s="23" t="s">
        <v>458</v>
      </c>
      <c r="O1951" s="23" t="s">
        <v>458</v>
      </c>
      <c r="P1951" s="23" t="s">
        <v>458</v>
      </c>
      <c r="Q1951" s="37" t="s">
        <v>458</v>
      </c>
      <c r="R1951" s="23" t="s">
        <v>458</v>
      </c>
      <c r="S1951" t="s">
        <v>21275</v>
      </c>
      <c r="T1951" t="s">
        <v>15024</v>
      </c>
      <c r="U1951" s="23" t="s">
        <v>458</v>
      </c>
      <c r="V1951" s="237" t="s">
        <v>458</v>
      </c>
      <c r="W1951" s="23" t="s">
        <v>458</v>
      </c>
      <c r="X1951" s="23" t="s">
        <v>458</v>
      </c>
      <c r="Y1951" s="23" t="s">
        <v>458</v>
      </c>
      <c r="Z1951" s="23" t="s">
        <v>458</v>
      </c>
      <c r="AA1951" s="23" t="s">
        <v>458</v>
      </c>
      <c r="AC1951" s="26" t="str">
        <f t="shared" si="56"/>
        <v>-º-'-''</v>
      </c>
      <c r="AD1951" s="26" t="str">
        <f t="shared" si="57"/>
        <v>-º-'-''</v>
      </c>
    </row>
    <row r="1952" spans="1:30" ht="18" customHeight="1">
      <c r="A1952">
        <v>6308</v>
      </c>
      <c r="B1952">
        <v>6308</v>
      </c>
      <c r="C1952" s="3">
        <v>41400</v>
      </c>
      <c r="D1952">
        <v>41445</v>
      </c>
      <c r="E1952" t="s">
        <v>1469</v>
      </c>
      <c r="F1952" t="s">
        <v>14269</v>
      </c>
      <c r="G1952" t="s">
        <v>13971</v>
      </c>
      <c r="H1952" s="23" t="s">
        <v>458</v>
      </c>
      <c r="I1952" s="23" t="s">
        <v>458</v>
      </c>
      <c r="J1952" t="s">
        <v>22002</v>
      </c>
      <c r="K1952" t="s">
        <v>22003</v>
      </c>
      <c r="L1952" t="s">
        <v>21763</v>
      </c>
      <c r="M1952" t="s">
        <v>22004</v>
      </c>
      <c r="N1952" s="23" t="s">
        <v>458</v>
      </c>
      <c r="O1952" s="23" t="s">
        <v>458</v>
      </c>
      <c r="P1952" s="23" t="s">
        <v>458</v>
      </c>
      <c r="Q1952" s="37" t="s">
        <v>458</v>
      </c>
      <c r="R1952" s="23" t="s">
        <v>458</v>
      </c>
      <c r="S1952" t="s">
        <v>19683</v>
      </c>
      <c r="T1952" t="s">
        <v>15024</v>
      </c>
      <c r="U1952" s="23" t="s">
        <v>458</v>
      </c>
      <c r="V1952" s="237" t="s">
        <v>458</v>
      </c>
      <c r="W1952" s="23" t="s">
        <v>458</v>
      </c>
      <c r="X1952" s="23" t="s">
        <v>458</v>
      </c>
      <c r="Y1952" s="23" t="s">
        <v>458</v>
      </c>
      <c r="Z1952" s="23" t="s">
        <v>458</v>
      </c>
      <c r="AA1952" s="23" t="s">
        <v>458</v>
      </c>
      <c r="AC1952" s="26" t="str">
        <f t="shared" si="56"/>
        <v>-º-'-''</v>
      </c>
      <c r="AD1952" s="26" t="str">
        <f t="shared" si="57"/>
        <v>-º-'-''</v>
      </c>
    </row>
    <row r="1953" spans="1:30" ht="18" customHeight="1">
      <c r="A1953">
        <v>6364</v>
      </c>
      <c r="B1953">
        <v>6364</v>
      </c>
      <c r="C1953" s="3">
        <v>41400</v>
      </c>
      <c r="D1953">
        <v>41445</v>
      </c>
      <c r="E1953" t="s">
        <v>1469</v>
      </c>
      <c r="F1953" t="s">
        <v>1322</v>
      </c>
      <c r="G1953" t="s">
        <v>14021</v>
      </c>
      <c r="H1953" s="23" t="s">
        <v>458</v>
      </c>
      <c r="I1953" s="23" t="s">
        <v>458</v>
      </c>
      <c r="J1953" t="s">
        <v>22005</v>
      </c>
      <c r="K1953" t="s">
        <v>22006</v>
      </c>
      <c r="L1953" t="s">
        <v>22007</v>
      </c>
      <c r="M1953" t="s">
        <v>22008</v>
      </c>
      <c r="N1953" s="23" t="s">
        <v>458</v>
      </c>
      <c r="O1953" s="23" t="s">
        <v>458</v>
      </c>
      <c r="P1953" s="23" t="s">
        <v>458</v>
      </c>
      <c r="Q1953" s="37" t="s">
        <v>458</v>
      </c>
      <c r="R1953" s="23" t="s">
        <v>458</v>
      </c>
      <c r="S1953" t="s">
        <v>20344</v>
      </c>
      <c r="T1953" t="s">
        <v>15024</v>
      </c>
      <c r="U1953" s="23" t="s">
        <v>458</v>
      </c>
      <c r="V1953" s="237" t="s">
        <v>458</v>
      </c>
      <c r="W1953" s="23" t="s">
        <v>458</v>
      </c>
      <c r="X1953" s="23" t="s">
        <v>458</v>
      </c>
      <c r="Y1953" s="23" t="s">
        <v>458</v>
      </c>
      <c r="Z1953" s="23" t="s">
        <v>458</v>
      </c>
      <c r="AA1953" s="23" t="s">
        <v>458</v>
      </c>
      <c r="AC1953" s="26" t="str">
        <f t="shared" si="56"/>
        <v>-º-'-''</v>
      </c>
      <c r="AD1953" s="26" t="str">
        <f t="shared" si="57"/>
        <v>-º-'-''</v>
      </c>
    </row>
    <row r="1954" spans="1:30" ht="18" customHeight="1">
      <c r="A1954">
        <v>6365</v>
      </c>
      <c r="B1954">
        <v>6365</v>
      </c>
      <c r="C1954" s="3">
        <v>41400</v>
      </c>
      <c r="D1954">
        <v>41445</v>
      </c>
      <c r="E1954" t="s">
        <v>1469</v>
      </c>
      <c r="F1954" t="s">
        <v>1322</v>
      </c>
      <c r="G1954" t="s">
        <v>14021</v>
      </c>
      <c r="H1954" s="23" t="s">
        <v>458</v>
      </c>
      <c r="I1954" s="23" t="s">
        <v>458</v>
      </c>
      <c r="J1954" t="s">
        <v>22005</v>
      </c>
      <c r="K1954" t="s">
        <v>22009</v>
      </c>
      <c r="L1954" t="s">
        <v>22010</v>
      </c>
      <c r="M1954" t="s">
        <v>22008</v>
      </c>
      <c r="N1954" s="23" t="s">
        <v>458</v>
      </c>
      <c r="O1954" s="23" t="s">
        <v>458</v>
      </c>
      <c r="P1954" s="23" t="s">
        <v>458</v>
      </c>
      <c r="Q1954" s="37" t="s">
        <v>458</v>
      </c>
      <c r="R1954" s="23" t="s">
        <v>458</v>
      </c>
      <c r="S1954" t="s">
        <v>20346</v>
      </c>
      <c r="T1954" t="s">
        <v>15024</v>
      </c>
      <c r="U1954" s="23" t="s">
        <v>458</v>
      </c>
      <c r="V1954" s="237" t="s">
        <v>458</v>
      </c>
      <c r="W1954" s="23" t="s">
        <v>458</v>
      </c>
      <c r="X1954" s="23" t="s">
        <v>458</v>
      </c>
      <c r="Y1954" s="23" t="s">
        <v>458</v>
      </c>
      <c r="Z1954" s="23" t="s">
        <v>458</v>
      </c>
      <c r="AA1954" s="23" t="s">
        <v>458</v>
      </c>
      <c r="AC1954" s="26" t="str">
        <f t="shared" si="56"/>
        <v>-º-'-''</v>
      </c>
      <c r="AD1954" s="26" t="str">
        <f t="shared" si="57"/>
        <v>-º-'-''</v>
      </c>
    </row>
    <row r="1955" spans="1:30" ht="18" customHeight="1">
      <c r="A1955">
        <v>6366</v>
      </c>
      <c r="B1955">
        <v>6366</v>
      </c>
      <c r="C1955" s="3">
        <v>41400</v>
      </c>
      <c r="D1955">
        <v>41445</v>
      </c>
      <c r="E1955" t="s">
        <v>1469</v>
      </c>
      <c r="F1955" t="s">
        <v>1322</v>
      </c>
      <c r="G1955" t="s">
        <v>14021</v>
      </c>
      <c r="H1955" s="23" t="s">
        <v>458</v>
      </c>
      <c r="I1955" s="23" t="s">
        <v>458</v>
      </c>
      <c r="J1955" t="s">
        <v>22011</v>
      </c>
      <c r="K1955" t="s">
        <v>22012</v>
      </c>
      <c r="L1955" t="s">
        <v>22007</v>
      </c>
      <c r="M1955" t="s">
        <v>22013</v>
      </c>
      <c r="N1955" s="23" t="s">
        <v>458</v>
      </c>
      <c r="O1955" s="23" t="s">
        <v>458</v>
      </c>
      <c r="P1955" s="23" t="s">
        <v>458</v>
      </c>
      <c r="Q1955" s="37" t="s">
        <v>458</v>
      </c>
      <c r="R1955" s="23" t="s">
        <v>458</v>
      </c>
      <c r="S1955" t="s">
        <v>20348</v>
      </c>
      <c r="T1955" t="s">
        <v>15024</v>
      </c>
      <c r="U1955" s="23" t="s">
        <v>458</v>
      </c>
      <c r="V1955" s="237" t="s">
        <v>458</v>
      </c>
      <c r="W1955" s="23" t="s">
        <v>458</v>
      </c>
      <c r="X1955" s="23" t="s">
        <v>458</v>
      </c>
      <c r="Y1955" s="23" t="s">
        <v>458</v>
      </c>
      <c r="Z1955" s="23" t="s">
        <v>458</v>
      </c>
      <c r="AA1955" s="23" t="s">
        <v>458</v>
      </c>
      <c r="AC1955" s="26" t="str">
        <f t="shared" si="56"/>
        <v>-º-'-''</v>
      </c>
      <c r="AD1955" s="26" t="str">
        <f t="shared" si="57"/>
        <v>-º-'-''</v>
      </c>
    </row>
    <row r="1956" spans="1:30" ht="18" customHeight="1">
      <c r="A1956">
        <v>6367</v>
      </c>
      <c r="B1956">
        <v>6367</v>
      </c>
      <c r="C1956" s="3">
        <v>41400</v>
      </c>
      <c r="D1956">
        <v>41445</v>
      </c>
      <c r="E1956" t="s">
        <v>1469</v>
      </c>
      <c r="F1956" t="s">
        <v>1322</v>
      </c>
      <c r="G1956" t="s">
        <v>14021</v>
      </c>
      <c r="H1956" s="23" t="s">
        <v>458</v>
      </c>
      <c r="I1956" s="23" t="s">
        <v>458</v>
      </c>
      <c r="J1956" t="s">
        <v>22014</v>
      </c>
      <c r="K1956" t="s">
        <v>22015</v>
      </c>
      <c r="L1956" t="s">
        <v>22007</v>
      </c>
      <c r="M1956" t="s">
        <v>22016</v>
      </c>
      <c r="N1956" s="23" t="s">
        <v>458</v>
      </c>
      <c r="O1956" s="23" t="s">
        <v>458</v>
      </c>
      <c r="P1956" s="23" t="s">
        <v>458</v>
      </c>
      <c r="Q1956" s="37" t="s">
        <v>458</v>
      </c>
      <c r="R1956" s="23" t="s">
        <v>458</v>
      </c>
      <c r="S1956" t="s">
        <v>20350</v>
      </c>
      <c r="T1956" t="s">
        <v>15024</v>
      </c>
      <c r="U1956" s="23" t="s">
        <v>458</v>
      </c>
      <c r="V1956" s="237" t="s">
        <v>458</v>
      </c>
      <c r="W1956" s="23" t="s">
        <v>458</v>
      </c>
      <c r="X1956" s="23" t="s">
        <v>458</v>
      </c>
      <c r="Y1956" s="23" t="s">
        <v>458</v>
      </c>
      <c r="Z1956" s="23" t="s">
        <v>458</v>
      </c>
      <c r="AA1956" s="23" t="s">
        <v>458</v>
      </c>
      <c r="AC1956" s="26" t="str">
        <f t="shared" si="56"/>
        <v>-º-'-''</v>
      </c>
      <c r="AD1956" s="26" t="str">
        <f t="shared" si="57"/>
        <v>-º-'-''</v>
      </c>
    </row>
    <row r="1957" spans="1:30" ht="18" customHeight="1">
      <c r="A1957">
        <v>6368</v>
      </c>
      <c r="B1957">
        <v>6368</v>
      </c>
      <c r="C1957" s="3">
        <v>41400</v>
      </c>
      <c r="D1957">
        <v>41445</v>
      </c>
      <c r="E1957" t="s">
        <v>1469</v>
      </c>
      <c r="F1957" t="s">
        <v>1322</v>
      </c>
      <c r="G1957" t="s">
        <v>14021</v>
      </c>
      <c r="H1957" s="23" t="s">
        <v>458</v>
      </c>
      <c r="I1957" s="23" t="s">
        <v>458</v>
      </c>
      <c r="J1957" t="s">
        <v>22005</v>
      </c>
      <c r="K1957" t="s">
        <v>22017</v>
      </c>
      <c r="L1957" t="s">
        <v>22007</v>
      </c>
      <c r="M1957" t="s">
        <v>22018</v>
      </c>
      <c r="N1957" s="23" t="s">
        <v>458</v>
      </c>
      <c r="O1957" s="23" t="s">
        <v>458</v>
      </c>
      <c r="P1957" s="23" t="s">
        <v>458</v>
      </c>
      <c r="Q1957" s="37" t="s">
        <v>458</v>
      </c>
      <c r="R1957" s="23" t="s">
        <v>458</v>
      </c>
      <c r="S1957" t="s">
        <v>22019</v>
      </c>
      <c r="T1957" t="s">
        <v>15024</v>
      </c>
      <c r="U1957" s="23" t="s">
        <v>458</v>
      </c>
      <c r="V1957" s="237" t="s">
        <v>458</v>
      </c>
      <c r="W1957" s="23" t="s">
        <v>458</v>
      </c>
      <c r="X1957" s="23" t="s">
        <v>458</v>
      </c>
      <c r="Y1957" s="23" t="s">
        <v>458</v>
      </c>
      <c r="Z1957" s="23" t="s">
        <v>458</v>
      </c>
      <c r="AA1957" s="23" t="s">
        <v>458</v>
      </c>
      <c r="AC1957" s="26" t="str">
        <f t="shared" si="56"/>
        <v>-º-'-''</v>
      </c>
      <c r="AD1957" s="26" t="str">
        <f t="shared" si="57"/>
        <v>-º-'-''</v>
      </c>
    </row>
    <row r="1958" spans="1:30" ht="18" customHeight="1">
      <c r="A1958">
        <v>6369</v>
      </c>
      <c r="B1958">
        <v>6369</v>
      </c>
      <c r="C1958" s="3">
        <v>41400</v>
      </c>
      <c r="D1958">
        <v>41445</v>
      </c>
      <c r="E1958" t="s">
        <v>1469</v>
      </c>
      <c r="F1958" t="s">
        <v>1322</v>
      </c>
      <c r="G1958" t="s">
        <v>14021</v>
      </c>
      <c r="H1958" s="23" t="s">
        <v>458</v>
      </c>
      <c r="I1958" s="23" t="s">
        <v>458</v>
      </c>
      <c r="J1958" t="s">
        <v>22005</v>
      </c>
      <c r="K1958" t="s">
        <v>22020</v>
      </c>
      <c r="L1958" t="s">
        <v>22007</v>
      </c>
      <c r="M1958" t="s">
        <v>22008</v>
      </c>
      <c r="N1958" s="23" t="s">
        <v>458</v>
      </c>
      <c r="O1958" s="23" t="s">
        <v>458</v>
      </c>
      <c r="P1958" s="23" t="s">
        <v>458</v>
      </c>
      <c r="Q1958" s="37" t="s">
        <v>458</v>
      </c>
      <c r="R1958" s="23" t="s">
        <v>458</v>
      </c>
      <c r="S1958" t="s">
        <v>22021</v>
      </c>
      <c r="T1958" t="s">
        <v>15024</v>
      </c>
      <c r="U1958" s="23" t="s">
        <v>458</v>
      </c>
      <c r="V1958" s="237" t="s">
        <v>458</v>
      </c>
      <c r="W1958" s="23" t="s">
        <v>458</v>
      </c>
      <c r="X1958" s="23" t="s">
        <v>458</v>
      </c>
      <c r="Y1958" s="23" t="s">
        <v>458</v>
      </c>
      <c r="Z1958" s="23" t="s">
        <v>458</v>
      </c>
      <c r="AA1958" s="23" t="s">
        <v>458</v>
      </c>
      <c r="AC1958" s="26" t="str">
        <f t="shared" si="56"/>
        <v>-º-'-''</v>
      </c>
      <c r="AD1958" s="26" t="str">
        <f t="shared" si="57"/>
        <v>-º-'-''</v>
      </c>
    </row>
    <row r="1959" spans="1:30" ht="18" customHeight="1">
      <c r="A1959">
        <v>6378</v>
      </c>
      <c r="B1959">
        <v>6378</v>
      </c>
      <c r="C1959" s="3">
        <v>41400</v>
      </c>
      <c r="D1959">
        <v>41445</v>
      </c>
      <c r="E1959" t="s">
        <v>1469</v>
      </c>
      <c r="F1959" t="s">
        <v>1322</v>
      </c>
      <c r="G1959" t="s">
        <v>14021</v>
      </c>
      <c r="H1959" s="23" t="s">
        <v>458</v>
      </c>
      <c r="I1959" s="23" t="s">
        <v>458</v>
      </c>
      <c r="J1959" t="s">
        <v>22022</v>
      </c>
      <c r="K1959" t="s">
        <v>22023</v>
      </c>
      <c r="L1959" t="s">
        <v>22007</v>
      </c>
      <c r="M1959" t="s">
        <v>22024</v>
      </c>
      <c r="N1959" s="23" t="s">
        <v>458</v>
      </c>
      <c r="O1959" s="23" t="s">
        <v>458</v>
      </c>
      <c r="P1959" s="23" t="s">
        <v>458</v>
      </c>
      <c r="Q1959" s="37" t="s">
        <v>458</v>
      </c>
      <c r="R1959" s="23" t="s">
        <v>458</v>
      </c>
      <c r="S1959" t="s">
        <v>22025</v>
      </c>
      <c r="T1959" t="s">
        <v>15024</v>
      </c>
      <c r="U1959" s="23" t="s">
        <v>458</v>
      </c>
      <c r="V1959" s="237" t="s">
        <v>458</v>
      </c>
      <c r="W1959" s="23" t="s">
        <v>458</v>
      </c>
      <c r="X1959" s="23" t="s">
        <v>458</v>
      </c>
      <c r="Y1959" s="23" t="s">
        <v>458</v>
      </c>
      <c r="Z1959" s="23" t="s">
        <v>458</v>
      </c>
      <c r="AA1959" s="23" t="s">
        <v>458</v>
      </c>
      <c r="AC1959" s="26" t="str">
        <f t="shared" si="56"/>
        <v>-º-'-''</v>
      </c>
      <c r="AD1959" s="26" t="str">
        <f t="shared" si="57"/>
        <v>-º-'-''</v>
      </c>
    </row>
    <row r="1960" spans="1:30" ht="18" customHeight="1">
      <c r="A1960">
        <v>6379</v>
      </c>
      <c r="B1960">
        <v>6379</v>
      </c>
      <c r="C1960" s="3">
        <v>41400</v>
      </c>
      <c r="D1960">
        <v>41445</v>
      </c>
      <c r="E1960" t="s">
        <v>1469</v>
      </c>
      <c r="F1960" t="s">
        <v>1322</v>
      </c>
      <c r="G1960" t="s">
        <v>14021</v>
      </c>
      <c r="H1960" s="23" t="s">
        <v>458</v>
      </c>
      <c r="I1960" s="23" t="s">
        <v>458</v>
      </c>
      <c r="J1960" t="s">
        <v>22005</v>
      </c>
      <c r="K1960" t="s">
        <v>22026</v>
      </c>
      <c r="L1960" t="s">
        <v>22007</v>
      </c>
      <c r="M1960" t="s">
        <v>22027</v>
      </c>
      <c r="N1960" s="23" t="s">
        <v>458</v>
      </c>
      <c r="O1960" s="23" t="s">
        <v>458</v>
      </c>
      <c r="P1960" s="23" t="s">
        <v>458</v>
      </c>
      <c r="Q1960" s="37" t="s">
        <v>458</v>
      </c>
      <c r="R1960" s="23" t="s">
        <v>458</v>
      </c>
      <c r="S1960" t="s">
        <v>22028</v>
      </c>
      <c r="T1960" t="s">
        <v>15024</v>
      </c>
      <c r="U1960" s="23" t="s">
        <v>458</v>
      </c>
      <c r="V1960" s="237" t="s">
        <v>458</v>
      </c>
      <c r="W1960" s="23" t="s">
        <v>458</v>
      </c>
      <c r="X1960" s="23" t="s">
        <v>458</v>
      </c>
      <c r="Y1960" s="23" t="s">
        <v>458</v>
      </c>
      <c r="Z1960" s="23" t="s">
        <v>458</v>
      </c>
      <c r="AA1960" s="23" t="s">
        <v>458</v>
      </c>
      <c r="AC1960" s="26" t="str">
        <f t="shared" si="56"/>
        <v>-º-'-''</v>
      </c>
      <c r="AD1960" s="26" t="str">
        <f t="shared" si="57"/>
        <v>-º-'-''</v>
      </c>
    </row>
    <row r="1961" spans="1:30" ht="18" customHeight="1">
      <c r="A1961">
        <v>6380</v>
      </c>
      <c r="B1961">
        <v>6380</v>
      </c>
      <c r="C1961" s="3">
        <v>41400</v>
      </c>
      <c r="D1961">
        <v>41445</v>
      </c>
      <c r="E1961" t="s">
        <v>1469</v>
      </c>
      <c r="F1961" t="s">
        <v>1322</v>
      </c>
      <c r="G1961" t="s">
        <v>14021</v>
      </c>
      <c r="H1961" s="23" t="s">
        <v>458</v>
      </c>
      <c r="I1961" s="23" t="s">
        <v>458</v>
      </c>
      <c r="J1961" t="s">
        <v>22029</v>
      </c>
      <c r="K1961" t="s">
        <v>22012</v>
      </c>
      <c r="L1961" t="s">
        <v>22007</v>
      </c>
      <c r="M1961" t="s">
        <v>22027</v>
      </c>
      <c r="N1961" s="23" t="s">
        <v>458</v>
      </c>
      <c r="O1961" s="23" t="s">
        <v>458</v>
      </c>
      <c r="P1961" s="23" t="s">
        <v>458</v>
      </c>
      <c r="Q1961" s="37" t="s">
        <v>458</v>
      </c>
      <c r="R1961" s="23" t="s">
        <v>458</v>
      </c>
      <c r="S1961" t="s">
        <v>22030</v>
      </c>
      <c r="T1961" t="s">
        <v>15024</v>
      </c>
      <c r="U1961" s="23" t="s">
        <v>458</v>
      </c>
      <c r="V1961" s="237" t="s">
        <v>458</v>
      </c>
      <c r="W1961" s="23" t="s">
        <v>458</v>
      </c>
      <c r="X1961" s="23" t="s">
        <v>458</v>
      </c>
      <c r="Y1961" s="23" t="s">
        <v>458</v>
      </c>
      <c r="Z1961" s="23" t="s">
        <v>458</v>
      </c>
      <c r="AA1961" s="23" t="s">
        <v>458</v>
      </c>
      <c r="AC1961" s="26" t="str">
        <f t="shared" si="56"/>
        <v>-º-'-''</v>
      </c>
      <c r="AD1961" s="26" t="str">
        <f t="shared" si="57"/>
        <v>-º-'-''</v>
      </c>
    </row>
  </sheetData>
  <autoFilter ref="A1:AD1832"/>
  <customSheetViews>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1"/>
      <autoFilter ref="A1:V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564"/>
  <sheetViews>
    <sheetView zoomScale="80" zoomScaleNormal="80" workbookViewId="0">
      <pane ySplit="1" topLeftCell="A915" activePane="bottomLeft" state="frozen"/>
      <selection pane="bottomLeft" activeCell="E945" sqref="E945"/>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41" t="s">
        <v>5</v>
      </c>
      <c r="B1" s="242" t="s">
        <v>265</v>
      </c>
      <c r="C1" s="242" t="s">
        <v>16538</v>
      </c>
      <c r="D1" s="242" t="s">
        <v>379</v>
      </c>
      <c r="E1" s="242" t="s">
        <v>16539</v>
      </c>
      <c r="F1" s="243"/>
      <c r="G1" s="242" t="s">
        <v>16540</v>
      </c>
      <c r="H1" s="242" t="s">
        <v>16541</v>
      </c>
      <c r="I1" s="244" t="s">
        <v>16542</v>
      </c>
      <c r="J1" s="245" t="s">
        <v>16543</v>
      </c>
    </row>
    <row r="2" spans="1:10">
      <c r="A2" s="246" t="s">
        <v>16544</v>
      </c>
      <c r="B2" s="247" t="s">
        <v>2601</v>
      </c>
      <c r="C2" s="248"/>
      <c r="D2" s="247"/>
      <c r="E2" s="249">
        <v>40867</v>
      </c>
      <c r="F2" s="250"/>
      <c r="G2" s="251">
        <v>57436.1</v>
      </c>
      <c r="H2" s="247">
        <v>136</v>
      </c>
      <c r="I2" s="247" t="s">
        <v>1322</v>
      </c>
      <c r="J2" s="252"/>
    </row>
    <row r="3" spans="1:10">
      <c r="A3" s="253" t="s">
        <v>16545</v>
      </c>
      <c r="B3" s="254" t="s">
        <v>271</v>
      </c>
      <c r="C3" s="255" t="s">
        <v>16546</v>
      </c>
      <c r="D3" s="254" t="s">
        <v>431</v>
      </c>
      <c r="E3" s="256">
        <v>40898</v>
      </c>
      <c r="F3" s="257">
        <f>E3+31</f>
        <v>40929</v>
      </c>
      <c r="G3" s="258">
        <v>5771.3</v>
      </c>
      <c r="H3" s="254">
        <v>146</v>
      </c>
      <c r="I3" s="254" t="s">
        <v>1322</v>
      </c>
      <c r="J3" s="259"/>
    </row>
    <row r="4" spans="1:10">
      <c r="A4" s="253" t="s">
        <v>16547</v>
      </c>
      <c r="B4" s="254" t="s">
        <v>271</v>
      </c>
      <c r="C4" s="255" t="s">
        <v>16548</v>
      </c>
      <c r="D4" s="254" t="s">
        <v>427</v>
      </c>
      <c r="E4" s="256">
        <v>40899</v>
      </c>
      <c r="F4" s="257">
        <f t="shared" ref="F4:F67" si="0">E4+31</f>
        <v>40930</v>
      </c>
      <c r="G4" s="258">
        <v>5771.3</v>
      </c>
      <c r="H4" s="254">
        <v>146</v>
      </c>
      <c r="I4" s="254" t="s">
        <v>1322</v>
      </c>
      <c r="J4" s="259"/>
    </row>
    <row r="5" spans="1:10">
      <c r="A5" s="253" t="s">
        <v>16549</v>
      </c>
      <c r="B5" s="254" t="s">
        <v>271</v>
      </c>
      <c r="C5" s="255" t="s">
        <v>16550</v>
      </c>
      <c r="D5" s="254" t="s">
        <v>428</v>
      </c>
      <c r="E5" s="256">
        <v>40899</v>
      </c>
      <c r="F5" s="257">
        <f t="shared" si="0"/>
        <v>40930</v>
      </c>
      <c r="G5" s="258">
        <v>5771.3</v>
      </c>
      <c r="H5" s="254">
        <v>146</v>
      </c>
      <c r="I5" s="254" t="s">
        <v>1322</v>
      </c>
      <c r="J5" s="259"/>
    </row>
    <row r="6" spans="1:10">
      <c r="A6" s="253" t="s">
        <v>16551</v>
      </c>
      <c r="B6" s="254" t="s">
        <v>271</v>
      </c>
      <c r="C6" s="255" t="s">
        <v>16552</v>
      </c>
      <c r="D6" s="254" t="s">
        <v>436</v>
      </c>
      <c r="E6" s="256">
        <v>40903</v>
      </c>
      <c r="F6" s="257">
        <f t="shared" si="0"/>
        <v>40934</v>
      </c>
      <c r="G6" s="258">
        <v>5771.3</v>
      </c>
      <c r="H6" s="254">
        <v>146</v>
      </c>
      <c r="I6" s="254" t="s">
        <v>1322</v>
      </c>
      <c r="J6" s="259"/>
    </row>
    <row r="7" spans="1:10">
      <c r="A7" s="253" t="s">
        <v>16553</v>
      </c>
      <c r="B7" s="254" t="s">
        <v>284</v>
      </c>
      <c r="C7" s="255" t="s">
        <v>16554</v>
      </c>
      <c r="D7" s="254" t="s">
        <v>388</v>
      </c>
      <c r="E7" s="256">
        <v>40899</v>
      </c>
      <c r="F7" s="257">
        <f t="shared" si="0"/>
        <v>40930</v>
      </c>
      <c r="G7" s="258">
        <v>5771.3</v>
      </c>
      <c r="H7" s="254">
        <v>147</v>
      </c>
      <c r="I7" s="254" t="s">
        <v>1322</v>
      </c>
      <c r="J7" s="259"/>
    </row>
    <row r="8" spans="1:10">
      <c r="A8" s="253" t="s">
        <v>16555</v>
      </c>
      <c r="B8" s="254" t="s">
        <v>296</v>
      </c>
      <c r="C8" s="255" t="s">
        <v>16556</v>
      </c>
      <c r="D8" s="254" t="s">
        <v>446</v>
      </c>
      <c r="E8" s="256">
        <v>40904</v>
      </c>
      <c r="F8" s="257">
        <f t="shared" si="0"/>
        <v>40935</v>
      </c>
      <c r="G8" s="258">
        <v>5771.3</v>
      </c>
      <c r="H8" s="254">
        <v>148</v>
      </c>
      <c r="I8" s="254" t="s">
        <v>1322</v>
      </c>
      <c r="J8" s="259"/>
    </row>
    <row r="9" spans="1:10">
      <c r="A9" s="253" t="s">
        <v>16557</v>
      </c>
      <c r="B9" s="254" t="s">
        <v>342</v>
      </c>
      <c r="C9" s="255" t="s">
        <v>16558</v>
      </c>
      <c r="D9" s="254" t="s">
        <v>391</v>
      </c>
      <c r="E9" s="256">
        <v>40905</v>
      </c>
      <c r="F9" s="257">
        <f t="shared" si="0"/>
        <v>40936</v>
      </c>
      <c r="G9" s="258">
        <v>5771.3</v>
      </c>
      <c r="H9" s="254">
        <v>149</v>
      </c>
      <c r="I9" s="254" t="s">
        <v>1322</v>
      </c>
      <c r="J9" s="259"/>
    </row>
    <row r="10" spans="1:10">
      <c r="A10" s="253" t="s">
        <v>16559</v>
      </c>
      <c r="B10" s="254" t="s">
        <v>307</v>
      </c>
      <c r="C10" s="255" t="s">
        <v>16560</v>
      </c>
      <c r="D10" s="254" t="s">
        <v>397</v>
      </c>
      <c r="E10" s="256">
        <v>40905</v>
      </c>
      <c r="F10" s="257">
        <f t="shared" si="0"/>
        <v>40936</v>
      </c>
      <c r="G10" s="258">
        <v>5771.3</v>
      </c>
      <c r="H10" s="254">
        <v>150</v>
      </c>
      <c r="I10" s="254" t="s">
        <v>1322</v>
      </c>
      <c r="J10" s="259"/>
    </row>
    <row r="11" spans="1:10">
      <c r="A11" s="253" t="s">
        <v>16561</v>
      </c>
      <c r="B11" s="254" t="s">
        <v>288</v>
      </c>
      <c r="C11" s="255" t="s">
        <v>16562</v>
      </c>
      <c r="D11" s="254" t="s">
        <v>396</v>
      </c>
      <c r="E11" s="256">
        <v>40905</v>
      </c>
      <c r="F11" s="257">
        <f t="shared" si="0"/>
        <v>40936</v>
      </c>
      <c r="G11" s="258">
        <v>5771.3</v>
      </c>
      <c r="H11" s="254">
        <v>151</v>
      </c>
      <c r="I11" s="254" t="s">
        <v>1322</v>
      </c>
      <c r="J11" s="259"/>
    </row>
    <row r="12" spans="1:10">
      <c r="A12" s="253" t="s">
        <v>16563</v>
      </c>
      <c r="B12" s="254" t="s">
        <v>378</v>
      </c>
      <c r="C12" s="255" t="s">
        <v>16564</v>
      </c>
      <c r="D12" s="254" t="s">
        <v>416</v>
      </c>
      <c r="E12" s="256">
        <v>40905</v>
      </c>
      <c r="F12" s="257">
        <f t="shared" si="0"/>
        <v>40936</v>
      </c>
      <c r="G12" s="258">
        <v>5771.3</v>
      </c>
      <c r="H12" s="254">
        <v>152</v>
      </c>
      <c r="I12" s="254" t="s">
        <v>1322</v>
      </c>
      <c r="J12" s="259"/>
    </row>
    <row r="13" spans="1:10">
      <c r="A13" s="253" t="s">
        <v>16565</v>
      </c>
      <c r="B13" s="254" t="s">
        <v>271</v>
      </c>
      <c r="C13" s="255" t="s">
        <v>16566</v>
      </c>
      <c r="D13" s="254" t="s">
        <v>437</v>
      </c>
      <c r="E13" s="256">
        <v>40905</v>
      </c>
      <c r="F13" s="257">
        <f t="shared" si="0"/>
        <v>40936</v>
      </c>
      <c r="G13" s="258">
        <v>5771.3</v>
      </c>
      <c r="H13" s="254">
        <v>153</v>
      </c>
      <c r="I13" s="254" t="s">
        <v>1322</v>
      </c>
      <c r="J13" s="259"/>
    </row>
    <row r="14" spans="1:10">
      <c r="A14" s="253" t="s">
        <v>16567</v>
      </c>
      <c r="B14" s="254" t="s">
        <v>346</v>
      </c>
      <c r="C14" s="255" t="s">
        <v>16568</v>
      </c>
      <c r="D14" s="254" t="s">
        <v>424</v>
      </c>
      <c r="E14" s="256">
        <v>40905</v>
      </c>
      <c r="F14" s="257">
        <f t="shared" si="0"/>
        <v>40936</v>
      </c>
      <c r="G14" s="258">
        <v>5771.3</v>
      </c>
      <c r="H14" s="254">
        <v>154</v>
      </c>
      <c r="I14" s="254" t="s">
        <v>1322</v>
      </c>
      <c r="J14" s="259"/>
    </row>
    <row r="15" spans="1:10">
      <c r="A15" s="253" t="s">
        <v>16569</v>
      </c>
      <c r="B15" s="254" t="s">
        <v>318</v>
      </c>
      <c r="C15" s="255" t="s">
        <v>16570</v>
      </c>
      <c r="D15" s="254" t="s">
        <v>414</v>
      </c>
      <c r="E15" s="256">
        <v>40905</v>
      </c>
      <c r="F15" s="257">
        <f t="shared" si="0"/>
        <v>40936</v>
      </c>
      <c r="G15" s="258">
        <v>5771.3</v>
      </c>
      <c r="H15" s="254">
        <v>155</v>
      </c>
      <c r="I15" s="254" t="s">
        <v>1322</v>
      </c>
      <c r="J15" s="259"/>
    </row>
    <row r="16" spans="1:10">
      <c r="A16" s="253" t="s">
        <v>16571</v>
      </c>
      <c r="B16" s="254" t="s">
        <v>303</v>
      </c>
      <c r="C16" s="255" t="s">
        <v>16572</v>
      </c>
      <c r="D16" s="254" t="s">
        <v>387</v>
      </c>
      <c r="E16" s="256">
        <v>40906</v>
      </c>
      <c r="F16" s="257">
        <f t="shared" si="0"/>
        <v>40937</v>
      </c>
      <c r="G16" s="258">
        <v>5771.3</v>
      </c>
      <c r="H16" s="254">
        <v>160</v>
      </c>
      <c r="I16" s="254" t="s">
        <v>1322</v>
      </c>
      <c r="J16" s="259"/>
    </row>
    <row r="17" spans="1:10">
      <c r="A17" s="253" t="s">
        <v>16573</v>
      </c>
      <c r="B17" s="254" t="s">
        <v>295</v>
      </c>
      <c r="C17" s="255" t="s">
        <v>16574</v>
      </c>
      <c r="D17" s="254" t="s">
        <v>1435</v>
      </c>
      <c r="E17" s="256">
        <v>40910</v>
      </c>
      <c r="F17" s="257">
        <f t="shared" si="0"/>
        <v>40941</v>
      </c>
      <c r="G17" s="258">
        <v>5771.3</v>
      </c>
      <c r="H17" s="254">
        <v>163</v>
      </c>
      <c r="I17" s="254" t="s">
        <v>1322</v>
      </c>
      <c r="J17" s="259"/>
    </row>
    <row r="18" spans="1:10">
      <c r="A18" s="253" t="s">
        <v>16575</v>
      </c>
      <c r="B18" s="254" t="s">
        <v>266</v>
      </c>
      <c r="C18" s="255" t="s">
        <v>16576</v>
      </c>
      <c r="D18" s="254" t="s">
        <v>1502</v>
      </c>
      <c r="E18" s="256">
        <v>40913</v>
      </c>
      <c r="F18" s="257">
        <f t="shared" si="0"/>
        <v>40944</v>
      </c>
      <c r="G18" s="258">
        <v>5771.3</v>
      </c>
      <c r="H18" s="254">
        <v>164</v>
      </c>
      <c r="I18" s="254" t="s">
        <v>1322</v>
      </c>
      <c r="J18" s="259"/>
    </row>
    <row r="19" spans="1:10">
      <c r="A19" s="253" t="s">
        <v>16577</v>
      </c>
      <c r="B19" s="254" t="s">
        <v>319</v>
      </c>
      <c r="C19" s="255" t="s">
        <v>16578</v>
      </c>
      <c r="D19" s="254" t="s">
        <v>1404</v>
      </c>
      <c r="E19" s="256">
        <v>40913</v>
      </c>
      <c r="F19" s="257">
        <f t="shared" si="0"/>
        <v>40944</v>
      </c>
      <c r="G19" s="258">
        <v>5771.3</v>
      </c>
      <c r="H19" s="254">
        <v>165</v>
      </c>
      <c r="I19" s="254" t="s">
        <v>1322</v>
      </c>
      <c r="J19" s="259"/>
    </row>
    <row r="20" spans="1:10">
      <c r="A20" s="253" t="s">
        <v>16579</v>
      </c>
      <c r="B20" s="254" t="s">
        <v>269</v>
      </c>
      <c r="C20" s="255" t="s">
        <v>16580</v>
      </c>
      <c r="D20" s="254" t="s">
        <v>438</v>
      </c>
      <c r="E20" s="256">
        <v>40913</v>
      </c>
      <c r="F20" s="257">
        <f t="shared" si="0"/>
        <v>40944</v>
      </c>
      <c r="G20" s="258">
        <v>5771.3</v>
      </c>
      <c r="H20" s="254">
        <v>166</v>
      </c>
      <c r="I20" s="254" t="s">
        <v>1322</v>
      </c>
      <c r="J20" s="259"/>
    </row>
    <row r="21" spans="1:10">
      <c r="A21" s="253" t="s">
        <v>16581</v>
      </c>
      <c r="B21" s="254" t="s">
        <v>306</v>
      </c>
      <c r="C21" s="255" t="s">
        <v>16582</v>
      </c>
      <c r="D21" s="254" t="s">
        <v>395</v>
      </c>
      <c r="E21" s="256">
        <v>40914</v>
      </c>
      <c r="F21" s="257">
        <f t="shared" si="0"/>
        <v>40945</v>
      </c>
      <c r="G21" s="258">
        <v>5771.3</v>
      </c>
      <c r="H21" s="254">
        <v>167</v>
      </c>
      <c r="I21" s="254" t="s">
        <v>1322</v>
      </c>
      <c r="J21" s="259"/>
    </row>
    <row r="22" spans="1:10">
      <c r="A22" s="253" t="s">
        <v>16583</v>
      </c>
      <c r="B22" s="254" t="s">
        <v>335</v>
      </c>
      <c r="C22" s="255" t="s">
        <v>16584</v>
      </c>
      <c r="D22" s="254" t="s">
        <v>380</v>
      </c>
      <c r="E22" s="256">
        <v>40917</v>
      </c>
      <c r="F22" s="257">
        <f t="shared" si="0"/>
        <v>40948</v>
      </c>
      <c r="G22" s="258">
        <v>5771.3</v>
      </c>
      <c r="H22" s="254">
        <v>168</v>
      </c>
      <c r="I22" s="254" t="s">
        <v>1322</v>
      </c>
      <c r="J22" s="259"/>
    </row>
    <row r="23" spans="1:10">
      <c r="A23" s="253" t="s">
        <v>16585</v>
      </c>
      <c r="B23" s="254" t="s">
        <v>320</v>
      </c>
      <c r="C23" s="255" t="s">
        <v>16586</v>
      </c>
      <c r="D23" s="254" t="s">
        <v>439</v>
      </c>
      <c r="E23" s="256">
        <v>40917</v>
      </c>
      <c r="F23" s="257">
        <f t="shared" si="0"/>
        <v>40948</v>
      </c>
      <c r="G23" s="258">
        <v>5771.3</v>
      </c>
      <c r="H23" s="254">
        <f>H22+1</f>
        <v>169</v>
      </c>
      <c r="I23" s="254" t="s">
        <v>1322</v>
      </c>
      <c r="J23" s="259"/>
    </row>
    <row r="24" spans="1:10">
      <c r="A24" s="253" t="s">
        <v>16587</v>
      </c>
      <c r="B24" s="254" t="s">
        <v>286</v>
      </c>
      <c r="C24" s="255" t="s">
        <v>16588</v>
      </c>
      <c r="D24" s="254" t="s">
        <v>394</v>
      </c>
      <c r="E24" s="256">
        <v>40918</v>
      </c>
      <c r="F24" s="257">
        <f t="shared" si="0"/>
        <v>40949</v>
      </c>
      <c r="G24" s="258">
        <v>5771.3</v>
      </c>
      <c r="H24" s="254">
        <f>H23+1</f>
        <v>170</v>
      </c>
      <c r="I24" s="254" t="s">
        <v>1322</v>
      </c>
      <c r="J24" s="259"/>
    </row>
    <row r="25" spans="1:10">
      <c r="A25" s="253" t="s">
        <v>16589</v>
      </c>
      <c r="B25" s="254" t="s">
        <v>289</v>
      </c>
      <c r="C25" s="255" t="s">
        <v>16590</v>
      </c>
      <c r="D25" s="254" t="s">
        <v>404</v>
      </c>
      <c r="E25" s="256">
        <v>40918</v>
      </c>
      <c r="F25" s="257">
        <f t="shared" si="0"/>
        <v>40949</v>
      </c>
      <c r="G25" s="258">
        <v>5771.3</v>
      </c>
      <c r="H25" s="254">
        <f>H24+1</f>
        <v>171</v>
      </c>
      <c r="I25" s="254" t="s">
        <v>1322</v>
      </c>
      <c r="J25" s="259"/>
    </row>
    <row r="26" spans="1:10">
      <c r="A26" s="253" t="s">
        <v>16591</v>
      </c>
      <c r="B26" s="254" t="s">
        <v>293</v>
      </c>
      <c r="C26" s="255" t="s">
        <v>16592</v>
      </c>
      <c r="D26" s="254" t="s">
        <v>421</v>
      </c>
      <c r="E26" s="256">
        <v>40918</v>
      </c>
      <c r="F26" s="257">
        <f t="shared" si="0"/>
        <v>40949</v>
      </c>
      <c r="G26" s="258">
        <v>5771.3</v>
      </c>
      <c r="H26" s="254">
        <v>172</v>
      </c>
      <c r="I26" s="254" t="s">
        <v>1322</v>
      </c>
      <c r="J26" s="259"/>
    </row>
    <row r="27" spans="1:10">
      <c r="A27" s="253" t="s">
        <v>16593</v>
      </c>
      <c r="B27" s="254" t="s">
        <v>336</v>
      </c>
      <c r="C27" s="255" t="s">
        <v>16594</v>
      </c>
      <c r="D27" s="254" t="s">
        <v>406</v>
      </c>
      <c r="E27" s="256">
        <v>40918</v>
      </c>
      <c r="F27" s="257">
        <f t="shared" si="0"/>
        <v>40949</v>
      </c>
      <c r="G27" s="258">
        <v>5771.3</v>
      </c>
      <c r="H27" s="254">
        <v>173</v>
      </c>
      <c r="I27" s="254" t="s">
        <v>1322</v>
      </c>
      <c r="J27" s="259"/>
    </row>
    <row r="28" spans="1:10">
      <c r="A28" s="253" t="s">
        <v>16595</v>
      </c>
      <c r="B28" s="254" t="s">
        <v>285</v>
      </c>
      <c r="C28" s="255" t="s">
        <v>16596</v>
      </c>
      <c r="D28" s="254" t="s">
        <v>1372</v>
      </c>
      <c r="E28" s="256">
        <v>40919</v>
      </c>
      <c r="F28" s="257">
        <f t="shared" si="0"/>
        <v>40950</v>
      </c>
      <c r="G28" s="258">
        <v>5771.3</v>
      </c>
      <c r="H28" s="254">
        <v>174</v>
      </c>
      <c r="I28" s="254" t="s">
        <v>1322</v>
      </c>
      <c r="J28" s="259"/>
    </row>
    <row r="29" spans="1:10">
      <c r="A29" s="253" t="s">
        <v>16597</v>
      </c>
      <c r="B29" s="254" t="s">
        <v>291</v>
      </c>
      <c r="C29" s="255" t="s">
        <v>16598</v>
      </c>
      <c r="D29" s="254" t="s">
        <v>410</v>
      </c>
      <c r="E29" s="256">
        <v>40919</v>
      </c>
      <c r="F29" s="257">
        <f t="shared" si="0"/>
        <v>40950</v>
      </c>
      <c r="G29" s="258">
        <v>5771.3</v>
      </c>
      <c r="H29" s="254">
        <v>175</v>
      </c>
      <c r="I29" s="254" t="s">
        <v>1322</v>
      </c>
      <c r="J29" s="259"/>
    </row>
    <row r="30" spans="1:10">
      <c r="A30" s="253" t="s">
        <v>16599</v>
      </c>
      <c r="B30" s="254" t="s">
        <v>324</v>
      </c>
      <c r="C30" s="255" t="s">
        <v>16600</v>
      </c>
      <c r="D30" s="254" t="s">
        <v>411</v>
      </c>
      <c r="E30" s="256">
        <v>40919</v>
      </c>
      <c r="F30" s="257">
        <f t="shared" si="0"/>
        <v>40950</v>
      </c>
      <c r="G30" s="258">
        <v>5771.3</v>
      </c>
      <c r="H30" s="254">
        <v>176</v>
      </c>
      <c r="I30" s="254" t="s">
        <v>1322</v>
      </c>
      <c r="J30" s="259"/>
    </row>
    <row r="31" spans="1:10">
      <c r="A31" s="253" t="s">
        <v>16601</v>
      </c>
      <c r="B31" s="254" t="s">
        <v>292</v>
      </c>
      <c r="C31" s="255" t="s">
        <v>16602</v>
      </c>
      <c r="D31" s="254" t="s">
        <v>420</v>
      </c>
      <c r="E31" s="256">
        <v>40919</v>
      </c>
      <c r="F31" s="257">
        <f t="shared" si="0"/>
        <v>40950</v>
      </c>
      <c r="G31" s="258">
        <v>5771.3</v>
      </c>
      <c r="H31" s="254">
        <v>177</v>
      </c>
      <c r="I31" s="254" t="s">
        <v>1322</v>
      </c>
      <c r="J31" s="259"/>
    </row>
    <row r="32" spans="1:10">
      <c r="A32" s="253" t="s">
        <v>16603</v>
      </c>
      <c r="B32" s="254" t="s">
        <v>345</v>
      </c>
      <c r="C32" s="255" t="s">
        <v>16604</v>
      </c>
      <c r="D32" s="254" t="s">
        <v>405</v>
      </c>
      <c r="E32" s="256">
        <v>40920</v>
      </c>
      <c r="F32" s="257">
        <f t="shared" si="0"/>
        <v>40951</v>
      </c>
      <c r="G32" s="258">
        <v>5771.3</v>
      </c>
      <c r="H32" s="254">
        <v>178</v>
      </c>
      <c r="I32" s="254" t="s">
        <v>1322</v>
      </c>
      <c r="J32" s="259"/>
    </row>
    <row r="33" spans="1:10">
      <c r="A33" s="253" t="s">
        <v>16605</v>
      </c>
      <c r="B33" s="254" t="s">
        <v>317</v>
      </c>
      <c r="C33" s="255" t="s">
        <v>16606</v>
      </c>
      <c r="D33" s="254" t="s">
        <v>1360</v>
      </c>
      <c r="E33" s="256">
        <v>40920</v>
      </c>
      <c r="F33" s="257">
        <f t="shared" si="0"/>
        <v>40951</v>
      </c>
      <c r="G33" s="258">
        <v>5771.3</v>
      </c>
      <c r="H33" s="254">
        <v>179</v>
      </c>
      <c r="I33" s="254" t="s">
        <v>1322</v>
      </c>
      <c r="J33" s="259"/>
    </row>
    <row r="34" spans="1:10">
      <c r="A34" s="253" t="s">
        <v>16607</v>
      </c>
      <c r="B34" s="254" t="s">
        <v>333</v>
      </c>
      <c r="C34" s="255" t="s">
        <v>16608</v>
      </c>
      <c r="D34" s="254" t="s">
        <v>449</v>
      </c>
      <c r="E34" s="256">
        <v>40920</v>
      </c>
      <c r="F34" s="257">
        <f t="shared" si="0"/>
        <v>40951</v>
      </c>
      <c r="G34" s="258">
        <v>5771.3</v>
      </c>
      <c r="H34" s="254">
        <v>180</v>
      </c>
      <c r="I34" s="254" t="s">
        <v>1322</v>
      </c>
      <c r="J34" s="259"/>
    </row>
    <row r="35" spans="1:10">
      <c r="A35" s="253" t="s">
        <v>16609</v>
      </c>
      <c r="B35" s="254" t="s">
        <v>618</v>
      </c>
      <c r="C35" s="255" t="s">
        <v>16610</v>
      </c>
      <c r="D35" s="254" t="s">
        <v>1421</v>
      </c>
      <c r="E35" s="256">
        <v>40921</v>
      </c>
      <c r="F35" s="257">
        <f t="shared" si="0"/>
        <v>40952</v>
      </c>
      <c r="G35" s="258">
        <v>5771.3</v>
      </c>
      <c r="H35" s="254">
        <v>181</v>
      </c>
      <c r="I35" s="254" t="s">
        <v>1322</v>
      </c>
      <c r="J35" s="259"/>
    </row>
    <row r="36" spans="1:10">
      <c r="A36" s="253" t="s">
        <v>16611</v>
      </c>
      <c r="B36" s="254" t="s">
        <v>268</v>
      </c>
      <c r="C36" s="255" t="s">
        <v>16612</v>
      </c>
      <c r="D36" s="254" t="s">
        <v>443</v>
      </c>
      <c r="E36" s="256">
        <v>40921</v>
      </c>
      <c r="F36" s="257">
        <f t="shared" si="0"/>
        <v>40952</v>
      </c>
      <c r="G36" s="258">
        <v>5771.3</v>
      </c>
      <c r="H36" s="254">
        <v>182</v>
      </c>
      <c r="I36" s="254" t="s">
        <v>1322</v>
      </c>
      <c r="J36" s="259"/>
    </row>
    <row r="37" spans="1:10">
      <c r="A37" s="253" t="s">
        <v>16613</v>
      </c>
      <c r="B37" s="254" t="s">
        <v>290</v>
      </c>
      <c r="C37" s="255" t="s">
        <v>16614</v>
      </c>
      <c r="D37" s="254" t="s">
        <v>408</v>
      </c>
      <c r="E37" s="256">
        <v>40921</v>
      </c>
      <c r="F37" s="257">
        <f t="shared" si="0"/>
        <v>40952</v>
      </c>
      <c r="G37" s="258">
        <v>5771.3</v>
      </c>
      <c r="H37" s="254">
        <v>183</v>
      </c>
      <c r="I37" s="254" t="s">
        <v>1322</v>
      </c>
      <c r="J37" s="259"/>
    </row>
    <row r="38" spans="1:10">
      <c r="A38" s="253" t="s">
        <v>16615</v>
      </c>
      <c r="B38" s="254" t="s">
        <v>300</v>
      </c>
      <c r="C38" s="255" t="s">
        <v>16616</v>
      </c>
      <c r="D38" s="254" t="s">
        <v>392</v>
      </c>
      <c r="E38" s="256">
        <v>40921</v>
      </c>
      <c r="F38" s="257">
        <f t="shared" si="0"/>
        <v>40952</v>
      </c>
      <c r="G38" s="258">
        <v>5771.3</v>
      </c>
      <c r="H38" s="254">
        <v>184</v>
      </c>
      <c r="I38" s="254" t="s">
        <v>1322</v>
      </c>
      <c r="J38" s="259"/>
    </row>
    <row r="39" spans="1:10">
      <c r="A39" s="253" t="s">
        <v>16617</v>
      </c>
      <c r="B39" s="254" t="s">
        <v>322</v>
      </c>
      <c r="C39" s="255" t="s">
        <v>16618</v>
      </c>
      <c r="D39" s="254" t="s">
        <v>1425</v>
      </c>
      <c r="E39" s="256">
        <v>40921</v>
      </c>
      <c r="F39" s="257">
        <f t="shared" si="0"/>
        <v>40952</v>
      </c>
      <c r="G39" s="258">
        <v>5771.3</v>
      </c>
      <c r="H39" s="254">
        <v>185</v>
      </c>
      <c r="I39" s="254" t="s">
        <v>1322</v>
      </c>
      <c r="J39" s="259"/>
    </row>
    <row r="40" spans="1:10">
      <c r="A40" s="253" t="s">
        <v>16619</v>
      </c>
      <c r="B40" s="254" t="s">
        <v>325</v>
      </c>
      <c r="C40" s="255" t="s">
        <v>16620</v>
      </c>
      <c r="D40" s="254" t="s">
        <v>417</v>
      </c>
      <c r="E40" s="256">
        <v>40924</v>
      </c>
      <c r="F40" s="257">
        <f t="shared" si="0"/>
        <v>40955</v>
      </c>
      <c r="G40" s="258">
        <v>5771.3</v>
      </c>
      <c r="H40" s="260">
        <v>186</v>
      </c>
      <c r="I40" s="254" t="s">
        <v>1322</v>
      </c>
      <c r="J40" s="259"/>
    </row>
    <row r="41" spans="1:10">
      <c r="A41" s="253" t="s">
        <v>16621</v>
      </c>
      <c r="B41" s="254" t="s">
        <v>330</v>
      </c>
      <c r="C41" s="255" t="s">
        <v>16622</v>
      </c>
      <c r="D41" s="254" t="s">
        <v>440</v>
      </c>
      <c r="E41" s="256">
        <v>40924</v>
      </c>
      <c r="F41" s="257">
        <f t="shared" si="0"/>
        <v>40955</v>
      </c>
      <c r="G41" s="258">
        <v>5771.3</v>
      </c>
      <c r="H41" s="254">
        <v>187</v>
      </c>
      <c r="I41" s="254" t="s">
        <v>1322</v>
      </c>
      <c r="J41" s="259"/>
    </row>
    <row r="42" spans="1:10">
      <c r="A42" s="253" t="s">
        <v>16623</v>
      </c>
      <c r="B42" s="254" t="s">
        <v>298</v>
      </c>
      <c r="C42" s="255" t="s">
        <v>16624</v>
      </c>
      <c r="D42" s="254" t="s">
        <v>444</v>
      </c>
      <c r="E42" s="256">
        <v>40925</v>
      </c>
      <c r="F42" s="257">
        <f t="shared" si="0"/>
        <v>40956</v>
      </c>
      <c r="G42" s="258">
        <v>5771.3</v>
      </c>
      <c r="H42" s="254">
        <v>188</v>
      </c>
      <c r="I42" s="254" t="s">
        <v>1322</v>
      </c>
      <c r="J42" s="259"/>
    </row>
    <row r="43" spans="1:10">
      <c r="A43" s="253" t="s">
        <v>16625</v>
      </c>
      <c r="B43" s="254" t="s">
        <v>314</v>
      </c>
      <c r="C43" s="255" t="s">
        <v>16626</v>
      </c>
      <c r="D43" s="254" t="s">
        <v>415</v>
      </c>
      <c r="E43" s="256">
        <v>40925</v>
      </c>
      <c r="F43" s="257">
        <f t="shared" si="0"/>
        <v>40956</v>
      </c>
      <c r="G43" s="258">
        <v>5771.3</v>
      </c>
      <c r="H43" s="254">
        <v>189</v>
      </c>
      <c r="I43" s="254" t="s">
        <v>1322</v>
      </c>
      <c r="J43" s="259"/>
    </row>
    <row r="44" spans="1:10">
      <c r="A44" s="253" t="s">
        <v>16627</v>
      </c>
      <c r="B44" s="254" t="s">
        <v>313</v>
      </c>
      <c r="C44" s="255" t="s">
        <v>16628</v>
      </c>
      <c r="D44" s="254" t="s">
        <v>412</v>
      </c>
      <c r="E44" s="256">
        <v>40925</v>
      </c>
      <c r="F44" s="257">
        <f t="shared" si="0"/>
        <v>40956</v>
      </c>
      <c r="G44" s="258">
        <v>5771.3</v>
      </c>
      <c r="H44" s="254">
        <v>190</v>
      </c>
      <c r="I44" s="254" t="s">
        <v>1322</v>
      </c>
      <c r="J44" s="259"/>
    </row>
    <row r="45" spans="1:10">
      <c r="A45" s="253" t="s">
        <v>16629</v>
      </c>
      <c r="B45" s="254" t="s">
        <v>287</v>
      </c>
      <c r="C45" s="255" t="s">
        <v>16630</v>
      </c>
      <c r="D45" s="254" t="s">
        <v>4999</v>
      </c>
      <c r="E45" s="256">
        <v>40926</v>
      </c>
      <c r="F45" s="257">
        <f t="shared" si="0"/>
        <v>40957</v>
      </c>
      <c r="G45" s="258">
        <v>5771.3</v>
      </c>
      <c r="H45" s="254">
        <v>191</v>
      </c>
      <c r="I45" s="254" t="s">
        <v>1322</v>
      </c>
      <c r="J45" s="259"/>
    </row>
    <row r="46" spans="1:10">
      <c r="A46" s="253" t="s">
        <v>16631</v>
      </c>
      <c r="B46" s="254" t="s">
        <v>301</v>
      </c>
      <c r="C46" s="255" t="s">
        <v>16632</v>
      </c>
      <c r="D46" s="254" t="s">
        <v>384</v>
      </c>
      <c r="E46" s="256">
        <v>40926</v>
      </c>
      <c r="F46" s="257">
        <f t="shared" si="0"/>
        <v>40957</v>
      </c>
      <c r="G46" s="258">
        <v>5771.3</v>
      </c>
      <c r="H46" s="254">
        <v>192</v>
      </c>
      <c r="I46" s="254" t="s">
        <v>1322</v>
      </c>
      <c r="J46" s="259"/>
    </row>
    <row r="47" spans="1:10">
      <c r="A47" s="253" t="s">
        <v>16633</v>
      </c>
      <c r="B47" s="254" t="s">
        <v>305</v>
      </c>
      <c r="C47" s="255" t="s">
        <v>16634</v>
      </c>
      <c r="D47" s="254" t="s">
        <v>393</v>
      </c>
      <c r="E47" s="256">
        <v>40926</v>
      </c>
      <c r="F47" s="257">
        <f t="shared" si="0"/>
        <v>40957</v>
      </c>
      <c r="G47" s="258">
        <v>5771.3</v>
      </c>
      <c r="H47" s="254">
        <v>193</v>
      </c>
      <c r="I47" s="254" t="s">
        <v>1322</v>
      </c>
      <c r="J47" s="259"/>
    </row>
    <row r="48" spans="1:10">
      <c r="A48" s="253" t="s">
        <v>16635</v>
      </c>
      <c r="B48" s="254" t="s">
        <v>302</v>
      </c>
      <c r="C48" s="255" t="s">
        <v>16636</v>
      </c>
      <c r="D48" s="254" t="s">
        <v>386</v>
      </c>
      <c r="E48" s="256">
        <v>40926</v>
      </c>
      <c r="F48" s="257">
        <f t="shared" si="0"/>
        <v>40957</v>
      </c>
      <c r="G48" s="258">
        <v>5771.3</v>
      </c>
      <c r="H48" s="254">
        <v>194</v>
      </c>
      <c r="I48" s="254" t="s">
        <v>1322</v>
      </c>
      <c r="J48" s="259"/>
    </row>
    <row r="49" spans="1:10">
      <c r="A49" s="253" t="s">
        <v>16637</v>
      </c>
      <c r="B49" s="254" t="s">
        <v>308</v>
      </c>
      <c r="C49" s="255" t="s">
        <v>16638</v>
      </c>
      <c r="D49" s="254" t="s">
        <v>399</v>
      </c>
      <c r="E49" s="256">
        <v>40927</v>
      </c>
      <c r="F49" s="257">
        <f t="shared" si="0"/>
        <v>40958</v>
      </c>
      <c r="G49" s="258">
        <v>5771.3</v>
      </c>
      <c r="H49" s="254">
        <v>195</v>
      </c>
      <c r="I49" s="254" t="s">
        <v>1322</v>
      </c>
      <c r="J49" s="259"/>
    </row>
    <row r="50" spans="1:10">
      <c r="A50" s="253" t="s">
        <v>16639</v>
      </c>
      <c r="B50" s="254" t="s">
        <v>347</v>
      </c>
      <c r="C50" s="255" t="s">
        <v>16640</v>
      </c>
      <c r="D50" s="254" t="s">
        <v>445</v>
      </c>
      <c r="E50" s="256">
        <v>40928</v>
      </c>
      <c r="F50" s="257">
        <f t="shared" si="0"/>
        <v>40959</v>
      </c>
      <c r="G50" s="258">
        <v>5771.3</v>
      </c>
      <c r="H50" s="254">
        <v>196</v>
      </c>
      <c r="I50" s="254" t="s">
        <v>1322</v>
      </c>
      <c r="J50" s="259"/>
    </row>
    <row r="51" spans="1:10">
      <c r="A51" s="253" t="s">
        <v>16641</v>
      </c>
      <c r="B51" s="254" t="s">
        <v>309</v>
      </c>
      <c r="C51" s="255" t="s">
        <v>16642</v>
      </c>
      <c r="D51" s="254" t="s">
        <v>400</v>
      </c>
      <c r="E51" s="256">
        <v>40932</v>
      </c>
      <c r="F51" s="257">
        <f t="shared" si="0"/>
        <v>40963</v>
      </c>
      <c r="G51" s="258">
        <v>5771.3</v>
      </c>
      <c r="H51" s="254">
        <v>197</v>
      </c>
      <c r="I51" s="254" t="s">
        <v>1322</v>
      </c>
      <c r="J51" s="259"/>
    </row>
    <row r="52" spans="1:10">
      <c r="A52" s="253" t="s">
        <v>16643</v>
      </c>
      <c r="B52" s="254" t="s">
        <v>16644</v>
      </c>
      <c r="C52" s="255" t="s">
        <v>16645</v>
      </c>
      <c r="D52" s="254" t="s">
        <v>418</v>
      </c>
      <c r="E52" s="256">
        <v>40932</v>
      </c>
      <c r="F52" s="257">
        <f t="shared" si="0"/>
        <v>40963</v>
      </c>
      <c r="G52" s="258">
        <v>5771.3</v>
      </c>
      <c r="H52" s="254">
        <v>198</v>
      </c>
      <c r="I52" s="254" t="s">
        <v>1322</v>
      </c>
      <c r="J52" s="259"/>
    </row>
    <row r="53" spans="1:10">
      <c r="A53" s="253" t="s">
        <v>16646</v>
      </c>
      <c r="B53" s="254" t="s">
        <v>310</v>
      </c>
      <c r="C53" s="255" t="s">
        <v>16647</v>
      </c>
      <c r="D53" s="254" t="s">
        <v>401</v>
      </c>
      <c r="E53" s="256">
        <v>40932</v>
      </c>
      <c r="F53" s="257">
        <f t="shared" si="0"/>
        <v>40963</v>
      </c>
      <c r="G53" s="258">
        <v>5771.3</v>
      </c>
      <c r="H53" s="254">
        <v>199</v>
      </c>
      <c r="I53" s="254" t="s">
        <v>1322</v>
      </c>
      <c r="J53" s="259"/>
    </row>
    <row r="54" spans="1:10">
      <c r="A54" s="253" t="s">
        <v>16648</v>
      </c>
      <c r="B54" s="254" t="s">
        <v>340</v>
      </c>
      <c r="C54" s="255" t="s">
        <v>16649</v>
      </c>
      <c r="D54" s="254" t="s">
        <v>447</v>
      </c>
      <c r="E54" s="256">
        <v>40932</v>
      </c>
      <c r="F54" s="257">
        <f t="shared" si="0"/>
        <v>40963</v>
      </c>
      <c r="G54" s="258">
        <v>5771.3</v>
      </c>
      <c r="H54" s="254">
        <v>200</v>
      </c>
      <c r="I54" s="254" t="s">
        <v>1322</v>
      </c>
      <c r="J54" s="259"/>
    </row>
    <row r="55" spans="1:10">
      <c r="A55" s="253" t="s">
        <v>16650</v>
      </c>
      <c r="B55" s="254" t="s">
        <v>332</v>
      </c>
      <c r="C55" s="255" t="s">
        <v>16651</v>
      </c>
      <c r="D55" s="254" t="s">
        <v>390</v>
      </c>
      <c r="E55" s="256">
        <v>40932</v>
      </c>
      <c r="F55" s="257">
        <f t="shared" si="0"/>
        <v>40963</v>
      </c>
      <c r="G55" s="258">
        <v>5771.3</v>
      </c>
      <c r="H55" s="254">
        <v>201</v>
      </c>
      <c r="I55" s="254" t="s">
        <v>1322</v>
      </c>
      <c r="J55" s="259"/>
    </row>
    <row r="56" spans="1:10">
      <c r="A56" s="253" t="s">
        <v>16652</v>
      </c>
      <c r="B56" s="254" t="s">
        <v>337</v>
      </c>
      <c r="C56" s="255" t="s">
        <v>16653</v>
      </c>
      <c r="D56" s="254" t="s">
        <v>385</v>
      </c>
      <c r="E56" s="256">
        <v>40934</v>
      </c>
      <c r="F56" s="257">
        <f t="shared" si="0"/>
        <v>40965</v>
      </c>
      <c r="G56" s="258">
        <v>5771.3</v>
      </c>
      <c r="H56" s="254">
        <v>202</v>
      </c>
      <c r="I56" s="254" t="s">
        <v>1322</v>
      </c>
      <c r="J56" s="259"/>
    </row>
    <row r="57" spans="1:10">
      <c r="A57" s="253" t="s">
        <v>16654</v>
      </c>
      <c r="B57" s="254" t="s">
        <v>312</v>
      </c>
      <c r="C57" s="255" t="s">
        <v>16655</v>
      </c>
      <c r="D57" s="254" t="s">
        <v>407</v>
      </c>
      <c r="E57" s="256">
        <v>40934</v>
      </c>
      <c r="F57" s="257">
        <f t="shared" si="0"/>
        <v>40965</v>
      </c>
      <c r="G57" s="258">
        <v>5771.3</v>
      </c>
      <c r="H57" s="254">
        <v>203</v>
      </c>
      <c r="I57" s="254" t="s">
        <v>1322</v>
      </c>
      <c r="J57" s="259"/>
    </row>
    <row r="58" spans="1:10">
      <c r="A58" s="253" t="s">
        <v>16656</v>
      </c>
      <c r="B58" s="254" t="s">
        <v>294</v>
      </c>
      <c r="C58" s="255" t="s">
        <v>16657</v>
      </c>
      <c r="D58" s="254" t="s">
        <v>422</v>
      </c>
      <c r="E58" s="256">
        <v>40934</v>
      </c>
      <c r="F58" s="257">
        <f t="shared" si="0"/>
        <v>40965</v>
      </c>
      <c r="G58" s="258">
        <v>5771.3</v>
      </c>
      <c r="H58" s="254">
        <v>204</v>
      </c>
      <c r="I58" s="254" t="s">
        <v>1322</v>
      </c>
      <c r="J58" s="259"/>
    </row>
    <row r="59" spans="1:10">
      <c r="A59" s="253" t="s">
        <v>16658</v>
      </c>
      <c r="B59" s="254" t="s">
        <v>311</v>
      </c>
      <c r="C59" s="255" t="s">
        <v>16659</v>
      </c>
      <c r="D59" s="254" t="s">
        <v>403</v>
      </c>
      <c r="E59" s="256">
        <v>40934</v>
      </c>
      <c r="F59" s="257">
        <f t="shared" si="0"/>
        <v>40965</v>
      </c>
      <c r="G59" s="258">
        <v>5771.3</v>
      </c>
      <c r="H59" s="254">
        <v>205</v>
      </c>
      <c r="I59" s="254" t="s">
        <v>1322</v>
      </c>
      <c r="J59" s="259"/>
    </row>
    <row r="60" spans="1:10">
      <c r="A60" s="253" t="s">
        <v>16660</v>
      </c>
      <c r="B60" s="254" t="s">
        <v>315</v>
      </c>
      <c r="C60" s="255" t="s">
        <v>16661</v>
      </c>
      <c r="D60" s="254" t="s">
        <v>441</v>
      </c>
      <c r="E60" s="256">
        <v>40934</v>
      </c>
      <c r="F60" s="257">
        <f t="shared" si="0"/>
        <v>40965</v>
      </c>
      <c r="G60" s="258">
        <v>5771.3</v>
      </c>
      <c r="H60" s="254">
        <v>206</v>
      </c>
      <c r="I60" s="254" t="s">
        <v>1322</v>
      </c>
      <c r="J60" s="259"/>
    </row>
    <row r="61" spans="1:10">
      <c r="A61" s="253" t="s">
        <v>16662</v>
      </c>
      <c r="B61" s="254" t="s">
        <v>344</v>
      </c>
      <c r="C61" s="255" t="s">
        <v>16663</v>
      </c>
      <c r="D61" s="254" t="s">
        <v>383</v>
      </c>
      <c r="E61" s="256">
        <v>40935</v>
      </c>
      <c r="F61" s="257">
        <f t="shared" si="0"/>
        <v>40966</v>
      </c>
      <c r="G61" s="258">
        <v>5771.3</v>
      </c>
      <c r="H61" s="254">
        <v>207</v>
      </c>
      <c r="I61" s="254" t="s">
        <v>1322</v>
      </c>
      <c r="J61" s="259"/>
    </row>
    <row r="62" spans="1:10">
      <c r="A62" s="253" t="s">
        <v>16664</v>
      </c>
      <c r="B62" s="254" t="s">
        <v>339</v>
      </c>
      <c r="C62" s="255" t="s">
        <v>16665</v>
      </c>
      <c r="D62" s="254" t="s">
        <v>1431</v>
      </c>
      <c r="E62" s="256">
        <v>40935</v>
      </c>
      <c r="F62" s="257">
        <f t="shared" si="0"/>
        <v>40966</v>
      </c>
      <c r="G62" s="258">
        <v>5771.3</v>
      </c>
      <c r="H62" s="254">
        <v>208</v>
      </c>
      <c r="I62" s="254" t="s">
        <v>1322</v>
      </c>
      <c r="J62" s="259"/>
    </row>
    <row r="63" spans="1:10">
      <c r="A63" s="253" t="s">
        <v>16666</v>
      </c>
      <c r="B63" s="254" t="s">
        <v>16667</v>
      </c>
      <c r="C63" s="255" t="s">
        <v>16668</v>
      </c>
      <c r="D63" s="254" t="s">
        <v>398</v>
      </c>
      <c r="E63" s="256">
        <v>40938</v>
      </c>
      <c r="F63" s="257">
        <f t="shared" si="0"/>
        <v>40969</v>
      </c>
      <c r="G63" s="258">
        <v>5771.3</v>
      </c>
      <c r="H63" s="254">
        <v>209</v>
      </c>
      <c r="I63" s="254" t="s">
        <v>1322</v>
      </c>
      <c r="J63" s="259"/>
    </row>
    <row r="64" spans="1:10">
      <c r="A64" s="253" t="s">
        <v>16669</v>
      </c>
      <c r="B64" s="254" t="s">
        <v>271</v>
      </c>
      <c r="C64" s="255" t="s">
        <v>16670</v>
      </c>
      <c r="D64" s="254" t="s">
        <v>432</v>
      </c>
      <c r="E64" s="256">
        <v>40910</v>
      </c>
      <c r="F64" s="257">
        <f t="shared" si="0"/>
        <v>40941</v>
      </c>
      <c r="G64" s="258">
        <v>5771.3</v>
      </c>
      <c r="H64" s="254">
        <v>210</v>
      </c>
      <c r="I64" s="254" t="s">
        <v>1322</v>
      </c>
      <c r="J64" s="259"/>
    </row>
    <row r="65" spans="1:10">
      <c r="A65" s="253" t="s">
        <v>16671</v>
      </c>
      <c r="B65" s="254" t="s">
        <v>271</v>
      </c>
      <c r="C65" s="255" t="s">
        <v>16672</v>
      </c>
      <c r="D65" s="254" t="s">
        <v>435</v>
      </c>
      <c r="E65" s="256">
        <v>40911</v>
      </c>
      <c r="F65" s="257">
        <f t="shared" si="0"/>
        <v>40942</v>
      </c>
      <c r="G65" s="258">
        <v>5771.3</v>
      </c>
      <c r="H65" s="254">
        <v>210</v>
      </c>
      <c r="I65" s="254" t="s">
        <v>1322</v>
      </c>
      <c r="J65" s="259"/>
    </row>
    <row r="66" spans="1:10">
      <c r="A66" s="253" t="s">
        <v>16673</v>
      </c>
      <c r="B66" s="254" t="s">
        <v>271</v>
      </c>
      <c r="C66" s="255" t="s">
        <v>16674</v>
      </c>
      <c r="D66" s="254" t="s">
        <v>434</v>
      </c>
      <c r="E66" s="256">
        <v>40914</v>
      </c>
      <c r="F66" s="257">
        <f t="shared" si="0"/>
        <v>40945</v>
      </c>
      <c r="G66" s="258">
        <v>5771.3</v>
      </c>
      <c r="H66" s="254">
        <v>210</v>
      </c>
      <c r="I66" s="254" t="s">
        <v>1322</v>
      </c>
      <c r="J66" s="259"/>
    </row>
    <row r="67" spans="1:10">
      <c r="A67" s="253" t="s">
        <v>16675</v>
      </c>
      <c r="B67" s="254" t="s">
        <v>271</v>
      </c>
      <c r="C67" s="255" t="s">
        <v>16676</v>
      </c>
      <c r="D67" s="254" t="s">
        <v>429</v>
      </c>
      <c r="E67" s="256">
        <v>40917</v>
      </c>
      <c r="F67" s="257">
        <f t="shared" si="0"/>
        <v>40948</v>
      </c>
      <c r="G67" s="258">
        <v>5771.3</v>
      </c>
      <c r="H67" s="254">
        <v>210</v>
      </c>
      <c r="I67" s="254" t="s">
        <v>1322</v>
      </c>
      <c r="J67" s="259"/>
    </row>
    <row r="68" spans="1:10">
      <c r="A68" s="253" t="s">
        <v>16677</v>
      </c>
      <c r="B68" s="254" t="s">
        <v>271</v>
      </c>
      <c r="C68" s="255" t="s">
        <v>16678</v>
      </c>
      <c r="D68" s="254" t="s">
        <v>430</v>
      </c>
      <c r="E68" s="256">
        <v>40918</v>
      </c>
      <c r="F68" s="257">
        <f t="shared" ref="F68:F131" si="1">E68+31</f>
        <v>40949</v>
      </c>
      <c r="G68" s="258">
        <v>5771.3</v>
      </c>
      <c r="H68" s="254">
        <v>210</v>
      </c>
      <c r="I68" s="254" t="s">
        <v>1322</v>
      </c>
      <c r="J68" s="259"/>
    </row>
    <row r="69" spans="1:10">
      <c r="A69" s="253" t="s">
        <v>16679</v>
      </c>
      <c r="B69" s="254" t="s">
        <v>271</v>
      </c>
      <c r="C69" s="255" t="s">
        <v>16680</v>
      </c>
      <c r="D69" s="254" t="s">
        <v>426</v>
      </c>
      <c r="E69" s="256">
        <v>40918</v>
      </c>
      <c r="F69" s="257">
        <f t="shared" si="1"/>
        <v>40949</v>
      </c>
      <c r="G69" s="258">
        <v>5771.3</v>
      </c>
      <c r="H69" s="254">
        <v>210</v>
      </c>
      <c r="I69" s="254" t="s">
        <v>1322</v>
      </c>
      <c r="J69" s="259"/>
    </row>
    <row r="70" spans="1:10">
      <c r="A70" s="253" t="s">
        <v>16681</v>
      </c>
      <c r="B70" s="254" t="s">
        <v>271</v>
      </c>
      <c r="C70" s="255" t="s">
        <v>16682</v>
      </c>
      <c r="D70" s="254" t="s">
        <v>433</v>
      </c>
      <c r="E70" s="256">
        <v>40925</v>
      </c>
      <c r="F70" s="257">
        <f t="shared" si="1"/>
        <v>40956</v>
      </c>
      <c r="G70" s="258">
        <v>5771.3</v>
      </c>
      <c r="H70" s="254">
        <v>210</v>
      </c>
      <c r="I70" s="254" t="s">
        <v>1322</v>
      </c>
      <c r="J70" s="259"/>
    </row>
    <row r="71" spans="1:10">
      <c r="A71" s="253" t="s">
        <v>16683</v>
      </c>
      <c r="B71" s="254" t="s">
        <v>329</v>
      </c>
      <c r="C71" s="255" t="s">
        <v>16684</v>
      </c>
      <c r="D71" s="254" t="s">
        <v>450</v>
      </c>
      <c r="E71" s="256">
        <v>40939</v>
      </c>
      <c r="F71" s="257">
        <f>E71+29</f>
        <v>40968</v>
      </c>
      <c r="G71" s="258">
        <v>5771.3</v>
      </c>
      <c r="H71" s="254">
        <v>211</v>
      </c>
      <c r="I71" s="254" t="s">
        <v>1322</v>
      </c>
      <c r="J71" s="259"/>
    </row>
    <row r="72" spans="1:10">
      <c r="A72" s="253" t="s">
        <v>16685</v>
      </c>
      <c r="B72" s="254" t="s">
        <v>327</v>
      </c>
      <c r="C72" s="255" t="s">
        <v>16686</v>
      </c>
      <c r="D72" s="254" t="s">
        <v>381</v>
      </c>
      <c r="E72" s="256">
        <v>40942</v>
      </c>
      <c r="F72" s="257">
        <f t="shared" si="1"/>
        <v>40973</v>
      </c>
      <c r="G72" s="258">
        <v>5771.3</v>
      </c>
      <c r="H72" s="254">
        <v>228</v>
      </c>
      <c r="I72" s="254" t="s">
        <v>1322</v>
      </c>
      <c r="J72" s="259"/>
    </row>
    <row r="73" spans="1:10">
      <c r="A73" s="253" t="s">
        <v>16687</v>
      </c>
      <c r="B73" s="254" t="s">
        <v>349</v>
      </c>
      <c r="C73" s="255" t="s">
        <v>16688</v>
      </c>
      <c r="D73" s="254" t="s">
        <v>442</v>
      </c>
      <c r="E73" s="256">
        <v>40942</v>
      </c>
      <c r="F73" s="257">
        <f t="shared" si="1"/>
        <v>40973</v>
      </c>
      <c r="G73" s="258">
        <v>5771.3</v>
      </c>
      <c r="H73" s="254">
        <v>229</v>
      </c>
      <c r="I73" s="254" t="s">
        <v>1322</v>
      </c>
      <c r="J73" s="259"/>
    </row>
    <row r="74" spans="1:10">
      <c r="A74" s="253" t="s">
        <v>16689</v>
      </c>
      <c r="B74" s="254" t="s">
        <v>326</v>
      </c>
      <c r="C74" s="255" t="s">
        <v>16690</v>
      </c>
      <c r="D74" s="254" t="s">
        <v>423</v>
      </c>
      <c r="E74" s="256">
        <v>40946</v>
      </c>
      <c r="F74" s="257">
        <f t="shared" si="1"/>
        <v>40977</v>
      </c>
      <c r="G74" s="258">
        <v>5771.3</v>
      </c>
      <c r="H74" s="254">
        <v>230</v>
      </c>
      <c r="I74" s="254" t="s">
        <v>1322</v>
      </c>
      <c r="J74" s="259"/>
    </row>
    <row r="75" spans="1:10">
      <c r="A75" s="253" t="s">
        <v>16691</v>
      </c>
      <c r="B75" s="254" t="s">
        <v>649</v>
      </c>
      <c r="C75" s="255" t="s">
        <v>16692</v>
      </c>
      <c r="D75" s="254" t="s">
        <v>706</v>
      </c>
      <c r="E75" s="256">
        <v>40946</v>
      </c>
      <c r="F75" s="257">
        <f t="shared" si="1"/>
        <v>40977</v>
      </c>
      <c r="G75" s="258">
        <v>5771.3</v>
      </c>
      <c r="H75" s="254">
        <f t="shared" ref="H75:H96" si="2">H74+1</f>
        <v>231</v>
      </c>
      <c r="I75" s="254" t="s">
        <v>1322</v>
      </c>
      <c r="J75" s="259"/>
    </row>
    <row r="76" spans="1:10">
      <c r="A76" s="253" t="s">
        <v>16693</v>
      </c>
      <c r="B76" s="254" t="s">
        <v>633</v>
      </c>
      <c r="C76" s="255" t="s">
        <v>16694</v>
      </c>
      <c r="D76" s="254" t="s">
        <v>705</v>
      </c>
      <c r="E76" s="256">
        <v>40946</v>
      </c>
      <c r="F76" s="257">
        <f t="shared" si="1"/>
        <v>40977</v>
      </c>
      <c r="G76" s="258">
        <v>5771.3</v>
      </c>
      <c r="H76" s="254">
        <f t="shared" si="2"/>
        <v>232</v>
      </c>
      <c r="I76" s="254" t="s">
        <v>1322</v>
      </c>
      <c r="J76" s="259"/>
    </row>
    <row r="77" spans="1:10">
      <c r="A77" s="253" t="s">
        <v>16695</v>
      </c>
      <c r="B77" s="254" t="s">
        <v>641</v>
      </c>
      <c r="C77" s="255" t="s">
        <v>16696</v>
      </c>
      <c r="D77" s="254" t="s">
        <v>707</v>
      </c>
      <c r="E77" s="256">
        <v>40947</v>
      </c>
      <c r="F77" s="257">
        <f t="shared" si="1"/>
        <v>40978</v>
      </c>
      <c r="G77" s="258">
        <v>5771.3</v>
      </c>
      <c r="H77" s="254">
        <f t="shared" si="2"/>
        <v>233</v>
      </c>
      <c r="I77" s="254" t="s">
        <v>1322</v>
      </c>
      <c r="J77" s="259"/>
    </row>
    <row r="78" spans="1:10">
      <c r="A78" s="253" t="s">
        <v>16697</v>
      </c>
      <c r="B78" s="254" t="s">
        <v>639</v>
      </c>
      <c r="C78" s="255" t="s">
        <v>16698</v>
      </c>
      <c r="D78" s="254" t="s">
        <v>709</v>
      </c>
      <c r="E78" s="256">
        <v>40947</v>
      </c>
      <c r="F78" s="257">
        <f t="shared" si="1"/>
        <v>40978</v>
      </c>
      <c r="G78" s="258">
        <v>5771.3</v>
      </c>
      <c r="H78" s="254">
        <f t="shared" si="2"/>
        <v>234</v>
      </c>
      <c r="I78" s="254" t="s">
        <v>1322</v>
      </c>
      <c r="J78" s="259"/>
    </row>
    <row r="79" spans="1:10">
      <c r="A79" s="253" t="s">
        <v>16699</v>
      </c>
      <c r="B79" s="254" t="s">
        <v>643</v>
      </c>
      <c r="C79" s="255" t="s">
        <v>16700</v>
      </c>
      <c r="D79" s="254" t="s">
        <v>708</v>
      </c>
      <c r="E79" s="256">
        <v>40948</v>
      </c>
      <c r="F79" s="257">
        <f t="shared" si="1"/>
        <v>40979</v>
      </c>
      <c r="G79" s="258">
        <v>5771.3</v>
      </c>
      <c r="H79" s="254">
        <f t="shared" si="2"/>
        <v>235</v>
      </c>
      <c r="I79" s="254" t="s">
        <v>1322</v>
      </c>
      <c r="J79" s="259"/>
    </row>
    <row r="80" spans="1:10">
      <c r="A80" s="253" t="s">
        <v>16701</v>
      </c>
      <c r="B80" s="254" t="s">
        <v>653</v>
      </c>
      <c r="C80" s="255" t="s">
        <v>16702</v>
      </c>
      <c r="D80" s="254" t="s">
        <v>1565</v>
      </c>
      <c r="E80" s="256">
        <v>40952</v>
      </c>
      <c r="F80" s="257">
        <f t="shared" si="1"/>
        <v>40983</v>
      </c>
      <c r="G80" s="258">
        <v>5771.3</v>
      </c>
      <c r="H80" s="254">
        <f t="shared" si="2"/>
        <v>236</v>
      </c>
      <c r="I80" s="254" t="s">
        <v>1555</v>
      </c>
      <c r="J80" s="259"/>
    </row>
    <row r="81" spans="1:10">
      <c r="A81" s="253" t="s">
        <v>16703</v>
      </c>
      <c r="B81" s="254" t="s">
        <v>635</v>
      </c>
      <c r="C81" s="255" t="s">
        <v>16704</v>
      </c>
      <c r="D81" s="254" t="s">
        <v>975</v>
      </c>
      <c r="E81" s="256">
        <v>40954</v>
      </c>
      <c r="F81" s="257">
        <f t="shared" si="1"/>
        <v>40985</v>
      </c>
      <c r="G81" s="258">
        <v>5771.3</v>
      </c>
      <c r="H81" s="254">
        <f t="shared" si="2"/>
        <v>237</v>
      </c>
      <c r="I81" s="254" t="s">
        <v>1322</v>
      </c>
      <c r="J81" s="259"/>
    </row>
    <row r="82" spans="1:10">
      <c r="A82" s="253" t="s">
        <v>16705</v>
      </c>
      <c r="B82" s="254" t="s">
        <v>729</v>
      </c>
      <c r="C82" s="255" t="s">
        <v>16706</v>
      </c>
      <c r="D82" s="254" t="s">
        <v>1679</v>
      </c>
      <c r="E82" s="256">
        <v>40954</v>
      </c>
      <c r="F82" s="257">
        <f t="shared" si="1"/>
        <v>40985</v>
      </c>
      <c r="G82" s="258">
        <v>5771.3</v>
      </c>
      <c r="H82" s="254">
        <f t="shared" si="2"/>
        <v>238</v>
      </c>
      <c r="I82" s="254" t="s">
        <v>1322</v>
      </c>
      <c r="J82" s="259"/>
    </row>
    <row r="83" spans="1:10">
      <c r="A83" s="253" t="s">
        <v>16707</v>
      </c>
      <c r="B83" s="254" t="s">
        <v>16708</v>
      </c>
      <c r="C83" s="255" t="s">
        <v>16709</v>
      </c>
      <c r="D83" s="254" t="s">
        <v>1783</v>
      </c>
      <c r="E83" s="256">
        <v>40956</v>
      </c>
      <c r="F83" s="257">
        <f t="shared" si="1"/>
        <v>40987</v>
      </c>
      <c r="G83" s="258">
        <v>5771.3</v>
      </c>
      <c r="H83" s="254">
        <f t="shared" si="2"/>
        <v>239</v>
      </c>
      <c r="I83" s="254" t="s">
        <v>1322</v>
      </c>
      <c r="J83" s="259"/>
    </row>
    <row r="84" spans="1:10">
      <c r="A84" s="253" t="s">
        <v>16710</v>
      </c>
      <c r="B84" s="254" t="s">
        <v>827</v>
      </c>
      <c r="C84" s="255" t="s">
        <v>16711</v>
      </c>
      <c r="D84" s="254" t="s">
        <v>1707</v>
      </c>
      <c r="E84" s="256">
        <v>40956</v>
      </c>
      <c r="F84" s="257">
        <f t="shared" si="1"/>
        <v>40987</v>
      </c>
      <c r="G84" s="258">
        <v>5771.3</v>
      </c>
      <c r="H84" s="254">
        <f t="shared" si="2"/>
        <v>240</v>
      </c>
      <c r="I84" s="254" t="s">
        <v>1322</v>
      </c>
      <c r="J84" s="259"/>
    </row>
    <row r="85" spans="1:10">
      <c r="A85" s="253" t="s">
        <v>16712</v>
      </c>
      <c r="B85" s="254" t="s">
        <v>16713</v>
      </c>
      <c r="C85" s="255" t="s">
        <v>16714</v>
      </c>
      <c r="D85" s="254" t="s">
        <v>1645</v>
      </c>
      <c r="E85" s="256">
        <v>40963</v>
      </c>
      <c r="F85" s="257">
        <f t="shared" si="1"/>
        <v>40994</v>
      </c>
      <c r="G85" s="258">
        <v>5771.3</v>
      </c>
      <c r="H85" s="254">
        <f t="shared" si="2"/>
        <v>241</v>
      </c>
      <c r="I85" s="254" t="s">
        <v>1322</v>
      </c>
      <c r="J85" s="259"/>
    </row>
    <row r="86" spans="1:10">
      <c r="A86" s="253" t="s">
        <v>16715</v>
      </c>
      <c r="B86" s="254" t="s">
        <v>757</v>
      </c>
      <c r="C86" s="255" t="s">
        <v>16716</v>
      </c>
      <c r="D86" s="254" t="s">
        <v>1203</v>
      </c>
      <c r="E86" s="256">
        <v>40963</v>
      </c>
      <c r="F86" s="257">
        <f t="shared" si="1"/>
        <v>40994</v>
      </c>
      <c r="G86" s="258">
        <v>5771.3</v>
      </c>
      <c r="H86" s="254">
        <f t="shared" si="2"/>
        <v>242</v>
      </c>
      <c r="I86" s="254" t="s">
        <v>1322</v>
      </c>
      <c r="J86" s="259"/>
    </row>
    <row r="87" spans="1:10">
      <c r="A87" s="253" t="s">
        <v>16717</v>
      </c>
      <c r="B87" s="254" t="s">
        <v>759</v>
      </c>
      <c r="C87" s="255" t="s">
        <v>16718</v>
      </c>
      <c r="D87" s="254" t="s">
        <v>1303</v>
      </c>
      <c r="E87" s="256">
        <v>40963</v>
      </c>
      <c r="F87" s="257">
        <f t="shared" si="1"/>
        <v>40994</v>
      </c>
      <c r="G87" s="258">
        <v>5771.3</v>
      </c>
      <c r="H87" s="254">
        <f t="shared" si="2"/>
        <v>243</v>
      </c>
      <c r="I87" s="254" t="s">
        <v>1322</v>
      </c>
      <c r="J87" s="259"/>
    </row>
    <row r="88" spans="1:10">
      <c r="A88" s="253" t="s">
        <v>16719</v>
      </c>
      <c r="B88" s="254" t="s">
        <v>849</v>
      </c>
      <c r="C88" s="255" t="s">
        <v>16720</v>
      </c>
      <c r="D88" s="254" t="s">
        <v>1204</v>
      </c>
      <c r="E88" s="256">
        <v>40966</v>
      </c>
      <c r="F88" s="257">
        <f t="shared" si="1"/>
        <v>40997</v>
      </c>
      <c r="G88" s="258">
        <v>5771.3</v>
      </c>
      <c r="H88" s="254">
        <f t="shared" si="2"/>
        <v>244</v>
      </c>
      <c r="I88" s="254" t="s">
        <v>1322</v>
      </c>
      <c r="J88" s="259"/>
    </row>
    <row r="89" spans="1:10">
      <c r="A89" s="253" t="s">
        <v>16721</v>
      </c>
      <c r="B89" s="254" t="s">
        <v>743</v>
      </c>
      <c r="C89" s="255" t="s">
        <v>16722</v>
      </c>
      <c r="D89" s="254" t="s">
        <v>1206</v>
      </c>
      <c r="E89" s="256">
        <v>40966</v>
      </c>
      <c r="F89" s="257">
        <f t="shared" si="1"/>
        <v>40997</v>
      </c>
      <c r="G89" s="258">
        <v>5771.3</v>
      </c>
      <c r="H89" s="254">
        <f t="shared" si="2"/>
        <v>245</v>
      </c>
      <c r="I89" s="254" t="s">
        <v>1322</v>
      </c>
      <c r="J89" s="259"/>
    </row>
    <row r="90" spans="1:10">
      <c r="A90" s="253" t="s">
        <v>16723</v>
      </c>
      <c r="B90" s="254" t="s">
        <v>731</v>
      </c>
      <c r="C90" s="255" t="s">
        <v>16724</v>
      </c>
      <c r="D90" s="254" t="s">
        <v>1205</v>
      </c>
      <c r="E90" s="256">
        <v>40966</v>
      </c>
      <c r="F90" s="257">
        <f t="shared" si="1"/>
        <v>40997</v>
      </c>
      <c r="G90" s="258">
        <v>5771.3</v>
      </c>
      <c r="H90" s="254">
        <f t="shared" si="2"/>
        <v>246</v>
      </c>
      <c r="I90" s="254" t="s">
        <v>1322</v>
      </c>
      <c r="J90" s="259"/>
    </row>
    <row r="91" spans="1:10">
      <c r="A91" s="253" t="s">
        <v>16725</v>
      </c>
      <c r="B91" s="254" t="s">
        <v>725</v>
      </c>
      <c r="C91" s="255" t="s">
        <v>16726</v>
      </c>
      <c r="D91" s="254" t="s">
        <v>1216</v>
      </c>
      <c r="E91" s="256">
        <v>40967</v>
      </c>
      <c r="F91" s="257">
        <f t="shared" si="1"/>
        <v>40998</v>
      </c>
      <c r="G91" s="258">
        <v>5771.3</v>
      </c>
      <c r="H91" s="254">
        <f t="shared" si="2"/>
        <v>247</v>
      </c>
      <c r="I91" s="254" t="s">
        <v>1322</v>
      </c>
      <c r="J91" s="259"/>
    </row>
    <row r="92" spans="1:10">
      <c r="A92" s="253" t="s">
        <v>16727</v>
      </c>
      <c r="B92" s="254" t="s">
        <v>1191</v>
      </c>
      <c r="C92" s="255" t="s">
        <v>16728</v>
      </c>
      <c r="D92" s="254" t="s">
        <v>1215</v>
      </c>
      <c r="E92" s="256">
        <v>40967</v>
      </c>
      <c r="F92" s="257">
        <f t="shared" si="1"/>
        <v>40998</v>
      </c>
      <c r="G92" s="258">
        <v>5771.3</v>
      </c>
      <c r="H92" s="254">
        <f t="shared" si="2"/>
        <v>248</v>
      </c>
      <c r="I92" s="254" t="s">
        <v>1322</v>
      </c>
      <c r="J92" s="259"/>
    </row>
    <row r="93" spans="1:10">
      <c r="A93" s="253" t="s">
        <v>16729</v>
      </c>
      <c r="B93" s="254" t="s">
        <v>727</v>
      </c>
      <c r="C93" s="255" t="s">
        <v>16730</v>
      </c>
      <c r="D93" s="254" t="s">
        <v>1220</v>
      </c>
      <c r="E93" s="256">
        <v>40968</v>
      </c>
      <c r="F93" s="257">
        <f t="shared" si="1"/>
        <v>40999</v>
      </c>
      <c r="G93" s="258">
        <v>5771.3</v>
      </c>
      <c r="H93" s="254">
        <f t="shared" si="2"/>
        <v>249</v>
      </c>
      <c r="I93" s="254" t="s">
        <v>1322</v>
      </c>
      <c r="J93" s="259"/>
    </row>
    <row r="94" spans="1:10">
      <c r="A94" s="253" t="s">
        <v>16731</v>
      </c>
      <c r="B94" s="254" t="s">
        <v>717</v>
      </c>
      <c r="C94" s="255" t="s">
        <v>16732</v>
      </c>
      <c r="D94" s="254" t="s">
        <v>1266</v>
      </c>
      <c r="E94" s="256">
        <v>40968</v>
      </c>
      <c r="F94" s="257">
        <f t="shared" si="1"/>
        <v>40999</v>
      </c>
      <c r="G94" s="258">
        <v>5771.3</v>
      </c>
      <c r="H94" s="254">
        <f t="shared" si="2"/>
        <v>250</v>
      </c>
      <c r="I94" s="254" t="s">
        <v>1322</v>
      </c>
      <c r="J94" s="259"/>
    </row>
    <row r="95" spans="1:10">
      <c r="A95" s="253" t="s">
        <v>16733</v>
      </c>
      <c r="B95" s="254" t="s">
        <v>755</v>
      </c>
      <c r="C95" s="255" t="s">
        <v>16734</v>
      </c>
      <c r="D95" s="254" t="s">
        <v>1217</v>
      </c>
      <c r="E95" s="256">
        <v>40968</v>
      </c>
      <c r="F95" s="257">
        <f t="shared" si="1"/>
        <v>40999</v>
      </c>
      <c r="G95" s="258">
        <v>5771.3</v>
      </c>
      <c r="H95" s="254">
        <f t="shared" si="2"/>
        <v>251</v>
      </c>
      <c r="I95" s="254" t="s">
        <v>1322</v>
      </c>
      <c r="J95" s="259"/>
    </row>
    <row r="96" spans="1:10">
      <c r="A96" s="253" t="s">
        <v>16735</v>
      </c>
      <c r="B96" s="254" t="s">
        <v>16736</v>
      </c>
      <c r="C96" s="255" t="s">
        <v>16737</v>
      </c>
      <c r="D96" s="254" t="s">
        <v>1222</v>
      </c>
      <c r="E96" s="256">
        <v>40968</v>
      </c>
      <c r="F96" s="257">
        <f t="shared" si="1"/>
        <v>40999</v>
      </c>
      <c r="G96" s="258">
        <v>5771.3</v>
      </c>
      <c r="H96" s="254">
        <f t="shared" si="2"/>
        <v>252</v>
      </c>
      <c r="I96" s="254" t="s">
        <v>1322</v>
      </c>
      <c r="J96" s="259"/>
    </row>
    <row r="97" spans="1:10">
      <c r="A97" s="253" t="s">
        <v>16738</v>
      </c>
      <c r="B97" s="254" t="s">
        <v>831</v>
      </c>
      <c r="C97" s="255" t="s">
        <v>17251</v>
      </c>
      <c r="D97" s="254" t="s">
        <v>16739</v>
      </c>
      <c r="E97" s="256">
        <v>40969</v>
      </c>
      <c r="F97" s="257">
        <f t="shared" si="1"/>
        <v>41000</v>
      </c>
      <c r="G97" s="258">
        <v>5771.3</v>
      </c>
      <c r="H97" s="254">
        <v>263</v>
      </c>
      <c r="I97" s="254" t="s">
        <v>1322</v>
      </c>
      <c r="J97" s="259"/>
    </row>
    <row r="98" spans="1:10">
      <c r="A98" s="253" t="s">
        <v>16740</v>
      </c>
      <c r="B98" s="254" t="s">
        <v>817</v>
      </c>
      <c r="C98" s="255" t="s">
        <v>16741</v>
      </c>
      <c r="D98" s="254" t="s">
        <v>1265</v>
      </c>
      <c r="E98" s="256">
        <v>40969</v>
      </c>
      <c r="F98" s="257">
        <f t="shared" si="1"/>
        <v>41000</v>
      </c>
      <c r="G98" s="258">
        <v>5771.3</v>
      </c>
      <c r="H98" s="254">
        <v>264</v>
      </c>
      <c r="I98" s="254" t="s">
        <v>1322</v>
      </c>
      <c r="J98" s="259"/>
    </row>
    <row r="99" spans="1:10">
      <c r="A99" s="253" t="s">
        <v>16742</v>
      </c>
      <c r="B99" s="254" t="s">
        <v>16743</v>
      </c>
      <c r="C99" s="255" t="s">
        <v>16744</v>
      </c>
      <c r="D99" s="254" t="s">
        <v>1271</v>
      </c>
      <c r="E99" s="256">
        <v>40970</v>
      </c>
      <c r="F99" s="257">
        <f t="shared" si="1"/>
        <v>41001</v>
      </c>
      <c r="G99" s="258">
        <v>5771.3</v>
      </c>
      <c r="H99" s="254">
        <v>265</v>
      </c>
      <c r="I99" s="254" t="s">
        <v>1322</v>
      </c>
      <c r="J99" s="259"/>
    </row>
    <row r="100" spans="1:10">
      <c r="A100" s="253" t="s">
        <v>16745</v>
      </c>
      <c r="B100" s="254" t="s">
        <v>811</v>
      </c>
      <c r="C100" s="255" t="s">
        <v>16746</v>
      </c>
      <c r="D100" s="254" t="s">
        <v>1267</v>
      </c>
      <c r="E100" s="256">
        <v>40970</v>
      </c>
      <c r="F100" s="257">
        <f t="shared" si="1"/>
        <v>41001</v>
      </c>
      <c r="G100" s="258">
        <v>5771.3</v>
      </c>
      <c r="H100" s="254">
        <v>266</v>
      </c>
      <c r="I100" s="254" t="s">
        <v>1322</v>
      </c>
      <c r="J100" s="259"/>
    </row>
    <row r="101" spans="1:10">
      <c r="A101" s="253" t="s">
        <v>16747</v>
      </c>
      <c r="B101" s="254" t="s">
        <v>16748</v>
      </c>
      <c r="C101" s="255" t="s">
        <v>16749</v>
      </c>
      <c r="D101" s="254" t="s">
        <v>1270</v>
      </c>
      <c r="E101" s="256">
        <v>40970</v>
      </c>
      <c r="F101" s="257">
        <f t="shared" si="1"/>
        <v>41001</v>
      </c>
      <c r="G101" s="258">
        <v>5771.3</v>
      </c>
      <c r="H101" s="254">
        <v>267</v>
      </c>
      <c r="I101" s="254" t="s">
        <v>1322</v>
      </c>
      <c r="J101" s="259"/>
    </row>
    <row r="102" spans="1:10">
      <c r="A102" s="253" t="s">
        <v>16750</v>
      </c>
      <c r="B102" s="254" t="s">
        <v>16751</v>
      </c>
      <c r="C102" s="255" t="s">
        <v>16752</v>
      </c>
      <c r="D102" s="254" t="s">
        <v>1268</v>
      </c>
      <c r="E102" s="256">
        <v>40970</v>
      </c>
      <c r="F102" s="257">
        <f t="shared" si="1"/>
        <v>41001</v>
      </c>
      <c r="G102" s="258">
        <v>5771.3</v>
      </c>
      <c r="H102" s="254">
        <v>268</v>
      </c>
      <c r="I102" s="254" t="s">
        <v>1555</v>
      </c>
      <c r="J102" s="259"/>
    </row>
    <row r="103" spans="1:10">
      <c r="A103" s="253" t="s">
        <v>16753</v>
      </c>
      <c r="B103" s="254" t="s">
        <v>16754</v>
      </c>
      <c r="C103" s="255" t="s">
        <v>16755</v>
      </c>
      <c r="D103" s="254" t="s">
        <v>1275</v>
      </c>
      <c r="E103" s="256">
        <v>40970</v>
      </c>
      <c r="F103" s="257">
        <f t="shared" si="1"/>
        <v>41001</v>
      </c>
      <c r="G103" s="258">
        <v>5771.3</v>
      </c>
      <c r="H103" s="254">
        <v>269</v>
      </c>
      <c r="I103" s="254" t="s">
        <v>1322</v>
      </c>
      <c r="J103" s="259"/>
    </row>
    <row r="104" spans="1:10">
      <c r="A104" s="253" t="s">
        <v>16756</v>
      </c>
      <c r="B104" s="254" t="s">
        <v>837</v>
      </c>
      <c r="C104" s="255" t="s">
        <v>16757</v>
      </c>
      <c r="D104" s="254" t="s">
        <v>1273</v>
      </c>
      <c r="E104" s="256">
        <v>40970</v>
      </c>
      <c r="F104" s="257">
        <f t="shared" si="1"/>
        <v>41001</v>
      </c>
      <c r="G104" s="258">
        <v>5771.3</v>
      </c>
      <c r="H104" s="254">
        <v>270</v>
      </c>
      <c r="I104" s="254" t="s">
        <v>1322</v>
      </c>
      <c r="J104" s="259"/>
    </row>
    <row r="105" spans="1:10">
      <c r="A105" s="253" t="s">
        <v>16758</v>
      </c>
      <c r="B105" s="254" t="s">
        <v>16759</v>
      </c>
      <c r="C105" s="255" t="s">
        <v>16760</v>
      </c>
      <c r="D105" s="254" t="s">
        <v>1278</v>
      </c>
      <c r="E105" s="256">
        <v>40970</v>
      </c>
      <c r="F105" s="257">
        <f t="shared" si="1"/>
        <v>41001</v>
      </c>
      <c r="G105" s="258">
        <v>5771.3</v>
      </c>
      <c r="H105" s="254">
        <v>271</v>
      </c>
      <c r="I105" s="254" t="s">
        <v>1322</v>
      </c>
      <c r="J105" s="259"/>
    </row>
    <row r="106" spans="1:10">
      <c r="A106" s="253" t="s">
        <v>16761</v>
      </c>
      <c r="B106" s="254" t="s">
        <v>16762</v>
      </c>
      <c r="C106" s="255" t="s">
        <v>16763</v>
      </c>
      <c r="D106" s="254" t="s">
        <v>1280</v>
      </c>
      <c r="E106" s="256">
        <v>40970</v>
      </c>
      <c r="F106" s="257">
        <f t="shared" si="1"/>
        <v>41001</v>
      </c>
      <c r="G106" s="258">
        <v>5771.3</v>
      </c>
      <c r="H106" s="254">
        <v>272</v>
      </c>
      <c r="I106" s="254" t="s">
        <v>1322</v>
      </c>
      <c r="J106" s="259"/>
    </row>
    <row r="107" spans="1:10">
      <c r="A107" s="253" t="s">
        <v>16764</v>
      </c>
      <c r="B107" s="254" t="s">
        <v>16765</v>
      </c>
      <c r="C107" s="255" t="s">
        <v>16766</v>
      </c>
      <c r="D107" s="254" t="s">
        <v>402</v>
      </c>
      <c r="E107" s="256">
        <v>40973</v>
      </c>
      <c r="F107" s="257">
        <f t="shared" si="1"/>
        <v>41004</v>
      </c>
      <c r="G107" s="258">
        <v>5771.3</v>
      </c>
      <c r="H107" s="254">
        <v>273</v>
      </c>
      <c r="I107" s="254" t="s">
        <v>1331</v>
      </c>
      <c r="J107" s="259"/>
    </row>
    <row r="108" spans="1:10">
      <c r="A108" s="253" t="s">
        <v>16767</v>
      </c>
      <c r="B108" s="254" t="s">
        <v>16768</v>
      </c>
      <c r="C108" s="255" t="s">
        <v>16769</v>
      </c>
      <c r="D108" s="254" t="s">
        <v>1281</v>
      </c>
      <c r="E108" s="256">
        <v>40973</v>
      </c>
      <c r="F108" s="257">
        <f t="shared" si="1"/>
        <v>41004</v>
      </c>
      <c r="G108" s="258">
        <v>5771.3</v>
      </c>
      <c r="H108" s="254">
        <v>274</v>
      </c>
      <c r="I108" s="254" t="s">
        <v>1555</v>
      </c>
      <c r="J108" s="259"/>
    </row>
    <row r="109" spans="1:10">
      <c r="A109" s="253" t="s">
        <v>16770</v>
      </c>
      <c r="B109" s="254" t="s">
        <v>16771</v>
      </c>
      <c r="C109" s="255" t="s">
        <v>16772</v>
      </c>
      <c r="D109" s="254" t="s">
        <v>448</v>
      </c>
      <c r="E109" s="256">
        <v>40974</v>
      </c>
      <c r="F109" s="257">
        <f t="shared" si="1"/>
        <v>41005</v>
      </c>
      <c r="G109" s="258">
        <v>5771.3</v>
      </c>
      <c r="H109" s="254">
        <v>275</v>
      </c>
      <c r="I109" s="254" t="s">
        <v>1331</v>
      </c>
      <c r="J109" s="259"/>
    </row>
    <row r="110" spans="1:10">
      <c r="A110" s="253" t="s">
        <v>16773</v>
      </c>
      <c r="B110" s="254" t="s">
        <v>16774</v>
      </c>
      <c r="C110" s="255" t="s">
        <v>16775</v>
      </c>
      <c r="D110" s="254" t="s">
        <v>1282</v>
      </c>
      <c r="E110" s="256">
        <v>40974</v>
      </c>
      <c r="F110" s="257">
        <f t="shared" si="1"/>
        <v>41005</v>
      </c>
      <c r="G110" s="258">
        <v>5771.3</v>
      </c>
      <c r="H110" s="254">
        <v>276</v>
      </c>
      <c r="I110" s="254" t="s">
        <v>1322</v>
      </c>
      <c r="J110" s="259"/>
    </row>
    <row r="111" spans="1:10">
      <c r="A111" s="253" t="s">
        <v>16776</v>
      </c>
      <c r="B111" s="254" t="s">
        <v>16777</v>
      </c>
      <c r="C111" s="255" t="s">
        <v>16778</v>
      </c>
      <c r="D111" s="254" t="s">
        <v>1284</v>
      </c>
      <c r="E111" s="256">
        <v>40974</v>
      </c>
      <c r="F111" s="257">
        <f t="shared" si="1"/>
        <v>41005</v>
      </c>
      <c r="G111" s="258">
        <v>5771.3</v>
      </c>
      <c r="H111" s="254">
        <v>277</v>
      </c>
      <c r="I111" s="254" t="s">
        <v>1322</v>
      </c>
      <c r="J111" s="259"/>
    </row>
    <row r="112" spans="1:10">
      <c r="A112" s="253" t="s">
        <v>16779</v>
      </c>
      <c r="B112" s="254" t="s">
        <v>829</v>
      </c>
      <c r="C112" s="255" t="s">
        <v>16780</v>
      </c>
      <c r="D112" s="254" t="s">
        <v>1285</v>
      </c>
      <c r="E112" s="256">
        <v>40974</v>
      </c>
      <c r="F112" s="257">
        <f t="shared" si="1"/>
        <v>41005</v>
      </c>
      <c r="G112" s="258">
        <v>5771.3</v>
      </c>
      <c r="H112" s="254">
        <v>278</v>
      </c>
      <c r="I112" s="254" t="s">
        <v>1322</v>
      </c>
      <c r="J112" s="259"/>
    </row>
    <row r="113" spans="1:10">
      <c r="A113" s="253" t="s">
        <v>16781</v>
      </c>
      <c r="B113" s="254" t="s">
        <v>16782</v>
      </c>
      <c r="C113" s="255" t="s">
        <v>16783</v>
      </c>
      <c r="D113" s="254" t="s">
        <v>1286</v>
      </c>
      <c r="E113" s="256">
        <v>40974</v>
      </c>
      <c r="F113" s="257">
        <f t="shared" si="1"/>
        <v>41005</v>
      </c>
      <c r="G113" s="258">
        <v>5771.3</v>
      </c>
      <c r="H113" s="254">
        <v>279</v>
      </c>
      <c r="I113" s="254" t="s">
        <v>1322</v>
      </c>
      <c r="J113" s="259"/>
    </row>
    <row r="114" spans="1:10">
      <c r="A114" s="253" t="s">
        <v>16784</v>
      </c>
      <c r="B114" s="254" t="s">
        <v>741</v>
      </c>
      <c r="C114" s="255" t="s">
        <v>16785</v>
      </c>
      <c r="D114" s="254" t="s">
        <v>1287</v>
      </c>
      <c r="E114" s="256">
        <v>40975</v>
      </c>
      <c r="F114" s="257">
        <f t="shared" si="1"/>
        <v>41006</v>
      </c>
      <c r="G114" s="258">
        <v>5771.3</v>
      </c>
      <c r="H114" s="254">
        <v>280</v>
      </c>
      <c r="I114" s="254" t="s">
        <v>1322</v>
      </c>
      <c r="J114" s="259"/>
    </row>
    <row r="115" spans="1:10">
      <c r="A115" s="253" t="s">
        <v>16786</v>
      </c>
      <c r="B115" s="254" t="s">
        <v>304</v>
      </c>
      <c r="C115" s="255" t="s">
        <v>16787</v>
      </c>
      <c r="D115" s="254" t="s">
        <v>389</v>
      </c>
      <c r="E115" s="256">
        <v>40976</v>
      </c>
      <c r="F115" s="257">
        <f t="shared" si="1"/>
        <v>41007</v>
      </c>
      <c r="G115" s="258">
        <v>5771.3</v>
      </c>
      <c r="H115" s="254">
        <v>281</v>
      </c>
      <c r="I115" s="254" t="s">
        <v>1322</v>
      </c>
      <c r="J115" s="259"/>
    </row>
    <row r="116" spans="1:10">
      <c r="A116" s="253" t="s">
        <v>16788</v>
      </c>
      <c r="B116" s="254" t="s">
        <v>16789</v>
      </c>
      <c r="C116" s="255" t="s">
        <v>16790</v>
      </c>
      <c r="D116" s="254" t="s">
        <v>409</v>
      </c>
      <c r="E116" s="256">
        <v>40976</v>
      </c>
      <c r="F116" s="257">
        <f t="shared" si="1"/>
        <v>41007</v>
      </c>
      <c r="G116" s="258">
        <v>5771.3</v>
      </c>
      <c r="H116" s="254">
        <v>282</v>
      </c>
      <c r="I116" s="254" t="s">
        <v>1331</v>
      </c>
      <c r="J116" s="259"/>
    </row>
    <row r="117" spans="1:10">
      <c r="A117" s="253" t="s">
        <v>16791</v>
      </c>
      <c r="B117" s="254" t="s">
        <v>16792</v>
      </c>
      <c r="C117" s="255" t="s">
        <v>16793</v>
      </c>
      <c r="D117" s="254" t="s">
        <v>1311</v>
      </c>
      <c r="E117" s="256">
        <v>40977</v>
      </c>
      <c r="F117" s="257">
        <f t="shared" si="1"/>
        <v>41008</v>
      </c>
      <c r="G117" s="258">
        <v>5771.3</v>
      </c>
      <c r="H117" s="254">
        <v>283</v>
      </c>
      <c r="I117" s="254" t="s">
        <v>1555</v>
      </c>
      <c r="J117" s="259"/>
    </row>
    <row r="118" spans="1:10">
      <c r="A118" s="253" t="s">
        <v>16794</v>
      </c>
      <c r="B118" s="254" t="s">
        <v>637</v>
      </c>
      <c r="C118" s="255" t="s">
        <v>16795</v>
      </c>
      <c r="D118" s="254" t="s">
        <v>1319</v>
      </c>
      <c r="E118" s="256">
        <v>40980</v>
      </c>
      <c r="F118" s="257">
        <f t="shared" si="1"/>
        <v>41011</v>
      </c>
      <c r="G118" s="258">
        <v>5771.3</v>
      </c>
      <c r="H118" s="254">
        <v>284</v>
      </c>
      <c r="I118" s="254" t="s">
        <v>1555</v>
      </c>
      <c r="J118" s="259"/>
    </row>
    <row r="119" spans="1:10">
      <c r="A119" s="253" t="s">
        <v>16796</v>
      </c>
      <c r="B119" s="254" t="s">
        <v>16797</v>
      </c>
      <c r="C119" s="255" t="s">
        <v>16798</v>
      </c>
      <c r="D119" s="254" t="s">
        <v>1966</v>
      </c>
      <c r="E119" s="256">
        <v>40981</v>
      </c>
      <c r="F119" s="257">
        <f t="shared" si="1"/>
        <v>41012</v>
      </c>
      <c r="G119" s="258">
        <v>5771.3</v>
      </c>
      <c r="H119" s="254">
        <v>285</v>
      </c>
      <c r="I119" s="254" t="s">
        <v>1322</v>
      </c>
      <c r="J119" s="259"/>
    </row>
    <row r="120" spans="1:10">
      <c r="A120" s="253" t="s">
        <v>16799</v>
      </c>
      <c r="B120" s="254" t="s">
        <v>813</v>
      </c>
      <c r="C120" s="255" t="s">
        <v>16800</v>
      </c>
      <c r="D120" s="254" t="s">
        <v>1704</v>
      </c>
      <c r="E120" s="256">
        <v>40982</v>
      </c>
      <c r="F120" s="257">
        <f t="shared" si="1"/>
        <v>41013</v>
      </c>
      <c r="G120" s="258">
        <v>5771.3</v>
      </c>
      <c r="H120" s="254">
        <v>286</v>
      </c>
      <c r="I120" s="254" t="s">
        <v>1322</v>
      </c>
      <c r="J120" s="259"/>
    </row>
    <row r="121" spans="1:10">
      <c r="A121" s="253" t="s">
        <v>16801</v>
      </c>
      <c r="B121" s="254" t="s">
        <v>16802</v>
      </c>
      <c r="C121" s="255" t="s">
        <v>16803</v>
      </c>
      <c r="D121" s="254" t="s">
        <v>1917</v>
      </c>
      <c r="E121" s="256">
        <v>40982</v>
      </c>
      <c r="F121" s="257">
        <f t="shared" si="1"/>
        <v>41013</v>
      </c>
      <c r="G121" s="258">
        <v>5771.3</v>
      </c>
      <c r="H121" s="254">
        <v>287</v>
      </c>
      <c r="I121" s="254" t="s">
        <v>1322</v>
      </c>
      <c r="J121" s="259"/>
    </row>
    <row r="122" spans="1:10">
      <c r="A122" s="253" t="s">
        <v>16804</v>
      </c>
      <c r="B122" s="254" t="s">
        <v>16805</v>
      </c>
      <c r="C122" s="255" t="s">
        <v>16806</v>
      </c>
      <c r="D122" s="254" t="s">
        <v>1982</v>
      </c>
      <c r="E122" s="256">
        <v>40982</v>
      </c>
      <c r="F122" s="257">
        <f t="shared" si="1"/>
        <v>41013</v>
      </c>
      <c r="G122" s="258">
        <v>5771.3</v>
      </c>
      <c r="H122" s="254">
        <v>288</v>
      </c>
      <c r="I122" s="254" t="s">
        <v>1322</v>
      </c>
      <c r="J122" s="259"/>
    </row>
    <row r="123" spans="1:10">
      <c r="A123" s="253" t="s">
        <v>16807</v>
      </c>
      <c r="B123" s="254" t="s">
        <v>16808</v>
      </c>
      <c r="C123" s="255" t="s">
        <v>16809</v>
      </c>
      <c r="D123" s="254" t="s">
        <v>1994</v>
      </c>
      <c r="E123" s="256">
        <v>40982</v>
      </c>
      <c r="F123" s="257">
        <f t="shared" si="1"/>
        <v>41013</v>
      </c>
      <c r="G123" s="258">
        <v>5771.3</v>
      </c>
      <c r="H123" s="254">
        <v>289</v>
      </c>
      <c r="I123" s="254" t="s">
        <v>1322</v>
      </c>
      <c r="J123" s="259"/>
    </row>
    <row r="124" spans="1:10">
      <c r="A124" s="253" t="s">
        <v>16810</v>
      </c>
      <c r="B124" s="254" t="s">
        <v>16811</v>
      </c>
      <c r="C124" s="255" t="s">
        <v>16812</v>
      </c>
      <c r="D124" s="254" t="s">
        <v>1996</v>
      </c>
      <c r="E124" s="256">
        <v>40983</v>
      </c>
      <c r="F124" s="257">
        <f t="shared" si="1"/>
        <v>41014</v>
      </c>
      <c r="G124" s="258">
        <v>5771.3</v>
      </c>
      <c r="H124" s="254">
        <v>290</v>
      </c>
      <c r="I124" s="254" t="s">
        <v>1322</v>
      </c>
      <c r="J124" s="259"/>
    </row>
    <row r="125" spans="1:10">
      <c r="A125" s="253" t="s">
        <v>16813</v>
      </c>
      <c r="B125" s="254" t="s">
        <v>16814</v>
      </c>
      <c r="C125" s="255" t="s">
        <v>16815</v>
      </c>
      <c r="D125" s="254" t="s">
        <v>1988</v>
      </c>
      <c r="E125" s="256">
        <v>40987</v>
      </c>
      <c r="F125" s="257">
        <f t="shared" si="1"/>
        <v>41018</v>
      </c>
      <c r="G125" s="258">
        <v>5771.3</v>
      </c>
      <c r="H125" s="254">
        <v>291</v>
      </c>
      <c r="I125" s="254" t="s">
        <v>1322</v>
      </c>
      <c r="J125" s="259"/>
    </row>
    <row r="126" spans="1:10">
      <c r="A126" s="253" t="s">
        <v>16816</v>
      </c>
      <c r="B126" s="254" t="s">
        <v>651</v>
      </c>
      <c r="C126" s="255" t="s">
        <v>16817</v>
      </c>
      <c r="D126" s="254" t="s">
        <v>1610</v>
      </c>
      <c r="E126" s="256">
        <v>40988</v>
      </c>
      <c r="F126" s="257">
        <f t="shared" si="1"/>
        <v>41019</v>
      </c>
      <c r="G126" s="258">
        <v>5771.3</v>
      </c>
      <c r="H126" s="254">
        <v>292</v>
      </c>
      <c r="I126" s="254" t="s">
        <v>1322</v>
      </c>
      <c r="J126" s="259"/>
    </row>
    <row r="127" spans="1:10">
      <c r="A127" s="253" t="s">
        <v>16818</v>
      </c>
      <c r="B127" s="254" t="s">
        <v>821</v>
      </c>
      <c r="C127" s="255" t="s">
        <v>16819</v>
      </c>
      <c r="D127" s="254" t="s">
        <v>2012</v>
      </c>
      <c r="E127" s="256">
        <v>40988</v>
      </c>
      <c r="F127" s="257">
        <f t="shared" si="1"/>
        <v>41019</v>
      </c>
      <c r="G127" s="258">
        <v>5771.3</v>
      </c>
      <c r="H127" s="254">
        <v>293</v>
      </c>
      <c r="I127" s="254" t="s">
        <v>1322</v>
      </c>
      <c r="J127" s="259"/>
    </row>
    <row r="128" spans="1:10">
      <c r="A128" s="253" t="s">
        <v>16820</v>
      </c>
      <c r="B128" s="254" t="s">
        <v>751</v>
      </c>
      <c r="C128" s="255" t="s">
        <v>16821</v>
      </c>
      <c r="D128" s="254" t="s">
        <v>2010</v>
      </c>
      <c r="E128" s="256">
        <v>40988</v>
      </c>
      <c r="F128" s="257">
        <f t="shared" si="1"/>
        <v>41019</v>
      </c>
      <c r="G128" s="258">
        <v>5771.3</v>
      </c>
      <c r="H128" s="254">
        <v>294</v>
      </c>
      <c r="I128" s="254" t="s">
        <v>1322</v>
      </c>
      <c r="J128" s="259"/>
    </row>
    <row r="129" spans="1:10">
      <c r="A129" s="253" t="s">
        <v>16822</v>
      </c>
      <c r="B129" s="254" t="s">
        <v>16823</v>
      </c>
      <c r="C129" s="255" t="s">
        <v>16824</v>
      </c>
      <c r="D129" s="254" t="s">
        <v>1802</v>
      </c>
      <c r="E129" s="256">
        <v>40989</v>
      </c>
      <c r="F129" s="257">
        <f t="shared" si="1"/>
        <v>41020</v>
      </c>
      <c r="G129" s="258">
        <v>5771.3</v>
      </c>
      <c r="H129" s="254">
        <v>295</v>
      </c>
      <c r="I129" s="254" t="s">
        <v>1555</v>
      </c>
      <c r="J129" s="259"/>
    </row>
    <row r="130" spans="1:10">
      <c r="A130" s="253" t="s">
        <v>16825</v>
      </c>
      <c r="B130" s="254" t="s">
        <v>647</v>
      </c>
      <c r="C130" s="255" t="s">
        <v>16826</v>
      </c>
      <c r="D130" s="254" t="s">
        <v>2043</v>
      </c>
      <c r="E130" s="256">
        <v>40989</v>
      </c>
      <c r="F130" s="257">
        <f t="shared" si="1"/>
        <v>41020</v>
      </c>
      <c r="G130" s="258">
        <v>5771.3</v>
      </c>
      <c r="H130" s="254">
        <v>296</v>
      </c>
      <c r="I130" s="254" t="s">
        <v>1322</v>
      </c>
      <c r="J130" s="259"/>
    </row>
    <row r="131" spans="1:10">
      <c r="A131" s="253" t="s">
        <v>16827</v>
      </c>
      <c r="B131" s="254" t="s">
        <v>343</v>
      </c>
      <c r="C131" s="255" t="s">
        <v>16828</v>
      </c>
      <c r="D131" s="254" t="s">
        <v>2009</v>
      </c>
      <c r="E131" s="256">
        <v>40989</v>
      </c>
      <c r="F131" s="257">
        <f t="shared" si="1"/>
        <v>41020</v>
      </c>
      <c r="G131" s="258">
        <v>5771.3</v>
      </c>
      <c r="H131" s="254">
        <v>297</v>
      </c>
      <c r="I131" s="254" t="s">
        <v>1322</v>
      </c>
      <c r="J131" s="259"/>
    </row>
    <row r="132" spans="1:10">
      <c r="A132" s="253" t="s">
        <v>16829</v>
      </c>
      <c r="B132" s="254" t="s">
        <v>16830</v>
      </c>
      <c r="C132" s="255" t="s">
        <v>16831</v>
      </c>
      <c r="D132" s="254" t="s">
        <v>413</v>
      </c>
      <c r="E132" s="256">
        <v>40991</v>
      </c>
      <c r="F132" s="257">
        <f t="shared" ref="F132:F195" si="3">E132+31</f>
        <v>41022</v>
      </c>
      <c r="G132" s="258">
        <v>5771.3</v>
      </c>
      <c r="H132" s="254">
        <v>298</v>
      </c>
      <c r="I132" s="254" t="s">
        <v>1331</v>
      </c>
      <c r="J132" s="259"/>
    </row>
    <row r="133" spans="1:10">
      <c r="A133" s="253" t="s">
        <v>16832</v>
      </c>
      <c r="B133" s="254" t="s">
        <v>16833</v>
      </c>
      <c r="C133" s="255" t="s">
        <v>16834</v>
      </c>
      <c r="D133" s="254" t="s">
        <v>2052</v>
      </c>
      <c r="E133" s="256">
        <v>40994</v>
      </c>
      <c r="F133" s="257">
        <f t="shared" si="3"/>
        <v>41025</v>
      </c>
      <c r="G133" s="258">
        <v>5771.3</v>
      </c>
      <c r="H133" s="254">
        <v>320</v>
      </c>
      <c r="I133" s="254" t="s">
        <v>1322</v>
      </c>
      <c r="J133" s="259"/>
    </row>
    <row r="134" spans="1:10">
      <c r="A134" s="253" t="s">
        <v>16835</v>
      </c>
      <c r="B134" s="254" t="s">
        <v>16836</v>
      </c>
      <c r="C134" s="255" t="s">
        <v>16837</v>
      </c>
      <c r="D134" s="254" t="s">
        <v>2045</v>
      </c>
      <c r="E134" s="256">
        <v>40994</v>
      </c>
      <c r="F134" s="257">
        <f t="shared" si="3"/>
        <v>41025</v>
      </c>
      <c r="G134" s="258">
        <v>5771.3</v>
      </c>
      <c r="H134" s="254">
        <v>300</v>
      </c>
      <c r="I134" s="254" t="s">
        <v>1322</v>
      </c>
      <c r="J134" s="259"/>
    </row>
    <row r="135" spans="1:10">
      <c r="A135" s="253" t="s">
        <v>16838</v>
      </c>
      <c r="B135" s="254" t="s">
        <v>631</v>
      </c>
      <c r="C135" s="255" t="s">
        <v>16839</v>
      </c>
      <c r="D135" s="254" t="s">
        <v>2048</v>
      </c>
      <c r="E135" s="256">
        <v>40994</v>
      </c>
      <c r="F135" s="257">
        <f t="shared" si="3"/>
        <v>41025</v>
      </c>
      <c r="G135" s="258">
        <v>5771.3</v>
      </c>
      <c r="H135" s="254">
        <v>301</v>
      </c>
      <c r="I135" s="254" t="s">
        <v>1322</v>
      </c>
      <c r="J135" s="259"/>
    </row>
    <row r="136" spans="1:10">
      <c r="A136" s="253" t="s">
        <v>16840</v>
      </c>
      <c r="B136" s="254" t="s">
        <v>16841</v>
      </c>
      <c r="C136" s="255" t="s">
        <v>16842</v>
      </c>
      <c r="D136" s="254" t="s">
        <v>2053</v>
      </c>
      <c r="E136" s="256">
        <v>40994</v>
      </c>
      <c r="F136" s="257">
        <f t="shared" si="3"/>
        <v>41025</v>
      </c>
      <c r="G136" s="258">
        <v>5771.3</v>
      </c>
      <c r="H136" s="254">
        <v>302</v>
      </c>
      <c r="I136" s="254" t="s">
        <v>1322</v>
      </c>
      <c r="J136" s="259"/>
    </row>
    <row r="137" spans="1:10">
      <c r="A137" s="253" t="s">
        <v>16843</v>
      </c>
      <c r="B137" s="254" t="s">
        <v>1031</v>
      </c>
      <c r="C137" s="255" t="s">
        <v>16844</v>
      </c>
      <c r="D137" s="254" t="s">
        <v>2157</v>
      </c>
      <c r="E137" s="256">
        <v>40996</v>
      </c>
      <c r="F137" s="257">
        <f t="shared" si="3"/>
        <v>41027</v>
      </c>
      <c r="G137" s="258">
        <v>5771.3</v>
      </c>
      <c r="H137" s="254">
        <v>303</v>
      </c>
      <c r="I137" s="254" t="s">
        <v>1555</v>
      </c>
      <c r="J137" s="259"/>
    </row>
    <row r="138" spans="1:10">
      <c r="A138" s="253" t="s">
        <v>16845</v>
      </c>
      <c r="B138" s="254" t="s">
        <v>1012</v>
      </c>
      <c r="C138" s="255" t="s">
        <v>16846</v>
      </c>
      <c r="D138" s="254" t="s">
        <v>2046</v>
      </c>
      <c r="E138" s="256">
        <v>40996</v>
      </c>
      <c r="F138" s="257">
        <f t="shared" si="3"/>
        <v>41027</v>
      </c>
      <c r="G138" s="258">
        <v>5771.3</v>
      </c>
      <c r="H138" s="254">
        <v>304</v>
      </c>
      <c r="I138" s="254" t="s">
        <v>1322</v>
      </c>
      <c r="J138" s="259"/>
    </row>
    <row r="139" spans="1:10">
      <c r="A139" s="253" t="s">
        <v>16847</v>
      </c>
      <c r="B139" s="254" t="s">
        <v>1021</v>
      </c>
      <c r="C139" s="255" t="s">
        <v>16848</v>
      </c>
      <c r="D139" s="254" t="s">
        <v>2160</v>
      </c>
      <c r="E139" s="256">
        <v>40996</v>
      </c>
      <c r="F139" s="257">
        <f t="shared" si="3"/>
        <v>41027</v>
      </c>
      <c r="G139" s="258">
        <v>5771.3</v>
      </c>
      <c r="H139" s="254">
        <v>305</v>
      </c>
      <c r="I139" s="254" t="s">
        <v>1322</v>
      </c>
      <c r="J139" s="259"/>
    </row>
    <row r="140" spans="1:10">
      <c r="A140" s="253" t="s">
        <v>16849</v>
      </c>
      <c r="B140" s="254" t="s">
        <v>16850</v>
      </c>
      <c r="C140" s="255" t="s">
        <v>16851</v>
      </c>
      <c r="D140" s="254" t="s">
        <v>1787</v>
      </c>
      <c r="E140" s="256">
        <v>40996</v>
      </c>
      <c r="F140" s="257">
        <f t="shared" si="3"/>
        <v>41027</v>
      </c>
      <c r="G140" s="258">
        <v>5771.3</v>
      </c>
      <c r="H140" s="254">
        <v>306</v>
      </c>
      <c r="I140" s="254" t="s">
        <v>1322</v>
      </c>
      <c r="J140" s="259"/>
    </row>
    <row r="141" spans="1:10">
      <c r="A141" s="253" t="s">
        <v>16852</v>
      </c>
      <c r="B141" s="254" t="s">
        <v>1041</v>
      </c>
      <c r="C141" s="255" t="s">
        <v>16853</v>
      </c>
      <c r="D141" s="254" t="s">
        <v>2054</v>
      </c>
      <c r="E141" s="256">
        <v>40995</v>
      </c>
      <c r="F141" s="257">
        <f t="shared" si="3"/>
        <v>41026</v>
      </c>
      <c r="G141" s="258">
        <v>5771.3</v>
      </c>
      <c r="H141" s="254">
        <v>307</v>
      </c>
      <c r="I141" s="254" t="s">
        <v>1322</v>
      </c>
      <c r="J141" s="259"/>
    </row>
    <row r="142" spans="1:10">
      <c r="A142" s="253" t="s">
        <v>16854</v>
      </c>
      <c r="B142" s="254" t="s">
        <v>16855</v>
      </c>
      <c r="C142" s="255" t="s">
        <v>16856</v>
      </c>
      <c r="D142" s="254" t="s">
        <v>2164</v>
      </c>
      <c r="E142" s="256">
        <v>40995</v>
      </c>
      <c r="F142" s="257">
        <f t="shared" si="3"/>
        <v>41026</v>
      </c>
      <c r="G142" s="258">
        <v>5771.3</v>
      </c>
      <c r="H142" s="254">
        <v>308</v>
      </c>
      <c r="I142" s="254" t="s">
        <v>1322</v>
      </c>
      <c r="J142" s="259"/>
    </row>
    <row r="143" spans="1:10">
      <c r="A143" s="253" t="s">
        <v>16857</v>
      </c>
      <c r="B143" s="254" t="s">
        <v>16858</v>
      </c>
      <c r="C143" s="255" t="s">
        <v>16859</v>
      </c>
      <c r="D143" s="254" t="s">
        <v>2153</v>
      </c>
      <c r="E143" s="256">
        <v>40995</v>
      </c>
      <c r="F143" s="257">
        <f t="shared" si="3"/>
        <v>41026</v>
      </c>
      <c r="G143" s="258">
        <v>5771.3</v>
      </c>
      <c r="H143" s="254">
        <v>309</v>
      </c>
      <c r="I143" s="254" t="s">
        <v>1322</v>
      </c>
      <c r="J143" s="259"/>
    </row>
    <row r="144" spans="1:10">
      <c r="A144" s="253" t="s">
        <v>16860</v>
      </c>
      <c r="B144" s="254" t="s">
        <v>16861</v>
      </c>
      <c r="C144" s="255" t="s">
        <v>16862</v>
      </c>
      <c r="D144" s="254" t="s">
        <v>2167</v>
      </c>
      <c r="E144" s="256">
        <v>40998</v>
      </c>
      <c r="F144" s="257">
        <f t="shared" si="3"/>
        <v>41029</v>
      </c>
      <c r="G144" s="258">
        <v>5771.3</v>
      </c>
      <c r="H144" s="254">
        <v>310</v>
      </c>
      <c r="I144" s="254" t="s">
        <v>1322</v>
      </c>
      <c r="J144" s="259"/>
    </row>
    <row r="145" spans="1:10">
      <c r="A145" s="253" t="s">
        <v>16863</v>
      </c>
      <c r="B145" s="254" t="s">
        <v>16864</v>
      </c>
      <c r="C145" s="255" t="s">
        <v>16865</v>
      </c>
      <c r="D145" s="254" t="s">
        <v>2156</v>
      </c>
      <c r="E145" s="256">
        <v>40997</v>
      </c>
      <c r="F145" s="257">
        <f t="shared" si="3"/>
        <v>41028</v>
      </c>
      <c r="G145" s="258">
        <v>5771.3</v>
      </c>
      <c r="H145" s="254">
        <v>312</v>
      </c>
      <c r="I145" s="254" t="s">
        <v>1331</v>
      </c>
      <c r="J145" s="259"/>
    </row>
    <row r="146" spans="1:10">
      <c r="A146" s="253" t="s">
        <v>16866</v>
      </c>
      <c r="B146" s="254" t="s">
        <v>328</v>
      </c>
      <c r="C146" s="255" t="s">
        <v>16867</v>
      </c>
      <c r="D146" s="254" t="s">
        <v>425</v>
      </c>
      <c r="E146" s="256">
        <v>40997</v>
      </c>
      <c r="F146" s="257">
        <f t="shared" si="3"/>
        <v>41028</v>
      </c>
      <c r="G146" s="258">
        <v>5771.3</v>
      </c>
      <c r="H146" s="254">
        <v>313</v>
      </c>
      <c r="I146" s="254" t="s">
        <v>1322</v>
      </c>
      <c r="J146" s="259"/>
    </row>
    <row r="147" spans="1:10">
      <c r="A147" s="253" t="s">
        <v>16868</v>
      </c>
      <c r="B147" s="254" t="s">
        <v>721</v>
      </c>
      <c r="C147" s="255" t="s">
        <v>16869</v>
      </c>
      <c r="D147" s="254" t="s">
        <v>2011</v>
      </c>
      <c r="E147" s="256">
        <v>40998</v>
      </c>
      <c r="F147" s="257">
        <f t="shared" si="3"/>
        <v>41029</v>
      </c>
      <c r="G147" s="258">
        <v>5771.3</v>
      </c>
      <c r="H147" s="254">
        <v>314</v>
      </c>
      <c r="I147" s="254" t="s">
        <v>1322</v>
      </c>
      <c r="J147" s="259"/>
    </row>
    <row r="148" spans="1:10">
      <c r="A148" s="253" t="s">
        <v>16870</v>
      </c>
      <c r="B148" s="254" t="s">
        <v>16871</v>
      </c>
      <c r="C148" s="255" t="s">
        <v>16872</v>
      </c>
      <c r="D148" s="254" t="s">
        <v>2051</v>
      </c>
      <c r="E148" s="256">
        <v>41002</v>
      </c>
      <c r="F148" s="257">
        <f t="shared" si="3"/>
        <v>41033</v>
      </c>
      <c r="G148" s="258">
        <v>5771.3</v>
      </c>
      <c r="H148" s="254">
        <v>328</v>
      </c>
      <c r="I148" s="254" t="s">
        <v>1322</v>
      </c>
      <c r="J148" s="259"/>
    </row>
    <row r="149" spans="1:10">
      <c r="A149" s="253" t="s">
        <v>16873</v>
      </c>
      <c r="B149" s="254" t="s">
        <v>16874</v>
      </c>
      <c r="C149" s="255" t="s">
        <v>16875</v>
      </c>
      <c r="D149" s="254" t="s">
        <v>2191</v>
      </c>
      <c r="E149" s="256">
        <v>41002</v>
      </c>
      <c r="F149" s="257">
        <f t="shared" si="3"/>
        <v>41033</v>
      </c>
      <c r="G149" s="258">
        <v>5771.3</v>
      </c>
      <c r="H149" s="254">
        <v>329</v>
      </c>
      <c r="I149" s="254" t="s">
        <v>1322</v>
      </c>
      <c r="J149" s="259"/>
    </row>
    <row r="150" spans="1:10">
      <c r="A150" s="253" t="s">
        <v>16876</v>
      </c>
      <c r="B150" s="254" t="s">
        <v>16877</v>
      </c>
      <c r="C150" s="255" t="s">
        <v>16878</v>
      </c>
      <c r="D150" s="254" t="s">
        <v>2190</v>
      </c>
      <c r="E150" s="256">
        <v>41002</v>
      </c>
      <c r="F150" s="257">
        <f t="shared" si="3"/>
        <v>41033</v>
      </c>
      <c r="G150" s="258">
        <v>5771.3</v>
      </c>
      <c r="H150" s="254">
        <v>330</v>
      </c>
      <c r="I150" s="254" t="s">
        <v>1322</v>
      </c>
      <c r="J150" s="259"/>
    </row>
    <row r="151" spans="1:10">
      <c r="A151" s="253" t="s">
        <v>16879</v>
      </c>
      <c r="B151" s="254" t="s">
        <v>16880</v>
      </c>
      <c r="C151" s="255" t="s">
        <v>16881</v>
      </c>
      <c r="D151" s="254" t="s">
        <v>2186</v>
      </c>
      <c r="E151" s="256">
        <v>41002</v>
      </c>
      <c r="F151" s="257">
        <f t="shared" si="3"/>
        <v>41033</v>
      </c>
      <c r="G151" s="258">
        <v>5771.3</v>
      </c>
      <c r="H151" s="254">
        <v>331</v>
      </c>
      <c r="I151" s="254" t="s">
        <v>1322</v>
      </c>
      <c r="J151" s="259"/>
    </row>
    <row r="152" spans="1:10">
      <c r="A152" s="253" t="s">
        <v>16882</v>
      </c>
      <c r="B152" s="254" t="s">
        <v>16883</v>
      </c>
      <c r="C152" s="255" t="s">
        <v>16884</v>
      </c>
      <c r="D152" s="254" t="s">
        <v>2236</v>
      </c>
      <c r="E152" s="256">
        <v>41002</v>
      </c>
      <c r="F152" s="257">
        <f t="shared" si="3"/>
        <v>41033</v>
      </c>
      <c r="G152" s="258">
        <v>5771.3</v>
      </c>
      <c r="H152" s="254">
        <v>332</v>
      </c>
      <c r="I152" s="254" t="s">
        <v>1322</v>
      </c>
      <c r="J152" s="259"/>
    </row>
    <row r="153" spans="1:10">
      <c r="A153" s="253" t="s">
        <v>16885</v>
      </c>
      <c r="B153" s="254" t="s">
        <v>16886</v>
      </c>
      <c r="C153" s="255" t="s">
        <v>16887</v>
      </c>
      <c r="D153" s="254" t="s">
        <v>2245</v>
      </c>
      <c r="E153" s="256">
        <v>41003</v>
      </c>
      <c r="F153" s="257">
        <f t="shared" si="3"/>
        <v>41034</v>
      </c>
      <c r="G153" s="258">
        <v>5771.3</v>
      </c>
      <c r="H153" s="254">
        <v>333</v>
      </c>
      <c r="I153" s="254" t="s">
        <v>1322</v>
      </c>
      <c r="J153" s="259"/>
    </row>
    <row r="154" spans="1:10">
      <c r="A154" s="253" t="s">
        <v>16888</v>
      </c>
      <c r="B154" s="254" t="s">
        <v>645</v>
      </c>
      <c r="C154" s="255" t="s">
        <v>16889</v>
      </c>
      <c r="D154" s="254" t="s">
        <v>1599</v>
      </c>
      <c r="E154" s="256">
        <v>41010</v>
      </c>
      <c r="F154" s="257">
        <f t="shared" si="3"/>
        <v>41041</v>
      </c>
      <c r="G154" s="258">
        <v>5771.3</v>
      </c>
      <c r="H154" s="254">
        <v>334</v>
      </c>
      <c r="I154" s="254" t="s">
        <v>1331</v>
      </c>
      <c r="J154" s="259"/>
    </row>
    <row r="155" spans="1:10">
      <c r="A155" s="253" t="s">
        <v>16890</v>
      </c>
      <c r="B155" s="254" t="s">
        <v>16891</v>
      </c>
      <c r="C155" s="255" t="s">
        <v>16892</v>
      </c>
      <c r="D155" s="254" t="s">
        <v>2399</v>
      </c>
      <c r="E155" s="256">
        <v>41012</v>
      </c>
      <c r="F155" s="257">
        <f t="shared" si="3"/>
        <v>41043</v>
      </c>
      <c r="G155" s="258">
        <v>5771.3</v>
      </c>
      <c r="H155" s="254">
        <v>335</v>
      </c>
      <c r="I155" s="254" t="s">
        <v>1322</v>
      </c>
      <c r="J155" s="259"/>
    </row>
    <row r="156" spans="1:10">
      <c r="A156" s="253" t="s">
        <v>16893</v>
      </c>
      <c r="B156" s="254" t="s">
        <v>997</v>
      </c>
      <c r="C156" s="255" t="s">
        <v>16894</v>
      </c>
      <c r="D156" s="254" t="s">
        <v>1832</v>
      </c>
      <c r="E156" s="256">
        <v>41010</v>
      </c>
      <c r="F156" s="257">
        <f t="shared" si="3"/>
        <v>41041</v>
      </c>
      <c r="G156" s="258">
        <v>5771.3</v>
      </c>
      <c r="H156" s="254">
        <v>336</v>
      </c>
      <c r="I156" s="254" t="s">
        <v>1322</v>
      </c>
      <c r="J156" s="259"/>
    </row>
    <row r="157" spans="1:10">
      <c r="A157" s="253" t="s">
        <v>16895</v>
      </c>
      <c r="B157" s="254" t="s">
        <v>271</v>
      </c>
      <c r="C157" s="255" t="s">
        <v>16896</v>
      </c>
      <c r="D157" s="254" t="s">
        <v>2403</v>
      </c>
      <c r="E157" s="256">
        <v>41012</v>
      </c>
      <c r="F157" s="257">
        <f t="shared" si="3"/>
        <v>41043</v>
      </c>
      <c r="G157" s="258">
        <v>5771.3</v>
      </c>
      <c r="H157" s="254">
        <v>347</v>
      </c>
      <c r="I157" s="254" t="s">
        <v>1322</v>
      </c>
      <c r="J157" s="259"/>
    </row>
    <row r="158" spans="1:10">
      <c r="A158" s="253" t="s">
        <v>16897</v>
      </c>
      <c r="B158" s="254" t="s">
        <v>271</v>
      </c>
      <c r="C158" s="255" t="s">
        <v>16898</v>
      </c>
      <c r="D158" s="254" t="s">
        <v>2401</v>
      </c>
      <c r="E158" s="256">
        <v>41012</v>
      </c>
      <c r="F158" s="257">
        <f t="shared" si="3"/>
        <v>41043</v>
      </c>
      <c r="G158" s="258">
        <v>5771.3</v>
      </c>
      <c r="H158" s="254">
        <v>347</v>
      </c>
      <c r="I158" s="254" t="s">
        <v>1322</v>
      </c>
      <c r="J158" s="259"/>
    </row>
    <row r="159" spans="1:10">
      <c r="A159" s="253" t="s">
        <v>16899</v>
      </c>
      <c r="B159" s="254" t="s">
        <v>271</v>
      </c>
      <c r="C159" s="255" t="s">
        <v>16900</v>
      </c>
      <c r="D159" s="254" t="s">
        <v>2388</v>
      </c>
      <c r="E159" s="256">
        <v>41011</v>
      </c>
      <c r="F159" s="257">
        <f t="shared" si="3"/>
        <v>41042</v>
      </c>
      <c r="G159" s="258">
        <v>5771.3</v>
      </c>
      <c r="H159" s="254">
        <v>347</v>
      </c>
      <c r="I159" s="254" t="s">
        <v>1322</v>
      </c>
      <c r="J159" s="259"/>
    </row>
    <row r="160" spans="1:10">
      <c r="A160" s="253" t="s">
        <v>16901</v>
      </c>
      <c r="B160" s="254" t="s">
        <v>271</v>
      </c>
      <c r="C160" s="255" t="s">
        <v>16902</v>
      </c>
      <c r="D160" s="254" t="s">
        <v>2405</v>
      </c>
      <c r="E160" s="256">
        <v>41012</v>
      </c>
      <c r="F160" s="257">
        <f t="shared" si="3"/>
        <v>41043</v>
      </c>
      <c r="G160" s="258">
        <v>5771.3</v>
      </c>
      <c r="H160" s="254">
        <v>347</v>
      </c>
      <c r="I160" s="254" t="s">
        <v>1322</v>
      </c>
      <c r="J160" s="259"/>
    </row>
    <row r="161" spans="1:10">
      <c r="A161" s="253" t="s">
        <v>16903</v>
      </c>
      <c r="B161" s="254" t="s">
        <v>16904</v>
      </c>
      <c r="C161" s="255" t="s">
        <v>16905</v>
      </c>
      <c r="D161" s="254" t="s">
        <v>2386</v>
      </c>
      <c r="E161" s="256">
        <v>41010</v>
      </c>
      <c r="F161" s="257">
        <f t="shared" si="3"/>
        <v>41041</v>
      </c>
      <c r="G161" s="258">
        <v>5771.3</v>
      </c>
      <c r="H161" s="254">
        <v>337</v>
      </c>
      <c r="I161" s="254" t="s">
        <v>1322</v>
      </c>
      <c r="J161" s="259"/>
    </row>
    <row r="162" spans="1:10">
      <c r="A162" s="253" t="s">
        <v>16906</v>
      </c>
      <c r="B162" s="254" t="s">
        <v>16907</v>
      </c>
      <c r="C162" s="255" t="s">
        <v>16908</v>
      </c>
      <c r="D162" s="254" t="s">
        <v>2413</v>
      </c>
      <c r="E162" s="256">
        <v>41015</v>
      </c>
      <c r="F162" s="257">
        <f t="shared" si="3"/>
        <v>41046</v>
      </c>
      <c r="G162" s="258">
        <v>5771.3</v>
      </c>
      <c r="H162" s="254">
        <v>338</v>
      </c>
      <c r="I162" s="254" t="s">
        <v>1322</v>
      </c>
      <c r="J162" s="259"/>
    </row>
    <row r="163" spans="1:10">
      <c r="A163" s="253" t="s">
        <v>16909</v>
      </c>
      <c r="B163" s="254" t="s">
        <v>271</v>
      </c>
      <c r="C163" s="255" t="s">
        <v>16910</v>
      </c>
      <c r="D163" s="254" t="s">
        <v>5003</v>
      </c>
      <c r="E163" s="256">
        <v>41015</v>
      </c>
      <c r="F163" s="257">
        <f t="shared" si="3"/>
        <v>41046</v>
      </c>
      <c r="G163" s="258">
        <v>5771.3</v>
      </c>
      <c r="H163" s="254">
        <v>347</v>
      </c>
      <c r="I163" s="254" t="s">
        <v>1322</v>
      </c>
      <c r="J163" s="259"/>
    </row>
    <row r="164" spans="1:10">
      <c r="A164" s="253" t="s">
        <v>16911</v>
      </c>
      <c r="B164" s="254" t="s">
        <v>271</v>
      </c>
      <c r="C164" s="255" t="s">
        <v>16912</v>
      </c>
      <c r="D164" s="254" t="s">
        <v>5002</v>
      </c>
      <c r="E164" s="256">
        <v>41016</v>
      </c>
      <c r="F164" s="257">
        <f t="shared" si="3"/>
        <v>41047</v>
      </c>
      <c r="G164" s="258">
        <v>5771.3</v>
      </c>
      <c r="H164" s="254">
        <v>347</v>
      </c>
      <c r="I164" s="254" t="s">
        <v>1322</v>
      </c>
      <c r="J164" s="259"/>
    </row>
    <row r="165" spans="1:10">
      <c r="A165" s="253" t="s">
        <v>16913</v>
      </c>
      <c r="B165" s="254" t="s">
        <v>271</v>
      </c>
      <c r="C165" s="255" t="s">
        <v>16914</v>
      </c>
      <c r="D165" s="254" t="s">
        <v>2410</v>
      </c>
      <c r="E165" s="256">
        <v>41016</v>
      </c>
      <c r="F165" s="257">
        <f t="shared" si="3"/>
        <v>41047</v>
      </c>
      <c r="G165" s="258">
        <v>5771.3</v>
      </c>
      <c r="H165" s="254">
        <v>347</v>
      </c>
      <c r="I165" s="254" t="s">
        <v>1322</v>
      </c>
      <c r="J165" s="259"/>
    </row>
    <row r="166" spans="1:10">
      <c r="A166" s="253" t="s">
        <v>16915</v>
      </c>
      <c r="B166" s="254" t="s">
        <v>16916</v>
      </c>
      <c r="C166" s="255" t="s">
        <v>16917</v>
      </c>
      <c r="D166" s="254" t="s">
        <v>2407</v>
      </c>
      <c r="E166" s="256">
        <v>41016</v>
      </c>
      <c r="F166" s="257">
        <f t="shared" si="3"/>
        <v>41047</v>
      </c>
      <c r="G166" s="258">
        <v>5771.3</v>
      </c>
      <c r="H166" s="254">
        <v>339</v>
      </c>
      <c r="I166" s="254" t="s">
        <v>1322</v>
      </c>
      <c r="J166" s="259"/>
    </row>
    <row r="167" spans="1:10">
      <c r="A167" s="253" t="s">
        <v>16918</v>
      </c>
      <c r="B167" s="254" t="s">
        <v>16919</v>
      </c>
      <c r="C167" s="255" t="s">
        <v>16920</v>
      </c>
      <c r="D167" s="254" t="s">
        <v>2510</v>
      </c>
      <c r="E167" s="256">
        <v>41018</v>
      </c>
      <c r="F167" s="257">
        <f t="shared" si="3"/>
        <v>41049</v>
      </c>
      <c r="G167" s="258">
        <v>5771.3</v>
      </c>
      <c r="H167" s="254">
        <v>346</v>
      </c>
      <c r="I167" s="254" t="s">
        <v>1322</v>
      </c>
      <c r="J167" s="259"/>
    </row>
    <row r="168" spans="1:10">
      <c r="A168" s="253" t="s">
        <v>16921</v>
      </c>
      <c r="B168" s="254" t="s">
        <v>16919</v>
      </c>
      <c r="C168" s="255" t="s">
        <v>16922</v>
      </c>
      <c r="D168" s="254" t="s">
        <v>2415</v>
      </c>
      <c r="E168" s="256">
        <v>41017</v>
      </c>
      <c r="F168" s="257">
        <f t="shared" si="3"/>
        <v>41048</v>
      </c>
      <c r="G168" s="258">
        <v>5771.3</v>
      </c>
      <c r="H168" s="254">
        <v>346</v>
      </c>
      <c r="I168" s="254" t="s">
        <v>1322</v>
      </c>
      <c r="J168" s="259"/>
    </row>
    <row r="169" spans="1:10">
      <c r="A169" s="253" t="s">
        <v>16923</v>
      </c>
      <c r="B169" s="254" t="s">
        <v>271</v>
      </c>
      <c r="C169" s="255" t="s">
        <v>16924</v>
      </c>
      <c r="D169" s="254" t="s">
        <v>2473</v>
      </c>
      <c r="E169" s="256">
        <v>41018</v>
      </c>
      <c r="F169" s="257">
        <f t="shared" si="3"/>
        <v>41049</v>
      </c>
      <c r="G169" s="258">
        <v>5771.3</v>
      </c>
      <c r="H169" s="254">
        <v>347</v>
      </c>
      <c r="I169" s="254" t="s">
        <v>1322</v>
      </c>
      <c r="J169" s="259"/>
    </row>
    <row r="170" spans="1:10">
      <c r="A170" s="253" t="s">
        <v>16925</v>
      </c>
      <c r="B170" s="254" t="s">
        <v>271</v>
      </c>
      <c r="C170" s="255" t="s">
        <v>16926</v>
      </c>
      <c r="D170" s="254" t="s">
        <v>2409</v>
      </c>
      <c r="E170" s="256">
        <v>41017</v>
      </c>
      <c r="F170" s="257">
        <f t="shared" si="3"/>
        <v>41048</v>
      </c>
      <c r="G170" s="258">
        <v>5771.3</v>
      </c>
      <c r="H170" s="254">
        <v>347</v>
      </c>
      <c r="I170" s="254" t="s">
        <v>1322</v>
      </c>
      <c r="J170" s="259"/>
    </row>
    <row r="171" spans="1:10">
      <c r="A171" s="253" t="s">
        <v>16927</v>
      </c>
      <c r="B171" s="254" t="s">
        <v>271</v>
      </c>
      <c r="C171" s="255" t="s">
        <v>16928</v>
      </c>
      <c r="D171" s="254" t="s">
        <v>2505</v>
      </c>
      <c r="E171" s="256">
        <v>41019</v>
      </c>
      <c r="F171" s="257">
        <f t="shared" si="3"/>
        <v>41050</v>
      </c>
      <c r="G171" s="258">
        <v>5771.3</v>
      </c>
      <c r="H171" s="254">
        <v>347</v>
      </c>
      <c r="I171" s="254" t="s">
        <v>1555</v>
      </c>
      <c r="J171" s="259"/>
    </row>
    <row r="172" spans="1:10">
      <c r="A172" s="253" t="s">
        <v>16929</v>
      </c>
      <c r="B172" s="254" t="s">
        <v>271</v>
      </c>
      <c r="C172" s="255" t="s">
        <v>16930</v>
      </c>
      <c r="D172" s="254" t="s">
        <v>2557</v>
      </c>
      <c r="E172" s="256">
        <v>41019</v>
      </c>
      <c r="F172" s="257">
        <f t="shared" si="3"/>
        <v>41050</v>
      </c>
      <c r="G172" s="258">
        <v>5771.3</v>
      </c>
      <c r="H172" s="254">
        <v>347</v>
      </c>
      <c r="I172" s="254" t="s">
        <v>1322</v>
      </c>
      <c r="J172" s="259"/>
    </row>
    <row r="173" spans="1:10">
      <c r="A173" s="253" t="s">
        <v>16931</v>
      </c>
      <c r="B173" s="254" t="s">
        <v>16932</v>
      </c>
      <c r="C173" s="255" t="s">
        <v>16933</v>
      </c>
      <c r="D173" s="254" t="s">
        <v>2340</v>
      </c>
      <c r="E173" s="256">
        <v>41023</v>
      </c>
      <c r="F173" s="257">
        <f t="shared" si="3"/>
        <v>41054</v>
      </c>
      <c r="G173" s="258">
        <v>5771.3</v>
      </c>
      <c r="H173" s="254">
        <v>340</v>
      </c>
      <c r="I173" s="254" t="s">
        <v>1322</v>
      </c>
      <c r="J173" s="259"/>
    </row>
    <row r="174" spans="1:10">
      <c r="A174" s="253" t="s">
        <v>16934</v>
      </c>
      <c r="B174" s="254" t="s">
        <v>271</v>
      </c>
      <c r="C174" s="255" t="s">
        <v>16935</v>
      </c>
      <c r="D174" s="254" t="s">
        <v>2613</v>
      </c>
      <c r="E174" s="256">
        <v>41023</v>
      </c>
      <c r="F174" s="257">
        <f t="shared" si="3"/>
        <v>41054</v>
      </c>
      <c r="G174" s="258">
        <v>5771.3</v>
      </c>
      <c r="H174" s="254">
        <v>347</v>
      </c>
      <c r="I174" s="254" t="s">
        <v>1322</v>
      </c>
      <c r="J174" s="259"/>
    </row>
    <row r="175" spans="1:10">
      <c r="A175" s="253" t="s">
        <v>16936</v>
      </c>
      <c r="B175" s="254" t="s">
        <v>271</v>
      </c>
      <c r="C175" s="255" t="s">
        <v>16937</v>
      </c>
      <c r="D175" s="254" t="s">
        <v>2476</v>
      </c>
      <c r="E175" s="256">
        <v>41023</v>
      </c>
      <c r="F175" s="257">
        <f t="shared" si="3"/>
        <v>41054</v>
      </c>
      <c r="G175" s="258">
        <v>5771.3</v>
      </c>
      <c r="H175" s="254">
        <v>347</v>
      </c>
      <c r="I175" s="254" t="s">
        <v>1322</v>
      </c>
      <c r="J175" s="259"/>
    </row>
    <row r="176" spans="1:10">
      <c r="A176" s="253" t="s">
        <v>16938</v>
      </c>
      <c r="B176" s="254" t="s">
        <v>271</v>
      </c>
      <c r="C176" s="255" t="s">
        <v>16939</v>
      </c>
      <c r="D176" s="254" t="s">
        <v>2508</v>
      </c>
      <c r="E176" s="256">
        <v>41023</v>
      </c>
      <c r="F176" s="257">
        <f t="shared" si="3"/>
        <v>41054</v>
      </c>
      <c r="G176" s="258">
        <v>5771.3</v>
      </c>
      <c r="H176" s="254">
        <v>347</v>
      </c>
      <c r="I176" s="254" t="s">
        <v>1322</v>
      </c>
      <c r="J176" s="259"/>
    </row>
    <row r="177" spans="1:10">
      <c r="A177" s="253" t="s">
        <v>16940</v>
      </c>
      <c r="B177" s="254" t="s">
        <v>271</v>
      </c>
      <c r="C177" s="255" t="s">
        <v>16941</v>
      </c>
      <c r="D177" s="254" t="s">
        <v>2411</v>
      </c>
      <c r="E177" s="256">
        <v>41023</v>
      </c>
      <c r="F177" s="257">
        <f t="shared" si="3"/>
        <v>41054</v>
      </c>
      <c r="G177" s="258">
        <v>5771.3</v>
      </c>
      <c r="H177" s="254">
        <v>347</v>
      </c>
      <c r="I177" s="254" t="s">
        <v>1322</v>
      </c>
      <c r="J177" s="259"/>
    </row>
    <row r="178" spans="1:10">
      <c r="A178" s="253" t="s">
        <v>16942</v>
      </c>
      <c r="B178" s="254" t="s">
        <v>16943</v>
      </c>
      <c r="C178" s="255" t="s">
        <v>16944</v>
      </c>
      <c r="D178" s="254" t="s">
        <v>2504</v>
      </c>
      <c r="E178" s="256">
        <v>41023</v>
      </c>
      <c r="F178" s="257">
        <f t="shared" si="3"/>
        <v>41054</v>
      </c>
      <c r="G178" s="258">
        <v>5771.3</v>
      </c>
      <c r="H178" s="254">
        <v>341</v>
      </c>
      <c r="I178" s="254" t="s">
        <v>1322</v>
      </c>
      <c r="J178" s="259"/>
    </row>
    <row r="179" spans="1:10">
      <c r="A179" s="253" t="s">
        <v>16945</v>
      </c>
      <c r="B179" s="254" t="s">
        <v>2489</v>
      </c>
      <c r="C179" s="255" t="s">
        <v>16946</v>
      </c>
      <c r="D179" s="254" t="s">
        <v>2618</v>
      </c>
      <c r="E179" s="256">
        <v>41023</v>
      </c>
      <c r="F179" s="257">
        <f t="shared" si="3"/>
        <v>41054</v>
      </c>
      <c r="G179" s="258">
        <v>5771.3</v>
      </c>
      <c r="H179" s="254">
        <v>342</v>
      </c>
      <c r="I179" s="254" t="s">
        <v>1322</v>
      </c>
      <c r="J179" s="259"/>
    </row>
    <row r="180" spans="1:10">
      <c r="A180" s="253" t="s">
        <v>16947</v>
      </c>
      <c r="B180" s="254" t="s">
        <v>16948</v>
      </c>
      <c r="C180" s="255" t="s">
        <v>16949</v>
      </c>
      <c r="D180" s="254" t="s">
        <v>2503</v>
      </c>
      <c r="E180" s="256">
        <v>41024</v>
      </c>
      <c r="F180" s="257">
        <f t="shared" si="3"/>
        <v>41055</v>
      </c>
      <c r="G180" s="258">
        <v>5771.3</v>
      </c>
      <c r="H180" s="254">
        <v>343</v>
      </c>
      <c r="I180" s="254" t="s">
        <v>1322</v>
      </c>
      <c r="J180" s="259"/>
    </row>
    <row r="181" spans="1:10">
      <c r="A181" s="253" t="s">
        <v>16950</v>
      </c>
      <c r="B181" s="254" t="s">
        <v>271</v>
      </c>
      <c r="C181" s="255" t="s">
        <v>16951</v>
      </c>
      <c r="D181" s="254" t="s">
        <v>2509</v>
      </c>
      <c r="E181" s="256">
        <v>41025</v>
      </c>
      <c r="F181" s="257">
        <f t="shared" si="3"/>
        <v>41056</v>
      </c>
      <c r="G181" s="258">
        <v>5771.3</v>
      </c>
      <c r="H181" s="254">
        <v>347</v>
      </c>
      <c r="I181" s="254" t="s">
        <v>1322</v>
      </c>
      <c r="J181" s="259"/>
    </row>
    <row r="182" spans="1:10">
      <c r="A182" s="253" t="s">
        <v>16952</v>
      </c>
      <c r="B182" s="254" t="s">
        <v>16953</v>
      </c>
      <c r="C182" s="255" t="s">
        <v>16954</v>
      </c>
      <c r="D182" s="254" t="s">
        <v>2673</v>
      </c>
      <c r="E182" s="256">
        <v>40935</v>
      </c>
      <c r="F182" s="257">
        <f t="shared" si="3"/>
        <v>40966</v>
      </c>
      <c r="G182" s="258">
        <v>5771.3</v>
      </c>
      <c r="H182" s="254">
        <v>344</v>
      </c>
      <c r="I182" s="254" t="s">
        <v>1322</v>
      </c>
      <c r="J182" s="259"/>
    </row>
    <row r="183" spans="1:10">
      <c r="A183" s="253" t="s">
        <v>16955</v>
      </c>
      <c r="B183" s="254" t="s">
        <v>16956</v>
      </c>
      <c r="C183" s="255" t="s">
        <v>16957</v>
      </c>
      <c r="D183" s="254" t="s">
        <v>2646</v>
      </c>
      <c r="E183" s="256">
        <v>40935</v>
      </c>
      <c r="F183" s="257">
        <f t="shared" si="3"/>
        <v>40966</v>
      </c>
      <c r="G183" s="258">
        <v>5771.3</v>
      </c>
      <c r="H183" s="254">
        <v>345</v>
      </c>
      <c r="I183" s="254" t="s">
        <v>1322</v>
      </c>
      <c r="J183" s="259"/>
    </row>
    <row r="184" spans="1:10">
      <c r="A184" s="253" t="s">
        <v>16958</v>
      </c>
      <c r="B184" s="254" t="s">
        <v>2579</v>
      </c>
      <c r="C184" s="255" t="s">
        <v>16959</v>
      </c>
      <c r="D184" s="254" t="s">
        <v>2648</v>
      </c>
      <c r="E184" s="256">
        <v>41038</v>
      </c>
      <c r="F184" s="257">
        <f t="shared" si="3"/>
        <v>41069</v>
      </c>
      <c r="G184" s="258">
        <v>5771.3</v>
      </c>
      <c r="H184" s="254">
        <v>364</v>
      </c>
      <c r="I184" s="254" t="s">
        <v>1322</v>
      </c>
      <c r="J184" s="259"/>
    </row>
    <row r="185" spans="1:10">
      <c r="A185" s="253" t="s">
        <v>16960</v>
      </c>
      <c r="B185" s="254" t="s">
        <v>2579</v>
      </c>
      <c r="C185" s="255" t="s">
        <v>16961</v>
      </c>
      <c r="D185" s="254" t="s">
        <v>2716</v>
      </c>
      <c r="E185" s="256">
        <v>41039</v>
      </c>
      <c r="F185" s="257">
        <f t="shared" si="3"/>
        <v>41070</v>
      </c>
      <c r="G185" s="258">
        <v>5771.3</v>
      </c>
      <c r="H185" s="254">
        <v>364</v>
      </c>
      <c r="I185" s="254" t="s">
        <v>1322</v>
      </c>
      <c r="J185" s="259"/>
    </row>
    <row r="186" spans="1:10">
      <c r="A186" s="253" t="s">
        <v>16962</v>
      </c>
      <c r="B186" s="254" t="s">
        <v>2579</v>
      </c>
      <c r="C186" s="255" t="s">
        <v>16963</v>
      </c>
      <c r="D186" s="254" t="s">
        <v>2649</v>
      </c>
      <c r="E186" s="256">
        <v>41040</v>
      </c>
      <c r="F186" s="257">
        <f t="shared" si="3"/>
        <v>41071</v>
      </c>
      <c r="G186" s="258">
        <v>5771.3</v>
      </c>
      <c r="H186" s="254">
        <v>364</v>
      </c>
      <c r="I186" s="254" t="s">
        <v>1322</v>
      </c>
      <c r="J186" s="259"/>
    </row>
    <row r="187" spans="1:10">
      <c r="A187" s="253" t="s">
        <v>16964</v>
      </c>
      <c r="B187" s="254" t="s">
        <v>2579</v>
      </c>
      <c r="C187" s="255" t="s">
        <v>16965</v>
      </c>
      <c r="D187" s="254" t="s">
        <v>2715</v>
      </c>
      <c r="E187" s="256">
        <v>41040</v>
      </c>
      <c r="F187" s="257">
        <f t="shared" si="3"/>
        <v>41071</v>
      </c>
      <c r="G187" s="258">
        <v>5771.3</v>
      </c>
      <c r="H187" s="254">
        <v>364</v>
      </c>
      <c r="I187" s="254" t="s">
        <v>1322</v>
      </c>
      <c r="J187" s="259"/>
    </row>
    <row r="188" spans="1:10">
      <c r="A188" s="253" t="s">
        <v>16966</v>
      </c>
      <c r="B188" s="254" t="s">
        <v>2899</v>
      </c>
      <c r="C188" s="255" t="s">
        <v>16967</v>
      </c>
      <c r="D188" s="254" t="s">
        <v>3112</v>
      </c>
      <c r="E188" s="256">
        <v>41054</v>
      </c>
      <c r="F188" s="257">
        <f t="shared" si="3"/>
        <v>41085</v>
      </c>
      <c r="G188" s="258">
        <v>5771.3</v>
      </c>
      <c r="H188" s="254">
        <v>392</v>
      </c>
      <c r="I188" s="254" t="s">
        <v>1322</v>
      </c>
      <c r="J188" s="259"/>
    </row>
    <row r="189" spans="1:10">
      <c r="A189" s="253" t="s">
        <v>16968</v>
      </c>
      <c r="B189" s="254" t="s">
        <v>2899</v>
      </c>
      <c r="C189" s="255" t="s">
        <v>16969</v>
      </c>
      <c r="D189" s="254" t="s">
        <v>3113</v>
      </c>
      <c r="E189" s="256">
        <v>41057</v>
      </c>
      <c r="F189" s="257">
        <f t="shared" si="3"/>
        <v>41088</v>
      </c>
      <c r="G189" s="258">
        <v>5771.3</v>
      </c>
      <c r="H189" s="254">
        <v>392</v>
      </c>
      <c r="I189" s="254" t="s">
        <v>1322</v>
      </c>
      <c r="J189" s="259"/>
    </row>
    <row r="190" spans="1:10">
      <c r="A190" s="253" t="s">
        <v>16970</v>
      </c>
      <c r="B190" s="254" t="s">
        <v>185</v>
      </c>
      <c r="C190" s="255" t="s">
        <v>16971</v>
      </c>
      <c r="D190" s="254" t="s">
        <v>2970</v>
      </c>
      <c r="E190" s="256">
        <v>41046</v>
      </c>
      <c r="F190" s="257">
        <f t="shared" si="3"/>
        <v>41077</v>
      </c>
      <c r="G190" s="258">
        <v>5771.3</v>
      </c>
      <c r="H190" s="254">
        <v>366</v>
      </c>
      <c r="I190" s="254" t="s">
        <v>1322</v>
      </c>
      <c r="J190" s="259"/>
    </row>
    <row r="191" spans="1:10">
      <c r="A191" s="253" t="s">
        <v>16972</v>
      </c>
      <c r="B191" s="254" t="s">
        <v>185</v>
      </c>
      <c r="C191" s="255" t="s">
        <v>16973</v>
      </c>
      <c r="D191" s="254" t="s">
        <v>2972</v>
      </c>
      <c r="E191" s="256">
        <v>41046</v>
      </c>
      <c r="F191" s="257">
        <f t="shared" si="3"/>
        <v>41077</v>
      </c>
      <c r="G191" s="258">
        <v>5771.3</v>
      </c>
      <c r="H191" s="254">
        <v>366</v>
      </c>
      <c r="I191" s="254" t="s">
        <v>1322</v>
      </c>
      <c r="J191" s="259"/>
    </row>
    <row r="192" spans="1:10">
      <c r="A192" s="253" t="s">
        <v>16974</v>
      </c>
      <c r="B192" s="254" t="s">
        <v>2650</v>
      </c>
      <c r="C192" s="255" t="s">
        <v>16975</v>
      </c>
      <c r="D192" s="254" t="s">
        <v>2726</v>
      </c>
      <c r="E192" s="256">
        <v>41038</v>
      </c>
      <c r="F192" s="257">
        <f t="shared" si="3"/>
        <v>41069</v>
      </c>
      <c r="G192" s="258">
        <v>5771.3</v>
      </c>
      <c r="H192" s="254">
        <v>367</v>
      </c>
      <c r="I192" s="254" t="s">
        <v>1322</v>
      </c>
      <c r="J192" s="259"/>
    </row>
    <row r="193" spans="1:10">
      <c r="A193" s="253" t="s">
        <v>16976</v>
      </c>
      <c r="B193" s="254" t="s">
        <v>2650</v>
      </c>
      <c r="C193" s="255" t="s">
        <v>16977</v>
      </c>
      <c r="D193" s="254" t="s">
        <v>2727</v>
      </c>
      <c r="E193" s="256">
        <v>41039</v>
      </c>
      <c r="F193" s="257">
        <f t="shared" si="3"/>
        <v>41070</v>
      </c>
      <c r="G193" s="258">
        <v>5771.3</v>
      </c>
      <c r="H193" s="254">
        <v>367</v>
      </c>
      <c r="I193" s="254" t="s">
        <v>1322</v>
      </c>
      <c r="J193" s="259"/>
    </row>
    <row r="194" spans="1:10">
      <c r="A194" s="253" t="s">
        <v>16978</v>
      </c>
      <c r="B194" s="254" t="s">
        <v>2650</v>
      </c>
      <c r="C194" s="255" t="s">
        <v>16979</v>
      </c>
      <c r="D194" s="254" t="s">
        <v>2729</v>
      </c>
      <c r="E194" s="256">
        <v>41040</v>
      </c>
      <c r="F194" s="257">
        <f t="shared" si="3"/>
        <v>41071</v>
      </c>
      <c r="G194" s="258">
        <v>5771.3</v>
      </c>
      <c r="H194" s="254">
        <v>367</v>
      </c>
      <c r="I194" s="254" t="s">
        <v>1322</v>
      </c>
      <c r="J194" s="259"/>
    </row>
    <row r="195" spans="1:10">
      <c r="A195" s="253" t="s">
        <v>16980</v>
      </c>
      <c r="B195" s="254" t="s">
        <v>2650</v>
      </c>
      <c r="C195" s="255" t="s">
        <v>16981</v>
      </c>
      <c r="D195" s="254" t="s">
        <v>2981</v>
      </c>
      <c r="E195" s="256">
        <v>41051</v>
      </c>
      <c r="F195" s="257">
        <f t="shared" si="3"/>
        <v>41082</v>
      </c>
      <c r="G195" s="258">
        <v>5771.3</v>
      </c>
      <c r="H195" s="254">
        <v>367</v>
      </c>
      <c r="I195" s="254" t="s">
        <v>1322</v>
      </c>
      <c r="J195" s="259"/>
    </row>
    <row r="196" spans="1:10">
      <c r="A196" s="253" t="s">
        <v>16982</v>
      </c>
      <c r="B196" s="254" t="s">
        <v>2657</v>
      </c>
      <c r="C196" s="255" t="s">
        <v>16983</v>
      </c>
      <c r="D196" s="254" t="s">
        <v>2728</v>
      </c>
      <c r="E196" s="256">
        <v>41040</v>
      </c>
      <c r="F196" s="257">
        <f t="shared" ref="F196:F259" si="4">E196+31</f>
        <v>41071</v>
      </c>
      <c r="G196" s="258">
        <v>5771.3</v>
      </c>
      <c r="H196" s="254">
        <v>368</v>
      </c>
      <c r="I196" s="254" t="s">
        <v>1322</v>
      </c>
      <c r="J196" s="259"/>
    </row>
    <row r="197" spans="1:10">
      <c r="A197" s="253" t="s">
        <v>16984</v>
      </c>
      <c r="B197" s="254" t="s">
        <v>2657</v>
      </c>
      <c r="C197" s="255" t="s">
        <v>16985</v>
      </c>
      <c r="D197" s="254" t="s">
        <v>2812</v>
      </c>
      <c r="E197" s="256">
        <v>41043</v>
      </c>
      <c r="F197" s="257">
        <f t="shared" si="4"/>
        <v>41074</v>
      </c>
      <c r="G197" s="258">
        <v>5771.3</v>
      </c>
      <c r="H197" s="254">
        <v>368</v>
      </c>
      <c r="I197" s="254" t="s">
        <v>1322</v>
      </c>
      <c r="J197" s="259"/>
    </row>
    <row r="198" spans="1:10">
      <c r="A198" s="253" t="s">
        <v>16986</v>
      </c>
      <c r="B198" s="254" t="s">
        <v>2662</v>
      </c>
      <c r="C198" s="255" t="s">
        <v>16987</v>
      </c>
      <c r="D198" s="254" t="s">
        <v>2821</v>
      </c>
      <c r="E198" s="256">
        <v>41043</v>
      </c>
      <c r="F198" s="257">
        <f t="shared" si="4"/>
        <v>41074</v>
      </c>
      <c r="G198" s="258">
        <v>5771.3</v>
      </c>
      <c r="H198" s="254">
        <v>369</v>
      </c>
      <c r="I198" s="254" t="s">
        <v>1322</v>
      </c>
      <c r="J198" s="259"/>
    </row>
    <row r="199" spans="1:10">
      <c r="A199" s="253" t="s">
        <v>16988</v>
      </c>
      <c r="B199" s="254" t="s">
        <v>16989</v>
      </c>
      <c r="C199" s="255" t="s">
        <v>16990</v>
      </c>
      <c r="D199" s="254" t="s">
        <v>2672</v>
      </c>
      <c r="E199" s="256">
        <v>41031</v>
      </c>
      <c r="F199" s="257">
        <f t="shared" si="4"/>
        <v>41062</v>
      </c>
      <c r="G199" s="258">
        <v>5771.3</v>
      </c>
      <c r="H199" s="254">
        <v>370</v>
      </c>
      <c r="I199" s="254" t="s">
        <v>1322</v>
      </c>
      <c r="J199" s="259"/>
    </row>
    <row r="200" spans="1:10">
      <c r="A200" s="253" t="s">
        <v>16991</v>
      </c>
      <c r="B200" s="254" t="s">
        <v>2207</v>
      </c>
      <c r="C200" s="255" t="s">
        <v>16992</v>
      </c>
      <c r="D200" s="254" t="s">
        <v>3115</v>
      </c>
      <c r="E200" s="256">
        <v>41057</v>
      </c>
      <c r="F200" s="257">
        <f t="shared" si="4"/>
        <v>41088</v>
      </c>
      <c r="G200" s="258">
        <v>5771.3</v>
      </c>
      <c r="H200" s="254">
        <v>371</v>
      </c>
      <c r="I200" s="254" t="s">
        <v>1322</v>
      </c>
      <c r="J200" s="259"/>
    </row>
    <row r="201" spans="1:10">
      <c r="A201" s="253" t="s">
        <v>16993</v>
      </c>
      <c r="B201" s="254" t="s">
        <v>16994</v>
      </c>
      <c r="C201" s="255" t="s">
        <v>16995</v>
      </c>
      <c r="D201" s="254" t="s">
        <v>2732</v>
      </c>
      <c r="E201" s="256">
        <v>41039</v>
      </c>
      <c r="F201" s="257">
        <f t="shared" si="4"/>
        <v>41070</v>
      </c>
      <c r="G201" s="258">
        <v>5771.3</v>
      </c>
      <c r="H201" s="254">
        <v>372</v>
      </c>
      <c r="I201" s="254" t="s">
        <v>1322</v>
      </c>
      <c r="J201" s="259"/>
    </row>
    <row r="202" spans="1:10">
      <c r="A202" s="253" t="s">
        <v>16996</v>
      </c>
      <c r="B202" s="254" t="s">
        <v>2868</v>
      </c>
      <c r="C202" s="255" t="s">
        <v>16997</v>
      </c>
      <c r="D202" s="254" t="s">
        <v>3227</v>
      </c>
      <c r="E202" s="256">
        <v>41053</v>
      </c>
      <c r="F202" s="257">
        <f t="shared" si="4"/>
        <v>41084</v>
      </c>
      <c r="G202" s="258">
        <v>5771.3</v>
      </c>
      <c r="H202" s="254">
        <v>373</v>
      </c>
      <c r="I202" s="254" t="s">
        <v>1555</v>
      </c>
      <c r="J202" s="259"/>
    </row>
    <row r="203" spans="1:10">
      <c r="A203" s="253" t="s">
        <v>16998</v>
      </c>
      <c r="B203" s="254" t="s">
        <v>2420</v>
      </c>
      <c r="C203" s="255" t="s">
        <v>16999</v>
      </c>
      <c r="D203" s="254" t="s">
        <v>2616</v>
      </c>
      <c r="E203" s="256">
        <v>41036</v>
      </c>
      <c r="F203" s="257">
        <f t="shared" si="4"/>
        <v>41067</v>
      </c>
      <c r="G203" s="258">
        <v>5771.3</v>
      </c>
      <c r="H203" s="254">
        <v>374</v>
      </c>
      <c r="I203" s="254" t="s">
        <v>1322</v>
      </c>
      <c r="J203" s="259"/>
    </row>
    <row r="204" spans="1:10">
      <c r="A204" s="253" t="s">
        <v>17000</v>
      </c>
      <c r="B204" s="254" t="s">
        <v>2626</v>
      </c>
      <c r="C204" s="255" t="s">
        <v>17001</v>
      </c>
      <c r="D204" s="254" t="s">
        <v>2818</v>
      </c>
      <c r="E204" s="256">
        <v>41046</v>
      </c>
      <c r="F204" s="257">
        <f t="shared" si="4"/>
        <v>41077</v>
      </c>
      <c r="G204" s="258">
        <v>5771.3</v>
      </c>
      <c r="H204" s="254">
        <v>375</v>
      </c>
      <c r="I204" s="254" t="s">
        <v>1322</v>
      </c>
      <c r="J204" s="259"/>
    </row>
    <row r="205" spans="1:10">
      <c r="A205" s="253" t="s">
        <v>17002</v>
      </c>
      <c r="B205" s="254" t="s">
        <v>2626</v>
      </c>
      <c r="C205" s="255" t="s">
        <v>17003</v>
      </c>
      <c r="D205" s="254" t="s">
        <v>3621</v>
      </c>
      <c r="E205" s="256">
        <v>41054</v>
      </c>
      <c r="F205" s="257">
        <f t="shared" si="4"/>
        <v>41085</v>
      </c>
      <c r="G205" s="258">
        <v>5771.3</v>
      </c>
      <c r="H205" s="254">
        <v>375</v>
      </c>
      <c r="I205" s="254" t="s">
        <v>1322</v>
      </c>
      <c r="J205" s="259"/>
    </row>
    <row r="206" spans="1:10">
      <c r="A206" s="253" t="s">
        <v>17004</v>
      </c>
      <c r="B206" s="254" t="s">
        <v>2431</v>
      </c>
      <c r="C206" s="255" t="s">
        <v>17005</v>
      </c>
      <c r="D206" s="254" t="s">
        <v>2734</v>
      </c>
      <c r="E206" s="256">
        <v>41033</v>
      </c>
      <c r="F206" s="257">
        <f t="shared" si="4"/>
        <v>41064</v>
      </c>
      <c r="G206" s="258">
        <v>5771.3</v>
      </c>
      <c r="H206" s="254">
        <v>376</v>
      </c>
      <c r="I206" s="254" t="s">
        <v>1322</v>
      </c>
      <c r="J206" s="259"/>
    </row>
    <row r="207" spans="1:10">
      <c r="A207" s="253" t="s">
        <v>17006</v>
      </c>
      <c r="B207" s="254" t="s">
        <v>2435</v>
      </c>
      <c r="C207" s="255" t="s">
        <v>17007</v>
      </c>
      <c r="D207" s="254" t="s">
        <v>2674</v>
      </c>
      <c r="E207" s="256">
        <v>41031</v>
      </c>
      <c r="F207" s="257">
        <f t="shared" si="4"/>
        <v>41062</v>
      </c>
      <c r="G207" s="258">
        <v>5771.3</v>
      </c>
      <c r="H207" s="254">
        <v>377</v>
      </c>
      <c r="I207" s="254" t="s">
        <v>1322</v>
      </c>
      <c r="J207" s="259"/>
    </row>
    <row r="208" spans="1:10">
      <c r="A208" s="253" t="s">
        <v>17008</v>
      </c>
      <c r="B208" s="254" t="s">
        <v>2439</v>
      </c>
      <c r="C208" s="255" t="s">
        <v>17009</v>
      </c>
      <c r="D208" s="254" t="s">
        <v>2617</v>
      </c>
      <c r="E208" s="256">
        <v>41032</v>
      </c>
      <c r="F208" s="257">
        <f t="shared" si="4"/>
        <v>41063</v>
      </c>
      <c r="G208" s="258">
        <v>5771.3</v>
      </c>
      <c r="H208" s="254">
        <v>378</v>
      </c>
      <c r="I208" s="254" t="s">
        <v>1322</v>
      </c>
      <c r="J208" s="259"/>
    </row>
    <row r="209" spans="1:10">
      <c r="A209" s="253" t="s">
        <v>17010</v>
      </c>
      <c r="B209" s="254" t="s">
        <v>2447</v>
      </c>
      <c r="C209" s="255" t="s">
        <v>17011</v>
      </c>
      <c r="D209" s="254" t="s">
        <v>3110</v>
      </c>
      <c r="E209" s="256">
        <v>41054</v>
      </c>
      <c r="F209" s="257">
        <f t="shared" si="4"/>
        <v>41085</v>
      </c>
      <c r="G209" s="258">
        <v>5771.3</v>
      </c>
      <c r="H209" s="254">
        <v>379</v>
      </c>
      <c r="I209" s="254" t="s">
        <v>1322</v>
      </c>
      <c r="J209" s="259"/>
    </row>
    <row r="210" spans="1:10">
      <c r="A210" s="253" t="s">
        <v>17012</v>
      </c>
      <c r="B210" s="254" t="s">
        <v>2485</v>
      </c>
      <c r="C210" s="255" t="s">
        <v>17013</v>
      </c>
      <c r="D210" s="254" t="s">
        <v>2709</v>
      </c>
      <c r="E210" s="256">
        <v>41053</v>
      </c>
      <c r="F210" s="257">
        <f t="shared" si="4"/>
        <v>41084</v>
      </c>
      <c r="G210" s="258">
        <v>5771.3</v>
      </c>
      <c r="H210" s="254">
        <v>380</v>
      </c>
      <c r="I210" s="254" t="s">
        <v>1322</v>
      </c>
      <c r="J210" s="259"/>
    </row>
    <row r="211" spans="1:10">
      <c r="A211" s="253" t="s">
        <v>17014</v>
      </c>
      <c r="B211" s="254" t="s">
        <v>2523</v>
      </c>
      <c r="C211" s="255" t="s">
        <v>17015</v>
      </c>
      <c r="D211" s="254" t="s">
        <v>2723</v>
      </c>
      <c r="E211" s="256">
        <v>41032</v>
      </c>
      <c r="F211" s="257">
        <f t="shared" si="4"/>
        <v>41063</v>
      </c>
      <c r="G211" s="258">
        <v>5771.3</v>
      </c>
      <c r="H211" s="254">
        <v>381</v>
      </c>
      <c r="I211" s="254" t="s">
        <v>1322</v>
      </c>
      <c r="J211" s="259"/>
    </row>
    <row r="212" spans="1:10">
      <c r="A212" s="253" t="s">
        <v>17016</v>
      </c>
      <c r="B212" s="254" t="s">
        <v>2513</v>
      </c>
      <c r="C212" s="255" t="s">
        <v>17017</v>
      </c>
      <c r="D212" s="254" t="s">
        <v>2647</v>
      </c>
      <c r="E212" s="256">
        <v>41032</v>
      </c>
      <c r="F212" s="257">
        <f t="shared" si="4"/>
        <v>41063</v>
      </c>
      <c r="G212" s="258">
        <v>5771.3</v>
      </c>
      <c r="H212" s="254">
        <v>382</v>
      </c>
      <c r="I212" s="254" t="s">
        <v>1322</v>
      </c>
      <c r="J212" s="259"/>
    </row>
    <row r="213" spans="1:10">
      <c r="A213" s="253" t="s">
        <v>17018</v>
      </c>
      <c r="B213" s="254" t="s">
        <v>2530</v>
      </c>
      <c r="C213" s="255" t="s">
        <v>17019</v>
      </c>
      <c r="D213" s="254" t="s">
        <v>2710</v>
      </c>
      <c r="E213" s="256">
        <v>41032</v>
      </c>
      <c r="F213" s="257">
        <f t="shared" si="4"/>
        <v>41063</v>
      </c>
      <c r="G213" s="258">
        <v>5771.3</v>
      </c>
      <c r="H213" s="254">
        <v>383</v>
      </c>
      <c r="I213" s="254" t="s">
        <v>1322</v>
      </c>
      <c r="J213" s="259"/>
    </row>
    <row r="214" spans="1:10">
      <c r="A214" s="253" t="s">
        <v>17020</v>
      </c>
      <c r="B214" s="254" t="s">
        <v>1816</v>
      </c>
      <c r="C214" s="255" t="s">
        <v>17021</v>
      </c>
      <c r="D214" s="254" t="s">
        <v>3111</v>
      </c>
      <c r="E214" s="256">
        <v>41053</v>
      </c>
      <c r="F214" s="257">
        <f t="shared" si="4"/>
        <v>41084</v>
      </c>
      <c r="G214" s="258">
        <v>5771.3</v>
      </c>
      <c r="H214" s="254">
        <v>384</v>
      </c>
      <c r="I214" s="254" t="s">
        <v>1322</v>
      </c>
      <c r="J214" s="259"/>
    </row>
    <row r="215" spans="1:10">
      <c r="A215" s="253" t="s">
        <v>17022</v>
      </c>
      <c r="B215" s="254" t="s">
        <v>2533</v>
      </c>
      <c r="C215" s="255" t="s">
        <v>17023</v>
      </c>
      <c r="D215" s="254" t="s">
        <v>2675</v>
      </c>
      <c r="E215" s="256">
        <v>41031</v>
      </c>
      <c r="F215" s="257">
        <f t="shared" si="4"/>
        <v>41062</v>
      </c>
      <c r="G215" s="258">
        <v>5771.3</v>
      </c>
      <c r="H215" s="254">
        <v>385</v>
      </c>
      <c r="I215" s="254" t="s">
        <v>1322</v>
      </c>
      <c r="J215" s="259"/>
    </row>
    <row r="216" spans="1:10">
      <c r="A216" s="261" t="s">
        <v>17024</v>
      </c>
      <c r="B216" s="262" t="s">
        <v>2575</v>
      </c>
      <c r="C216" s="263" t="s">
        <v>17025</v>
      </c>
      <c r="D216" s="262" t="s">
        <v>2713</v>
      </c>
      <c r="E216" s="264">
        <v>41036</v>
      </c>
      <c r="F216" s="257">
        <f t="shared" si="4"/>
        <v>41067</v>
      </c>
      <c r="G216" s="258">
        <v>5771.3</v>
      </c>
      <c r="H216" s="262">
        <v>386</v>
      </c>
      <c r="I216" s="262" t="s">
        <v>1322</v>
      </c>
      <c r="J216" s="265"/>
    </row>
    <row r="217" spans="1:10">
      <c r="A217" s="261" t="s">
        <v>17026</v>
      </c>
      <c r="B217" s="262" t="s">
        <v>2619</v>
      </c>
      <c r="C217" s="263" t="s">
        <v>17027</v>
      </c>
      <c r="D217" s="262" t="s">
        <v>2746</v>
      </c>
      <c r="E217" s="264">
        <v>41039</v>
      </c>
      <c r="F217" s="257">
        <f t="shared" si="4"/>
        <v>41070</v>
      </c>
      <c r="G217" s="258">
        <v>5771.3</v>
      </c>
      <c r="H217" s="262">
        <v>387</v>
      </c>
      <c r="I217" s="262" t="s">
        <v>1322</v>
      </c>
      <c r="J217" s="265"/>
    </row>
    <row r="218" spans="1:10">
      <c r="A218" s="261" t="s">
        <v>17028</v>
      </c>
      <c r="B218" s="262" t="s">
        <v>2619</v>
      </c>
      <c r="C218" s="263" t="s">
        <v>17029</v>
      </c>
      <c r="D218" s="262" t="s">
        <v>2745</v>
      </c>
      <c r="E218" s="264">
        <v>41040</v>
      </c>
      <c r="F218" s="257">
        <f t="shared" si="4"/>
        <v>41071</v>
      </c>
      <c r="G218" s="258">
        <v>5771.3</v>
      </c>
      <c r="H218" s="262">
        <v>387</v>
      </c>
      <c r="I218" s="262" t="s">
        <v>1322</v>
      </c>
      <c r="J218" s="265"/>
    </row>
    <row r="219" spans="1:10">
      <c r="A219" s="253" t="s">
        <v>17030</v>
      </c>
      <c r="B219" s="254" t="s">
        <v>17031</v>
      </c>
      <c r="C219" s="255" t="s">
        <v>17032</v>
      </c>
      <c r="D219" s="254" t="s">
        <v>2244</v>
      </c>
      <c r="E219" s="256">
        <v>41031</v>
      </c>
      <c r="F219" s="257">
        <f t="shared" si="4"/>
        <v>41062</v>
      </c>
      <c r="G219" s="258">
        <v>5771.3</v>
      </c>
      <c r="H219" s="254">
        <v>388</v>
      </c>
      <c r="I219" s="254" t="s">
        <v>1555</v>
      </c>
      <c r="J219" s="259"/>
    </row>
    <row r="220" spans="1:10">
      <c r="A220" s="261" t="s">
        <v>17033</v>
      </c>
      <c r="B220" s="262" t="s">
        <v>271</v>
      </c>
      <c r="C220" s="263" t="s">
        <v>17034</v>
      </c>
      <c r="D220" s="262" t="s">
        <v>2389</v>
      </c>
      <c r="E220" s="264">
        <v>41032</v>
      </c>
      <c r="F220" s="257">
        <f t="shared" si="4"/>
        <v>41063</v>
      </c>
      <c r="G220" s="258">
        <v>5771.3</v>
      </c>
      <c r="H220" s="262">
        <v>389</v>
      </c>
      <c r="I220" s="262" t="s">
        <v>1322</v>
      </c>
      <c r="J220" s="265"/>
    </row>
    <row r="221" spans="1:10">
      <c r="A221" s="253" t="s">
        <v>17035</v>
      </c>
      <c r="B221" s="254" t="s">
        <v>271</v>
      </c>
      <c r="C221" s="255" t="s">
        <v>17036</v>
      </c>
      <c r="D221" s="254" t="s">
        <v>2412</v>
      </c>
      <c r="E221" s="264">
        <v>41032</v>
      </c>
      <c r="F221" s="257">
        <f t="shared" si="4"/>
        <v>41063</v>
      </c>
      <c r="G221" s="258">
        <v>5771.3</v>
      </c>
      <c r="H221" s="254">
        <v>389</v>
      </c>
      <c r="I221" s="254" t="s">
        <v>1322</v>
      </c>
      <c r="J221" s="259"/>
    </row>
    <row r="222" spans="1:10">
      <c r="A222" s="253" t="s">
        <v>17037</v>
      </c>
      <c r="B222" s="254" t="s">
        <v>271</v>
      </c>
      <c r="C222" s="255" t="s">
        <v>17038</v>
      </c>
      <c r="D222" s="254" t="s">
        <v>2743</v>
      </c>
      <c r="E222" s="264">
        <v>41038</v>
      </c>
      <c r="F222" s="257">
        <f t="shared" si="4"/>
        <v>41069</v>
      </c>
      <c r="G222" s="258">
        <v>5771.3</v>
      </c>
      <c r="H222" s="254">
        <v>389</v>
      </c>
      <c r="I222" s="254" t="s">
        <v>1555</v>
      </c>
      <c r="J222" s="259"/>
    </row>
    <row r="223" spans="1:10">
      <c r="A223" s="253" t="s">
        <v>17039</v>
      </c>
      <c r="B223" s="254" t="s">
        <v>1641</v>
      </c>
      <c r="C223" s="255" t="s">
        <v>17040</v>
      </c>
      <c r="D223" s="254" t="s">
        <v>3244</v>
      </c>
      <c r="E223" s="264">
        <v>41058</v>
      </c>
      <c r="F223" s="257">
        <f t="shared" si="4"/>
        <v>41089</v>
      </c>
      <c r="G223" s="258">
        <v>5771.3</v>
      </c>
      <c r="H223" s="254">
        <v>390</v>
      </c>
      <c r="I223" s="254" t="s">
        <v>1322</v>
      </c>
      <c r="J223" s="259"/>
    </row>
    <row r="224" spans="1:10">
      <c r="A224" s="253" t="s">
        <v>17041</v>
      </c>
      <c r="B224" s="254" t="s">
        <v>2481</v>
      </c>
      <c r="C224" s="255" t="s">
        <v>17042</v>
      </c>
      <c r="D224" s="254" t="s">
        <v>3248</v>
      </c>
      <c r="E224" s="264">
        <v>41059</v>
      </c>
      <c r="F224" s="257">
        <f t="shared" si="4"/>
        <v>41090</v>
      </c>
      <c r="G224" s="258">
        <v>5771.3</v>
      </c>
      <c r="H224" s="254">
        <v>391</v>
      </c>
      <c r="I224" s="254" t="s">
        <v>1322</v>
      </c>
      <c r="J224" s="259"/>
    </row>
    <row r="225" spans="1:10">
      <c r="A225" s="253" t="s">
        <v>17043</v>
      </c>
      <c r="B225" s="254" t="s">
        <v>2899</v>
      </c>
      <c r="C225" s="255" t="s">
        <v>17044</v>
      </c>
      <c r="D225" s="254" t="s">
        <v>3114</v>
      </c>
      <c r="E225" s="264">
        <v>41060</v>
      </c>
      <c r="F225" s="257">
        <f>E225+30</f>
        <v>41090</v>
      </c>
      <c r="G225" s="258">
        <v>5771.3</v>
      </c>
      <c r="H225" s="254">
        <v>402</v>
      </c>
      <c r="I225" s="254" t="s">
        <v>1322</v>
      </c>
      <c r="J225" s="259"/>
    </row>
    <row r="226" spans="1:10">
      <c r="A226" s="253" t="s">
        <v>17045</v>
      </c>
      <c r="B226" s="254" t="s">
        <v>2383</v>
      </c>
      <c r="C226" s="255" t="s">
        <v>17046</v>
      </c>
      <c r="D226" s="254" t="s">
        <v>2738</v>
      </c>
      <c r="E226" s="264">
        <v>41060</v>
      </c>
      <c r="F226" s="257">
        <f>E226+30</f>
        <v>41090</v>
      </c>
      <c r="G226" s="258">
        <v>5771.3</v>
      </c>
      <c r="H226" s="254">
        <v>403</v>
      </c>
      <c r="I226" s="254" t="s">
        <v>1322</v>
      </c>
      <c r="J226" s="259"/>
    </row>
    <row r="227" spans="1:10">
      <c r="A227" s="253" t="s">
        <v>17047</v>
      </c>
      <c r="B227" s="254" t="s">
        <v>2383</v>
      </c>
      <c r="C227" s="255" t="s">
        <v>17048</v>
      </c>
      <c r="D227" s="254" t="s">
        <v>2717</v>
      </c>
      <c r="E227" s="264">
        <v>41064</v>
      </c>
      <c r="F227" s="257">
        <f t="shared" si="4"/>
        <v>41095</v>
      </c>
      <c r="G227" s="258">
        <v>5771.3</v>
      </c>
      <c r="H227" s="254">
        <v>403</v>
      </c>
      <c r="I227" s="254" t="s">
        <v>1322</v>
      </c>
      <c r="J227" s="259"/>
    </row>
    <row r="228" spans="1:10">
      <c r="A228" s="253" t="s">
        <v>17049</v>
      </c>
      <c r="B228" s="254" t="s">
        <v>2383</v>
      </c>
      <c r="C228" s="255" t="s">
        <v>17050</v>
      </c>
      <c r="D228" s="254" t="s">
        <v>2718</v>
      </c>
      <c r="E228" s="264">
        <v>41078</v>
      </c>
      <c r="F228" s="257">
        <f t="shared" si="4"/>
        <v>41109</v>
      </c>
      <c r="G228" s="258">
        <v>5771.3</v>
      </c>
      <c r="H228" s="254">
        <v>403</v>
      </c>
      <c r="I228" s="254" t="s">
        <v>1322</v>
      </c>
      <c r="J228" s="259"/>
    </row>
    <row r="229" spans="1:10">
      <c r="A229" s="253" t="s">
        <v>17051</v>
      </c>
      <c r="B229" s="254" t="s">
        <v>1891</v>
      </c>
      <c r="C229" s="263">
        <v>3450</v>
      </c>
      <c r="D229" s="262" t="s">
        <v>2974</v>
      </c>
      <c r="E229" s="264">
        <v>41082</v>
      </c>
      <c r="F229" s="257">
        <f t="shared" si="4"/>
        <v>41113</v>
      </c>
      <c r="G229" s="266">
        <v>5771.3</v>
      </c>
      <c r="H229" s="254">
        <v>404</v>
      </c>
      <c r="I229" s="262" t="s">
        <v>1322</v>
      </c>
      <c r="J229" s="265"/>
    </row>
    <row r="230" spans="1:10">
      <c r="A230" s="253" t="s">
        <v>17052</v>
      </c>
      <c r="B230" s="254" t="s">
        <v>1891</v>
      </c>
      <c r="C230" s="263" t="s">
        <v>17053</v>
      </c>
      <c r="D230" s="254" t="s">
        <v>3095</v>
      </c>
      <c r="E230" s="264">
        <v>41085</v>
      </c>
      <c r="F230" s="257">
        <f t="shared" si="4"/>
        <v>41116</v>
      </c>
      <c r="G230" s="266">
        <v>5771.3</v>
      </c>
      <c r="H230" s="254">
        <v>404</v>
      </c>
      <c r="I230" s="262" t="s">
        <v>1322</v>
      </c>
      <c r="J230" s="265"/>
    </row>
    <row r="231" spans="1:10">
      <c r="A231" s="253" t="s">
        <v>17054</v>
      </c>
      <c r="B231" s="254" t="s">
        <v>1891</v>
      </c>
      <c r="C231" s="263">
        <v>3443</v>
      </c>
      <c r="D231" s="254" t="s">
        <v>3098</v>
      </c>
      <c r="E231" s="264">
        <v>41087</v>
      </c>
      <c r="F231" s="257">
        <f t="shared" si="4"/>
        <v>41118</v>
      </c>
      <c r="G231" s="266">
        <v>5771.3</v>
      </c>
      <c r="H231" s="254">
        <v>404</v>
      </c>
      <c r="I231" s="262" t="s">
        <v>1322</v>
      </c>
      <c r="J231" s="265"/>
    </row>
    <row r="232" spans="1:10">
      <c r="A232" s="253" t="s">
        <v>17055</v>
      </c>
      <c r="B232" s="254" t="s">
        <v>1891</v>
      </c>
      <c r="C232" s="263">
        <v>3442</v>
      </c>
      <c r="D232" s="254" t="s">
        <v>3099</v>
      </c>
      <c r="E232" s="264">
        <v>41087</v>
      </c>
      <c r="F232" s="257">
        <f t="shared" si="4"/>
        <v>41118</v>
      </c>
      <c r="G232" s="266">
        <v>5771.3</v>
      </c>
      <c r="H232" s="254">
        <v>404</v>
      </c>
      <c r="I232" s="262" t="s">
        <v>1322</v>
      </c>
      <c r="J232" s="265"/>
    </row>
    <row r="233" spans="1:10">
      <c r="A233" s="253" t="s">
        <v>17056</v>
      </c>
      <c r="B233" s="254" t="s">
        <v>187</v>
      </c>
      <c r="C233" s="263" t="s">
        <v>17057</v>
      </c>
      <c r="D233" s="254" t="s">
        <v>3444</v>
      </c>
      <c r="E233" s="264">
        <v>41064</v>
      </c>
      <c r="F233" s="257">
        <f t="shared" si="4"/>
        <v>41095</v>
      </c>
      <c r="G233" s="266">
        <v>5771.3</v>
      </c>
      <c r="H233" s="254">
        <v>405</v>
      </c>
      <c r="I233" s="262" t="s">
        <v>1322</v>
      </c>
      <c r="J233" s="265"/>
    </row>
    <row r="234" spans="1:10">
      <c r="A234" s="253" t="s">
        <v>17058</v>
      </c>
      <c r="B234" s="254" t="s">
        <v>187</v>
      </c>
      <c r="C234" s="263" t="s">
        <v>17059</v>
      </c>
      <c r="D234" s="254" t="s">
        <v>2719</v>
      </c>
      <c r="E234" s="264">
        <v>41066</v>
      </c>
      <c r="F234" s="257">
        <f t="shared" si="4"/>
        <v>41097</v>
      </c>
      <c r="G234" s="266">
        <v>5771.3</v>
      </c>
      <c r="H234" s="254">
        <v>405</v>
      </c>
      <c r="I234" s="262" t="s">
        <v>1322</v>
      </c>
      <c r="J234" s="265"/>
    </row>
    <row r="235" spans="1:10">
      <c r="A235" s="253" t="s">
        <v>17060</v>
      </c>
      <c r="B235" s="254" t="s">
        <v>187</v>
      </c>
      <c r="C235" s="263" t="s">
        <v>17061</v>
      </c>
      <c r="D235" s="254" t="s">
        <v>3907</v>
      </c>
      <c r="E235" s="264">
        <v>41082</v>
      </c>
      <c r="F235" s="257">
        <f t="shared" si="4"/>
        <v>41113</v>
      </c>
      <c r="G235" s="266">
        <v>5771.3</v>
      </c>
      <c r="H235" s="254">
        <v>405</v>
      </c>
      <c r="I235" s="262" t="s">
        <v>1322</v>
      </c>
      <c r="J235" s="265"/>
    </row>
    <row r="236" spans="1:10">
      <c r="A236" s="253" t="s">
        <v>17062</v>
      </c>
      <c r="B236" s="254" t="s">
        <v>2662</v>
      </c>
      <c r="C236" s="263" t="s">
        <v>17063</v>
      </c>
      <c r="D236" s="254" t="s">
        <v>3249</v>
      </c>
      <c r="E236" s="264">
        <v>41060</v>
      </c>
      <c r="F236" s="257">
        <f t="shared" ref="F236:F237" si="5">E236+30</f>
        <v>41090</v>
      </c>
      <c r="G236" s="266">
        <v>5771.3</v>
      </c>
      <c r="H236" s="254">
        <v>406</v>
      </c>
      <c r="I236" s="262" t="s">
        <v>1322</v>
      </c>
      <c r="J236" s="265"/>
    </row>
    <row r="237" spans="1:10">
      <c r="A237" s="253" t="s">
        <v>17064</v>
      </c>
      <c r="B237" s="254" t="s">
        <v>2662</v>
      </c>
      <c r="C237" s="263" t="s">
        <v>17065</v>
      </c>
      <c r="D237" s="254" t="s">
        <v>3237</v>
      </c>
      <c r="E237" s="264">
        <v>41060</v>
      </c>
      <c r="F237" s="257">
        <f t="shared" si="5"/>
        <v>41090</v>
      </c>
      <c r="G237" s="266">
        <v>5771.3</v>
      </c>
      <c r="H237" s="254">
        <v>406</v>
      </c>
      <c r="I237" s="262" t="s">
        <v>1322</v>
      </c>
      <c r="J237" s="265"/>
    </row>
    <row r="238" spans="1:10">
      <c r="A238" s="253" t="s">
        <v>17066</v>
      </c>
      <c r="B238" s="254" t="s">
        <v>2916</v>
      </c>
      <c r="C238" s="263">
        <v>3497</v>
      </c>
      <c r="D238" s="254" t="s">
        <v>4078</v>
      </c>
      <c r="E238" s="264">
        <v>41087</v>
      </c>
      <c r="F238" s="257">
        <f t="shared" si="4"/>
        <v>41118</v>
      </c>
      <c r="G238" s="266">
        <v>5771.3</v>
      </c>
      <c r="H238" s="254">
        <v>407</v>
      </c>
      <c r="I238" s="262" t="s">
        <v>1555</v>
      </c>
      <c r="J238" s="265"/>
    </row>
    <row r="239" spans="1:10">
      <c r="A239" s="253" t="s">
        <v>17067</v>
      </c>
      <c r="B239" s="254" t="s">
        <v>2916</v>
      </c>
      <c r="C239" s="263">
        <v>3498</v>
      </c>
      <c r="D239" s="254" t="s">
        <v>4080</v>
      </c>
      <c r="E239" s="264">
        <v>41087</v>
      </c>
      <c r="F239" s="257">
        <f t="shared" si="4"/>
        <v>41118</v>
      </c>
      <c r="G239" s="266">
        <v>5771.3</v>
      </c>
      <c r="H239" s="254">
        <v>407</v>
      </c>
      <c r="I239" s="262" t="s">
        <v>1555</v>
      </c>
      <c r="J239" s="265"/>
    </row>
    <row r="240" spans="1:10">
      <c r="A240" s="253" t="s">
        <v>17068</v>
      </c>
      <c r="B240" s="254" t="s">
        <v>939</v>
      </c>
      <c r="C240" s="263" t="s">
        <v>17069</v>
      </c>
      <c r="D240" s="254" t="s">
        <v>3620</v>
      </c>
      <c r="E240" s="264">
        <v>41079</v>
      </c>
      <c r="F240" s="257">
        <f t="shared" si="4"/>
        <v>41110</v>
      </c>
      <c r="G240" s="266">
        <v>5771.3</v>
      </c>
      <c r="H240" s="254">
        <v>408</v>
      </c>
      <c r="I240" s="262" t="s">
        <v>1322</v>
      </c>
      <c r="J240" s="265"/>
    </row>
    <row r="241" spans="1:10">
      <c r="A241" s="253" t="s">
        <v>17070</v>
      </c>
      <c r="B241" s="254" t="s">
        <v>203</v>
      </c>
      <c r="C241" s="263">
        <v>3500</v>
      </c>
      <c r="D241" s="254" t="s">
        <v>5009</v>
      </c>
      <c r="E241" s="264">
        <v>41087</v>
      </c>
      <c r="F241" s="257">
        <f t="shared" si="4"/>
        <v>41118</v>
      </c>
      <c r="G241" s="266">
        <v>5771.3</v>
      </c>
      <c r="H241" s="254">
        <v>409</v>
      </c>
      <c r="I241" s="262" t="s">
        <v>1555</v>
      </c>
      <c r="J241" s="265"/>
    </row>
    <row r="242" spans="1:10">
      <c r="A242" s="253" t="s">
        <v>17071</v>
      </c>
      <c r="B242" s="254" t="s">
        <v>203</v>
      </c>
      <c r="C242" s="263">
        <v>3501</v>
      </c>
      <c r="D242" s="254" t="s">
        <v>4077</v>
      </c>
      <c r="E242" s="264">
        <v>41087</v>
      </c>
      <c r="F242" s="257">
        <f t="shared" si="4"/>
        <v>41118</v>
      </c>
      <c r="G242" s="266">
        <v>5771.3</v>
      </c>
      <c r="H242" s="254">
        <v>409</v>
      </c>
      <c r="I242" s="262" t="s">
        <v>1555</v>
      </c>
      <c r="J242" s="265"/>
    </row>
    <row r="243" spans="1:10">
      <c r="A243" s="253" t="s">
        <v>17072</v>
      </c>
      <c r="B243" s="254" t="s">
        <v>203</v>
      </c>
      <c r="C243" s="263">
        <v>3502</v>
      </c>
      <c r="D243" s="254" t="s">
        <v>4172</v>
      </c>
      <c r="E243" s="264">
        <v>41089</v>
      </c>
      <c r="F243" s="257">
        <f t="shared" si="4"/>
        <v>41120</v>
      </c>
      <c r="G243" s="266">
        <v>5771.3</v>
      </c>
      <c r="H243" s="254">
        <v>409</v>
      </c>
      <c r="I243" s="262" t="s">
        <v>1555</v>
      </c>
      <c r="J243" s="265"/>
    </row>
    <row r="244" spans="1:10">
      <c r="A244" s="253" t="s">
        <v>17073</v>
      </c>
      <c r="B244" s="254" t="s">
        <v>2868</v>
      </c>
      <c r="C244" s="263" t="s">
        <v>17074</v>
      </c>
      <c r="D244" s="254" t="s">
        <v>3622</v>
      </c>
      <c r="E244" s="264">
        <v>41079</v>
      </c>
      <c r="F244" s="257">
        <f t="shared" si="4"/>
        <v>41110</v>
      </c>
      <c r="G244" s="266">
        <v>5771.3</v>
      </c>
      <c r="H244" s="254">
        <v>410</v>
      </c>
      <c r="I244" s="262" t="s">
        <v>1555</v>
      </c>
      <c r="J244" s="265"/>
    </row>
    <row r="245" spans="1:10">
      <c r="A245" s="253" t="s">
        <v>17075</v>
      </c>
      <c r="B245" s="254" t="s">
        <v>2868</v>
      </c>
      <c r="C245" s="263" t="s">
        <v>17076</v>
      </c>
      <c r="D245" s="254" t="s">
        <v>3623</v>
      </c>
      <c r="E245" s="264">
        <v>41079</v>
      </c>
      <c r="F245" s="257">
        <f t="shared" si="4"/>
        <v>41110</v>
      </c>
      <c r="G245" s="266">
        <v>5771.3</v>
      </c>
      <c r="H245" s="254">
        <v>410</v>
      </c>
      <c r="I245" s="262" t="s">
        <v>1555</v>
      </c>
      <c r="J245" s="265"/>
    </row>
    <row r="246" spans="1:10">
      <c r="A246" s="253" t="s">
        <v>17077</v>
      </c>
      <c r="B246" s="254" t="s">
        <v>209</v>
      </c>
      <c r="C246" s="263" t="s">
        <v>17078</v>
      </c>
      <c r="D246" s="254" t="s">
        <v>419</v>
      </c>
      <c r="E246" s="264">
        <v>41086</v>
      </c>
      <c r="F246" s="257">
        <f t="shared" si="4"/>
        <v>41117</v>
      </c>
      <c r="G246" s="266">
        <v>5771.3</v>
      </c>
      <c r="H246" s="254">
        <v>411</v>
      </c>
      <c r="I246" s="262" t="s">
        <v>1322</v>
      </c>
      <c r="J246" s="265"/>
    </row>
    <row r="247" spans="1:10">
      <c r="A247" s="253" t="s">
        <v>17079</v>
      </c>
      <c r="B247" s="254" t="s">
        <v>1816</v>
      </c>
      <c r="C247" s="263">
        <v>3512</v>
      </c>
      <c r="D247" s="254" t="s">
        <v>4170</v>
      </c>
      <c r="E247" s="264">
        <v>41089</v>
      </c>
      <c r="F247" s="257">
        <f t="shared" si="4"/>
        <v>41120</v>
      </c>
      <c r="G247" s="266">
        <v>5771.3</v>
      </c>
      <c r="H247" s="254">
        <v>412</v>
      </c>
      <c r="I247" s="262" t="s">
        <v>1555</v>
      </c>
      <c r="J247" s="265"/>
    </row>
    <row r="248" spans="1:10">
      <c r="A248" s="253" t="s">
        <v>17080</v>
      </c>
      <c r="B248" s="254" t="s">
        <v>2747</v>
      </c>
      <c r="C248" s="263">
        <v>3456</v>
      </c>
      <c r="D248" s="254" t="s">
        <v>3102</v>
      </c>
      <c r="E248" s="264">
        <v>41082</v>
      </c>
      <c r="F248" s="257">
        <f t="shared" si="4"/>
        <v>41113</v>
      </c>
      <c r="G248" s="266">
        <v>5771.3</v>
      </c>
      <c r="H248" s="254">
        <v>413</v>
      </c>
      <c r="I248" s="262" t="s">
        <v>1322</v>
      </c>
      <c r="J248" s="265"/>
    </row>
    <row r="249" spans="1:10">
      <c r="A249" s="253" t="s">
        <v>17081</v>
      </c>
      <c r="B249" s="254" t="s">
        <v>2747</v>
      </c>
      <c r="C249" s="263">
        <v>3457</v>
      </c>
      <c r="D249" s="254" t="s">
        <v>3103</v>
      </c>
      <c r="E249" s="264">
        <v>41082</v>
      </c>
      <c r="F249" s="257">
        <f t="shared" si="4"/>
        <v>41113</v>
      </c>
      <c r="G249" s="266">
        <v>5771.3</v>
      </c>
      <c r="H249" s="254">
        <v>413</v>
      </c>
      <c r="I249" s="262" t="s">
        <v>1322</v>
      </c>
      <c r="J249" s="265"/>
    </row>
    <row r="250" spans="1:10">
      <c r="A250" s="253" t="s">
        <v>17082</v>
      </c>
      <c r="B250" s="254" t="s">
        <v>2747</v>
      </c>
      <c r="C250" s="263" t="s">
        <v>17083</v>
      </c>
      <c r="D250" s="254" t="s">
        <v>3980</v>
      </c>
      <c r="E250" s="264">
        <v>41085</v>
      </c>
      <c r="F250" s="257">
        <f t="shared" si="4"/>
        <v>41116</v>
      </c>
      <c r="G250" s="266">
        <v>5771.3</v>
      </c>
      <c r="H250" s="254">
        <v>413</v>
      </c>
      <c r="I250" s="262" t="s">
        <v>1322</v>
      </c>
      <c r="J250" s="265"/>
    </row>
    <row r="251" spans="1:10">
      <c r="A251" s="253" t="s">
        <v>17084</v>
      </c>
      <c r="B251" s="254" t="s">
        <v>1192</v>
      </c>
      <c r="C251" s="263">
        <v>3485</v>
      </c>
      <c r="D251" s="254" t="s">
        <v>4141</v>
      </c>
      <c r="E251" s="264">
        <v>41089</v>
      </c>
      <c r="F251" s="257">
        <f t="shared" si="4"/>
        <v>41120</v>
      </c>
      <c r="G251" s="266">
        <v>5771.3</v>
      </c>
      <c r="H251" s="254">
        <v>414</v>
      </c>
      <c r="I251" s="262" t="s">
        <v>1322</v>
      </c>
      <c r="J251" s="265"/>
    </row>
    <row r="252" spans="1:10">
      <c r="A252" s="253" t="s">
        <v>17085</v>
      </c>
      <c r="B252" s="254" t="s">
        <v>3140</v>
      </c>
      <c r="C252" s="263">
        <v>3555</v>
      </c>
      <c r="D252" s="254" t="s">
        <v>3999</v>
      </c>
      <c r="E252" s="264">
        <v>41086</v>
      </c>
      <c r="F252" s="257">
        <f t="shared" si="4"/>
        <v>41117</v>
      </c>
      <c r="G252" s="266">
        <v>5771.3</v>
      </c>
      <c r="H252" s="254">
        <v>415</v>
      </c>
      <c r="I252" s="262" t="s">
        <v>1322</v>
      </c>
      <c r="J252" s="265"/>
    </row>
    <row r="253" spans="1:10">
      <c r="A253" s="253" t="s">
        <v>17086</v>
      </c>
      <c r="B253" s="254" t="s">
        <v>3137</v>
      </c>
      <c r="C253" s="263" t="s">
        <v>17087</v>
      </c>
      <c r="D253" s="254" t="s">
        <v>4142</v>
      </c>
      <c r="E253" s="264">
        <v>41088</v>
      </c>
      <c r="F253" s="257">
        <f t="shared" si="4"/>
        <v>41119</v>
      </c>
      <c r="G253" s="266">
        <v>5771.3</v>
      </c>
      <c r="H253" s="254">
        <v>416</v>
      </c>
      <c r="I253" s="262" t="s">
        <v>1322</v>
      </c>
      <c r="J253" s="265"/>
    </row>
    <row r="254" spans="1:10">
      <c r="A254" s="253" t="s">
        <v>17088</v>
      </c>
      <c r="B254" s="254" t="s">
        <v>120</v>
      </c>
      <c r="C254" s="263">
        <v>3445</v>
      </c>
      <c r="D254" s="254" t="s">
        <v>3096</v>
      </c>
      <c r="E254" s="264">
        <v>41086</v>
      </c>
      <c r="F254" s="257">
        <f t="shared" si="4"/>
        <v>41117</v>
      </c>
      <c r="G254" s="266">
        <v>5771.3</v>
      </c>
      <c r="H254" s="254">
        <v>417</v>
      </c>
      <c r="I254" s="262" t="s">
        <v>1322</v>
      </c>
      <c r="J254" s="265"/>
    </row>
    <row r="255" spans="1:10">
      <c r="A255" s="253" t="s">
        <v>17089</v>
      </c>
      <c r="B255" s="254" t="s">
        <v>120</v>
      </c>
      <c r="C255" s="263">
        <v>3484</v>
      </c>
      <c r="D255" s="254" t="s">
        <v>3989</v>
      </c>
      <c r="E255" s="264">
        <v>41087</v>
      </c>
      <c r="F255" s="257">
        <f t="shared" si="4"/>
        <v>41118</v>
      </c>
      <c r="G255" s="266">
        <v>5771.3</v>
      </c>
      <c r="H255" s="254">
        <v>417</v>
      </c>
      <c r="I255" s="262" t="s">
        <v>1322</v>
      </c>
      <c r="J255" s="265"/>
    </row>
    <row r="256" spans="1:10">
      <c r="A256" s="253" t="s">
        <v>17090</v>
      </c>
      <c r="B256" s="254" t="s">
        <v>3121</v>
      </c>
      <c r="C256" s="263" t="s">
        <v>17091</v>
      </c>
      <c r="D256" s="254" t="s">
        <v>3449</v>
      </c>
      <c r="E256" s="264">
        <v>41071</v>
      </c>
      <c r="F256" s="257">
        <f t="shared" si="4"/>
        <v>41102</v>
      </c>
      <c r="G256" s="266">
        <v>5771.3</v>
      </c>
      <c r="H256" s="254">
        <v>418</v>
      </c>
      <c r="I256" s="262" t="s">
        <v>1322</v>
      </c>
      <c r="J256" s="265"/>
    </row>
    <row r="257" spans="1:10">
      <c r="A257" s="253" t="s">
        <v>17092</v>
      </c>
      <c r="B257" s="254" t="s">
        <v>3176</v>
      </c>
      <c r="C257" s="263" t="s">
        <v>17093</v>
      </c>
      <c r="D257" s="254" t="s">
        <v>4144</v>
      </c>
      <c r="E257" s="264">
        <v>41088</v>
      </c>
      <c r="F257" s="257">
        <f t="shared" si="4"/>
        <v>41119</v>
      </c>
      <c r="G257" s="266">
        <v>5771.3</v>
      </c>
      <c r="H257" s="254">
        <v>419</v>
      </c>
      <c r="I257" s="262" t="s">
        <v>1322</v>
      </c>
      <c r="J257" s="265"/>
    </row>
    <row r="258" spans="1:10">
      <c r="A258" s="253" t="s">
        <v>17094</v>
      </c>
      <c r="B258" s="254" t="s">
        <v>3184</v>
      </c>
      <c r="C258" s="263" t="s">
        <v>17095</v>
      </c>
      <c r="D258" s="254" t="s">
        <v>3450</v>
      </c>
      <c r="E258" s="264">
        <v>41066</v>
      </c>
      <c r="F258" s="257">
        <f t="shared" si="4"/>
        <v>41097</v>
      </c>
      <c r="G258" s="266">
        <v>5771.3</v>
      </c>
      <c r="H258" s="254">
        <v>420</v>
      </c>
      <c r="I258" s="262" t="s">
        <v>1322</v>
      </c>
      <c r="J258" s="265"/>
    </row>
    <row r="259" spans="1:10">
      <c r="A259" s="253" t="s">
        <v>17096</v>
      </c>
      <c r="B259" s="254" t="s">
        <v>3191</v>
      </c>
      <c r="C259" s="263">
        <v>3573</v>
      </c>
      <c r="D259" s="254" t="s">
        <v>4146</v>
      </c>
      <c r="E259" s="264">
        <v>41089</v>
      </c>
      <c r="F259" s="257">
        <f t="shared" si="4"/>
        <v>41120</v>
      </c>
      <c r="G259" s="266">
        <v>5771.3</v>
      </c>
      <c r="H259" s="254">
        <v>421</v>
      </c>
      <c r="I259" s="262" t="s">
        <v>1322</v>
      </c>
      <c r="J259" s="265"/>
    </row>
    <row r="260" spans="1:10">
      <c r="A260" s="253" t="s">
        <v>17097</v>
      </c>
      <c r="B260" s="254" t="s">
        <v>3000</v>
      </c>
      <c r="C260" s="263" t="s">
        <v>17098</v>
      </c>
      <c r="D260" s="254" t="s">
        <v>3473</v>
      </c>
      <c r="E260" s="264">
        <v>41074</v>
      </c>
      <c r="F260" s="257">
        <f t="shared" ref="F260:F323" si="6">E260+31</f>
        <v>41105</v>
      </c>
      <c r="G260" s="266">
        <v>5771.3</v>
      </c>
      <c r="H260" s="254">
        <v>422</v>
      </c>
      <c r="I260" s="262" t="s">
        <v>1322</v>
      </c>
      <c r="J260" s="265"/>
    </row>
    <row r="261" spans="1:10">
      <c r="A261" s="253" t="s">
        <v>17099</v>
      </c>
      <c r="B261" s="254" t="s">
        <v>3000</v>
      </c>
      <c r="C261" s="263" t="s">
        <v>17100</v>
      </c>
      <c r="D261" s="254" t="s">
        <v>3447</v>
      </c>
      <c r="E261" s="264">
        <v>41074</v>
      </c>
      <c r="F261" s="257">
        <f t="shared" si="6"/>
        <v>41105</v>
      </c>
      <c r="G261" s="266">
        <v>5771.3</v>
      </c>
      <c r="H261" s="254">
        <v>422</v>
      </c>
      <c r="I261" s="262" t="s">
        <v>1322</v>
      </c>
      <c r="J261" s="265"/>
    </row>
    <row r="262" spans="1:10">
      <c r="A262" s="253" t="s">
        <v>17101</v>
      </c>
      <c r="B262" s="254" t="s">
        <v>3000</v>
      </c>
      <c r="C262" s="263" t="s">
        <v>17102</v>
      </c>
      <c r="D262" s="254" t="s">
        <v>3489</v>
      </c>
      <c r="E262" s="264">
        <v>41074</v>
      </c>
      <c r="F262" s="257">
        <f t="shared" si="6"/>
        <v>41105</v>
      </c>
      <c r="G262" s="266">
        <v>5771.3</v>
      </c>
      <c r="H262" s="254">
        <v>422</v>
      </c>
      <c r="I262" s="262" t="s">
        <v>1322</v>
      </c>
      <c r="J262" s="265"/>
    </row>
    <row r="263" spans="1:10">
      <c r="A263" s="253" t="s">
        <v>17103</v>
      </c>
      <c r="B263" s="254" t="s">
        <v>1689</v>
      </c>
      <c r="C263" s="263">
        <v>3467</v>
      </c>
      <c r="D263" s="254" t="s">
        <v>2987</v>
      </c>
      <c r="E263" s="264">
        <v>41082</v>
      </c>
      <c r="F263" s="257">
        <f t="shared" si="6"/>
        <v>41113</v>
      </c>
      <c r="G263" s="266">
        <v>5771.3</v>
      </c>
      <c r="H263" s="254">
        <v>423</v>
      </c>
      <c r="I263" s="262" t="s">
        <v>1322</v>
      </c>
      <c r="J263" s="265"/>
    </row>
    <row r="264" spans="1:10">
      <c r="A264" s="253" t="s">
        <v>17104</v>
      </c>
      <c r="B264" s="254" t="s">
        <v>1689</v>
      </c>
      <c r="C264" s="263">
        <v>3459</v>
      </c>
      <c r="D264" s="254" t="s">
        <v>3101</v>
      </c>
      <c r="E264" s="264">
        <v>41087</v>
      </c>
      <c r="F264" s="257">
        <f t="shared" si="6"/>
        <v>41118</v>
      </c>
      <c r="G264" s="266">
        <v>5771.3</v>
      </c>
      <c r="H264" s="254">
        <v>423</v>
      </c>
      <c r="I264" s="262" t="s">
        <v>1322</v>
      </c>
      <c r="J264" s="265"/>
    </row>
    <row r="265" spans="1:10">
      <c r="A265" s="253" t="s">
        <v>17105</v>
      </c>
      <c r="B265" s="254" t="s">
        <v>1689</v>
      </c>
      <c r="C265" s="263">
        <v>3468</v>
      </c>
      <c r="D265" s="254" t="s">
        <v>2986</v>
      </c>
      <c r="E265" s="264">
        <v>41087</v>
      </c>
      <c r="F265" s="257">
        <f t="shared" si="6"/>
        <v>41118</v>
      </c>
      <c r="G265" s="266">
        <v>5771.3</v>
      </c>
      <c r="H265" s="254">
        <v>423</v>
      </c>
      <c r="I265" s="262" t="s">
        <v>1322</v>
      </c>
      <c r="J265" s="265"/>
    </row>
    <row r="266" spans="1:10">
      <c r="A266" s="253" t="s">
        <v>17106</v>
      </c>
      <c r="B266" s="254" t="s">
        <v>1689</v>
      </c>
      <c r="C266" s="263">
        <v>3464</v>
      </c>
      <c r="D266" s="254" t="s">
        <v>2988</v>
      </c>
      <c r="E266" s="264">
        <v>41087</v>
      </c>
      <c r="F266" s="257">
        <f t="shared" si="6"/>
        <v>41118</v>
      </c>
      <c r="G266" s="266">
        <v>5771.3</v>
      </c>
      <c r="H266" s="254">
        <v>423</v>
      </c>
      <c r="I266" s="262" t="s">
        <v>1322</v>
      </c>
      <c r="J266" s="265"/>
    </row>
    <row r="267" spans="1:10">
      <c r="A267" s="253" t="s">
        <v>17107</v>
      </c>
      <c r="B267" s="254" t="s">
        <v>1689</v>
      </c>
      <c r="C267" s="263">
        <v>3470</v>
      </c>
      <c r="D267" s="254" t="s">
        <v>2985</v>
      </c>
      <c r="E267" s="264">
        <v>41089</v>
      </c>
      <c r="F267" s="257">
        <f t="shared" si="6"/>
        <v>41120</v>
      </c>
      <c r="G267" s="266">
        <v>5771.3</v>
      </c>
      <c r="H267" s="254">
        <v>423</v>
      </c>
      <c r="I267" s="262" t="s">
        <v>1322</v>
      </c>
      <c r="J267" s="265"/>
    </row>
    <row r="268" spans="1:10">
      <c r="A268" s="253" t="s">
        <v>17108</v>
      </c>
      <c r="B268" s="254" t="s">
        <v>1689</v>
      </c>
      <c r="C268" s="263">
        <v>3465</v>
      </c>
      <c r="D268" s="254" t="s">
        <v>3106</v>
      </c>
      <c r="E268" s="264">
        <v>41089</v>
      </c>
      <c r="F268" s="257">
        <f t="shared" si="6"/>
        <v>41120</v>
      </c>
      <c r="G268" s="266">
        <v>5771.3</v>
      </c>
      <c r="H268" s="254">
        <v>423</v>
      </c>
      <c r="I268" s="262" t="s">
        <v>1322</v>
      </c>
      <c r="J268" s="265"/>
    </row>
    <row r="269" spans="1:10">
      <c r="A269" s="253" t="s">
        <v>17109</v>
      </c>
      <c r="B269" s="254" t="s">
        <v>1689</v>
      </c>
      <c r="C269" s="263">
        <v>3466</v>
      </c>
      <c r="D269" s="254" t="s">
        <v>4140</v>
      </c>
      <c r="E269" s="264">
        <v>41089</v>
      </c>
      <c r="F269" s="257">
        <f t="shared" si="6"/>
        <v>41120</v>
      </c>
      <c r="G269" s="266">
        <v>5771.3</v>
      </c>
      <c r="H269" s="254">
        <v>423</v>
      </c>
      <c r="I269" s="262" t="s">
        <v>1322</v>
      </c>
      <c r="J269" s="265"/>
    </row>
    <row r="270" spans="1:10">
      <c r="A270" s="253" t="s">
        <v>17110</v>
      </c>
      <c r="B270" s="254" t="s">
        <v>1954</v>
      </c>
      <c r="C270" s="263">
        <v>3534</v>
      </c>
      <c r="D270" s="254" t="s">
        <v>3992</v>
      </c>
      <c r="E270" s="264">
        <v>41087</v>
      </c>
      <c r="F270" s="257">
        <f t="shared" si="6"/>
        <v>41118</v>
      </c>
      <c r="G270" s="266">
        <v>5771.3</v>
      </c>
      <c r="H270" s="254">
        <v>424</v>
      </c>
      <c r="I270" s="262" t="s">
        <v>1322</v>
      </c>
      <c r="J270" s="265"/>
    </row>
    <row r="271" spans="1:10">
      <c r="A271" s="253" t="s">
        <v>17111</v>
      </c>
      <c r="B271" s="254" t="s">
        <v>3011</v>
      </c>
      <c r="C271" s="263" t="s">
        <v>17112</v>
      </c>
      <c r="D271" s="254" t="s">
        <v>3474</v>
      </c>
      <c r="E271" s="264">
        <v>41075</v>
      </c>
      <c r="F271" s="257">
        <f t="shared" si="6"/>
        <v>41106</v>
      </c>
      <c r="G271" s="266">
        <v>5771.3</v>
      </c>
      <c r="H271" s="254">
        <v>425</v>
      </c>
      <c r="I271" s="262" t="s">
        <v>1322</v>
      </c>
      <c r="J271" s="265"/>
    </row>
    <row r="272" spans="1:10">
      <c r="A272" s="253" t="s">
        <v>17113</v>
      </c>
      <c r="B272" s="254" t="s">
        <v>3007</v>
      </c>
      <c r="C272" s="263">
        <v>3539</v>
      </c>
      <c r="D272" s="254" t="s">
        <v>3990</v>
      </c>
      <c r="E272" s="264">
        <v>41089</v>
      </c>
      <c r="F272" s="257">
        <f t="shared" si="6"/>
        <v>41120</v>
      </c>
      <c r="G272" s="266">
        <v>5771.3</v>
      </c>
      <c r="H272" s="254">
        <v>426</v>
      </c>
      <c r="I272" s="262" t="s">
        <v>1322</v>
      </c>
      <c r="J272" s="265"/>
    </row>
    <row r="273" spans="1:10">
      <c r="A273" s="253" t="s">
        <v>17114</v>
      </c>
      <c r="B273" s="254" t="s">
        <v>2687</v>
      </c>
      <c r="C273" s="263" t="s">
        <v>17115</v>
      </c>
      <c r="D273" s="262" t="s">
        <v>3094</v>
      </c>
      <c r="E273" s="264">
        <v>41060</v>
      </c>
      <c r="F273" s="257">
        <f>E273+30</f>
        <v>41090</v>
      </c>
      <c r="G273" s="266">
        <v>5771.3</v>
      </c>
      <c r="H273" s="262">
        <v>427</v>
      </c>
      <c r="I273" s="262" t="s">
        <v>1322</v>
      </c>
      <c r="J273" s="265"/>
    </row>
    <row r="274" spans="1:10">
      <c r="A274" s="253" t="s">
        <v>17116</v>
      </c>
      <c r="B274" s="254" t="s">
        <v>2687</v>
      </c>
      <c r="C274" s="263" t="s">
        <v>17117</v>
      </c>
      <c r="D274" s="262" t="s">
        <v>2983</v>
      </c>
      <c r="E274" s="264">
        <v>41061</v>
      </c>
      <c r="F274" s="257">
        <f t="shared" si="6"/>
        <v>41092</v>
      </c>
      <c r="G274" s="266">
        <v>5771.3</v>
      </c>
      <c r="H274" s="262">
        <v>427</v>
      </c>
      <c r="I274" s="262" t="s">
        <v>1322</v>
      </c>
      <c r="J274" s="265"/>
    </row>
    <row r="275" spans="1:10">
      <c r="A275" s="253" t="s">
        <v>17118</v>
      </c>
      <c r="B275" s="254" t="s">
        <v>3360</v>
      </c>
      <c r="C275" s="263">
        <v>3591</v>
      </c>
      <c r="D275" s="262" t="s">
        <v>4006</v>
      </c>
      <c r="E275" s="264">
        <v>41087</v>
      </c>
      <c r="F275" s="257">
        <f t="shared" si="6"/>
        <v>41118</v>
      </c>
      <c r="G275" s="266">
        <v>5771.3</v>
      </c>
      <c r="H275" s="262">
        <v>428</v>
      </c>
      <c r="I275" s="262" t="s">
        <v>1322</v>
      </c>
      <c r="J275" s="265"/>
    </row>
    <row r="276" spans="1:10">
      <c r="A276" s="253" t="s">
        <v>17119</v>
      </c>
      <c r="B276" s="254" t="s">
        <v>3356</v>
      </c>
      <c r="C276" s="263">
        <v>3592</v>
      </c>
      <c r="D276" s="262" t="s">
        <v>4081</v>
      </c>
      <c r="E276" s="264">
        <v>41087</v>
      </c>
      <c r="F276" s="257">
        <f t="shared" si="6"/>
        <v>41118</v>
      </c>
      <c r="G276" s="266">
        <v>5771.3</v>
      </c>
      <c r="H276" s="262">
        <v>429</v>
      </c>
      <c r="I276" s="262" t="s">
        <v>1322</v>
      </c>
      <c r="J276" s="265"/>
    </row>
    <row r="277" spans="1:10">
      <c r="A277" s="253" t="s">
        <v>17120</v>
      </c>
      <c r="B277" s="254" t="s">
        <v>1728</v>
      </c>
      <c r="C277" s="263" t="s">
        <v>17121</v>
      </c>
      <c r="D277" s="262" t="s">
        <v>3500</v>
      </c>
      <c r="E277" s="264">
        <v>41078</v>
      </c>
      <c r="F277" s="257">
        <f t="shared" si="6"/>
        <v>41109</v>
      </c>
      <c r="G277" s="266">
        <v>5771.3</v>
      </c>
      <c r="H277" s="262">
        <v>430</v>
      </c>
      <c r="I277" s="262" t="s">
        <v>1322</v>
      </c>
      <c r="J277" s="265"/>
    </row>
    <row r="278" spans="1:10">
      <c r="A278" s="253" t="s">
        <v>17122</v>
      </c>
      <c r="B278" s="254" t="s">
        <v>1728</v>
      </c>
      <c r="C278" s="263" t="s">
        <v>17123</v>
      </c>
      <c r="D278" s="262" t="s">
        <v>3446</v>
      </c>
      <c r="E278" s="264">
        <v>41078</v>
      </c>
      <c r="F278" s="257">
        <f t="shared" si="6"/>
        <v>41109</v>
      </c>
      <c r="G278" s="266">
        <v>5771.3</v>
      </c>
      <c r="H278" s="262">
        <v>430</v>
      </c>
      <c r="I278" s="262" t="s">
        <v>1322</v>
      </c>
      <c r="J278" s="265"/>
    </row>
    <row r="279" spans="1:10">
      <c r="A279" s="253" t="s">
        <v>17124</v>
      </c>
      <c r="B279" s="254" t="s">
        <v>1728</v>
      </c>
      <c r="C279" s="263" t="s">
        <v>17125</v>
      </c>
      <c r="D279" s="262" t="s">
        <v>3501</v>
      </c>
      <c r="E279" s="264">
        <v>41079</v>
      </c>
      <c r="F279" s="257">
        <f t="shared" si="6"/>
        <v>41110</v>
      </c>
      <c r="G279" s="266">
        <v>5771.3</v>
      </c>
      <c r="H279" s="262">
        <v>430</v>
      </c>
      <c r="I279" s="262" t="s">
        <v>1322</v>
      </c>
      <c r="J279" s="265"/>
    </row>
    <row r="280" spans="1:10">
      <c r="A280" s="253" t="s">
        <v>17126</v>
      </c>
      <c r="B280" s="254" t="s">
        <v>1728</v>
      </c>
      <c r="C280" s="263" t="s">
        <v>17127</v>
      </c>
      <c r="D280" s="262" t="s">
        <v>3627</v>
      </c>
      <c r="E280" s="264">
        <v>41080</v>
      </c>
      <c r="F280" s="257">
        <f t="shared" si="6"/>
        <v>41111</v>
      </c>
      <c r="G280" s="266">
        <v>5771.3</v>
      </c>
      <c r="H280" s="262">
        <v>430</v>
      </c>
      <c r="I280" s="262" t="s">
        <v>1322</v>
      </c>
      <c r="J280" s="265"/>
    </row>
    <row r="281" spans="1:10">
      <c r="A281" s="253">
        <v>3735</v>
      </c>
      <c r="B281" s="254" t="s">
        <v>2148</v>
      </c>
      <c r="C281" s="263" t="s">
        <v>17128</v>
      </c>
      <c r="D281" s="262" t="s">
        <v>5036</v>
      </c>
      <c r="E281" s="264">
        <v>41103</v>
      </c>
      <c r="F281" s="257">
        <f t="shared" si="6"/>
        <v>41134</v>
      </c>
      <c r="G281" s="266">
        <v>5771.3</v>
      </c>
      <c r="H281" s="262">
        <v>442</v>
      </c>
      <c r="I281" s="262" t="s">
        <v>1322</v>
      </c>
      <c r="J281" s="265"/>
    </row>
    <row r="282" spans="1:10">
      <c r="A282" s="253">
        <v>3740</v>
      </c>
      <c r="B282" s="254" t="s">
        <v>2148</v>
      </c>
      <c r="C282" s="263" t="s">
        <v>17129</v>
      </c>
      <c r="D282" s="262" t="s">
        <v>4848</v>
      </c>
      <c r="E282" s="264">
        <v>41103</v>
      </c>
      <c r="F282" s="257">
        <f t="shared" si="6"/>
        <v>41134</v>
      </c>
      <c r="G282" s="266">
        <v>5771.3</v>
      </c>
      <c r="H282" s="262">
        <f>H281</f>
        <v>442</v>
      </c>
      <c r="I282" s="262" t="s">
        <v>1322</v>
      </c>
      <c r="J282" s="265"/>
    </row>
    <row r="283" spans="1:10">
      <c r="A283" s="253">
        <v>3738</v>
      </c>
      <c r="B283" s="254" t="s">
        <v>2148</v>
      </c>
      <c r="C283" s="263" t="s">
        <v>17130</v>
      </c>
      <c r="D283" s="262" t="s">
        <v>5039</v>
      </c>
      <c r="E283" s="264">
        <v>41107</v>
      </c>
      <c r="F283" s="257">
        <f t="shared" si="6"/>
        <v>41138</v>
      </c>
      <c r="G283" s="266">
        <v>5771.3</v>
      </c>
      <c r="H283" s="262">
        <f>H281</f>
        <v>442</v>
      </c>
      <c r="I283" s="262" t="s">
        <v>1322</v>
      </c>
      <c r="J283" s="265"/>
    </row>
    <row r="284" spans="1:10">
      <c r="A284" s="253">
        <v>3737</v>
      </c>
      <c r="B284" s="254" t="s">
        <v>2148</v>
      </c>
      <c r="C284" s="263" t="s">
        <v>17131</v>
      </c>
      <c r="D284" s="262" t="s">
        <v>4849</v>
      </c>
      <c r="E284" s="264">
        <v>41107</v>
      </c>
      <c r="F284" s="257">
        <f t="shared" si="6"/>
        <v>41138</v>
      </c>
      <c r="G284" s="266">
        <v>5771.3</v>
      </c>
      <c r="H284" s="262">
        <f>H281</f>
        <v>442</v>
      </c>
      <c r="I284" s="262" t="s">
        <v>1322</v>
      </c>
      <c r="J284" s="265"/>
    </row>
    <row r="285" spans="1:10">
      <c r="A285" s="253">
        <v>3733</v>
      </c>
      <c r="B285" s="254" t="s">
        <v>2148</v>
      </c>
      <c r="C285" s="263" t="s">
        <v>17132</v>
      </c>
      <c r="D285" s="262" t="s">
        <v>4850</v>
      </c>
      <c r="E285" s="264">
        <v>41107</v>
      </c>
      <c r="F285" s="257">
        <f t="shared" si="6"/>
        <v>41138</v>
      </c>
      <c r="G285" s="266">
        <v>5771.3</v>
      </c>
      <c r="H285" s="262">
        <f>H281</f>
        <v>442</v>
      </c>
      <c r="I285" s="262" t="s">
        <v>1322</v>
      </c>
      <c r="J285" s="265"/>
    </row>
    <row r="286" spans="1:10">
      <c r="A286" s="253">
        <v>3741</v>
      </c>
      <c r="B286" s="254" t="s">
        <v>2148</v>
      </c>
      <c r="C286" s="263">
        <v>3741</v>
      </c>
      <c r="D286" s="262" t="s">
        <v>5043</v>
      </c>
      <c r="E286" s="264">
        <v>41115</v>
      </c>
      <c r="F286" s="257">
        <f t="shared" si="6"/>
        <v>41146</v>
      </c>
      <c r="G286" s="266">
        <v>5771.3</v>
      </c>
      <c r="H286" s="262">
        <f>H281</f>
        <v>442</v>
      </c>
      <c r="I286" s="262" t="s">
        <v>1322</v>
      </c>
      <c r="J286" s="265"/>
    </row>
    <row r="287" spans="1:10">
      <c r="A287" s="253">
        <v>3625</v>
      </c>
      <c r="B287" s="254" t="s">
        <v>3251</v>
      </c>
      <c r="C287" s="263">
        <v>3625</v>
      </c>
      <c r="D287" s="262" t="s">
        <v>4665</v>
      </c>
      <c r="E287" s="264">
        <v>41094</v>
      </c>
      <c r="F287" s="257">
        <f t="shared" si="6"/>
        <v>41125</v>
      </c>
      <c r="G287" s="266">
        <v>5771.3</v>
      </c>
      <c r="H287" s="262">
        <v>443</v>
      </c>
      <c r="I287" s="262" t="s">
        <v>1322</v>
      </c>
      <c r="J287" s="265"/>
    </row>
    <row r="288" spans="1:10">
      <c r="A288" s="253">
        <v>3619</v>
      </c>
      <c r="B288" s="254" t="s">
        <v>3251</v>
      </c>
      <c r="C288" s="263">
        <v>3619</v>
      </c>
      <c r="D288" s="262" t="s">
        <v>4176</v>
      </c>
      <c r="E288" s="264">
        <v>41094</v>
      </c>
      <c r="F288" s="257">
        <f t="shared" si="6"/>
        <v>41125</v>
      </c>
      <c r="G288" s="266">
        <v>5771.3</v>
      </c>
      <c r="H288" s="262">
        <f>H287</f>
        <v>443</v>
      </c>
      <c r="I288" s="262" t="s">
        <v>1322</v>
      </c>
      <c r="J288" s="265"/>
    </row>
    <row r="289" spans="1:10">
      <c r="A289" s="253">
        <v>3630</v>
      </c>
      <c r="B289" s="254" t="s">
        <v>3251</v>
      </c>
      <c r="C289" s="263">
        <v>3630</v>
      </c>
      <c r="D289" s="262" t="s">
        <v>4175</v>
      </c>
      <c r="E289" s="264">
        <v>41095</v>
      </c>
      <c r="F289" s="257">
        <f t="shared" si="6"/>
        <v>41126</v>
      </c>
      <c r="G289" s="266">
        <v>5771.3</v>
      </c>
      <c r="H289" s="262">
        <f t="shared" ref="H289:H302" si="7">H288</f>
        <v>443</v>
      </c>
      <c r="I289" s="262" t="s">
        <v>1322</v>
      </c>
      <c r="J289" s="265"/>
    </row>
    <row r="290" spans="1:10">
      <c r="A290" s="253">
        <v>3612</v>
      </c>
      <c r="B290" s="254" t="s">
        <v>3251</v>
      </c>
      <c r="C290" s="262" t="s">
        <v>17133</v>
      </c>
      <c r="D290" s="262" t="s">
        <v>4692</v>
      </c>
      <c r="E290" s="264">
        <v>41099</v>
      </c>
      <c r="F290" s="257">
        <f t="shared" si="6"/>
        <v>41130</v>
      </c>
      <c r="G290" s="266">
        <v>5771.3</v>
      </c>
      <c r="H290" s="262">
        <f t="shared" si="7"/>
        <v>443</v>
      </c>
      <c r="I290" s="262" t="s">
        <v>1322</v>
      </c>
      <c r="J290" s="265"/>
    </row>
    <row r="291" spans="1:10">
      <c r="A291" s="253">
        <v>3614</v>
      </c>
      <c r="B291" s="254" t="s">
        <v>3251</v>
      </c>
      <c r="C291" s="262">
        <v>3614</v>
      </c>
      <c r="D291" s="262" t="s">
        <v>5016</v>
      </c>
      <c r="E291" s="264">
        <v>41102</v>
      </c>
      <c r="F291" s="257">
        <f t="shared" si="6"/>
        <v>41133</v>
      </c>
      <c r="G291" s="266">
        <v>5771.3</v>
      </c>
      <c r="H291" s="262">
        <f t="shared" si="7"/>
        <v>443</v>
      </c>
      <c r="I291" s="262" t="s">
        <v>1322</v>
      </c>
      <c r="J291" s="265"/>
    </row>
    <row r="292" spans="1:10">
      <c r="A292" s="253">
        <v>3627</v>
      </c>
      <c r="B292" s="254" t="s">
        <v>3251</v>
      </c>
      <c r="C292" s="263" t="s">
        <v>17134</v>
      </c>
      <c r="D292" s="262" t="s">
        <v>5010</v>
      </c>
      <c r="E292" s="264">
        <v>41107</v>
      </c>
      <c r="F292" s="257">
        <f t="shared" si="6"/>
        <v>41138</v>
      </c>
      <c r="G292" s="266">
        <v>5771.3</v>
      </c>
      <c r="H292" s="262">
        <f t="shared" si="7"/>
        <v>443</v>
      </c>
      <c r="I292" s="262" t="s">
        <v>1322</v>
      </c>
      <c r="J292" s="265"/>
    </row>
    <row r="293" spans="1:10">
      <c r="A293" s="253">
        <v>3632</v>
      </c>
      <c r="B293" s="254" t="s">
        <v>3251</v>
      </c>
      <c r="C293" s="263" t="s">
        <v>17135</v>
      </c>
      <c r="D293" s="262" t="s">
        <v>5167</v>
      </c>
      <c r="E293" s="264">
        <v>41108</v>
      </c>
      <c r="F293" s="257">
        <f t="shared" si="6"/>
        <v>41139</v>
      </c>
      <c r="G293" s="266">
        <v>5771.3</v>
      </c>
      <c r="H293" s="262">
        <f t="shared" si="7"/>
        <v>443</v>
      </c>
      <c r="I293" s="262" t="s">
        <v>1322</v>
      </c>
      <c r="J293" s="265"/>
    </row>
    <row r="294" spans="1:10">
      <c r="A294" s="253">
        <v>3633</v>
      </c>
      <c r="B294" s="254" t="s">
        <v>3251</v>
      </c>
      <c r="C294" s="263">
        <v>3633</v>
      </c>
      <c r="D294" s="262" t="s">
        <v>5169</v>
      </c>
      <c r="E294" s="264">
        <v>41109</v>
      </c>
      <c r="F294" s="257">
        <f t="shared" si="6"/>
        <v>41140</v>
      </c>
      <c r="G294" s="266">
        <v>5771.3</v>
      </c>
      <c r="H294" s="262">
        <f t="shared" si="7"/>
        <v>443</v>
      </c>
      <c r="I294" s="262" t="s">
        <v>1322</v>
      </c>
      <c r="J294" s="265"/>
    </row>
    <row r="295" spans="1:10">
      <c r="A295" s="253">
        <v>3634</v>
      </c>
      <c r="B295" s="254" t="s">
        <v>3251</v>
      </c>
      <c r="C295" s="263" t="s">
        <v>17136</v>
      </c>
      <c r="D295" s="262" t="s">
        <v>5170</v>
      </c>
      <c r="E295" s="264">
        <v>41110</v>
      </c>
      <c r="F295" s="257">
        <f t="shared" si="6"/>
        <v>41141</v>
      </c>
      <c r="G295" s="266">
        <v>5771.3</v>
      </c>
      <c r="H295" s="262">
        <f t="shared" si="7"/>
        <v>443</v>
      </c>
      <c r="I295" s="262" t="s">
        <v>1322</v>
      </c>
      <c r="J295" s="265"/>
    </row>
    <row r="296" spans="1:10">
      <c r="A296" s="253">
        <v>3631</v>
      </c>
      <c r="B296" s="254" t="s">
        <v>3251</v>
      </c>
      <c r="C296" s="263">
        <v>3631</v>
      </c>
      <c r="D296" s="262" t="s">
        <v>5172</v>
      </c>
      <c r="E296" s="264">
        <v>41110</v>
      </c>
      <c r="F296" s="257">
        <f t="shared" si="6"/>
        <v>41141</v>
      </c>
      <c r="G296" s="266">
        <v>5771.3</v>
      </c>
      <c r="H296" s="262">
        <f t="shared" si="7"/>
        <v>443</v>
      </c>
      <c r="I296" s="262" t="s">
        <v>1322</v>
      </c>
      <c r="J296" s="265"/>
    </row>
    <row r="297" spans="1:10">
      <c r="A297" s="253">
        <v>3620</v>
      </c>
      <c r="B297" s="254" t="s">
        <v>3251</v>
      </c>
      <c r="C297" s="263">
        <v>3620</v>
      </c>
      <c r="D297" s="262" t="s">
        <v>5242</v>
      </c>
      <c r="E297" s="264">
        <v>41114</v>
      </c>
      <c r="F297" s="257">
        <f t="shared" si="6"/>
        <v>41145</v>
      </c>
      <c r="G297" s="266">
        <v>5771.3</v>
      </c>
      <c r="H297" s="262">
        <f t="shared" si="7"/>
        <v>443</v>
      </c>
      <c r="I297" s="262" t="s">
        <v>1322</v>
      </c>
      <c r="J297" s="265"/>
    </row>
    <row r="298" spans="1:10">
      <c r="A298" s="253">
        <v>3635</v>
      </c>
      <c r="B298" s="254" t="s">
        <v>3251</v>
      </c>
      <c r="C298" s="263">
        <v>3635</v>
      </c>
      <c r="D298" s="262" t="s">
        <v>5171</v>
      </c>
      <c r="E298" s="264">
        <v>41114</v>
      </c>
      <c r="F298" s="257">
        <f t="shared" si="6"/>
        <v>41145</v>
      </c>
      <c r="G298" s="266">
        <v>5771.3</v>
      </c>
      <c r="H298" s="262">
        <f t="shared" si="7"/>
        <v>443</v>
      </c>
      <c r="I298" s="262" t="s">
        <v>1322</v>
      </c>
      <c r="J298" s="265"/>
    </row>
    <row r="299" spans="1:10">
      <c r="A299" s="253">
        <v>3622</v>
      </c>
      <c r="B299" s="254" t="s">
        <v>3251</v>
      </c>
      <c r="C299" s="263">
        <v>3622</v>
      </c>
      <c r="D299" s="262" t="s">
        <v>4685</v>
      </c>
      <c r="E299" s="264">
        <v>41114</v>
      </c>
      <c r="F299" s="257">
        <f t="shared" si="6"/>
        <v>41145</v>
      </c>
      <c r="G299" s="266">
        <v>5771.3</v>
      </c>
      <c r="H299" s="262">
        <f t="shared" si="7"/>
        <v>443</v>
      </c>
      <c r="I299" s="262" t="s">
        <v>1322</v>
      </c>
      <c r="J299" s="265"/>
    </row>
    <row r="300" spans="1:10">
      <c r="A300" s="253">
        <v>3623</v>
      </c>
      <c r="B300" s="254" t="s">
        <v>3251</v>
      </c>
      <c r="C300" s="263">
        <v>3623</v>
      </c>
      <c r="D300" s="262" t="s">
        <v>5173</v>
      </c>
      <c r="E300" s="264">
        <v>41114</v>
      </c>
      <c r="F300" s="257">
        <f t="shared" si="6"/>
        <v>41145</v>
      </c>
      <c r="G300" s="266">
        <v>5771.3</v>
      </c>
      <c r="H300" s="262">
        <f t="shared" si="7"/>
        <v>443</v>
      </c>
      <c r="I300" s="262" t="s">
        <v>1322</v>
      </c>
      <c r="J300" s="265"/>
    </row>
    <row r="301" spans="1:10">
      <c r="A301" s="253">
        <v>3621</v>
      </c>
      <c r="B301" s="254" t="s">
        <v>3251</v>
      </c>
      <c r="C301" s="263">
        <v>3621</v>
      </c>
      <c r="D301" s="262" t="s">
        <v>5247</v>
      </c>
      <c r="E301" s="264">
        <v>41115</v>
      </c>
      <c r="F301" s="257">
        <f t="shared" si="6"/>
        <v>41146</v>
      </c>
      <c r="G301" s="266">
        <v>5771.3</v>
      </c>
      <c r="H301" s="262">
        <f t="shared" si="7"/>
        <v>443</v>
      </c>
      <c r="I301" s="262" t="s">
        <v>1322</v>
      </c>
      <c r="J301" s="265"/>
    </row>
    <row r="302" spans="1:10">
      <c r="A302" s="253">
        <v>3611</v>
      </c>
      <c r="B302" s="254" t="s">
        <v>3251</v>
      </c>
      <c r="C302" s="263">
        <v>3611</v>
      </c>
      <c r="D302" s="262" t="s">
        <v>5176</v>
      </c>
      <c r="E302" s="264">
        <v>41117</v>
      </c>
      <c r="F302" s="257">
        <f t="shared" si="6"/>
        <v>41148</v>
      </c>
      <c r="G302" s="266">
        <v>5771.3</v>
      </c>
      <c r="H302" s="262">
        <f t="shared" si="7"/>
        <v>443</v>
      </c>
      <c r="I302" s="262" t="s">
        <v>1322</v>
      </c>
      <c r="J302" s="265"/>
    </row>
    <row r="303" spans="1:10">
      <c r="A303" s="253" t="s">
        <v>1001</v>
      </c>
      <c r="B303" s="254" t="s">
        <v>1002</v>
      </c>
      <c r="C303" s="263" t="s">
        <v>17137</v>
      </c>
      <c r="D303" s="262" t="s">
        <v>2044</v>
      </c>
      <c r="E303" s="264">
        <v>41110</v>
      </c>
      <c r="F303" s="257">
        <f t="shared" si="6"/>
        <v>41141</v>
      </c>
      <c r="G303" s="266">
        <v>5771.3</v>
      </c>
      <c r="H303" s="262">
        <v>444</v>
      </c>
      <c r="I303" s="262" t="s">
        <v>1322</v>
      </c>
      <c r="J303" s="265"/>
    </row>
    <row r="304" spans="1:10">
      <c r="A304" s="253">
        <v>3744</v>
      </c>
      <c r="B304" s="254" t="s">
        <v>178</v>
      </c>
      <c r="C304" s="263">
        <v>3744</v>
      </c>
      <c r="D304" s="262" t="s">
        <v>5400</v>
      </c>
      <c r="E304" s="264">
        <v>41117</v>
      </c>
      <c r="F304" s="257">
        <f t="shared" si="6"/>
        <v>41148</v>
      </c>
      <c r="G304" s="266">
        <v>5771.3</v>
      </c>
      <c r="H304" s="262">
        <v>445</v>
      </c>
      <c r="I304" s="262" t="s">
        <v>1322</v>
      </c>
      <c r="J304" s="265"/>
    </row>
    <row r="305" spans="1:10">
      <c r="A305" s="253">
        <v>3867</v>
      </c>
      <c r="B305" s="254" t="s">
        <v>2601</v>
      </c>
      <c r="C305" s="262">
        <v>3867</v>
      </c>
      <c r="D305" s="262" t="s">
        <v>4808</v>
      </c>
      <c r="E305" s="264">
        <v>41096</v>
      </c>
      <c r="F305" s="257">
        <f t="shared" si="6"/>
        <v>41127</v>
      </c>
      <c r="G305" s="266">
        <v>5771.3</v>
      </c>
      <c r="H305" s="262">
        <v>446</v>
      </c>
      <c r="I305" s="262" t="s">
        <v>1555</v>
      </c>
      <c r="J305" s="265"/>
    </row>
    <row r="306" spans="1:10">
      <c r="A306" s="253">
        <v>3951</v>
      </c>
      <c r="B306" s="254" t="s">
        <v>2601</v>
      </c>
      <c r="C306" s="263">
        <v>3951</v>
      </c>
      <c r="D306" s="262" t="s">
        <v>5343</v>
      </c>
      <c r="E306" s="264">
        <v>41114</v>
      </c>
      <c r="F306" s="257">
        <f t="shared" si="6"/>
        <v>41145</v>
      </c>
      <c r="G306" s="266">
        <v>5771.3</v>
      </c>
      <c r="H306" s="262">
        <f>H305</f>
        <v>446</v>
      </c>
      <c r="I306" s="262" t="s">
        <v>1555</v>
      </c>
      <c r="J306" s="265"/>
    </row>
    <row r="307" spans="1:10">
      <c r="A307" s="253">
        <v>3786</v>
      </c>
      <c r="B307" s="254" t="s">
        <v>4016</v>
      </c>
      <c r="C307" s="263">
        <v>3786</v>
      </c>
      <c r="D307" s="262" t="s">
        <v>5262</v>
      </c>
      <c r="E307" s="264">
        <v>41110</v>
      </c>
      <c r="F307" s="257">
        <f t="shared" si="6"/>
        <v>41141</v>
      </c>
      <c r="G307" s="266">
        <v>5771.3</v>
      </c>
      <c r="H307" s="262">
        <v>447</v>
      </c>
      <c r="I307" s="262" t="s">
        <v>1555</v>
      </c>
      <c r="J307" s="265"/>
    </row>
    <row r="308" spans="1:10">
      <c r="A308" s="253">
        <v>3793</v>
      </c>
      <c r="B308" s="254" t="s">
        <v>4016</v>
      </c>
      <c r="C308" s="263">
        <v>3793</v>
      </c>
      <c r="D308" s="262" t="s">
        <v>5334</v>
      </c>
      <c r="E308" s="264">
        <v>41114</v>
      </c>
      <c r="F308" s="257">
        <f t="shared" si="6"/>
        <v>41145</v>
      </c>
      <c r="G308" s="266">
        <v>5771.3</v>
      </c>
      <c r="H308" s="262">
        <f>H307</f>
        <v>447</v>
      </c>
      <c r="I308" s="262" t="s">
        <v>1555</v>
      </c>
      <c r="J308" s="265"/>
    </row>
    <row r="309" spans="1:10">
      <c r="A309" s="253">
        <v>3794</v>
      </c>
      <c r="B309" s="254" t="s">
        <v>4016</v>
      </c>
      <c r="C309" s="263">
        <v>3794</v>
      </c>
      <c r="D309" s="262" t="s">
        <v>5335</v>
      </c>
      <c r="E309" s="264">
        <v>41115</v>
      </c>
      <c r="F309" s="257">
        <f t="shared" si="6"/>
        <v>41146</v>
      </c>
      <c r="G309" s="266">
        <v>5771.3</v>
      </c>
      <c r="H309" s="262">
        <f t="shared" ref="H309:H316" si="8">H308</f>
        <v>447</v>
      </c>
      <c r="I309" s="262" t="s">
        <v>1555</v>
      </c>
      <c r="J309" s="265"/>
    </row>
    <row r="310" spans="1:10">
      <c r="A310" s="253">
        <v>3791</v>
      </c>
      <c r="B310" s="254" t="s">
        <v>4016</v>
      </c>
      <c r="C310" s="263">
        <v>3791</v>
      </c>
      <c r="D310" s="262" t="s">
        <v>5358</v>
      </c>
      <c r="E310" s="264">
        <v>41116</v>
      </c>
      <c r="F310" s="257">
        <f t="shared" si="6"/>
        <v>41147</v>
      </c>
      <c r="G310" s="266">
        <v>5771.3</v>
      </c>
      <c r="H310" s="262">
        <f t="shared" si="8"/>
        <v>447</v>
      </c>
      <c r="I310" s="262" t="s">
        <v>1555</v>
      </c>
      <c r="J310" s="265"/>
    </row>
    <row r="311" spans="1:10">
      <c r="A311" s="253">
        <v>3792</v>
      </c>
      <c r="B311" s="254" t="s">
        <v>4016</v>
      </c>
      <c r="C311" s="263">
        <v>3792</v>
      </c>
      <c r="D311" s="262" t="s">
        <v>5360</v>
      </c>
      <c r="E311" s="264">
        <v>41116</v>
      </c>
      <c r="F311" s="257">
        <f t="shared" si="6"/>
        <v>41147</v>
      </c>
      <c r="G311" s="266">
        <v>5771.3</v>
      </c>
      <c r="H311" s="262">
        <f t="shared" si="8"/>
        <v>447</v>
      </c>
      <c r="I311" s="262" t="s">
        <v>1555</v>
      </c>
      <c r="J311" s="265"/>
    </row>
    <row r="312" spans="1:10">
      <c r="A312" s="253">
        <v>3790</v>
      </c>
      <c r="B312" s="254" t="s">
        <v>4016</v>
      </c>
      <c r="C312" s="263">
        <v>3790</v>
      </c>
      <c r="D312" s="262" t="s">
        <v>5336</v>
      </c>
      <c r="E312" s="264">
        <v>41116</v>
      </c>
      <c r="F312" s="257">
        <f t="shared" si="6"/>
        <v>41147</v>
      </c>
      <c r="G312" s="266">
        <v>5771.3</v>
      </c>
      <c r="H312" s="262">
        <f t="shared" si="8"/>
        <v>447</v>
      </c>
      <c r="I312" s="262" t="s">
        <v>1555</v>
      </c>
      <c r="J312" s="265"/>
    </row>
    <row r="313" spans="1:10">
      <c r="A313" s="253">
        <v>3789</v>
      </c>
      <c r="B313" s="254" t="s">
        <v>4016</v>
      </c>
      <c r="C313" s="263">
        <v>3789</v>
      </c>
      <c r="D313" s="262" t="s">
        <v>5450</v>
      </c>
      <c r="E313" s="264">
        <v>41117</v>
      </c>
      <c r="F313" s="257">
        <f t="shared" si="6"/>
        <v>41148</v>
      </c>
      <c r="G313" s="266">
        <v>5771.3</v>
      </c>
      <c r="H313" s="262">
        <f t="shared" si="8"/>
        <v>447</v>
      </c>
      <c r="I313" s="262" t="s">
        <v>1555</v>
      </c>
      <c r="J313" s="265"/>
    </row>
    <row r="314" spans="1:10">
      <c r="A314" s="253">
        <v>3798</v>
      </c>
      <c r="B314" s="254" t="s">
        <v>4016</v>
      </c>
      <c r="C314" s="263">
        <v>3798</v>
      </c>
      <c r="D314" s="262" t="s">
        <v>5452</v>
      </c>
      <c r="E314" s="264">
        <v>41117</v>
      </c>
      <c r="F314" s="257">
        <f t="shared" si="6"/>
        <v>41148</v>
      </c>
      <c r="G314" s="266">
        <v>5771.3</v>
      </c>
      <c r="H314" s="262">
        <f t="shared" si="8"/>
        <v>447</v>
      </c>
      <c r="I314" s="262" t="s">
        <v>1555</v>
      </c>
      <c r="J314" s="265"/>
    </row>
    <row r="315" spans="1:10">
      <c r="A315" s="253">
        <v>3796</v>
      </c>
      <c r="B315" s="254" t="s">
        <v>4016</v>
      </c>
      <c r="C315" s="263">
        <v>3796</v>
      </c>
      <c r="D315" s="262" t="s">
        <v>5454</v>
      </c>
      <c r="E315" s="264">
        <v>41117</v>
      </c>
      <c r="F315" s="257">
        <f t="shared" si="6"/>
        <v>41148</v>
      </c>
      <c r="G315" s="266">
        <v>5771.3</v>
      </c>
      <c r="H315" s="262">
        <f t="shared" si="8"/>
        <v>447</v>
      </c>
      <c r="I315" s="262" t="s">
        <v>1555</v>
      </c>
      <c r="J315" s="265"/>
    </row>
    <row r="316" spans="1:10">
      <c r="A316" s="253">
        <v>3800</v>
      </c>
      <c r="B316" s="254" t="s">
        <v>4016</v>
      </c>
      <c r="C316" s="262">
        <v>3800</v>
      </c>
      <c r="D316" s="262" t="s">
        <v>5359</v>
      </c>
      <c r="E316" s="264">
        <v>41120</v>
      </c>
      <c r="F316" s="257">
        <f t="shared" si="6"/>
        <v>41151</v>
      </c>
      <c r="G316" s="266">
        <v>5771.3</v>
      </c>
      <c r="H316" s="262">
        <f t="shared" si="8"/>
        <v>447</v>
      </c>
      <c r="I316" s="262" t="s">
        <v>1555</v>
      </c>
      <c r="J316" s="265"/>
    </row>
    <row r="317" spans="1:10">
      <c r="A317" s="253">
        <v>3913</v>
      </c>
      <c r="B317" s="254" t="s">
        <v>5060</v>
      </c>
      <c r="C317" s="263">
        <v>3913</v>
      </c>
      <c r="D317" s="262" t="s">
        <v>5340</v>
      </c>
      <c r="E317" s="264">
        <v>41115</v>
      </c>
      <c r="F317" s="257">
        <f t="shared" si="6"/>
        <v>41146</v>
      </c>
      <c r="G317" s="266">
        <v>5771.3</v>
      </c>
      <c r="H317" s="262">
        <v>448</v>
      </c>
      <c r="I317" s="262" t="s">
        <v>1322</v>
      </c>
      <c r="J317" s="265"/>
    </row>
    <row r="318" spans="1:10">
      <c r="A318" s="253">
        <v>3915</v>
      </c>
      <c r="B318" s="254" t="s">
        <v>5060</v>
      </c>
      <c r="C318" s="263">
        <v>3915</v>
      </c>
      <c r="D318" s="262" t="s">
        <v>5341</v>
      </c>
      <c r="E318" s="264">
        <v>41115</v>
      </c>
      <c r="F318" s="257">
        <f t="shared" si="6"/>
        <v>41146</v>
      </c>
      <c r="G318" s="266">
        <v>5771.3</v>
      </c>
      <c r="H318" s="262">
        <f>H317</f>
        <v>448</v>
      </c>
      <c r="I318" s="262" t="s">
        <v>1322</v>
      </c>
      <c r="J318" s="265"/>
    </row>
    <row r="319" spans="1:10">
      <c r="A319" s="253">
        <v>3914</v>
      </c>
      <c r="B319" s="254" t="s">
        <v>5060</v>
      </c>
      <c r="C319" s="263">
        <v>3914</v>
      </c>
      <c r="D319" s="262" t="s">
        <v>5410</v>
      </c>
      <c r="E319" s="264">
        <v>41116</v>
      </c>
      <c r="F319" s="257">
        <f t="shared" si="6"/>
        <v>41147</v>
      </c>
      <c r="G319" s="266">
        <v>5771.3</v>
      </c>
      <c r="H319" s="262">
        <f t="shared" ref="H319:H320" si="9">H318</f>
        <v>448</v>
      </c>
      <c r="I319" s="262" t="s">
        <v>1322</v>
      </c>
      <c r="J319" s="265"/>
    </row>
    <row r="320" spans="1:10">
      <c r="A320" s="253">
        <v>3908</v>
      </c>
      <c r="B320" s="254" t="s">
        <v>5060</v>
      </c>
      <c r="C320" s="262">
        <v>3908</v>
      </c>
      <c r="D320" s="262" t="s">
        <v>5338</v>
      </c>
      <c r="E320" s="264">
        <v>41120</v>
      </c>
      <c r="F320" s="257">
        <f t="shared" si="6"/>
        <v>41151</v>
      </c>
      <c r="G320" s="266">
        <v>5771.3</v>
      </c>
      <c r="H320" s="262">
        <f t="shared" si="9"/>
        <v>448</v>
      </c>
      <c r="I320" s="262" t="s">
        <v>1322</v>
      </c>
      <c r="J320" s="265"/>
    </row>
    <row r="321" spans="1:10">
      <c r="A321" s="253">
        <v>3444</v>
      </c>
      <c r="B321" s="254" t="s">
        <v>1891</v>
      </c>
      <c r="C321" s="263">
        <v>3444</v>
      </c>
      <c r="D321" s="262" t="s">
        <v>3097</v>
      </c>
      <c r="E321" s="264">
        <v>41095</v>
      </c>
      <c r="F321" s="257">
        <f t="shared" si="6"/>
        <v>41126</v>
      </c>
      <c r="G321" s="266">
        <v>5771.3</v>
      </c>
      <c r="H321" s="262">
        <v>449</v>
      </c>
      <c r="I321" s="262" t="s">
        <v>1322</v>
      </c>
      <c r="J321" s="265"/>
    </row>
    <row r="322" spans="1:10">
      <c r="A322" s="253">
        <v>3922</v>
      </c>
      <c r="B322" s="254" t="s">
        <v>5054</v>
      </c>
      <c r="C322" s="262">
        <v>3922</v>
      </c>
      <c r="D322" s="262" t="s">
        <v>5650</v>
      </c>
      <c r="E322" s="264">
        <v>41120</v>
      </c>
      <c r="F322" s="257">
        <f t="shared" si="6"/>
        <v>41151</v>
      </c>
      <c r="G322" s="266">
        <v>5771.3</v>
      </c>
      <c r="H322" s="262">
        <v>450</v>
      </c>
      <c r="I322" s="262" t="s">
        <v>1322</v>
      </c>
      <c r="J322" s="265"/>
    </row>
    <row r="323" spans="1:10">
      <c r="A323" s="253">
        <v>3745</v>
      </c>
      <c r="B323" s="254" t="s">
        <v>4007</v>
      </c>
      <c r="C323" s="263">
        <v>3745</v>
      </c>
      <c r="D323" s="262" t="s">
        <v>5353</v>
      </c>
      <c r="E323" s="264">
        <v>41116</v>
      </c>
      <c r="F323" s="257">
        <f t="shared" si="6"/>
        <v>41147</v>
      </c>
      <c r="G323" s="266">
        <v>5771.3</v>
      </c>
      <c r="H323" s="262">
        <v>451</v>
      </c>
      <c r="I323" s="262" t="s">
        <v>1322</v>
      </c>
      <c r="J323" s="265"/>
    </row>
    <row r="324" spans="1:10">
      <c r="A324" s="253" t="s">
        <v>1025</v>
      </c>
      <c r="B324" s="254" t="s">
        <v>1026</v>
      </c>
      <c r="C324" s="263" t="s">
        <v>17138</v>
      </c>
      <c r="D324" s="262" t="s">
        <v>5385</v>
      </c>
      <c r="E324" s="264">
        <v>41117</v>
      </c>
      <c r="F324" s="257">
        <f t="shared" ref="F324:F387" si="10">E324+31</f>
        <v>41148</v>
      </c>
      <c r="G324" s="266">
        <v>5771.3</v>
      </c>
      <c r="H324" s="262">
        <v>452</v>
      </c>
      <c r="I324" s="262" t="s">
        <v>1322</v>
      </c>
      <c r="J324" s="265"/>
    </row>
    <row r="325" spans="1:10">
      <c r="A325" s="253" t="s">
        <v>2055</v>
      </c>
      <c r="B325" s="254" t="s">
        <v>2069</v>
      </c>
      <c r="C325" s="263" t="s">
        <v>17139</v>
      </c>
      <c r="D325" s="262" t="s">
        <v>4510</v>
      </c>
      <c r="E325" s="264">
        <v>41106</v>
      </c>
      <c r="F325" s="257">
        <f t="shared" si="10"/>
        <v>41137</v>
      </c>
      <c r="G325" s="266">
        <v>5771.3</v>
      </c>
      <c r="H325" s="262">
        <v>453</v>
      </c>
      <c r="I325" s="262" t="s">
        <v>1322</v>
      </c>
      <c r="J325" s="265"/>
    </row>
    <row r="326" spans="1:10">
      <c r="A326" s="253" t="s">
        <v>912</v>
      </c>
      <c r="B326" s="254" t="s">
        <v>930</v>
      </c>
      <c r="C326" s="263" t="s">
        <v>17140</v>
      </c>
      <c r="D326" s="262" t="s">
        <v>5346</v>
      </c>
      <c r="E326" s="264">
        <v>41116</v>
      </c>
      <c r="F326" s="257">
        <f t="shared" si="10"/>
        <v>41147</v>
      </c>
      <c r="G326" s="266">
        <v>5771.3</v>
      </c>
      <c r="H326" s="262">
        <v>454</v>
      </c>
      <c r="I326" s="262" t="s">
        <v>1322</v>
      </c>
      <c r="J326" s="265"/>
    </row>
    <row r="327" spans="1:10">
      <c r="A327" s="253" t="s">
        <v>2176</v>
      </c>
      <c r="B327" s="254" t="s">
        <v>2177</v>
      </c>
      <c r="C327" s="263" t="s">
        <v>17141</v>
      </c>
      <c r="D327" s="262" t="s">
        <v>5317</v>
      </c>
      <c r="E327" s="264">
        <v>41120</v>
      </c>
      <c r="F327" s="257">
        <f t="shared" si="10"/>
        <v>41151</v>
      </c>
      <c r="G327" s="266">
        <v>5771.3</v>
      </c>
      <c r="H327" s="262">
        <v>455</v>
      </c>
      <c r="I327" s="262" t="s">
        <v>1322</v>
      </c>
      <c r="J327" s="265"/>
    </row>
    <row r="328" spans="1:10">
      <c r="A328" s="253">
        <v>3499</v>
      </c>
      <c r="B328" s="254" t="s">
        <v>934</v>
      </c>
      <c r="C328" s="262">
        <v>3499</v>
      </c>
      <c r="D328" s="262" t="s">
        <v>4624</v>
      </c>
      <c r="E328" s="264">
        <v>41096</v>
      </c>
      <c r="F328" s="257">
        <f t="shared" si="10"/>
        <v>41127</v>
      </c>
      <c r="G328" s="266">
        <v>5771.3</v>
      </c>
      <c r="H328" s="262">
        <v>456</v>
      </c>
      <c r="I328" s="262" t="s">
        <v>1555</v>
      </c>
      <c r="J328" s="265"/>
    </row>
    <row r="329" spans="1:10">
      <c r="A329" s="253" t="s">
        <v>908</v>
      </c>
      <c r="B329" s="254" t="s">
        <v>927</v>
      </c>
      <c r="C329" s="263" t="s">
        <v>17142</v>
      </c>
      <c r="D329" s="262" t="s">
        <v>5312</v>
      </c>
      <c r="E329" s="264">
        <v>41116</v>
      </c>
      <c r="F329" s="257">
        <f t="shared" si="10"/>
        <v>41147</v>
      </c>
      <c r="G329" s="266">
        <v>5771.3</v>
      </c>
      <c r="H329" s="262">
        <v>457</v>
      </c>
      <c r="I329" s="262" t="s">
        <v>1322</v>
      </c>
      <c r="J329" s="265"/>
    </row>
    <row r="330" spans="1:10">
      <c r="A330" s="253" t="s">
        <v>17143</v>
      </c>
      <c r="B330" s="254" t="s">
        <v>1046</v>
      </c>
      <c r="C330" s="263" t="s">
        <v>17144</v>
      </c>
      <c r="D330" s="262" t="s">
        <v>4229</v>
      </c>
      <c r="E330" s="264">
        <v>41094</v>
      </c>
      <c r="F330" s="257">
        <f t="shared" si="10"/>
        <v>41125</v>
      </c>
      <c r="G330" s="266">
        <v>5771.3</v>
      </c>
      <c r="H330" s="262">
        <v>458</v>
      </c>
      <c r="I330" s="262" t="s">
        <v>1322</v>
      </c>
      <c r="J330" s="265"/>
    </row>
    <row r="331" spans="1:10">
      <c r="A331" s="253" t="s">
        <v>913</v>
      </c>
      <c r="B331" s="254" t="s">
        <v>931</v>
      </c>
      <c r="C331" s="263" t="s">
        <v>17145</v>
      </c>
      <c r="D331" s="262" t="s">
        <v>5160</v>
      </c>
      <c r="E331" s="264">
        <v>41108</v>
      </c>
      <c r="F331" s="257">
        <f t="shared" si="10"/>
        <v>41139</v>
      </c>
      <c r="G331" s="266">
        <v>5771.3</v>
      </c>
      <c r="H331" s="262">
        <v>459</v>
      </c>
      <c r="I331" s="262" t="s">
        <v>1322</v>
      </c>
      <c r="J331" s="265"/>
    </row>
    <row r="332" spans="1:10">
      <c r="A332" s="253" t="s">
        <v>1172</v>
      </c>
      <c r="B332" s="254" t="s">
        <v>1099</v>
      </c>
      <c r="C332" s="263" t="s">
        <v>17146</v>
      </c>
      <c r="D332" s="262" t="s">
        <v>5387</v>
      </c>
      <c r="E332" s="264">
        <v>41120</v>
      </c>
      <c r="F332" s="257">
        <f t="shared" si="10"/>
        <v>41151</v>
      </c>
      <c r="G332" s="266">
        <v>5771.3</v>
      </c>
      <c r="H332" s="262">
        <v>460</v>
      </c>
      <c r="I332" s="262" t="s">
        <v>1322</v>
      </c>
      <c r="J332" s="265"/>
    </row>
    <row r="333" spans="1:10">
      <c r="A333" s="253">
        <v>3756</v>
      </c>
      <c r="B333" s="254" t="s">
        <v>3525</v>
      </c>
      <c r="C333" s="262">
        <v>3756</v>
      </c>
      <c r="D333" s="262" t="s">
        <v>5630</v>
      </c>
      <c r="E333" s="264">
        <v>41120</v>
      </c>
      <c r="F333" s="257">
        <f t="shared" si="10"/>
        <v>41151</v>
      </c>
      <c r="G333" s="266">
        <v>5771.3</v>
      </c>
      <c r="H333" s="262">
        <v>461</v>
      </c>
      <c r="I333" s="262" t="s">
        <v>1322</v>
      </c>
      <c r="J333" s="265"/>
    </row>
    <row r="334" spans="1:10">
      <c r="A334" s="253">
        <v>3652</v>
      </c>
      <c r="B334" s="254" t="s">
        <v>2431</v>
      </c>
      <c r="C334" s="262">
        <v>3652</v>
      </c>
      <c r="D334" s="262" t="s">
        <v>5333</v>
      </c>
      <c r="E334" s="264">
        <v>41120</v>
      </c>
      <c r="F334" s="257">
        <f t="shared" si="10"/>
        <v>41151</v>
      </c>
      <c r="G334" s="266">
        <v>5771.3</v>
      </c>
      <c r="H334" s="262">
        <v>462</v>
      </c>
      <c r="I334" s="262" t="s">
        <v>1322</v>
      </c>
      <c r="J334" s="265"/>
    </row>
    <row r="335" spans="1:10">
      <c r="A335" s="253" t="s">
        <v>17147</v>
      </c>
      <c r="B335" s="254" t="s">
        <v>2968</v>
      </c>
      <c r="C335" s="263" t="s">
        <v>17148</v>
      </c>
      <c r="D335" s="262" t="s">
        <v>2975</v>
      </c>
      <c r="E335" s="264">
        <v>41092</v>
      </c>
      <c r="F335" s="257">
        <f t="shared" si="10"/>
        <v>41123</v>
      </c>
      <c r="G335" s="266">
        <v>5771.3</v>
      </c>
      <c r="H335" s="262">
        <v>463</v>
      </c>
      <c r="I335" s="262" t="s">
        <v>1322</v>
      </c>
      <c r="J335" s="265"/>
    </row>
    <row r="336" spans="1:10">
      <c r="A336" s="253">
        <v>3328</v>
      </c>
      <c r="B336" s="254" t="s">
        <v>2443</v>
      </c>
      <c r="C336" s="263">
        <v>3328</v>
      </c>
      <c r="D336" s="262" t="s">
        <v>5236</v>
      </c>
      <c r="E336" s="264">
        <v>41114</v>
      </c>
      <c r="F336" s="257">
        <f t="shared" si="10"/>
        <v>41145</v>
      </c>
      <c r="G336" s="266">
        <v>5771.3</v>
      </c>
      <c r="H336" s="262">
        <v>464</v>
      </c>
      <c r="I336" s="262" t="s">
        <v>1322</v>
      </c>
      <c r="J336" s="265"/>
    </row>
    <row r="337" spans="1:10">
      <c r="A337" s="253">
        <v>3330</v>
      </c>
      <c r="B337" s="254" t="s">
        <v>2450</v>
      </c>
      <c r="C337" s="263">
        <v>3330</v>
      </c>
      <c r="D337" s="262" t="s">
        <v>5321</v>
      </c>
      <c r="E337" s="264">
        <v>41116</v>
      </c>
      <c r="F337" s="257">
        <f t="shared" si="10"/>
        <v>41147</v>
      </c>
      <c r="G337" s="266">
        <v>5771.3</v>
      </c>
      <c r="H337" s="262">
        <v>465</v>
      </c>
      <c r="I337" s="262" t="s">
        <v>1322</v>
      </c>
      <c r="J337" s="265"/>
    </row>
    <row r="338" spans="1:10">
      <c r="A338" s="253">
        <v>3721</v>
      </c>
      <c r="B338" s="254" t="s">
        <v>3572</v>
      </c>
      <c r="C338" s="263">
        <v>3721</v>
      </c>
      <c r="D338" s="262" t="s">
        <v>5393</v>
      </c>
      <c r="E338" s="264">
        <v>41117</v>
      </c>
      <c r="F338" s="257">
        <f t="shared" si="10"/>
        <v>41148</v>
      </c>
      <c r="G338" s="266">
        <v>5771.3</v>
      </c>
      <c r="H338" s="262">
        <v>466</v>
      </c>
      <c r="I338" s="262" t="s">
        <v>1322</v>
      </c>
      <c r="J338" s="265"/>
    </row>
    <row r="339" spans="1:10">
      <c r="A339" s="253">
        <v>3767</v>
      </c>
      <c r="B339" s="254" t="s">
        <v>3502</v>
      </c>
      <c r="C339" s="263" t="s">
        <v>17149</v>
      </c>
      <c r="D339" s="262" t="s">
        <v>5024</v>
      </c>
      <c r="E339" s="264">
        <v>41103</v>
      </c>
      <c r="F339" s="257">
        <f t="shared" si="10"/>
        <v>41134</v>
      </c>
      <c r="G339" s="266">
        <v>5771.3</v>
      </c>
      <c r="H339" s="262">
        <v>467</v>
      </c>
      <c r="I339" s="262" t="s">
        <v>1555</v>
      </c>
      <c r="J339" s="265"/>
    </row>
    <row r="340" spans="1:10">
      <c r="A340" s="253">
        <v>3763</v>
      </c>
      <c r="B340" s="254" t="s">
        <v>3502</v>
      </c>
      <c r="C340" s="263" t="s">
        <v>17150</v>
      </c>
      <c r="D340" s="262" t="s">
        <v>5026</v>
      </c>
      <c r="E340" s="264">
        <v>41103</v>
      </c>
      <c r="F340" s="257">
        <f t="shared" si="10"/>
        <v>41134</v>
      </c>
      <c r="G340" s="266">
        <v>5771.3</v>
      </c>
      <c r="H340" s="262">
        <f>H339</f>
        <v>467</v>
      </c>
      <c r="I340" s="262" t="s">
        <v>1555</v>
      </c>
      <c r="J340" s="265"/>
    </row>
    <row r="341" spans="1:10">
      <c r="A341" s="253">
        <v>3768</v>
      </c>
      <c r="B341" s="254" t="s">
        <v>3502</v>
      </c>
      <c r="C341" s="263" t="s">
        <v>17151</v>
      </c>
      <c r="D341" s="262" t="s">
        <v>5185</v>
      </c>
      <c r="E341" s="264">
        <v>41108</v>
      </c>
      <c r="F341" s="257">
        <f t="shared" si="10"/>
        <v>41139</v>
      </c>
      <c r="G341" s="266">
        <v>5771.3</v>
      </c>
      <c r="H341" s="262">
        <f t="shared" ref="H341:H345" si="11">H340</f>
        <v>467</v>
      </c>
      <c r="I341" s="262" t="s">
        <v>1555</v>
      </c>
      <c r="J341" s="265"/>
    </row>
    <row r="342" spans="1:10">
      <c r="A342" s="253">
        <v>3766</v>
      </c>
      <c r="B342" s="254" t="s">
        <v>3502</v>
      </c>
      <c r="C342" s="263">
        <v>3766</v>
      </c>
      <c r="D342" s="262" t="s">
        <v>5180</v>
      </c>
      <c r="E342" s="264">
        <v>41109</v>
      </c>
      <c r="F342" s="257">
        <f t="shared" si="10"/>
        <v>41140</v>
      </c>
      <c r="G342" s="266">
        <v>5771.3</v>
      </c>
      <c r="H342" s="262">
        <f t="shared" si="11"/>
        <v>467</v>
      </c>
      <c r="I342" s="262" t="s">
        <v>1555</v>
      </c>
      <c r="J342" s="265"/>
    </row>
    <row r="343" spans="1:10">
      <c r="A343" s="253">
        <v>3769</v>
      </c>
      <c r="B343" s="254" t="s">
        <v>3502</v>
      </c>
      <c r="C343" s="263">
        <v>3769</v>
      </c>
      <c r="D343" s="262" t="s">
        <v>5183</v>
      </c>
      <c r="E343" s="264">
        <v>41109</v>
      </c>
      <c r="F343" s="257">
        <f t="shared" si="10"/>
        <v>41140</v>
      </c>
      <c r="G343" s="266">
        <v>5771.3</v>
      </c>
      <c r="H343" s="262">
        <f t="shared" si="11"/>
        <v>467</v>
      </c>
      <c r="I343" s="262" t="s">
        <v>1555</v>
      </c>
      <c r="J343" s="265"/>
    </row>
    <row r="344" spans="1:10">
      <c r="A344" s="253">
        <v>3770</v>
      </c>
      <c r="B344" s="254" t="s">
        <v>3502</v>
      </c>
      <c r="C344" s="263">
        <v>3770</v>
      </c>
      <c r="D344" s="262" t="s">
        <v>5259</v>
      </c>
      <c r="E344" s="264">
        <v>41109</v>
      </c>
      <c r="F344" s="257">
        <f t="shared" si="10"/>
        <v>41140</v>
      </c>
      <c r="G344" s="266">
        <v>5771.3</v>
      </c>
      <c r="H344" s="262">
        <f t="shared" si="11"/>
        <v>467</v>
      </c>
      <c r="I344" s="262" t="s">
        <v>1555</v>
      </c>
      <c r="J344" s="265"/>
    </row>
    <row r="345" spans="1:10">
      <c r="A345" s="253">
        <v>3762</v>
      </c>
      <c r="B345" s="254" t="s">
        <v>3502</v>
      </c>
      <c r="C345" s="263">
        <v>3762</v>
      </c>
      <c r="D345" s="262" t="s">
        <v>5255</v>
      </c>
      <c r="E345" s="264">
        <v>41114</v>
      </c>
      <c r="F345" s="257">
        <f t="shared" si="10"/>
        <v>41145</v>
      </c>
      <c r="G345" s="266">
        <v>5771.3</v>
      </c>
      <c r="H345" s="262">
        <f t="shared" si="11"/>
        <v>467</v>
      </c>
      <c r="I345" s="262" t="s">
        <v>1555</v>
      </c>
      <c r="J345" s="265"/>
    </row>
    <row r="346" spans="1:10">
      <c r="A346" s="253">
        <v>3659</v>
      </c>
      <c r="B346" s="254" t="s">
        <v>3546</v>
      </c>
      <c r="C346" s="262">
        <v>3659</v>
      </c>
      <c r="D346" s="262" t="s">
        <v>5332</v>
      </c>
      <c r="E346" s="264">
        <v>41120</v>
      </c>
      <c r="F346" s="257">
        <f t="shared" si="10"/>
        <v>41151</v>
      </c>
      <c r="G346" s="266">
        <v>5771.3</v>
      </c>
      <c r="H346" s="262">
        <v>468</v>
      </c>
      <c r="I346" s="262" t="s">
        <v>1322</v>
      </c>
      <c r="J346" s="265"/>
    </row>
    <row r="347" spans="1:10">
      <c r="A347" s="253">
        <v>3341</v>
      </c>
      <c r="B347" s="254" t="s">
        <v>2517</v>
      </c>
      <c r="C347" s="263" t="s">
        <v>17152</v>
      </c>
      <c r="D347" s="262" t="s">
        <v>5004</v>
      </c>
      <c r="E347" s="264">
        <v>41108</v>
      </c>
      <c r="F347" s="257">
        <f t="shared" si="10"/>
        <v>41139</v>
      </c>
      <c r="G347" s="266">
        <v>5771.3</v>
      </c>
      <c r="H347" s="262">
        <v>469</v>
      </c>
      <c r="I347" s="262" t="s">
        <v>1322</v>
      </c>
      <c r="J347" s="265"/>
    </row>
    <row r="348" spans="1:10">
      <c r="A348" s="253">
        <v>3342</v>
      </c>
      <c r="B348" s="254" t="s">
        <v>2520</v>
      </c>
      <c r="C348" s="263">
        <v>3342</v>
      </c>
      <c r="D348" s="262" t="s">
        <v>5323</v>
      </c>
      <c r="E348" s="264">
        <v>41115</v>
      </c>
      <c r="F348" s="257">
        <f t="shared" si="10"/>
        <v>41146</v>
      </c>
      <c r="G348" s="266">
        <v>5771.3</v>
      </c>
      <c r="H348" s="262">
        <v>470</v>
      </c>
      <c r="I348" s="262" t="s">
        <v>1322</v>
      </c>
      <c r="J348" s="265"/>
    </row>
    <row r="349" spans="1:10">
      <c r="A349" s="253" t="s">
        <v>1164</v>
      </c>
      <c r="B349" s="254" t="s">
        <v>1094</v>
      </c>
      <c r="C349" s="263" t="s">
        <v>17153</v>
      </c>
      <c r="D349" s="262" t="s">
        <v>5230</v>
      </c>
      <c r="E349" s="264">
        <v>41110</v>
      </c>
      <c r="F349" s="257">
        <f t="shared" si="10"/>
        <v>41141</v>
      </c>
      <c r="G349" s="266">
        <v>5771.3</v>
      </c>
      <c r="H349" s="262">
        <v>471</v>
      </c>
      <c r="I349" s="262" t="s">
        <v>1322</v>
      </c>
      <c r="J349" s="265"/>
    </row>
    <row r="350" spans="1:10">
      <c r="A350" s="253">
        <v>3927</v>
      </c>
      <c r="B350" s="254" t="s">
        <v>171</v>
      </c>
      <c r="C350" s="263">
        <v>3927</v>
      </c>
      <c r="D350" s="262" t="s">
        <v>5407</v>
      </c>
      <c r="E350" s="264">
        <v>41117</v>
      </c>
      <c r="F350" s="257">
        <f t="shared" si="10"/>
        <v>41148</v>
      </c>
      <c r="G350" s="266">
        <v>5771.3</v>
      </c>
      <c r="H350" s="262">
        <v>472</v>
      </c>
      <c r="I350" s="262" t="s">
        <v>1322</v>
      </c>
      <c r="J350" s="265"/>
    </row>
    <row r="351" spans="1:10">
      <c r="A351" s="253">
        <v>3351</v>
      </c>
      <c r="B351" s="254" t="s">
        <v>2570</v>
      </c>
      <c r="C351" s="263" t="s">
        <v>17154</v>
      </c>
      <c r="D351" s="262" t="s">
        <v>5005</v>
      </c>
      <c r="E351" s="264">
        <v>41108</v>
      </c>
      <c r="F351" s="257">
        <f t="shared" si="10"/>
        <v>41139</v>
      </c>
      <c r="G351" s="266">
        <v>5771.3</v>
      </c>
      <c r="H351" s="262">
        <v>473</v>
      </c>
      <c r="I351" s="262" t="s">
        <v>1322</v>
      </c>
      <c r="J351" s="265"/>
    </row>
    <row r="352" spans="1:10">
      <c r="A352" s="253">
        <v>3554</v>
      </c>
      <c r="B352" s="254" t="s">
        <v>3144</v>
      </c>
      <c r="C352" s="262">
        <v>3554</v>
      </c>
      <c r="D352" s="262" t="s">
        <v>3476</v>
      </c>
      <c r="E352" s="264">
        <v>41101</v>
      </c>
      <c r="F352" s="257">
        <f t="shared" si="10"/>
        <v>41132</v>
      </c>
      <c r="G352" s="266">
        <v>5771.3</v>
      </c>
      <c r="H352" s="262">
        <v>474</v>
      </c>
      <c r="I352" s="262" t="s">
        <v>1322</v>
      </c>
      <c r="J352" s="265"/>
    </row>
    <row r="353" spans="1:10">
      <c r="A353" s="253" t="s">
        <v>905</v>
      </c>
      <c r="B353" s="254" t="s">
        <v>924</v>
      </c>
      <c r="C353" s="263" t="s">
        <v>17155</v>
      </c>
      <c r="D353" s="262" t="s">
        <v>5441</v>
      </c>
      <c r="E353" s="264">
        <v>41117</v>
      </c>
      <c r="F353" s="257">
        <f t="shared" si="10"/>
        <v>41148</v>
      </c>
      <c r="G353" s="266">
        <v>5771.3</v>
      </c>
      <c r="H353" s="262">
        <v>475</v>
      </c>
      <c r="I353" s="262" t="s">
        <v>1322</v>
      </c>
      <c r="J353" s="265"/>
    </row>
    <row r="354" spans="1:10">
      <c r="A354" s="253">
        <v>3782</v>
      </c>
      <c r="B354" s="254" t="s">
        <v>3824</v>
      </c>
      <c r="C354" s="263" t="s">
        <v>17156</v>
      </c>
      <c r="D354" s="262" t="s">
        <v>5046</v>
      </c>
      <c r="E354" s="264">
        <v>41106</v>
      </c>
      <c r="F354" s="257">
        <f t="shared" si="10"/>
        <v>41137</v>
      </c>
      <c r="G354" s="266">
        <v>5771.3</v>
      </c>
      <c r="H354" s="262">
        <v>476</v>
      </c>
      <c r="I354" s="262" t="s">
        <v>1322</v>
      </c>
      <c r="J354" s="265"/>
    </row>
    <row r="355" spans="1:10">
      <c r="A355" s="253">
        <v>3728</v>
      </c>
      <c r="B355" s="254" t="s">
        <v>3614</v>
      </c>
      <c r="C355" s="262">
        <v>3728</v>
      </c>
      <c r="D355" s="262" t="s">
        <v>5330</v>
      </c>
      <c r="E355" s="264">
        <v>41120</v>
      </c>
      <c r="F355" s="257">
        <f t="shared" si="10"/>
        <v>41151</v>
      </c>
      <c r="G355" s="266">
        <v>5771.3</v>
      </c>
      <c r="H355" s="262">
        <v>477</v>
      </c>
      <c r="I355" s="262" t="s">
        <v>1322</v>
      </c>
      <c r="J355" s="265"/>
    </row>
    <row r="356" spans="1:10">
      <c r="A356" s="253">
        <v>3883</v>
      </c>
      <c r="B356" s="254" t="s">
        <v>4830</v>
      </c>
      <c r="C356" s="262">
        <v>3883</v>
      </c>
      <c r="D356" s="262" t="s">
        <v>5456</v>
      </c>
      <c r="E356" s="264">
        <v>41120</v>
      </c>
      <c r="F356" s="257">
        <f t="shared" si="10"/>
        <v>41151</v>
      </c>
      <c r="G356" s="266">
        <v>5771.3</v>
      </c>
      <c r="H356" s="262">
        <v>478</v>
      </c>
      <c r="I356" s="262" t="s">
        <v>1322</v>
      </c>
      <c r="J356" s="265"/>
    </row>
    <row r="357" spans="1:10">
      <c r="A357" s="253">
        <v>3565</v>
      </c>
      <c r="B357" s="254" t="s">
        <v>3117</v>
      </c>
      <c r="C357" s="263">
        <v>3565</v>
      </c>
      <c r="D357" s="262" t="s">
        <v>4650</v>
      </c>
      <c r="E357" s="264">
        <v>41095</v>
      </c>
      <c r="F357" s="257">
        <f t="shared" si="10"/>
        <v>41126</v>
      </c>
      <c r="G357" s="266">
        <v>5771.3</v>
      </c>
      <c r="H357" s="262">
        <v>479</v>
      </c>
      <c r="I357" s="262" t="s">
        <v>1322</v>
      </c>
      <c r="J357" s="265"/>
    </row>
    <row r="358" spans="1:10">
      <c r="A358" s="253">
        <v>3571</v>
      </c>
      <c r="B358" s="254" t="s">
        <v>3187</v>
      </c>
      <c r="C358" s="263" t="s">
        <v>17157</v>
      </c>
      <c r="D358" s="262" t="s">
        <v>5165</v>
      </c>
      <c r="E358" s="264">
        <v>41108</v>
      </c>
      <c r="F358" s="257">
        <f t="shared" si="10"/>
        <v>41139</v>
      </c>
      <c r="G358" s="266">
        <v>5771.3</v>
      </c>
      <c r="H358" s="262">
        <v>480</v>
      </c>
      <c r="I358" s="262" t="s">
        <v>1322</v>
      </c>
      <c r="J358" s="265"/>
    </row>
    <row r="359" spans="1:10">
      <c r="A359" s="253" t="s">
        <v>920</v>
      </c>
      <c r="B359" s="254" t="s">
        <v>937</v>
      </c>
      <c r="C359" s="263" t="s">
        <v>17158</v>
      </c>
      <c r="D359" s="262" t="s">
        <v>5224</v>
      </c>
      <c r="E359" s="264">
        <v>41114</v>
      </c>
      <c r="F359" s="257">
        <f t="shared" si="10"/>
        <v>41145</v>
      </c>
      <c r="G359" s="266">
        <v>5771.3</v>
      </c>
      <c r="H359" s="262">
        <v>481</v>
      </c>
      <c r="I359" s="262" t="s">
        <v>1322</v>
      </c>
      <c r="J359" s="265"/>
    </row>
    <row r="360" spans="1:10">
      <c r="A360" s="253" t="s">
        <v>838</v>
      </c>
      <c r="B360" s="254" t="s">
        <v>839</v>
      </c>
      <c r="C360" s="263" t="s">
        <v>17159</v>
      </c>
      <c r="D360" s="262" t="s">
        <v>5064</v>
      </c>
      <c r="E360" s="264">
        <v>41110</v>
      </c>
      <c r="F360" s="257">
        <f t="shared" si="10"/>
        <v>41141</v>
      </c>
      <c r="G360" s="266">
        <v>5771.3</v>
      </c>
      <c r="H360" s="262">
        <v>482</v>
      </c>
      <c r="I360" s="262" t="s">
        <v>1322</v>
      </c>
      <c r="J360" s="265"/>
    </row>
    <row r="361" spans="1:10">
      <c r="A361" s="253">
        <v>3476</v>
      </c>
      <c r="B361" s="254" t="s">
        <v>1689</v>
      </c>
      <c r="C361" s="263">
        <v>3476</v>
      </c>
      <c r="D361" s="262" t="s">
        <v>4626</v>
      </c>
      <c r="E361" s="264">
        <v>41094</v>
      </c>
      <c r="F361" s="257">
        <f t="shared" si="10"/>
        <v>41125</v>
      </c>
      <c r="G361" s="266">
        <v>5771.3</v>
      </c>
      <c r="H361" s="262">
        <v>483</v>
      </c>
      <c r="I361" s="262" t="s">
        <v>1322</v>
      </c>
      <c r="J361" s="265"/>
    </row>
    <row r="362" spans="1:10">
      <c r="A362" s="253">
        <v>3458</v>
      </c>
      <c r="B362" s="254" t="s">
        <v>1689</v>
      </c>
      <c r="C362" s="263">
        <v>3458</v>
      </c>
      <c r="D362" s="262" t="s">
        <v>3104</v>
      </c>
      <c r="E362" s="264">
        <v>41095</v>
      </c>
      <c r="F362" s="257">
        <f t="shared" si="10"/>
        <v>41126</v>
      </c>
      <c r="G362" s="266">
        <v>5771.3</v>
      </c>
      <c r="H362" s="262">
        <f>H361</f>
        <v>483</v>
      </c>
      <c r="I362" s="262" t="s">
        <v>1322</v>
      </c>
      <c r="J362" s="265"/>
    </row>
    <row r="363" spans="1:10">
      <c r="A363" s="253">
        <v>3461</v>
      </c>
      <c r="B363" s="254" t="s">
        <v>1689</v>
      </c>
      <c r="C363" s="263">
        <v>3461</v>
      </c>
      <c r="D363" s="262" t="s">
        <v>3105</v>
      </c>
      <c r="E363" s="264">
        <v>41095</v>
      </c>
      <c r="F363" s="257">
        <f t="shared" si="10"/>
        <v>41126</v>
      </c>
      <c r="G363" s="266">
        <v>5771.3</v>
      </c>
      <c r="H363" s="262">
        <f t="shared" ref="H363:H364" si="12">H362</f>
        <v>483</v>
      </c>
      <c r="I363" s="262" t="s">
        <v>1322</v>
      </c>
      <c r="J363" s="265"/>
    </row>
    <row r="364" spans="1:10">
      <c r="A364" s="253">
        <v>3463</v>
      </c>
      <c r="B364" s="254" t="s">
        <v>1689</v>
      </c>
      <c r="C364" s="262">
        <v>3463</v>
      </c>
      <c r="D364" s="262" t="s">
        <v>3107</v>
      </c>
      <c r="E364" s="264">
        <v>41096</v>
      </c>
      <c r="F364" s="257">
        <f t="shared" si="10"/>
        <v>41127</v>
      </c>
      <c r="G364" s="266">
        <v>5771.3</v>
      </c>
      <c r="H364" s="262">
        <f t="shared" si="12"/>
        <v>483</v>
      </c>
      <c r="I364" s="262" t="s">
        <v>1322</v>
      </c>
      <c r="J364" s="265"/>
    </row>
    <row r="365" spans="1:10">
      <c r="A365" s="253" t="s">
        <v>818</v>
      </c>
      <c r="B365" s="254" t="s">
        <v>819</v>
      </c>
      <c r="C365" s="263" t="s">
        <v>17160</v>
      </c>
      <c r="D365" s="262" t="s">
        <v>5219</v>
      </c>
      <c r="E365" s="264">
        <v>41114</v>
      </c>
      <c r="F365" s="257">
        <f t="shared" si="10"/>
        <v>41145</v>
      </c>
      <c r="G365" s="266">
        <v>5771.3</v>
      </c>
      <c r="H365" s="262">
        <v>484</v>
      </c>
      <c r="I365" s="262" t="s">
        <v>1322</v>
      </c>
      <c r="J365" s="265"/>
    </row>
    <row r="366" spans="1:10">
      <c r="A366" s="253">
        <v>3477</v>
      </c>
      <c r="B366" s="254" t="s">
        <v>2936</v>
      </c>
      <c r="C366" s="263">
        <v>3477</v>
      </c>
      <c r="D366" s="262" t="s">
        <v>4628</v>
      </c>
      <c r="E366" s="264">
        <v>41095</v>
      </c>
      <c r="F366" s="257">
        <f t="shared" si="10"/>
        <v>41126</v>
      </c>
      <c r="G366" s="266">
        <v>5771.3</v>
      </c>
      <c r="H366" s="262">
        <v>485</v>
      </c>
      <c r="I366" s="262" t="s">
        <v>1322</v>
      </c>
      <c r="J366" s="265"/>
    </row>
    <row r="367" spans="1:10">
      <c r="A367" s="253">
        <v>3535</v>
      </c>
      <c r="B367" s="254" t="s">
        <v>1954</v>
      </c>
      <c r="C367" s="262">
        <v>3535</v>
      </c>
      <c r="D367" s="262" t="s">
        <v>4231</v>
      </c>
      <c r="E367" s="264">
        <v>41101</v>
      </c>
      <c r="F367" s="257">
        <f t="shared" si="10"/>
        <v>41132</v>
      </c>
      <c r="G367" s="266">
        <v>5771.3</v>
      </c>
      <c r="H367" s="262">
        <v>486</v>
      </c>
      <c r="I367" s="262" t="s">
        <v>1322</v>
      </c>
      <c r="J367" s="265"/>
    </row>
    <row r="368" spans="1:10">
      <c r="A368" s="253">
        <v>3536</v>
      </c>
      <c r="B368" s="254" t="s">
        <v>1954</v>
      </c>
      <c r="C368" s="263" t="s">
        <v>17161</v>
      </c>
      <c r="D368" s="262" t="s">
        <v>4230</v>
      </c>
      <c r="E368" s="264">
        <v>41108</v>
      </c>
      <c r="F368" s="257">
        <f t="shared" si="10"/>
        <v>41139</v>
      </c>
      <c r="G368" s="266">
        <v>5771.3</v>
      </c>
      <c r="H368" s="262">
        <f>H367</f>
        <v>486</v>
      </c>
      <c r="I368" s="262" t="s">
        <v>1322</v>
      </c>
      <c r="J368" s="265"/>
    </row>
    <row r="369" spans="1:10">
      <c r="A369" s="253" t="s">
        <v>1152</v>
      </c>
      <c r="B369" s="254" t="s">
        <v>1086</v>
      </c>
      <c r="C369" s="263" t="s">
        <v>17162</v>
      </c>
      <c r="D369" s="262" t="s">
        <v>4494</v>
      </c>
      <c r="E369" s="264">
        <v>41096</v>
      </c>
      <c r="F369" s="257">
        <f t="shared" si="10"/>
        <v>41127</v>
      </c>
      <c r="G369" s="266">
        <v>5771.3</v>
      </c>
      <c r="H369" s="262">
        <v>487</v>
      </c>
      <c r="I369" s="262" t="s">
        <v>1322</v>
      </c>
      <c r="J369" s="265"/>
    </row>
    <row r="370" spans="1:10">
      <c r="A370" s="253">
        <v>3582</v>
      </c>
      <c r="B370" s="254" t="s">
        <v>3451</v>
      </c>
      <c r="C370" s="263">
        <v>3582</v>
      </c>
      <c r="D370" s="262" t="s">
        <v>5177</v>
      </c>
      <c r="E370" s="264">
        <v>41109</v>
      </c>
      <c r="F370" s="257">
        <f t="shared" si="10"/>
        <v>41140</v>
      </c>
      <c r="G370" s="266">
        <v>5771.3</v>
      </c>
      <c r="H370" s="262">
        <v>488</v>
      </c>
      <c r="I370" s="262" t="s">
        <v>1322</v>
      </c>
      <c r="J370" s="265"/>
    </row>
    <row r="371" spans="1:10">
      <c r="A371" s="253">
        <v>3583</v>
      </c>
      <c r="B371" s="254" t="s">
        <v>3345</v>
      </c>
      <c r="C371" s="263">
        <v>3583</v>
      </c>
      <c r="D371" s="262" t="s">
        <v>5174</v>
      </c>
      <c r="E371" s="264">
        <v>41110</v>
      </c>
      <c r="F371" s="257">
        <f t="shared" si="10"/>
        <v>41141</v>
      </c>
      <c r="G371" s="266">
        <v>5771.3</v>
      </c>
      <c r="H371" s="262">
        <v>489</v>
      </c>
      <c r="I371" s="262" t="s">
        <v>1322</v>
      </c>
      <c r="J371" s="265"/>
    </row>
    <row r="372" spans="1:10">
      <c r="A372" s="253">
        <v>3584</v>
      </c>
      <c r="B372" s="254" t="s">
        <v>3349</v>
      </c>
      <c r="C372" s="263" t="s">
        <v>17163</v>
      </c>
      <c r="D372" s="262" t="s">
        <v>5020</v>
      </c>
      <c r="E372" s="264">
        <v>41103</v>
      </c>
      <c r="F372" s="257">
        <f t="shared" si="10"/>
        <v>41134</v>
      </c>
      <c r="G372" s="266">
        <v>5771.3</v>
      </c>
      <c r="H372" s="262">
        <v>490</v>
      </c>
      <c r="I372" s="262" t="s">
        <v>1555</v>
      </c>
      <c r="J372" s="265"/>
    </row>
    <row r="373" spans="1:10">
      <c r="A373" s="253" t="s">
        <v>986</v>
      </c>
      <c r="B373" s="254" t="s">
        <v>985</v>
      </c>
      <c r="C373" s="263" t="s">
        <v>17164</v>
      </c>
      <c r="D373" s="262" t="s">
        <v>5225</v>
      </c>
      <c r="E373" s="264">
        <v>41114</v>
      </c>
      <c r="F373" s="257">
        <f t="shared" si="10"/>
        <v>41145</v>
      </c>
      <c r="G373" s="266">
        <v>5771.3</v>
      </c>
      <c r="H373" s="262">
        <v>491</v>
      </c>
      <c r="I373" s="262" t="s">
        <v>1322</v>
      </c>
      <c r="J373" s="265"/>
    </row>
    <row r="374" spans="1:10">
      <c r="A374" s="253">
        <v>3460</v>
      </c>
      <c r="B374" s="254" t="s">
        <v>2778</v>
      </c>
      <c r="C374" s="262">
        <v>3460</v>
      </c>
      <c r="D374" s="262" t="s">
        <v>3100</v>
      </c>
      <c r="E374" s="264">
        <v>41101</v>
      </c>
      <c r="F374" s="257">
        <f t="shared" si="10"/>
        <v>41132</v>
      </c>
      <c r="G374" s="266">
        <v>5771.3</v>
      </c>
      <c r="H374" s="262">
        <v>492</v>
      </c>
      <c r="I374" s="262" t="s">
        <v>1322</v>
      </c>
      <c r="J374" s="265"/>
    </row>
    <row r="375" spans="1:10">
      <c r="A375" s="253" t="s">
        <v>17165</v>
      </c>
      <c r="B375" s="254" t="s">
        <v>3363</v>
      </c>
      <c r="C375" s="263" t="s">
        <v>17166</v>
      </c>
      <c r="D375" s="262" t="s">
        <v>4233</v>
      </c>
      <c r="E375" s="264">
        <v>41092</v>
      </c>
      <c r="F375" s="257">
        <f t="shared" si="10"/>
        <v>41123</v>
      </c>
      <c r="G375" s="266">
        <v>5771.3</v>
      </c>
      <c r="H375" s="262">
        <v>493</v>
      </c>
      <c r="I375" s="262" t="s">
        <v>1555</v>
      </c>
      <c r="J375" s="265"/>
    </row>
    <row r="376" spans="1:10">
      <c r="A376" s="253" t="s">
        <v>842</v>
      </c>
      <c r="B376" s="254" t="s">
        <v>843</v>
      </c>
      <c r="C376" s="263" t="s">
        <v>17167</v>
      </c>
      <c r="D376" s="262" t="s">
        <v>5065</v>
      </c>
      <c r="E376" s="264">
        <v>41107</v>
      </c>
      <c r="F376" s="257">
        <f t="shared" si="10"/>
        <v>41138</v>
      </c>
      <c r="G376" s="266">
        <v>5771.3</v>
      </c>
      <c r="H376" s="262">
        <v>494</v>
      </c>
      <c r="I376" s="262" t="s">
        <v>1322</v>
      </c>
      <c r="J376" s="265"/>
    </row>
    <row r="377" spans="1:10">
      <c r="A377" s="253" t="s">
        <v>1176</v>
      </c>
      <c r="B377" s="254" t="s">
        <v>1102</v>
      </c>
      <c r="C377" s="263" t="s">
        <v>17168</v>
      </c>
      <c r="D377" s="262" t="s">
        <v>5227</v>
      </c>
      <c r="E377" s="264">
        <v>41116</v>
      </c>
      <c r="F377" s="257">
        <f t="shared" si="10"/>
        <v>41147</v>
      </c>
      <c r="G377" s="266">
        <v>5771.3</v>
      </c>
      <c r="H377" s="262">
        <v>495</v>
      </c>
      <c r="I377" s="262" t="s">
        <v>1322</v>
      </c>
      <c r="J377" s="265"/>
    </row>
    <row r="378" spans="1:10">
      <c r="A378" s="253" t="s">
        <v>17169</v>
      </c>
      <c r="B378" s="254" t="s">
        <v>845</v>
      </c>
      <c r="C378" s="263" t="s">
        <v>17170</v>
      </c>
      <c r="D378" s="262" t="s">
        <v>4406</v>
      </c>
      <c r="E378" s="264">
        <v>41094</v>
      </c>
      <c r="F378" s="257">
        <f t="shared" si="10"/>
        <v>41125</v>
      </c>
      <c r="G378" s="266">
        <v>5771.3</v>
      </c>
      <c r="H378" s="262">
        <v>496</v>
      </c>
      <c r="I378" s="262" t="s">
        <v>1322</v>
      </c>
      <c r="J378" s="265"/>
    </row>
    <row r="379" spans="1:10">
      <c r="A379" s="253" t="s">
        <v>738</v>
      </c>
      <c r="B379" s="254" t="s">
        <v>739</v>
      </c>
      <c r="C379" s="263" t="s">
        <v>17171</v>
      </c>
      <c r="D379" s="262" t="s">
        <v>5156</v>
      </c>
      <c r="E379" s="264">
        <v>41110</v>
      </c>
      <c r="F379" s="257">
        <f t="shared" si="10"/>
        <v>41141</v>
      </c>
      <c r="G379" s="266">
        <v>5771.3</v>
      </c>
      <c r="H379" s="262">
        <v>497</v>
      </c>
      <c r="I379" s="262" t="s">
        <v>1322</v>
      </c>
      <c r="J379" s="265"/>
    </row>
    <row r="380" spans="1:10">
      <c r="A380" s="253">
        <v>3595</v>
      </c>
      <c r="B380" s="254" t="s">
        <v>3314</v>
      </c>
      <c r="C380" s="263">
        <v>3595</v>
      </c>
      <c r="D380" s="262" t="s">
        <v>4699</v>
      </c>
      <c r="E380" s="264">
        <v>41094</v>
      </c>
      <c r="F380" s="257">
        <f t="shared" si="10"/>
        <v>41125</v>
      </c>
      <c r="G380" s="266">
        <v>5771.3</v>
      </c>
      <c r="H380" s="262">
        <v>498</v>
      </c>
      <c r="I380" s="262" t="s">
        <v>1555</v>
      </c>
      <c r="J380" s="265"/>
    </row>
    <row r="381" spans="1:10">
      <c r="A381" s="253" t="s">
        <v>17172</v>
      </c>
      <c r="B381" s="254" t="s">
        <v>3322</v>
      </c>
      <c r="C381" s="263" t="s">
        <v>17173</v>
      </c>
      <c r="D381" s="262" t="s">
        <v>4709</v>
      </c>
      <c r="E381" s="264">
        <v>41093</v>
      </c>
      <c r="F381" s="257">
        <f t="shared" si="10"/>
        <v>41124</v>
      </c>
      <c r="G381" s="266">
        <v>5771.3</v>
      </c>
      <c r="H381" s="262">
        <v>499</v>
      </c>
      <c r="I381" s="262" t="s">
        <v>1555</v>
      </c>
      <c r="J381" s="265"/>
    </row>
    <row r="382" spans="1:10">
      <c r="A382" s="253">
        <v>3599</v>
      </c>
      <c r="B382" s="254" t="s">
        <v>3325</v>
      </c>
      <c r="C382" s="263" t="s">
        <v>17174</v>
      </c>
      <c r="D382" s="262" t="s">
        <v>4712</v>
      </c>
      <c r="E382" s="264">
        <v>41103</v>
      </c>
      <c r="F382" s="257">
        <f t="shared" si="10"/>
        <v>41134</v>
      </c>
      <c r="G382" s="266">
        <v>5771.3</v>
      </c>
      <c r="H382" s="262">
        <v>501</v>
      </c>
      <c r="I382" s="262" t="s">
        <v>1555</v>
      </c>
      <c r="J382" s="265"/>
    </row>
    <row r="383" spans="1:10">
      <c r="A383" s="253" t="s">
        <v>752</v>
      </c>
      <c r="B383" s="254" t="s">
        <v>753</v>
      </c>
      <c r="C383" s="263" t="s">
        <v>17175</v>
      </c>
      <c r="D383" s="262" t="s">
        <v>5063</v>
      </c>
      <c r="E383" s="264">
        <v>41109</v>
      </c>
      <c r="F383" s="257">
        <f t="shared" si="10"/>
        <v>41140</v>
      </c>
      <c r="G383" s="266">
        <v>5771.3</v>
      </c>
      <c r="H383" s="262">
        <v>501</v>
      </c>
      <c r="I383" s="262" t="s">
        <v>1322</v>
      </c>
      <c r="J383" s="265"/>
    </row>
    <row r="384" spans="1:10">
      <c r="A384" s="253" t="s">
        <v>712</v>
      </c>
      <c r="B384" s="254" t="s">
        <v>713</v>
      </c>
      <c r="C384" s="263" t="s">
        <v>17176</v>
      </c>
      <c r="D384" s="262" t="s">
        <v>5157</v>
      </c>
      <c r="E384" s="264">
        <v>41108</v>
      </c>
      <c r="F384" s="257">
        <f t="shared" si="10"/>
        <v>41139</v>
      </c>
      <c r="G384" s="266">
        <v>5771.3</v>
      </c>
      <c r="H384" s="262">
        <v>502</v>
      </c>
      <c r="I384" s="262" t="s">
        <v>1322</v>
      </c>
      <c r="J384" s="265"/>
    </row>
    <row r="385" spans="1:10">
      <c r="A385" s="253">
        <v>3703</v>
      </c>
      <c r="B385" s="254" t="s">
        <v>172</v>
      </c>
      <c r="C385" s="263">
        <v>3703</v>
      </c>
      <c r="D385" s="262" t="s">
        <v>5187</v>
      </c>
      <c r="E385" s="264">
        <v>41110</v>
      </c>
      <c r="F385" s="257">
        <f t="shared" si="10"/>
        <v>41141</v>
      </c>
      <c r="G385" s="266">
        <v>5771.3</v>
      </c>
      <c r="H385" s="262">
        <v>503</v>
      </c>
      <c r="I385" s="262" t="s">
        <v>1322</v>
      </c>
      <c r="J385" s="265"/>
    </row>
    <row r="386" spans="1:10">
      <c r="A386" s="253">
        <v>3674</v>
      </c>
      <c r="B386" s="254" t="s">
        <v>172</v>
      </c>
      <c r="C386" s="263">
        <v>3674</v>
      </c>
      <c r="D386" s="262" t="s">
        <v>5034</v>
      </c>
      <c r="E386" s="264">
        <v>41113</v>
      </c>
      <c r="F386" s="257">
        <f t="shared" si="10"/>
        <v>41144</v>
      </c>
      <c r="G386" s="266">
        <v>5771.3</v>
      </c>
      <c r="H386" s="262">
        <f>H385</f>
        <v>503</v>
      </c>
      <c r="I386" s="262" t="s">
        <v>1322</v>
      </c>
      <c r="J386" s="265"/>
    </row>
    <row r="387" spans="1:10">
      <c r="A387" s="253">
        <v>3673</v>
      </c>
      <c r="B387" s="254" t="s">
        <v>172</v>
      </c>
      <c r="C387" s="263">
        <v>3673</v>
      </c>
      <c r="D387" s="262" t="s">
        <v>5035</v>
      </c>
      <c r="E387" s="264">
        <v>41115</v>
      </c>
      <c r="F387" s="257">
        <f t="shared" si="10"/>
        <v>41146</v>
      </c>
      <c r="G387" s="266">
        <v>5771.3</v>
      </c>
      <c r="H387" s="262">
        <f>H386</f>
        <v>503</v>
      </c>
      <c r="I387" s="262" t="s">
        <v>1322</v>
      </c>
      <c r="J387" s="265"/>
    </row>
    <row r="388" spans="1:10">
      <c r="A388" s="253" t="s">
        <v>17177</v>
      </c>
      <c r="B388" s="254" t="s">
        <v>3338</v>
      </c>
      <c r="C388" s="263" t="s">
        <v>17178</v>
      </c>
      <c r="D388" s="262" t="s">
        <v>4232</v>
      </c>
      <c r="E388" s="264">
        <v>41093</v>
      </c>
      <c r="F388" s="257">
        <f t="shared" ref="F388:F451" si="13">E388+31</f>
        <v>41124</v>
      </c>
      <c r="G388" s="266">
        <v>5771.3</v>
      </c>
      <c r="H388" s="262">
        <v>504</v>
      </c>
      <c r="I388" s="262" t="s">
        <v>1322</v>
      </c>
      <c r="J388" s="265"/>
    </row>
    <row r="389" spans="1:10">
      <c r="A389" s="253" t="s">
        <v>1181</v>
      </c>
      <c r="B389" s="254" t="s">
        <v>1105</v>
      </c>
      <c r="C389" s="263" t="s">
        <v>17179</v>
      </c>
      <c r="D389" s="262" t="s">
        <v>5386</v>
      </c>
      <c r="E389" s="264">
        <v>41120</v>
      </c>
      <c r="F389" s="257">
        <f t="shared" si="13"/>
        <v>41151</v>
      </c>
      <c r="G389" s="266">
        <v>5771.3</v>
      </c>
      <c r="H389" s="262">
        <v>505</v>
      </c>
      <c r="I389" s="262" t="s">
        <v>1322</v>
      </c>
      <c r="J389" s="265"/>
    </row>
    <row r="390" spans="1:10">
      <c r="A390" s="253">
        <v>3479</v>
      </c>
      <c r="B390" s="254" t="s">
        <v>2947</v>
      </c>
      <c r="C390" s="263">
        <v>3479</v>
      </c>
      <c r="D390" s="262" t="s">
        <v>4630</v>
      </c>
      <c r="E390" s="264">
        <v>41095</v>
      </c>
      <c r="F390" s="257">
        <f t="shared" si="13"/>
        <v>41126</v>
      </c>
      <c r="G390" s="266">
        <v>5771.3</v>
      </c>
      <c r="H390" s="262">
        <v>506</v>
      </c>
      <c r="I390" s="262" t="s">
        <v>1322</v>
      </c>
      <c r="J390" s="265"/>
    </row>
    <row r="391" spans="1:10">
      <c r="A391" s="253">
        <v>3848</v>
      </c>
      <c r="B391" s="254" t="s">
        <v>4825</v>
      </c>
      <c r="C391" s="263" t="s">
        <v>17180</v>
      </c>
      <c r="D391" s="262" t="s">
        <v>5911</v>
      </c>
      <c r="E391" s="264">
        <v>41128</v>
      </c>
      <c r="F391" s="257">
        <f t="shared" si="13"/>
        <v>41159</v>
      </c>
      <c r="G391" s="266">
        <v>5771.3</v>
      </c>
      <c r="H391" s="262">
        <v>524</v>
      </c>
      <c r="I391" s="262" t="s">
        <v>1322</v>
      </c>
      <c r="J391" s="265"/>
    </row>
    <row r="392" spans="1:10">
      <c r="A392" s="253">
        <v>3847</v>
      </c>
      <c r="B392" s="254" t="s">
        <v>4825</v>
      </c>
      <c r="C392" s="263">
        <v>3847</v>
      </c>
      <c r="D392" s="262" t="s">
        <v>5909</v>
      </c>
      <c r="E392" s="264">
        <v>41128</v>
      </c>
      <c r="F392" s="257">
        <f t="shared" si="13"/>
        <v>41159</v>
      </c>
      <c r="G392" s="266">
        <v>5771.3</v>
      </c>
      <c r="H392" s="262">
        <f>H391</f>
        <v>524</v>
      </c>
      <c r="I392" s="262" t="s">
        <v>1322</v>
      </c>
      <c r="J392" s="265"/>
    </row>
    <row r="393" spans="1:10">
      <c r="A393" s="253">
        <v>3849</v>
      </c>
      <c r="B393" s="254" t="s">
        <v>4825</v>
      </c>
      <c r="C393" s="263">
        <v>3849</v>
      </c>
      <c r="D393" s="262" t="s">
        <v>6084</v>
      </c>
      <c r="E393" s="264">
        <v>41130</v>
      </c>
      <c r="F393" s="257">
        <f t="shared" si="13"/>
        <v>41161</v>
      </c>
      <c r="G393" s="266">
        <v>5771.3</v>
      </c>
      <c r="H393" s="262">
        <f>H392</f>
        <v>524</v>
      </c>
      <c r="I393" s="262" t="s">
        <v>1322</v>
      </c>
      <c r="J393" s="265"/>
    </row>
    <row r="394" spans="1:10">
      <c r="A394" s="253">
        <v>3863</v>
      </c>
      <c r="B394" s="254" t="s">
        <v>1879</v>
      </c>
      <c r="C394" s="263">
        <v>3863</v>
      </c>
      <c r="D394" s="262" t="s">
        <v>5646</v>
      </c>
      <c r="E394" s="264">
        <v>41123</v>
      </c>
      <c r="F394" s="257">
        <f t="shared" si="13"/>
        <v>41154</v>
      </c>
      <c r="G394" s="266">
        <v>5771.3</v>
      </c>
      <c r="H394" s="262">
        <f>H393+1</f>
        <v>525</v>
      </c>
      <c r="I394" s="262" t="s">
        <v>1322</v>
      </c>
      <c r="J394" s="265"/>
    </row>
    <row r="395" spans="1:10">
      <c r="A395" s="253">
        <v>3864</v>
      </c>
      <c r="B395" s="254" t="s">
        <v>1879</v>
      </c>
      <c r="C395" s="263">
        <v>3864</v>
      </c>
      <c r="D395" s="262" t="s">
        <v>5809</v>
      </c>
      <c r="E395" s="264">
        <v>41123</v>
      </c>
      <c r="F395" s="257">
        <f t="shared" si="13"/>
        <v>41154</v>
      </c>
      <c r="G395" s="266">
        <v>5771.3</v>
      </c>
      <c r="H395" s="262">
        <f t="shared" ref="H395:H401" si="14">H394</f>
        <v>525</v>
      </c>
      <c r="I395" s="262" t="s">
        <v>1322</v>
      </c>
      <c r="J395" s="265"/>
    </row>
    <row r="396" spans="1:10">
      <c r="A396" s="253">
        <v>3865</v>
      </c>
      <c r="B396" s="254" t="s">
        <v>1879</v>
      </c>
      <c r="C396" s="263">
        <v>3865</v>
      </c>
      <c r="D396" s="262" t="s">
        <v>5811</v>
      </c>
      <c r="E396" s="264">
        <v>41123</v>
      </c>
      <c r="F396" s="257">
        <f t="shared" si="13"/>
        <v>41154</v>
      </c>
      <c r="G396" s="266">
        <v>5771.3</v>
      </c>
      <c r="H396" s="262">
        <f t="shared" si="14"/>
        <v>525</v>
      </c>
      <c r="I396" s="262" t="s">
        <v>1322</v>
      </c>
      <c r="J396" s="265"/>
    </row>
    <row r="397" spans="1:10">
      <c r="A397" s="253">
        <v>3858</v>
      </c>
      <c r="B397" s="254" t="s">
        <v>1879</v>
      </c>
      <c r="C397" s="263">
        <v>3858</v>
      </c>
      <c r="D397" s="262" t="s">
        <v>5814</v>
      </c>
      <c r="E397" s="264">
        <v>41124</v>
      </c>
      <c r="F397" s="257">
        <f t="shared" si="13"/>
        <v>41155</v>
      </c>
      <c r="G397" s="266">
        <v>5771.3</v>
      </c>
      <c r="H397" s="262">
        <f t="shared" si="14"/>
        <v>525</v>
      </c>
      <c r="I397" s="262" t="s">
        <v>1322</v>
      </c>
      <c r="J397" s="265"/>
    </row>
    <row r="398" spans="1:10">
      <c r="A398" s="253">
        <v>3859</v>
      </c>
      <c r="B398" s="254" t="s">
        <v>1879</v>
      </c>
      <c r="C398" s="263">
        <v>3859</v>
      </c>
      <c r="D398" s="262" t="s">
        <v>5816</v>
      </c>
      <c r="E398" s="264">
        <v>41124</v>
      </c>
      <c r="F398" s="257">
        <f t="shared" si="13"/>
        <v>41155</v>
      </c>
      <c r="G398" s="266">
        <v>5771.3</v>
      </c>
      <c r="H398" s="262">
        <f t="shared" si="14"/>
        <v>525</v>
      </c>
      <c r="I398" s="262" t="s">
        <v>1322</v>
      </c>
      <c r="J398" s="265"/>
    </row>
    <row r="399" spans="1:10">
      <c r="A399" s="253">
        <v>3860</v>
      </c>
      <c r="B399" s="254" t="s">
        <v>1879</v>
      </c>
      <c r="C399" s="263" t="s">
        <v>17181</v>
      </c>
      <c r="D399" s="262" t="s">
        <v>5813</v>
      </c>
      <c r="E399" s="264">
        <v>41128</v>
      </c>
      <c r="F399" s="257">
        <f t="shared" si="13"/>
        <v>41159</v>
      </c>
      <c r="G399" s="266">
        <v>5771.3</v>
      </c>
      <c r="H399" s="262">
        <f t="shared" si="14"/>
        <v>525</v>
      </c>
      <c r="I399" s="262" t="s">
        <v>1322</v>
      </c>
      <c r="J399" s="265"/>
    </row>
    <row r="400" spans="1:10">
      <c r="A400" s="253">
        <v>3857</v>
      </c>
      <c r="B400" s="254" t="s">
        <v>1879</v>
      </c>
      <c r="C400" s="263">
        <v>3857</v>
      </c>
      <c r="D400" s="262" t="s">
        <v>5921</v>
      </c>
      <c r="E400" s="264">
        <v>41129</v>
      </c>
      <c r="F400" s="257">
        <f t="shared" si="13"/>
        <v>41160</v>
      </c>
      <c r="G400" s="266">
        <v>5771.3</v>
      </c>
      <c r="H400" s="262">
        <f t="shared" si="14"/>
        <v>525</v>
      </c>
      <c r="I400" s="262" t="s">
        <v>1322</v>
      </c>
      <c r="J400" s="265"/>
    </row>
    <row r="401" spans="1:10">
      <c r="A401" s="253">
        <v>3861</v>
      </c>
      <c r="B401" s="254" t="s">
        <v>1879</v>
      </c>
      <c r="C401" s="263">
        <v>3861</v>
      </c>
      <c r="D401" s="262" t="s">
        <v>6089</v>
      </c>
      <c r="E401" s="264">
        <v>41131</v>
      </c>
      <c r="F401" s="257">
        <f t="shared" si="13"/>
        <v>41162</v>
      </c>
      <c r="G401" s="266">
        <v>5771.3</v>
      </c>
      <c r="H401" s="262">
        <f t="shared" si="14"/>
        <v>525</v>
      </c>
      <c r="I401" s="262" t="s">
        <v>1322</v>
      </c>
      <c r="J401" s="265"/>
    </row>
    <row r="402" spans="1:10">
      <c r="A402" s="253" t="s">
        <v>736</v>
      </c>
      <c r="B402" s="254" t="s">
        <v>737</v>
      </c>
      <c r="C402" s="263" t="s">
        <v>17182</v>
      </c>
      <c r="D402" s="262" t="s">
        <v>6041</v>
      </c>
      <c r="E402" s="264">
        <v>41131</v>
      </c>
      <c r="F402" s="257">
        <f t="shared" si="13"/>
        <v>41162</v>
      </c>
      <c r="G402" s="266">
        <v>5771.3</v>
      </c>
      <c r="H402" s="262">
        <f>H401+1</f>
        <v>526</v>
      </c>
      <c r="I402" s="262" t="s">
        <v>1322</v>
      </c>
      <c r="J402" s="265"/>
    </row>
    <row r="403" spans="1:10">
      <c r="A403" s="253">
        <v>3855</v>
      </c>
      <c r="B403" s="254" t="s">
        <v>2136</v>
      </c>
      <c r="C403" s="263">
        <v>3855</v>
      </c>
      <c r="D403" s="262" t="s">
        <v>6087</v>
      </c>
      <c r="E403" s="264">
        <v>41131</v>
      </c>
      <c r="F403" s="257">
        <f t="shared" si="13"/>
        <v>41162</v>
      </c>
      <c r="G403" s="266">
        <v>5771.3</v>
      </c>
      <c r="H403" s="262">
        <f>H402+1</f>
        <v>527</v>
      </c>
      <c r="I403" s="262" t="s">
        <v>1322</v>
      </c>
      <c r="J403" s="265"/>
    </row>
    <row r="404" spans="1:10">
      <c r="A404" s="253">
        <v>3854</v>
      </c>
      <c r="B404" s="254" t="s">
        <v>2136</v>
      </c>
      <c r="C404" s="263">
        <v>3854</v>
      </c>
      <c r="D404" s="262" t="s">
        <v>5915</v>
      </c>
      <c r="E404" s="264">
        <v>41131</v>
      </c>
      <c r="F404" s="257">
        <f t="shared" si="13"/>
        <v>41162</v>
      </c>
      <c r="G404" s="266">
        <v>5771.3</v>
      </c>
      <c r="H404" s="262">
        <f>H403</f>
        <v>527</v>
      </c>
      <c r="I404" s="262" t="s">
        <v>1322</v>
      </c>
      <c r="J404" s="265"/>
    </row>
    <row r="405" spans="1:10">
      <c r="A405" s="253">
        <v>3852</v>
      </c>
      <c r="B405" s="254" t="s">
        <v>2136</v>
      </c>
      <c r="C405" s="263">
        <v>3852</v>
      </c>
      <c r="D405" s="262" t="s">
        <v>5913</v>
      </c>
      <c r="E405" s="264">
        <v>41134</v>
      </c>
      <c r="F405" s="257">
        <f t="shared" si="13"/>
        <v>41165</v>
      </c>
      <c r="G405" s="266">
        <v>5771.3</v>
      </c>
      <c r="H405" s="262">
        <f>H404</f>
        <v>527</v>
      </c>
      <c r="I405" s="262" t="s">
        <v>1322</v>
      </c>
      <c r="J405" s="265"/>
    </row>
    <row r="406" spans="1:10">
      <c r="A406" s="253">
        <v>3354</v>
      </c>
      <c r="B406" s="254" t="s">
        <v>2579</v>
      </c>
      <c r="C406" s="262">
        <v>3354</v>
      </c>
      <c r="D406" s="262" t="s">
        <v>2714</v>
      </c>
      <c r="E406" s="264">
        <v>41137</v>
      </c>
      <c r="F406" s="257">
        <f t="shared" si="13"/>
        <v>41168</v>
      </c>
      <c r="G406" s="266">
        <v>5771.3</v>
      </c>
      <c r="H406" s="262">
        <f>H405+1</f>
        <v>528</v>
      </c>
      <c r="I406" s="262" t="s">
        <v>1322</v>
      </c>
      <c r="J406" s="265"/>
    </row>
    <row r="407" spans="1:10">
      <c r="A407" s="253">
        <v>3626</v>
      </c>
      <c r="B407" s="254" t="s">
        <v>3251</v>
      </c>
      <c r="C407" s="263">
        <v>3626</v>
      </c>
      <c r="D407" s="262" t="s">
        <v>5897</v>
      </c>
      <c r="E407" s="264">
        <v>41128</v>
      </c>
      <c r="F407" s="257">
        <f t="shared" si="13"/>
        <v>41159</v>
      </c>
      <c r="G407" s="266">
        <v>5771.3</v>
      </c>
      <c r="H407" s="262">
        <f>H406+1</f>
        <v>529</v>
      </c>
      <c r="I407" s="262" t="s">
        <v>1322</v>
      </c>
      <c r="J407" s="265"/>
    </row>
    <row r="408" spans="1:10">
      <c r="A408" s="253">
        <v>3613</v>
      </c>
      <c r="B408" s="254" t="s">
        <v>3251</v>
      </c>
      <c r="C408" s="263" t="s">
        <v>17183</v>
      </c>
      <c r="D408" s="262" t="s">
        <v>5759</v>
      </c>
      <c r="E408" s="264">
        <v>41134</v>
      </c>
      <c r="F408" s="257">
        <f t="shared" si="13"/>
        <v>41165</v>
      </c>
      <c r="G408" s="266">
        <v>5771.3</v>
      </c>
      <c r="H408" s="262">
        <f>H407</f>
        <v>529</v>
      </c>
      <c r="I408" s="262" t="s">
        <v>1322</v>
      </c>
      <c r="J408" s="265"/>
    </row>
    <row r="409" spans="1:10">
      <c r="A409" s="253">
        <v>3624</v>
      </c>
      <c r="B409" s="254" t="s">
        <v>3251</v>
      </c>
      <c r="C409" s="262">
        <v>3624</v>
      </c>
      <c r="D409" s="262" t="s">
        <v>5013</v>
      </c>
      <c r="E409" s="264">
        <v>41151</v>
      </c>
      <c r="F409" s="257">
        <f t="shared" si="13"/>
        <v>41182</v>
      </c>
      <c r="G409" s="266">
        <v>5771.3</v>
      </c>
      <c r="H409" s="262">
        <f>H408</f>
        <v>529</v>
      </c>
      <c r="I409" s="263" t="s">
        <v>456</v>
      </c>
      <c r="J409" s="265"/>
    </row>
    <row r="410" spans="1:10">
      <c r="A410" s="253">
        <v>3874</v>
      </c>
      <c r="B410" s="254" t="s">
        <v>2899</v>
      </c>
      <c r="C410" s="263">
        <v>3874</v>
      </c>
      <c r="D410" s="262" t="s">
        <v>5819</v>
      </c>
      <c r="E410" s="264">
        <v>41124</v>
      </c>
      <c r="F410" s="257">
        <f t="shared" si="13"/>
        <v>41155</v>
      </c>
      <c r="G410" s="266">
        <v>5771.3</v>
      </c>
      <c r="H410" s="262">
        <f>H409+1</f>
        <v>530</v>
      </c>
      <c r="I410" s="262" t="s">
        <v>1322</v>
      </c>
      <c r="J410" s="265"/>
    </row>
    <row r="411" spans="1:10">
      <c r="A411" s="253">
        <v>3875</v>
      </c>
      <c r="B411" s="254" t="s">
        <v>2899</v>
      </c>
      <c r="C411" s="263">
        <v>3875</v>
      </c>
      <c r="D411" s="262" t="s">
        <v>5923</v>
      </c>
      <c r="E411" s="264">
        <v>41128</v>
      </c>
      <c r="F411" s="257">
        <f t="shared" si="13"/>
        <v>41159</v>
      </c>
      <c r="G411" s="266">
        <v>5771.3</v>
      </c>
      <c r="H411" s="262">
        <f>H410</f>
        <v>530</v>
      </c>
      <c r="I411" s="262" t="s">
        <v>1322</v>
      </c>
      <c r="J411" s="265"/>
    </row>
    <row r="412" spans="1:10">
      <c r="A412" s="253">
        <v>3206</v>
      </c>
      <c r="B412" s="254" t="s">
        <v>2383</v>
      </c>
      <c r="C412" s="263" t="s">
        <v>17184</v>
      </c>
      <c r="D412" s="262" t="s">
        <v>5320</v>
      </c>
      <c r="E412" s="264">
        <v>41122</v>
      </c>
      <c r="F412" s="257">
        <f t="shared" si="13"/>
        <v>41153</v>
      </c>
      <c r="G412" s="266">
        <v>5771.3</v>
      </c>
      <c r="H412" s="262">
        <f>H411+1</f>
        <v>531</v>
      </c>
      <c r="I412" s="262" t="s">
        <v>1322</v>
      </c>
      <c r="J412" s="265"/>
    </row>
    <row r="413" spans="1:10">
      <c r="A413" s="253">
        <v>3795</v>
      </c>
      <c r="B413" s="254" t="s">
        <v>4016</v>
      </c>
      <c r="C413" s="262">
        <v>3795</v>
      </c>
      <c r="D413" s="262" t="s">
        <v>5637</v>
      </c>
      <c r="E413" s="264">
        <v>41121</v>
      </c>
      <c r="F413" s="257">
        <f t="shared" si="13"/>
        <v>41152</v>
      </c>
      <c r="G413" s="266">
        <v>5771.3</v>
      </c>
      <c r="H413" s="262">
        <f>H412+1</f>
        <v>532</v>
      </c>
      <c r="I413" s="262" t="s">
        <v>1555</v>
      </c>
      <c r="J413" s="265"/>
    </row>
    <row r="414" spans="1:10">
      <c r="A414" s="253">
        <v>3797</v>
      </c>
      <c r="B414" s="254" t="s">
        <v>4016</v>
      </c>
      <c r="C414" s="263">
        <v>3797</v>
      </c>
      <c r="D414" s="262" t="s">
        <v>5780</v>
      </c>
      <c r="E414" s="264">
        <v>41122</v>
      </c>
      <c r="F414" s="257">
        <f t="shared" si="13"/>
        <v>41153</v>
      </c>
      <c r="G414" s="266">
        <v>5771.3</v>
      </c>
      <c r="H414" s="262">
        <f t="shared" ref="H414:H438" si="15">H413</f>
        <v>532</v>
      </c>
      <c r="I414" s="262" t="s">
        <v>1555</v>
      </c>
      <c r="J414" s="265"/>
    </row>
    <row r="415" spans="1:10">
      <c r="A415" s="253">
        <v>3788</v>
      </c>
      <c r="B415" s="254" t="s">
        <v>4016</v>
      </c>
      <c r="C415" s="263">
        <v>3788</v>
      </c>
      <c r="D415" s="262" t="s">
        <v>5782</v>
      </c>
      <c r="E415" s="264">
        <v>41122</v>
      </c>
      <c r="F415" s="257">
        <f t="shared" si="13"/>
        <v>41153</v>
      </c>
      <c r="G415" s="266">
        <v>5771.3</v>
      </c>
      <c r="H415" s="262">
        <f t="shared" si="15"/>
        <v>532</v>
      </c>
      <c r="I415" s="262" t="s">
        <v>1555</v>
      </c>
      <c r="J415" s="265"/>
    </row>
    <row r="416" spans="1:10">
      <c r="A416" s="253">
        <v>3787</v>
      </c>
      <c r="B416" s="254" t="s">
        <v>4016</v>
      </c>
      <c r="C416" s="263">
        <v>3787</v>
      </c>
      <c r="D416" s="262" t="s">
        <v>5784</v>
      </c>
      <c r="E416" s="264">
        <v>41122</v>
      </c>
      <c r="F416" s="257">
        <f t="shared" si="13"/>
        <v>41153</v>
      </c>
      <c r="G416" s="266">
        <v>5771.3</v>
      </c>
      <c r="H416" s="262">
        <f t="shared" si="15"/>
        <v>532</v>
      </c>
      <c r="I416" s="262" t="s">
        <v>1555</v>
      </c>
      <c r="J416" s="265"/>
    </row>
    <row r="417" spans="1:10">
      <c r="A417" s="253">
        <v>3836</v>
      </c>
      <c r="B417" s="254" t="s">
        <v>4016</v>
      </c>
      <c r="C417" s="263">
        <v>3836</v>
      </c>
      <c r="D417" s="262" t="s">
        <v>5644</v>
      </c>
      <c r="E417" s="264">
        <v>41122</v>
      </c>
      <c r="F417" s="257">
        <f t="shared" si="13"/>
        <v>41153</v>
      </c>
      <c r="G417" s="266">
        <v>5771.3</v>
      </c>
      <c r="H417" s="262">
        <f t="shared" si="15"/>
        <v>532</v>
      </c>
      <c r="I417" s="262" t="s">
        <v>1555</v>
      </c>
      <c r="J417" s="265"/>
    </row>
    <row r="418" spans="1:10">
      <c r="A418" s="253">
        <v>3799</v>
      </c>
      <c r="B418" s="254" t="s">
        <v>4016</v>
      </c>
      <c r="C418" s="263">
        <v>3799</v>
      </c>
      <c r="D418" s="262" t="s">
        <v>5778</v>
      </c>
      <c r="E418" s="264">
        <v>41124</v>
      </c>
      <c r="F418" s="257">
        <f t="shared" si="13"/>
        <v>41155</v>
      </c>
      <c r="G418" s="266">
        <v>5771.3</v>
      </c>
      <c r="H418" s="262">
        <f t="shared" si="15"/>
        <v>532</v>
      </c>
      <c r="I418" s="262" t="s">
        <v>1555</v>
      </c>
      <c r="J418" s="265"/>
    </row>
    <row r="419" spans="1:10">
      <c r="A419" s="253">
        <v>3834</v>
      </c>
      <c r="B419" s="254" t="s">
        <v>4016</v>
      </c>
      <c r="C419" s="263">
        <v>3834</v>
      </c>
      <c r="D419" s="262" t="s">
        <v>5787</v>
      </c>
      <c r="E419" s="264">
        <v>41124</v>
      </c>
      <c r="F419" s="257">
        <f t="shared" si="13"/>
        <v>41155</v>
      </c>
      <c r="G419" s="266">
        <v>5771.3</v>
      </c>
      <c r="H419" s="262">
        <f t="shared" si="15"/>
        <v>532</v>
      </c>
      <c r="I419" s="262" t="s">
        <v>1555</v>
      </c>
      <c r="J419" s="265"/>
    </row>
    <row r="420" spans="1:10">
      <c r="A420" s="253">
        <v>3837</v>
      </c>
      <c r="B420" s="254" t="s">
        <v>4016</v>
      </c>
      <c r="C420" s="263">
        <v>3837</v>
      </c>
      <c r="D420" s="262" t="s">
        <v>5792</v>
      </c>
      <c r="E420" s="264">
        <v>41124</v>
      </c>
      <c r="F420" s="257">
        <f t="shared" si="13"/>
        <v>41155</v>
      </c>
      <c r="G420" s="266">
        <v>5771.3</v>
      </c>
      <c r="H420" s="262">
        <f t="shared" si="15"/>
        <v>532</v>
      </c>
      <c r="I420" s="262" t="s">
        <v>1555</v>
      </c>
      <c r="J420" s="265"/>
    </row>
    <row r="421" spans="1:10">
      <c r="A421" s="253">
        <v>3838</v>
      </c>
      <c r="B421" s="254" t="s">
        <v>4016</v>
      </c>
      <c r="C421" s="263">
        <v>3838</v>
      </c>
      <c r="D421" s="262" t="s">
        <v>5794</v>
      </c>
      <c r="E421" s="264">
        <v>41124</v>
      </c>
      <c r="F421" s="257">
        <f t="shared" si="13"/>
        <v>41155</v>
      </c>
      <c r="G421" s="266">
        <v>5771.3</v>
      </c>
      <c r="H421" s="262">
        <f t="shared" si="15"/>
        <v>532</v>
      </c>
      <c r="I421" s="262" t="s">
        <v>1555</v>
      </c>
      <c r="J421" s="265"/>
    </row>
    <row r="422" spans="1:10">
      <c r="A422" s="253">
        <v>3827</v>
      </c>
      <c r="B422" s="254" t="s">
        <v>4016</v>
      </c>
      <c r="C422" s="263">
        <v>3827</v>
      </c>
      <c r="D422" s="262" t="s">
        <v>5797</v>
      </c>
      <c r="E422" s="264">
        <v>41127</v>
      </c>
      <c r="F422" s="257">
        <f t="shared" si="13"/>
        <v>41158</v>
      </c>
      <c r="G422" s="266">
        <v>5771.3</v>
      </c>
      <c r="H422" s="262">
        <f t="shared" si="15"/>
        <v>532</v>
      </c>
      <c r="I422" s="262" t="s">
        <v>1555</v>
      </c>
      <c r="J422" s="265"/>
    </row>
    <row r="423" spans="1:10">
      <c r="A423" s="253">
        <v>3815</v>
      </c>
      <c r="B423" s="254" t="s">
        <v>4016</v>
      </c>
      <c r="C423" s="263" t="s">
        <v>17185</v>
      </c>
      <c r="D423" s="262" t="s">
        <v>5906</v>
      </c>
      <c r="E423" s="264">
        <v>41128</v>
      </c>
      <c r="F423" s="257">
        <f t="shared" si="13"/>
        <v>41159</v>
      </c>
      <c r="G423" s="266">
        <v>5771.3</v>
      </c>
      <c r="H423" s="262">
        <f t="shared" si="15"/>
        <v>532</v>
      </c>
      <c r="I423" s="262" t="s">
        <v>1555</v>
      </c>
      <c r="J423" s="265"/>
    </row>
    <row r="424" spans="1:10">
      <c r="A424" s="253">
        <v>3835</v>
      </c>
      <c r="B424" s="254" t="s">
        <v>4016</v>
      </c>
      <c r="C424" s="263">
        <v>3835</v>
      </c>
      <c r="D424" s="262" t="s">
        <v>5790</v>
      </c>
      <c r="E424" s="264">
        <v>41130</v>
      </c>
      <c r="F424" s="257">
        <f t="shared" si="13"/>
        <v>41161</v>
      </c>
      <c r="G424" s="266">
        <v>5771.3</v>
      </c>
      <c r="H424" s="262">
        <f t="shared" si="15"/>
        <v>532</v>
      </c>
      <c r="I424" s="262" t="s">
        <v>1555</v>
      </c>
      <c r="J424" s="265"/>
    </row>
    <row r="425" spans="1:10">
      <c r="A425" s="253">
        <v>3816</v>
      </c>
      <c r="B425" s="254" t="s">
        <v>4016</v>
      </c>
      <c r="C425" s="263">
        <v>3816</v>
      </c>
      <c r="D425" s="262" t="s">
        <v>6077</v>
      </c>
      <c r="E425" s="264">
        <v>41134</v>
      </c>
      <c r="F425" s="257">
        <f t="shared" si="13"/>
        <v>41165</v>
      </c>
      <c r="G425" s="266">
        <v>5771.3</v>
      </c>
      <c r="H425" s="262">
        <f t="shared" si="15"/>
        <v>532</v>
      </c>
      <c r="I425" s="262" t="s">
        <v>1555</v>
      </c>
      <c r="J425" s="265"/>
    </row>
    <row r="426" spans="1:10">
      <c r="A426" s="253">
        <v>3821</v>
      </c>
      <c r="B426" s="254" t="s">
        <v>4016</v>
      </c>
      <c r="C426" s="263">
        <v>3821</v>
      </c>
      <c r="D426" s="262" t="s">
        <v>6079</v>
      </c>
      <c r="E426" s="264">
        <v>41134</v>
      </c>
      <c r="F426" s="257">
        <f t="shared" si="13"/>
        <v>41165</v>
      </c>
      <c r="G426" s="266">
        <v>5771.3</v>
      </c>
      <c r="H426" s="262">
        <f t="shared" si="15"/>
        <v>532</v>
      </c>
      <c r="I426" s="262" t="s">
        <v>1555</v>
      </c>
      <c r="J426" s="265"/>
    </row>
    <row r="427" spans="1:10">
      <c r="A427" s="253">
        <v>3822</v>
      </c>
      <c r="B427" s="254" t="s">
        <v>4016</v>
      </c>
      <c r="C427" s="263">
        <v>3822</v>
      </c>
      <c r="D427" s="262" t="s">
        <v>6081</v>
      </c>
      <c r="E427" s="264">
        <v>41134</v>
      </c>
      <c r="F427" s="257">
        <f t="shared" si="13"/>
        <v>41165</v>
      </c>
      <c r="G427" s="266">
        <v>5771.3</v>
      </c>
      <c r="H427" s="262">
        <f t="shared" si="15"/>
        <v>532</v>
      </c>
      <c r="I427" s="262" t="s">
        <v>1555</v>
      </c>
      <c r="J427" s="265"/>
    </row>
    <row r="428" spans="1:10">
      <c r="A428" s="253">
        <v>3829</v>
      </c>
      <c r="B428" s="254" t="s">
        <v>4016</v>
      </c>
      <c r="C428" s="262">
        <v>3829</v>
      </c>
      <c r="D428" s="262" t="s">
        <v>6356</v>
      </c>
      <c r="E428" s="264">
        <v>41138</v>
      </c>
      <c r="F428" s="257">
        <f t="shared" si="13"/>
        <v>41169</v>
      </c>
      <c r="G428" s="266">
        <v>5771.3</v>
      </c>
      <c r="H428" s="262">
        <f t="shared" si="15"/>
        <v>532</v>
      </c>
      <c r="I428" s="263" t="s">
        <v>1555</v>
      </c>
      <c r="J428" s="265"/>
    </row>
    <row r="429" spans="1:10">
      <c r="A429" s="253">
        <v>3825</v>
      </c>
      <c r="B429" s="254" t="s">
        <v>4016</v>
      </c>
      <c r="C429" s="262">
        <v>3825</v>
      </c>
      <c r="D429" s="262" t="s">
        <v>6612</v>
      </c>
      <c r="E429" s="264">
        <v>41145</v>
      </c>
      <c r="F429" s="257">
        <f t="shared" si="13"/>
        <v>41176</v>
      </c>
      <c r="G429" s="266">
        <v>5771.3</v>
      </c>
      <c r="H429" s="262">
        <f t="shared" si="15"/>
        <v>532</v>
      </c>
      <c r="I429" s="262" t="s">
        <v>1555</v>
      </c>
      <c r="J429" s="265"/>
    </row>
    <row r="430" spans="1:10">
      <c r="A430" s="253">
        <v>3819</v>
      </c>
      <c r="B430" s="254" t="s">
        <v>4016</v>
      </c>
      <c r="C430" s="262">
        <v>3819</v>
      </c>
      <c r="D430" s="262" t="s">
        <v>6616</v>
      </c>
      <c r="E430" s="264">
        <v>41148</v>
      </c>
      <c r="F430" s="257">
        <f t="shared" si="13"/>
        <v>41179</v>
      </c>
      <c r="G430" s="266">
        <v>5771.3</v>
      </c>
      <c r="H430" s="262">
        <f t="shared" si="15"/>
        <v>532</v>
      </c>
      <c r="I430" s="262" t="s">
        <v>1555</v>
      </c>
      <c r="J430" s="265"/>
    </row>
    <row r="431" spans="1:10">
      <c r="A431" s="253">
        <v>3820</v>
      </c>
      <c r="B431" s="254" t="s">
        <v>4016</v>
      </c>
      <c r="C431" s="262">
        <v>3820</v>
      </c>
      <c r="D431" s="262" t="s">
        <v>6620</v>
      </c>
      <c r="E431" s="264">
        <v>41148</v>
      </c>
      <c r="F431" s="257">
        <f t="shared" si="13"/>
        <v>41179</v>
      </c>
      <c r="G431" s="266">
        <v>5771.3</v>
      </c>
      <c r="H431" s="262">
        <f t="shared" si="15"/>
        <v>532</v>
      </c>
      <c r="I431" s="262" t="s">
        <v>1555</v>
      </c>
      <c r="J431" s="265"/>
    </row>
    <row r="432" spans="1:10">
      <c r="A432" s="253">
        <v>3830</v>
      </c>
      <c r="B432" s="254" t="s">
        <v>4016</v>
      </c>
      <c r="C432" s="263" t="s">
        <v>17186</v>
      </c>
      <c r="D432" s="262" t="s">
        <v>6618</v>
      </c>
      <c r="E432" s="264">
        <v>41149</v>
      </c>
      <c r="F432" s="257">
        <f t="shared" si="13"/>
        <v>41180</v>
      </c>
      <c r="G432" s="266">
        <v>5771.3</v>
      </c>
      <c r="H432" s="262">
        <f t="shared" si="15"/>
        <v>532</v>
      </c>
      <c r="I432" s="262" t="s">
        <v>1555</v>
      </c>
      <c r="J432" s="265"/>
    </row>
    <row r="433" spans="1:10">
      <c r="A433" s="253">
        <v>3817</v>
      </c>
      <c r="B433" s="254" t="s">
        <v>4016</v>
      </c>
      <c r="C433" s="262">
        <v>3817</v>
      </c>
      <c r="D433" s="262" t="s">
        <v>6615</v>
      </c>
      <c r="E433" s="264">
        <v>41150</v>
      </c>
      <c r="F433" s="257">
        <f t="shared" si="13"/>
        <v>41181</v>
      </c>
      <c r="G433" s="266">
        <v>5771.3</v>
      </c>
      <c r="H433" s="262">
        <f>H432</f>
        <v>532</v>
      </c>
      <c r="I433" s="263" t="s">
        <v>623</v>
      </c>
      <c r="J433" s="265"/>
    </row>
    <row r="434" spans="1:10">
      <c r="A434" s="253">
        <v>3831</v>
      </c>
      <c r="B434" s="254" t="s">
        <v>4016</v>
      </c>
      <c r="C434" s="262">
        <v>3831</v>
      </c>
      <c r="D434" s="262" t="s">
        <v>6725</v>
      </c>
      <c r="E434" s="264">
        <v>41150</v>
      </c>
      <c r="F434" s="257">
        <f t="shared" si="13"/>
        <v>41181</v>
      </c>
      <c r="G434" s="266">
        <v>5771.3</v>
      </c>
      <c r="H434" s="262">
        <f t="shared" si="15"/>
        <v>532</v>
      </c>
      <c r="I434" s="263" t="s">
        <v>623</v>
      </c>
      <c r="J434" s="265"/>
    </row>
    <row r="435" spans="1:10">
      <c r="A435" s="253">
        <v>3823</v>
      </c>
      <c r="B435" s="254" t="s">
        <v>4016</v>
      </c>
      <c r="C435" s="262">
        <v>3823</v>
      </c>
      <c r="D435" s="262" t="s">
        <v>6729</v>
      </c>
      <c r="E435" s="264">
        <v>41150</v>
      </c>
      <c r="F435" s="257">
        <f t="shared" si="13"/>
        <v>41181</v>
      </c>
      <c r="G435" s="266">
        <v>5771.3</v>
      </c>
      <c r="H435" s="262">
        <f t="shared" si="15"/>
        <v>532</v>
      </c>
      <c r="I435" s="263" t="s">
        <v>623</v>
      </c>
      <c r="J435" s="265"/>
    </row>
    <row r="436" spans="1:10">
      <c r="A436" s="253">
        <v>3826</v>
      </c>
      <c r="B436" s="254" t="s">
        <v>4016</v>
      </c>
      <c r="C436" s="262">
        <v>3826</v>
      </c>
      <c r="D436" s="262" t="s">
        <v>6868</v>
      </c>
      <c r="E436" s="264">
        <v>41151</v>
      </c>
      <c r="F436" s="257">
        <f t="shared" si="13"/>
        <v>41182</v>
      </c>
      <c r="G436" s="266">
        <v>5771.3</v>
      </c>
      <c r="H436" s="262">
        <f t="shared" si="15"/>
        <v>532</v>
      </c>
      <c r="I436" s="263" t="s">
        <v>623</v>
      </c>
      <c r="J436" s="265"/>
    </row>
    <row r="437" spans="1:10">
      <c r="A437" s="253">
        <v>3818</v>
      </c>
      <c r="B437" s="254" t="s">
        <v>4016</v>
      </c>
      <c r="C437" s="262">
        <v>3818</v>
      </c>
      <c r="D437" s="262" t="s">
        <v>6731</v>
      </c>
      <c r="E437" s="264">
        <v>41151</v>
      </c>
      <c r="F437" s="257">
        <f t="shared" si="13"/>
        <v>41182</v>
      </c>
      <c r="G437" s="266">
        <v>5771.3</v>
      </c>
      <c r="H437" s="262">
        <f t="shared" si="15"/>
        <v>532</v>
      </c>
      <c r="I437" s="263" t="s">
        <v>623</v>
      </c>
      <c r="J437" s="265"/>
    </row>
    <row r="438" spans="1:10">
      <c r="A438" s="253">
        <v>3814</v>
      </c>
      <c r="B438" s="254" t="s">
        <v>4016</v>
      </c>
      <c r="C438" s="262">
        <v>3814</v>
      </c>
      <c r="D438" s="262" t="s">
        <v>6623</v>
      </c>
      <c r="E438" s="264">
        <v>41151</v>
      </c>
      <c r="F438" s="257">
        <f t="shared" si="13"/>
        <v>41182</v>
      </c>
      <c r="G438" s="266">
        <v>5771.3</v>
      </c>
      <c r="H438" s="262">
        <f t="shared" si="15"/>
        <v>532</v>
      </c>
      <c r="I438" s="263" t="s">
        <v>623</v>
      </c>
      <c r="J438" s="265"/>
    </row>
    <row r="439" spans="1:10">
      <c r="A439" s="253">
        <v>3910</v>
      </c>
      <c r="B439" s="254" t="s">
        <v>5060</v>
      </c>
      <c r="C439" s="263">
        <v>3910</v>
      </c>
      <c r="D439" s="262" t="s">
        <v>5459</v>
      </c>
      <c r="E439" s="264">
        <v>41122</v>
      </c>
      <c r="F439" s="257">
        <f t="shared" si="13"/>
        <v>41153</v>
      </c>
      <c r="G439" s="266">
        <v>5771.3</v>
      </c>
      <c r="H439" s="262">
        <f>H438+1</f>
        <v>533</v>
      </c>
      <c r="I439" s="262" t="s">
        <v>1322</v>
      </c>
      <c r="J439" s="265"/>
    </row>
    <row r="440" spans="1:10">
      <c r="A440" s="253">
        <v>3912</v>
      </c>
      <c r="B440" s="254" t="s">
        <v>5060</v>
      </c>
      <c r="C440" s="263">
        <v>3912</v>
      </c>
      <c r="D440" s="262" t="s">
        <v>5339</v>
      </c>
      <c r="E440" s="264">
        <v>41122</v>
      </c>
      <c r="F440" s="257">
        <f t="shared" si="13"/>
        <v>41153</v>
      </c>
      <c r="G440" s="266">
        <v>5771.3</v>
      </c>
      <c r="H440" s="262">
        <f>H439</f>
        <v>533</v>
      </c>
      <c r="I440" s="262" t="s">
        <v>1322</v>
      </c>
      <c r="J440" s="265"/>
    </row>
    <row r="441" spans="1:10">
      <c r="A441" s="253">
        <v>3911</v>
      </c>
      <c r="B441" s="254" t="s">
        <v>5060</v>
      </c>
      <c r="C441" s="263">
        <v>3911</v>
      </c>
      <c r="D441" s="262" t="s">
        <v>5653</v>
      </c>
      <c r="E441" s="264">
        <v>41123</v>
      </c>
      <c r="F441" s="257">
        <f t="shared" si="13"/>
        <v>41154</v>
      </c>
      <c r="G441" s="266">
        <v>5771.3</v>
      </c>
      <c r="H441" s="262">
        <f>H440</f>
        <v>533</v>
      </c>
      <c r="I441" s="262" t="s">
        <v>1322</v>
      </c>
      <c r="J441" s="265"/>
    </row>
    <row r="442" spans="1:10">
      <c r="A442" s="253">
        <v>3917</v>
      </c>
      <c r="B442" s="254" t="s">
        <v>5055</v>
      </c>
      <c r="C442" s="263">
        <v>3917</v>
      </c>
      <c r="D442" s="262" t="s">
        <v>5272</v>
      </c>
      <c r="E442" s="264">
        <v>41123</v>
      </c>
      <c r="F442" s="257">
        <f t="shared" si="13"/>
        <v>41154</v>
      </c>
      <c r="G442" s="266">
        <v>5771.3</v>
      </c>
      <c r="H442" s="262">
        <f>H441+1</f>
        <v>534</v>
      </c>
      <c r="I442" s="262" t="s">
        <v>1322</v>
      </c>
      <c r="J442" s="265"/>
    </row>
    <row r="443" spans="1:10">
      <c r="A443" s="253">
        <v>3916</v>
      </c>
      <c r="B443" s="254" t="s">
        <v>5055</v>
      </c>
      <c r="C443" s="263">
        <v>3916</v>
      </c>
      <c r="D443" s="262" t="s">
        <v>5273</v>
      </c>
      <c r="E443" s="264">
        <v>41124</v>
      </c>
      <c r="F443" s="257">
        <f t="shared" si="13"/>
        <v>41155</v>
      </c>
      <c r="G443" s="266">
        <v>5771.3</v>
      </c>
      <c r="H443" s="262">
        <f>H442</f>
        <v>534</v>
      </c>
      <c r="I443" s="262" t="s">
        <v>1322</v>
      </c>
      <c r="J443" s="265"/>
    </row>
    <row r="444" spans="1:10">
      <c r="A444" s="253">
        <v>3921</v>
      </c>
      <c r="B444" s="254" t="s">
        <v>5055</v>
      </c>
      <c r="C444" s="263">
        <v>3921</v>
      </c>
      <c r="D444" s="262" t="s">
        <v>5337</v>
      </c>
      <c r="E444" s="264">
        <v>41127</v>
      </c>
      <c r="F444" s="257">
        <f t="shared" si="13"/>
        <v>41158</v>
      </c>
      <c r="G444" s="266">
        <v>5771.3</v>
      </c>
      <c r="H444" s="262">
        <f>H443</f>
        <v>534</v>
      </c>
      <c r="I444" s="262" t="s">
        <v>1322</v>
      </c>
      <c r="J444" s="265"/>
    </row>
    <row r="445" spans="1:10">
      <c r="A445" s="253">
        <v>3919</v>
      </c>
      <c r="B445" s="254" t="s">
        <v>5055</v>
      </c>
      <c r="C445" s="263">
        <v>3919</v>
      </c>
      <c r="D445" s="262" t="s">
        <v>5270</v>
      </c>
      <c r="E445" s="264">
        <v>41127</v>
      </c>
      <c r="F445" s="257">
        <f t="shared" si="13"/>
        <v>41158</v>
      </c>
      <c r="G445" s="266">
        <v>5771.3</v>
      </c>
      <c r="H445" s="262">
        <f>H444</f>
        <v>534</v>
      </c>
      <c r="I445" s="262" t="s">
        <v>1322</v>
      </c>
      <c r="J445" s="265"/>
    </row>
    <row r="446" spans="1:10">
      <c r="A446" s="253">
        <v>3918</v>
      </c>
      <c r="B446" s="254" t="s">
        <v>5055</v>
      </c>
      <c r="C446" s="263">
        <v>3918</v>
      </c>
      <c r="D446" s="262" t="s">
        <v>5271</v>
      </c>
      <c r="E446" s="264">
        <v>41127</v>
      </c>
      <c r="F446" s="257">
        <f t="shared" si="13"/>
        <v>41158</v>
      </c>
      <c r="G446" s="266">
        <v>5771.3</v>
      </c>
      <c r="H446" s="262">
        <f>H445</f>
        <v>534</v>
      </c>
      <c r="I446" s="262" t="s">
        <v>1322</v>
      </c>
      <c r="J446" s="265"/>
    </row>
    <row r="447" spans="1:10">
      <c r="A447" s="253">
        <v>3920</v>
      </c>
      <c r="B447" s="254" t="s">
        <v>5055</v>
      </c>
      <c r="C447" s="263">
        <v>3920</v>
      </c>
      <c r="D447" s="262" t="s">
        <v>5269</v>
      </c>
      <c r="E447" s="264">
        <v>41128</v>
      </c>
      <c r="F447" s="257">
        <f t="shared" si="13"/>
        <v>41159</v>
      </c>
      <c r="G447" s="266">
        <v>5771.3</v>
      </c>
      <c r="H447" s="262">
        <f>H446</f>
        <v>534</v>
      </c>
      <c r="I447" s="262" t="s">
        <v>1322</v>
      </c>
      <c r="J447" s="265"/>
    </row>
    <row r="448" spans="1:10">
      <c r="A448" s="253" t="s">
        <v>1165</v>
      </c>
      <c r="B448" s="254" t="s">
        <v>1095</v>
      </c>
      <c r="C448" s="263" t="s">
        <v>17187</v>
      </c>
      <c r="D448" s="262" t="s">
        <v>6342</v>
      </c>
      <c r="E448" s="264">
        <v>41138</v>
      </c>
      <c r="F448" s="257">
        <f t="shared" si="13"/>
        <v>41169</v>
      </c>
      <c r="G448" s="266">
        <v>5771.3</v>
      </c>
      <c r="H448" s="262">
        <f>H447+1</f>
        <v>535</v>
      </c>
      <c r="I448" s="262" t="s">
        <v>1322</v>
      </c>
      <c r="J448" s="265"/>
    </row>
    <row r="449" spans="1:10">
      <c r="A449" s="253">
        <v>3923</v>
      </c>
      <c r="B449" s="254" t="s">
        <v>5054</v>
      </c>
      <c r="C449" s="263">
        <v>3923</v>
      </c>
      <c r="D449" s="262" t="s">
        <v>5408</v>
      </c>
      <c r="E449" s="264">
        <v>41131</v>
      </c>
      <c r="F449" s="257">
        <f t="shared" si="13"/>
        <v>41162</v>
      </c>
      <c r="G449" s="266">
        <v>5771.3</v>
      </c>
      <c r="H449" s="262">
        <f>H448+1</f>
        <v>536</v>
      </c>
      <c r="I449" s="262" t="s">
        <v>1322</v>
      </c>
      <c r="J449" s="265"/>
    </row>
    <row r="450" spans="1:10">
      <c r="A450" s="253" t="s">
        <v>1016</v>
      </c>
      <c r="B450" s="254" t="s">
        <v>1836</v>
      </c>
      <c r="C450" s="263" t="s">
        <v>17188</v>
      </c>
      <c r="D450" s="262" t="s">
        <v>6581</v>
      </c>
      <c r="E450" s="264">
        <v>41145</v>
      </c>
      <c r="F450" s="257">
        <f t="shared" si="13"/>
        <v>41176</v>
      </c>
      <c r="G450" s="266">
        <v>5771.3</v>
      </c>
      <c r="H450" s="262">
        <f>H449+1</f>
        <v>537</v>
      </c>
      <c r="I450" s="262" t="s">
        <v>1322</v>
      </c>
      <c r="J450" s="265"/>
    </row>
    <row r="451" spans="1:10">
      <c r="A451" s="253" t="s">
        <v>2060</v>
      </c>
      <c r="B451" s="254" t="s">
        <v>2073</v>
      </c>
      <c r="C451" s="263" t="s">
        <v>17189</v>
      </c>
      <c r="D451" s="262" t="s">
        <v>5746</v>
      </c>
      <c r="E451" s="264">
        <v>41122</v>
      </c>
      <c r="F451" s="257">
        <f t="shared" si="13"/>
        <v>41153</v>
      </c>
      <c r="G451" s="266">
        <v>5771.3</v>
      </c>
      <c r="H451" s="262">
        <f>H450+1</f>
        <v>538</v>
      </c>
      <c r="I451" s="262" t="s">
        <v>1322</v>
      </c>
      <c r="J451" s="265"/>
    </row>
    <row r="452" spans="1:10">
      <c r="A452" s="253">
        <v>3976</v>
      </c>
      <c r="B452" s="254" t="s">
        <v>163</v>
      </c>
      <c r="C452" s="263">
        <v>3976</v>
      </c>
      <c r="D452" s="262" t="s">
        <v>5854</v>
      </c>
      <c r="E452" s="264">
        <v>41130</v>
      </c>
      <c r="F452" s="257">
        <f t="shared" ref="F452:F515" si="16">E452+31</f>
        <v>41161</v>
      </c>
      <c r="G452" s="266">
        <v>5771.3</v>
      </c>
      <c r="H452" s="262">
        <f>H451+1</f>
        <v>539</v>
      </c>
      <c r="I452" s="262" t="s">
        <v>1322</v>
      </c>
      <c r="J452" s="265"/>
    </row>
    <row r="453" spans="1:10">
      <c r="A453" s="253">
        <v>3974</v>
      </c>
      <c r="B453" s="254" t="s">
        <v>163</v>
      </c>
      <c r="C453" s="263">
        <v>3974</v>
      </c>
      <c r="D453" s="262" t="s">
        <v>6095</v>
      </c>
      <c r="E453" s="264">
        <v>41134</v>
      </c>
      <c r="F453" s="257">
        <f t="shared" si="16"/>
        <v>41165</v>
      </c>
      <c r="G453" s="266">
        <v>5771.3</v>
      </c>
      <c r="H453" s="262">
        <f>H452</f>
        <v>539</v>
      </c>
      <c r="I453" s="262" t="s">
        <v>1322</v>
      </c>
      <c r="J453" s="265"/>
    </row>
    <row r="454" spans="1:10">
      <c r="A454" s="253">
        <v>3987</v>
      </c>
      <c r="B454" s="254" t="s">
        <v>163</v>
      </c>
      <c r="C454" s="262">
        <v>3987</v>
      </c>
      <c r="D454" s="262" t="s">
        <v>6370</v>
      </c>
      <c r="E454" s="264">
        <v>41137</v>
      </c>
      <c r="F454" s="257">
        <f t="shared" si="16"/>
        <v>41168</v>
      </c>
      <c r="G454" s="266">
        <v>5771.3</v>
      </c>
      <c r="H454" s="262">
        <f>H453</f>
        <v>539</v>
      </c>
      <c r="I454" s="262" t="s">
        <v>1322</v>
      </c>
      <c r="J454" s="265"/>
    </row>
    <row r="455" spans="1:10">
      <c r="A455" s="253">
        <v>3980</v>
      </c>
      <c r="B455" s="254" t="s">
        <v>163</v>
      </c>
      <c r="C455" s="262">
        <v>3980</v>
      </c>
      <c r="D455" s="262" t="s">
        <v>6277</v>
      </c>
      <c r="E455" s="264">
        <v>41137</v>
      </c>
      <c r="F455" s="257">
        <f t="shared" si="16"/>
        <v>41168</v>
      </c>
      <c r="G455" s="266">
        <v>5771.3</v>
      </c>
      <c r="H455" s="262">
        <f>H454</f>
        <v>539</v>
      </c>
      <c r="I455" s="262" t="s">
        <v>1322</v>
      </c>
      <c r="J455" s="265"/>
    </row>
    <row r="456" spans="1:10">
      <c r="A456" s="253">
        <v>3973</v>
      </c>
      <c r="B456" s="254" t="s">
        <v>163</v>
      </c>
      <c r="C456" s="262">
        <v>3973</v>
      </c>
      <c r="D456" s="262" t="s">
        <v>6368</v>
      </c>
      <c r="E456" s="264">
        <v>41141</v>
      </c>
      <c r="F456" s="257">
        <f t="shared" si="16"/>
        <v>41172</v>
      </c>
      <c r="G456" s="266">
        <v>5771.3</v>
      </c>
      <c r="H456" s="262">
        <f>H455</f>
        <v>539</v>
      </c>
      <c r="I456" s="262" t="s">
        <v>1322</v>
      </c>
      <c r="J456" s="265"/>
    </row>
    <row r="457" spans="1:10">
      <c r="A457" s="253">
        <v>3977</v>
      </c>
      <c r="B457" s="254" t="s">
        <v>163</v>
      </c>
      <c r="C457" s="262">
        <v>3977</v>
      </c>
      <c r="D457" s="262" t="s">
        <v>6372</v>
      </c>
      <c r="E457" s="264">
        <v>41141</v>
      </c>
      <c r="F457" s="257">
        <f t="shared" si="16"/>
        <v>41172</v>
      </c>
      <c r="G457" s="266">
        <v>5771.3</v>
      </c>
      <c r="H457" s="262">
        <f>H456</f>
        <v>539</v>
      </c>
      <c r="I457" s="262" t="s">
        <v>1322</v>
      </c>
      <c r="J457" s="265"/>
    </row>
    <row r="458" spans="1:10">
      <c r="A458" s="253">
        <v>3876</v>
      </c>
      <c r="B458" s="254" t="s">
        <v>930</v>
      </c>
      <c r="C458" s="263">
        <v>3876</v>
      </c>
      <c r="D458" s="262" t="s">
        <v>5925</v>
      </c>
      <c r="E458" s="264">
        <v>41130</v>
      </c>
      <c r="F458" s="257">
        <f t="shared" si="16"/>
        <v>41161</v>
      </c>
      <c r="G458" s="266">
        <v>5771.3</v>
      </c>
      <c r="H458" s="262">
        <f t="shared" ref="H458:H468" si="17">H457+1</f>
        <v>540</v>
      </c>
      <c r="I458" s="262" t="s">
        <v>1322</v>
      </c>
      <c r="J458" s="265"/>
    </row>
    <row r="459" spans="1:10">
      <c r="A459" s="253" t="s">
        <v>2202</v>
      </c>
      <c r="B459" s="254" t="s">
        <v>2203</v>
      </c>
      <c r="C459" s="263" t="s">
        <v>17190</v>
      </c>
      <c r="D459" s="262" t="s">
        <v>5748</v>
      </c>
      <c r="E459" s="264">
        <v>41129</v>
      </c>
      <c r="F459" s="257">
        <f t="shared" si="16"/>
        <v>41160</v>
      </c>
      <c r="G459" s="266">
        <v>5771.3</v>
      </c>
      <c r="H459" s="262">
        <f t="shared" si="17"/>
        <v>541</v>
      </c>
      <c r="I459" s="262" t="s">
        <v>1322</v>
      </c>
      <c r="J459" s="265"/>
    </row>
    <row r="460" spans="1:10">
      <c r="A460" s="253" t="s">
        <v>2211</v>
      </c>
      <c r="B460" s="254" t="s">
        <v>4113</v>
      </c>
      <c r="C460" s="263" t="s">
        <v>17191</v>
      </c>
      <c r="D460" s="262" t="s">
        <v>5890</v>
      </c>
      <c r="E460" s="264">
        <v>41129</v>
      </c>
      <c r="F460" s="257">
        <f t="shared" si="16"/>
        <v>41160</v>
      </c>
      <c r="G460" s="266">
        <v>5771.3</v>
      </c>
      <c r="H460" s="262">
        <f t="shared" si="17"/>
        <v>542</v>
      </c>
      <c r="I460" s="262" t="s">
        <v>1322</v>
      </c>
      <c r="J460" s="265"/>
    </row>
    <row r="461" spans="1:10">
      <c r="A461" s="253" t="s">
        <v>1159</v>
      </c>
      <c r="B461" s="254" t="s">
        <v>1912</v>
      </c>
      <c r="C461" s="262" t="s">
        <v>17192</v>
      </c>
      <c r="D461" s="262" t="s">
        <v>5886</v>
      </c>
      <c r="E461" s="264">
        <v>41143</v>
      </c>
      <c r="F461" s="257">
        <f t="shared" si="16"/>
        <v>41174</v>
      </c>
      <c r="G461" s="266">
        <v>5771.3</v>
      </c>
      <c r="H461" s="262">
        <f t="shared" si="17"/>
        <v>543</v>
      </c>
      <c r="I461" s="262" t="s">
        <v>1322</v>
      </c>
      <c r="J461" s="265"/>
    </row>
    <row r="462" spans="1:10">
      <c r="A462" s="253" t="s">
        <v>1035</v>
      </c>
      <c r="B462" s="254" t="s">
        <v>1036</v>
      </c>
      <c r="C462" s="263" t="s">
        <v>16869</v>
      </c>
      <c r="D462" s="262" t="s">
        <v>5620</v>
      </c>
      <c r="E462" s="264">
        <v>41121</v>
      </c>
      <c r="F462" s="257">
        <f t="shared" si="16"/>
        <v>41152</v>
      </c>
      <c r="G462" s="266">
        <v>5771.3</v>
      </c>
      <c r="H462" s="262">
        <f t="shared" si="17"/>
        <v>544</v>
      </c>
      <c r="I462" s="262" t="s">
        <v>1322</v>
      </c>
      <c r="J462" s="265"/>
    </row>
    <row r="463" spans="1:10">
      <c r="A463" s="253">
        <v>3749</v>
      </c>
      <c r="B463" s="254" t="s">
        <v>3616</v>
      </c>
      <c r="C463" s="262">
        <v>3749</v>
      </c>
      <c r="D463" s="262" t="s">
        <v>5398</v>
      </c>
      <c r="E463" s="264">
        <v>41141</v>
      </c>
      <c r="F463" s="257">
        <f t="shared" si="16"/>
        <v>41172</v>
      </c>
      <c r="G463" s="266">
        <v>5771.3</v>
      </c>
      <c r="H463" s="262">
        <f t="shared" si="17"/>
        <v>545</v>
      </c>
      <c r="I463" s="262" t="s">
        <v>1322</v>
      </c>
      <c r="J463" s="265"/>
    </row>
    <row r="464" spans="1:10">
      <c r="A464" s="253">
        <v>3268</v>
      </c>
      <c r="B464" s="254" t="s">
        <v>2351</v>
      </c>
      <c r="C464" s="262">
        <v>3268</v>
      </c>
      <c r="D464" s="262" t="s">
        <v>6587</v>
      </c>
      <c r="E464" s="264">
        <v>41144</v>
      </c>
      <c r="F464" s="257">
        <f t="shared" si="16"/>
        <v>41175</v>
      </c>
      <c r="G464" s="266">
        <v>5771.3</v>
      </c>
      <c r="H464" s="262">
        <f t="shared" si="17"/>
        <v>546</v>
      </c>
      <c r="I464" s="262" t="s">
        <v>1322</v>
      </c>
      <c r="J464" s="265"/>
    </row>
    <row r="465" spans="1:10">
      <c r="A465" s="253">
        <v>3750</v>
      </c>
      <c r="B465" s="254" t="s">
        <v>3617</v>
      </c>
      <c r="C465" s="262">
        <v>3750</v>
      </c>
      <c r="D465" s="262" t="s">
        <v>6076</v>
      </c>
      <c r="E465" s="264">
        <v>41137</v>
      </c>
      <c r="F465" s="257">
        <f t="shared" si="16"/>
        <v>41168</v>
      </c>
      <c r="G465" s="266">
        <v>5771.3</v>
      </c>
      <c r="H465" s="262">
        <f t="shared" si="17"/>
        <v>547</v>
      </c>
      <c r="I465" s="262" t="s">
        <v>1322</v>
      </c>
      <c r="J465" s="265"/>
    </row>
    <row r="466" spans="1:10">
      <c r="A466" s="253" t="s">
        <v>1163</v>
      </c>
      <c r="B466" s="254" t="s">
        <v>1093</v>
      </c>
      <c r="C466" s="263" t="s">
        <v>17193</v>
      </c>
      <c r="D466" s="262" t="s">
        <v>5314</v>
      </c>
      <c r="E466" s="264">
        <v>41124</v>
      </c>
      <c r="F466" s="257">
        <f t="shared" si="16"/>
        <v>41155</v>
      </c>
      <c r="G466" s="266">
        <v>5771.3</v>
      </c>
      <c r="H466" s="262">
        <f t="shared" si="17"/>
        <v>548</v>
      </c>
      <c r="I466" s="262" t="s">
        <v>1322</v>
      </c>
      <c r="J466" s="265"/>
    </row>
    <row r="467" spans="1:10">
      <c r="A467" s="253">
        <v>3323</v>
      </c>
      <c r="B467" s="254" t="s">
        <v>2428</v>
      </c>
      <c r="C467" s="263">
        <v>3323</v>
      </c>
      <c r="D467" s="262" t="s">
        <v>5750</v>
      </c>
      <c r="E467" s="264">
        <v>41123</v>
      </c>
      <c r="F467" s="257">
        <f t="shared" si="16"/>
        <v>41154</v>
      </c>
      <c r="G467" s="266">
        <v>5771.3</v>
      </c>
      <c r="H467" s="262">
        <f t="shared" si="17"/>
        <v>549</v>
      </c>
      <c r="I467" s="262" t="s">
        <v>1322</v>
      </c>
      <c r="J467" s="265"/>
    </row>
    <row r="468" spans="1:10">
      <c r="A468" s="253">
        <v>3757</v>
      </c>
      <c r="B468" s="254" t="s">
        <v>3525</v>
      </c>
      <c r="C468" s="263">
        <v>3757</v>
      </c>
      <c r="D468" s="262" t="s">
        <v>5762</v>
      </c>
      <c r="E468" s="264">
        <v>41123</v>
      </c>
      <c r="F468" s="257">
        <f t="shared" si="16"/>
        <v>41154</v>
      </c>
      <c r="G468" s="266">
        <v>5771.3</v>
      </c>
      <c r="H468" s="262">
        <f t="shared" si="17"/>
        <v>550</v>
      </c>
      <c r="I468" s="262" t="s">
        <v>1322</v>
      </c>
      <c r="J468" s="265"/>
    </row>
    <row r="469" spans="1:10">
      <c r="A469" s="253">
        <v>3758</v>
      </c>
      <c r="B469" s="254" t="s">
        <v>3525</v>
      </c>
      <c r="C469" s="262">
        <v>3758</v>
      </c>
      <c r="D469" s="262" t="s">
        <v>5629</v>
      </c>
      <c r="E469" s="264">
        <v>41144</v>
      </c>
      <c r="F469" s="257">
        <f t="shared" si="16"/>
        <v>41175</v>
      </c>
      <c r="G469" s="266">
        <v>5771.3</v>
      </c>
      <c r="H469" s="262">
        <f>H468</f>
        <v>550</v>
      </c>
      <c r="I469" s="262" t="s">
        <v>1322</v>
      </c>
      <c r="J469" s="265"/>
    </row>
    <row r="470" spans="1:10">
      <c r="A470" s="253">
        <v>3755</v>
      </c>
      <c r="B470" s="254" t="s">
        <v>3525</v>
      </c>
      <c r="C470" s="262">
        <v>3755</v>
      </c>
      <c r="D470" s="262" t="s">
        <v>5632</v>
      </c>
      <c r="E470" s="264">
        <v>41148</v>
      </c>
      <c r="F470" s="257">
        <f t="shared" si="16"/>
        <v>41179</v>
      </c>
      <c r="G470" s="266">
        <v>5771.3</v>
      </c>
      <c r="H470" s="262">
        <f>H469</f>
        <v>550</v>
      </c>
      <c r="I470" s="262" t="s">
        <v>1322</v>
      </c>
      <c r="J470" s="265"/>
    </row>
    <row r="471" spans="1:10">
      <c r="A471" s="253">
        <v>3759</v>
      </c>
      <c r="B471" s="254" t="s">
        <v>3525</v>
      </c>
      <c r="C471" s="262">
        <v>3759</v>
      </c>
      <c r="D471" s="262" t="s">
        <v>5447</v>
      </c>
      <c r="E471" s="264">
        <v>41148</v>
      </c>
      <c r="F471" s="257">
        <f t="shared" si="16"/>
        <v>41179</v>
      </c>
      <c r="G471" s="266">
        <v>5771.3</v>
      </c>
      <c r="H471" s="262">
        <f>H470</f>
        <v>550</v>
      </c>
      <c r="I471" s="262" t="s">
        <v>1322</v>
      </c>
      <c r="J471" s="265"/>
    </row>
    <row r="472" spans="1:10">
      <c r="A472" s="253">
        <v>4049</v>
      </c>
      <c r="B472" s="254" t="s">
        <v>1925</v>
      </c>
      <c r="C472" s="262">
        <v>4049</v>
      </c>
      <c r="D472" s="262" t="s">
        <v>17194</v>
      </c>
      <c r="E472" s="264">
        <v>41151</v>
      </c>
      <c r="F472" s="257">
        <f t="shared" si="16"/>
        <v>41182</v>
      </c>
      <c r="G472" s="266">
        <v>5771.3</v>
      </c>
      <c r="H472" s="262">
        <f>H471+1</f>
        <v>551</v>
      </c>
      <c r="I472" s="262" t="s">
        <v>1322</v>
      </c>
      <c r="J472" s="265"/>
    </row>
    <row r="473" spans="1:10">
      <c r="A473" s="253">
        <v>3452</v>
      </c>
      <c r="B473" s="254" t="s">
        <v>2968</v>
      </c>
      <c r="C473" s="263" t="s">
        <v>17195</v>
      </c>
      <c r="D473" s="262" t="s">
        <v>6054</v>
      </c>
      <c r="E473" s="264">
        <v>41123</v>
      </c>
      <c r="F473" s="257">
        <f t="shared" si="16"/>
        <v>41154</v>
      </c>
      <c r="G473" s="266">
        <v>5771.3</v>
      </c>
      <c r="H473" s="262">
        <f>H472+1</f>
        <v>552</v>
      </c>
      <c r="I473" s="262" t="s">
        <v>1322</v>
      </c>
      <c r="J473" s="265"/>
    </row>
    <row r="474" spans="1:10">
      <c r="A474" s="253">
        <v>3717</v>
      </c>
      <c r="B474" s="254" t="s">
        <v>3572</v>
      </c>
      <c r="C474" s="263">
        <v>3717</v>
      </c>
      <c r="D474" s="262" t="s">
        <v>5767</v>
      </c>
      <c r="E474" s="264">
        <v>41122</v>
      </c>
      <c r="F474" s="257">
        <f t="shared" si="16"/>
        <v>41153</v>
      </c>
      <c r="G474" s="266">
        <v>5771.3</v>
      </c>
      <c r="H474" s="262">
        <f>H473+1</f>
        <v>553</v>
      </c>
      <c r="I474" s="262" t="s">
        <v>1322</v>
      </c>
      <c r="J474" s="265"/>
    </row>
    <row r="475" spans="1:10">
      <c r="A475" s="253">
        <v>3719</v>
      </c>
      <c r="B475" s="254" t="s">
        <v>3572</v>
      </c>
      <c r="C475" s="263">
        <v>3719</v>
      </c>
      <c r="D475" s="262" t="s">
        <v>5448</v>
      </c>
      <c r="E475" s="264">
        <v>41124</v>
      </c>
      <c r="F475" s="257">
        <f t="shared" si="16"/>
        <v>41155</v>
      </c>
      <c r="G475" s="266">
        <v>5771.3</v>
      </c>
      <c r="H475" s="262">
        <f>H474</f>
        <v>553</v>
      </c>
      <c r="I475" s="262" t="s">
        <v>1322</v>
      </c>
      <c r="J475" s="265"/>
    </row>
    <row r="476" spans="1:10">
      <c r="A476" s="253">
        <v>4105</v>
      </c>
      <c r="B476" s="254" t="s">
        <v>3572</v>
      </c>
      <c r="C476" s="263">
        <v>4105</v>
      </c>
      <c r="D476" s="262" t="s">
        <v>6284</v>
      </c>
      <c r="E476" s="264">
        <v>41137</v>
      </c>
      <c r="F476" s="257">
        <f t="shared" si="16"/>
        <v>41168</v>
      </c>
      <c r="G476" s="266">
        <v>5771.3</v>
      </c>
      <c r="H476" s="262">
        <f>H475</f>
        <v>553</v>
      </c>
      <c r="I476" s="262" t="s">
        <v>1322</v>
      </c>
      <c r="J476" s="265"/>
    </row>
    <row r="477" spans="1:10">
      <c r="A477" s="253">
        <v>3336</v>
      </c>
      <c r="B477" s="254" t="s">
        <v>2478</v>
      </c>
      <c r="C477" s="263" t="s">
        <v>17196</v>
      </c>
      <c r="D477" s="262" t="s">
        <v>5322</v>
      </c>
      <c r="E477" s="264">
        <v>41124</v>
      </c>
      <c r="F477" s="257">
        <f t="shared" si="16"/>
        <v>41155</v>
      </c>
      <c r="G477" s="266">
        <v>5771.3</v>
      </c>
      <c r="H477" s="262">
        <f>H476+1</f>
        <v>554</v>
      </c>
      <c r="I477" s="262" t="s">
        <v>1322</v>
      </c>
      <c r="J477" s="265"/>
    </row>
    <row r="478" spans="1:10">
      <c r="A478" s="253">
        <v>3560</v>
      </c>
      <c r="B478" s="254" t="s">
        <v>1683</v>
      </c>
      <c r="C478" s="263">
        <v>3560</v>
      </c>
      <c r="D478" s="262" t="s">
        <v>6264</v>
      </c>
      <c r="E478" s="264">
        <v>41135</v>
      </c>
      <c r="F478" s="257">
        <f t="shared" si="16"/>
        <v>41166</v>
      </c>
      <c r="G478" s="266">
        <v>5771.3</v>
      </c>
      <c r="H478" s="262">
        <f>H477+1</f>
        <v>555</v>
      </c>
      <c r="I478" s="262" t="s">
        <v>1322</v>
      </c>
      <c r="J478" s="265"/>
    </row>
    <row r="479" spans="1:10">
      <c r="A479" s="253">
        <v>3641</v>
      </c>
      <c r="B479" s="254" t="s">
        <v>1340</v>
      </c>
      <c r="C479" s="262">
        <v>3641</v>
      </c>
      <c r="D479" s="262" t="s">
        <v>6263</v>
      </c>
      <c r="E479" s="264">
        <v>41137</v>
      </c>
      <c r="F479" s="257">
        <f t="shared" si="16"/>
        <v>41168</v>
      </c>
      <c r="G479" s="266">
        <v>5771.3</v>
      </c>
      <c r="H479" s="262">
        <f>H478+1</f>
        <v>556</v>
      </c>
      <c r="I479" s="262" t="s">
        <v>1322</v>
      </c>
      <c r="J479" s="265"/>
    </row>
    <row r="480" spans="1:10">
      <c r="A480" s="253">
        <v>3339</v>
      </c>
      <c r="B480" s="254" t="s">
        <v>2527</v>
      </c>
      <c r="C480" s="263">
        <v>3339</v>
      </c>
      <c r="D480" s="262" t="s">
        <v>5390</v>
      </c>
      <c r="E480" s="264">
        <v>41124</v>
      </c>
      <c r="F480" s="257">
        <f t="shared" si="16"/>
        <v>41155</v>
      </c>
      <c r="G480" s="266">
        <v>5771.3</v>
      </c>
      <c r="H480" s="262">
        <f>H479+1</f>
        <v>557</v>
      </c>
      <c r="I480" s="262" t="s">
        <v>1322</v>
      </c>
      <c r="J480" s="265"/>
    </row>
    <row r="481" spans="1:10">
      <c r="A481" s="253">
        <v>3653</v>
      </c>
      <c r="B481" s="254" t="s">
        <v>2530</v>
      </c>
      <c r="C481" s="263">
        <v>3653</v>
      </c>
      <c r="D481" s="262" t="s">
        <v>5774</v>
      </c>
      <c r="E481" s="264">
        <v>41122</v>
      </c>
      <c r="F481" s="257">
        <f t="shared" si="16"/>
        <v>41153</v>
      </c>
      <c r="G481" s="266">
        <v>5771.3</v>
      </c>
      <c r="H481" s="262">
        <f>H480+1</f>
        <v>558</v>
      </c>
      <c r="I481" s="262" t="s">
        <v>1322</v>
      </c>
      <c r="J481" s="265"/>
    </row>
    <row r="482" spans="1:10">
      <c r="A482" s="253">
        <v>3655</v>
      </c>
      <c r="B482" s="254" t="s">
        <v>2530</v>
      </c>
      <c r="C482" s="262">
        <v>3655</v>
      </c>
      <c r="D482" s="262" t="s">
        <v>6353</v>
      </c>
      <c r="E482" s="264">
        <v>41137</v>
      </c>
      <c r="F482" s="257">
        <f t="shared" si="16"/>
        <v>41168</v>
      </c>
      <c r="G482" s="266">
        <v>5771.3</v>
      </c>
      <c r="H482" s="262">
        <f>H481</f>
        <v>558</v>
      </c>
      <c r="I482" s="262" t="s">
        <v>1322</v>
      </c>
      <c r="J482" s="265"/>
    </row>
    <row r="483" spans="1:10">
      <c r="A483" s="253">
        <v>3654</v>
      </c>
      <c r="B483" s="254" t="s">
        <v>2530</v>
      </c>
      <c r="C483" s="262">
        <v>3654</v>
      </c>
      <c r="D483" s="262" t="s">
        <v>6267</v>
      </c>
      <c r="E483" s="264">
        <v>41137</v>
      </c>
      <c r="F483" s="257">
        <f t="shared" si="16"/>
        <v>41168</v>
      </c>
      <c r="G483" s="266">
        <v>5771.3</v>
      </c>
      <c r="H483" s="262">
        <f>H482</f>
        <v>558</v>
      </c>
      <c r="I483" s="262" t="s">
        <v>1322</v>
      </c>
      <c r="J483" s="265"/>
    </row>
    <row r="484" spans="1:10">
      <c r="A484" s="253" t="s">
        <v>1145</v>
      </c>
      <c r="B484" s="254" t="s">
        <v>1082</v>
      </c>
      <c r="C484" s="263" t="s">
        <v>17197</v>
      </c>
      <c r="D484" s="262" t="s">
        <v>5315</v>
      </c>
      <c r="E484" s="264">
        <v>41135</v>
      </c>
      <c r="F484" s="257">
        <f t="shared" si="16"/>
        <v>41166</v>
      </c>
      <c r="G484" s="266">
        <v>5771.3</v>
      </c>
      <c r="H484" s="262">
        <f>H483+1</f>
        <v>559</v>
      </c>
      <c r="I484" s="262" t="s">
        <v>1322</v>
      </c>
      <c r="J484" s="265"/>
    </row>
    <row r="485" spans="1:10">
      <c r="A485" s="253" t="s">
        <v>1157</v>
      </c>
      <c r="B485" s="254" t="s">
        <v>1089</v>
      </c>
      <c r="C485" s="263" t="s">
        <v>17198</v>
      </c>
      <c r="D485" s="262" t="s">
        <v>5623</v>
      </c>
      <c r="E485" s="264">
        <v>41121</v>
      </c>
      <c r="F485" s="257">
        <f t="shared" si="16"/>
        <v>41152</v>
      </c>
      <c r="G485" s="266">
        <v>5771.3</v>
      </c>
      <c r="H485" s="262">
        <f>H484+1</f>
        <v>560</v>
      </c>
      <c r="I485" s="262" t="s">
        <v>1322</v>
      </c>
      <c r="J485" s="265"/>
    </row>
    <row r="486" spans="1:10">
      <c r="A486" s="253">
        <v>3346</v>
      </c>
      <c r="B486" s="254" t="s">
        <v>2537</v>
      </c>
      <c r="C486" s="263">
        <v>3346</v>
      </c>
      <c r="D486" s="262" t="s">
        <v>6052</v>
      </c>
      <c r="E486" s="264">
        <v>41131</v>
      </c>
      <c r="F486" s="257">
        <f t="shared" si="16"/>
        <v>41162</v>
      </c>
      <c r="G486" s="266">
        <v>5771.3</v>
      </c>
      <c r="H486" s="262">
        <f>H485+1</f>
        <v>561</v>
      </c>
      <c r="I486" s="262" t="s">
        <v>1322</v>
      </c>
      <c r="J486" s="265"/>
    </row>
    <row r="487" spans="1:10">
      <c r="A487" s="253">
        <v>3937</v>
      </c>
      <c r="B487" s="254" t="s">
        <v>171</v>
      </c>
      <c r="C487" s="263">
        <v>3937</v>
      </c>
      <c r="D487" s="262" t="s">
        <v>5648</v>
      </c>
      <c r="E487" s="264">
        <v>41122</v>
      </c>
      <c r="F487" s="257">
        <f t="shared" si="16"/>
        <v>41153</v>
      </c>
      <c r="G487" s="266">
        <v>5771.3</v>
      </c>
      <c r="H487" s="262">
        <f>H486+1</f>
        <v>562</v>
      </c>
      <c r="I487" s="262" t="s">
        <v>1322</v>
      </c>
      <c r="J487" s="265"/>
    </row>
    <row r="488" spans="1:10">
      <c r="A488" s="253">
        <v>3924</v>
      </c>
      <c r="B488" s="254" t="s">
        <v>171</v>
      </c>
      <c r="C488" s="263">
        <v>3924</v>
      </c>
      <c r="D488" s="262" t="s">
        <v>5649</v>
      </c>
      <c r="E488" s="264">
        <v>41122</v>
      </c>
      <c r="F488" s="257">
        <f t="shared" si="16"/>
        <v>41153</v>
      </c>
      <c r="G488" s="266">
        <v>5771.3</v>
      </c>
      <c r="H488" s="262">
        <f t="shared" ref="H488:H504" si="18">H487</f>
        <v>562</v>
      </c>
      <c r="I488" s="262" t="s">
        <v>1322</v>
      </c>
      <c r="J488" s="265"/>
    </row>
    <row r="489" spans="1:10">
      <c r="A489" s="253">
        <v>3929</v>
      </c>
      <c r="B489" s="254" t="s">
        <v>171</v>
      </c>
      <c r="C489" s="263">
        <v>3929</v>
      </c>
      <c r="D489" s="262" t="s">
        <v>5826</v>
      </c>
      <c r="E489" s="264">
        <v>41123</v>
      </c>
      <c r="F489" s="257">
        <f t="shared" si="16"/>
        <v>41154</v>
      </c>
      <c r="G489" s="266">
        <v>5771.3</v>
      </c>
      <c r="H489" s="262">
        <f t="shared" si="18"/>
        <v>562</v>
      </c>
      <c r="I489" s="262" t="s">
        <v>1322</v>
      </c>
      <c r="J489" s="265"/>
    </row>
    <row r="490" spans="1:10">
      <c r="A490" s="253">
        <v>3926</v>
      </c>
      <c r="B490" s="254" t="s">
        <v>171</v>
      </c>
      <c r="C490" s="263">
        <v>3926</v>
      </c>
      <c r="D490" s="262" t="s">
        <v>5828</v>
      </c>
      <c r="E490" s="264">
        <v>41123</v>
      </c>
      <c r="F490" s="257">
        <f t="shared" si="16"/>
        <v>41154</v>
      </c>
      <c r="G490" s="266">
        <v>5771.3</v>
      </c>
      <c r="H490" s="262">
        <f t="shared" si="18"/>
        <v>562</v>
      </c>
      <c r="I490" s="262" t="s">
        <v>1322</v>
      </c>
      <c r="J490" s="265"/>
    </row>
    <row r="491" spans="1:10">
      <c r="A491" s="253">
        <v>3925</v>
      </c>
      <c r="B491" s="254" t="s">
        <v>171</v>
      </c>
      <c r="C491" s="263">
        <v>3925</v>
      </c>
      <c r="D491" s="262" t="s">
        <v>5830</v>
      </c>
      <c r="E491" s="264">
        <v>41123</v>
      </c>
      <c r="F491" s="257">
        <f t="shared" si="16"/>
        <v>41154</v>
      </c>
      <c r="G491" s="266">
        <v>5771.3</v>
      </c>
      <c r="H491" s="262">
        <f t="shared" si="18"/>
        <v>562</v>
      </c>
      <c r="I491" s="262" t="s">
        <v>1322</v>
      </c>
      <c r="J491" s="265"/>
    </row>
    <row r="492" spans="1:10">
      <c r="A492" s="253">
        <v>3942</v>
      </c>
      <c r="B492" s="254" t="s">
        <v>171</v>
      </c>
      <c r="C492" s="263">
        <v>3942</v>
      </c>
      <c r="D492" s="262" t="s">
        <v>5655</v>
      </c>
      <c r="E492" s="264">
        <v>41123</v>
      </c>
      <c r="F492" s="257">
        <f t="shared" si="16"/>
        <v>41154</v>
      </c>
      <c r="G492" s="266">
        <v>5771.3</v>
      </c>
      <c r="H492" s="262">
        <f t="shared" si="18"/>
        <v>562</v>
      </c>
      <c r="I492" s="262" t="s">
        <v>1322</v>
      </c>
      <c r="J492" s="265"/>
    </row>
    <row r="493" spans="1:10">
      <c r="A493" s="253">
        <v>3941</v>
      </c>
      <c r="B493" s="254" t="s">
        <v>171</v>
      </c>
      <c r="C493" s="263">
        <v>3941</v>
      </c>
      <c r="D493" s="262" t="s">
        <v>5843</v>
      </c>
      <c r="E493" s="264">
        <v>41123</v>
      </c>
      <c r="F493" s="257">
        <f t="shared" si="16"/>
        <v>41154</v>
      </c>
      <c r="G493" s="266">
        <v>5771.3</v>
      </c>
      <c r="H493" s="262">
        <f t="shared" si="18"/>
        <v>562</v>
      </c>
      <c r="I493" s="262" t="s">
        <v>1322</v>
      </c>
      <c r="J493" s="265"/>
    </row>
    <row r="494" spans="1:10">
      <c r="A494" s="253">
        <v>3930</v>
      </c>
      <c r="B494" s="254" t="s">
        <v>171</v>
      </c>
      <c r="C494" s="263">
        <v>3930</v>
      </c>
      <c r="D494" s="262" t="s">
        <v>5824</v>
      </c>
      <c r="E494" s="264">
        <v>41124</v>
      </c>
      <c r="F494" s="257">
        <f t="shared" si="16"/>
        <v>41155</v>
      </c>
      <c r="G494" s="266">
        <v>5771.3</v>
      </c>
      <c r="H494" s="262">
        <f t="shared" si="18"/>
        <v>562</v>
      </c>
      <c r="I494" s="262" t="s">
        <v>1322</v>
      </c>
      <c r="J494" s="265"/>
    </row>
    <row r="495" spans="1:10">
      <c r="A495" s="253">
        <v>3940</v>
      </c>
      <c r="B495" s="254" t="s">
        <v>171</v>
      </c>
      <c r="C495" s="263">
        <v>3940</v>
      </c>
      <c r="D495" s="262" t="s">
        <v>5845</v>
      </c>
      <c r="E495" s="264">
        <v>41127</v>
      </c>
      <c r="F495" s="257">
        <f t="shared" si="16"/>
        <v>41158</v>
      </c>
      <c r="G495" s="266">
        <v>5771.3</v>
      </c>
      <c r="H495" s="262">
        <f t="shared" si="18"/>
        <v>562</v>
      </c>
      <c r="I495" s="262" t="s">
        <v>1322</v>
      </c>
      <c r="J495" s="265"/>
    </row>
    <row r="496" spans="1:10">
      <c r="A496" s="253">
        <v>3939</v>
      </c>
      <c r="B496" s="254" t="s">
        <v>171</v>
      </c>
      <c r="C496" s="263">
        <v>3939</v>
      </c>
      <c r="D496" s="262" t="s">
        <v>5847</v>
      </c>
      <c r="E496" s="264">
        <v>41127</v>
      </c>
      <c r="F496" s="257">
        <f t="shared" si="16"/>
        <v>41158</v>
      </c>
      <c r="G496" s="266">
        <v>5771.3</v>
      </c>
      <c r="H496" s="262">
        <f t="shared" si="18"/>
        <v>562</v>
      </c>
      <c r="I496" s="262" t="s">
        <v>1322</v>
      </c>
      <c r="J496" s="265"/>
    </row>
    <row r="497" spans="1:10">
      <c r="A497" s="253">
        <v>3936</v>
      </c>
      <c r="B497" s="254" t="s">
        <v>171</v>
      </c>
      <c r="C497" s="263">
        <v>3936</v>
      </c>
      <c r="D497" s="262" t="s">
        <v>6268</v>
      </c>
      <c r="E497" s="264">
        <v>41135</v>
      </c>
      <c r="F497" s="257">
        <f t="shared" si="16"/>
        <v>41166</v>
      </c>
      <c r="G497" s="266">
        <v>5771.3</v>
      </c>
      <c r="H497" s="262">
        <f t="shared" si="18"/>
        <v>562</v>
      </c>
      <c r="I497" s="262" t="s">
        <v>1322</v>
      </c>
      <c r="J497" s="265"/>
    </row>
    <row r="498" spans="1:10">
      <c r="A498" s="253">
        <v>3938</v>
      </c>
      <c r="B498" s="254" t="s">
        <v>171</v>
      </c>
      <c r="C498" s="262">
        <v>3938</v>
      </c>
      <c r="D498" s="262" t="s">
        <v>6361</v>
      </c>
      <c r="E498" s="264">
        <v>41137</v>
      </c>
      <c r="F498" s="257">
        <f t="shared" si="16"/>
        <v>41168</v>
      </c>
      <c r="G498" s="266">
        <v>5771.3</v>
      </c>
      <c r="H498" s="262">
        <f t="shared" si="18"/>
        <v>562</v>
      </c>
      <c r="I498" s="262" t="s">
        <v>1322</v>
      </c>
      <c r="J498" s="265"/>
    </row>
    <row r="499" spans="1:10">
      <c r="A499" s="253">
        <v>3935</v>
      </c>
      <c r="B499" s="254" t="s">
        <v>171</v>
      </c>
      <c r="C499" s="262">
        <v>3935</v>
      </c>
      <c r="D499" s="262" t="s">
        <v>6270</v>
      </c>
      <c r="E499" s="264">
        <v>41137</v>
      </c>
      <c r="F499" s="257">
        <f t="shared" si="16"/>
        <v>41168</v>
      </c>
      <c r="G499" s="266">
        <v>5771.3</v>
      </c>
      <c r="H499" s="262">
        <f t="shared" si="18"/>
        <v>562</v>
      </c>
      <c r="I499" s="262" t="s">
        <v>1322</v>
      </c>
      <c r="J499" s="265"/>
    </row>
    <row r="500" spans="1:10">
      <c r="A500" s="253">
        <v>3932</v>
      </c>
      <c r="B500" s="254" t="s">
        <v>171</v>
      </c>
      <c r="C500" s="262">
        <v>3932</v>
      </c>
      <c r="D500" s="262" t="s">
        <v>6272</v>
      </c>
      <c r="E500" s="264">
        <v>41137</v>
      </c>
      <c r="F500" s="257">
        <f t="shared" si="16"/>
        <v>41168</v>
      </c>
      <c r="G500" s="266">
        <v>5771.3</v>
      </c>
      <c r="H500" s="262">
        <f t="shared" si="18"/>
        <v>562</v>
      </c>
      <c r="I500" s="262" t="s">
        <v>1322</v>
      </c>
      <c r="J500" s="265"/>
    </row>
    <row r="501" spans="1:10">
      <c r="A501" s="253">
        <v>3931</v>
      </c>
      <c r="B501" s="254" t="s">
        <v>171</v>
      </c>
      <c r="C501" s="262">
        <v>3931</v>
      </c>
      <c r="D501" s="262" t="s">
        <v>6366</v>
      </c>
      <c r="E501" s="264">
        <v>41137</v>
      </c>
      <c r="F501" s="257">
        <f t="shared" si="16"/>
        <v>41168</v>
      </c>
      <c r="G501" s="266">
        <v>5771.3</v>
      </c>
      <c r="H501" s="262">
        <f t="shared" si="18"/>
        <v>562</v>
      </c>
      <c r="I501" s="262" t="s">
        <v>1322</v>
      </c>
      <c r="J501" s="265"/>
    </row>
    <row r="502" spans="1:10">
      <c r="A502" s="253">
        <v>3928</v>
      </c>
      <c r="B502" s="254" t="s">
        <v>171</v>
      </c>
      <c r="C502" s="262">
        <v>3928</v>
      </c>
      <c r="D502" s="262" t="s">
        <v>6273</v>
      </c>
      <c r="E502" s="264">
        <v>41137</v>
      </c>
      <c r="F502" s="257">
        <f t="shared" si="16"/>
        <v>41168</v>
      </c>
      <c r="G502" s="266">
        <v>5771.3</v>
      </c>
      <c r="H502" s="262">
        <f t="shared" si="18"/>
        <v>562</v>
      </c>
      <c r="I502" s="262" t="s">
        <v>1322</v>
      </c>
      <c r="J502" s="265"/>
    </row>
    <row r="503" spans="1:10">
      <c r="A503" s="253">
        <v>3933</v>
      </c>
      <c r="B503" s="254" t="s">
        <v>171</v>
      </c>
      <c r="C503" s="262">
        <v>3933</v>
      </c>
      <c r="D503" s="262" t="s">
        <v>6359</v>
      </c>
      <c r="E503" s="264">
        <v>41141</v>
      </c>
      <c r="F503" s="257">
        <f t="shared" si="16"/>
        <v>41172</v>
      </c>
      <c r="G503" s="266">
        <v>5771.3</v>
      </c>
      <c r="H503" s="262">
        <f t="shared" si="18"/>
        <v>562</v>
      </c>
      <c r="I503" s="262" t="s">
        <v>1322</v>
      </c>
      <c r="J503" s="265"/>
    </row>
    <row r="504" spans="1:10">
      <c r="A504" s="253">
        <v>3934</v>
      </c>
      <c r="B504" s="254" t="s">
        <v>171</v>
      </c>
      <c r="C504" s="262">
        <v>3934</v>
      </c>
      <c r="D504" s="262" t="s">
        <v>6363</v>
      </c>
      <c r="E504" s="264">
        <v>41142</v>
      </c>
      <c r="F504" s="257">
        <f t="shared" si="16"/>
        <v>41173</v>
      </c>
      <c r="G504" s="266">
        <v>5771.3</v>
      </c>
      <c r="H504" s="262">
        <f t="shared" si="18"/>
        <v>562</v>
      </c>
      <c r="I504" s="262" t="s">
        <v>1322</v>
      </c>
      <c r="J504" s="265"/>
    </row>
    <row r="505" spans="1:10">
      <c r="A505" s="253">
        <v>3881</v>
      </c>
      <c r="B505" s="254" t="s">
        <v>4832</v>
      </c>
      <c r="C505" s="263">
        <v>3881</v>
      </c>
      <c r="D505" s="262" t="s">
        <v>6092</v>
      </c>
      <c r="E505" s="264">
        <v>41134</v>
      </c>
      <c r="F505" s="257">
        <f t="shared" si="16"/>
        <v>41165</v>
      </c>
      <c r="G505" s="266">
        <v>5771.3</v>
      </c>
      <c r="H505" s="262">
        <f>H504+1</f>
        <v>563</v>
      </c>
      <c r="I505" s="262" t="s">
        <v>1322</v>
      </c>
      <c r="J505" s="265"/>
    </row>
    <row r="506" spans="1:10">
      <c r="A506" s="253">
        <v>3350</v>
      </c>
      <c r="B506" s="254" t="s">
        <v>2566</v>
      </c>
      <c r="C506" s="263" t="s">
        <v>17199</v>
      </c>
      <c r="D506" s="262" t="s">
        <v>5391</v>
      </c>
      <c r="E506" s="264">
        <v>41123</v>
      </c>
      <c r="F506" s="257">
        <f t="shared" si="16"/>
        <v>41154</v>
      </c>
      <c r="G506" s="266">
        <v>5771.3</v>
      </c>
      <c r="H506" s="262">
        <f>H505+1</f>
        <v>564</v>
      </c>
      <c r="I506" s="262" t="s">
        <v>1322</v>
      </c>
      <c r="J506" s="265"/>
    </row>
    <row r="507" spans="1:10">
      <c r="A507" s="253">
        <v>3558</v>
      </c>
      <c r="B507" s="254" t="s">
        <v>3134</v>
      </c>
      <c r="C507" s="263" t="s">
        <v>17200</v>
      </c>
      <c r="D507" s="262" t="s">
        <v>6259</v>
      </c>
      <c r="E507" s="264">
        <v>41135</v>
      </c>
      <c r="F507" s="257">
        <f t="shared" si="16"/>
        <v>41166</v>
      </c>
      <c r="G507" s="266">
        <v>5771.3</v>
      </c>
      <c r="H507" s="262">
        <f>H506+1</f>
        <v>565</v>
      </c>
      <c r="I507" s="262" t="s">
        <v>1322</v>
      </c>
      <c r="J507" s="265"/>
    </row>
    <row r="508" spans="1:10">
      <c r="A508" s="253">
        <v>3729</v>
      </c>
      <c r="B508" s="254" t="s">
        <v>3614</v>
      </c>
      <c r="C508" s="263">
        <v>3729</v>
      </c>
      <c r="D508" s="262" t="s">
        <v>5396</v>
      </c>
      <c r="E508" s="264">
        <v>41124</v>
      </c>
      <c r="F508" s="257">
        <f t="shared" si="16"/>
        <v>41155</v>
      </c>
      <c r="G508" s="266">
        <v>5771.3</v>
      </c>
      <c r="H508" s="262">
        <f>H507+1</f>
        <v>566</v>
      </c>
      <c r="I508" s="262" t="s">
        <v>1322</v>
      </c>
      <c r="J508" s="265"/>
    </row>
    <row r="509" spans="1:10">
      <c r="A509" s="253">
        <v>4034</v>
      </c>
      <c r="B509" s="254" t="s">
        <v>5507</v>
      </c>
      <c r="C509" s="263">
        <v>4034</v>
      </c>
      <c r="D509" s="262" t="s">
        <v>5855</v>
      </c>
      <c r="E509" s="264">
        <v>41123</v>
      </c>
      <c r="F509" s="257">
        <f t="shared" si="16"/>
        <v>41154</v>
      </c>
      <c r="G509" s="266">
        <v>5771.3</v>
      </c>
      <c r="H509" s="262">
        <f>H508+1</f>
        <v>567</v>
      </c>
      <c r="I509" s="262" t="s">
        <v>1322</v>
      </c>
      <c r="J509" s="265"/>
    </row>
    <row r="510" spans="1:10">
      <c r="A510" s="253">
        <v>4025</v>
      </c>
      <c r="B510" s="254" t="s">
        <v>5507</v>
      </c>
      <c r="C510" s="263">
        <v>4025</v>
      </c>
      <c r="D510" s="262" t="s">
        <v>5857</v>
      </c>
      <c r="E510" s="264">
        <v>41124</v>
      </c>
      <c r="F510" s="257">
        <f t="shared" si="16"/>
        <v>41155</v>
      </c>
      <c r="G510" s="266">
        <v>5771.3</v>
      </c>
      <c r="H510" s="262">
        <f t="shared" ref="H510:H529" si="19">H509</f>
        <v>567</v>
      </c>
      <c r="I510" s="262" t="s">
        <v>1322</v>
      </c>
      <c r="J510" s="265"/>
    </row>
    <row r="511" spans="1:10">
      <c r="A511" s="253">
        <v>4024</v>
      </c>
      <c r="B511" s="254" t="s">
        <v>5507</v>
      </c>
      <c r="C511" s="263">
        <v>4024</v>
      </c>
      <c r="D511" s="262" t="s">
        <v>5861</v>
      </c>
      <c r="E511" s="264">
        <v>41124</v>
      </c>
      <c r="F511" s="257">
        <f t="shared" si="16"/>
        <v>41155</v>
      </c>
      <c r="G511" s="266">
        <v>5771.3</v>
      </c>
      <c r="H511" s="262">
        <f t="shared" si="19"/>
        <v>567</v>
      </c>
      <c r="I511" s="262" t="s">
        <v>1322</v>
      </c>
      <c r="J511" s="265"/>
    </row>
    <row r="512" spans="1:10">
      <c r="A512" s="253">
        <v>4023</v>
      </c>
      <c r="B512" s="254" t="s">
        <v>5507</v>
      </c>
      <c r="C512" s="263">
        <v>4023</v>
      </c>
      <c r="D512" s="262" t="s">
        <v>5859</v>
      </c>
      <c r="E512" s="264">
        <v>41127</v>
      </c>
      <c r="F512" s="257">
        <f t="shared" si="16"/>
        <v>41158</v>
      </c>
      <c r="G512" s="266">
        <v>5771.3</v>
      </c>
      <c r="H512" s="262">
        <f t="shared" si="19"/>
        <v>567</v>
      </c>
      <c r="I512" s="262" t="s">
        <v>1322</v>
      </c>
      <c r="J512" s="265"/>
    </row>
    <row r="513" spans="1:10">
      <c r="A513" s="253">
        <v>4027</v>
      </c>
      <c r="B513" s="254" t="s">
        <v>5507</v>
      </c>
      <c r="C513" s="263">
        <v>4027</v>
      </c>
      <c r="D513" s="262" t="s">
        <v>5863</v>
      </c>
      <c r="E513" s="264">
        <v>41127</v>
      </c>
      <c r="F513" s="257">
        <f t="shared" si="16"/>
        <v>41158</v>
      </c>
      <c r="G513" s="266">
        <v>5771.3</v>
      </c>
      <c r="H513" s="262">
        <f t="shared" si="19"/>
        <v>567</v>
      </c>
      <c r="I513" s="262" t="s">
        <v>1322</v>
      </c>
      <c r="J513" s="265"/>
    </row>
    <row r="514" spans="1:10">
      <c r="A514" s="253">
        <v>4039</v>
      </c>
      <c r="B514" s="254" t="s">
        <v>5507</v>
      </c>
      <c r="C514" s="263" t="s">
        <v>17201</v>
      </c>
      <c r="D514" s="262" t="s">
        <v>5931</v>
      </c>
      <c r="E514" s="264">
        <v>41127</v>
      </c>
      <c r="F514" s="257">
        <f t="shared" si="16"/>
        <v>41158</v>
      </c>
      <c r="G514" s="266">
        <v>5771.3</v>
      </c>
      <c r="H514" s="262">
        <f t="shared" si="19"/>
        <v>567</v>
      </c>
      <c r="I514" s="262" t="s">
        <v>1322</v>
      </c>
      <c r="J514" s="265"/>
    </row>
    <row r="515" spans="1:10">
      <c r="A515" s="253">
        <v>4028</v>
      </c>
      <c r="B515" s="254" t="s">
        <v>5507</v>
      </c>
      <c r="C515" s="263">
        <v>4028</v>
      </c>
      <c r="D515" s="262" t="s">
        <v>5938</v>
      </c>
      <c r="E515" s="264">
        <v>41130</v>
      </c>
      <c r="F515" s="257">
        <f t="shared" si="16"/>
        <v>41161</v>
      </c>
      <c r="G515" s="266">
        <v>5771.3</v>
      </c>
      <c r="H515" s="262">
        <f t="shared" si="19"/>
        <v>567</v>
      </c>
      <c r="I515" s="262" t="s">
        <v>1322</v>
      </c>
      <c r="J515" s="265"/>
    </row>
    <row r="516" spans="1:10">
      <c r="A516" s="253">
        <v>4037</v>
      </c>
      <c r="B516" s="254" t="s">
        <v>5507</v>
      </c>
      <c r="C516" s="263">
        <v>4037</v>
      </c>
      <c r="D516" s="262" t="s">
        <v>6097</v>
      </c>
      <c r="E516" s="264">
        <v>41134</v>
      </c>
      <c r="F516" s="257">
        <f t="shared" ref="F516:F579" si="20">E516+31</f>
        <v>41165</v>
      </c>
      <c r="G516" s="266">
        <v>5771.3</v>
      </c>
      <c r="H516" s="262">
        <f t="shared" si="19"/>
        <v>567</v>
      </c>
      <c r="I516" s="262" t="s">
        <v>1322</v>
      </c>
      <c r="J516" s="265"/>
    </row>
    <row r="517" spans="1:10">
      <c r="A517" s="253">
        <v>4043</v>
      </c>
      <c r="B517" s="254" t="s">
        <v>5507</v>
      </c>
      <c r="C517" s="263">
        <v>4043</v>
      </c>
      <c r="D517" s="262" t="s">
        <v>6099</v>
      </c>
      <c r="E517" s="264">
        <v>41134</v>
      </c>
      <c r="F517" s="257">
        <f t="shared" si="20"/>
        <v>41165</v>
      </c>
      <c r="G517" s="266">
        <v>5771.3</v>
      </c>
      <c r="H517" s="262">
        <f t="shared" si="19"/>
        <v>567</v>
      </c>
      <c r="I517" s="262" t="s">
        <v>1322</v>
      </c>
      <c r="J517" s="265"/>
    </row>
    <row r="518" spans="1:10">
      <c r="A518" s="253">
        <v>4046</v>
      </c>
      <c r="B518" s="254" t="s">
        <v>5507</v>
      </c>
      <c r="C518" s="263">
        <v>4046</v>
      </c>
      <c r="D518" s="262" t="s">
        <v>6105</v>
      </c>
      <c r="E518" s="264">
        <v>41134</v>
      </c>
      <c r="F518" s="257">
        <f t="shared" si="20"/>
        <v>41165</v>
      </c>
      <c r="G518" s="266">
        <v>5771.3</v>
      </c>
      <c r="H518" s="262">
        <f t="shared" si="19"/>
        <v>567</v>
      </c>
      <c r="I518" s="262" t="s">
        <v>1322</v>
      </c>
      <c r="J518" s="265"/>
    </row>
    <row r="519" spans="1:10">
      <c r="A519" s="253">
        <v>4045</v>
      </c>
      <c r="B519" s="254" t="s">
        <v>5507</v>
      </c>
      <c r="C519" s="263" t="s">
        <v>17202</v>
      </c>
      <c r="D519" s="262" t="s">
        <v>6103</v>
      </c>
      <c r="E519" s="264">
        <v>41134</v>
      </c>
      <c r="F519" s="257">
        <f t="shared" si="20"/>
        <v>41165</v>
      </c>
      <c r="G519" s="266">
        <v>5771.3</v>
      </c>
      <c r="H519" s="262">
        <f t="shared" si="19"/>
        <v>567</v>
      </c>
      <c r="I519" s="262" t="s">
        <v>1322</v>
      </c>
      <c r="J519" s="265"/>
    </row>
    <row r="520" spans="1:10">
      <c r="A520" s="253">
        <v>4051</v>
      </c>
      <c r="B520" s="254" t="s">
        <v>5507</v>
      </c>
      <c r="C520" s="263">
        <v>4051</v>
      </c>
      <c r="D520" s="262" t="s">
        <v>6279</v>
      </c>
      <c r="E520" s="264">
        <v>41135</v>
      </c>
      <c r="F520" s="257">
        <f t="shared" si="20"/>
        <v>41166</v>
      </c>
      <c r="G520" s="266">
        <v>5771.3</v>
      </c>
      <c r="H520" s="262">
        <f t="shared" si="19"/>
        <v>567</v>
      </c>
      <c r="I520" s="262" t="s">
        <v>1322</v>
      </c>
      <c r="J520" s="265"/>
    </row>
    <row r="521" spans="1:10">
      <c r="A521" s="253">
        <v>4044</v>
      </c>
      <c r="B521" s="254" t="s">
        <v>5507</v>
      </c>
      <c r="C521" s="263">
        <v>4044</v>
      </c>
      <c r="D521" s="262" t="s">
        <v>6102</v>
      </c>
      <c r="E521" s="264">
        <v>41135</v>
      </c>
      <c r="F521" s="257">
        <f t="shared" si="20"/>
        <v>41166</v>
      </c>
      <c r="G521" s="266">
        <v>5771.3</v>
      </c>
      <c r="H521" s="262">
        <f t="shared" si="19"/>
        <v>567</v>
      </c>
      <c r="I521" s="262" t="s">
        <v>1322</v>
      </c>
      <c r="J521" s="265"/>
    </row>
    <row r="522" spans="1:10">
      <c r="A522" s="253">
        <v>4052</v>
      </c>
      <c r="B522" s="254" t="s">
        <v>5507</v>
      </c>
      <c r="C522" s="263">
        <v>4052</v>
      </c>
      <c r="D522" s="262" t="s">
        <v>6281</v>
      </c>
      <c r="E522" s="264">
        <v>41135</v>
      </c>
      <c r="F522" s="257">
        <f t="shared" si="20"/>
        <v>41166</v>
      </c>
      <c r="G522" s="266">
        <v>5771.3</v>
      </c>
      <c r="H522" s="262">
        <f t="shared" si="19"/>
        <v>567</v>
      </c>
      <c r="I522" s="262" t="s">
        <v>1322</v>
      </c>
      <c r="J522" s="265"/>
    </row>
    <row r="523" spans="1:10">
      <c r="A523" s="253">
        <v>4022</v>
      </c>
      <c r="B523" s="254" t="s">
        <v>5507</v>
      </c>
      <c r="C523" s="262">
        <v>4022</v>
      </c>
      <c r="D523" s="262" t="s">
        <v>5937</v>
      </c>
      <c r="E523" s="264">
        <v>41137</v>
      </c>
      <c r="F523" s="257">
        <f t="shared" si="20"/>
        <v>41168</v>
      </c>
      <c r="G523" s="266">
        <v>5771.3</v>
      </c>
      <c r="H523" s="262">
        <f t="shared" si="19"/>
        <v>567</v>
      </c>
      <c r="I523" s="262" t="s">
        <v>1322</v>
      </c>
      <c r="J523" s="265"/>
    </row>
    <row r="524" spans="1:10">
      <c r="A524" s="253">
        <v>4040</v>
      </c>
      <c r="B524" s="254" t="s">
        <v>5507</v>
      </c>
      <c r="C524" s="262">
        <v>4040</v>
      </c>
      <c r="D524" s="262" t="s">
        <v>6379</v>
      </c>
      <c r="E524" s="264">
        <v>41137</v>
      </c>
      <c r="F524" s="257">
        <f t="shared" si="20"/>
        <v>41168</v>
      </c>
      <c r="G524" s="266">
        <v>5771.3</v>
      </c>
      <c r="H524" s="262">
        <f t="shared" si="19"/>
        <v>567</v>
      </c>
      <c r="I524" s="262" t="s">
        <v>1322</v>
      </c>
      <c r="J524" s="265"/>
    </row>
    <row r="525" spans="1:10">
      <c r="A525" s="253">
        <v>4041</v>
      </c>
      <c r="B525" s="254" t="s">
        <v>5507</v>
      </c>
      <c r="C525" s="262">
        <v>4041</v>
      </c>
      <c r="D525" s="262" t="s">
        <v>6381</v>
      </c>
      <c r="E525" s="264">
        <v>41138</v>
      </c>
      <c r="F525" s="257">
        <f t="shared" si="20"/>
        <v>41169</v>
      </c>
      <c r="G525" s="266">
        <v>5771.3</v>
      </c>
      <c r="H525" s="262">
        <f t="shared" si="19"/>
        <v>567</v>
      </c>
      <c r="I525" s="262" t="s">
        <v>1322</v>
      </c>
      <c r="J525" s="265"/>
    </row>
    <row r="526" spans="1:10">
      <c r="A526" s="253">
        <v>4026</v>
      </c>
      <c r="B526" s="254" t="s">
        <v>5507</v>
      </c>
      <c r="C526" s="262">
        <v>4026</v>
      </c>
      <c r="D526" s="262" t="s">
        <v>5933</v>
      </c>
      <c r="E526" s="264">
        <v>41141</v>
      </c>
      <c r="F526" s="257">
        <f t="shared" si="20"/>
        <v>41172</v>
      </c>
      <c r="G526" s="266">
        <v>5771.3</v>
      </c>
      <c r="H526" s="262">
        <f t="shared" si="19"/>
        <v>567</v>
      </c>
      <c r="I526" s="262" t="s">
        <v>1322</v>
      </c>
      <c r="J526" s="265"/>
    </row>
    <row r="527" spans="1:10">
      <c r="A527" s="253">
        <v>4029</v>
      </c>
      <c r="B527" s="254" t="s">
        <v>5507</v>
      </c>
      <c r="C527" s="262">
        <v>4029</v>
      </c>
      <c r="D527" s="262" t="s">
        <v>6375</v>
      </c>
      <c r="E527" s="264">
        <v>41141</v>
      </c>
      <c r="F527" s="257">
        <f t="shared" si="20"/>
        <v>41172</v>
      </c>
      <c r="G527" s="266">
        <v>5771.3</v>
      </c>
      <c r="H527" s="262">
        <f t="shared" si="19"/>
        <v>567</v>
      </c>
      <c r="I527" s="262" t="s">
        <v>1322</v>
      </c>
      <c r="J527" s="265"/>
    </row>
    <row r="528" spans="1:10">
      <c r="A528" s="253">
        <v>4050</v>
      </c>
      <c r="B528" s="254" t="s">
        <v>5507</v>
      </c>
      <c r="C528" s="263" t="s">
        <v>17203</v>
      </c>
      <c r="D528" s="262" t="s">
        <v>6629</v>
      </c>
      <c r="E528" s="264">
        <v>41149</v>
      </c>
      <c r="F528" s="257">
        <f t="shared" si="20"/>
        <v>41180</v>
      </c>
      <c r="G528" s="266">
        <v>5771.3</v>
      </c>
      <c r="H528" s="262">
        <f t="shared" si="19"/>
        <v>567</v>
      </c>
      <c r="I528" s="262" t="s">
        <v>1322</v>
      </c>
      <c r="J528" s="265"/>
    </row>
    <row r="529" spans="1:10">
      <c r="A529" s="253">
        <v>4048</v>
      </c>
      <c r="B529" s="254" t="s">
        <v>5507</v>
      </c>
      <c r="C529" s="262">
        <v>4048</v>
      </c>
      <c r="D529" s="262" t="s">
        <v>6378</v>
      </c>
      <c r="E529" s="264">
        <v>41151</v>
      </c>
      <c r="F529" s="257">
        <f t="shared" si="20"/>
        <v>41182</v>
      </c>
      <c r="G529" s="266">
        <v>5771.3</v>
      </c>
      <c r="H529" s="262">
        <f t="shared" si="19"/>
        <v>567</v>
      </c>
      <c r="I529" s="263" t="s">
        <v>456</v>
      </c>
      <c r="J529" s="265"/>
    </row>
    <row r="530" spans="1:10">
      <c r="A530" s="253">
        <v>3561</v>
      </c>
      <c r="B530" s="254" t="s">
        <v>3129</v>
      </c>
      <c r="C530" s="262">
        <v>3561</v>
      </c>
      <c r="D530" s="262" t="s">
        <v>6349</v>
      </c>
      <c r="E530" s="264">
        <v>41138</v>
      </c>
      <c r="F530" s="257">
        <f t="shared" si="20"/>
        <v>41169</v>
      </c>
      <c r="G530" s="266">
        <v>5771.3</v>
      </c>
      <c r="H530" s="262">
        <f>H529+1</f>
        <v>568</v>
      </c>
      <c r="I530" s="262" t="s">
        <v>1322</v>
      </c>
      <c r="J530" s="265"/>
    </row>
    <row r="531" spans="1:10">
      <c r="A531" s="253" t="s">
        <v>1150</v>
      </c>
      <c r="B531" s="254" t="s">
        <v>1085</v>
      </c>
      <c r="C531" s="263" t="s">
        <v>17204</v>
      </c>
      <c r="D531" s="262" t="s">
        <v>6255</v>
      </c>
      <c r="E531" s="264">
        <v>41135</v>
      </c>
      <c r="F531" s="257">
        <f t="shared" si="20"/>
        <v>41166</v>
      </c>
      <c r="G531" s="266">
        <v>5771.3</v>
      </c>
      <c r="H531" s="262">
        <f>H530+1</f>
        <v>569</v>
      </c>
      <c r="I531" s="262" t="s">
        <v>1322</v>
      </c>
      <c r="J531" s="265"/>
    </row>
    <row r="532" spans="1:10">
      <c r="A532" s="253">
        <v>3562</v>
      </c>
      <c r="B532" s="254" t="s">
        <v>3126</v>
      </c>
      <c r="C532" s="262">
        <v>3562</v>
      </c>
      <c r="D532" s="262" t="s">
        <v>6064</v>
      </c>
      <c r="E532" s="264">
        <v>41137</v>
      </c>
      <c r="F532" s="257">
        <f t="shared" si="20"/>
        <v>41168</v>
      </c>
      <c r="G532" s="266">
        <v>5771.3</v>
      </c>
      <c r="H532" s="262">
        <f>H531+1</f>
        <v>570</v>
      </c>
      <c r="I532" s="262" t="s">
        <v>1322</v>
      </c>
      <c r="J532" s="265"/>
    </row>
    <row r="533" spans="1:10">
      <c r="A533" s="253">
        <v>3966</v>
      </c>
      <c r="B533" s="254" t="s">
        <v>3121</v>
      </c>
      <c r="C533" s="263">
        <v>3966</v>
      </c>
      <c r="D533" s="262" t="s">
        <v>5852</v>
      </c>
      <c r="E533" s="264">
        <v>41123</v>
      </c>
      <c r="F533" s="257">
        <f t="shared" si="20"/>
        <v>41154</v>
      </c>
      <c r="G533" s="266">
        <v>5771.3</v>
      </c>
      <c r="H533" s="262">
        <f>H532+1</f>
        <v>571</v>
      </c>
      <c r="I533" s="262" t="s">
        <v>1322</v>
      </c>
      <c r="J533" s="265"/>
    </row>
    <row r="534" spans="1:10">
      <c r="A534" s="253">
        <v>3965</v>
      </c>
      <c r="B534" s="254" t="s">
        <v>3121</v>
      </c>
      <c r="C534" s="263">
        <v>3965</v>
      </c>
      <c r="D534" s="262" t="s">
        <v>5850</v>
      </c>
      <c r="E534" s="264">
        <v>41124</v>
      </c>
      <c r="F534" s="257">
        <f t="shared" si="20"/>
        <v>41155</v>
      </c>
      <c r="G534" s="266">
        <v>5771.3</v>
      </c>
      <c r="H534" s="262">
        <f>H533</f>
        <v>571</v>
      </c>
      <c r="I534" s="262" t="s">
        <v>1322</v>
      </c>
      <c r="J534" s="265"/>
    </row>
    <row r="535" spans="1:10">
      <c r="A535" s="253">
        <v>3964</v>
      </c>
      <c r="B535" s="254" t="s">
        <v>3121</v>
      </c>
      <c r="C535" s="263" t="s">
        <v>17205</v>
      </c>
      <c r="D535" s="262" t="s">
        <v>5849</v>
      </c>
      <c r="E535" s="264">
        <v>41128</v>
      </c>
      <c r="F535" s="257">
        <f t="shared" si="20"/>
        <v>41159</v>
      </c>
      <c r="G535" s="266">
        <v>5771.3</v>
      </c>
      <c r="H535" s="262">
        <f>H534</f>
        <v>571</v>
      </c>
      <c r="I535" s="262" t="s">
        <v>1322</v>
      </c>
      <c r="J535" s="265"/>
    </row>
    <row r="536" spans="1:10">
      <c r="A536" s="253" t="s">
        <v>1161</v>
      </c>
      <c r="B536" s="254" t="s">
        <v>1092</v>
      </c>
      <c r="C536" s="263" t="s">
        <v>17206</v>
      </c>
      <c r="D536" s="262" t="s">
        <v>5316</v>
      </c>
      <c r="E536" s="264">
        <v>41151</v>
      </c>
      <c r="F536" s="257">
        <f t="shared" si="20"/>
        <v>41182</v>
      </c>
      <c r="G536" s="266">
        <v>5771.3</v>
      </c>
      <c r="H536" s="262">
        <f t="shared" ref="H536:H557" si="21">H535+1</f>
        <v>572</v>
      </c>
      <c r="I536" s="263" t="s">
        <v>456</v>
      </c>
      <c r="J536" s="265"/>
    </row>
    <row r="537" spans="1:10">
      <c r="A537" s="253">
        <v>3570</v>
      </c>
      <c r="B537" s="254" t="s">
        <v>3180</v>
      </c>
      <c r="C537" s="263">
        <v>3570</v>
      </c>
      <c r="D537" s="262" t="s">
        <v>5757</v>
      </c>
      <c r="E537" s="264">
        <v>41123</v>
      </c>
      <c r="F537" s="257">
        <f t="shared" si="20"/>
        <v>41154</v>
      </c>
      <c r="G537" s="266">
        <v>5771.3</v>
      </c>
      <c r="H537" s="262">
        <f t="shared" si="21"/>
        <v>573</v>
      </c>
      <c r="I537" s="262" t="s">
        <v>1322</v>
      </c>
      <c r="J537" s="265"/>
    </row>
    <row r="538" spans="1:10">
      <c r="A538" s="253" t="s">
        <v>732</v>
      </c>
      <c r="B538" s="254" t="s">
        <v>733</v>
      </c>
      <c r="C538" s="263" t="s">
        <v>17207</v>
      </c>
      <c r="D538" s="262" t="s">
        <v>5382</v>
      </c>
      <c r="E538" s="264">
        <v>41127</v>
      </c>
      <c r="F538" s="257">
        <f t="shared" si="20"/>
        <v>41158</v>
      </c>
      <c r="G538" s="266">
        <v>5771.3</v>
      </c>
      <c r="H538" s="262">
        <f t="shared" si="21"/>
        <v>574</v>
      </c>
      <c r="I538" s="262" t="s">
        <v>1322</v>
      </c>
      <c r="J538" s="265"/>
    </row>
    <row r="539" spans="1:10">
      <c r="A539" s="253">
        <v>3578</v>
      </c>
      <c r="B539" s="254" t="s">
        <v>3201</v>
      </c>
      <c r="C539" s="263">
        <v>3578</v>
      </c>
      <c r="D539" s="262" t="s">
        <v>5895</v>
      </c>
      <c r="E539" s="264">
        <v>41130</v>
      </c>
      <c r="F539" s="257">
        <f t="shared" si="20"/>
        <v>41161</v>
      </c>
      <c r="G539" s="266">
        <v>5771.3</v>
      </c>
      <c r="H539" s="262">
        <f t="shared" si="21"/>
        <v>575</v>
      </c>
      <c r="I539" s="262" t="s">
        <v>1322</v>
      </c>
      <c r="J539" s="265"/>
    </row>
    <row r="540" spans="1:10">
      <c r="A540" s="253">
        <v>3579</v>
      </c>
      <c r="B540" s="254" t="s">
        <v>3172</v>
      </c>
      <c r="C540" s="263">
        <v>3579</v>
      </c>
      <c r="D540" s="262" t="s">
        <v>5326</v>
      </c>
      <c r="E540" s="264">
        <v>41124</v>
      </c>
      <c r="F540" s="257">
        <f t="shared" si="20"/>
        <v>41155</v>
      </c>
      <c r="G540" s="266">
        <v>5771.3</v>
      </c>
      <c r="H540" s="262">
        <f t="shared" si="21"/>
        <v>576</v>
      </c>
      <c r="I540" s="262" t="s">
        <v>1322</v>
      </c>
      <c r="J540" s="265"/>
    </row>
    <row r="541" spans="1:10">
      <c r="A541" s="253">
        <v>3580</v>
      </c>
      <c r="B541" s="254" t="s">
        <v>3169</v>
      </c>
      <c r="C541" s="263">
        <v>3580</v>
      </c>
      <c r="D541" s="262" t="s">
        <v>5241</v>
      </c>
      <c r="E541" s="264">
        <v>41122</v>
      </c>
      <c r="F541" s="257">
        <f t="shared" si="20"/>
        <v>41153</v>
      </c>
      <c r="G541" s="266">
        <v>5771.3</v>
      </c>
      <c r="H541" s="262">
        <f t="shared" si="21"/>
        <v>577</v>
      </c>
      <c r="I541" s="262" t="s">
        <v>1322</v>
      </c>
      <c r="J541" s="265"/>
    </row>
    <row r="542" spans="1:10">
      <c r="A542" s="253" t="s">
        <v>1180</v>
      </c>
      <c r="B542" s="254" t="s">
        <v>1104</v>
      </c>
      <c r="C542" s="263" t="s">
        <v>17208</v>
      </c>
      <c r="D542" s="262" t="s">
        <v>5742</v>
      </c>
      <c r="E542" s="264">
        <v>41122</v>
      </c>
      <c r="F542" s="257">
        <f t="shared" si="20"/>
        <v>41153</v>
      </c>
      <c r="G542" s="266">
        <v>5771.3</v>
      </c>
      <c r="H542" s="262">
        <f t="shared" si="21"/>
        <v>578</v>
      </c>
      <c r="I542" s="262" t="s">
        <v>1322</v>
      </c>
      <c r="J542" s="265"/>
    </row>
    <row r="543" spans="1:10">
      <c r="A543" s="253">
        <v>3581</v>
      </c>
      <c r="B543" s="254" t="s">
        <v>3342</v>
      </c>
      <c r="C543" s="263">
        <v>3581</v>
      </c>
      <c r="D543" s="262" t="s">
        <v>6261</v>
      </c>
      <c r="E543" s="264">
        <v>41135</v>
      </c>
      <c r="F543" s="257">
        <f t="shared" si="20"/>
        <v>41166</v>
      </c>
      <c r="G543" s="266">
        <v>5771.3</v>
      </c>
      <c r="H543" s="262">
        <f t="shared" si="21"/>
        <v>579</v>
      </c>
      <c r="I543" s="262" t="s">
        <v>1322</v>
      </c>
      <c r="J543" s="265"/>
    </row>
    <row r="544" spans="1:10">
      <c r="A544" s="253">
        <v>3537</v>
      </c>
      <c r="B544" s="254" t="s">
        <v>3011</v>
      </c>
      <c r="C544" s="262">
        <v>3537</v>
      </c>
      <c r="D544" s="262" t="s">
        <v>5239</v>
      </c>
      <c r="E544" s="264">
        <v>41142</v>
      </c>
      <c r="F544" s="257">
        <f t="shared" si="20"/>
        <v>41173</v>
      </c>
      <c r="G544" s="266">
        <v>5771.3</v>
      </c>
      <c r="H544" s="262">
        <f t="shared" si="21"/>
        <v>580</v>
      </c>
      <c r="I544" s="262" t="s">
        <v>1322</v>
      </c>
      <c r="J544" s="265"/>
    </row>
    <row r="545" spans="1:10">
      <c r="A545" s="253" t="s">
        <v>718</v>
      </c>
      <c r="B545" s="254" t="s">
        <v>719</v>
      </c>
      <c r="C545" s="263" t="s">
        <v>17209</v>
      </c>
      <c r="D545" s="262" t="s">
        <v>6338</v>
      </c>
      <c r="E545" s="264">
        <v>41137</v>
      </c>
      <c r="F545" s="257">
        <f t="shared" si="20"/>
        <v>41168</v>
      </c>
      <c r="G545" s="266">
        <v>5771.3</v>
      </c>
      <c r="H545" s="262">
        <f t="shared" si="21"/>
        <v>581</v>
      </c>
      <c r="I545" s="262" t="s">
        <v>1322</v>
      </c>
      <c r="J545" s="265"/>
    </row>
    <row r="546" spans="1:10">
      <c r="A546" s="253">
        <v>3540</v>
      </c>
      <c r="B546" s="254" t="s">
        <v>3007</v>
      </c>
      <c r="C546" s="263">
        <v>3540</v>
      </c>
      <c r="D546" s="262" t="s">
        <v>5893</v>
      </c>
      <c r="E546" s="264">
        <v>41130</v>
      </c>
      <c r="F546" s="257">
        <f t="shared" si="20"/>
        <v>41161</v>
      </c>
      <c r="G546" s="266">
        <v>5771.3</v>
      </c>
      <c r="H546" s="262">
        <f t="shared" si="21"/>
        <v>582</v>
      </c>
      <c r="I546" s="262" t="s">
        <v>1322</v>
      </c>
      <c r="J546" s="265"/>
    </row>
    <row r="547" spans="1:10">
      <c r="A547" s="253" t="s">
        <v>909</v>
      </c>
      <c r="B547" s="254" t="s">
        <v>928</v>
      </c>
      <c r="C547" s="263" t="s">
        <v>17210</v>
      </c>
      <c r="D547" s="262" t="s">
        <v>5882</v>
      </c>
      <c r="E547" s="264">
        <v>41134</v>
      </c>
      <c r="F547" s="257">
        <f t="shared" si="20"/>
        <v>41165</v>
      </c>
      <c r="G547" s="266">
        <v>5771.3</v>
      </c>
      <c r="H547" s="262">
        <f t="shared" si="21"/>
        <v>583</v>
      </c>
      <c r="I547" s="262" t="s">
        <v>1322</v>
      </c>
      <c r="J547" s="265"/>
    </row>
    <row r="548" spans="1:10">
      <c r="A548" s="253">
        <v>3877</v>
      </c>
      <c r="B548" s="254" t="s">
        <v>4826</v>
      </c>
      <c r="C548" s="263">
        <v>3877</v>
      </c>
      <c r="D548" s="262" t="s">
        <v>5647</v>
      </c>
      <c r="E548" s="264">
        <v>41122</v>
      </c>
      <c r="F548" s="257">
        <f t="shared" si="20"/>
        <v>41153</v>
      </c>
      <c r="G548" s="266">
        <v>5771.3</v>
      </c>
      <c r="H548" s="262">
        <f t="shared" si="21"/>
        <v>584</v>
      </c>
      <c r="I548" s="262" t="s">
        <v>1322</v>
      </c>
      <c r="J548" s="265"/>
    </row>
    <row r="549" spans="1:10">
      <c r="A549" s="253">
        <v>3586</v>
      </c>
      <c r="B549" s="254" t="s">
        <v>3353</v>
      </c>
      <c r="C549" s="263">
        <v>3586</v>
      </c>
      <c r="D549" s="262" t="s">
        <v>5899</v>
      </c>
      <c r="E549" s="264">
        <v>41131</v>
      </c>
      <c r="F549" s="257">
        <f t="shared" si="20"/>
        <v>41162</v>
      </c>
      <c r="G549" s="266">
        <v>5771.3</v>
      </c>
      <c r="H549" s="262">
        <f t="shared" si="21"/>
        <v>585</v>
      </c>
      <c r="I549" s="262" t="s">
        <v>1322</v>
      </c>
      <c r="J549" s="265"/>
    </row>
    <row r="550" spans="1:10">
      <c r="A550" s="253">
        <v>3588</v>
      </c>
      <c r="B550" s="254" t="s">
        <v>3367</v>
      </c>
      <c r="C550" s="263">
        <v>3588</v>
      </c>
      <c r="D550" s="262" t="s">
        <v>5175</v>
      </c>
      <c r="E550" s="264">
        <v>41131</v>
      </c>
      <c r="F550" s="257">
        <f t="shared" si="20"/>
        <v>41162</v>
      </c>
      <c r="G550" s="266">
        <v>5771.3</v>
      </c>
      <c r="H550" s="262">
        <f t="shared" si="21"/>
        <v>586</v>
      </c>
      <c r="I550" s="262" t="s">
        <v>1322</v>
      </c>
      <c r="J550" s="265"/>
    </row>
    <row r="551" spans="1:10">
      <c r="A551" s="253" t="s">
        <v>923</v>
      </c>
      <c r="B551" s="254" t="s">
        <v>940</v>
      </c>
      <c r="C551" s="263" t="s">
        <v>17211</v>
      </c>
      <c r="D551" s="262" t="s">
        <v>5310</v>
      </c>
      <c r="E551" s="264">
        <v>41131</v>
      </c>
      <c r="F551" s="257">
        <f t="shared" si="20"/>
        <v>41162</v>
      </c>
      <c r="G551" s="266">
        <v>5771.3</v>
      </c>
      <c r="H551" s="262">
        <f t="shared" si="21"/>
        <v>587</v>
      </c>
      <c r="I551" s="262" t="s">
        <v>1322</v>
      </c>
      <c r="J551" s="265"/>
    </row>
    <row r="552" spans="1:10">
      <c r="A552" s="253" t="s">
        <v>1166</v>
      </c>
      <c r="B552" s="254" t="s">
        <v>1096</v>
      </c>
      <c r="C552" s="263" t="s">
        <v>17212</v>
      </c>
      <c r="D552" s="262" t="s">
        <v>6252</v>
      </c>
      <c r="E552" s="264">
        <v>41135</v>
      </c>
      <c r="F552" s="257">
        <f t="shared" si="20"/>
        <v>41166</v>
      </c>
      <c r="G552" s="266">
        <v>5771.3</v>
      </c>
      <c r="H552" s="262">
        <f t="shared" si="21"/>
        <v>588</v>
      </c>
      <c r="I552" s="262" t="s">
        <v>1322</v>
      </c>
      <c r="J552" s="265"/>
    </row>
    <row r="553" spans="1:10">
      <c r="A553" s="253">
        <v>3593</v>
      </c>
      <c r="B553" s="254" t="s">
        <v>3307</v>
      </c>
      <c r="C553" s="263" t="s">
        <v>17213</v>
      </c>
      <c r="D553" s="262" t="s">
        <v>6065</v>
      </c>
      <c r="E553" s="264">
        <v>41134</v>
      </c>
      <c r="F553" s="257">
        <f t="shared" si="20"/>
        <v>41165</v>
      </c>
      <c r="G553" s="266">
        <v>5771.3</v>
      </c>
      <c r="H553" s="262">
        <f t="shared" si="21"/>
        <v>589</v>
      </c>
      <c r="I553" s="262" t="s">
        <v>1322</v>
      </c>
      <c r="J553" s="265"/>
    </row>
    <row r="554" spans="1:10">
      <c r="A554" s="253">
        <v>3543</v>
      </c>
      <c r="B554" s="254" t="s">
        <v>1728</v>
      </c>
      <c r="C554" s="262">
        <v>3543</v>
      </c>
      <c r="D554" s="262" t="s">
        <v>3448</v>
      </c>
      <c r="E554" s="264">
        <v>41144</v>
      </c>
      <c r="F554" s="257">
        <f t="shared" si="20"/>
        <v>41175</v>
      </c>
      <c r="G554" s="266">
        <v>5771.3</v>
      </c>
      <c r="H554" s="262">
        <f t="shared" si="21"/>
        <v>590</v>
      </c>
      <c r="I554" s="262" t="s">
        <v>1322</v>
      </c>
      <c r="J554" s="265"/>
    </row>
    <row r="555" spans="1:10">
      <c r="A555" s="253" t="s">
        <v>1123</v>
      </c>
      <c r="B555" s="254" t="s">
        <v>1124</v>
      </c>
      <c r="C555" s="263" t="s">
        <v>17214</v>
      </c>
      <c r="D555" s="262" t="s">
        <v>5744</v>
      </c>
      <c r="E555" s="264">
        <v>41122</v>
      </c>
      <c r="F555" s="257">
        <f t="shared" si="20"/>
        <v>41153</v>
      </c>
      <c r="G555" s="266">
        <v>5771.3</v>
      </c>
      <c r="H555" s="262">
        <f t="shared" si="21"/>
        <v>591</v>
      </c>
      <c r="I555" s="262" t="s">
        <v>1322</v>
      </c>
      <c r="J555" s="265"/>
    </row>
    <row r="556" spans="1:10">
      <c r="A556" s="253">
        <v>3596</v>
      </c>
      <c r="B556" s="254" t="s">
        <v>3318</v>
      </c>
      <c r="C556" s="263">
        <v>3596</v>
      </c>
      <c r="D556" s="262" t="s">
        <v>6067</v>
      </c>
      <c r="E556" s="264">
        <v>41131</v>
      </c>
      <c r="F556" s="257">
        <f t="shared" si="20"/>
        <v>41162</v>
      </c>
      <c r="G556" s="266">
        <v>5771.3</v>
      </c>
      <c r="H556" s="262">
        <f t="shared" si="21"/>
        <v>592</v>
      </c>
      <c r="I556" s="262" t="s">
        <v>1322</v>
      </c>
      <c r="J556" s="265"/>
    </row>
    <row r="557" spans="1:10">
      <c r="A557" s="253" t="s">
        <v>832</v>
      </c>
      <c r="B557" s="254" t="s">
        <v>833</v>
      </c>
      <c r="C557" s="263" t="s">
        <v>17215</v>
      </c>
      <c r="D557" s="262" t="s">
        <v>6250</v>
      </c>
      <c r="E557" s="264">
        <v>41137</v>
      </c>
      <c r="F557" s="257">
        <f t="shared" si="20"/>
        <v>41168</v>
      </c>
      <c r="G557" s="266">
        <v>5771.3</v>
      </c>
      <c r="H557" s="262">
        <f t="shared" si="21"/>
        <v>593</v>
      </c>
      <c r="I557" s="262" t="s">
        <v>1322</v>
      </c>
      <c r="J557" s="265"/>
    </row>
    <row r="558" spans="1:10">
      <c r="A558" s="253">
        <v>4144</v>
      </c>
      <c r="B558" s="254" t="s">
        <v>1735</v>
      </c>
      <c r="C558" s="262">
        <v>4144</v>
      </c>
      <c r="D558" s="262" t="s">
        <v>6388</v>
      </c>
      <c r="E558" s="264">
        <v>41137</v>
      </c>
      <c r="F558" s="257">
        <f t="shared" si="20"/>
        <v>41168</v>
      </c>
      <c r="G558" s="266">
        <v>5771.3</v>
      </c>
      <c r="H558" s="262">
        <f>H557</f>
        <v>593</v>
      </c>
      <c r="I558" s="262" t="s">
        <v>1322</v>
      </c>
      <c r="J558" s="265"/>
    </row>
    <row r="559" spans="1:10">
      <c r="A559" s="253">
        <v>4148</v>
      </c>
      <c r="B559" s="254" t="s">
        <v>1735</v>
      </c>
      <c r="C559" s="262">
        <v>4148</v>
      </c>
      <c r="D559" s="262" t="s">
        <v>6283</v>
      </c>
      <c r="E559" s="264">
        <v>41137</v>
      </c>
      <c r="F559" s="257">
        <f t="shared" si="20"/>
        <v>41168</v>
      </c>
      <c r="G559" s="266">
        <v>5771.3</v>
      </c>
      <c r="H559" s="262">
        <f t="shared" ref="H559:H568" si="22">H558</f>
        <v>593</v>
      </c>
      <c r="I559" s="262" t="s">
        <v>1322</v>
      </c>
      <c r="J559" s="265"/>
    </row>
    <row r="560" spans="1:10">
      <c r="A560" s="253">
        <v>4139</v>
      </c>
      <c r="B560" s="254" t="s">
        <v>1735</v>
      </c>
      <c r="C560" s="262">
        <v>4139</v>
      </c>
      <c r="D560" s="262" t="s">
        <v>6386</v>
      </c>
      <c r="E560" s="264">
        <v>41137</v>
      </c>
      <c r="F560" s="257">
        <f t="shared" si="20"/>
        <v>41168</v>
      </c>
      <c r="G560" s="266">
        <v>5771.3</v>
      </c>
      <c r="H560" s="262">
        <f t="shared" si="22"/>
        <v>593</v>
      </c>
      <c r="I560" s="262" t="s">
        <v>1322</v>
      </c>
      <c r="J560" s="265"/>
    </row>
    <row r="561" spans="1:10">
      <c r="A561" s="253">
        <v>4146</v>
      </c>
      <c r="B561" s="254" t="s">
        <v>1735</v>
      </c>
      <c r="C561" s="262">
        <v>4146</v>
      </c>
      <c r="D561" s="262" t="s">
        <v>6391</v>
      </c>
      <c r="E561" s="264">
        <v>41138</v>
      </c>
      <c r="F561" s="257">
        <f t="shared" si="20"/>
        <v>41169</v>
      </c>
      <c r="G561" s="266">
        <v>5771.3</v>
      </c>
      <c r="H561" s="262">
        <f t="shared" si="22"/>
        <v>593</v>
      </c>
      <c r="I561" s="262" t="s">
        <v>1322</v>
      </c>
      <c r="J561" s="265"/>
    </row>
    <row r="562" spans="1:10">
      <c r="A562" s="253">
        <v>4143</v>
      </c>
      <c r="B562" s="254" t="s">
        <v>1735</v>
      </c>
      <c r="C562" s="262">
        <v>4143</v>
      </c>
      <c r="D562" s="262" t="s">
        <v>6397</v>
      </c>
      <c r="E562" s="264">
        <v>41138</v>
      </c>
      <c r="F562" s="257">
        <f t="shared" si="20"/>
        <v>41169</v>
      </c>
      <c r="G562" s="266">
        <v>5771.3</v>
      </c>
      <c r="H562" s="262">
        <f t="shared" si="22"/>
        <v>593</v>
      </c>
      <c r="I562" s="262" t="s">
        <v>1322</v>
      </c>
      <c r="J562" s="265"/>
    </row>
    <row r="563" spans="1:10">
      <c r="A563" s="253">
        <v>4142</v>
      </c>
      <c r="B563" s="254" t="s">
        <v>1735</v>
      </c>
      <c r="C563" s="262">
        <v>4142</v>
      </c>
      <c r="D563" s="262" t="s">
        <v>6383</v>
      </c>
      <c r="E563" s="264">
        <v>41141</v>
      </c>
      <c r="F563" s="257">
        <f t="shared" si="20"/>
        <v>41172</v>
      </c>
      <c r="G563" s="266">
        <v>5771.3</v>
      </c>
      <c r="H563" s="262">
        <f t="shared" si="22"/>
        <v>593</v>
      </c>
      <c r="I563" s="262" t="s">
        <v>1322</v>
      </c>
      <c r="J563" s="265"/>
    </row>
    <row r="564" spans="1:10">
      <c r="A564" s="253">
        <v>4147</v>
      </c>
      <c r="B564" s="254" t="s">
        <v>1735</v>
      </c>
      <c r="C564" s="262">
        <v>4147</v>
      </c>
      <c r="D564" s="262" t="s">
        <v>6395</v>
      </c>
      <c r="E564" s="264">
        <v>41141</v>
      </c>
      <c r="F564" s="257">
        <f t="shared" si="20"/>
        <v>41172</v>
      </c>
      <c r="G564" s="266">
        <v>5771.3</v>
      </c>
      <c r="H564" s="262">
        <f t="shared" si="22"/>
        <v>593</v>
      </c>
      <c r="I564" s="262" t="s">
        <v>1322</v>
      </c>
      <c r="J564" s="265"/>
    </row>
    <row r="565" spans="1:10">
      <c r="A565" s="253">
        <v>4141</v>
      </c>
      <c r="B565" s="254" t="s">
        <v>1735</v>
      </c>
      <c r="C565" s="262">
        <v>4141</v>
      </c>
      <c r="D565" s="262" t="s">
        <v>6399</v>
      </c>
      <c r="E565" s="264">
        <v>41141</v>
      </c>
      <c r="F565" s="257">
        <f t="shared" si="20"/>
        <v>41172</v>
      </c>
      <c r="G565" s="266">
        <v>5771.3</v>
      </c>
      <c r="H565" s="262">
        <f t="shared" si="22"/>
        <v>593</v>
      </c>
      <c r="I565" s="262" t="s">
        <v>1322</v>
      </c>
      <c r="J565" s="265"/>
    </row>
    <row r="566" spans="1:10">
      <c r="A566" s="253">
        <v>4149</v>
      </c>
      <c r="B566" s="254" t="s">
        <v>1735</v>
      </c>
      <c r="C566" s="262">
        <v>4149</v>
      </c>
      <c r="D566" s="262" t="s">
        <v>6394</v>
      </c>
      <c r="E566" s="264">
        <v>41142</v>
      </c>
      <c r="F566" s="257">
        <f t="shared" si="20"/>
        <v>41173</v>
      </c>
      <c r="G566" s="266">
        <v>5771.3</v>
      </c>
      <c r="H566" s="262">
        <f t="shared" si="22"/>
        <v>593</v>
      </c>
      <c r="I566" s="262" t="s">
        <v>1322</v>
      </c>
      <c r="J566" s="265"/>
    </row>
    <row r="567" spans="1:10">
      <c r="A567" s="253">
        <v>4137</v>
      </c>
      <c r="B567" s="254" t="s">
        <v>1735</v>
      </c>
      <c r="C567" s="263" t="s">
        <v>17216</v>
      </c>
      <c r="D567" s="262" t="s">
        <v>6404</v>
      </c>
      <c r="E567" s="264">
        <v>41143</v>
      </c>
      <c r="F567" s="257">
        <f t="shared" si="20"/>
        <v>41174</v>
      </c>
      <c r="G567" s="266">
        <v>5771.3</v>
      </c>
      <c r="H567" s="262">
        <f t="shared" si="22"/>
        <v>593</v>
      </c>
      <c r="I567" s="262" t="s">
        <v>1322</v>
      </c>
      <c r="J567" s="265"/>
    </row>
    <row r="568" spans="1:10">
      <c r="A568" s="253">
        <v>4138</v>
      </c>
      <c r="B568" s="254" t="s">
        <v>1735</v>
      </c>
      <c r="C568" s="262">
        <v>4138</v>
      </c>
      <c r="D568" s="262" t="s">
        <v>6634</v>
      </c>
      <c r="E568" s="264">
        <v>41144</v>
      </c>
      <c r="F568" s="257">
        <f t="shared" si="20"/>
        <v>41175</v>
      </c>
      <c r="G568" s="266">
        <v>5771.3</v>
      </c>
      <c r="H568" s="262">
        <f t="shared" si="22"/>
        <v>593</v>
      </c>
      <c r="I568" s="262" t="s">
        <v>1322</v>
      </c>
      <c r="J568" s="265"/>
    </row>
    <row r="569" spans="1:10">
      <c r="A569" s="253" t="s">
        <v>744</v>
      </c>
      <c r="B569" s="254" t="s">
        <v>745</v>
      </c>
      <c r="C569" s="263" t="s">
        <v>17217</v>
      </c>
      <c r="D569" s="262" t="s">
        <v>6336</v>
      </c>
      <c r="E569" s="264">
        <v>41137</v>
      </c>
      <c r="F569" s="257">
        <f t="shared" si="20"/>
        <v>41168</v>
      </c>
      <c r="G569" s="266">
        <v>5771.3</v>
      </c>
      <c r="H569" s="262">
        <f>H568+1</f>
        <v>594</v>
      </c>
      <c r="I569" s="262" t="s">
        <v>1322</v>
      </c>
      <c r="J569" s="265"/>
    </row>
    <row r="570" spans="1:10">
      <c r="A570" s="253" t="s">
        <v>1129</v>
      </c>
      <c r="B570" s="254" t="s">
        <v>1130</v>
      </c>
      <c r="C570" s="263" t="s">
        <v>17218</v>
      </c>
      <c r="D570" s="262" t="s">
        <v>6047</v>
      </c>
      <c r="E570" s="264">
        <v>41135</v>
      </c>
      <c r="F570" s="257">
        <f t="shared" si="20"/>
        <v>41166</v>
      </c>
      <c r="G570" s="266">
        <v>5771.3</v>
      </c>
      <c r="H570" s="262">
        <f>H569+1</f>
        <v>595</v>
      </c>
      <c r="I570" s="262" t="s">
        <v>1322</v>
      </c>
      <c r="J570" s="265"/>
    </row>
    <row r="571" spans="1:10">
      <c r="A571" s="253">
        <v>3657</v>
      </c>
      <c r="B571" s="254" t="s">
        <v>4082</v>
      </c>
      <c r="C571" s="262">
        <v>3657</v>
      </c>
      <c r="D571" s="262" t="s">
        <v>5642</v>
      </c>
      <c r="E571" s="264">
        <v>41121</v>
      </c>
      <c r="F571" s="257">
        <f t="shared" si="20"/>
        <v>41152</v>
      </c>
      <c r="G571" s="266">
        <v>5771.3</v>
      </c>
      <c r="H571" s="262">
        <f>H570+1</f>
        <v>596</v>
      </c>
      <c r="I571" s="262" t="s">
        <v>1322</v>
      </c>
      <c r="J571" s="265"/>
    </row>
    <row r="572" spans="1:10">
      <c r="A572" s="253" t="s">
        <v>1178</v>
      </c>
      <c r="B572" s="254" t="s">
        <v>1103</v>
      </c>
      <c r="C572" s="263" t="s">
        <v>17219</v>
      </c>
      <c r="D572" s="262" t="s">
        <v>5738</v>
      </c>
      <c r="E572" s="264">
        <v>41122</v>
      </c>
      <c r="F572" s="257">
        <f t="shared" si="20"/>
        <v>41153</v>
      </c>
      <c r="G572" s="266">
        <v>5771.3</v>
      </c>
      <c r="H572" s="262">
        <f>H571+1</f>
        <v>597</v>
      </c>
      <c r="I572" s="262" t="s">
        <v>1322</v>
      </c>
      <c r="J572" s="265"/>
    </row>
    <row r="573" spans="1:10">
      <c r="A573" s="253">
        <v>3687</v>
      </c>
      <c r="B573" s="254" t="s">
        <v>172</v>
      </c>
      <c r="C573" s="263">
        <v>3687</v>
      </c>
      <c r="D573" s="262" t="s">
        <v>5636</v>
      </c>
      <c r="E573" s="264">
        <v>41122</v>
      </c>
      <c r="F573" s="257">
        <f t="shared" si="20"/>
        <v>41153</v>
      </c>
      <c r="G573" s="266">
        <v>5771.3</v>
      </c>
      <c r="H573" s="262">
        <f>H572+1</f>
        <v>598</v>
      </c>
      <c r="I573" s="262" t="s">
        <v>1322</v>
      </c>
      <c r="J573" s="265"/>
    </row>
    <row r="574" spans="1:10">
      <c r="A574" s="253">
        <v>3679</v>
      </c>
      <c r="B574" s="254" t="s">
        <v>172</v>
      </c>
      <c r="C574" s="263">
        <v>3679</v>
      </c>
      <c r="D574" s="262" t="s">
        <v>5769</v>
      </c>
      <c r="E574" s="264">
        <v>41124</v>
      </c>
      <c r="F574" s="257">
        <f t="shared" si="20"/>
        <v>41155</v>
      </c>
      <c r="G574" s="266">
        <v>5771.3</v>
      </c>
      <c r="H574" s="262">
        <f t="shared" ref="H574:H580" si="23">H573</f>
        <v>598</v>
      </c>
      <c r="I574" s="262" t="s">
        <v>1322</v>
      </c>
      <c r="J574" s="265"/>
    </row>
    <row r="575" spans="1:10">
      <c r="A575" s="253">
        <v>3712</v>
      </c>
      <c r="B575" s="254" t="s">
        <v>172</v>
      </c>
      <c r="C575" s="263">
        <v>3712</v>
      </c>
      <c r="D575" s="262" t="s">
        <v>5776</v>
      </c>
      <c r="E575" s="264">
        <v>41127</v>
      </c>
      <c r="F575" s="257">
        <f t="shared" si="20"/>
        <v>41158</v>
      </c>
      <c r="G575" s="266">
        <v>5771.3</v>
      </c>
      <c r="H575" s="262">
        <f t="shared" si="23"/>
        <v>598</v>
      </c>
      <c r="I575" s="262" t="s">
        <v>1322</v>
      </c>
      <c r="J575" s="265"/>
    </row>
    <row r="576" spans="1:10">
      <c r="A576" s="253">
        <v>3685</v>
      </c>
      <c r="B576" s="254" t="s">
        <v>172</v>
      </c>
      <c r="C576" s="263">
        <v>3685</v>
      </c>
      <c r="D576" s="262" t="s">
        <v>6072</v>
      </c>
      <c r="E576" s="264">
        <v>41131</v>
      </c>
      <c r="F576" s="257">
        <f t="shared" si="20"/>
        <v>41162</v>
      </c>
      <c r="G576" s="266">
        <v>5771.3</v>
      </c>
      <c r="H576" s="262">
        <f t="shared" si="23"/>
        <v>598</v>
      </c>
      <c r="I576" s="262" t="s">
        <v>1322</v>
      </c>
      <c r="J576" s="265"/>
    </row>
    <row r="577" spans="1:10">
      <c r="A577" s="253">
        <v>3691</v>
      </c>
      <c r="B577" s="254" t="s">
        <v>172</v>
      </c>
      <c r="C577" s="263" t="s">
        <v>17220</v>
      </c>
      <c r="D577" s="262" t="s">
        <v>6070</v>
      </c>
      <c r="E577" s="264">
        <v>41135</v>
      </c>
      <c r="F577" s="257">
        <f t="shared" si="20"/>
        <v>41166</v>
      </c>
      <c r="G577" s="266">
        <v>5771.3</v>
      </c>
      <c r="H577" s="262">
        <f t="shared" si="23"/>
        <v>598</v>
      </c>
      <c r="I577" s="262" t="s">
        <v>1322</v>
      </c>
      <c r="J577" s="265"/>
    </row>
    <row r="578" spans="1:10">
      <c r="A578" s="253">
        <v>3689</v>
      </c>
      <c r="B578" s="254" t="s">
        <v>172</v>
      </c>
      <c r="C578" s="262">
        <v>3689</v>
      </c>
      <c r="D578" s="262" t="s">
        <v>5029</v>
      </c>
      <c r="E578" s="264">
        <v>41137</v>
      </c>
      <c r="F578" s="257">
        <f t="shared" si="20"/>
        <v>41168</v>
      </c>
      <c r="G578" s="266">
        <v>5771.3</v>
      </c>
      <c r="H578" s="262">
        <f t="shared" si="23"/>
        <v>598</v>
      </c>
      <c r="I578" s="262" t="s">
        <v>1322</v>
      </c>
      <c r="J578" s="265"/>
    </row>
    <row r="579" spans="1:10">
      <c r="A579" s="253">
        <v>3680</v>
      </c>
      <c r="B579" s="254" t="s">
        <v>172</v>
      </c>
      <c r="C579" s="262">
        <v>3680</v>
      </c>
      <c r="D579" s="262" t="s">
        <v>5772</v>
      </c>
      <c r="E579" s="264">
        <v>41137</v>
      </c>
      <c r="F579" s="257">
        <f t="shared" si="20"/>
        <v>41168</v>
      </c>
      <c r="G579" s="266">
        <v>5771.3</v>
      </c>
      <c r="H579" s="262">
        <f t="shared" si="23"/>
        <v>598</v>
      </c>
      <c r="I579" s="262" t="s">
        <v>1322</v>
      </c>
      <c r="J579" s="265"/>
    </row>
    <row r="580" spans="1:10">
      <c r="A580" s="253">
        <v>3688</v>
      </c>
      <c r="B580" s="254" t="s">
        <v>172</v>
      </c>
      <c r="C580" s="262">
        <v>3688</v>
      </c>
      <c r="D580" s="262" t="s">
        <v>5032</v>
      </c>
      <c r="E580" s="264">
        <v>41138</v>
      </c>
      <c r="F580" s="257">
        <f t="shared" ref="F580:F643" si="24">E580+31</f>
        <v>41169</v>
      </c>
      <c r="G580" s="266">
        <v>5771.3</v>
      </c>
      <c r="H580" s="262">
        <f t="shared" si="23"/>
        <v>598</v>
      </c>
      <c r="I580" s="262" t="s">
        <v>1322</v>
      </c>
      <c r="J580" s="265"/>
    </row>
    <row r="581" spans="1:10">
      <c r="A581" s="253" t="s">
        <v>1160</v>
      </c>
      <c r="B581" s="254" t="s">
        <v>1091</v>
      </c>
      <c r="C581" s="263" t="s">
        <v>17221</v>
      </c>
      <c r="D581" s="262" t="s">
        <v>5444</v>
      </c>
      <c r="E581" s="264">
        <v>41121</v>
      </c>
      <c r="F581" s="257">
        <f t="shared" si="24"/>
        <v>41152</v>
      </c>
      <c r="G581" s="266">
        <v>5771.3</v>
      </c>
      <c r="H581" s="262">
        <f t="shared" ref="H581:H586" si="25">H580+1</f>
        <v>599</v>
      </c>
      <c r="I581" s="262" t="s">
        <v>1322</v>
      </c>
      <c r="J581" s="265"/>
    </row>
    <row r="582" spans="1:10">
      <c r="A582" s="253" t="s">
        <v>722</v>
      </c>
      <c r="B582" s="254" t="s">
        <v>723</v>
      </c>
      <c r="C582" s="263" t="s">
        <v>17222</v>
      </c>
      <c r="D582" s="262" t="s">
        <v>6044</v>
      </c>
      <c r="E582" s="264">
        <v>41135</v>
      </c>
      <c r="F582" s="257">
        <f t="shared" si="24"/>
        <v>41166</v>
      </c>
      <c r="G582" s="266">
        <v>5771.3</v>
      </c>
      <c r="H582" s="262">
        <f t="shared" si="25"/>
        <v>600</v>
      </c>
      <c r="I582" s="262" t="s">
        <v>1322</v>
      </c>
      <c r="J582" s="265"/>
    </row>
    <row r="583" spans="1:10">
      <c r="A583" s="253" t="s">
        <v>1170</v>
      </c>
      <c r="B583" s="254" t="s">
        <v>1098</v>
      </c>
      <c r="C583" s="263" t="s">
        <v>17223</v>
      </c>
      <c r="D583" s="262" t="s">
        <v>5740</v>
      </c>
      <c r="E583" s="264">
        <v>41128</v>
      </c>
      <c r="F583" s="257">
        <f t="shared" si="24"/>
        <v>41159</v>
      </c>
      <c r="G583" s="266">
        <v>5771.3</v>
      </c>
      <c r="H583" s="262">
        <f t="shared" si="25"/>
        <v>601</v>
      </c>
      <c r="I583" s="262" t="s">
        <v>1322</v>
      </c>
      <c r="J583" s="265"/>
    </row>
    <row r="584" spans="1:10">
      <c r="A584" s="253" t="s">
        <v>814</v>
      </c>
      <c r="B584" s="254" t="s">
        <v>815</v>
      </c>
      <c r="C584" s="263" t="s">
        <v>17224</v>
      </c>
      <c r="D584" s="262" t="s">
        <v>5736</v>
      </c>
      <c r="E584" s="264">
        <v>41122</v>
      </c>
      <c r="F584" s="257">
        <f t="shared" si="24"/>
        <v>41153</v>
      </c>
      <c r="G584" s="266">
        <v>5771.3</v>
      </c>
      <c r="H584" s="262">
        <f t="shared" si="25"/>
        <v>602</v>
      </c>
      <c r="I584" s="262" t="s">
        <v>1322</v>
      </c>
      <c r="J584" s="265"/>
    </row>
    <row r="585" spans="1:10">
      <c r="A585" s="253" t="s">
        <v>714</v>
      </c>
      <c r="B585" s="254" t="s">
        <v>715</v>
      </c>
      <c r="C585" s="263" t="s">
        <v>17225</v>
      </c>
      <c r="D585" s="262" t="s">
        <v>5619</v>
      </c>
      <c r="E585" s="264">
        <v>41124</v>
      </c>
      <c r="F585" s="257">
        <f t="shared" si="24"/>
        <v>41155</v>
      </c>
      <c r="G585" s="266">
        <v>5771.3</v>
      </c>
      <c r="H585" s="262">
        <f t="shared" si="25"/>
        <v>603</v>
      </c>
      <c r="I585" s="262" t="s">
        <v>1322</v>
      </c>
      <c r="J585" s="265"/>
    </row>
    <row r="586" spans="1:10">
      <c r="A586" s="253" t="s">
        <v>1153</v>
      </c>
      <c r="B586" s="254" t="s">
        <v>1087</v>
      </c>
      <c r="C586" s="263" t="s">
        <v>17226</v>
      </c>
      <c r="D586" s="262" t="s">
        <v>5228</v>
      </c>
      <c r="E586" s="264">
        <v>41141</v>
      </c>
      <c r="F586" s="257">
        <f t="shared" si="24"/>
        <v>41172</v>
      </c>
      <c r="G586" s="266">
        <v>5771.3</v>
      </c>
      <c r="H586" s="262">
        <f t="shared" si="25"/>
        <v>604</v>
      </c>
      <c r="I586" s="262" t="s">
        <v>1322</v>
      </c>
      <c r="J586" s="265"/>
    </row>
    <row r="587" spans="1:10">
      <c r="A587" s="267">
        <v>3862</v>
      </c>
      <c r="B587" s="268" t="s">
        <v>1879</v>
      </c>
      <c r="C587" s="269">
        <v>3862</v>
      </c>
      <c r="D587" s="270" t="s">
        <v>7945</v>
      </c>
      <c r="E587" s="271">
        <v>41178</v>
      </c>
      <c r="F587" s="257">
        <f t="shared" si="24"/>
        <v>41209</v>
      </c>
      <c r="G587" s="272">
        <v>5771.3</v>
      </c>
      <c r="H587" s="270">
        <v>615</v>
      </c>
      <c r="I587" s="270" t="s">
        <v>456</v>
      </c>
      <c r="J587" s="273"/>
    </row>
    <row r="588" spans="1:10">
      <c r="A588" s="267" t="s">
        <v>734</v>
      </c>
      <c r="B588" s="268" t="s">
        <v>735</v>
      </c>
      <c r="C588" s="269" t="s">
        <v>17227</v>
      </c>
      <c r="D588" s="270" t="s">
        <v>7281</v>
      </c>
      <c r="E588" s="271">
        <v>41165</v>
      </c>
      <c r="F588" s="257">
        <f t="shared" si="24"/>
        <v>41196</v>
      </c>
      <c r="G588" s="272">
        <v>5771.3</v>
      </c>
      <c r="H588" s="270">
        <v>616</v>
      </c>
      <c r="I588" s="270" t="s">
        <v>623</v>
      </c>
      <c r="J588" s="273"/>
    </row>
    <row r="589" spans="1:10">
      <c r="A589" s="267" t="s">
        <v>2066</v>
      </c>
      <c r="B589" s="268" t="s">
        <v>2078</v>
      </c>
      <c r="C589" s="269" t="s">
        <v>17228</v>
      </c>
      <c r="D589" s="270" t="s">
        <v>7497</v>
      </c>
      <c r="E589" s="271">
        <v>41169</v>
      </c>
      <c r="F589" s="257">
        <f t="shared" si="24"/>
        <v>41200</v>
      </c>
      <c r="G589" s="272">
        <v>5771.3</v>
      </c>
      <c r="H589" s="270">
        <v>617</v>
      </c>
      <c r="I589" s="270" t="s">
        <v>456</v>
      </c>
      <c r="J589" s="273"/>
    </row>
    <row r="590" spans="1:10">
      <c r="A590" s="267" t="s">
        <v>1144</v>
      </c>
      <c r="B590" s="268" t="s">
        <v>1081</v>
      </c>
      <c r="C590" s="269" t="s">
        <v>17229</v>
      </c>
      <c r="D590" s="270" t="s">
        <v>6932</v>
      </c>
      <c r="E590" s="271">
        <v>41157</v>
      </c>
      <c r="F590" s="257">
        <f t="shared" si="24"/>
        <v>41188</v>
      </c>
      <c r="G590" s="272">
        <v>5771.3</v>
      </c>
      <c r="H590" s="270">
        <v>618</v>
      </c>
      <c r="I590" s="270" t="s">
        <v>456</v>
      </c>
      <c r="J590" s="273"/>
    </row>
    <row r="591" spans="1:10">
      <c r="A591" s="267">
        <v>3670</v>
      </c>
      <c r="B591" s="268" t="s">
        <v>1885</v>
      </c>
      <c r="C591" s="269">
        <v>3670</v>
      </c>
      <c r="D591" s="270" t="s">
        <v>7634</v>
      </c>
      <c r="E591" s="271">
        <v>41172</v>
      </c>
      <c r="F591" s="257">
        <f t="shared" si="24"/>
        <v>41203</v>
      </c>
      <c r="G591" s="272">
        <v>5771.3</v>
      </c>
      <c r="H591" s="270">
        <v>619</v>
      </c>
      <c r="I591" s="270" t="s">
        <v>623</v>
      </c>
      <c r="J591" s="273"/>
    </row>
    <row r="592" spans="1:10">
      <c r="A592" s="267">
        <v>3742</v>
      </c>
      <c r="B592" s="268" t="s">
        <v>2148</v>
      </c>
      <c r="C592" s="269">
        <v>3742</v>
      </c>
      <c r="D592" s="270" t="s">
        <v>6938</v>
      </c>
      <c r="E592" s="271">
        <v>41162</v>
      </c>
      <c r="F592" s="257">
        <f t="shared" si="24"/>
        <v>41193</v>
      </c>
      <c r="G592" s="272">
        <v>5771.3</v>
      </c>
      <c r="H592" s="270">
        <v>620</v>
      </c>
      <c r="I592" s="270" t="s">
        <v>456</v>
      </c>
      <c r="J592" s="273"/>
    </row>
    <row r="593" spans="1:10">
      <c r="A593" s="267">
        <v>3739</v>
      </c>
      <c r="B593" s="268" t="s">
        <v>2148</v>
      </c>
      <c r="C593" s="269">
        <v>3739</v>
      </c>
      <c r="D593" s="270" t="s">
        <v>7290</v>
      </c>
      <c r="E593" s="271">
        <v>41165</v>
      </c>
      <c r="F593" s="257">
        <f t="shared" si="24"/>
        <v>41196</v>
      </c>
      <c r="G593" s="272">
        <v>5771.3</v>
      </c>
      <c r="H593" s="270">
        <v>620</v>
      </c>
      <c r="I593" s="270" t="s">
        <v>456</v>
      </c>
      <c r="J593" s="273"/>
    </row>
    <row r="594" spans="1:10">
      <c r="A594" s="267">
        <v>3736</v>
      </c>
      <c r="B594" s="268" t="s">
        <v>2148</v>
      </c>
      <c r="C594" s="269">
        <v>3736</v>
      </c>
      <c r="D594" s="270" t="s">
        <v>7292</v>
      </c>
      <c r="E594" s="271">
        <v>41164</v>
      </c>
      <c r="F594" s="257">
        <f t="shared" si="24"/>
        <v>41195</v>
      </c>
      <c r="G594" s="272">
        <v>5771.3</v>
      </c>
      <c r="H594" s="270">
        <v>620</v>
      </c>
      <c r="I594" s="270" t="s">
        <v>456</v>
      </c>
      <c r="J594" s="273"/>
    </row>
    <row r="595" spans="1:10">
      <c r="A595" s="267" t="s">
        <v>1264</v>
      </c>
      <c r="B595" s="268" t="s">
        <v>979</v>
      </c>
      <c r="C595" s="269" t="s">
        <v>17230</v>
      </c>
      <c r="D595" s="270" t="s">
        <v>6580</v>
      </c>
      <c r="E595" s="271">
        <v>41172</v>
      </c>
      <c r="F595" s="257">
        <f t="shared" si="24"/>
        <v>41203</v>
      </c>
      <c r="G595" s="272">
        <v>5771.3</v>
      </c>
      <c r="H595" s="270">
        <v>621</v>
      </c>
      <c r="I595" s="270" t="s">
        <v>456</v>
      </c>
      <c r="J595" s="273"/>
    </row>
    <row r="596" spans="1:10">
      <c r="A596" s="267">
        <v>3628</v>
      </c>
      <c r="B596" s="268" t="s">
        <v>3251</v>
      </c>
      <c r="C596" s="269">
        <v>3628</v>
      </c>
      <c r="D596" s="270" t="s">
        <v>7940</v>
      </c>
      <c r="E596" s="271">
        <v>41179</v>
      </c>
      <c r="F596" s="257">
        <f t="shared" si="24"/>
        <v>41210</v>
      </c>
      <c r="G596" s="272">
        <v>5771.3</v>
      </c>
      <c r="H596" s="270">
        <v>622</v>
      </c>
      <c r="I596" s="270" t="s">
        <v>456</v>
      </c>
      <c r="J596" s="273"/>
    </row>
    <row r="597" spans="1:10">
      <c r="A597" s="267">
        <v>3616</v>
      </c>
      <c r="B597" s="268" t="s">
        <v>3251</v>
      </c>
      <c r="C597" s="269">
        <v>3616</v>
      </c>
      <c r="D597" s="270" t="s">
        <v>7679</v>
      </c>
      <c r="E597" s="271">
        <v>41176</v>
      </c>
      <c r="F597" s="257">
        <f t="shared" si="24"/>
        <v>41207</v>
      </c>
      <c r="G597" s="272">
        <v>5771.3</v>
      </c>
      <c r="H597" s="270">
        <v>622</v>
      </c>
      <c r="I597" s="270" t="s">
        <v>456</v>
      </c>
      <c r="J597" s="273"/>
    </row>
    <row r="598" spans="1:10">
      <c r="A598" s="267">
        <v>3618</v>
      </c>
      <c r="B598" s="268" t="s">
        <v>3251</v>
      </c>
      <c r="C598" s="269">
        <v>3618</v>
      </c>
      <c r="D598" s="270" t="s">
        <v>7631</v>
      </c>
      <c r="E598" s="271">
        <v>41171</v>
      </c>
      <c r="F598" s="257">
        <f t="shared" si="24"/>
        <v>41202</v>
      </c>
      <c r="G598" s="272">
        <v>5771.3</v>
      </c>
      <c r="H598" s="270">
        <v>622</v>
      </c>
      <c r="I598" s="270" t="s">
        <v>456</v>
      </c>
      <c r="J598" s="273"/>
    </row>
    <row r="599" spans="1:10">
      <c r="A599" s="267">
        <v>4152</v>
      </c>
      <c r="B599" s="268" t="s">
        <v>6290</v>
      </c>
      <c r="C599" s="269">
        <v>4152</v>
      </c>
      <c r="D599" s="270" t="s">
        <v>7702</v>
      </c>
      <c r="E599" s="271">
        <v>41177</v>
      </c>
      <c r="F599" s="257">
        <f t="shared" si="24"/>
        <v>41208</v>
      </c>
      <c r="G599" s="272">
        <v>5771.3</v>
      </c>
      <c r="H599" s="270">
        <v>623</v>
      </c>
      <c r="I599" s="270" t="s">
        <v>456</v>
      </c>
      <c r="J599" s="273"/>
    </row>
    <row r="600" spans="1:10">
      <c r="A600" s="267">
        <v>4153</v>
      </c>
      <c r="B600" s="268" t="s">
        <v>5994</v>
      </c>
      <c r="C600" s="269">
        <v>4153</v>
      </c>
      <c r="D600" s="270" t="s">
        <v>7703</v>
      </c>
      <c r="E600" s="271">
        <v>41172</v>
      </c>
      <c r="F600" s="257">
        <f t="shared" si="24"/>
        <v>41203</v>
      </c>
      <c r="G600" s="272">
        <v>5771.3</v>
      </c>
      <c r="H600" s="270">
        <v>624</v>
      </c>
      <c r="I600" s="270" t="s">
        <v>456</v>
      </c>
      <c r="J600" s="273"/>
    </row>
    <row r="601" spans="1:10">
      <c r="A601" s="267">
        <v>4155</v>
      </c>
      <c r="B601" s="268" t="s">
        <v>5994</v>
      </c>
      <c r="C601" s="269">
        <v>4155</v>
      </c>
      <c r="D601" s="270" t="s">
        <v>7705</v>
      </c>
      <c r="E601" s="271">
        <v>41173</v>
      </c>
      <c r="F601" s="257">
        <f t="shared" si="24"/>
        <v>41204</v>
      </c>
      <c r="G601" s="272">
        <v>5771.3</v>
      </c>
      <c r="H601" s="270">
        <v>624</v>
      </c>
      <c r="I601" s="270" t="s">
        <v>456</v>
      </c>
      <c r="J601" s="273"/>
    </row>
    <row r="602" spans="1:10">
      <c r="A602" s="267">
        <v>3515</v>
      </c>
      <c r="B602" s="268" t="s">
        <v>2662</v>
      </c>
      <c r="C602" s="269">
        <v>3515</v>
      </c>
      <c r="D602" s="270" t="s">
        <v>6867</v>
      </c>
      <c r="E602" s="271">
        <v>41152</v>
      </c>
      <c r="F602" s="257">
        <f t="shared" si="24"/>
        <v>41183</v>
      </c>
      <c r="G602" s="272">
        <v>5771.3</v>
      </c>
      <c r="H602" s="270">
        <v>625</v>
      </c>
      <c r="I602" s="270" t="s">
        <v>456</v>
      </c>
      <c r="J602" s="273"/>
    </row>
    <row r="603" spans="1:10">
      <c r="A603" s="267" t="s">
        <v>2197</v>
      </c>
      <c r="B603" s="268" t="s">
        <v>2198</v>
      </c>
      <c r="C603" s="269" t="s">
        <v>17231</v>
      </c>
      <c r="D603" s="270" t="s">
        <v>5234</v>
      </c>
      <c r="E603" s="271">
        <v>41157</v>
      </c>
      <c r="F603" s="257">
        <f t="shared" si="24"/>
        <v>41188</v>
      </c>
      <c r="G603" s="272">
        <v>5771.3</v>
      </c>
      <c r="H603" s="270">
        <v>626</v>
      </c>
      <c r="I603" s="270" t="s">
        <v>623</v>
      </c>
      <c r="J603" s="273"/>
    </row>
    <row r="604" spans="1:10">
      <c r="A604" s="267">
        <v>4084</v>
      </c>
      <c r="B604" s="268" t="s">
        <v>2203</v>
      </c>
      <c r="C604" s="269">
        <v>4084</v>
      </c>
      <c r="D604" s="270" t="s">
        <v>7526</v>
      </c>
      <c r="E604" s="271">
        <v>41166</v>
      </c>
      <c r="F604" s="257">
        <f t="shared" si="24"/>
        <v>41197</v>
      </c>
      <c r="G604" s="272">
        <v>5771.3</v>
      </c>
      <c r="H604" s="270">
        <v>627</v>
      </c>
      <c r="I604" s="270" t="s">
        <v>456</v>
      </c>
      <c r="J604" s="273"/>
    </row>
    <row r="605" spans="1:10">
      <c r="A605" s="267">
        <v>4082</v>
      </c>
      <c r="B605" s="268" t="s">
        <v>2203</v>
      </c>
      <c r="C605" s="269">
        <v>4082</v>
      </c>
      <c r="D605" s="270" t="s">
        <v>7304</v>
      </c>
      <c r="E605" s="271">
        <v>41166</v>
      </c>
      <c r="F605" s="257">
        <f t="shared" si="24"/>
        <v>41197</v>
      </c>
      <c r="G605" s="272">
        <v>5771.3</v>
      </c>
      <c r="H605" s="270">
        <v>627</v>
      </c>
      <c r="I605" s="270" t="s">
        <v>456</v>
      </c>
      <c r="J605" s="273"/>
    </row>
    <row r="606" spans="1:10">
      <c r="A606" s="267">
        <v>4083</v>
      </c>
      <c r="B606" s="268" t="s">
        <v>2203</v>
      </c>
      <c r="C606" s="269">
        <v>4083</v>
      </c>
      <c r="D606" s="270" t="s">
        <v>7307</v>
      </c>
      <c r="E606" s="271">
        <v>41165</v>
      </c>
      <c r="F606" s="257">
        <f t="shared" si="24"/>
        <v>41196</v>
      </c>
      <c r="G606" s="272">
        <v>5771.3</v>
      </c>
      <c r="H606" s="270">
        <v>627</v>
      </c>
      <c r="I606" s="270" t="s">
        <v>456</v>
      </c>
      <c r="J606" s="273"/>
    </row>
    <row r="607" spans="1:10">
      <c r="A607" s="267">
        <v>4180</v>
      </c>
      <c r="B607" s="268" t="s">
        <v>202</v>
      </c>
      <c r="C607" s="269">
        <v>4180</v>
      </c>
      <c r="D607" s="270" t="s">
        <v>11264</v>
      </c>
      <c r="E607" s="271">
        <v>41177</v>
      </c>
      <c r="F607" s="257">
        <f t="shared" si="24"/>
        <v>41208</v>
      </c>
      <c r="G607" s="272">
        <v>5771.3</v>
      </c>
      <c r="H607" s="270">
        <v>628</v>
      </c>
      <c r="I607" s="270" t="s">
        <v>456</v>
      </c>
      <c r="J607" s="273"/>
    </row>
    <row r="608" spans="1:10">
      <c r="A608" s="267">
        <v>4086</v>
      </c>
      <c r="B608" s="268" t="s">
        <v>927</v>
      </c>
      <c r="C608" s="269">
        <v>4086</v>
      </c>
      <c r="D608" s="270" t="s">
        <v>7650</v>
      </c>
      <c r="E608" s="271">
        <v>41171</v>
      </c>
      <c r="F608" s="257">
        <f t="shared" si="24"/>
        <v>41202</v>
      </c>
      <c r="G608" s="272">
        <v>5771.3</v>
      </c>
      <c r="H608" s="270">
        <v>629</v>
      </c>
      <c r="I608" s="270" t="s">
        <v>456</v>
      </c>
      <c r="J608" s="273"/>
    </row>
    <row r="609" spans="1:10">
      <c r="A609" s="267">
        <v>4085</v>
      </c>
      <c r="B609" s="268" t="s">
        <v>927</v>
      </c>
      <c r="C609" s="269">
        <v>4085</v>
      </c>
      <c r="D609" s="270" t="s">
        <v>7525</v>
      </c>
      <c r="E609" s="271">
        <v>41170</v>
      </c>
      <c r="F609" s="257">
        <f t="shared" si="24"/>
        <v>41201</v>
      </c>
      <c r="G609" s="272">
        <v>5771.3</v>
      </c>
      <c r="H609" s="270">
        <v>629</v>
      </c>
      <c r="I609" s="270" t="s">
        <v>456</v>
      </c>
      <c r="J609" s="273"/>
    </row>
    <row r="610" spans="1:10">
      <c r="A610" s="267">
        <v>3267</v>
      </c>
      <c r="B610" s="268" t="s">
        <v>2348</v>
      </c>
      <c r="C610" s="269">
        <v>3267</v>
      </c>
      <c r="D610" s="270" t="s">
        <v>5388</v>
      </c>
      <c r="E610" s="271">
        <v>41158</v>
      </c>
      <c r="F610" s="257">
        <f t="shared" si="24"/>
        <v>41189</v>
      </c>
      <c r="G610" s="272">
        <v>5771.3</v>
      </c>
      <c r="H610" s="270">
        <v>630</v>
      </c>
      <c r="I610" s="270" t="s">
        <v>456</v>
      </c>
      <c r="J610" s="273"/>
    </row>
    <row r="611" spans="1:10">
      <c r="A611" s="267">
        <v>4087</v>
      </c>
      <c r="B611" s="268" t="s">
        <v>2348</v>
      </c>
      <c r="C611" s="269">
        <v>4087</v>
      </c>
      <c r="D611" s="270" t="s">
        <v>7038</v>
      </c>
      <c r="E611" s="271">
        <v>41157</v>
      </c>
      <c r="F611" s="257">
        <f t="shared" si="24"/>
        <v>41188</v>
      </c>
      <c r="G611" s="272">
        <v>5771.3</v>
      </c>
      <c r="H611" s="270">
        <v>630</v>
      </c>
      <c r="I611" s="270" t="s">
        <v>456</v>
      </c>
      <c r="J611" s="273"/>
    </row>
    <row r="612" spans="1:10">
      <c r="A612" s="267">
        <v>3318</v>
      </c>
      <c r="B612" s="268" t="s">
        <v>2424</v>
      </c>
      <c r="C612" s="269">
        <v>3318</v>
      </c>
      <c r="D612" s="270" t="s">
        <v>7676</v>
      </c>
      <c r="E612" s="271">
        <v>41173</v>
      </c>
      <c r="F612" s="257">
        <f t="shared" si="24"/>
        <v>41204</v>
      </c>
      <c r="G612" s="272">
        <v>5771.3</v>
      </c>
      <c r="H612" s="270">
        <v>631</v>
      </c>
      <c r="I612" s="270" t="s">
        <v>456</v>
      </c>
      <c r="J612" s="273"/>
    </row>
    <row r="613" spans="1:10">
      <c r="A613" s="267">
        <v>4391</v>
      </c>
      <c r="B613" s="268" t="s">
        <v>7468</v>
      </c>
      <c r="C613" s="269">
        <v>4391</v>
      </c>
      <c r="D613" s="270" t="s">
        <v>7784</v>
      </c>
      <c r="E613" s="271">
        <v>41178</v>
      </c>
      <c r="F613" s="257">
        <f t="shared" si="24"/>
        <v>41209</v>
      </c>
      <c r="G613" s="272">
        <v>5771.3</v>
      </c>
      <c r="H613" s="270">
        <v>632</v>
      </c>
      <c r="I613" s="270" t="s">
        <v>456</v>
      </c>
      <c r="J613" s="273"/>
    </row>
    <row r="614" spans="1:10">
      <c r="A614" s="267">
        <v>4390</v>
      </c>
      <c r="B614" s="268" t="s">
        <v>7468</v>
      </c>
      <c r="C614" s="269">
        <v>4390</v>
      </c>
      <c r="D614" s="270" t="s">
        <v>7785</v>
      </c>
      <c r="E614" s="271">
        <v>41177</v>
      </c>
      <c r="F614" s="257">
        <f t="shared" si="24"/>
        <v>41208</v>
      </c>
      <c r="G614" s="272">
        <v>5771.3</v>
      </c>
      <c r="H614" s="270">
        <v>632</v>
      </c>
      <c r="I614" s="270" t="s">
        <v>456</v>
      </c>
      <c r="J614" s="273"/>
    </row>
    <row r="615" spans="1:10">
      <c r="A615" s="267">
        <v>4198</v>
      </c>
      <c r="B615" s="268" t="s">
        <v>165</v>
      </c>
      <c r="C615" s="269">
        <v>4198</v>
      </c>
      <c r="D615" s="270" t="s">
        <v>7658</v>
      </c>
      <c r="E615" s="271">
        <v>41171</v>
      </c>
      <c r="F615" s="257">
        <f t="shared" si="24"/>
        <v>41202</v>
      </c>
      <c r="G615" s="272">
        <v>5771.3</v>
      </c>
      <c r="H615" s="270">
        <v>633</v>
      </c>
      <c r="I615" s="270" t="s">
        <v>456</v>
      </c>
      <c r="J615" s="273"/>
    </row>
    <row r="616" spans="1:10">
      <c r="A616" s="267">
        <v>4194</v>
      </c>
      <c r="B616" s="268" t="s">
        <v>165</v>
      </c>
      <c r="C616" s="269">
        <v>4194</v>
      </c>
      <c r="D616" s="270" t="s">
        <v>7713</v>
      </c>
      <c r="E616" s="271">
        <v>41173</v>
      </c>
      <c r="F616" s="257">
        <f t="shared" si="24"/>
        <v>41204</v>
      </c>
      <c r="G616" s="272">
        <v>5771.3</v>
      </c>
      <c r="H616" s="270">
        <v>633</v>
      </c>
      <c r="I616" s="270" t="s">
        <v>456</v>
      </c>
      <c r="J616" s="273"/>
    </row>
    <row r="617" spans="1:10">
      <c r="A617" s="267">
        <v>4195</v>
      </c>
      <c r="B617" s="268" t="s">
        <v>165</v>
      </c>
      <c r="C617" s="269" t="s">
        <v>17232</v>
      </c>
      <c r="D617" s="270" t="s">
        <v>7716</v>
      </c>
      <c r="E617" s="271">
        <v>41173</v>
      </c>
      <c r="F617" s="257">
        <f t="shared" si="24"/>
        <v>41204</v>
      </c>
      <c r="G617" s="272">
        <v>5771.3</v>
      </c>
      <c r="H617" s="270">
        <v>633</v>
      </c>
      <c r="I617" s="270" t="s">
        <v>1322</v>
      </c>
      <c r="J617" s="273"/>
    </row>
    <row r="618" spans="1:10">
      <c r="A618" s="267">
        <v>4197</v>
      </c>
      <c r="B618" s="268" t="s">
        <v>165</v>
      </c>
      <c r="C618" s="269">
        <v>4197</v>
      </c>
      <c r="D618" s="270" t="s">
        <v>7531</v>
      </c>
      <c r="E618" s="271">
        <v>41172</v>
      </c>
      <c r="F618" s="257">
        <f t="shared" si="24"/>
        <v>41203</v>
      </c>
      <c r="G618" s="272">
        <v>5771.3</v>
      </c>
      <c r="H618" s="270">
        <v>633</v>
      </c>
      <c r="I618" s="270" t="s">
        <v>456</v>
      </c>
      <c r="J618" s="273"/>
    </row>
    <row r="619" spans="1:10">
      <c r="A619" s="267">
        <v>4196</v>
      </c>
      <c r="B619" s="268" t="s">
        <v>165</v>
      </c>
      <c r="C619" s="269">
        <v>4196</v>
      </c>
      <c r="D619" s="270" t="s">
        <v>7660</v>
      </c>
      <c r="E619" s="271">
        <v>41173</v>
      </c>
      <c r="F619" s="257">
        <f t="shared" si="24"/>
        <v>41204</v>
      </c>
      <c r="G619" s="272">
        <v>5771.3</v>
      </c>
      <c r="H619" s="270">
        <v>633</v>
      </c>
      <c r="I619" s="270" t="s">
        <v>456</v>
      </c>
      <c r="J619" s="273"/>
    </row>
    <row r="620" spans="1:10">
      <c r="A620" s="267">
        <v>4201</v>
      </c>
      <c r="B620" s="268" t="s">
        <v>165</v>
      </c>
      <c r="C620" s="269">
        <v>4201</v>
      </c>
      <c r="D620" s="270" t="s">
        <v>7967</v>
      </c>
      <c r="E620" s="271">
        <v>41179</v>
      </c>
      <c r="F620" s="257">
        <f t="shared" si="24"/>
        <v>41210</v>
      </c>
      <c r="G620" s="272">
        <v>5771.3</v>
      </c>
      <c r="H620" s="270">
        <v>633</v>
      </c>
      <c r="I620" s="270" t="s">
        <v>456</v>
      </c>
      <c r="J620" s="273"/>
    </row>
    <row r="621" spans="1:10">
      <c r="A621" s="267">
        <v>4200</v>
      </c>
      <c r="B621" s="268" t="s">
        <v>165</v>
      </c>
      <c r="C621" s="269">
        <v>4200</v>
      </c>
      <c r="D621" s="270" t="s">
        <v>11289</v>
      </c>
      <c r="E621" s="271">
        <v>41179</v>
      </c>
      <c r="F621" s="257">
        <f t="shared" si="24"/>
        <v>41210</v>
      </c>
      <c r="G621" s="272">
        <v>5771.3</v>
      </c>
      <c r="H621" s="270">
        <v>633</v>
      </c>
      <c r="I621" s="270" t="s">
        <v>456</v>
      </c>
      <c r="J621" s="273"/>
    </row>
    <row r="622" spans="1:10">
      <c r="A622" s="267">
        <v>4377</v>
      </c>
      <c r="B622" s="268" t="s">
        <v>6972</v>
      </c>
      <c r="C622" s="269">
        <v>4377</v>
      </c>
      <c r="D622" s="270" t="s">
        <v>7330</v>
      </c>
      <c r="E622" s="271">
        <v>41165</v>
      </c>
      <c r="F622" s="257">
        <f t="shared" si="24"/>
        <v>41196</v>
      </c>
      <c r="G622" s="272">
        <v>5771.3</v>
      </c>
      <c r="H622" s="270">
        <v>634</v>
      </c>
      <c r="I622" s="270" t="s">
        <v>456</v>
      </c>
      <c r="J622" s="273"/>
    </row>
    <row r="623" spans="1:10">
      <c r="A623" s="267">
        <v>4376</v>
      </c>
      <c r="B623" s="268" t="s">
        <v>6972</v>
      </c>
      <c r="C623" s="269">
        <v>4376</v>
      </c>
      <c r="D623" s="270" t="s">
        <v>7332</v>
      </c>
      <c r="E623" s="271">
        <v>41165</v>
      </c>
      <c r="F623" s="257">
        <f t="shared" si="24"/>
        <v>41196</v>
      </c>
      <c r="G623" s="272">
        <v>5771.3</v>
      </c>
      <c r="H623" s="270">
        <v>634</v>
      </c>
      <c r="I623" s="270" t="s">
        <v>456</v>
      </c>
      <c r="J623" s="273"/>
    </row>
    <row r="624" spans="1:10">
      <c r="A624" s="267">
        <v>4375</v>
      </c>
      <c r="B624" s="268" t="s">
        <v>6972</v>
      </c>
      <c r="C624" s="269">
        <v>4375</v>
      </c>
      <c r="D624" s="270" t="s">
        <v>7335</v>
      </c>
      <c r="E624" s="271">
        <v>41166</v>
      </c>
      <c r="F624" s="257">
        <f t="shared" si="24"/>
        <v>41197</v>
      </c>
      <c r="G624" s="272">
        <v>5771.3</v>
      </c>
      <c r="H624" s="270">
        <v>634</v>
      </c>
      <c r="I624" s="270" t="s">
        <v>456</v>
      </c>
      <c r="J624" s="273"/>
    </row>
    <row r="625" spans="1:10">
      <c r="A625" s="267" t="s">
        <v>1143</v>
      </c>
      <c r="B625" s="268" t="s">
        <v>1080</v>
      </c>
      <c r="C625" s="269" t="s">
        <v>17233</v>
      </c>
      <c r="D625" s="270" t="s">
        <v>6585</v>
      </c>
      <c r="E625" s="271">
        <v>41152</v>
      </c>
      <c r="F625" s="257">
        <f t="shared" si="24"/>
        <v>41183</v>
      </c>
      <c r="G625" s="272">
        <v>5771.3</v>
      </c>
      <c r="H625" s="270">
        <v>635</v>
      </c>
      <c r="I625" s="270" t="s">
        <v>456</v>
      </c>
      <c r="J625" s="273"/>
    </row>
    <row r="626" spans="1:10">
      <c r="A626" s="267">
        <v>3998</v>
      </c>
      <c r="B626" s="268" t="s">
        <v>1678</v>
      </c>
      <c r="C626" s="269">
        <v>3998</v>
      </c>
      <c r="D626" s="270" t="s">
        <v>7502</v>
      </c>
      <c r="E626" s="271">
        <v>41170</v>
      </c>
      <c r="F626" s="257">
        <f t="shared" si="24"/>
        <v>41201</v>
      </c>
      <c r="G626" s="272">
        <v>5771.3</v>
      </c>
      <c r="H626" s="270">
        <v>636</v>
      </c>
      <c r="I626" s="270" t="s">
        <v>456</v>
      </c>
      <c r="J626" s="273"/>
    </row>
    <row r="627" spans="1:10">
      <c r="A627" s="267">
        <v>3999</v>
      </c>
      <c r="B627" s="268" t="s">
        <v>1678</v>
      </c>
      <c r="C627" s="269">
        <v>3999</v>
      </c>
      <c r="D627" s="270" t="s">
        <v>17234</v>
      </c>
      <c r="E627" s="271">
        <v>41172</v>
      </c>
      <c r="F627" s="257">
        <f t="shared" si="24"/>
        <v>41203</v>
      </c>
      <c r="G627" s="272">
        <v>5771.3</v>
      </c>
      <c r="H627" s="270">
        <v>636</v>
      </c>
      <c r="I627" s="270" t="s">
        <v>456</v>
      </c>
      <c r="J627" s="273"/>
    </row>
    <row r="628" spans="1:10">
      <c r="A628" s="267">
        <v>3999</v>
      </c>
      <c r="B628" s="268" t="s">
        <v>1678</v>
      </c>
      <c r="C628" s="269" t="s">
        <v>17235</v>
      </c>
      <c r="D628" s="270" t="s">
        <v>7682</v>
      </c>
      <c r="E628" s="271">
        <v>41173</v>
      </c>
      <c r="F628" s="257">
        <f t="shared" si="24"/>
        <v>41204</v>
      </c>
      <c r="G628" s="272">
        <v>5771.3</v>
      </c>
      <c r="H628" s="270">
        <v>636</v>
      </c>
      <c r="I628" s="270" t="s">
        <v>456</v>
      </c>
      <c r="J628" s="273"/>
    </row>
    <row r="629" spans="1:10">
      <c r="A629" s="267">
        <v>4001</v>
      </c>
      <c r="B629" s="268" t="s">
        <v>1678</v>
      </c>
      <c r="C629" s="269">
        <v>4001</v>
      </c>
      <c r="D629" s="270" t="s">
        <v>7295</v>
      </c>
      <c r="E629" s="271">
        <v>41173</v>
      </c>
      <c r="F629" s="257">
        <f t="shared" si="24"/>
        <v>41204</v>
      </c>
      <c r="G629" s="272">
        <v>5771.3</v>
      </c>
      <c r="H629" s="270">
        <v>636</v>
      </c>
      <c r="I629" s="270" t="s">
        <v>456</v>
      </c>
      <c r="J629" s="273"/>
    </row>
    <row r="630" spans="1:10">
      <c r="A630" s="267">
        <v>4003</v>
      </c>
      <c r="B630" s="268" t="s">
        <v>1678</v>
      </c>
      <c r="C630" s="269">
        <v>4003</v>
      </c>
      <c r="D630" s="270" t="s">
        <v>7950</v>
      </c>
      <c r="E630" s="271">
        <v>41179</v>
      </c>
      <c r="F630" s="257">
        <f t="shared" si="24"/>
        <v>41210</v>
      </c>
      <c r="G630" s="272">
        <v>5771.3</v>
      </c>
      <c r="H630" s="270">
        <v>636</v>
      </c>
      <c r="I630" s="270" t="s">
        <v>456</v>
      </c>
      <c r="J630" s="273"/>
    </row>
    <row r="631" spans="1:10">
      <c r="A631" s="267">
        <v>4004</v>
      </c>
      <c r="B631" s="268" t="s">
        <v>1678</v>
      </c>
      <c r="C631" s="269">
        <v>4004</v>
      </c>
      <c r="D631" s="270" t="s">
        <v>7504</v>
      </c>
      <c r="E631" s="271">
        <v>41170</v>
      </c>
      <c r="F631" s="257">
        <f t="shared" si="24"/>
        <v>41201</v>
      </c>
      <c r="G631" s="272">
        <v>5771.3</v>
      </c>
      <c r="H631" s="270">
        <v>636</v>
      </c>
      <c r="I631" s="270" t="s">
        <v>456</v>
      </c>
      <c r="J631" s="273"/>
    </row>
    <row r="632" spans="1:10">
      <c r="A632" s="267">
        <v>4005</v>
      </c>
      <c r="B632" s="268" t="s">
        <v>1678</v>
      </c>
      <c r="C632" s="269">
        <v>4005</v>
      </c>
      <c r="D632" s="270" t="s">
        <v>7952</v>
      </c>
      <c r="E632" s="271">
        <v>41177</v>
      </c>
      <c r="F632" s="257">
        <f t="shared" si="24"/>
        <v>41208</v>
      </c>
      <c r="G632" s="272">
        <v>5771.3</v>
      </c>
      <c r="H632" s="270">
        <v>636</v>
      </c>
      <c r="I632" s="270" t="s">
        <v>456</v>
      </c>
      <c r="J632" s="273"/>
    </row>
    <row r="633" spans="1:10">
      <c r="A633" s="267">
        <v>4006</v>
      </c>
      <c r="B633" s="268" t="s">
        <v>1678</v>
      </c>
      <c r="C633" s="269">
        <v>4006</v>
      </c>
      <c r="D633" s="270" t="s">
        <v>7506</v>
      </c>
      <c r="E633" s="271">
        <v>41171</v>
      </c>
      <c r="F633" s="257">
        <f t="shared" si="24"/>
        <v>41202</v>
      </c>
      <c r="G633" s="272">
        <v>5771.3</v>
      </c>
      <c r="H633" s="270">
        <v>636</v>
      </c>
      <c r="I633" s="270" t="s">
        <v>456</v>
      </c>
      <c r="J633" s="273"/>
    </row>
    <row r="634" spans="1:10">
      <c r="A634" s="267">
        <v>4007</v>
      </c>
      <c r="B634" s="268" t="s">
        <v>1678</v>
      </c>
      <c r="C634" s="269">
        <v>4007</v>
      </c>
      <c r="D634" s="270" t="s">
        <v>7641</v>
      </c>
      <c r="E634" s="271">
        <v>41172</v>
      </c>
      <c r="F634" s="257">
        <f t="shared" si="24"/>
        <v>41203</v>
      </c>
      <c r="G634" s="272">
        <v>5771.3</v>
      </c>
      <c r="H634" s="270">
        <v>636</v>
      </c>
      <c r="I634" s="270" t="s">
        <v>456</v>
      </c>
      <c r="J634" s="273"/>
    </row>
    <row r="635" spans="1:10">
      <c r="A635" s="267">
        <v>4009</v>
      </c>
      <c r="B635" s="268" t="s">
        <v>1678</v>
      </c>
      <c r="C635" s="269">
        <v>4009</v>
      </c>
      <c r="D635" s="270" t="s">
        <v>7508</v>
      </c>
      <c r="E635" s="271">
        <v>41170</v>
      </c>
      <c r="F635" s="257">
        <f t="shared" si="24"/>
        <v>41201</v>
      </c>
      <c r="G635" s="272">
        <v>5771.3</v>
      </c>
      <c r="H635" s="270">
        <v>636</v>
      </c>
      <c r="I635" s="270" t="s">
        <v>456</v>
      </c>
      <c r="J635" s="273"/>
    </row>
    <row r="636" spans="1:10">
      <c r="A636" s="267">
        <v>4010</v>
      </c>
      <c r="B636" s="268" t="s">
        <v>1678</v>
      </c>
      <c r="C636" s="269">
        <v>4010</v>
      </c>
      <c r="D636" s="270" t="s">
        <v>7642</v>
      </c>
      <c r="E636" s="271">
        <v>41176</v>
      </c>
      <c r="F636" s="257">
        <f t="shared" si="24"/>
        <v>41207</v>
      </c>
      <c r="G636" s="272">
        <v>5771.3</v>
      </c>
      <c r="H636" s="270">
        <v>636</v>
      </c>
      <c r="I636" s="270" t="s">
        <v>456</v>
      </c>
      <c r="J636" s="273"/>
    </row>
    <row r="637" spans="1:10">
      <c r="A637" s="267">
        <v>4011</v>
      </c>
      <c r="B637" s="268" t="s">
        <v>1678</v>
      </c>
      <c r="C637" s="269">
        <v>4011</v>
      </c>
      <c r="D637" s="270" t="s">
        <v>7687</v>
      </c>
      <c r="E637" s="271">
        <v>41173</v>
      </c>
      <c r="F637" s="257">
        <f t="shared" si="24"/>
        <v>41204</v>
      </c>
      <c r="G637" s="272">
        <v>5771.3</v>
      </c>
      <c r="H637" s="270">
        <v>636</v>
      </c>
      <c r="I637" s="270" t="s">
        <v>456</v>
      </c>
      <c r="J637" s="273"/>
    </row>
    <row r="638" spans="1:10">
      <c r="A638" s="267">
        <v>4014</v>
      </c>
      <c r="B638" s="268" t="s">
        <v>1678</v>
      </c>
      <c r="C638" s="269">
        <v>4014</v>
      </c>
      <c r="D638" s="270" t="s">
        <v>7954</v>
      </c>
      <c r="E638" s="271">
        <v>41179</v>
      </c>
      <c r="F638" s="257">
        <f t="shared" si="24"/>
        <v>41210</v>
      </c>
      <c r="G638" s="272">
        <v>5771.3</v>
      </c>
      <c r="H638" s="270">
        <v>636</v>
      </c>
      <c r="I638" s="270" t="s">
        <v>456</v>
      </c>
      <c r="J638" s="273"/>
    </row>
    <row r="639" spans="1:10">
      <c r="A639" s="267">
        <v>4016</v>
      </c>
      <c r="B639" s="268" t="s">
        <v>1678</v>
      </c>
      <c r="C639" s="269">
        <v>4016</v>
      </c>
      <c r="D639" s="270" t="s">
        <v>7296</v>
      </c>
      <c r="E639" s="271">
        <v>41169</v>
      </c>
      <c r="F639" s="257">
        <f t="shared" si="24"/>
        <v>41200</v>
      </c>
      <c r="G639" s="272">
        <v>5771.3</v>
      </c>
      <c r="H639" s="270">
        <v>636</v>
      </c>
      <c r="I639" s="270" t="s">
        <v>456</v>
      </c>
      <c r="J639" s="273"/>
    </row>
    <row r="640" spans="1:10">
      <c r="A640" s="267">
        <v>4018</v>
      </c>
      <c r="B640" s="268" t="s">
        <v>1678</v>
      </c>
      <c r="C640" s="269" t="s">
        <v>17236</v>
      </c>
      <c r="D640" s="270" t="s">
        <v>7956</v>
      </c>
      <c r="E640" s="271">
        <v>41169</v>
      </c>
      <c r="F640" s="257">
        <f t="shared" si="24"/>
        <v>41200</v>
      </c>
      <c r="G640" s="272">
        <v>5771.3</v>
      </c>
      <c r="H640" s="270">
        <v>636</v>
      </c>
      <c r="I640" s="270" t="s">
        <v>456</v>
      </c>
      <c r="J640" s="273"/>
    </row>
    <row r="641" spans="1:10">
      <c r="A641" s="267">
        <v>3718</v>
      </c>
      <c r="B641" s="268" t="s">
        <v>3572</v>
      </c>
      <c r="C641" s="269">
        <v>3718</v>
      </c>
      <c r="D641" s="270" t="s">
        <v>7499</v>
      </c>
      <c r="E641" s="271">
        <v>41178</v>
      </c>
      <c r="F641" s="257">
        <f t="shared" si="24"/>
        <v>41209</v>
      </c>
      <c r="G641" s="272">
        <v>5771.3</v>
      </c>
      <c r="H641" s="270">
        <v>637</v>
      </c>
      <c r="I641" s="270" t="s">
        <v>623</v>
      </c>
      <c r="J641" s="273"/>
    </row>
    <row r="642" spans="1:10">
      <c r="A642" s="267">
        <v>4104</v>
      </c>
      <c r="B642" s="268" t="s">
        <v>3572</v>
      </c>
      <c r="C642" s="269">
        <v>4104</v>
      </c>
      <c r="D642" s="270" t="s">
        <v>6285</v>
      </c>
      <c r="E642" s="271">
        <v>41166</v>
      </c>
      <c r="F642" s="257">
        <f t="shared" si="24"/>
        <v>41197</v>
      </c>
      <c r="G642" s="272">
        <v>5771.3</v>
      </c>
      <c r="H642" s="270">
        <v>637</v>
      </c>
      <c r="I642" s="270" t="s">
        <v>456</v>
      </c>
      <c r="J642" s="273"/>
    </row>
    <row r="643" spans="1:10">
      <c r="A643" s="267">
        <v>4283</v>
      </c>
      <c r="B643" s="268" t="s">
        <v>2485</v>
      </c>
      <c r="C643" s="269">
        <v>4283</v>
      </c>
      <c r="D643" s="270" t="s">
        <v>7973</v>
      </c>
      <c r="E643" s="271">
        <v>41180</v>
      </c>
      <c r="F643" s="257">
        <f t="shared" si="24"/>
        <v>41211</v>
      </c>
      <c r="G643" s="272">
        <v>5771.3</v>
      </c>
      <c r="H643" s="270">
        <v>638</v>
      </c>
      <c r="I643" s="270" t="s">
        <v>456</v>
      </c>
      <c r="J643" s="273"/>
    </row>
    <row r="644" spans="1:10">
      <c r="A644" s="267">
        <v>4280</v>
      </c>
      <c r="B644" s="268" t="s">
        <v>2485</v>
      </c>
      <c r="C644" s="270">
        <v>4280</v>
      </c>
      <c r="D644" s="270" t="s">
        <v>8112</v>
      </c>
      <c r="E644" s="271">
        <v>41180</v>
      </c>
      <c r="F644" s="257">
        <f t="shared" ref="F644:F707" si="26">E644+31</f>
        <v>41211</v>
      </c>
      <c r="G644" s="272">
        <v>5771.3</v>
      </c>
      <c r="H644" s="270">
        <v>638</v>
      </c>
      <c r="I644" s="270" t="s">
        <v>456</v>
      </c>
      <c r="J644" s="273"/>
    </row>
    <row r="645" spans="1:10">
      <c r="A645" s="267">
        <v>4212</v>
      </c>
      <c r="B645" s="268" t="s">
        <v>4834</v>
      </c>
      <c r="C645" s="269">
        <v>4212</v>
      </c>
      <c r="D645" s="270" t="s">
        <v>7707</v>
      </c>
      <c r="E645" s="271">
        <v>41176</v>
      </c>
      <c r="F645" s="257">
        <f t="shared" si="26"/>
        <v>41207</v>
      </c>
      <c r="G645" s="272">
        <v>5771.3</v>
      </c>
      <c r="H645" s="270">
        <v>639</v>
      </c>
      <c r="I645" s="270" t="s">
        <v>456</v>
      </c>
      <c r="J645" s="273"/>
    </row>
    <row r="646" spans="1:10">
      <c r="A646" s="267">
        <v>4208</v>
      </c>
      <c r="B646" s="268" t="s">
        <v>4834</v>
      </c>
      <c r="C646" s="269">
        <v>4208</v>
      </c>
      <c r="D646" s="270" t="s">
        <v>7709</v>
      </c>
      <c r="E646" s="271">
        <v>41173</v>
      </c>
      <c r="F646" s="257">
        <f t="shared" si="26"/>
        <v>41204</v>
      </c>
      <c r="G646" s="272">
        <v>5771.3</v>
      </c>
      <c r="H646" s="270">
        <v>639</v>
      </c>
      <c r="I646" s="270" t="s">
        <v>456</v>
      </c>
      <c r="J646" s="273"/>
    </row>
    <row r="647" spans="1:10">
      <c r="A647" s="267">
        <v>4207</v>
      </c>
      <c r="B647" s="268" t="s">
        <v>4834</v>
      </c>
      <c r="C647" s="269">
        <v>4207</v>
      </c>
      <c r="D647" s="270" t="s">
        <v>7711</v>
      </c>
      <c r="E647" s="271">
        <v>41173</v>
      </c>
      <c r="F647" s="257">
        <f t="shared" si="26"/>
        <v>41204</v>
      </c>
      <c r="G647" s="272">
        <v>5771.3</v>
      </c>
      <c r="H647" s="270">
        <v>639</v>
      </c>
      <c r="I647" s="270" t="s">
        <v>456</v>
      </c>
      <c r="J647" s="273"/>
    </row>
    <row r="648" spans="1:10">
      <c r="A648" s="267">
        <v>3660</v>
      </c>
      <c r="B648" s="268" t="s">
        <v>3546</v>
      </c>
      <c r="C648" s="269">
        <v>3660</v>
      </c>
      <c r="D648" s="270" t="s">
        <v>5764</v>
      </c>
      <c r="E648" s="271">
        <v>41156</v>
      </c>
      <c r="F648" s="257">
        <f t="shared" si="26"/>
        <v>41187</v>
      </c>
      <c r="G648" s="272">
        <v>5771.3</v>
      </c>
      <c r="H648" s="270">
        <v>640</v>
      </c>
      <c r="I648" s="270" t="s">
        <v>456</v>
      </c>
      <c r="J648" s="273"/>
    </row>
    <row r="649" spans="1:10">
      <c r="A649" s="267">
        <v>3661</v>
      </c>
      <c r="B649" s="268" t="s">
        <v>3546</v>
      </c>
      <c r="C649" s="269">
        <v>3661</v>
      </c>
      <c r="D649" s="270" t="s">
        <v>5331</v>
      </c>
      <c r="E649" s="271">
        <v>41152</v>
      </c>
      <c r="F649" s="257">
        <f t="shared" si="26"/>
        <v>41183</v>
      </c>
      <c r="G649" s="272">
        <v>5771.3</v>
      </c>
      <c r="H649" s="270">
        <v>640</v>
      </c>
      <c r="I649" s="270" t="s">
        <v>456</v>
      </c>
      <c r="J649" s="273"/>
    </row>
    <row r="650" spans="1:10">
      <c r="A650" s="267" t="s">
        <v>915</v>
      </c>
      <c r="B650" s="268" t="s">
        <v>933</v>
      </c>
      <c r="C650" s="269" t="s">
        <v>17237</v>
      </c>
      <c r="D650" s="270" t="s">
        <v>5383</v>
      </c>
      <c r="E650" s="271">
        <v>41172</v>
      </c>
      <c r="F650" s="257">
        <f t="shared" si="26"/>
        <v>41203</v>
      </c>
      <c r="G650" s="272">
        <v>5771.3</v>
      </c>
      <c r="H650" s="270">
        <v>641</v>
      </c>
      <c r="I650" s="270" t="s">
        <v>456</v>
      </c>
      <c r="J650" s="273"/>
    </row>
    <row r="651" spans="1:10">
      <c r="A651" s="267">
        <v>4074</v>
      </c>
      <c r="B651" s="268" t="s">
        <v>167</v>
      </c>
      <c r="C651" s="269">
        <v>4074</v>
      </c>
      <c r="D651" s="270" t="s">
        <v>7692</v>
      </c>
      <c r="E651" s="271">
        <v>41173</v>
      </c>
      <c r="F651" s="257">
        <f t="shared" si="26"/>
        <v>41204</v>
      </c>
      <c r="G651" s="272">
        <v>5771.3</v>
      </c>
      <c r="H651" s="270">
        <v>642</v>
      </c>
      <c r="I651" s="270" t="s">
        <v>456</v>
      </c>
      <c r="J651" s="273"/>
    </row>
    <row r="652" spans="1:10">
      <c r="A652" s="267">
        <v>4072</v>
      </c>
      <c r="B652" s="268" t="s">
        <v>167</v>
      </c>
      <c r="C652" s="269">
        <v>4072</v>
      </c>
      <c r="D652" s="270" t="s">
        <v>7694</v>
      </c>
      <c r="E652" s="271">
        <v>41176</v>
      </c>
      <c r="F652" s="257">
        <f t="shared" si="26"/>
        <v>41207</v>
      </c>
      <c r="G652" s="272">
        <v>5771.3</v>
      </c>
      <c r="H652" s="270">
        <v>642</v>
      </c>
      <c r="I652" s="270" t="s">
        <v>456</v>
      </c>
      <c r="J652" s="273"/>
    </row>
    <row r="653" spans="1:10">
      <c r="A653" s="267">
        <v>4071</v>
      </c>
      <c r="B653" s="268" t="s">
        <v>167</v>
      </c>
      <c r="C653" s="269">
        <v>4071</v>
      </c>
      <c r="D653" s="270" t="s">
        <v>7645</v>
      </c>
      <c r="E653" s="271">
        <v>41171</v>
      </c>
      <c r="F653" s="257">
        <f t="shared" si="26"/>
        <v>41202</v>
      </c>
      <c r="G653" s="272">
        <v>5771.3</v>
      </c>
      <c r="H653" s="270">
        <v>642</v>
      </c>
      <c r="I653" s="270" t="s">
        <v>456</v>
      </c>
      <c r="J653" s="273"/>
    </row>
    <row r="654" spans="1:10">
      <c r="A654" s="267">
        <v>4070</v>
      </c>
      <c r="B654" s="268" t="s">
        <v>167</v>
      </c>
      <c r="C654" s="269">
        <v>4070</v>
      </c>
      <c r="D654" s="270" t="s">
        <v>7647</v>
      </c>
      <c r="E654" s="271">
        <v>41172</v>
      </c>
      <c r="F654" s="257">
        <f t="shared" si="26"/>
        <v>41203</v>
      </c>
      <c r="G654" s="272">
        <v>5771.3</v>
      </c>
      <c r="H654" s="270">
        <v>642</v>
      </c>
      <c r="I654" s="270" t="s">
        <v>456</v>
      </c>
      <c r="J654" s="273"/>
    </row>
    <row r="655" spans="1:10">
      <c r="A655" s="267">
        <v>4073</v>
      </c>
      <c r="B655" s="268" t="s">
        <v>167</v>
      </c>
      <c r="C655" s="269" t="s">
        <v>17238</v>
      </c>
      <c r="D655" s="270" t="s">
        <v>7792</v>
      </c>
      <c r="E655" s="271">
        <v>41178</v>
      </c>
      <c r="F655" s="257">
        <f t="shared" si="26"/>
        <v>41209</v>
      </c>
      <c r="G655" s="272">
        <v>5771.3</v>
      </c>
      <c r="H655" s="270">
        <v>642</v>
      </c>
      <c r="I655" s="270" t="s">
        <v>456</v>
      </c>
      <c r="J655" s="273"/>
    </row>
    <row r="656" spans="1:10">
      <c r="A656" s="267">
        <v>4069</v>
      </c>
      <c r="B656" s="268" t="s">
        <v>167</v>
      </c>
      <c r="C656" s="269">
        <v>4069</v>
      </c>
      <c r="D656" s="270" t="s">
        <v>7959</v>
      </c>
      <c r="E656" s="271">
        <v>41177</v>
      </c>
      <c r="F656" s="257">
        <f t="shared" si="26"/>
        <v>41208</v>
      </c>
      <c r="G656" s="272">
        <v>5771.3</v>
      </c>
      <c r="H656" s="270">
        <v>642</v>
      </c>
      <c r="I656" s="270" t="s">
        <v>456</v>
      </c>
      <c r="J656" s="273"/>
    </row>
    <row r="657" spans="1:10">
      <c r="A657" s="267">
        <v>4067</v>
      </c>
      <c r="B657" s="268" t="s">
        <v>167</v>
      </c>
      <c r="C657" s="269">
        <v>4067</v>
      </c>
      <c r="D657" s="270" t="s">
        <v>7777</v>
      </c>
      <c r="E657" s="271">
        <v>41176</v>
      </c>
      <c r="F657" s="257">
        <f t="shared" si="26"/>
        <v>41207</v>
      </c>
      <c r="G657" s="272">
        <v>5771.3</v>
      </c>
      <c r="H657" s="270">
        <v>642</v>
      </c>
      <c r="I657" s="270" t="s">
        <v>456</v>
      </c>
      <c r="J657" s="273"/>
    </row>
    <row r="658" spans="1:10">
      <c r="A658" s="267">
        <v>4066</v>
      </c>
      <c r="B658" s="268" t="s">
        <v>167</v>
      </c>
      <c r="C658" s="269">
        <v>4066</v>
      </c>
      <c r="D658" s="270" t="s">
        <v>7515</v>
      </c>
      <c r="E658" s="271">
        <v>41170</v>
      </c>
      <c r="F658" s="257">
        <f t="shared" si="26"/>
        <v>41201</v>
      </c>
      <c r="G658" s="272">
        <v>5771.3</v>
      </c>
      <c r="H658" s="270">
        <v>642</v>
      </c>
      <c r="I658" s="270" t="s">
        <v>456</v>
      </c>
      <c r="J658" s="273"/>
    </row>
    <row r="659" spans="1:10">
      <c r="A659" s="267">
        <v>4065</v>
      </c>
      <c r="B659" s="268" t="s">
        <v>167</v>
      </c>
      <c r="C659" s="269">
        <v>4065</v>
      </c>
      <c r="D659" s="270" t="s">
        <v>7795</v>
      </c>
      <c r="E659" s="271">
        <v>41177</v>
      </c>
      <c r="F659" s="257">
        <f t="shared" si="26"/>
        <v>41208</v>
      </c>
      <c r="G659" s="272">
        <v>5771.3</v>
      </c>
      <c r="H659" s="270">
        <v>642</v>
      </c>
      <c r="I659" s="270" t="s">
        <v>456</v>
      </c>
      <c r="J659" s="273"/>
    </row>
    <row r="660" spans="1:10">
      <c r="A660" s="267">
        <v>4064</v>
      </c>
      <c r="B660" s="268" t="s">
        <v>167</v>
      </c>
      <c r="C660" s="269">
        <v>4064</v>
      </c>
      <c r="D660" s="270" t="s">
        <v>7695</v>
      </c>
      <c r="E660" s="271">
        <v>41172</v>
      </c>
      <c r="F660" s="257">
        <f t="shared" si="26"/>
        <v>41203</v>
      </c>
      <c r="G660" s="272">
        <v>5771.3</v>
      </c>
      <c r="H660" s="270">
        <v>642</v>
      </c>
      <c r="I660" s="270" t="s">
        <v>456</v>
      </c>
      <c r="J660" s="273"/>
    </row>
    <row r="661" spans="1:10">
      <c r="A661" s="267">
        <v>4063</v>
      </c>
      <c r="B661" s="268" t="s">
        <v>167</v>
      </c>
      <c r="C661" s="269">
        <v>4063</v>
      </c>
      <c r="D661" s="270" t="s">
        <v>7649</v>
      </c>
      <c r="E661" s="271">
        <v>41172</v>
      </c>
      <c r="F661" s="257">
        <f t="shared" si="26"/>
        <v>41203</v>
      </c>
      <c r="G661" s="272">
        <v>5771.3</v>
      </c>
      <c r="H661" s="270">
        <v>642</v>
      </c>
      <c r="I661" s="270" t="s">
        <v>456</v>
      </c>
      <c r="J661" s="273"/>
    </row>
    <row r="662" spans="1:10">
      <c r="A662" s="267">
        <v>4062</v>
      </c>
      <c r="B662" s="268" t="s">
        <v>167</v>
      </c>
      <c r="C662" s="269">
        <v>4062</v>
      </c>
      <c r="D662" s="270" t="s">
        <v>7300</v>
      </c>
      <c r="E662" s="271">
        <v>41170</v>
      </c>
      <c r="F662" s="257">
        <f t="shared" si="26"/>
        <v>41201</v>
      </c>
      <c r="G662" s="272">
        <v>5771.3</v>
      </c>
      <c r="H662" s="270">
        <v>642</v>
      </c>
      <c r="I662" s="270" t="s">
        <v>456</v>
      </c>
      <c r="J662" s="273"/>
    </row>
    <row r="663" spans="1:10">
      <c r="A663" s="267">
        <v>4061</v>
      </c>
      <c r="B663" s="268" t="s">
        <v>167</v>
      </c>
      <c r="C663" s="269">
        <v>4061</v>
      </c>
      <c r="D663" s="270" t="s">
        <v>7518</v>
      </c>
      <c r="E663" s="271">
        <v>41170</v>
      </c>
      <c r="F663" s="257">
        <f t="shared" si="26"/>
        <v>41201</v>
      </c>
      <c r="G663" s="272">
        <v>5771.3</v>
      </c>
      <c r="H663" s="270">
        <v>642</v>
      </c>
      <c r="I663" s="270" t="s">
        <v>456</v>
      </c>
      <c r="J663" s="273"/>
    </row>
    <row r="664" spans="1:10">
      <c r="A664" s="267">
        <v>4060</v>
      </c>
      <c r="B664" s="268" t="s">
        <v>167</v>
      </c>
      <c r="C664" s="269">
        <v>4060</v>
      </c>
      <c r="D664" s="270" t="s">
        <v>7520</v>
      </c>
      <c r="E664" s="271">
        <v>41170</v>
      </c>
      <c r="F664" s="257">
        <f t="shared" si="26"/>
        <v>41201</v>
      </c>
      <c r="G664" s="272">
        <v>5771.3</v>
      </c>
      <c r="H664" s="270">
        <v>642</v>
      </c>
      <c r="I664" s="270" t="s">
        <v>456</v>
      </c>
      <c r="J664" s="273"/>
    </row>
    <row r="665" spans="1:10">
      <c r="A665" s="267">
        <v>4059</v>
      </c>
      <c r="B665" s="268" t="s">
        <v>167</v>
      </c>
      <c r="C665" s="269">
        <v>4059</v>
      </c>
      <c r="D665" s="270" t="s">
        <v>7301</v>
      </c>
      <c r="E665" s="271">
        <v>41170</v>
      </c>
      <c r="F665" s="257">
        <f t="shared" si="26"/>
        <v>41201</v>
      </c>
      <c r="G665" s="272">
        <v>5771.3</v>
      </c>
      <c r="H665" s="270">
        <v>642</v>
      </c>
      <c r="I665" s="270" t="s">
        <v>456</v>
      </c>
      <c r="J665" s="273"/>
    </row>
    <row r="666" spans="1:10">
      <c r="A666" s="267">
        <v>4058</v>
      </c>
      <c r="B666" s="268" t="s">
        <v>167</v>
      </c>
      <c r="C666" s="269">
        <v>4058</v>
      </c>
      <c r="D666" s="270" t="s">
        <v>7523</v>
      </c>
      <c r="E666" s="271">
        <v>41170</v>
      </c>
      <c r="F666" s="257">
        <f t="shared" si="26"/>
        <v>41201</v>
      </c>
      <c r="G666" s="272">
        <v>5771.3</v>
      </c>
      <c r="H666" s="270">
        <v>642</v>
      </c>
      <c r="I666" s="270" t="s">
        <v>456</v>
      </c>
      <c r="J666" s="273"/>
    </row>
    <row r="667" spans="1:10">
      <c r="A667" s="267">
        <v>4057</v>
      </c>
      <c r="B667" s="268" t="s">
        <v>167</v>
      </c>
      <c r="C667" s="269">
        <v>4057</v>
      </c>
      <c r="D667" s="270" t="s">
        <v>7302</v>
      </c>
      <c r="E667" s="271">
        <v>41166</v>
      </c>
      <c r="F667" s="257">
        <f t="shared" si="26"/>
        <v>41197</v>
      </c>
      <c r="G667" s="272">
        <v>5771.3</v>
      </c>
      <c r="H667" s="270">
        <v>642</v>
      </c>
      <c r="I667" s="270" t="s">
        <v>456</v>
      </c>
      <c r="J667" s="273"/>
    </row>
    <row r="668" spans="1:10">
      <c r="A668" s="267">
        <v>4056</v>
      </c>
      <c r="B668" s="268" t="s">
        <v>167</v>
      </c>
      <c r="C668" s="269">
        <v>4056</v>
      </c>
      <c r="D668" s="270" t="s">
        <v>7961</v>
      </c>
      <c r="E668" s="271">
        <v>41179</v>
      </c>
      <c r="F668" s="257">
        <f t="shared" si="26"/>
        <v>41210</v>
      </c>
      <c r="G668" s="272">
        <v>5771.3</v>
      </c>
      <c r="H668" s="270">
        <v>642</v>
      </c>
      <c r="I668" s="270" t="s">
        <v>456</v>
      </c>
      <c r="J668" s="273"/>
    </row>
    <row r="669" spans="1:10">
      <c r="A669" s="267">
        <v>4252</v>
      </c>
      <c r="B669" s="268" t="s">
        <v>6644</v>
      </c>
      <c r="C669" s="269">
        <v>4252</v>
      </c>
      <c r="D669" s="270" t="s">
        <v>7534</v>
      </c>
      <c r="E669" s="271">
        <v>41170</v>
      </c>
      <c r="F669" s="257">
        <f t="shared" si="26"/>
        <v>41201</v>
      </c>
      <c r="G669" s="272">
        <v>5771.3</v>
      </c>
      <c r="H669" s="270">
        <v>643</v>
      </c>
      <c r="I669" s="270" t="s">
        <v>456</v>
      </c>
      <c r="J669" s="273"/>
    </row>
    <row r="670" spans="1:10">
      <c r="A670" s="267">
        <v>4251</v>
      </c>
      <c r="B670" s="268" t="s">
        <v>6644</v>
      </c>
      <c r="C670" s="269">
        <v>4251</v>
      </c>
      <c r="D670" s="270" t="s">
        <v>7720</v>
      </c>
      <c r="E670" s="271">
        <v>41172</v>
      </c>
      <c r="F670" s="257">
        <f t="shared" si="26"/>
        <v>41203</v>
      </c>
      <c r="G670" s="272">
        <v>5771.3</v>
      </c>
      <c r="H670" s="270">
        <v>643</v>
      </c>
      <c r="I670" s="270" t="s">
        <v>456</v>
      </c>
      <c r="J670" s="273"/>
    </row>
    <row r="671" spans="1:10">
      <c r="A671" s="267">
        <v>4249</v>
      </c>
      <c r="B671" s="268" t="s">
        <v>6644</v>
      </c>
      <c r="C671" s="269">
        <v>4249</v>
      </c>
      <c r="D671" s="270" t="s">
        <v>7537</v>
      </c>
      <c r="E671" s="271">
        <v>41170</v>
      </c>
      <c r="F671" s="257">
        <f t="shared" si="26"/>
        <v>41201</v>
      </c>
      <c r="G671" s="272">
        <v>5771.3</v>
      </c>
      <c r="H671" s="270">
        <v>643</v>
      </c>
      <c r="I671" s="270" t="s">
        <v>456</v>
      </c>
      <c r="J671" s="273"/>
    </row>
    <row r="672" spans="1:10">
      <c r="A672" s="267">
        <v>4248</v>
      </c>
      <c r="B672" s="268" t="s">
        <v>6644</v>
      </c>
      <c r="C672" s="269">
        <v>4248</v>
      </c>
      <c r="D672" s="270" t="s">
        <v>7539</v>
      </c>
      <c r="E672" s="271">
        <v>41170</v>
      </c>
      <c r="F672" s="257">
        <f t="shared" si="26"/>
        <v>41201</v>
      </c>
      <c r="G672" s="272">
        <v>5771.3</v>
      </c>
      <c r="H672" s="270">
        <v>643</v>
      </c>
      <c r="I672" s="270" t="s">
        <v>456</v>
      </c>
      <c r="J672" s="273"/>
    </row>
    <row r="673" spans="1:10">
      <c r="A673" s="267">
        <v>4253</v>
      </c>
      <c r="B673" s="268" t="s">
        <v>2566</v>
      </c>
      <c r="C673" s="269">
        <v>4253</v>
      </c>
      <c r="D673" s="270" t="s">
        <v>7328</v>
      </c>
      <c r="E673" s="271">
        <v>41166</v>
      </c>
      <c r="F673" s="257">
        <f t="shared" si="26"/>
        <v>41197</v>
      </c>
      <c r="G673" s="272">
        <v>5771.3</v>
      </c>
      <c r="H673" s="270">
        <v>644</v>
      </c>
      <c r="I673" s="270" t="s">
        <v>456</v>
      </c>
      <c r="J673" s="273"/>
    </row>
    <row r="674" spans="1:10">
      <c r="A674" s="267">
        <v>3730</v>
      </c>
      <c r="B674" s="268" t="s">
        <v>3614</v>
      </c>
      <c r="C674" s="269">
        <v>3730</v>
      </c>
      <c r="D674" s="270" t="s">
        <v>7942</v>
      </c>
      <c r="E674" s="271">
        <v>41179</v>
      </c>
      <c r="F674" s="257">
        <f t="shared" si="26"/>
        <v>41210</v>
      </c>
      <c r="G674" s="272">
        <v>5771.3</v>
      </c>
      <c r="H674" s="270">
        <v>645</v>
      </c>
      <c r="I674" s="270" t="s">
        <v>623</v>
      </c>
      <c r="J674" s="273"/>
    </row>
    <row r="675" spans="1:10">
      <c r="A675" s="267">
        <v>4293</v>
      </c>
      <c r="B675" s="268" t="s">
        <v>6784</v>
      </c>
      <c r="C675" s="269">
        <v>4293</v>
      </c>
      <c r="D675" s="270" t="s">
        <v>7977</v>
      </c>
      <c r="E675" s="271">
        <v>41179</v>
      </c>
      <c r="F675" s="257">
        <f t="shared" si="26"/>
        <v>41210</v>
      </c>
      <c r="G675" s="272">
        <v>5771.3</v>
      </c>
      <c r="H675" s="270">
        <v>646</v>
      </c>
      <c r="I675" s="270" t="s">
        <v>456</v>
      </c>
      <c r="J675" s="273"/>
    </row>
    <row r="676" spans="1:10">
      <c r="A676" s="267">
        <v>4292</v>
      </c>
      <c r="B676" s="268" t="s">
        <v>6784</v>
      </c>
      <c r="C676" s="269">
        <v>4292</v>
      </c>
      <c r="D676" s="270" t="s">
        <v>7982</v>
      </c>
      <c r="E676" s="271">
        <v>41179</v>
      </c>
      <c r="F676" s="257">
        <f t="shared" si="26"/>
        <v>41210</v>
      </c>
      <c r="G676" s="272">
        <v>5771.3</v>
      </c>
      <c r="H676" s="270">
        <v>646</v>
      </c>
      <c r="I676" s="270" t="s">
        <v>456</v>
      </c>
      <c r="J676" s="273"/>
    </row>
    <row r="677" spans="1:10">
      <c r="A677" s="267">
        <v>4294</v>
      </c>
      <c r="B677" s="268" t="s">
        <v>6784</v>
      </c>
      <c r="C677" s="270">
        <v>4294</v>
      </c>
      <c r="D677" s="270" t="s">
        <v>8108</v>
      </c>
      <c r="E677" s="271">
        <v>41180</v>
      </c>
      <c r="F677" s="257">
        <f t="shared" si="26"/>
        <v>41211</v>
      </c>
      <c r="G677" s="272">
        <v>5771.3</v>
      </c>
      <c r="H677" s="270">
        <v>646</v>
      </c>
      <c r="I677" s="270" t="s">
        <v>456</v>
      </c>
      <c r="J677" s="273"/>
    </row>
    <row r="678" spans="1:10">
      <c r="A678" s="267">
        <v>4290</v>
      </c>
      <c r="B678" s="268" t="s">
        <v>6784</v>
      </c>
      <c r="C678" s="270">
        <v>4290</v>
      </c>
      <c r="D678" s="270" t="s">
        <v>7980</v>
      </c>
      <c r="E678" s="271">
        <v>41180</v>
      </c>
      <c r="F678" s="257">
        <f t="shared" si="26"/>
        <v>41211</v>
      </c>
      <c r="G678" s="272">
        <v>5771.3</v>
      </c>
      <c r="H678" s="270">
        <v>646</v>
      </c>
      <c r="I678" s="270" t="s">
        <v>456</v>
      </c>
      <c r="J678" s="273"/>
    </row>
    <row r="679" spans="1:10">
      <c r="A679" s="267">
        <v>4291</v>
      </c>
      <c r="B679" s="268" t="s">
        <v>6784</v>
      </c>
      <c r="C679" s="270">
        <v>4291</v>
      </c>
      <c r="D679" s="270" t="s">
        <v>8116</v>
      </c>
      <c r="E679" s="271">
        <v>41180</v>
      </c>
      <c r="F679" s="257">
        <f t="shared" si="26"/>
        <v>41211</v>
      </c>
      <c r="G679" s="272">
        <v>5771.3</v>
      </c>
      <c r="H679" s="270">
        <v>646</v>
      </c>
      <c r="I679" s="270" t="s">
        <v>456</v>
      </c>
      <c r="J679" s="273"/>
    </row>
    <row r="680" spans="1:10">
      <c r="A680" s="267">
        <v>3559</v>
      </c>
      <c r="B680" s="268" t="s">
        <v>3132</v>
      </c>
      <c r="C680" s="269">
        <v>3559</v>
      </c>
      <c r="D680" s="270" t="s">
        <v>7030</v>
      </c>
      <c r="E680" s="271">
        <v>41157</v>
      </c>
      <c r="F680" s="257">
        <f t="shared" si="26"/>
        <v>41188</v>
      </c>
      <c r="G680" s="272">
        <v>5771.3</v>
      </c>
      <c r="H680" s="270">
        <v>647</v>
      </c>
      <c r="I680" s="270" t="s">
        <v>456</v>
      </c>
      <c r="J680" s="273"/>
    </row>
    <row r="681" spans="1:10">
      <c r="A681" s="267">
        <v>4218</v>
      </c>
      <c r="B681" s="268" t="s">
        <v>4830</v>
      </c>
      <c r="C681" s="269">
        <v>4218</v>
      </c>
      <c r="D681" s="270" t="s">
        <v>11305</v>
      </c>
      <c r="E681" s="271">
        <v>41170</v>
      </c>
      <c r="F681" s="257">
        <f t="shared" si="26"/>
        <v>41201</v>
      </c>
      <c r="G681" s="272">
        <v>5771.3</v>
      </c>
      <c r="H681" s="270">
        <v>648</v>
      </c>
      <c r="I681" s="270" t="s">
        <v>456</v>
      </c>
      <c r="J681" s="273"/>
    </row>
    <row r="682" spans="1:10">
      <c r="A682" s="267">
        <v>4219</v>
      </c>
      <c r="B682" s="268" t="s">
        <v>4830</v>
      </c>
      <c r="C682" s="269">
        <v>4219</v>
      </c>
      <c r="D682" s="270" t="s">
        <v>11308</v>
      </c>
      <c r="E682" s="271">
        <v>41171</v>
      </c>
      <c r="F682" s="257">
        <f t="shared" si="26"/>
        <v>41202</v>
      </c>
      <c r="G682" s="272">
        <v>5771.3</v>
      </c>
      <c r="H682" s="270">
        <v>648</v>
      </c>
      <c r="I682" s="270" t="s">
        <v>456</v>
      </c>
      <c r="J682" s="273"/>
    </row>
    <row r="683" spans="1:10">
      <c r="A683" s="267">
        <v>4222</v>
      </c>
      <c r="B683" s="268" t="s">
        <v>4830</v>
      </c>
      <c r="C683" s="269">
        <v>4222</v>
      </c>
      <c r="D683" s="270" t="s">
        <v>11311</v>
      </c>
      <c r="E683" s="271">
        <v>41170</v>
      </c>
      <c r="F683" s="257">
        <f t="shared" si="26"/>
        <v>41201</v>
      </c>
      <c r="G683" s="272">
        <v>5771.3</v>
      </c>
      <c r="H683" s="270">
        <v>648</v>
      </c>
      <c r="I683" s="270" t="s">
        <v>456</v>
      </c>
      <c r="J683" s="273"/>
    </row>
    <row r="684" spans="1:10">
      <c r="A684" s="267">
        <v>4228</v>
      </c>
      <c r="B684" s="268" t="s">
        <v>4830</v>
      </c>
      <c r="C684" s="269">
        <v>4228</v>
      </c>
      <c r="D684" s="270" t="s">
        <v>11314</v>
      </c>
      <c r="E684" s="271">
        <v>41171</v>
      </c>
      <c r="F684" s="257">
        <f t="shared" si="26"/>
        <v>41202</v>
      </c>
      <c r="G684" s="272">
        <v>5771.3</v>
      </c>
      <c r="H684" s="270">
        <v>648</v>
      </c>
      <c r="I684" s="270" t="s">
        <v>456</v>
      </c>
      <c r="J684" s="273"/>
    </row>
    <row r="685" spans="1:10">
      <c r="A685" s="267">
        <v>4227</v>
      </c>
      <c r="B685" s="268" t="s">
        <v>4830</v>
      </c>
      <c r="C685" s="269">
        <v>4227</v>
      </c>
      <c r="D685" s="270" t="s">
        <v>7321</v>
      </c>
      <c r="E685" s="271">
        <v>41166</v>
      </c>
      <c r="F685" s="257">
        <f t="shared" si="26"/>
        <v>41197</v>
      </c>
      <c r="G685" s="272">
        <v>5771.3</v>
      </c>
      <c r="H685" s="270">
        <v>648</v>
      </c>
      <c r="I685" s="270" t="s">
        <v>456</v>
      </c>
      <c r="J685" s="273"/>
    </row>
    <row r="686" spans="1:10">
      <c r="A686" s="267">
        <v>4225</v>
      </c>
      <c r="B686" s="268" t="s">
        <v>4830</v>
      </c>
      <c r="C686" s="269">
        <v>4225</v>
      </c>
      <c r="D686" s="270" t="s">
        <v>7323</v>
      </c>
      <c r="E686" s="271">
        <v>41166</v>
      </c>
      <c r="F686" s="257">
        <f t="shared" si="26"/>
        <v>41197</v>
      </c>
      <c r="G686" s="272">
        <v>5771.3</v>
      </c>
      <c r="H686" s="270">
        <v>648</v>
      </c>
      <c r="I686" s="270" t="s">
        <v>456</v>
      </c>
      <c r="J686" s="273"/>
    </row>
    <row r="687" spans="1:10">
      <c r="A687" s="267">
        <v>4221</v>
      </c>
      <c r="B687" s="268" t="s">
        <v>4830</v>
      </c>
      <c r="C687" s="269">
        <v>4221</v>
      </c>
      <c r="D687" s="270" t="s">
        <v>7325</v>
      </c>
      <c r="E687" s="271">
        <v>41169</v>
      </c>
      <c r="F687" s="257">
        <f t="shared" si="26"/>
        <v>41200</v>
      </c>
      <c r="G687" s="272">
        <v>5771.3</v>
      </c>
      <c r="H687" s="270">
        <v>648</v>
      </c>
      <c r="I687" s="270" t="s">
        <v>456</v>
      </c>
      <c r="J687" s="273"/>
    </row>
    <row r="688" spans="1:10">
      <c r="A688" s="267">
        <v>4220</v>
      </c>
      <c r="B688" s="268" t="s">
        <v>4830</v>
      </c>
      <c r="C688" s="269">
        <v>4220</v>
      </c>
      <c r="D688" s="270" t="s">
        <v>7326</v>
      </c>
      <c r="E688" s="271">
        <v>41165</v>
      </c>
      <c r="F688" s="257">
        <f t="shared" si="26"/>
        <v>41196</v>
      </c>
      <c r="G688" s="272">
        <v>5771.3</v>
      </c>
      <c r="H688" s="270">
        <v>648</v>
      </c>
      <c r="I688" s="270" t="s">
        <v>456</v>
      </c>
      <c r="J688" s="273"/>
    </row>
    <row r="689" spans="1:10">
      <c r="A689" s="267">
        <v>4030</v>
      </c>
      <c r="B689" s="268" t="s">
        <v>5507</v>
      </c>
      <c r="C689" s="269">
        <v>4030</v>
      </c>
      <c r="D689" s="270" t="s">
        <v>7297</v>
      </c>
      <c r="E689" s="271">
        <v>41163</v>
      </c>
      <c r="F689" s="257">
        <f t="shared" si="26"/>
        <v>41194</v>
      </c>
      <c r="G689" s="272">
        <v>5771.3</v>
      </c>
      <c r="H689" s="270">
        <v>649</v>
      </c>
      <c r="I689" s="270" t="s">
        <v>456</v>
      </c>
      <c r="J689" s="273"/>
    </row>
    <row r="690" spans="1:10">
      <c r="A690" s="267">
        <v>4031</v>
      </c>
      <c r="B690" s="268" t="s">
        <v>5507</v>
      </c>
      <c r="C690" s="269">
        <v>4031</v>
      </c>
      <c r="D690" s="270" t="s">
        <v>7034</v>
      </c>
      <c r="E690" s="271">
        <v>41158</v>
      </c>
      <c r="F690" s="257">
        <f t="shared" si="26"/>
        <v>41189</v>
      </c>
      <c r="G690" s="272">
        <v>5771.3</v>
      </c>
      <c r="H690" s="270">
        <v>649</v>
      </c>
      <c r="I690" s="270" t="s">
        <v>456</v>
      </c>
      <c r="J690" s="273"/>
    </row>
    <row r="691" spans="1:10">
      <c r="A691" s="267">
        <v>4032</v>
      </c>
      <c r="B691" s="268" t="s">
        <v>5507</v>
      </c>
      <c r="C691" s="269">
        <v>4032</v>
      </c>
      <c r="D691" s="270" t="s">
        <v>6952</v>
      </c>
      <c r="E691" s="271">
        <v>41158</v>
      </c>
      <c r="F691" s="257">
        <f t="shared" si="26"/>
        <v>41189</v>
      </c>
      <c r="G691" s="272">
        <v>5771.3</v>
      </c>
      <c r="H691" s="270">
        <v>649</v>
      </c>
      <c r="I691" s="270" t="s">
        <v>456</v>
      </c>
      <c r="J691" s="273"/>
    </row>
    <row r="692" spans="1:10">
      <c r="A692" s="267">
        <v>4033</v>
      </c>
      <c r="B692" s="268" t="s">
        <v>5507</v>
      </c>
      <c r="C692" s="269">
        <v>4033</v>
      </c>
      <c r="D692" s="270" t="s">
        <v>6953</v>
      </c>
      <c r="E692" s="271">
        <v>41165</v>
      </c>
      <c r="F692" s="257">
        <f t="shared" si="26"/>
        <v>41196</v>
      </c>
      <c r="G692" s="272">
        <v>5771.3</v>
      </c>
      <c r="H692" s="270">
        <v>649</v>
      </c>
      <c r="I692" s="270" t="s">
        <v>456</v>
      </c>
      <c r="J692" s="273"/>
    </row>
    <row r="693" spans="1:10">
      <c r="A693" s="267">
        <v>4035</v>
      </c>
      <c r="B693" s="268" t="s">
        <v>5507</v>
      </c>
      <c r="C693" s="269">
        <v>4035</v>
      </c>
      <c r="D693" s="270" t="s">
        <v>7512</v>
      </c>
      <c r="E693" s="271">
        <v>41169</v>
      </c>
      <c r="F693" s="257">
        <f t="shared" si="26"/>
        <v>41200</v>
      </c>
      <c r="G693" s="272">
        <v>5771.3</v>
      </c>
      <c r="H693" s="270">
        <v>649</v>
      </c>
      <c r="I693" s="270" t="s">
        <v>456</v>
      </c>
      <c r="J693" s="273"/>
    </row>
    <row r="694" spans="1:10">
      <c r="A694" s="267">
        <v>4036</v>
      </c>
      <c r="B694" s="268" t="s">
        <v>5507</v>
      </c>
      <c r="C694" s="269">
        <v>4036</v>
      </c>
      <c r="D694" s="270" t="s">
        <v>7514</v>
      </c>
      <c r="E694" s="271">
        <v>41171</v>
      </c>
      <c r="F694" s="257">
        <f t="shared" si="26"/>
        <v>41202</v>
      </c>
      <c r="G694" s="272">
        <v>5771.3</v>
      </c>
      <c r="H694" s="270">
        <v>649</v>
      </c>
      <c r="I694" s="270" t="s">
        <v>456</v>
      </c>
      <c r="J694" s="273"/>
    </row>
    <row r="695" spans="1:10">
      <c r="A695" s="267">
        <v>4127</v>
      </c>
      <c r="B695" s="268" t="s">
        <v>4829</v>
      </c>
      <c r="C695" s="269">
        <v>4127</v>
      </c>
      <c r="D695" s="270" t="s">
        <v>7310</v>
      </c>
      <c r="E695" s="271">
        <v>41173</v>
      </c>
      <c r="F695" s="257">
        <f t="shared" si="26"/>
        <v>41204</v>
      </c>
      <c r="G695" s="272">
        <v>5771.3</v>
      </c>
      <c r="H695" s="270">
        <v>650</v>
      </c>
      <c r="I695" s="270" t="s">
        <v>456</v>
      </c>
      <c r="J695" s="273"/>
    </row>
    <row r="696" spans="1:10">
      <c r="A696" s="267">
        <v>4124</v>
      </c>
      <c r="B696" s="268" t="s">
        <v>4829</v>
      </c>
      <c r="C696" s="269">
        <v>4124</v>
      </c>
      <c r="D696" s="270" t="s">
        <v>7311</v>
      </c>
      <c r="E696" s="271">
        <v>41173</v>
      </c>
      <c r="F696" s="257">
        <f t="shared" si="26"/>
        <v>41204</v>
      </c>
      <c r="G696" s="272">
        <v>5771.3</v>
      </c>
      <c r="H696" s="270">
        <v>650</v>
      </c>
      <c r="I696" s="270" t="s">
        <v>456</v>
      </c>
      <c r="J696" s="273"/>
    </row>
    <row r="697" spans="1:10">
      <c r="A697" s="267">
        <v>4123</v>
      </c>
      <c r="B697" s="268" t="s">
        <v>4829</v>
      </c>
      <c r="C697" s="269">
        <v>4123</v>
      </c>
      <c r="D697" s="270" t="s">
        <v>7313</v>
      </c>
      <c r="E697" s="271">
        <v>41172</v>
      </c>
      <c r="F697" s="257">
        <f t="shared" si="26"/>
        <v>41203</v>
      </c>
      <c r="G697" s="272">
        <v>5771.3</v>
      </c>
      <c r="H697" s="270">
        <v>650</v>
      </c>
      <c r="I697" s="270" t="s">
        <v>456</v>
      </c>
      <c r="J697" s="273"/>
    </row>
    <row r="698" spans="1:10">
      <c r="A698" s="267">
        <v>3970</v>
      </c>
      <c r="B698" s="268" t="s">
        <v>170</v>
      </c>
      <c r="C698" s="269">
        <v>3970</v>
      </c>
      <c r="D698" s="270" t="s">
        <v>6946</v>
      </c>
      <c r="E698" s="271">
        <v>41157</v>
      </c>
      <c r="F698" s="257">
        <f t="shared" si="26"/>
        <v>41188</v>
      </c>
      <c r="G698" s="272">
        <v>5771.3</v>
      </c>
      <c r="H698" s="270">
        <v>651</v>
      </c>
      <c r="I698" s="270" t="s">
        <v>456</v>
      </c>
      <c r="J698" s="273"/>
    </row>
    <row r="699" spans="1:10">
      <c r="A699" s="267">
        <v>3971</v>
      </c>
      <c r="B699" s="268" t="s">
        <v>170</v>
      </c>
      <c r="C699" s="269">
        <v>3971</v>
      </c>
      <c r="D699" s="270" t="s">
        <v>6947</v>
      </c>
      <c r="E699" s="271">
        <v>41157</v>
      </c>
      <c r="F699" s="257">
        <f t="shared" si="26"/>
        <v>41188</v>
      </c>
      <c r="G699" s="272">
        <v>5771.3</v>
      </c>
      <c r="H699" s="270">
        <v>651</v>
      </c>
      <c r="I699" s="270" t="s">
        <v>456</v>
      </c>
      <c r="J699" s="273"/>
    </row>
    <row r="700" spans="1:10">
      <c r="A700" s="267">
        <v>4234</v>
      </c>
      <c r="B700" s="268" t="s">
        <v>1744</v>
      </c>
      <c r="C700" s="269">
        <v>4234</v>
      </c>
      <c r="D700" s="270" t="s">
        <v>7971</v>
      </c>
      <c r="E700" s="271">
        <v>41179</v>
      </c>
      <c r="F700" s="257">
        <f t="shared" si="26"/>
        <v>41210</v>
      </c>
      <c r="G700" s="272">
        <v>5771.3</v>
      </c>
      <c r="H700" s="270">
        <v>652</v>
      </c>
      <c r="I700" s="270" t="s">
        <v>456</v>
      </c>
      <c r="J700" s="273"/>
    </row>
    <row r="701" spans="1:10">
      <c r="A701" s="267">
        <v>4230</v>
      </c>
      <c r="B701" s="268" t="s">
        <v>1744</v>
      </c>
      <c r="C701" s="270">
        <v>4230</v>
      </c>
      <c r="D701" s="270" t="s">
        <v>8106</v>
      </c>
      <c r="E701" s="271">
        <v>41180</v>
      </c>
      <c r="F701" s="257">
        <f t="shared" si="26"/>
        <v>41211</v>
      </c>
      <c r="G701" s="272">
        <v>5771.3</v>
      </c>
      <c r="H701" s="270">
        <v>652</v>
      </c>
      <c r="I701" s="270" t="s">
        <v>456</v>
      </c>
      <c r="J701" s="273"/>
    </row>
    <row r="702" spans="1:10">
      <c r="A702" s="267">
        <v>3574</v>
      </c>
      <c r="B702" s="268" t="s">
        <v>3195</v>
      </c>
      <c r="C702" s="269">
        <v>3574</v>
      </c>
      <c r="D702" s="270" t="s">
        <v>7678</v>
      </c>
      <c r="E702" s="271">
        <v>41176</v>
      </c>
      <c r="F702" s="257">
        <f t="shared" si="26"/>
        <v>41207</v>
      </c>
      <c r="G702" s="272">
        <v>5771.3</v>
      </c>
      <c r="H702" s="270">
        <v>653</v>
      </c>
      <c r="I702" s="270" t="s">
        <v>456</v>
      </c>
      <c r="J702" s="273"/>
    </row>
    <row r="703" spans="1:10">
      <c r="A703" s="267">
        <v>3576</v>
      </c>
      <c r="B703" s="268" t="s">
        <v>3204</v>
      </c>
      <c r="C703" s="269">
        <v>3576</v>
      </c>
      <c r="D703" s="270" t="s">
        <v>7031</v>
      </c>
      <c r="E703" s="271">
        <v>41157</v>
      </c>
      <c r="F703" s="257">
        <f t="shared" si="26"/>
        <v>41188</v>
      </c>
      <c r="G703" s="272">
        <v>5771.3</v>
      </c>
      <c r="H703" s="270">
        <v>654</v>
      </c>
      <c r="I703" s="270" t="s">
        <v>623</v>
      </c>
      <c r="J703" s="273"/>
    </row>
    <row r="704" spans="1:10">
      <c r="A704" s="267">
        <v>4128</v>
      </c>
      <c r="B704" s="268" t="s">
        <v>4828</v>
      </c>
      <c r="C704" s="269">
        <v>4128</v>
      </c>
      <c r="D704" s="270" t="s">
        <v>7309</v>
      </c>
      <c r="E704" s="271">
        <v>41170</v>
      </c>
      <c r="F704" s="257">
        <f t="shared" si="26"/>
        <v>41201</v>
      </c>
      <c r="G704" s="272">
        <v>5771.3</v>
      </c>
      <c r="H704" s="270">
        <v>655</v>
      </c>
      <c r="I704" s="270" t="s">
        <v>456</v>
      </c>
      <c r="J704" s="273"/>
    </row>
    <row r="705" spans="1:10">
      <c r="A705" s="267">
        <v>4132</v>
      </c>
      <c r="B705" s="268" t="s">
        <v>4828</v>
      </c>
      <c r="C705" s="269">
        <v>4132</v>
      </c>
      <c r="D705" s="270" t="s">
        <v>7314</v>
      </c>
      <c r="E705" s="271">
        <v>41164</v>
      </c>
      <c r="F705" s="257">
        <f t="shared" si="26"/>
        <v>41195</v>
      </c>
      <c r="G705" s="272">
        <v>5771.3</v>
      </c>
      <c r="H705" s="270">
        <v>655</v>
      </c>
      <c r="I705" s="270" t="s">
        <v>456</v>
      </c>
      <c r="J705" s="273"/>
    </row>
    <row r="706" spans="1:10">
      <c r="A706" s="267">
        <v>4131</v>
      </c>
      <c r="B706" s="268" t="s">
        <v>4828</v>
      </c>
      <c r="C706" s="269">
        <v>4131</v>
      </c>
      <c r="D706" s="270" t="s">
        <v>7316</v>
      </c>
      <c r="E706" s="271">
        <v>41166</v>
      </c>
      <c r="F706" s="257">
        <f t="shared" si="26"/>
        <v>41197</v>
      </c>
      <c r="G706" s="272">
        <v>5771.3</v>
      </c>
      <c r="H706" s="270">
        <v>655</v>
      </c>
      <c r="I706" s="270" t="s">
        <v>456</v>
      </c>
      <c r="J706" s="273"/>
    </row>
    <row r="707" spans="1:10">
      <c r="A707" s="267">
        <v>4133</v>
      </c>
      <c r="B707" s="268" t="s">
        <v>4828</v>
      </c>
      <c r="C707" s="269" t="s">
        <v>17239</v>
      </c>
      <c r="D707" s="270" t="s">
        <v>7699</v>
      </c>
      <c r="E707" s="271">
        <v>41180</v>
      </c>
      <c r="F707" s="257">
        <f t="shared" si="26"/>
        <v>41211</v>
      </c>
      <c r="G707" s="272">
        <v>5771.3</v>
      </c>
      <c r="H707" s="270">
        <v>655</v>
      </c>
      <c r="I707" s="270" t="s">
        <v>456</v>
      </c>
      <c r="J707" s="273"/>
    </row>
    <row r="708" spans="1:10">
      <c r="A708" s="267">
        <v>3887</v>
      </c>
      <c r="B708" s="268" t="s">
        <v>4827</v>
      </c>
      <c r="C708" s="269">
        <v>3887</v>
      </c>
      <c r="D708" s="270" t="s">
        <v>7500</v>
      </c>
      <c r="E708" s="271">
        <v>41171</v>
      </c>
      <c r="F708" s="257">
        <f t="shared" ref="F708:F771" si="27">E708+31</f>
        <v>41202</v>
      </c>
      <c r="G708" s="272">
        <v>5771.3</v>
      </c>
      <c r="H708" s="270">
        <v>656</v>
      </c>
      <c r="I708" s="270" t="s">
        <v>456</v>
      </c>
      <c r="J708" s="273"/>
    </row>
    <row r="709" spans="1:10">
      <c r="A709" s="267">
        <v>4341</v>
      </c>
      <c r="B709" s="268" t="s">
        <v>1828</v>
      </c>
      <c r="C709" s="269">
        <v>4341</v>
      </c>
      <c r="D709" s="270" t="s">
        <v>7543</v>
      </c>
      <c r="E709" s="271">
        <v>41171</v>
      </c>
      <c r="F709" s="257">
        <f t="shared" si="27"/>
        <v>41202</v>
      </c>
      <c r="G709" s="272">
        <v>5771.3</v>
      </c>
      <c r="H709" s="270">
        <v>657</v>
      </c>
      <c r="I709" s="270" t="s">
        <v>456</v>
      </c>
      <c r="J709" s="273"/>
    </row>
    <row r="710" spans="1:10">
      <c r="A710" s="267">
        <v>4340</v>
      </c>
      <c r="B710" s="268" t="s">
        <v>1828</v>
      </c>
      <c r="C710" s="269">
        <v>4340</v>
      </c>
      <c r="D710" s="270" t="s">
        <v>7671</v>
      </c>
      <c r="E710" s="271">
        <v>41172</v>
      </c>
      <c r="F710" s="257">
        <f t="shared" si="27"/>
        <v>41203</v>
      </c>
      <c r="G710" s="272">
        <v>5771.3</v>
      </c>
      <c r="H710" s="270">
        <v>657</v>
      </c>
      <c r="I710" s="270" t="s">
        <v>456</v>
      </c>
      <c r="J710" s="273"/>
    </row>
    <row r="711" spans="1:10">
      <c r="A711" s="267">
        <v>4053</v>
      </c>
      <c r="B711" s="268" t="s">
        <v>4826</v>
      </c>
      <c r="C711" s="269">
        <v>4053</v>
      </c>
      <c r="D711" s="270" t="s">
        <v>7511</v>
      </c>
      <c r="E711" s="271">
        <v>41171</v>
      </c>
      <c r="F711" s="257">
        <f t="shared" si="27"/>
        <v>41202</v>
      </c>
      <c r="G711" s="272">
        <v>5771.3</v>
      </c>
      <c r="H711" s="270">
        <v>658</v>
      </c>
      <c r="I711" s="270" t="s">
        <v>623</v>
      </c>
      <c r="J711" s="273"/>
    </row>
    <row r="712" spans="1:10">
      <c r="A712" s="267">
        <v>4167</v>
      </c>
      <c r="B712" s="268" t="s">
        <v>4826</v>
      </c>
      <c r="C712" s="269">
        <v>4167</v>
      </c>
      <c r="D712" s="270" t="s">
        <v>7318</v>
      </c>
      <c r="E712" s="271">
        <v>41164</v>
      </c>
      <c r="F712" s="257">
        <f t="shared" si="27"/>
        <v>41195</v>
      </c>
      <c r="G712" s="272">
        <v>5771.3</v>
      </c>
      <c r="H712" s="270">
        <v>658</v>
      </c>
      <c r="I712" s="270" t="s">
        <v>623</v>
      </c>
      <c r="J712" s="273"/>
    </row>
    <row r="713" spans="1:10">
      <c r="A713" s="267">
        <v>4170</v>
      </c>
      <c r="B713" s="268" t="s">
        <v>4826</v>
      </c>
      <c r="C713" s="269">
        <v>4170</v>
      </c>
      <c r="D713" s="270" t="s">
        <v>7320</v>
      </c>
      <c r="E713" s="271">
        <v>41172</v>
      </c>
      <c r="F713" s="257">
        <f t="shared" si="27"/>
        <v>41203</v>
      </c>
      <c r="G713" s="272">
        <v>5771.3</v>
      </c>
      <c r="H713" s="270">
        <v>658</v>
      </c>
      <c r="I713" s="270" t="s">
        <v>623</v>
      </c>
      <c r="J713" s="273"/>
    </row>
    <row r="714" spans="1:10">
      <c r="A714" s="267" t="s">
        <v>2312</v>
      </c>
      <c r="B714" s="268" t="s">
        <v>117</v>
      </c>
      <c r="C714" s="269">
        <v>3234</v>
      </c>
      <c r="D714" s="270" t="s">
        <v>6933</v>
      </c>
      <c r="E714" s="271">
        <v>41158</v>
      </c>
      <c r="F714" s="257">
        <f t="shared" si="27"/>
        <v>41189</v>
      </c>
      <c r="G714" s="272">
        <v>5771.3</v>
      </c>
      <c r="H714" s="270">
        <v>659</v>
      </c>
      <c r="I714" s="270" t="s">
        <v>456</v>
      </c>
      <c r="J714" s="273"/>
    </row>
    <row r="715" spans="1:10">
      <c r="A715" s="267" t="s">
        <v>2315</v>
      </c>
      <c r="B715" s="268" t="s">
        <v>117</v>
      </c>
      <c r="C715" s="269">
        <v>3239</v>
      </c>
      <c r="D715" s="270" t="s">
        <v>6934</v>
      </c>
      <c r="E715" s="271">
        <v>41162</v>
      </c>
      <c r="F715" s="257">
        <f t="shared" si="27"/>
        <v>41193</v>
      </c>
      <c r="G715" s="272">
        <v>5771.3</v>
      </c>
      <c r="H715" s="270">
        <v>659</v>
      </c>
      <c r="I715" s="270" t="s">
        <v>456</v>
      </c>
      <c r="J715" s="273"/>
    </row>
    <row r="716" spans="1:10">
      <c r="A716" s="267" t="s">
        <v>1121</v>
      </c>
      <c r="B716" s="268" t="s">
        <v>1122</v>
      </c>
      <c r="C716" s="269" t="s">
        <v>17240</v>
      </c>
      <c r="D716" s="270" t="s">
        <v>7283</v>
      </c>
      <c r="E716" s="271">
        <v>41169</v>
      </c>
      <c r="F716" s="257">
        <f t="shared" si="27"/>
        <v>41200</v>
      </c>
      <c r="G716" s="272">
        <v>5771.3</v>
      </c>
      <c r="H716" s="270">
        <v>660</v>
      </c>
      <c r="I716" s="270" t="s">
        <v>456</v>
      </c>
      <c r="J716" s="273"/>
    </row>
    <row r="717" spans="1:10">
      <c r="A717" s="267" t="s">
        <v>1147</v>
      </c>
      <c r="B717" s="268" t="s">
        <v>1084</v>
      </c>
      <c r="C717" s="269" t="s">
        <v>17241</v>
      </c>
      <c r="D717" s="270" t="s">
        <v>7492</v>
      </c>
      <c r="E717" s="271">
        <v>41169</v>
      </c>
      <c r="F717" s="257">
        <f t="shared" si="27"/>
        <v>41200</v>
      </c>
      <c r="G717" s="272">
        <v>5771.3</v>
      </c>
      <c r="H717" s="270">
        <v>661</v>
      </c>
      <c r="I717" s="270" t="s">
        <v>456</v>
      </c>
      <c r="J717" s="273"/>
    </row>
    <row r="718" spans="1:10">
      <c r="A718" s="267" t="s">
        <v>1127</v>
      </c>
      <c r="B718" s="268" t="s">
        <v>1128</v>
      </c>
      <c r="C718" s="269" t="s">
        <v>17242</v>
      </c>
      <c r="D718" s="270" t="s">
        <v>6874</v>
      </c>
      <c r="E718" s="271">
        <v>41152</v>
      </c>
      <c r="F718" s="257">
        <f t="shared" si="27"/>
        <v>41183</v>
      </c>
      <c r="G718" s="272">
        <v>5771.3</v>
      </c>
      <c r="H718" s="270">
        <v>662</v>
      </c>
      <c r="I718" s="270" t="s">
        <v>456</v>
      </c>
      <c r="J718" s="273"/>
    </row>
    <row r="719" spans="1:10">
      <c r="A719" s="267">
        <v>3597</v>
      </c>
      <c r="B719" s="268" t="s">
        <v>3320</v>
      </c>
      <c r="C719" s="269">
        <v>3597</v>
      </c>
      <c r="D719" s="270" t="s">
        <v>7284</v>
      </c>
      <c r="E719" s="271">
        <v>41163</v>
      </c>
      <c r="F719" s="257">
        <f t="shared" si="27"/>
        <v>41194</v>
      </c>
      <c r="G719" s="272">
        <v>5771.3</v>
      </c>
      <c r="H719" s="270">
        <v>663</v>
      </c>
      <c r="I719" s="270" t="s">
        <v>623</v>
      </c>
      <c r="J719" s="273"/>
    </row>
    <row r="720" spans="1:10">
      <c r="A720" s="267">
        <v>4286</v>
      </c>
      <c r="B720" s="268" t="s">
        <v>1644</v>
      </c>
      <c r="C720" s="269">
        <v>4286</v>
      </c>
      <c r="D720" s="270" t="s">
        <v>7665</v>
      </c>
      <c r="E720" s="271">
        <v>41172</v>
      </c>
      <c r="F720" s="257">
        <f t="shared" si="27"/>
        <v>41203</v>
      </c>
      <c r="G720" s="272">
        <v>5771.3</v>
      </c>
      <c r="H720" s="270">
        <v>664</v>
      </c>
      <c r="I720" s="270" t="s">
        <v>456</v>
      </c>
      <c r="J720" s="273"/>
    </row>
    <row r="721" spans="1:10">
      <c r="A721" s="267">
        <v>4285</v>
      </c>
      <c r="B721" s="268" t="s">
        <v>1644</v>
      </c>
      <c r="C721" s="269">
        <v>4285</v>
      </c>
      <c r="D721" s="270" t="s">
        <v>7666</v>
      </c>
      <c r="E721" s="271">
        <v>41172</v>
      </c>
      <c r="F721" s="257">
        <f t="shared" si="27"/>
        <v>41203</v>
      </c>
      <c r="G721" s="272">
        <v>5771.3</v>
      </c>
      <c r="H721" s="270">
        <v>664</v>
      </c>
      <c r="I721" s="270" t="s">
        <v>456</v>
      </c>
      <c r="J721" s="273"/>
    </row>
    <row r="722" spans="1:10">
      <c r="A722" s="267">
        <v>4284</v>
      </c>
      <c r="B722" s="268" t="s">
        <v>1644</v>
      </c>
      <c r="C722" s="269">
        <v>4284</v>
      </c>
      <c r="D722" s="270" t="s">
        <v>7542</v>
      </c>
      <c r="E722" s="271">
        <v>41171</v>
      </c>
      <c r="F722" s="257">
        <f t="shared" si="27"/>
        <v>41202</v>
      </c>
      <c r="G722" s="272">
        <v>5771.3</v>
      </c>
      <c r="H722" s="270">
        <v>664</v>
      </c>
      <c r="I722" s="270" t="s">
        <v>456</v>
      </c>
      <c r="J722" s="273"/>
    </row>
    <row r="723" spans="1:10">
      <c r="A723" s="267" t="s">
        <v>748</v>
      </c>
      <c r="B723" s="268" t="s">
        <v>749</v>
      </c>
      <c r="C723" s="269">
        <v>792</v>
      </c>
      <c r="D723" s="270" t="s">
        <v>4166</v>
      </c>
      <c r="E723" s="271">
        <v>41163</v>
      </c>
      <c r="F723" s="257">
        <f t="shared" si="27"/>
        <v>41194</v>
      </c>
      <c r="G723" s="272">
        <v>5771.3</v>
      </c>
      <c r="H723" s="270">
        <v>665</v>
      </c>
      <c r="I723" s="270" t="s">
        <v>456</v>
      </c>
      <c r="J723" s="273"/>
    </row>
    <row r="724" spans="1:10">
      <c r="A724" s="267">
        <v>4362</v>
      </c>
      <c r="B724" s="268" t="s">
        <v>1627</v>
      </c>
      <c r="C724" s="269">
        <v>4362</v>
      </c>
      <c r="D724" s="270" t="s">
        <v>7337</v>
      </c>
      <c r="E724" s="271">
        <v>41166</v>
      </c>
      <c r="F724" s="257">
        <f t="shared" si="27"/>
        <v>41197</v>
      </c>
      <c r="G724" s="272">
        <v>5771.3</v>
      </c>
      <c r="H724" s="270">
        <v>665</v>
      </c>
      <c r="I724" s="270" t="s">
        <v>456</v>
      </c>
      <c r="J724" s="273"/>
    </row>
    <row r="725" spans="1:10">
      <c r="A725" s="268">
        <v>4360</v>
      </c>
      <c r="B725" s="268" t="s">
        <v>1627</v>
      </c>
      <c r="C725" s="274">
        <v>4360</v>
      </c>
      <c r="D725" s="268" t="s">
        <v>7339</v>
      </c>
      <c r="E725" s="275">
        <v>41170</v>
      </c>
      <c r="F725" s="257">
        <f t="shared" si="27"/>
        <v>41201</v>
      </c>
      <c r="G725" s="276">
        <v>5771.3</v>
      </c>
      <c r="H725" s="268">
        <v>665</v>
      </c>
      <c r="I725" s="268" t="s">
        <v>456</v>
      </c>
      <c r="J725" s="268"/>
    </row>
    <row r="726" spans="1:10">
      <c r="A726" s="268" t="s">
        <v>1186</v>
      </c>
      <c r="B726" s="268" t="s">
        <v>1187</v>
      </c>
      <c r="C726" s="274" t="s">
        <v>17243</v>
      </c>
      <c r="D726" s="268" t="s">
        <v>7495</v>
      </c>
      <c r="E726" s="275">
        <v>41170</v>
      </c>
      <c r="F726" s="257">
        <f t="shared" si="27"/>
        <v>41201</v>
      </c>
      <c r="G726" s="276">
        <v>5771.3</v>
      </c>
      <c r="H726" s="268">
        <v>666</v>
      </c>
      <c r="I726" s="268" t="s">
        <v>456</v>
      </c>
      <c r="J726" s="268"/>
    </row>
    <row r="727" spans="1:10">
      <c r="A727" s="268">
        <v>3600</v>
      </c>
      <c r="B727" s="268" t="s">
        <v>3326</v>
      </c>
      <c r="C727" s="274">
        <v>3600</v>
      </c>
      <c r="D727" s="268" t="s">
        <v>6960</v>
      </c>
      <c r="E727" s="275">
        <v>41157</v>
      </c>
      <c r="F727" s="257">
        <f t="shared" si="27"/>
        <v>41188</v>
      </c>
      <c r="G727" s="276">
        <v>5771.3</v>
      </c>
      <c r="H727" s="268">
        <v>667</v>
      </c>
      <c r="I727" s="268" t="s">
        <v>623</v>
      </c>
      <c r="J727" s="268"/>
    </row>
    <row r="728" spans="1:10">
      <c r="A728" s="268">
        <v>3603</v>
      </c>
      <c r="B728" s="268" t="s">
        <v>3335</v>
      </c>
      <c r="C728" s="274">
        <v>3603</v>
      </c>
      <c r="D728" s="268" t="s">
        <v>7286</v>
      </c>
      <c r="E728" s="275">
        <v>41165</v>
      </c>
      <c r="F728" s="257">
        <f t="shared" si="27"/>
        <v>41196</v>
      </c>
      <c r="G728" s="276">
        <v>5771.3</v>
      </c>
      <c r="H728" s="268">
        <v>668</v>
      </c>
      <c r="I728" s="268" t="s">
        <v>623</v>
      </c>
      <c r="J728" s="268"/>
    </row>
    <row r="729" spans="1:10">
      <c r="A729" s="268">
        <v>3677</v>
      </c>
      <c r="B729" s="268" t="s">
        <v>172</v>
      </c>
      <c r="C729" s="274">
        <v>3677</v>
      </c>
      <c r="D729" s="268" t="s">
        <v>6074</v>
      </c>
      <c r="E729" s="275">
        <v>41152</v>
      </c>
      <c r="F729" s="257">
        <f t="shared" si="27"/>
        <v>41183</v>
      </c>
      <c r="G729" s="276">
        <v>5771.3</v>
      </c>
      <c r="H729" s="268">
        <v>669</v>
      </c>
      <c r="I729" s="268" t="s">
        <v>456</v>
      </c>
      <c r="J729" s="268"/>
    </row>
    <row r="730" spans="1:10">
      <c r="A730" s="268" t="s">
        <v>834</v>
      </c>
      <c r="B730" s="268" t="s">
        <v>835</v>
      </c>
      <c r="C730" s="274" t="s">
        <v>17244</v>
      </c>
      <c r="D730" s="268" t="s">
        <v>7624</v>
      </c>
      <c r="E730" s="275">
        <v>41171</v>
      </c>
      <c r="F730" s="257">
        <f t="shared" si="27"/>
        <v>41202</v>
      </c>
      <c r="G730" s="276">
        <v>5771.3</v>
      </c>
      <c r="H730" s="268">
        <v>670</v>
      </c>
      <c r="I730" s="268" t="s">
        <v>456</v>
      </c>
      <c r="J730" s="268"/>
    </row>
    <row r="731" spans="1:10">
      <c r="A731" s="268" t="s">
        <v>840</v>
      </c>
      <c r="B731" s="268" t="s">
        <v>841</v>
      </c>
      <c r="C731" s="274" t="s">
        <v>17245</v>
      </c>
      <c r="D731" s="268" t="s">
        <v>7936</v>
      </c>
      <c r="E731" s="275">
        <v>41180</v>
      </c>
      <c r="F731" s="257">
        <f t="shared" si="27"/>
        <v>41211</v>
      </c>
      <c r="G731" s="276">
        <v>5771.3</v>
      </c>
      <c r="H731" s="268">
        <v>671</v>
      </c>
      <c r="I731" s="268" t="s">
        <v>456</v>
      </c>
      <c r="J731" s="268"/>
    </row>
    <row r="732" spans="1:10">
      <c r="A732" s="268">
        <v>3828</v>
      </c>
      <c r="B732" s="268" t="s">
        <v>17246</v>
      </c>
      <c r="C732" s="274" t="s">
        <v>17247</v>
      </c>
      <c r="D732" s="268" t="s">
        <v>6721</v>
      </c>
      <c r="E732" s="275">
        <v>41162</v>
      </c>
      <c r="F732" s="257">
        <f t="shared" si="27"/>
        <v>41193</v>
      </c>
      <c r="G732" s="276">
        <v>5771.3</v>
      </c>
      <c r="H732" s="268">
        <v>675</v>
      </c>
      <c r="I732" s="268" t="s">
        <v>456</v>
      </c>
      <c r="J732" s="268"/>
    </row>
    <row r="733" spans="1:10">
      <c r="A733" s="277">
        <v>4411</v>
      </c>
      <c r="B733" s="277" t="s">
        <v>1559</v>
      </c>
      <c r="C733" s="277">
        <v>4411</v>
      </c>
      <c r="D733" s="277" t="s">
        <v>8549</v>
      </c>
      <c r="E733" s="278">
        <v>41198</v>
      </c>
      <c r="F733" s="257">
        <f t="shared" si="27"/>
        <v>41229</v>
      </c>
      <c r="G733" s="279">
        <v>5771.3</v>
      </c>
      <c r="H733" s="277">
        <v>691</v>
      </c>
      <c r="I733" s="280" t="s">
        <v>456</v>
      </c>
      <c r="J733" s="277"/>
    </row>
    <row r="734" spans="1:10">
      <c r="A734" s="277" t="s">
        <v>1173</v>
      </c>
      <c r="B734" s="277" t="s">
        <v>1879</v>
      </c>
      <c r="C734" s="277">
        <v>887</v>
      </c>
      <c r="D734" s="277" t="s">
        <v>7937</v>
      </c>
      <c r="E734" s="278">
        <v>41185</v>
      </c>
      <c r="F734" s="257">
        <f t="shared" si="27"/>
        <v>41216</v>
      </c>
      <c r="G734" s="279">
        <v>5771.3</v>
      </c>
      <c r="H734" s="277">
        <f>H733+1</f>
        <v>692</v>
      </c>
      <c r="I734" s="280" t="s">
        <v>456</v>
      </c>
      <c r="J734" s="277"/>
    </row>
    <row r="735" spans="1:10">
      <c r="A735" s="277">
        <v>4499</v>
      </c>
      <c r="B735" s="277" t="s">
        <v>7817</v>
      </c>
      <c r="C735" s="277">
        <v>4499</v>
      </c>
      <c r="D735" s="277" t="s">
        <v>8557</v>
      </c>
      <c r="E735" s="278">
        <v>41193</v>
      </c>
      <c r="F735" s="257">
        <f t="shared" si="27"/>
        <v>41224</v>
      </c>
      <c r="G735" s="279">
        <v>5771.3</v>
      </c>
      <c r="H735" s="277">
        <f>H734+1</f>
        <v>693</v>
      </c>
      <c r="I735" s="280" t="s">
        <v>456</v>
      </c>
      <c r="J735" s="277"/>
    </row>
    <row r="736" spans="1:10">
      <c r="A736" s="277">
        <v>5875</v>
      </c>
      <c r="B736" s="277" t="s">
        <v>1546</v>
      </c>
      <c r="C736" s="277">
        <v>5875</v>
      </c>
      <c r="D736" s="277" t="s">
        <v>14808</v>
      </c>
      <c r="E736" s="278">
        <v>41207</v>
      </c>
      <c r="F736" s="257">
        <f t="shared" si="27"/>
        <v>41238</v>
      </c>
      <c r="G736" s="279">
        <v>5771.3</v>
      </c>
      <c r="H736" s="277">
        <f>H735+1</f>
        <v>694</v>
      </c>
      <c r="I736" s="280" t="s">
        <v>623</v>
      </c>
      <c r="J736" s="277" t="s">
        <v>17248</v>
      </c>
    </row>
    <row r="737" spans="1:10">
      <c r="A737" s="277">
        <v>4150</v>
      </c>
      <c r="B737" s="277" t="s">
        <v>6290</v>
      </c>
      <c r="C737" s="277">
        <v>4150</v>
      </c>
      <c r="D737" s="277" t="s">
        <v>8278</v>
      </c>
      <c r="E737" s="278">
        <v>41187</v>
      </c>
      <c r="F737" s="257">
        <f t="shared" si="27"/>
        <v>41218</v>
      </c>
      <c r="G737" s="279">
        <v>5771.3</v>
      </c>
      <c r="H737" s="277">
        <f>H736+1</f>
        <v>695</v>
      </c>
      <c r="I737" s="280" t="s">
        <v>456</v>
      </c>
      <c r="J737" s="277"/>
    </row>
    <row r="738" spans="1:10">
      <c r="A738" s="277">
        <v>4151</v>
      </c>
      <c r="B738" s="277" t="s">
        <v>6290</v>
      </c>
      <c r="C738" s="277">
        <v>4151</v>
      </c>
      <c r="D738" s="277" t="s">
        <v>8393</v>
      </c>
      <c r="E738" s="278">
        <v>41187</v>
      </c>
      <c r="F738" s="257">
        <f t="shared" si="27"/>
        <v>41218</v>
      </c>
      <c r="G738" s="279">
        <v>5771.3</v>
      </c>
      <c r="H738" s="277">
        <f>H737</f>
        <v>695</v>
      </c>
      <c r="I738" s="280" t="s">
        <v>456</v>
      </c>
      <c r="J738" s="277"/>
    </row>
    <row r="739" spans="1:10">
      <c r="A739" s="277">
        <v>4432</v>
      </c>
      <c r="B739" s="277" t="s">
        <v>2072</v>
      </c>
      <c r="C739" s="277">
        <v>4432</v>
      </c>
      <c r="D739" s="277" t="s">
        <v>8404</v>
      </c>
      <c r="E739" s="278">
        <v>41193</v>
      </c>
      <c r="F739" s="257">
        <f t="shared" si="27"/>
        <v>41224</v>
      </c>
      <c r="G739" s="279">
        <v>5771.3</v>
      </c>
      <c r="H739" s="277">
        <f>H738+1</f>
        <v>696</v>
      </c>
      <c r="I739" s="280" t="s">
        <v>456</v>
      </c>
      <c r="J739" s="277"/>
    </row>
    <row r="740" spans="1:10">
      <c r="A740" s="277">
        <v>4154</v>
      </c>
      <c r="B740" s="277" t="s">
        <v>5994</v>
      </c>
      <c r="C740" s="277">
        <v>4154</v>
      </c>
      <c r="D740" s="277" t="s">
        <v>8279</v>
      </c>
      <c r="E740" s="278">
        <v>41185</v>
      </c>
      <c r="F740" s="257">
        <f t="shared" si="27"/>
        <v>41216</v>
      </c>
      <c r="G740" s="279">
        <v>5771.3</v>
      </c>
      <c r="H740" s="277">
        <f>H739+1</f>
        <v>697</v>
      </c>
      <c r="I740" s="280" t="s">
        <v>456</v>
      </c>
      <c r="J740" s="277"/>
    </row>
    <row r="741" spans="1:10">
      <c r="A741" s="277">
        <v>4504</v>
      </c>
      <c r="B741" s="277" t="s">
        <v>5994</v>
      </c>
      <c r="C741" s="277">
        <v>4504</v>
      </c>
      <c r="D741" s="277" t="s">
        <v>8299</v>
      </c>
      <c r="E741" s="278">
        <v>41187</v>
      </c>
      <c r="F741" s="257">
        <f t="shared" si="27"/>
        <v>41218</v>
      </c>
      <c r="G741" s="279">
        <v>5771.3</v>
      </c>
      <c r="H741" s="277">
        <f>H740</f>
        <v>697</v>
      </c>
      <c r="I741" s="280" t="s">
        <v>456</v>
      </c>
      <c r="J741" s="277"/>
    </row>
    <row r="742" spans="1:10">
      <c r="A742" s="277">
        <v>4277</v>
      </c>
      <c r="B742" s="277" t="s">
        <v>2657</v>
      </c>
      <c r="C742" s="277">
        <v>4277</v>
      </c>
      <c r="D742" s="277" t="s">
        <v>9015</v>
      </c>
      <c r="E742" s="278">
        <v>41208</v>
      </c>
      <c r="F742" s="257">
        <f t="shared" si="27"/>
        <v>41239</v>
      </c>
      <c r="G742" s="279">
        <v>5771.3</v>
      </c>
      <c r="H742" s="277">
        <f>H741+1</f>
        <v>698</v>
      </c>
      <c r="I742" s="280" t="s">
        <v>456</v>
      </c>
      <c r="J742" s="277"/>
    </row>
    <row r="743" spans="1:10">
      <c r="A743" s="277">
        <v>4276</v>
      </c>
      <c r="B743" s="277" t="s">
        <v>2657</v>
      </c>
      <c r="C743" s="277">
        <v>4276</v>
      </c>
      <c r="D743" s="277" t="s">
        <v>8740</v>
      </c>
      <c r="E743" s="278">
        <v>41205</v>
      </c>
      <c r="F743" s="257">
        <f t="shared" si="27"/>
        <v>41236</v>
      </c>
      <c r="G743" s="279">
        <v>5771.3</v>
      </c>
      <c r="H743" s="277">
        <f>H742</f>
        <v>698</v>
      </c>
      <c r="I743" s="280" t="s">
        <v>456</v>
      </c>
      <c r="J743" s="277"/>
    </row>
    <row r="744" spans="1:10">
      <c r="A744" s="277">
        <v>4506</v>
      </c>
      <c r="B744" s="277" t="s">
        <v>2657</v>
      </c>
      <c r="C744" s="277">
        <v>4506</v>
      </c>
      <c r="D744" s="277" t="s">
        <v>8750</v>
      </c>
      <c r="E744" s="278">
        <v>41206</v>
      </c>
      <c r="F744" s="257">
        <f t="shared" si="27"/>
        <v>41237</v>
      </c>
      <c r="G744" s="279">
        <v>5771.3</v>
      </c>
      <c r="H744" s="277">
        <f>H743</f>
        <v>698</v>
      </c>
      <c r="I744" s="280" t="s">
        <v>456</v>
      </c>
      <c r="J744" s="277"/>
    </row>
    <row r="745" spans="1:10">
      <c r="A745" s="277">
        <v>4163</v>
      </c>
      <c r="B745" s="277" t="s">
        <v>1838</v>
      </c>
      <c r="C745" s="277">
        <v>4163</v>
      </c>
      <c r="D745" s="277" t="s">
        <v>8267</v>
      </c>
      <c r="E745" s="278">
        <v>41185</v>
      </c>
      <c r="F745" s="257">
        <f t="shared" si="27"/>
        <v>41216</v>
      </c>
      <c r="G745" s="279">
        <v>5771.3</v>
      </c>
      <c r="H745" s="277">
        <f>H744+1</f>
        <v>699</v>
      </c>
      <c r="I745" s="280" t="s">
        <v>456</v>
      </c>
      <c r="J745" s="277"/>
    </row>
    <row r="746" spans="1:10">
      <c r="A746" s="277">
        <v>4159</v>
      </c>
      <c r="B746" s="277" t="s">
        <v>1838</v>
      </c>
      <c r="C746" s="277">
        <v>4159</v>
      </c>
      <c r="D746" s="277" t="s">
        <v>8281</v>
      </c>
      <c r="E746" s="278">
        <v>41191</v>
      </c>
      <c r="F746" s="257">
        <f t="shared" si="27"/>
        <v>41222</v>
      </c>
      <c r="G746" s="279">
        <v>5771.3</v>
      </c>
      <c r="H746" s="277">
        <f>H745</f>
        <v>699</v>
      </c>
      <c r="I746" s="280" t="s">
        <v>456</v>
      </c>
      <c r="J746" s="277"/>
    </row>
    <row r="747" spans="1:10">
      <c r="A747" s="277">
        <v>4160</v>
      </c>
      <c r="B747" s="277" t="s">
        <v>1838</v>
      </c>
      <c r="C747" s="277">
        <v>4160</v>
      </c>
      <c r="D747" s="277" t="s">
        <v>8282</v>
      </c>
      <c r="E747" s="278">
        <v>41187</v>
      </c>
      <c r="F747" s="257">
        <f t="shared" si="27"/>
        <v>41218</v>
      </c>
      <c r="G747" s="279">
        <v>5771.3</v>
      </c>
      <c r="H747" s="277">
        <f>H746</f>
        <v>699</v>
      </c>
      <c r="I747" s="280" t="s">
        <v>456</v>
      </c>
      <c r="J747" s="277"/>
    </row>
    <row r="748" spans="1:10">
      <c r="A748" s="277">
        <v>4161</v>
      </c>
      <c r="B748" s="277" t="s">
        <v>1838</v>
      </c>
      <c r="C748" s="277">
        <v>4161</v>
      </c>
      <c r="D748" s="277" t="s">
        <v>8396</v>
      </c>
      <c r="E748" s="278">
        <v>41197</v>
      </c>
      <c r="F748" s="257">
        <f t="shared" si="27"/>
        <v>41228</v>
      </c>
      <c r="G748" s="279">
        <v>5771.3</v>
      </c>
      <c r="H748" s="277">
        <f>H747</f>
        <v>699</v>
      </c>
      <c r="I748" s="280" t="s">
        <v>456</v>
      </c>
      <c r="J748" s="277"/>
    </row>
    <row r="749" spans="1:10">
      <c r="A749" s="277">
        <v>4162</v>
      </c>
      <c r="B749" s="277" t="s">
        <v>1838</v>
      </c>
      <c r="C749" s="277">
        <v>4162</v>
      </c>
      <c r="D749" s="277" t="s">
        <v>8283</v>
      </c>
      <c r="E749" s="278">
        <v>41187</v>
      </c>
      <c r="F749" s="257">
        <f t="shared" si="27"/>
        <v>41218</v>
      </c>
      <c r="G749" s="279">
        <v>5771.3</v>
      </c>
      <c r="H749" s="277">
        <f>H748</f>
        <v>699</v>
      </c>
      <c r="I749" s="280" t="s">
        <v>456</v>
      </c>
      <c r="J749" s="277"/>
    </row>
    <row r="750" spans="1:10">
      <c r="A750" s="277">
        <v>4439</v>
      </c>
      <c r="B750" s="277" t="s">
        <v>7343</v>
      </c>
      <c r="C750" s="277">
        <v>4439</v>
      </c>
      <c r="D750" s="277" t="s">
        <v>8296</v>
      </c>
      <c r="E750" s="278">
        <v>41187</v>
      </c>
      <c r="F750" s="257">
        <f t="shared" si="27"/>
        <v>41218</v>
      </c>
      <c r="G750" s="279">
        <v>5771.3</v>
      </c>
      <c r="H750" s="277">
        <f>H749+1</f>
        <v>700</v>
      </c>
      <c r="I750" s="280" t="s">
        <v>456</v>
      </c>
      <c r="J750" s="277"/>
    </row>
    <row r="751" spans="1:10">
      <c r="A751" s="277">
        <v>4440</v>
      </c>
      <c r="B751" s="277" t="s">
        <v>7343</v>
      </c>
      <c r="C751" s="277">
        <v>4440</v>
      </c>
      <c r="D751" s="277" t="s">
        <v>8406</v>
      </c>
      <c r="E751" s="278">
        <v>41187</v>
      </c>
      <c r="F751" s="257">
        <f t="shared" si="27"/>
        <v>41218</v>
      </c>
      <c r="G751" s="279">
        <v>5771.3</v>
      </c>
      <c r="H751" s="277">
        <f>H750</f>
        <v>700</v>
      </c>
      <c r="I751" s="280" t="s">
        <v>456</v>
      </c>
      <c r="J751" s="277"/>
    </row>
    <row r="752" spans="1:10">
      <c r="A752" s="277">
        <v>4442</v>
      </c>
      <c r="B752" s="277" t="s">
        <v>7343</v>
      </c>
      <c r="C752" s="277">
        <v>4442</v>
      </c>
      <c r="D752" s="277" t="s">
        <v>8408</v>
      </c>
      <c r="E752" s="278">
        <v>41191</v>
      </c>
      <c r="F752" s="257">
        <f t="shared" si="27"/>
        <v>41222</v>
      </c>
      <c r="G752" s="279">
        <v>5771.3</v>
      </c>
      <c r="H752" s="277">
        <f>H751</f>
        <v>700</v>
      </c>
      <c r="I752" s="280" t="s">
        <v>456</v>
      </c>
      <c r="J752" s="277"/>
    </row>
    <row r="753" spans="1:10">
      <c r="A753" s="277">
        <v>3662</v>
      </c>
      <c r="B753" s="277" t="s">
        <v>4012</v>
      </c>
      <c r="C753" s="277">
        <v>3662</v>
      </c>
      <c r="D753" s="277" t="s">
        <v>8623</v>
      </c>
      <c r="E753" s="278">
        <v>41205</v>
      </c>
      <c r="F753" s="257">
        <f t="shared" si="27"/>
        <v>41236</v>
      </c>
      <c r="G753" s="279">
        <v>5771.3</v>
      </c>
      <c r="H753" s="277">
        <f>H752+1</f>
        <v>701</v>
      </c>
      <c r="I753" s="280" t="s">
        <v>456</v>
      </c>
      <c r="J753" s="277"/>
    </row>
    <row r="754" spans="1:10">
      <c r="A754" s="277">
        <v>4203</v>
      </c>
      <c r="B754" s="277" t="s">
        <v>165</v>
      </c>
      <c r="C754" s="277">
        <v>4203</v>
      </c>
      <c r="D754" s="277" t="s">
        <v>8543</v>
      </c>
      <c r="E754" s="278">
        <v>41192</v>
      </c>
      <c r="F754" s="257">
        <f t="shared" si="27"/>
        <v>41223</v>
      </c>
      <c r="G754" s="279">
        <v>5771.3</v>
      </c>
      <c r="H754" s="277">
        <f>H753+1</f>
        <v>702</v>
      </c>
      <c r="I754" s="280" t="s">
        <v>456</v>
      </c>
      <c r="J754" s="277"/>
    </row>
    <row r="755" spans="1:10">
      <c r="A755" s="277">
        <v>4199</v>
      </c>
      <c r="B755" s="277" t="s">
        <v>165</v>
      </c>
      <c r="C755" s="277">
        <v>4199</v>
      </c>
      <c r="D755" s="277" t="s">
        <v>7661</v>
      </c>
      <c r="E755" s="278">
        <v>41193</v>
      </c>
      <c r="F755" s="257">
        <f t="shared" si="27"/>
        <v>41224</v>
      </c>
      <c r="G755" s="279">
        <v>5771.3</v>
      </c>
      <c r="H755" s="277">
        <f>H754</f>
        <v>702</v>
      </c>
      <c r="I755" s="280" t="s">
        <v>456</v>
      </c>
      <c r="J755" s="277"/>
    </row>
    <row r="756" spans="1:10">
      <c r="A756" s="277">
        <v>4378</v>
      </c>
      <c r="B756" s="277" t="s">
        <v>6972</v>
      </c>
      <c r="C756" s="277">
        <v>4378</v>
      </c>
      <c r="D756" s="277" t="s">
        <v>9067</v>
      </c>
      <c r="E756" s="278">
        <v>41211</v>
      </c>
      <c r="F756" s="257">
        <f t="shared" si="27"/>
        <v>41242</v>
      </c>
      <c r="G756" s="279">
        <v>5771.3</v>
      </c>
      <c r="H756" s="277">
        <f>H755+1</f>
        <v>703</v>
      </c>
      <c r="I756" s="280" t="s">
        <v>456</v>
      </c>
      <c r="J756" s="277"/>
    </row>
    <row r="757" spans="1:10">
      <c r="A757" s="277">
        <v>4190</v>
      </c>
      <c r="B757" s="277" t="s">
        <v>6433</v>
      </c>
      <c r="C757" s="277">
        <v>4190</v>
      </c>
      <c r="D757" s="277" t="s">
        <v>8686</v>
      </c>
      <c r="E757" s="278">
        <v>41200</v>
      </c>
      <c r="F757" s="257">
        <f t="shared" si="27"/>
        <v>41231</v>
      </c>
      <c r="G757" s="279">
        <v>5771.3</v>
      </c>
      <c r="H757" s="277">
        <f>H756+1</f>
        <v>704</v>
      </c>
      <c r="I757" s="280" t="s">
        <v>456</v>
      </c>
      <c r="J757" s="277"/>
    </row>
    <row r="758" spans="1:10">
      <c r="A758" s="277">
        <v>4189</v>
      </c>
      <c r="B758" s="277" t="s">
        <v>6433</v>
      </c>
      <c r="C758" s="277">
        <v>4189</v>
      </c>
      <c r="D758" s="277" t="s">
        <v>8688</v>
      </c>
      <c r="E758" s="278">
        <v>41201</v>
      </c>
      <c r="F758" s="257">
        <f t="shared" si="27"/>
        <v>41232</v>
      </c>
      <c r="G758" s="279">
        <v>5771.3</v>
      </c>
      <c r="H758" s="277">
        <f>H757</f>
        <v>704</v>
      </c>
      <c r="I758" s="280" t="s">
        <v>456</v>
      </c>
      <c r="J758" s="277"/>
    </row>
    <row r="759" spans="1:10">
      <c r="A759" s="277">
        <v>4188</v>
      </c>
      <c r="B759" s="277" t="s">
        <v>6433</v>
      </c>
      <c r="C759" s="277">
        <v>4188</v>
      </c>
      <c r="D759" s="277" t="s">
        <v>11251</v>
      </c>
      <c r="E759" s="278">
        <v>41198</v>
      </c>
      <c r="F759" s="257">
        <f t="shared" si="27"/>
        <v>41229</v>
      </c>
      <c r="G759" s="279">
        <v>5771.3</v>
      </c>
      <c r="H759" s="277">
        <f>H758</f>
        <v>704</v>
      </c>
      <c r="I759" s="280" t="s">
        <v>456</v>
      </c>
      <c r="J759" s="277"/>
    </row>
    <row r="760" spans="1:10">
      <c r="A760" s="277">
        <v>4187</v>
      </c>
      <c r="B760" s="277" t="s">
        <v>6433</v>
      </c>
      <c r="C760" s="277">
        <v>4187</v>
      </c>
      <c r="D760" s="277" t="s">
        <v>8690</v>
      </c>
      <c r="E760" s="278">
        <v>41204</v>
      </c>
      <c r="F760" s="257">
        <f t="shared" si="27"/>
        <v>41235</v>
      </c>
      <c r="G760" s="279">
        <v>5771.3</v>
      </c>
      <c r="H760" s="277">
        <f>H759</f>
        <v>704</v>
      </c>
      <c r="I760" s="280" t="s">
        <v>456</v>
      </c>
      <c r="J760" s="277"/>
    </row>
    <row r="761" spans="1:10">
      <c r="A761" s="277">
        <v>4186</v>
      </c>
      <c r="B761" s="277" t="s">
        <v>6433</v>
      </c>
      <c r="C761" s="277">
        <v>4186</v>
      </c>
      <c r="D761" s="277" t="s">
        <v>8624</v>
      </c>
      <c r="E761" s="278">
        <v>41199</v>
      </c>
      <c r="F761" s="257">
        <f t="shared" si="27"/>
        <v>41230</v>
      </c>
      <c r="G761" s="279">
        <v>5771.3</v>
      </c>
      <c r="H761" s="277">
        <f>H760</f>
        <v>704</v>
      </c>
      <c r="I761" s="280" t="s">
        <v>456</v>
      </c>
      <c r="J761" s="277"/>
    </row>
    <row r="762" spans="1:10">
      <c r="A762" s="277">
        <v>4091</v>
      </c>
      <c r="B762" s="277" t="s">
        <v>1080</v>
      </c>
      <c r="C762" s="277">
        <v>4091</v>
      </c>
      <c r="D762" s="277" t="s">
        <v>9010</v>
      </c>
      <c r="E762" s="278">
        <v>41206</v>
      </c>
      <c r="F762" s="257">
        <f t="shared" si="27"/>
        <v>41237</v>
      </c>
      <c r="G762" s="279">
        <v>5771.3</v>
      </c>
      <c r="H762" s="277">
        <f>H761+1</f>
        <v>705</v>
      </c>
      <c r="I762" s="280" t="s">
        <v>456</v>
      </c>
      <c r="J762" s="277"/>
    </row>
    <row r="763" spans="1:10">
      <c r="A763" s="277">
        <v>3995</v>
      </c>
      <c r="B763" s="277" t="s">
        <v>1678</v>
      </c>
      <c r="C763" s="277">
        <v>3995</v>
      </c>
      <c r="D763" s="277" t="s">
        <v>9002</v>
      </c>
      <c r="E763" s="278">
        <v>41208</v>
      </c>
      <c r="F763" s="257">
        <f t="shared" si="27"/>
        <v>41239</v>
      </c>
      <c r="G763" s="279">
        <v>5771.3</v>
      </c>
      <c r="H763" s="277">
        <f>H762+1</f>
        <v>706</v>
      </c>
      <c r="I763" s="280" t="s">
        <v>456</v>
      </c>
      <c r="J763" s="277"/>
    </row>
    <row r="764" spans="1:10">
      <c r="A764" s="277">
        <v>3996</v>
      </c>
      <c r="B764" s="277" t="s">
        <v>1678</v>
      </c>
      <c r="C764" s="277">
        <v>3996</v>
      </c>
      <c r="D764" s="277" t="s">
        <v>9004</v>
      </c>
      <c r="E764" s="278">
        <v>41207</v>
      </c>
      <c r="F764" s="257">
        <f t="shared" si="27"/>
        <v>41238</v>
      </c>
      <c r="G764" s="279">
        <v>5771.3</v>
      </c>
      <c r="H764" s="277">
        <f t="shared" ref="H764:H770" si="28">H763</f>
        <v>706</v>
      </c>
      <c r="I764" s="280" t="s">
        <v>456</v>
      </c>
      <c r="J764" s="277"/>
    </row>
    <row r="765" spans="1:10">
      <c r="A765" s="277">
        <v>4002</v>
      </c>
      <c r="B765" s="277" t="s">
        <v>1678</v>
      </c>
      <c r="C765" s="277">
        <v>4002</v>
      </c>
      <c r="D765" s="277" t="s">
        <v>8736</v>
      </c>
      <c r="E765" s="278">
        <v>41205</v>
      </c>
      <c r="F765" s="257">
        <f t="shared" si="27"/>
        <v>41236</v>
      </c>
      <c r="G765" s="279">
        <v>5771.3</v>
      </c>
      <c r="H765" s="277">
        <f t="shared" si="28"/>
        <v>706</v>
      </c>
      <c r="I765" s="280" t="s">
        <v>456</v>
      </c>
      <c r="J765" s="277"/>
    </row>
    <row r="766" spans="1:10">
      <c r="A766" s="277">
        <v>4008</v>
      </c>
      <c r="B766" s="277" t="s">
        <v>1678</v>
      </c>
      <c r="C766" s="277">
        <v>4008</v>
      </c>
      <c r="D766" s="277" t="s">
        <v>9008</v>
      </c>
      <c r="E766" s="278">
        <v>41206</v>
      </c>
      <c r="F766" s="257">
        <f t="shared" si="27"/>
        <v>41237</v>
      </c>
      <c r="G766" s="279">
        <v>5771.3</v>
      </c>
      <c r="H766" s="277">
        <f t="shared" si="28"/>
        <v>706</v>
      </c>
      <c r="I766" s="280" t="s">
        <v>456</v>
      </c>
      <c r="J766" s="277"/>
    </row>
    <row r="767" spans="1:10">
      <c r="A767" s="277">
        <v>4012</v>
      </c>
      <c r="B767" s="277" t="s">
        <v>1678</v>
      </c>
      <c r="C767" s="277">
        <v>4012</v>
      </c>
      <c r="D767" s="277" t="s">
        <v>9048</v>
      </c>
      <c r="E767" s="278">
        <v>41211</v>
      </c>
      <c r="F767" s="257">
        <f t="shared" si="27"/>
        <v>41242</v>
      </c>
      <c r="G767" s="279">
        <v>5771.3</v>
      </c>
      <c r="H767" s="277">
        <f t="shared" si="28"/>
        <v>706</v>
      </c>
      <c r="I767" s="280" t="s">
        <v>456</v>
      </c>
      <c r="J767" s="277"/>
    </row>
    <row r="768" spans="1:10">
      <c r="A768" s="277">
        <v>4013</v>
      </c>
      <c r="B768" s="277" t="s">
        <v>1678</v>
      </c>
      <c r="C768" s="277">
        <v>4013</v>
      </c>
      <c r="D768" s="277" t="s">
        <v>8738</v>
      </c>
      <c r="E768" s="278">
        <v>41206</v>
      </c>
      <c r="F768" s="257">
        <f t="shared" si="27"/>
        <v>41237</v>
      </c>
      <c r="G768" s="279">
        <v>5771.3</v>
      </c>
      <c r="H768" s="277">
        <f t="shared" si="28"/>
        <v>706</v>
      </c>
      <c r="I768" s="280" t="s">
        <v>456</v>
      </c>
      <c r="J768" s="277"/>
    </row>
    <row r="769" spans="1:10">
      <c r="A769" s="277">
        <v>4015</v>
      </c>
      <c r="B769" s="277" t="s">
        <v>1678</v>
      </c>
      <c r="C769" s="277">
        <v>4015</v>
      </c>
      <c r="D769" s="277" t="s">
        <v>8767</v>
      </c>
      <c r="E769" s="278">
        <v>41208</v>
      </c>
      <c r="F769" s="257">
        <f t="shared" si="27"/>
        <v>41239</v>
      </c>
      <c r="G769" s="279">
        <v>5771.3</v>
      </c>
      <c r="H769" s="277">
        <f t="shared" si="28"/>
        <v>706</v>
      </c>
      <c r="I769" s="280" t="s">
        <v>456</v>
      </c>
      <c r="J769" s="277"/>
    </row>
    <row r="770" spans="1:10">
      <c r="A770" s="277">
        <v>4017</v>
      </c>
      <c r="B770" s="277" t="s">
        <v>1678</v>
      </c>
      <c r="C770" s="277">
        <v>4017</v>
      </c>
      <c r="D770" s="277" t="s">
        <v>7689</v>
      </c>
      <c r="E770" s="278">
        <v>41190</v>
      </c>
      <c r="F770" s="257">
        <f t="shared" si="27"/>
        <v>41221</v>
      </c>
      <c r="G770" s="279">
        <v>5771.3</v>
      </c>
      <c r="H770" s="277">
        <f t="shared" si="28"/>
        <v>706</v>
      </c>
      <c r="I770" s="280" t="s">
        <v>456</v>
      </c>
      <c r="J770" s="277"/>
    </row>
    <row r="771" spans="1:10">
      <c r="A771" s="277">
        <v>4282</v>
      </c>
      <c r="B771" s="277" t="s">
        <v>2485</v>
      </c>
      <c r="C771" s="277">
        <v>4282</v>
      </c>
      <c r="D771" s="277" t="s">
        <v>7976</v>
      </c>
      <c r="E771" s="278">
        <v>41186</v>
      </c>
      <c r="F771" s="257">
        <f t="shared" si="27"/>
        <v>41217</v>
      </c>
      <c r="G771" s="279">
        <v>5771.3</v>
      </c>
      <c r="H771" s="277">
        <f>H770+1</f>
        <v>707</v>
      </c>
      <c r="I771" s="280" t="s">
        <v>456</v>
      </c>
      <c r="J771" s="277"/>
    </row>
    <row r="772" spans="1:10">
      <c r="A772" s="277">
        <v>4281</v>
      </c>
      <c r="B772" s="277" t="s">
        <v>2485</v>
      </c>
      <c r="C772" s="277">
        <v>4281</v>
      </c>
      <c r="D772" s="277" t="s">
        <v>8110</v>
      </c>
      <c r="E772" s="278">
        <v>41183</v>
      </c>
      <c r="F772" s="257">
        <f t="shared" ref="F772:F835" si="29">E772+31</f>
        <v>41214</v>
      </c>
      <c r="G772" s="279">
        <v>5771.3</v>
      </c>
      <c r="H772" s="277">
        <f>H771</f>
        <v>707</v>
      </c>
      <c r="I772" s="280" t="s">
        <v>456</v>
      </c>
      <c r="J772" s="277"/>
    </row>
    <row r="773" spans="1:10">
      <c r="A773" s="277">
        <v>4279</v>
      </c>
      <c r="B773" s="277" t="s">
        <v>2485</v>
      </c>
      <c r="C773" s="277">
        <v>4279</v>
      </c>
      <c r="D773" s="277" t="s">
        <v>8114</v>
      </c>
      <c r="E773" s="278">
        <v>41183</v>
      </c>
      <c r="F773" s="257">
        <f t="shared" si="29"/>
        <v>41214</v>
      </c>
      <c r="G773" s="279">
        <v>5771.3</v>
      </c>
      <c r="H773" s="277">
        <f>H772</f>
        <v>707</v>
      </c>
      <c r="I773" s="280" t="s">
        <v>456</v>
      </c>
      <c r="J773" s="277"/>
    </row>
    <row r="774" spans="1:10">
      <c r="A774" s="277">
        <v>3520</v>
      </c>
      <c r="B774" s="277" t="s">
        <v>2878</v>
      </c>
      <c r="C774" s="277">
        <v>3520</v>
      </c>
      <c r="D774" s="277" t="s">
        <v>9056</v>
      </c>
      <c r="E774" s="278">
        <v>41212</v>
      </c>
      <c r="F774" s="257">
        <f t="shared" si="29"/>
        <v>41243</v>
      </c>
      <c r="G774" s="279">
        <v>5771.3</v>
      </c>
      <c r="H774" s="277">
        <f>H773+1</f>
        <v>708</v>
      </c>
      <c r="I774" s="280" t="s">
        <v>456</v>
      </c>
      <c r="J774" s="277"/>
    </row>
    <row r="775" spans="1:10">
      <c r="A775" s="277">
        <v>3522</v>
      </c>
      <c r="B775" s="277" t="s">
        <v>2878</v>
      </c>
      <c r="C775" s="277">
        <v>3522</v>
      </c>
      <c r="D775" s="277" t="s">
        <v>8997</v>
      </c>
      <c r="E775" s="278">
        <v>41211</v>
      </c>
      <c r="F775" s="257">
        <f t="shared" si="29"/>
        <v>41242</v>
      </c>
      <c r="G775" s="279">
        <v>5771.3</v>
      </c>
      <c r="H775" s="277">
        <f>H774</f>
        <v>708</v>
      </c>
      <c r="I775" s="280" t="s">
        <v>456</v>
      </c>
      <c r="J775" s="277"/>
    </row>
    <row r="776" spans="1:10">
      <c r="A776" s="277">
        <v>3525</v>
      </c>
      <c r="B776" s="277" t="s">
        <v>2878</v>
      </c>
      <c r="C776" s="277">
        <v>3525</v>
      </c>
      <c r="D776" s="277" t="s">
        <v>9058</v>
      </c>
      <c r="E776" s="278">
        <v>41212</v>
      </c>
      <c r="F776" s="257">
        <f t="shared" si="29"/>
        <v>41243</v>
      </c>
      <c r="G776" s="279">
        <v>5771.3</v>
      </c>
      <c r="H776" s="277">
        <f>H775</f>
        <v>708</v>
      </c>
      <c r="I776" s="280" t="s">
        <v>456</v>
      </c>
      <c r="J776" s="277"/>
    </row>
    <row r="777" spans="1:10">
      <c r="A777" s="277">
        <v>4567</v>
      </c>
      <c r="B777" s="277" t="s">
        <v>8087</v>
      </c>
      <c r="C777" s="277">
        <v>4567</v>
      </c>
      <c r="D777" s="277" t="s">
        <v>9029</v>
      </c>
      <c r="E777" s="278">
        <v>41207</v>
      </c>
      <c r="F777" s="257">
        <f t="shared" si="29"/>
        <v>41238</v>
      </c>
      <c r="G777" s="279">
        <v>5771.3</v>
      </c>
      <c r="H777" s="277">
        <f>H776+1</f>
        <v>709</v>
      </c>
      <c r="I777" s="280" t="s">
        <v>456</v>
      </c>
      <c r="J777" s="277"/>
    </row>
    <row r="778" spans="1:10">
      <c r="A778" s="277">
        <v>4568</v>
      </c>
      <c r="B778" s="277" t="s">
        <v>8087</v>
      </c>
      <c r="C778" s="277">
        <v>4568</v>
      </c>
      <c r="D778" s="277" t="s">
        <v>8772</v>
      </c>
      <c r="E778" s="278">
        <v>41206</v>
      </c>
      <c r="F778" s="257">
        <f t="shared" si="29"/>
        <v>41237</v>
      </c>
      <c r="G778" s="279">
        <v>5771.3</v>
      </c>
      <c r="H778" s="277">
        <f>H777</f>
        <v>709</v>
      </c>
      <c r="I778" s="280" t="s">
        <v>456</v>
      </c>
      <c r="J778" s="277"/>
    </row>
    <row r="779" spans="1:10">
      <c r="A779" s="277">
        <v>4569</v>
      </c>
      <c r="B779" s="277" t="s">
        <v>8087</v>
      </c>
      <c r="C779" s="277">
        <v>4569</v>
      </c>
      <c r="D779" s="277" t="s">
        <v>8752</v>
      </c>
      <c r="E779" s="278">
        <v>41206</v>
      </c>
      <c r="F779" s="257">
        <f t="shared" si="29"/>
        <v>41237</v>
      </c>
      <c r="G779" s="279">
        <v>5771.3</v>
      </c>
      <c r="H779" s="277">
        <f>H778</f>
        <v>709</v>
      </c>
      <c r="I779" s="280" t="s">
        <v>456</v>
      </c>
      <c r="J779" s="277"/>
    </row>
    <row r="780" spans="1:10">
      <c r="A780" s="277">
        <v>4570</v>
      </c>
      <c r="B780" s="277" t="s">
        <v>8087</v>
      </c>
      <c r="C780" s="277">
        <v>4570</v>
      </c>
      <c r="D780" s="277" t="s">
        <v>9031</v>
      </c>
      <c r="E780" s="278">
        <v>41207</v>
      </c>
      <c r="F780" s="257">
        <f t="shared" si="29"/>
        <v>41238</v>
      </c>
      <c r="G780" s="279">
        <v>5771.3</v>
      </c>
      <c r="H780" s="277">
        <f>H779</f>
        <v>709</v>
      </c>
      <c r="I780" s="280" t="s">
        <v>456</v>
      </c>
      <c r="J780" s="277"/>
    </row>
    <row r="781" spans="1:10">
      <c r="A781" s="277">
        <v>4571</v>
      </c>
      <c r="B781" s="277" t="s">
        <v>8087</v>
      </c>
      <c r="C781" s="277">
        <v>4571</v>
      </c>
      <c r="D781" s="277" t="s">
        <v>8754</v>
      </c>
      <c r="E781" s="278">
        <v>41205</v>
      </c>
      <c r="F781" s="257">
        <f t="shared" si="29"/>
        <v>41236</v>
      </c>
      <c r="G781" s="279">
        <v>5771.3</v>
      </c>
      <c r="H781" s="277">
        <f>H780</f>
        <v>709</v>
      </c>
      <c r="I781" s="280" t="s">
        <v>456</v>
      </c>
      <c r="J781" s="277"/>
    </row>
    <row r="782" spans="1:10">
      <c r="A782" s="277">
        <v>3764</v>
      </c>
      <c r="B782" s="277" t="s">
        <v>3502</v>
      </c>
      <c r="C782" s="277">
        <v>3764</v>
      </c>
      <c r="D782" s="277" t="s">
        <v>8535</v>
      </c>
      <c r="E782" s="278">
        <v>41205</v>
      </c>
      <c r="F782" s="257">
        <f t="shared" si="29"/>
        <v>41236</v>
      </c>
      <c r="G782" s="279">
        <v>5771.3</v>
      </c>
      <c r="H782" s="277">
        <f>H781+1</f>
        <v>710</v>
      </c>
      <c r="I782" s="280" t="s">
        <v>456</v>
      </c>
      <c r="J782" s="277"/>
    </row>
    <row r="783" spans="1:10">
      <c r="A783" s="277">
        <v>3889</v>
      </c>
      <c r="B783" s="277" t="s">
        <v>166</v>
      </c>
      <c r="C783" s="277">
        <v>3889</v>
      </c>
      <c r="D783" s="277" t="s">
        <v>8388</v>
      </c>
      <c r="E783" s="278">
        <v>41191</v>
      </c>
      <c r="F783" s="257">
        <f t="shared" si="29"/>
        <v>41222</v>
      </c>
      <c r="G783" s="279">
        <v>5771.3</v>
      </c>
      <c r="H783" s="277">
        <f>H782+1</f>
        <v>711</v>
      </c>
      <c r="I783" s="280" t="s">
        <v>456</v>
      </c>
      <c r="J783" s="277"/>
    </row>
    <row r="784" spans="1:10">
      <c r="A784" s="277">
        <v>4246</v>
      </c>
      <c r="B784" s="277" t="s">
        <v>6644</v>
      </c>
      <c r="C784" s="277">
        <v>4246</v>
      </c>
      <c r="D784" s="277" t="s">
        <v>7719</v>
      </c>
      <c r="E784" s="278">
        <v>41183</v>
      </c>
      <c r="F784" s="257">
        <f t="shared" si="29"/>
        <v>41214</v>
      </c>
      <c r="G784" s="279">
        <v>5771.3</v>
      </c>
      <c r="H784" s="277">
        <f>H783+1</f>
        <v>712</v>
      </c>
      <c r="I784" s="280" t="s">
        <v>456</v>
      </c>
      <c r="J784" s="277"/>
    </row>
    <row r="785" spans="1:10">
      <c r="A785" s="277">
        <v>4455</v>
      </c>
      <c r="B785" s="277" t="s">
        <v>7561</v>
      </c>
      <c r="C785" s="277">
        <v>4455</v>
      </c>
      <c r="D785" s="277" t="s">
        <v>8552</v>
      </c>
      <c r="E785" s="278">
        <v>41205</v>
      </c>
      <c r="F785" s="257">
        <f t="shared" si="29"/>
        <v>41236</v>
      </c>
      <c r="G785" s="279">
        <v>5771.3</v>
      </c>
      <c r="H785" s="277">
        <f>H784+1</f>
        <v>713</v>
      </c>
      <c r="I785" s="280" t="s">
        <v>456</v>
      </c>
      <c r="J785" s="277"/>
    </row>
    <row r="786" spans="1:10">
      <c r="A786" s="277">
        <v>4456</v>
      </c>
      <c r="B786" s="277" t="s">
        <v>7561</v>
      </c>
      <c r="C786" s="277">
        <v>4456</v>
      </c>
      <c r="D786" s="277" t="s">
        <v>8615</v>
      </c>
      <c r="E786" s="278">
        <v>41198</v>
      </c>
      <c r="F786" s="257">
        <f t="shared" si="29"/>
        <v>41229</v>
      </c>
      <c r="G786" s="279">
        <v>5771.3</v>
      </c>
      <c r="H786" s="277">
        <f t="shared" ref="H786:H791" si="30">H785</f>
        <v>713</v>
      </c>
      <c r="I786" s="280" t="s">
        <v>456</v>
      </c>
      <c r="J786" s="277"/>
    </row>
    <row r="787" spans="1:10">
      <c r="A787" s="277">
        <v>4454</v>
      </c>
      <c r="B787" s="277" t="s">
        <v>7561</v>
      </c>
      <c r="C787" s="277">
        <v>4454</v>
      </c>
      <c r="D787" s="277" t="s">
        <v>8583</v>
      </c>
      <c r="E787" s="278">
        <v>41205</v>
      </c>
      <c r="F787" s="257">
        <f t="shared" si="29"/>
        <v>41236</v>
      </c>
      <c r="G787" s="279">
        <v>5771.3</v>
      </c>
      <c r="H787" s="277">
        <f t="shared" si="30"/>
        <v>713</v>
      </c>
      <c r="I787" s="280" t="s">
        <v>456</v>
      </c>
      <c r="J787" s="277"/>
    </row>
    <row r="788" spans="1:10">
      <c r="A788" s="277">
        <v>4453</v>
      </c>
      <c r="B788" s="277" t="s">
        <v>7561</v>
      </c>
      <c r="C788" s="277">
        <v>4453</v>
      </c>
      <c r="D788" s="277" t="s">
        <v>8553</v>
      </c>
      <c r="E788" s="278">
        <v>41205</v>
      </c>
      <c r="F788" s="257">
        <f t="shared" si="29"/>
        <v>41236</v>
      </c>
      <c r="G788" s="279">
        <v>5771.3</v>
      </c>
      <c r="H788" s="277">
        <f t="shared" si="30"/>
        <v>713</v>
      </c>
      <c r="I788" s="280" t="s">
        <v>456</v>
      </c>
      <c r="J788" s="277"/>
    </row>
    <row r="789" spans="1:10">
      <c r="A789" s="277">
        <v>4452</v>
      </c>
      <c r="B789" s="277" t="s">
        <v>7561</v>
      </c>
      <c r="C789" s="277">
        <v>4452</v>
      </c>
      <c r="D789" s="277" t="s">
        <v>8554</v>
      </c>
      <c r="E789" s="278">
        <v>41198</v>
      </c>
      <c r="F789" s="257">
        <f t="shared" si="29"/>
        <v>41229</v>
      </c>
      <c r="G789" s="279">
        <v>5771.3</v>
      </c>
      <c r="H789" s="277">
        <f t="shared" si="30"/>
        <v>713</v>
      </c>
      <c r="I789" s="280" t="s">
        <v>456</v>
      </c>
      <c r="J789" s="277"/>
    </row>
    <row r="790" spans="1:10">
      <c r="A790" s="277">
        <v>4451</v>
      </c>
      <c r="B790" s="277" t="s">
        <v>7561</v>
      </c>
      <c r="C790" s="277">
        <v>4451</v>
      </c>
      <c r="D790" s="277" t="s">
        <v>8555</v>
      </c>
      <c r="E790" s="278">
        <v>41193</v>
      </c>
      <c r="F790" s="257">
        <f t="shared" si="29"/>
        <v>41224</v>
      </c>
      <c r="G790" s="279">
        <v>5771.3</v>
      </c>
      <c r="H790" s="277">
        <f t="shared" si="30"/>
        <v>713</v>
      </c>
      <c r="I790" s="280" t="s">
        <v>456</v>
      </c>
      <c r="J790" s="277"/>
    </row>
    <row r="791" spans="1:10">
      <c r="A791" s="277">
        <v>4450</v>
      </c>
      <c r="B791" s="277" t="s">
        <v>7561</v>
      </c>
      <c r="C791" s="277">
        <v>4450</v>
      </c>
      <c r="D791" s="277" t="s">
        <v>8618</v>
      </c>
      <c r="E791" s="278">
        <v>41198</v>
      </c>
      <c r="F791" s="257">
        <f t="shared" si="29"/>
        <v>41229</v>
      </c>
      <c r="G791" s="279">
        <v>5771.3</v>
      </c>
      <c r="H791" s="277">
        <f t="shared" si="30"/>
        <v>713</v>
      </c>
      <c r="I791" s="280" t="s">
        <v>456</v>
      </c>
      <c r="J791" s="277"/>
    </row>
    <row r="792" spans="1:10">
      <c r="A792" s="277">
        <v>3882</v>
      </c>
      <c r="B792" s="277" t="s">
        <v>4831</v>
      </c>
      <c r="C792" s="277">
        <v>3882</v>
      </c>
      <c r="D792" s="277" t="s">
        <v>8257</v>
      </c>
      <c r="E792" s="278">
        <v>41187</v>
      </c>
      <c r="F792" s="257">
        <f t="shared" si="29"/>
        <v>41218</v>
      </c>
      <c r="G792" s="279">
        <v>5771.3</v>
      </c>
      <c r="H792" s="277">
        <f>H791+1</f>
        <v>714</v>
      </c>
      <c r="I792" s="280" t="s">
        <v>456</v>
      </c>
      <c r="J792" s="277"/>
    </row>
    <row r="793" spans="1:10">
      <c r="A793" s="277">
        <v>4215</v>
      </c>
      <c r="B793" s="277" t="s">
        <v>4831</v>
      </c>
      <c r="C793" s="277">
        <v>4215</v>
      </c>
      <c r="D793" s="277" t="s">
        <v>8287</v>
      </c>
      <c r="E793" s="278">
        <v>41186</v>
      </c>
      <c r="F793" s="257">
        <f t="shared" si="29"/>
        <v>41217</v>
      </c>
      <c r="G793" s="279">
        <v>5771.3</v>
      </c>
      <c r="H793" s="277">
        <f>H792</f>
        <v>714</v>
      </c>
      <c r="I793" s="280" t="s">
        <v>456</v>
      </c>
      <c r="J793" s="277"/>
    </row>
    <row r="794" spans="1:10">
      <c r="A794" s="277">
        <v>4217</v>
      </c>
      <c r="B794" s="277" t="s">
        <v>4831</v>
      </c>
      <c r="C794" s="277">
        <v>4217</v>
      </c>
      <c r="D794" s="277" t="s">
        <v>11296</v>
      </c>
      <c r="E794" s="278">
        <v>41187</v>
      </c>
      <c r="F794" s="257">
        <f t="shared" si="29"/>
        <v>41218</v>
      </c>
      <c r="G794" s="279">
        <v>5771.3</v>
      </c>
      <c r="H794" s="277">
        <f>H793</f>
        <v>714</v>
      </c>
      <c r="I794" s="280" t="s">
        <v>456</v>
      </c>
      <c r="J794" s="277"/>
    </row>
    <row r="795" spans="1:10">
      <c r="A795" s="277">
        <v>4216</v>
      </c>
      <c r="B795" s="277" t="s">
        <v>4831</v>
      </c>
      <c r="C795" s="277">
        <v>4216</v>
      </c>
      <c r="D795" s="277" t="s">
        <v>8289</v>
      </c>
      <c r="E795" s="278">
        <v>41186</v>
      </c>
      <c r="F795" s="257">
        <f t="shared" si="29"/>
        <v>41217</v>
      </c>
      <c r="G795" s="279">
        <v>5771.3</v>
      </c>
      <c r="H795" s="277">
        <f>H794</f>
        <v>714</v>
      </c>
      <c r="I795" s="280" t="s">
        <v>456</v>
      </c>
      <c r="J795" s="277"/>
    </row>
    <row r="796" spans="1:10">
      <c r="A796" s="277">
        <v>4213</v>
      </c>
      <c r="B796" s="277" t="s">
        <v>4831</v>
      </c>
      <c r="C796" s="277">
        <v>4213</v>
      </c>
      <c r="D796" s="277" t="s">
        <v>8291</v>
      </c>
      <c r="E796" s="278">
        <v>41187</v>
      </c>
      <c r="F796" s="257">
        <f t="shared" si="29"/>
        <v>41218</v>
      </c>
      <c r="G796" s="279">
        <v>5771.3</v>
      </c>
      <c r="H796" s="277">
        <f>H795</f>
        <v>714</v>
      </c>
      <c r="I796" s="280" t="s">
        <v>456</v>
      </c>
      <c r="J796" s="277"/>
    </row>
    <row r="797" spans="1:10">
      <c r="A797" s="277">
        <v>4396</v>
      </c>
      <c r="B797" s="277" t="s">
        <v>1947</v>
      </c>
      <c r="C797" s="277">
        <v>4396</v>
      </c>
      <c r="D797" s="277" t="s">
        <v>8700</v>
      </c>
      <c r="E797" s="278">
        <v>41200</v>
      </c>
      <c r="F797" s="257">
        <f t="shared" si="29"/>
        <v>41231</v>
      </c>
      <c r="G797" s="279">
        <v>5771.3</v>
      </c>
      <c r="H797" s="277">
        <f>H796+1</f>
        <v>715</v>
      </c>
      <c r="I797" s="280" t="s">
        <v>456</v>
      </c>
      <c r="J797" s="277"/>
    </row>
    <row r="798" spans="1:10">
      <c r="A798" s="277">
        <v>4393</v>
      </c>
      <c r="B798" s="277" t="s">
        <v>1947</v>
      </c>
      <c r="C798" s="277">
        <v>4393</v>
      </c>
      <c r="D798" s="277" t="s">
        <v>8550</v>
      </c>
      <c r="E798" s="278">
        <v>41205</v>
      </c>
      <c r="F798" s="257">
        <f t="shared" si="29"/>
        <v>41236</v>
      </c>
      <c r="G798" s="279">
        <v>5771.3</v>
      </c>
      <c r="H798" s="277">
        <f>H797</f>
        <v>715</v>
      </c>
      <c r="I798" s="280" t="s">
        <v>456</v>
      </c>
      <c r="J798" s="277"/>
    </row>
    <row r="799" spans="1:10">
      <c r="A799" s="277">
        <v>4392</v>
      </c>
      <c r="B799" s="277" t="s">
        <v>1947</v>
      </c>
      <c r="C799" s="277">
        <v>4392</v>
      </c>
      <c r="D799" s="277" t="s">
        <v>8551</v>
      </c>
      <c r="E799" s="278">
        <v>41200</v>
      </c>
      <c r="F799" s="257">
        <f t="shared" si="29"/>
        <v>41231</v>
      </c>
      <c r="G799" s="279">
        <v>5771.3</v>
      </c>
      <c r="H799" s="277">
        <f>H798</f>
        <v>715</v>
      </c>
      <c r="I799" s="280" t="s">
        <v>456</v>
      </c>
      <c r="J799" s="277"/>
    </row>
    <row r="800" spans="1:10">
      <c r="A800" s="277">
        <v>4126</v>
      </c>
      <c r="B800" s="277" t="s">
        <v>4829</v>
      </c>
      <c r="C800" s="277">
        <v>4126</v>
      </c>
      <c r="D800" s="277" t="s">
        <v>8262</v>
      </c>
      <c r="E800" s="278">
        <v>41186</v>
      </c>
      <c r="F800" s="257">
        <f t="shared" si="29"/>
        <v>41217</v>
      </c>
      <c r="G800" s="279">
        <v>5771.3</v>
      </c>
      <c r="H800" s="277">
        <f>H799+1</f>
        <v>716</v>
      </c>
      <c r="I800" s="280" t="s">
        <v>456</v>
      </c>
      <c r="J800" s="277"/>
    </row>
    <row r="801" spans="1:10">
      <c r="A801" s="277">
        <v>4121</v>
      </c>
      <c r="B801" s="277" t="s">
        <v>4829</v>
      </c>
      <c r="C801" s="277">
        <v>4121</v>
      </c>
      <c r="D801" s="277" t="s">
        <v>8263</v>
      </c>
      <c r="E801" s="278">
        <v>41185</v>
      </c>
      <c r="F801" s="257">
        <f t="shared" si="29"/>
        <v>41216</v>
      </c>
      <c r="G801" s="279">
        <v>5771.3</v>
      </c>
      <c r="H801" s="277">
        <f>H800</f>
        <v>716</v>
      </c>
      <c r="I801" s="280" t="s">
        <v>456</v>
      </c>
      <c r="J801" s="277"/>
    </row>
    <row r="802" spans="1:10">
      <c r="A802" s="277">
        <v>4120</v>
      </c>
      <c r="B802" s="277" t="s">
        <v>4829</v>
      </c>
      <c r="C802" s="277">
        <v>4120</v>
      </c>
      <c r="D802" s="277" t="s">
        <v>8265</v>
      </c>
      <c r="E802" s="278">
        <v>41185</v>
      </c>
      <c r="F802" s="257">
        <f t="shared" si="29"/>
        <v>41216</v>
      </c>
      <c r="G802" s="279">
        <v>5771.3</v>
      </c>
      <c r="H802" s="277">
        <f>H801</f>
        <v>716</v>
      </c>
      <c r="I802" s="280" t="s">
        <v>456</v>
      </c>
      <c r="J802" s="277"/>
    </row>
    <row r="803" spans="1:10">
      <c r="A803" s="277" t="s">
        <v>2062</v>
      </c>
      <c r="B803" s="277" t="s">
        <v>2075</v>
      </c>
      <c r="C803" s="277">
        <v>945</v>
      </c>
      <c r="D803" s="277" t="s">
        <v>8682</v>
      </c>
      <c r="E803" s="278">
        <v>41200</v>
      </c>
      <c r="F803" s="257">
        <f t="shared" si="29"/>
        <v>41231</v>
      </c>
      <c r="G803" s="279">
        <v>5771.3</v>
      </c>
      <c r="H803" s="277">
        <f>H802+1</f>
        <v>717</v>
      </c>
      <c r="I803" s="280" t="s">
        <v>456</v>
      </c>
      <c r="J803" s="277"/>
    </row>
    <row r="804" spans="1:10">
      <c r="A804" s="277">
        <v>3969</v>
      </c>
      <c r="B804" s="277" t="s">
        <v>170</v>
      </c>
      <c r="C804" s="277">
        <v>3969</v>
      </c>
      <c r="D804" s="277" t="s">
        <v>8538</v>
      </c>
      <c r="E804" s="278">
        <v>41197</v>
      </c>
      <c r="F804" s="257">
        <f t="shared" si="29"/>
        <v>41228</v>
      </c>
      <c r="G804" s="279">
        <v>5771.3</v>
      </c>
      <c r="H804" s="277">
        <f>H803+1</f>
        <v>718</v>
      </c>
      <c r="I804" s="280" t="s">
        <v>456</v>
      </c>
      <c r="J804" s="277"/>
    </row>
    <row r="805" spans="1:10">
      <c r="A805" s="277">
        <v>5155</v>
      </c>
      <c r="B805" s="277" t="s">
        <v>8119</v>
      </c>
      <c r="C805" s="277">
        <v>5155</v>
      </c>
      <c r="D805" s="277" t="s">
        <v>8774</v>
      </c>
      <c r="E805" s="278">
        <v>41208</v>
      </c>
      <c r="F805" s="257">
        <f t="shared" si="29"/>
        <v>41239</v>
      </c>
      <c r="G805" s="279">
        <v>5771.3</v>
      </c>
      <c r="H805" s="277">
        <f>H804+1</f>
        <v>719</v>
      </c>
      <c r="I805" s="280" t="s">
        <v>623</v>
      </c>
      <c r="J805" s="277"/>
    </row>
    <row r="806" spans="1:10">
      <c r="A806" s="277">
        <v>5156</v>
      </c>
      <c r="B806" s="277" t="s">
        <v>8119</v>
      </c>
      <c r="C806" s="277">
        <v>5156</v>
      </c>
      <c r="D806" s="277" t="s">
        <v>9034</v>
      </c>
      <c r="E806" s="278">
        <v>41208</v>
      </c>
      <c r="F806" s="257">
        <f t="shared" si="29"/>
        <v>41239</v>
      </c>
      <c r="G806" s="279">
        <v>5771.3</v>
      </c>
      <c r="H806" s="277">
        <f>H805</f>
        <v>719</v>
      </c>
      <c r="I806" s="280" t="s">
        <v>623</v>
      </c>
      <c r="J806" s="277"/>
    </row>
    <row r="807" spans="1:10">
      <c r="A807" s="277">
        <v>3885</v>
      </c>
      <c r="B807" s="277" t="s">
        <v>1744</v>
      </c>
      <c r="C807" s="277">
        <v>3885</v>
      </c>
      <c r="D807" s="277" t="s">
        <v>7947</v>
      </c>
      <c r="E807" s="278">
        <v>41187</v>
      </c>
      <c r="F807" s="257">
        <f t="shared" si="29"/>
        <v>41218</v>
      </c>
      <c r="G807" s="279">
        <v>5771.3</v>
      </c>
      <c r="H807" s="277">
        <f>H806+1</f>
        <v>720</v>
      </c>
      <c r="I807" s="280" t="s">
        <v>456</v>
      </c>
      <c r="J807" s="277"/>
    </row>
    <row r="808" spans="1:10">
      <c r="A808" s="277">
        <v>4231</v>
      </c>
      <c r="B808" s="277" t="s">
        <v>1744</v>
      </c>
      <c r="C808" s="277">
        <v>4231</v>
      </c>
      <c r="D808" s="277" t="s">
        <v>7970</v>
      </c>
      <c r="E808" s="278">
        <v>41183</v>
      </c>
      <c r="F808" s="257">
        <f t="shared" si="29"/>
        <v>41214</v>
      </c>
      <c r="G808" s="279">
        <v>5771.3</v>
      </c>
      <c r="H808" s="277">
        <f>H807</f>
        <v>720</v>
      </c>
      <c r="I808" s="280" t="s">
        <v>456</v>
      </c>
      <c r="J808" s="277"/>
    </row>
    <row r="809" spans="1:10">
      <c r="A809" s="277">
        <v>4322</v>
      </c>
      <c r="B809" s="277" t="s">
        <v>7078</v>
      </c>
      <c r="C809" s="277">
        <v>4322</v>
      </c>
      <c r="D809" s="277" t="s">
        <v>9074</v>
      </c>
      <c r="E809" s="278">
        <v>41212</v>
      </c>
      <c r="F809" s="257">
        <f t="shared" si="29"/>
        <v>41243</v>
      </c>
      <c r="G809" s="279">
        <v>5771.3</v>
      </c>
      <c r="H809" s="277">
        <f>H808+1</f>
        <v>721</v>
      </c>
      <c r="I809" s="280" t="s">
        <v>456</v>
      </c>
      <c r="J809" s="277"/>
    </row>
    <row r="810" spans="1:10">
      <c r="A810" s="277">
        <v>4329</v>
      </c>
      <c r="B810" s="277" t="s">
        <v>7078</v>
      </c>
      <c r="C810" s="277">
        <v>4329</v>
      </c>
      <c r="D810" s="277" t="s">
        <v>9076</v>
      </c>
      <c r="E810" s="278">
        <v>41212</v>
      </c>
      <c r="F810" s="257">
        <f t="shared" si="29"/>
        <v>41243</v>
      </c>
      <c r="G810" s="279">
        <v>5771.3</v>
      </c>
      <c r="H810" s="277">
        <f>H809</f>
        <v>721</v>
      </c>
      <c r="I810" s="280" t="s">
        <v>456</v>
      </c>
      <c r="J810" s="277"/>
    </row>
    <row r="811" spans="1:10">
      <c r="A811" s="277">
        <v>4328</v>
      </c>
      <c r="B811" s="277" t="s">
        <v>7078</v>
      </c>
      <c r="C811" s="277">
        <v>4328</v>
      </c>
      <c r="D811" s="277" t="s">
        <v>9078</v>
      </c>
      <c r="E811" s="278">
        <v>41211</v>
      </c>
      <c r="F811" s="257">
        <f t="shared" si="29"/>
        <v>41242</v>
      </c>
      <c r="G811" s="279">
        <v>5771.3</v>
      </c>
      <c r="H811" s="277">
        <f>H810</f>
        <v>721</v>
      </c>
      <c r="I811" s="280" t="s">
        <v>456</v>
      </c>
      <c r="J811" s="277"/>
    </row>
    <row r="812" spans="1:10">
      <c r="A812" s="277">
        <v>4335</v>
      </c>
      <c r="B812" s="277" t="s">
        <v>1958</v>
      </c>
      <c r="C812" s="277">
        <v>4335</v>
      </c>
      <c r="D812" s="277" t="s">
        <v>8770</v>
      </c>
      <c r="E812" s="278">
        <v>41208</v>
      </c>
      <c r="F812" s="257">
        <f t="shared" si="29"/>
        <v>41239</v>
      </c>
      <c r="G812" s="279">
        <v>5771.3</v>
      </c>
      <c r="H812" s="277">
        <f>H811+1</f>
        <v>722</v>
      </c>
      <c r="I812" s="280" t="s">
        <v>456</v>
      </c>
      <c r="J812" s="277"/>
    </row>
    <row r="813" spans="1:10">
      <c r="A813" s="277">
        <v>4334</v>
      </c>
      <c r="B813" s="277" t="s">
        <v>1958</v>
      </c>
      <c r="C813" s="277">
        <v>4334</v>
      </c>
      <c r="D813" s="277" t="s">
        <v>8693</v>
      </c>
      <c r="E813" s="278">
        <v>41201</v>
      </c>
      <c r="F813" s="257">
        <f t="shared" si="29"/>
        <v>41232</v>
      </c>
      <c r="G813" s="279">
        <v>5771.3</v>
      </c>
      <c r="H813" s="277">
        <f>H812</f>
        <v>722</v>
      </c>
      <c r="I813" s="280" t="s">
        <v>456</v>
      </c>
      <c r="J813" s="277"/>
    </row>
    <row r="814" spans="1:10">
      <c r="A814" s="277">
        <v>4333</v>
      </c>
      <c r="B814" s="277" t="s">
        <v>1958</v>
      </c>
      <c r="C814" s="277">
        <v>4333</v>
      </c>
      <c r="D814" s="277" t="s">
        <v>8695</v>
      </c>
      <c r="E814" s="278">
        <v>41200</v>
      </c>
      <c r="F814" s="257">
        <f t="shared" si="29"/>
        <v>41231</v>
      </c>
      <c r="G814" s="279">
        <v>5771.3</v>
      </c>
      <c r="H814" s="277">
        <f>H813</f>
        <v>722</v>
      </c>
      <c r="I814" s="280" t="s">
        <v>456</v>
      </c>
      <c r="J814" s="277"/>
    </row>
    <row r="815" spans="1:10">
      <c r="A815" s="277">
        <v>4332</v>
      </c>
      <c r="B815" s="277" t="s">
        <v>1958</v>
      </c>
      <c r="C815" s="277">
        <v>4332</v>
      </c>
      <c r="D815" s="277" t="s">
        <v>8546</v>
      </c>
      <c r="E815" s="278">
        <v>41193</v>
      </c>
      <c r="F815" s="257">
        <f t="shared" si="29"/>
        <v>41224</v>
      </c>
      <c r="G815" s="279">
        <v>5771.3</v>
      </c>
      <c r="H815" s="277">
        <f>H814</f>
        <v>722</v>
      </c>
      <c r="I815" s="280" t="s">
        <v>456</v>
      </c>
      <c r="J815" s="277"/>
    </row>
    <row r="816" spans="1:10">
      <c r="A816" s="277">
        <v>4168</v>
      </c>
      <c r="B816" s="277" t="s">
        <v>4826</v>
      </c>
      <c r="C816" s="277">
        <v>4168</v>
      </c>
      <c r="D816" s="277" t="s">
        <v>8270</v>
      </c>
      <c r="E816" s="278">
        <v>41198</v>
      </c>
      <c r="F816" s="257">
        <f t="shared" si="29"/>
        <v>41229</v>
      </c>
      <c r="G816" s="279">
        <v>5771.3</v>
      </c>
      <c r="H816" s="277">
        <f>H815+1</f>
        <v>723</v>
      </c>
      <c r="I816" s="280" t="s">
        <v>623</v>
      </c>
      <c r="J816" s="277"/>
    </row>
    <row r="817" spans="1:10">
      <c r="A817" s="277">
        <v>4171</v>
      </c>
      <c r="B817" s="277" t="s">
        <v>4826</v>
      </c>
      <c r="C817" s="277">
        <v>4171</v>
      </c>
      <c r="D817" s="277" t="s">
        <v>7964</v>
      </c>
      <c r="E817" s="278">
        <v>41197</v>
      </c>
      <c r="F817" s="257">
        <f t="shared" si="29"/>
        <v>41228</v>
      </c>
      <c r="G817" s="279">
        <v>5771.3</v>
      </c>
      <c r="H817" s="277">
        <f t="shared" ref="H817:H823" si="31">H816</f>
        <v>723</v>
      </c>
      <c r="I817" s="280" t="s">
        <v>623</v>
      </c>
      <c r="J817" s="277"/>
    </row>
    <row r="818" spans="1:10">
      <c r="A818" s="277">
        <v>4172</v>
      </c>
      <c r="B818" s="277" t="s">
        <v>4826</v>
      </c>
      <c r="C818" s="277">
        <v>4172</v>
      </c>
      <c r="D818" s="277" t="s">
        <v>8272</v>
      </c>
      <c r="E818" s="278">
        <v>41186</v>
      </c>
      <c r="F818" s="257">
        <f t="shared" si="29"/>
        <v>41217</v>
      </c>
      <c r="G818" s="279">
        <v>5771.3</v>
      </c>
      <c r="H818" s="277">
        <f t="shared" si="31"/>
        <v>723</v>
      </c>
      <c r="I818" s="280" t="s">
        <v>623</v>
      </c>
      <c r="J818" s="277"/>
    </row>
    <row r="819" spans="1:10">
      <c r="A819" s="277">
        <v>4173</v>
      </c>
      <c r="B819" s="277" t="s">
        <v>4826</v>
      </c>
      <c r="C819" s="277">
        <v>4173</v>
      </c>
      <c r="D819" s="277" t="s">
        <v>8274</v>
      </c>
      <c r="E819" s="278">
        <v>41184</v>
      </c>
      <c r="F819" s="257">
        <f t="shared" si="29"/>
        <v>41215</v>
      </c>
      <c r="G819" s="279">
        <v>5771.3</v>
      </c>
      <c r="H819" s="277">
        <f t="shared" si="31"/>
        <v>723</v>
      </c>
      <c r="I819" s="280" t="s">
        <v>623</v>
      </c>
      <c r="J819" s="277"/>
    </row>
    <row r="820" spans="1:10">
      <c r="A820" s="277">
        <v>4174</v>
      </c>
      <c r="B820" s="277" t="s">
        <v>4826</v>
      </c>
      <c r="C820" s="277">
        <v>4174</v>
      </c>
      <c r="D820" s="277" t="s">
        <v>8276</v>
      </c>
      <c r="E820" s="278">
        <v>41187</v>
      </c>
      <c r="F820" s="257">
        <f t="shared" si="29"/>
        <v>41218</v>
      </c>
      <c r="G820" s="279">
        <v>5771.3</v>
      </c>
      <c r="H820" s="277">
        <f t="shared" si="31"/>
        <v>723</v>
      </c>
      <c r="I820" s="280" t="s">
        <v>623</v>
      </c>
      <c r="J820" s="277"/>
    </row>
    <row r="821" spans="1:10">
      <c r="A821" s="277">
        <v>4169</v>
      </c>
      <c r="B821" s="277" t="s">
        <v>4826</v>
      </c>
      <c r="C821" s="277">
        <v>4169</v>
      </c>
      <c r="D821" s="277" t="s">
        <v>8277</v>
      </c>
      <c r="E821" s="278">
        <v>41193</v>
      </c>
      <c r="F821" s="257">
        <f t="shared" si="29"/>
        <v>41224</v>
      </c>
      <c r="G821" s="279">
        <v>5771.3</v>
      </c>
      <c r="H821" s="277">
        <f t="shared" si="31"/>
        <v>723</v>
      </c>
      <c r="I821" s="280" t="s">
        <v>623</v>
      </c>
      <c r="J821" s="277"/>
    </row>
    <row r="822" spans="1:10">
      <c r="A822" s="277">
        <v>4175</v>
      </c>
      <c r="B822" s="277" t="s">
        <v>4826</v>
      </c>
      <c r="C822" s="277">
        <v>4175</v>
      </c>
      <c r="D822" s="277" t="s">
        <v>8284</v>
      </c>
      <c r="E822" s="278">
        <v>41187</v>
      </c>
      <c r="F822" s="257">
        <f t="shared" si="29"/>
        <v>41218</v>
      </c>
      <c r="G822" s="279">
        <v>5771.3</v>
      </c>
      <c r="H822" s="277">
        <f t="shared" si="31"/>
        <v>723</v>
      </c>
      <c r="I822" s="280" t="s">
        <v>623</v>
      </c>
      <c r="J822" s="277"/>
    </row>
    <row r="823" spans="1:10">
      <c r="A823" s="277">
        <v>4177</v>
      </c>
      <c r="B823" s="277" t="s">
        <v>4826</v>
      </c>
      <c r="C823" s="277">
        <v>4177</v>
      </c>
      <c r="D823" s="277" t="s">
        <v>8285</v>
      </c>
      <c r="E823" s="278">
        <v>41186</v>
      </c>
      <c r="F823" s="257">
        <f t="shared" si="29"/>
        <v>41217</v>
      </c>
      <c r="G823" s="279">
        <v>5771.3</v>
      </c>
      <c r="H823" s="277">
        <f t="shared" si="31"/>
        <v>723</v>
      </c>
      <c r="I823" s="280" t="s">
        <v>623</v>
      </c>
      <c r="J823" s="277"/>
    </row>
    <row r="824" spans="1:10">
      <c r="A824" s="277">
        <v>4359</v>
      </c>
      <c r="B824" s="277" t="s">
        <v>7083</v>
      </c>
      <c r="C824" s="277">
        <v>4359</v>
      </c>
      <c r="D824" s="277" t="s">
        <v>8743</v>
      </c>
      <c r="E824" s="278">
        <v>41205</v>
      </c>
      <c r="F824" s="257">
        <f t="shared" si="29"/>
        <v>41236</v>
      </c>
      <c r="G824" s="279">
        <v>5771.3</v>
      </c>
      <c r="H824" s="277">
        <f>H823+1</f>
        <v>724</v>
      </c>
      <c r="I824" s="280" t="s">
        <v>456</v>
      </c>
      <c r="J824" s="277"/>
    </row>
    <row r="825" spans="1:10">
      <c r="A825" s="277" t="s">
        <v>846</v>
      </c>
      <c r="B825" s="277" t="s">
        <v>847</v>
      </c>
      <c r="C825" s="277">
        <v>829</v>
      </c>
      <c r="D825" s="277" t="s">
        <v>5223</v>
      </c>
      <c r="E825" s="278">
        <v>41190</v>
      </c>
      <c r="F825" s="257">
        <f t="shared" si="29"/>
        <v>41221</v>
      </c>
      <c r="G825" s="279">
        <v>5771.3</v>
      </c>
      <c r="H825" s="277">
        <f>H824+1</f>
        <v>725</v>
      </c>
      <c r="I825" s="280" t="s">
        <v>456</v>
      </c>
      <c r="J825" s="277"/>
    </row>
    <row r="826" spans="1:10">
      <c r="A826" s="277">
        <v>4238</v>
      </c>
      <c r="B826" s="277" t="s">
        <v>3325</v>
      </c>
      <c r="C826" s="277">
        <v>4238</v>
      </c>
      <c r="D826" s="277" t="s">
        <v>9063</v>
      </c>
      <c r="E826" s="278">
        <v>41211</v>
      </c>
      <c r="F826" s="257">
        <f t="shared" si="29"/>
        <v>41242</v>
      </c>
      <c r="G826" s="279">
        <v>5771.3</v>
      </c>
      <c r="H826" s="277">
        <f>H825+1</f>
        <v>726</v>
      </c>
      <c r="I826" s="280" t="s">
        <v>623</v>
      </c>
      <c r="J826" s="277"/>
    </row>
    <row r="827" spans="1:10">
      <c r="A827" s="277">
        <v>4240</v>
      </c>
      <c r="B827" s="277" t="s">
        <v>3325</v>
      </c>
      <c r="C827" s="277">
        <v>4240</v>
      </c>
      <c r="D827" s="277" t="s">
        <v>9065</v>
      </c>
      <c r="E827" s="278">
        <v>41212</v>
      </c>
      <c r="F827" s="257">
        <f t="shared" si="29"/>
        <v>41243</v>
      </c>
      <c r="G827" s="279">
        <v>5771.3</v>
      </c>
      <c r="H827" s="277">
        <f>H826</f>
        <v>726</v>
      </c>
      <c r="I827" s="280" t="s">
        <v>623</v>
      </c>
      <c r="J827" s="277"/>
    </row>
    <row r="828" spans="1:10">
      <c r="A828" s="277">
        <v>4642</v>
      </c>
      <c r="B828" s="277" t="s">
        <v>8889</v>
      </c>
      <c r="C828" s="277">
        <v>4642</v>
      </c>
      <c r="D828" s="277" t="s">
        <v>9050</v>
      </c>
      <c r="E828" s="278">
        <v>41208</v>
      </c>
      <c r="F828" s="257">
        <f t="shared" si="29"/>
        <v>41239</v>
      </c>
      <c r="G828" s="279">
        <v>5771.3</v>
      </c>
      <c r="H828" s="277">
        <f>H827+1</f>
        <v>727</v>
      </c>
      <c r="I828" s="280" t="s">
        <v>456</v>
      </c>
      <c r="J828" s="277"/>
    </row>
    <row r="829" spans="1:10">
      <c r="A829" s="277">
        <v>3690</v>
      </c>
      <c r="B829" s="277" t="s">
        <v>172</v>
      </c>
      <c r="C829" s="277">
        <v>3690</v>
      </c>
      <c r="D829" s="277" t="s">
        <v>8765</v>
      </c>
      <c r="E829" s="278">
        <v>41207</v>
      </c>
      <c r="F829" s="257">
        <f t="shared" si="29"/>
        <v>41238</v>
      </c>
      <c r="G829" s="279">
        <v>5771.3</v>
      </c>
      <c r="H829" s="277">
        <f>H828+1</f>
        <v>728</v>
      </c>
      <c r="I829" s="280" t="s">
        <v>456</v>
      </c>
      <c r="J829" s="277"/>
    </row>
    <row r="830" spans="1:10">
      <c r="A830" s="277">
        <v>3681</v>
      </c>
      <c r="B830" s="277" t="s">
        <v>172</v>
      </c>
      <c r="C830" s="277">
        <v>3681</v>
      </c>
      <c r="D830" s="277" t="s">
        <v>9061</v>
      </c>
      <c r="E830" s="278">
        <v>41211</v>
      </c>
      <c r="F830" s="257">
        <f t="shared" si="29"/>
        <v>41242</v>
      </c>
      <c r="G830" s="279">
        <v>5771.3</v>
      </c>
      <c r="H830" s="277">
        <f t="shared" ref="H830:H835" si="32">H829</f>
        <v>728</v>
      </c>
      <c r="I830" s="280" t="s">
        <v>456</v>
      </c>
      <c r="J830" s="277"/>
    </row>
    <row r="831" spans="1:10">
      <c r="A831" s="277">
        <v>3695</v>
      </c>
      <c r="B831" s="277" t="s">
        <v>172</v>
      </c>
      <c r="C831" s="277">
        <v>3695</v>
      </c>
      <c r="D831" s="277" t="s">
        <v>9045</v>
      </c>
      <c r="E831" s="278">
        <v>41211</v>
      </c>
      <c r="F831" s="257">
        <f t="shared" si="29"/>
        <v>41242</v>
      </c>
      <c r="G831" s="279">
        <v>5771.3</v>
      </c>
      <c r="H831" s="277">
        <f t="shared" si="32"/>
        <v>728</v>
      </c>
      <c r="I831" s="280" t="s">
        <v>456</v>
      </c>
      <c r="J831" s="277"/>
    </row>
    <row r="832" spans="1:10">
      <c r="A832" s="277">
        <v>3697</v>
      </c>
      <c r="B832" s="277" t="s">
        <v>172</v>
      </c>
      <c r="C832" s="277">
        <v>3697</v>
      </c>
      <c r="D832" s="277" t="s">
        <v>8710</v>
      </c>
      <c r="E832" s="278">
        <v>41205</v>
      </c>
      <c r="F832" s="257">
        <f t="shared" si="29"/>
        <v>41236</v>
      </c>
      <c r="G832" s="279">
        <v>5771.3</v>
      </c>
      <c r="H832" s="277">
        <f t="shared" si="32"/>
        <v>728</v>
      </c>
      <c r="I832" s="280" t="s">
        <v>456</v>
      </c>
      <c r="J832" s="277"/>
    </row>
    <row r="833" spans="1:10">
      <c r="A833" s="277">
        <v>3676</v>
      </c>
      <c r="B833" s="277" t="s">
        <v>172</v>
      </c>
      <c r="C833" s="277">
        <v>3676</v>
      </c>
      <c r="D833" s="277" t="s">
        <v>8733</v>
      </c>
      <c r="E833" s="278">
        <v>41206</v>
      </c>
      <c r="F833" s="257">
        <f t="shared" si="29"/>
        <v>41237</v>
      </c>
      <c r="G833" s="279">
        <v>5771.3</v>
      </c>
      <c r="H833" s="277">
        <f t="shared" si="32"/>
        <v>728</v>
      </c>
      <c r="I833" s="280" t="s">
        <v>456</v>
      </c>
      <c r="J833" s="277"/>
    </row>
    <row r="834" spans="1:10">
      <c r="A834" s="277">
        <v>3684</v>
      </c>
      <c r="B834" s="277" t="s">
        <v>172</v>
      </c>
      <c r="C834" s="277">
        <v>3684</v>
      </c>
      <c r="D834" s="277" t="s">
        <v>8999</v>
      </c>
      <c r="E834" s="278">
        <v>41208</v>
      </c>
      <c r="F834" s="257">
        <f t="shared" si="29"/>
        <v>41239</v>
      </c>
      <c r="G834" s="279">
        <v>5771.3</v>
      </c>
      <c r="H834" s="277">
        <f t="shared" si="32"/>
        <v>728</v>
      </c>
      <c r="I834" s="280" t="s">
        <v>456</v>
      </c>
      <c r="J834" s="277"/>
    </row>
    <row r="835" spans="1:10">
      <c r="A835" s="277">
        <v>3683</v>
      </c>
      <c r="B835" s="277" t="s">
        <v>172</v>
      </c>
      <c r="C835" s="277">
        <v>3683</v>
      </c>
      <c r="D835" s="277" t="s">
        <v>10716</v>
      </c>
      <c r="E835" s="278">
        <v>41207</v>
      </c>
      <c r="F835" s="257">
        <f t="shared" si="29"/>
        <v>41238</v>
      </c>
      <c r="G835" s="279">
        <v>5771.3</v>
      </c>
      <c r="H835" s="277">
        <f t="shared" si="32"/>
        <v>728</v>
      </c>
      <c r="I835" s="280" t="s">
        <v>456</v>
      </c>
      <c r="J835" s="277"/>
    </row>
    <row r="836" spans="1:10">
      <c r="A836" s="277">
        <v>4371</v>
      </c>
      <c r="B836" s="277" t="s">
        <v>6995</v>
      </c>
      <c r="C836" s="277">
        <v>4371</v>
      </c>
      <c r="D836" s="277" t="s">
        <v>9070</v>
      </c>
      <c r="E836" s="278">
        <v>41211</v>
      </c>
      <c r="F836" s="257">
        <f t="shared" ref="F836:F899" si="33">E836+31</f>
        <v>41242</v>
      </c>
      <c r="G836" s="279">
        <v>5771.3</v>
      </c>
      <c r="H836" s="277">
        <f>H835+1</f>
        <v>729</v>
      </c>
      <c r="I836" s="280" t="s">
        <v>456</v>
      </c>
      <c r="J836" s="277"/>
    </row>
    <row r="837" spans="1:10">
      <c r="A837" s="254">
        <v>3320</v>
      </c>
      <c r="B837" s="254" t="s">
        <v>4568</v>
      </c>
      <c r="C837" s="254">
        <v>3320</v>
      </c>
      <c r="D837" s="254" t="s">
        <v>9343</v>
      </c>
      <c r="E837" s="256">
        <v>41233</v>
      </c>
      <c r="F837" s="257">
        <f t="shared" si="33"/>
        <v>41264</v>
      </c>
      <c r="G837" s="258">
        <v>6007.12</v>
      </c>
      <c r="H837" s="254">
        <v>739</v>
      </c>
      <c r="I837" s="255" t="s">
        <v>456</v>
      </c>
      <c r="J837" s="254"/>
    </row>
    <row r="838" spans="1:10">
      <c r="A838" s="254">
        <v>4493</v>
      </c>
      <c r="B838" s="254" t="s">
        <v>7764</v>
      </c>
      <c r="C838" s="254">
        <v>4493</v>
      </c>
      <c r="D838" s="254" t="s">
        <v>11677</v>
      </c>
      <c r="E838" s="256">
        <v>41243</v>
      </c>
      <c r="F838" s="257">
        <f t="shared" si="33"/>
        <v>41274</v>
      </c>
      <c r="G838" s="258">
        <v>6007.12</v>
      </c>
      <c r="H838" s="254">
        <v>740</v>
      </c>
      <c r="I838" s="255" t="s">
        <v>456</v>
      </c>
      <c r="J838" s="254"/>
    </row>
    <row r="839" spans="1:10">
      <c r="A839" s="254">
        <v>4494</v>
      </c>
      <c r="B839" s="254" t="s">
        <v>7769</v>
      </c>
      <c r="C839" s="254">
        <v>4494</v>
      </c>
      <c r="D839" s="254" t="s">
        <v>9133</v>
      </c>
      <c r="E839" s="256">
        <v>41220</v>
      </c>
      <c r="F839" s="257">
        <f t="shared" si="33"/>
        <v>41251</v>
      </c>
      <c r="G839" s="258">
        <v>6007.12</v>
      </c>
      <c r="H839" s="254">
        <v>741</v>
      </c>
      <c r="I839" s="255" t="s">
        <v>456</v>
      </c>
      <c r="J839" s="254"/>
    </row>
    <row r="840" spans="1:10">
      <c r="A840" s="254">
        <v>3866</v>
      </c>
      <c r="B840" s="254" t="s">
        <v>1879</v>
      </c>
      <c r="C840" s="254">
        <v>3866</v>
      </c>
      <c r="D840" s="254" t="s">
        <v>7944</v>
      </c>
      <c r="E840" s="256">
        <v>41213</v>
      </c>
      <c r="F840" s="257">
        <f>E840+30</f>
        <v>41243</v>
      </c>
      <c r="G840" s="258">
        <v>6007.12</v>
      </c>
      <c r="H840" s="254">
        <v>742</v>
      </c>
      <c r="I840" s="255" t="s">
        <v>456</v>
      </c>
      <c r="J840" s="254"/>
    </row>
    <row r="841" spans="1:10">
      <c r="A841" s="254">
        <v>3850</v>
      </c>
      <c r="B841" s="254" t="s">
        <v>2136</v>
      </c>
      <c r="C841" s="254">
        <v>3850</v>
      </c>
      <c r="D841" s="254" t="s">
        <v>9108</v>
      </c>
      <c r="E841" s="256">
        <v>41222</v>
      </c>
      <c r="F841" s="257">
        <f t="shared" si="33"/>
        <v>41253</v>
      </c>
      <c r="G841" s="258">
        <v>6007.12</v>
      </c>
      <c r="H841" s="254">
        <v>743</v>
      </c>
      <c r="I841" s="255" t="s">
        <v>456</v>
      </c>
      <c r="J841" s="254"/>
    </row>
    <row r="842" spans="1:10">
      <c r="A842" s="254">
        <v>3853</v>
      </c>
      <c r="B842" s="254" t="s">
        <v>2136</v>
      </c>
      <c r="C842" s="254">
        <v>3853</v>
      </c>
      <c r="D842" s="254" t="s">
        <v>6086</v>
      </c>
      <c r="E842" s="256">
        <v>41221</v>
      </c>
      <c r="F842" s="257">
        <f t="shared" si="33"/>
        <v>41252</v>
      </c>
      <c r="G842" s="258">
        <v>6007.12</v>
      </c>
      <c r="H842" s="254">
        <v>743</v>
      </c>
      <c r="I842" s="255" t="s">
        <v>456</v>
      </c>
      <c r="J842" s="254"/>
    </row>
    <row r="843" spans="1:10">
      <c r="A843" s="254">
        <v>5556</v>
      </c>
      <c r="B843" s="254" t="s">
        <v>9296</v>
      </c>
      <c r="C843" s="254">
        <v>5556</v>
      </c>
      <c r="D843" s="254" t="s">
        <v>11952</v>
      </c>
      <c r="E843" s="256">
        <v>41241</v>
      </c>
      <c r="F843" s="257">
        <f t="shared" si="33"/>
        <v>41272</v>
      </c>
      <c r="G843" s="258">
        <v>6007.12</v>
      </c>
      <c r="H843" s="254">
        <v>744</v>
      </c>
      <c r="I843" s="255" t="s">
        <v>456</v>
      </c>
      <c r="J843" s="254"/>
    </row>
    <row r="844" spans="1:10">
      <c r="A844" s="254">
        <v>5552</v>
      </c>
      <c r="B844" s="254" t="s">
        <v>1546</v>
      </c>
      <c r="C844" s="254">
        <v>5552</v>
      </c>
      <c r="D844" s="254" t="s">
        <v>9505</v>
      </c>
      <c r="E844" s="256">
        <v>41236</v>
      </c>
      <c r="F844" s="257">
        <f t="shared" si="33"/>
        <v>41267</v>
      </c>
      <c r="G844" s="258">
        <v>6007.12</v>
      </c>
      <c r="H844" s="254">
        <v>745</v>
      </c>
      <c r="I844" s="255" t="s">
        <v>623</v>
      </c>
      <c r="J844" s="254"/>
    </row>
    <row r="845" spans="1:10">
      <c r="A845" s="254">
        <v>5555</v>
      </c>
      <c r="B845" s="254" t="s">
        <v>4016</v>
      </c>
      <c r="C845" s="254">
        <v>5555</v>
      </c>
      <c r="D845" s="254" t="s">
        <v>9381</v>
      </c>
      <c r="E845" s="256">
        <v>41232</v>
      </c>
      <c r="F845" s="257">
        <f t="shared" si="33"/>
        <v>41263</v>
      </c>
      <c r="G845" s="258">
        <v>6007.12</v>
      </c>
      <c r="H845" s="254">
        <v>746</v>
      </c>
      <c r="I845" s="255" t="s">
        <v>623</v>
      </c>
      <c r="J845" s="254"/>
    </row>
    <row r="846" spans="1:10">
      <c r="A846" s="254">
        <v>5558</v>
      </c>
      <c r="B846" s="254" t="s">
        <v>4016</v>
      </c>
      <c r="C846" s="254">
        <v>5558</v>
      </c>
      <c r="D846" s="254" t="s">
        <v>9383</v>
      </c>
      <c r="E846" s="256">
        <v>41227</v>
      </c>
      <c r="F846" s="257">
        <f t="shared" si="33"/>
        <v>41258</v>
      </c>
      <c r="G846" s="258">
        <v>6007.12</v>
      </c>
      <c r="H846" s="254">
        <v>746</v>
      </c>
      <c r="I846" s="255" t="s">
        <v>456</v>
      </c>
      <c r="J846" s="254"/>
    </row>
    <row r="847" spans="1:10">
      <c r="A847" s="254" t="s">
        <v>1006</v>
      </c>
      <c r="B847" s="254" t="s">
        <v>1007</v>
      </c>
      <c r="C847" s="254">
        <v>847</v>
      </c>
      <c r="D847" s="254" t="s">
        <v>9864</v>
      </c>
      <c r="E847" s="256">
        <v>41240</v>
      </c>
      <c r="F847" s="257">
        <f t="shared" si="33"/>
        <v>41271</v>
      </c>
      <c r="G847" s="258">
        <v>6007.12</v>
      </c>
      <c r="H847" s="254">
        <v>747</v>
      </c>
      <c r="I847" s="255" t="s">
        <v>456</v>
      </c>
      <c r="J847" s="254"/>
    </row>
    <row r="848" spans="1:10">
      <c r="A848" s="254">
        <v>4271</v>
      </c>
      <c r="B848" s="254" t="s">
        <v>6853</v>
      </c>
      <c r="C848" s="254">
        <v>4271</v>
      </c>
      <c r="D848" s="254" t="s">
        <v>9018</v>
      </c>
      <c r="E848" s="256">
        <v>41221</v>
      </c>
      <c r="F848" s="257">
        <f t="shared" si="33"/>
        <v>41252</v>
      </c>
      <c r="G848" s="258">
        <v>6007.12</v>
      </c>
      <c r="H848" s="254">
        <v>748</v>
      </c>
      <c r="I848" s="255" t="s">
        <v>456</v>
      </c>
      <c r="J848" s="254"/>
    </row>
    <row r="849" spans="1:10">
      <c r="A849" s="254" t="s">
        <v>1175</v>
      </c>
      <c r="B849" s="254" t="s">
        <v>1101</v>
      </c>
      <c r="C849" s="254">
        <v>891</v>
      </c>
      <c r="D849" s="254" t="s">
        <v>9396</v>
      </c>
      <c r="E849" s="256">
        <v>41235</v>
      </c>
      <c r="F849" s="257">
        <f t="shared" si="33"/>
        <v>41266</v>
      </c>
      <c r="G849" s="258">
        <v>6007.12</v>
      </c>
      <c r="H849" s="254">
        <v>749</v>
      </c>
      <c r="I849" s="255" t="s">
        <v>456</v>
      </c>
      <c r="J849" s="254"/>
    </row>
    <row r="850" spans="1:10">
      <c r="A850" s="254">
        <v>4434</v>
      </c>
      <c r="B850" s="254" t="s">
        <v>7355</v>
      </c>
      <c r="C850" s="254">
        <v>4434</v>
      </c>
      <c r="D850" s="254" t="s">
        <v>9608</v>
      </c>
      <c r="E850" s="256">
        <v>41242</v>
      </c>
      <c r="F850" s="257">
        <f t="shared" si="33"/>
        <v>41273</v>
      </c>
      <c r="G850" s="258">
        <v>6007.12</v>
      </c>
      <c r="H850" s="254">
        <v>750</v>
      </c>
      <c r="I850" s="255" t="s">
        <v>456</v>
      </c>
      <c r="J850" s="254"/>
    </row>
    <row r="851" spans="1:10">
      <c r="A851" s="254">
        <v>4435</v>
      </c>
      <c r="B851" s="254" t="s">
        <v>7355</v>
      </c>
      <c r="C851" s="254">
        <v>4435</v>
      </c>
      <c r="D851" s="254" t="s">
        <v>11524</v>
      </c>
      <c r="E851" s="256">
        <v>41241</v>
      </c>
      <c r="F851" s="257">
        <f t="shared" si="33"/>
        <v>41272</v>
      </c>
      <c r="G851" s="258">
        <v>6007.12</v>
      </c>
      <c r="H851" s="254">
        <v>750</v>
      </c>
      <c r="I851" s="255" t="s">
        <v>456</v>
      </c>
      <c r="J851" s="254"/>
    </row>
    <row r="852" spans="1:10">
      <c r="A852" s="254">
        <v>4433</v>
      </c>
      <c r="B852" s="254" t="s">
        <v>7355</v>
      </c>
      <c r="C852" s="254">
        <v>4433</v>
      </c>
      <c r="D852" s="254" t="s">
        <v>11528</v>
      </c>
      <c r="E852" s="256">
        <v>41242</v>
      </c>
      <c r="F852" s="257">
        <f t="shared" si="33"/>
        <v>41273</v>
      </c>
      <c r="G852" s="258">
        <v>6007.12</v>
      </c>
      <c r="H852" s="254">
        <v>750</v>
      </c>
      <c r="I852" s="255" t="s">
        <v>456</v>
      </c>
      <c r="J852" s="254"/>
    </row>
    <row r="853" spans="1:10">
      <c r="A853" s="254">
        <v>4502</v>
      </c>
      <c r="B853" s="254" t="s">
        <v>7832</v>
      </c>
      <c r="C853" s="254">
        <v>4502</v>
      </c>
      <c r="D853" s="254" t="s">
        <v>11692</v>
      </c>
      <c r="E853" s="256">
        <v>41243</v>
      </c>
      <c r="F853" s="257">
        <f t="shared" si="33"/>
        <v>41274</v>
      </c>
      <c r="G853" s="258">
        <v>6007.12</v>
      </c>
      <c r="H853" s="254">
        <v>751</v>
      </c>
      <c r="I853" s="255" t="s">
        <v>456</v>
      </c>
      <c r="J853" s="254"/>
    </row>
    <row r="854" spans="1:10">
      <c r="A854" s="254">
        <v>4503</v>
      </c>
      <c r="B854" s="254" t="s">
        <v>7834</v>
      </c>
      <c r="C854" s="254">
        <v>4503</v>
      </c>
      <c r="D854" s="254" t="s">
        <v>9135</v>
      </c>
      <c r="E854" s="256">
        <v>41220</v>
      </c>
      <c r="F854" s="257">
        <f t="shared" si="33"/>
        <v>41251</v>
      </c>
      <c r="G854" s="258">
        <v>6007.12</v>
      </c>
      <c r="H854" s="254">
        <v>752</v>
      </c>
      <c r="I854" s="255" t="s">
        <v>456</v>
      </c>
      <c r="J854" s="254"/>
    </row>
    <row r="855" spans="1:10">
      <c r="A855" s="254">
        <v>3984</v>
      </c>
      <c r="B855" s="254" t="s">
        <v>163</v>
      </c>
      <c r="C855" s="254">
        <v>3984</v>
      </c>
      <c r="D855" s="254" t="s">
        <v>9415</v>
      </c>
      <c r="E855" s="256">
        <v>41233</v>
      </c>
      <c r="F855" s="257">
        <f t="shared" si="33"/>
        <v>41264</v>
      </c>
      <c r="G855" s="258">
        <v>6007.12</v>
      </c>
      <c r="H855" s="254">
        <v>753</v>
      </c>
      <c r="I855" s="255" t="s">
        <v>456</v>
      </c>
      <c r="J855" s="254"/>
    </row>
    <row r="856" spans="1:10">
      <c r="A856" s="254">
        <v>3983</v>
      </c>
      <c r="B856" s="254" t="s">
        <v>163</v>
      </c>
      <c r="C856" s="254">
        <v>3983</v>
      </c>
      <c r="D856" s="254" t="s">
        <v>9417</v>
      </c>
      <c r="E856" s="256">
        <v>41240</v>
      </c>
      <c r="F856" s="257">
        <f t="shared" si="33"/>
        <v>41271</v>
      </c>
      <c r="G856" s="258">
        <v>6007.12</v>
      </c>
      <c r="H856" s="254">
        <f>H855</f>
        <v>753</v>
      </c>
      <c r="I856" s="255" t="s">
        <v>456</v>
      </c>
      <c r="J856" s="254"/>
    </row>
    <row r="857" spans="1:10">
      <c r="A857" s="254">
        <v>5538</v>
      </c>
      <c r="B857" s="254" t="s">
        <v>163</v>
      </c>
      <c r="C857" s="254">
        <v>5538</v>
      </c>
      <c r="D857" s="254" t="s">
        <v>9500</v>
      </c>
      <c r="E857" s="256">
        <v>41235</v>
      </c>
      <c r="F857" s="257">
        <f t="shared" si="33"/>
        <v>41266</v>
      </c>
      <c r="G857" s="258">
        <v>6007.12</v>
      </c>
      <c r="H857" s="254">
        <v>753</v>
      </c>
      <c r="I857" s="255" t="s">
        <v>456</v>
      </c>
      <c r="J857" s="254"/>
    </row>
    <row r="858" spans="1:10">
      <c r="A858" s="254">
        <v>5539</v>
      </c>
      <c r="B858" s="254" t="s">
        <v>163</v>
      </c>
      <c r="C858" s="254">
        <v>5539</v>
      </c>
      <c r="D858" s="254" t="s">
        <v>9507</v>
      </c>
      <c r="E858" s="256">
        <v>41235</v>
      </c>
      <c r="F858" s="257">
        <f t="shared" si="33"/>
        <v>41266</v>
      </c>
      <c r="G858" s="258">
        <v>6007.12</v>
      </c>
      <c r="H858" s="254">
        <v>753</v>
      </c>
      <c r="I858" s="255" t="s">
        <v>456</v>
      </c>
      <c r="J858" s="254"/>
    </row>
    <row r="859" spans="1:10">
      <c r="A859" s="254">
        <v>4079</v>
      </c>
      <c r="B859" s="254" t="s">
        <v>5994</v>
      </c>
      <c r="C859" s="254">
        <v>4079</v>
      </c>
      <c r="D859" s="254" t="s">
        <v>6401</v>
      </c>
      <c r="E859" s="256">
        <v>41234</v>
      </c>
      <c r="F859" s="257">
        <f t="shared" si="33"/>
        <v>41265</v>
      </c>
      <c r="G859" s="258">
        <v>6007.12</v>
      </c>
      <c r="H859" s="254">
        <v>754</v>
      </c>
      <c r="I859" s="255" t="s">
        <v>456</v>
      </c>
      <c r="J859" s="254"/>
    </row>
    <row r="860" spans="1:10">
      <c r="A860" s="254">
        <v>4389</v>
      </c>
      <c r="B860" s="254" t="s">
        <v>7475</v>
      </c>
      <c r="C860" s="254">
        <v>4389</v>
      </c>
      <c r="D860" s="254" t="s">
        <v>9610</v>
      </c>
      <c r="E860" s="256">
        <v>41242</v>
      </c>
      <c r="F860" s="257">
        <f t="shared" si="33"/>
        <v>41273</v>
      </c>
      <c r="G860" s="258">
        <v>6007.12</v>
      </c>
      <c r="H860" s="254">
        <v>755</v>
      </c>
      <c r="I860" s="255" t="s">
        <v>456</v>
      </c>
      <c r="J860" s="254"/>
    </row>
    <row r="861" spans="1:10">
      <c r="A861" s="254">
        <v>4387</v>
      </c>
      <c r="B861" s="254" t="s">
        <v>7475</v>
      </c>
      <c r="C861" s="254">
        <v>4387</v>
      </c>
      <c r="D861" s="254" t="s">
        <v>9465</v>
      </c>
      <c r="E861" s="256">
        <v>41235</v>
      </c>
      <c r="F861" s="257">
        <f t="shared" si="33"/>
        <v>41266</v>
      </c>
      <c r="G861" s="258">
        <v>6007.12</v>
      </c>
      <c r="H861" s="254">
        <v>755</v>
      </c>
      <c r="I861" s="255" t="s">
        <v>456</v>
      </c>
      <c r="J861" s="254"/>
    </row>
    <row r="862" spans="1:10">
      <c r="A862" s="254">
        <v>4437</v>
      </c>
      <c r="B862" s="254" t="s">
        <v>1837</v>
      </c>
      <c r="C862" s="254">
        <v>4437</v>
      </c>
      <c r="D862" s="254" t="s">
        <v>9353</v>
      </c>
      <c r="E862" s="256">
        <v>41233</v>
      </c>
      <c r="F862" s="257">
        <f t="shared" si="33"/>
        <v>41264</v>
      </c>
      <c r="G862" s="258">
        <v>6007.12</v>
      </c>
      <c r="H862" s="254">
        <v>756</v>
      </c>
      <c r="I862" s="255" t="s">
        <v>456</v>
      </c>
      <c r="J862" s="254"/>
    </row>
    <row r="863" spans="1:10">
      <c r="A863" s="254">
        <v>4436</v>
      </c>
      <c r="B863" s="254" t="s">
        <v>1837</v>
      </c>
      <c r="C863" s="254">
        <v>4436</v>
      </c>
      <c r="D863" s="254" t="s">
        <v>9354</v>
      </c>
      <c r="E863" s="256">
        <v>41232</v>
      </c>
      <c r="F863" s="257">
        <f t="shared" si="33"/>
        <v>41263</v>
      </c>
      <c r="G863" s="258">
        <v>6007.12</v>
      </c>
      <c r="H863" s="254">
        <v>756</v>
      </c>
      <c r="I863" s="255" t="s">
        <v>456</v>
      </c>
      <c r="J863" s="254"/>
    </row>
    <row r="864" spans="1:10">
      <c r="A864" s="254">
        <v>4438</v>
      </c>
      <c r="B864" s="254" t="s">
        <v>1837</v>
      </c>
      <c r="C864" s="254">
        <v>4438</v>
      </c>
      <c r="D864" s="254" t="s">
        <v>9359</v>
      </c>
      <c r="E864" s="256">
        <v>41227</v>
      </c>
      <c r="F864" s="257">
        <f t="shared" si="33"/>
        <v>41258</v>
      </c>
      <c r="G864" s="258">
        <v>6007.12</v>
      </c>
      <c r="H864" s="254">
        <v>756</v>
      </c>
      <c r="I864" s="255" t="s">
        <v>456</v>
      </c>
      <c r="J864" s="254"/>
    </row>
    <row r="865" spans="1:10">
      <c r="A865" s="254">
        <v>4080</v>
      </c>
      <c r="B865" s="254" t="s">
        <v>5986</v>
      </c>
      <c r="C865" s="254">
        <v>4080</v>
      </c>
      <c r="D865" s="254" t="s">
        <v>9112</v>
      </c>
      <c r="E865" s="256">
        <v>41218</v>
      </c>
      <c r="F865" s="257">
        <f t="shared" si="33"/>
        <v>41249</v>
      </c>
      <c r="G865" s="258">
        <v>6007.12</v>
      </c>
      <c r="H865" s="254">
        <v>757</v>
      </c>
      <c r="I865" s="255" t="s">
        <v>456</v>
      </c>
      <c r="J865" s="254"/>
    </row>
    <row r="866" spans="1:10">
      <c r="A866" s="254">
        <v>4509</v>
      </c>
      <c r="B866" s="254" t="s">
        <v>5986</v>
      </c>
      <c r="C866" s="254">
        <v>4509</v>
      </c>
      <c r="D866" s="254" t="s">
        <v>9137</v>
      </c>
      <c r="E866" s="256">
        <v>41220</v>
      </c>
      <c r="F866" s="257">
        <f t="shared" si="33"/>
        <v>41251</v>
      </c>
      <c r="G866" s="258">
        <v>6007.12</v>
      </c>
      <c r="H866" s="254">
        <v>757</v>
      </c>
      <c r="I866" s="255" t="s">
        <v>456</v>
      </c>
      <c r="J866" s="254"/>
    </row>
    <row r="867" spans="1:10">
      <c r="A867" s="254">
        <v>4534</v>
      </c>
      <c r="B867" s="254" t="s">
        <v>8004</v>
      </c>
      <c r="C867" s="254">
        <v>4534</v>
      </c>
      <c r="D867" s="254" t="s">
        <v>9273</v>
      </c>
      <c r="E867" s="256">
        <v>41222</v>
      </c>
      <c r="F867" s="257">
        <f t="shared" si="33"/>
        <v>41253</v>
      </c>
      <c r="G867" s="258">
        <v>6007.12</v>
      </c>
      <c r="H867" s="254">
        <v>758</v>
      </c>
      <c r="I867" s="255" t="s">
        <v>456</v>
      </c>
      <c r="J867" s="254"/>
    </row>
    <row r="868" spans="1:10">
      <c r="A868" s="254">
        <v>4535</v>
      </c>
      <c r="B868" s="254" t="s">
        <v>8004</v>
      </c>
      <c r="C868" s="254">
        <v>4535</v>
      </c>
      <c r="D868" s="254" t="s">
        <v>9275</v>
      </c>
      <c r="E868" s="256">
        <v>41222</v>
      </c>
      <c r="F868" s="257">
        <f t="shared" si="33"/>
        <v>41253</v>
      </c>
      <c r="G868" s="258">
        <v>6007.12</v>
      </c>
      <c r="H868" s="254">
        <v>758</v>
      </c>
      <c r="I868" s="255" t="s">
        <v>456</v>
      </c>
      <c r="J868" s="254"/>
    </row>
    <row r="869" spans="1:10">
      <c r="A869" s="254">
        <v>4536</v>
      </c>
      <c r="B869" s="254" t="s">
        <v>8004</v>
      </c>
      <c r="C869" s="254">
        <v>4536</v>
      </c>
      <c r="D869" s="254" t="s">
        <v>9141</v>
      </c>
      <c r="E869" s="256">
        <v>41221</v>
      </c>
      <c r="F869" s="257">
        <f t="shared" si="33"/>
        <v>41252</v>
      </c>
      <c r="G869" s="258">
        <v>6007.12</v>
      </c>
      <c r="H869" s="254">
        <v>758</v>
      </c>
      <c r="I869" s="255" t="s">
        <v>456</v>
      </c>
      <c r="J869" s="254"/>
    </row>
    <row r="870" spans="1:10">
      <c r="A870" s="254">
        <v>4537</v>
      </c>
      <c r="B870" s="254" t="s">
        <v>8004</v>
      </c>
      <c r="C870" s="254">
        <v>4537</v>
      </c>
      <c r="D870" s="254" t="s">
        <v>9143</v>
      </c>
      <c r="E870" s="256">
        <v>41220</v>
      </c>
      <c r="F870" s="257">
        <f t="shared" si="33"/>
        <v>41251</v>
      </c>
      <c r="G870" s="258">
        <v>6007.12</v>
      </c>
      <c r="H870" s="254">
        <v>758</v>
      </c>
      <c r="I870" s="255" t="s">
        <v>456</v>
      </c>
      <c r="J870" s="254"/>
    </row>
    <row r="871" spans="1:10">
      <c r="A871" s="254">
        <v>4538</v>
      </c>
      <c r="B871" s="254" t="s">
        <v>8004</v>
      </c>
      <c r="C871" s="254">
        <v>4538</v>
      </c>
      <c r="D871" s="254" t="s">
        <v>9145</v>
      </c>
      <c r="E871" s="256">
        <v>41220</v>
      </c>
      <c r="F871" s="257">
        <f t="shared" si="33"/>
        <v>41251</v>
      </c>
      <c r="G871" s="258">
        <v>6007.12</v>
      </c>
      <c r="H871" s="254">
        <v>758</v>
      </c>
      <c r="I871" s="255" t="s">
        <v>456</v>
      </c>
      <c r="J871" s="254"/>
    </row>
    <row r="872" spans="1:10">
      <c r="A872" s="254">
        <v>4539</v>
      </c>
      <c r="B872" s="254" t="s">
        <v>8004</v>
      </c>
      <c r="C872" s="254">
        <v>4539</v>
      </c>
      <c r="D872" s="254" t="s">
        <v>9147</v>
      </c>
      <c r="E872" s="256">
        <v>41221</v>
      </c>
      <c r="F872" s="257">
        <f t="shared" si="33"/>
        <v>41252</v>
      </c>
      <c r="G872" s="258">
        <v>6007.12</v>
      </c>
      <c r="H872" s="254">
        <v>758</v>
      </c>
      <c r="I872" s="255" t="s">
        <v>456</v>
      </c>
      <c r="J872" s="254"/>
    </row>
    <row r="873" spans="1:10">
      <c r="A873" s="254">
        <v>4540</v>
      </c>
      <c r="B873" s="254" t="s">
        <v>189</v>
      </c>
      <c r="C873" s="254">
        <v>4540</v>
      </c>
      <c r="D873" s="254" t="s">
        <v>9361</v>
      </c>
      <c r="E873" s="256">
        <v>41233</v>
      </c>
      <c r="F873" s="257">
        <f t="shared" si="33"/>
        <v>41264</v>
      </c>
      <c r="G873" s="258">
        <v>6007.12</v>
      </c>
      <c r="H873" s="254">
        <v>759</v>
      </c>
      <c r="I873" s="255" t="s">
        <v>456</v>
      </c>
      <c r="J873" s="254"/>
    </row>
    <row r="874" spans="1:10">
      <c r="A874" s="254">
        <v>4543</v>
      </c>
      <c r="B874" s="254" t="s">
        <v>189</v>
      </c>
      <c r="C874" s="254">
        <v>4543</v>
      </c>
      <c r="D874" s="254" t="s">
        <v>9363</v>
      </c>
      <c r="E874" s="256">
        <v>41232</v>
      </c>
      <c r="F874" s="257">
        <f t="shared" si="33"/>
        <v>41263</v>
      </c>
      <c r="G874" s="258">
        <v>6007.12</v>
      </c>
      <c r="H874" s="254">
        <v>759</v>
      </c>
      <c r="I874" s="255" t="s">
        <v>456</v>
      </c>
      <c r="J874" s="254"/>
    </row>
    <row r="875" spans="1:10">
      <c r="A875" s="254" t="s">
        <v>822</v>
      </c>
      <c r="B875" s="254" t="s">
        <v>823</v>
      </c>
      <c r="C875" s="254">
        <v>810</v>
      </c>
      <c r="D875" s="254" t="s">
        <v>5221</v>
      </c>
      <c r="E875" s="256">
        <v>41220</v>
      </c>
      <c r="F875" s="257">
        <f t="shared" si="33"/>
        <v>41251</v>
      </c>
      <c r="G875" s="258">
        <v>6007.12</v>
      </c>
      <c r="H875" s="254">
        <v>760</v>
      </c>
      <c r="I875" s="255" t="s">
        <v>456</v>
      </c>
      <c r="J875" s="254"/>
    </row>
    <row r="876" spans="1:10">
      <c r="A876" s="254" t="s">
        <v>1158</v>
      </c>
      <c r="B876" s="254" t="s">
        <v>1090</v>
      </c>
      <c r="C876" s="254">
        <v>893</v>
      </c>
      <c r="D876" s="254" t="s">
        <v>9911</v>
      </c>
      <c r="E876" s="256">
        <v>41242</v>
      </c>
      <c r="F876" s="257">
        <f t="shared" si="33"/>
        <v>41273</v>
      </c>
      <c r="G876" s="258">
        <v>6007.12</v>
      </c>
      <c r="H876" s="254">
        <v>761</v>
      </c>
      <c r="I876" s="255" t="s">
        <v>456</v>
      </c>
      <c r="J876" s="254"/>
    </row>
    <row r="877" spans="1:10">
      <c r="A877" s="254">
        <v>4184</v>
      </c>
      <c r="B877" s="254" t="s">
        <v>6449</v>
      </c>
      <c r="C877" s="254">
        <v>4184</v>
      </c>
      <c r="D877" s="254" t="s">
        <v>9450</v>
      </c>
      <c r="E877" s="256">
        <v>41234</v>
      </c>
      <c r="F877" s="257">
        <f t="shared" si="33"/>
        <v>41265</v>
      </c>
      <c r="G877" s="258">
        <v>6007.12</v>
      </c>
      <c r="H877" s="254">
        <v>762</v>
      </c>
      <c r="I877" s="255" t="s">
        <v>456</v>
      </c>
      <c r="J877" s="254"/>
    </row>
    <row r="878" spans="1:10">
      <c r="A878" s="254">
        <v>4403</v>
      </c>
      <c r="B878" s="254" t="s">
        <v>1839</v>
      </c>
      <c r="C878" s="254">
        <v>4403</v>
      </c>
      <c r="D878" s="254" t="s">
        <v>9463</v>
      </c>
      <c r="E878" s="256">
        <v>41239</v>
      </c>
      <c r="F878" s="257">
        <f t="shared" si="33"/>
        <v>41270</v>
      </c>
      <c r="G878" s="258">
        <v>6007.12</v>
      </c>
      <c r="H878" s="254">
        <v>763</v>
      </c>
      <c r="I878" s="255" t="s">
        <v>456</v>
      </c>
      <c r="J878" s="254"/>
    </row>
    <row r="879" spans="1:10">
      <c r="A879" s="254">
        <v>5544</v>
      </c>
      <c r="B879" s="254" t="s">
        <v>9207</v>
      </c>
      <c r="C879" s="254">
        <v>5544</v>
      </c>
      <c r="D879" s="254" t="s">
        <v>9375</v>
      </c>
      <c r="E879" s="256">
        <v>41234</v>
      </c>
      <c r="F879" s="257">
        <f t="shared" si="33"/>
        <v>41265</v>
      </c>
      <c r="G879" s="258">
        <v>6007.12</v>
      </c>
      <c r="H879" s="254">
        <v>764</v>
      </c>
      <c r="I879" s="255" t="s">
        <v>456</v>
      </c>
      <c r="J879" s="254"/>
    </row>
    <row r="880" spans="1:10">
      <c r="A880" s="254">
        <v>4515</v>
      </c>
      <c r="B880" s="254" t="s">
        <v>7884</v>
      </c>
      <c r="C880" s="254">
        <v>4515</v>
      </c>
      <c r="D880" s="254" t="s">
        <v>11712</v>
      </c>
      <c r="E880" s="256">
        <v>41242</v>
      </c>
      <c r="F880" s="257">
        <f t="shared" si="33"/>
        <v>41273</v>
      </c>
      <c r="G880" s="258">
        <v>6007.12</v>
      </c>
      <c r="H880" s="254">
        <v>765</v>
      </c>
      <c r="I880" s="255" t="s">
        <v>456</v>
      </c>
      <c r="J880" s="254"/>
    </row>
    <row r="881" spans="1:10">
      <c r="A881" s="254">
        <v>4518</v>
      </c>
      <c r="B881" s="254" t="s">
        <v>4012</v>
      </c>
      <c r="C881" s="254">
        <v>4518</v>
      </c>
      <c r="D881" s="254" t="s">
        <v>11718</v>
      </c>
      <c r="E881" s="256">
        <v>41242</v>
      </c>
      <c r="F881" s="257">
        <f t="shared" si="33"/>
        <v>41273</v>
      </c>
      <c r="G881" s="258">
        <v>6007.12</v>
      </c>
      <c r="H881" s="254">
        <v>766</v>
      </c>
      <c r="I881" s="255" t="s">
        <v>456</v>
      </c>
      <c r="J881" s="254"/>
    </row>
    <row r="882" spans="1:10">
      <c r="A882" s="254">
        <v>4444</v>
      </c>
      <c r="B882" s="254" t="s">
        <v>4165</v>
      </c>
      <c r="C882" s="254">
        <v>4444</v>
      </c>
      <c r="D882" s="254" t="s">
        <v>11617</v>
      </c>
      <c r="E882" s="256">
        <v>41242</v>
      </c>
      <c r="F882" s="257">
        <f t="shared" si="33"/>
        <v>41273</v>
      </c>
      <c r="G882" s="258">
        <v>6007.12</v>
      </c>
      <c r="H882" s="254">
        <v>767</v>
      </c>
      <c r="I882" s="255" t="s">
        <v>456</v>
      </c>
      <c r="J882" s="254"/>
    </row>
    <row r="883" spans="1:10">
      <c r="A883" s="254">
        <v>4088</v>
      </c>
      <c r="B883" s="254" t="s">
        <v>2348</v>
      </c>
      <c r="C883" s="254">
        <v>4088</v>
      </c>
      <c r="D883" s="254" t="s">
        <v>9424</v>
      </c>
      <c r="E883" s="256">
        <v>41236</v>
      </c>
      <c r="F883" s="257">
        <f t="shared" si="33"/>
        <v>41267</v>
      </c>
      <c r="G883" s="258">
        <v>6007.12</v>
      </c>
      <c r="H883" s="254">
        <v>768</v>
      </c>
      <c r="I883" s="255" t="s">
        <v>456</v>
      </c>
      <c r="J883" s="254"/>
    </row>
    <row r="884" spans="1:10">
      <c r="A884" s="254">
        <v>4089</v>
      </c>
      <c r="B884" s="254" t="s">
        <v>2348</v>
      </c>
      <c r="C884" s="254">
        <v>4089</v>
      </c>
      <c r="D884" s="254" t="s">
        <v>9427</v>
      </c>
      <c r="E884" s="256">
        <v>41234</v>
      </c>
      <c r="F884" s="257">
        <f t="shared" si="33"/>
        <v>41265</v>
      </c>
      <c r="G884" s="258">
        <v>6007.12</v>
      </c>
      <c r="H884" s="254">
        <v>768</v>
      </c>
      <c r="I884" s="255" t="s">
        <v>456</v>
      </c>
      <c r="J884" s="254"/>
    </row>
    <row r="885" spans="1:10">
      <c r="A885" s="254">
        <v>5545</v>
      </c>
      <c r="B885" s="254" t="s">
        <v>9238</v>
      </c>
      <c r="C885" s="254">
        <v>5545</v>
      </c>
      <c r="D885" s="254" t="s">
        <v>9376</v>
      </c>
      <c r="E885" s="256">
        <v>41232</v>
      </c>
      <c r="F885" s="257">
        <f t="shared" si="33"/>
        <v>41263</v>
      </c>
      <c r="G885" s="258">
        <v>6007.12</v>
      </c>
      <c r="H885" s="254">
        <v>769</v>
      </c>
      <c r="I885" s="255" t="s">
        <v>623</v>
      </c>
      <c r="J885" s="254"/>
    </row>
    <row r="886" spans="1:10">
      <c r="A886" s="254">
        <v>4526</v>
      </c>
      <c r="B886" s="254" t="s">
        <v>7919</v>
      </c>
      <c r="C886" s="254">
        <v>4526</v>
      </c>
      <c r="D886" s="254" t="s">
        <v>9139</v>
      </c>
      <c r="E886" s="256">
        <v>41218</v>
      </c>
      <c r="F886" s="257">
        <f t="shared" si="33"/>
        <v>41249</v>
      </c>
      <c r="G886" s="258">
        <v>6007.12</v>
      </c>
      <c r="H886" s="254">
        <v>770</v>
      </c>
      <c r="I886" s="255" t="s">
        <v>456</v>
      </c>
      <c r="J886" s="254"/>
    </row>
    <row r="887" spans="1:10">
      <c r="A887" s="254">
        <v>3269</v>
      </c>
      <c r="B887" s="254" t="s">
        <v>2353</v>
      </c>
      <c r="C887" s="254">
        <v>3269</v>
      </c>
      <c r="D887" s="254" t="s">
        <v>5235</v>
      </c>
      <c r="E887" s="256">
        <v>41239</v>
      </c>
      <c r="F887" s="257">
        <f t="shared" si="33"/>
        <v>41270</v>
      </c>
      <c r="G887" s="258">
        <v>6007.12</v>
      </c>
      <c r="H887" s="254">
        <v>771</v>
      </c>
      <c r="I887" s="255" t="s">
        <v>456</v>
      </c>
      <c r="J887" s="254"/>
    </row>
    <row r="888" spans="1:10">
      <c r="A888" s="254">
        <v>4529</v>
      </c>
      <c r="B888" s="254" t="s">
        <v>7991</v>
      </c>
      <c r="C888" s="254">
        <v>4529</v>
      </c>
      <c r="D888" s="254" t="s">
        <v>9474</v>
      </c>
      <c r="E888" s="256">
        <v>41236</v>
      </c>
      <c r="F888" s="257">
        <f t="shared" si="33"/>
        <v>41267</v>
      </c>
      <c r="G888" s="258">
        <v>6007.12</v>
      </c>
      <c r="H888" s="254">
        <v>772</v>
      </c>
      <c r="I888" s="255" t="s">
        <v>456</v>
      </c>
      <c r="J888" s="254"/>
    </row>
    <row r="889" spans="1:10">
      <c r="A889" s="254">
        <v>3671</v>
      </c>
      <c r="B889" s="254" t="s">
        <v>3615</v>
      </c>
      <c r="C889" s="254">
        <v>3671</v>
      </c>
      <c r="D889" s="254" t="s">
        <v>9408</v>
      </c>
      <c r="E889" s="256">
        <v>41235</v>
      </c>
      <c r="F889" s="257">
        <f t="shared" si="33"/>
        <v>41266</v>
      </c>
      <c r="G889" s="258">
        <v>6007.12</v>
      </c>
      <c r="H889" s="254">
        <v>773</v>
      </c>
      <c r="I889" s="255" t="s">
        <v>623</v>
      </c>
      <c r="J889" s="254"/>
    </row>
    <row r="890" spans="1:10">
      <c r="A890" s="254">
        <v>3321</v>
      </c>
      <c r="B890" s="254" t="s">
        <v>7556</v>
      </c>
      <c r="C890" s="254">
        <v>3321</v>
      </c>
      <c r="D890" s="254" t="s">
        <v>9468</v>
      </c>
      <c r="E890" s="256">
        <v>41239</v>
      </c>
      <c r="F890" s="257">
        <f t="shared" si="33"/>
        <v>41270</v>
      </c>
      <c r="G890" s="258">
        <v>6007.12</v>
      </c>
      <c r="H890" s="254">
        <v>774</v>
      </c>
      <c r="I890" s="255" t="s">
        <v>456</v>
      </c>
      <c r="J890" s="254"/>
    </row>
    <row r="891" spans="1:10">
      <c r="A891" s="254">
        <v>4582</v>
      </c>
      <c r="B891" s="254" t="s">
        <v>8249</v>
      </c>
      <c r="C891" s="254">
        <v>4582</v>
      </c>
      <c r="D891" s="254" t="s">
        <v>11808</v>
      </c>
      <c r="E891" s="256">
        <v>41242</v>
      </c>
      <c r="F891" s="257">
        <f t="shared" si="33"/>
        <v>41273</v>
      </c>
      <c r="G891" s="258">
        <v>6007.12</v>
      </c>
      <c r="H891" s="254">
        <v>775</v>
      </c>
      <c r="I891" s="255" t="s">
        <v>456</v>
      </c>
      <c r="J891" s="254"/>
    </row>
    <row r="892" spans="1:10">
      <c r="A892" s="254">
        <v>4095</v>
      </c>
      <c r="B892" s="254" t="s">
        <v>6038</v>
      </c>
      <c r="C892" s="254">
        <v>4095</v>
      </c>
      <c r="D892" s="254" t="s">
        <v>9603</v>
      </c>
      <c r="E892" s="256">
        <v>41242</v>
      </c>
      <c r="F892" s="257">
        <f t="shared" si="33"/>
        <v>41273</v>
      </c>
      <c r="G892" s="258">
        <v>6007.12</v>
      </c>
      <c r="H892" s="254">
        <v>776</v>
      </c>
      <c r="I892" s="255" t="s">
        <v>456</v>
      </c>
      <c r="J892" s="254"/>
    </row>
    <row r="893" spans="1:10">
      <c r="A893" s="254">
        <v>4379</v>
      </c>
      <c r="B893" s="254" t="s">
        <v>6972</v>
      </c>
      <c r="C893" s="254">
        <v>4379</v>
      </c>
      <c r="D893" s="254" t="s">
        <v>9069</v>
      </c>
      <c r="E893" s="256">
        <v>41219</v>
      </c>
      <c r="F893" s="257">
        <f t="shared" si="33"/>
        <v>41250</v>
      </c>
      <c r="G893" s="258">
        <v>6007.12</v>
      </c>
      <c r="H893" s="254">
        <v>777</v>
      </c>
      <c r="I893" s="255" t="s">
        <v>456</v>
      </c>
      <c r="J893" s="254"/>
    </row>
    <row r="894" spans="1:10">
      <c r="A894" s="254" t="s">
        <v>824</v>
      </c>
      <c r="B894" s="254" t="s">
        <v>825</v>
      </c>
      <c r="C894" s="254">
        <v>812</v>
      </c>
      <c r="D894" s="254" t="s">
        <v>9092</v>
      </c>
      <c r="E894" s="256">
        <v>41225</v>
      </c>
      <c r="F894" s="257">
        <f t="shared" si="33"/>
        <v>41256</v>
      </c>
      <c r="G894" s="258">
        <v>6007.12</v>
      </c>
      <c r="H894" s="254">
        <v>778</v>
      </c>
      <c r="I894" s="255" t="s">
        <v>456</v>
      </c>
      <c r="J894" s="254"/>
    </row>
    <row r="895" spans="1:10">
      <c r="A895" s="254">
        <v>3753</v>
      </c>
      <c r="B895" s="254" t="s">
        <v>3525</v>
      </c>
      <c r="C895" s="254">
        <v>3753</v>
      </c>
      <c r="D895" s="254" t="s">
        <v>10576</v>
      </c>
      <c r="E895" s="256">
        <v>41243</v>
      </c>
      <c r="F895" s="257">
        <f t="shared" si="33"/>
        <v>41274</v>
      </c>
      <c r="G895" s="258">
        <v>6007.12</v>
      </c>
      <c r="H895" s="254">
        <v>779</v>
      </c>
      <c r="I895" s="255" t="s">
        <v>456</v>
      </c>
      <c r="J895" s="254"/>
    </row>
    <row r="896" spans="1:10">
      <c r="A896" s="254">
        <v>4100</v>
      </c>
      <c r="B896" s="254" t="s">
        <v>6012</v>
      </c>
      <c r="C896" s="254">
        <v>4100</v>
      </c>
      <c r="D896" s="254" t="s">
        <v>9429</v>
      </c>
      <c r="E896" s="256">
        <v>41235</v>
      </c>
      <c r="F896" s="257">
        <f t="shared" si="33"/>
        <v>41266</v>
      </c>
      <c r="G896" s="258">
        <v>6007.12</v>
      </c>
      <c r="H896" s="254">
        <v>780</v>
      </c>
      <c r="I896" s="255" t="s">
        <v>456</v>
      </c>
      <c r="J896" s="254"/>
    </row>
    <row r="897" spans="1:10">
      <c r="A897" s="254">
        <v>4101</v>
      </c>
      <c r="B897" s="254" t="s">
        <v>6012</v>
      </c>
      <c r="C897" s="254">
        <v>4101</v>
      </c>
      <c r="D897" s="254" t="s">
        <v>9114</v>
      </c>
      <c r="E897" s="256">
        <v>41221</v>
      </c>
      <c r="F897" s="257">
        <f t="shared" si="33"/>
        <v>41252</v>
      </c>
      <c r="G897" s="258">
        <v>6007.12</v>
      </c>
      <c r="H897" s="254">
        <v>780</v>
      </c>
      <c r="I897" s="255" t="s">
        <v>456</v>
      </c>
      <c r="J897" s="254"/>
    </row>
    <row r="898" spans="1:10">
      <c r="A898" s="254">
        <v>4098</v>
      </c>
      <c r="B898" s="254" t="s">
        <v>6012</v>
      </c>
      <c r="C898" s="254">
        <v>4098</v>
      </c>
      <c r="D898" s="254" t="s">
        <v>9437</v>
      </c>
      <c r="E898" s="256">
        <v>41236</v>
      </c>
      <c r="F898" s="257">
        <f t="shared" si="33"/>
        <v>41267</v>
      </c>
      <c r="G898" s="258">
        <v>6007.12</v>
      </c>
      <c r="H898" s="254">
        <v>780</v>
      </c>
      <c r="I898" s="255" t="s">
        <v>456</v>
      </c>
      <c r="J898" s="254"/>
    </row>
    <row r="899" spans="1:10">
      <c r="A899" s="254">
        <v>4097</v>
      </c>
      <c r="B899" s="254" t="s">
        <v>6012</v>
      </c>
      <c r="C899" s="254">
        <v>4097</v>
      </c>
      <c r="D899" s="254" t="s">
        <v>9117</v>
      </c>
      <c r="E899" s="256">
        <v>41221</v>
      </c>
      <c r="F899" s="257">
        <f t="shared" si="33"/>
        <v>41252</v>
      </c>
      <c r="G899" s="258">
        <v>6007.12</v>
      </c>
      <c r="H899" s="254">
        <v>780</v>
      </c>
      <c r="I899" s="255" t="s">
        <v>456</v>
      </c>
      <c r="J899" s="254"/>
    </row>
    <row r="900" spans="1:10">
      <c r="A900" s="254">
        <v>4092</v>
      </c>
      <c r="B900" s="254" t="s">
        <v>1080</v>
      </c>
      <c r="C900" s="254">
        <v>4092</v>
      </c>
      <c r="D900" s="254" t="s">
        <v>6637</v>
      </c>
      <c r="E900" s="256">
        <v>41239</v>
      </c>
      <c r="F900" s="257">
        <f t="shared" ref="F900:F963" si="34">E900+31</f>
        <v>41270</v>
      </c>
      <c r="G900" s="258">
        <v>6007.12</v>
      </c>
      <c r="H900" s="254">
        <v>781</v>
      </c>
      <c r="I900" s="255" t="s">
        <v>456</v>
      </c>
      <c r="J900" s="254"/>
    </row>
    <row r="901" spans="1:10">
      <c r="A901" s="254">
        <v>3527</v>
      </c>
      <c r="B901" s="254" t="s">
        <v>3052</v>
      </c>
      <c r="C901" s="254">
        <v>3527</v>
      </c>
      <c r="D901" s="254" t="s">
        <v>9344</v>
      </c>
      <c r="E901" s="256">
        <v>41225</v>
      </c>
      <c r="F901" s="257">
        <f t="shared" si="34"/>
        <v>41256</v>
      </c>
      <c r="G901" s="258">
        <v>6007.12</v>
      </c>
      <c r="H901" s="254">
        <v>782</v>
      </c>
      <c r="I901" s="255" t="s">
        <v>456</v>
      </c>
      <c r="J901" s="254"/>
    </row>
    <row r="902" spans="1:10">
      <c r="A902" s="254">
        <v>3870</v>
      </c>
      <c r="B902" s="254" t="s">
        <v>2435</v>
      </c>
      <c r="C902" s="254">
        <v>3870</v>
      </c>
      <c r="D902" s="254" t="s">
        <v>9410</v>
      </c>
      <c r="E902" s="256">
        <v>41234</v>
      </c>
      <c r="F902" s="257">
        <f t="shared" si="34"/>
        <v>41265</v>
      </c>
      <c r="G902" s="258">
        <v>6007.12</v>
      </c>
      <c r="H902" s="254">
        <v>783</v>
      </c>
      <c r="I902" s="255" t="s">
        <v>456</v>
      </c>
      <c r="J902" s="254"/>
    </row>
    <row r="903" spans="1:10">
      <c r="A903" s="254">
        <v>3871</v>
      </c>
      <c r="B903" s="254" t="s">
        <v>2435</v>
      </c>
      <c r="C903" s="254">
        <v>3871</v>
      </c>
      <c r="D903" s="254" t="s">
        <v>9412</v>
      </c>
      <c r="E903" s="256">
        <v>41235</v>
      </c>
      <c r="F903" s="257">
        <f t="shared" si="34"/>
        <v>41266</v>
      </c>
      <c r="G903" s="258">
        <v>6007.12</v>
      </c>
      <c r="H903" s="254">
        <v>783</v>
      </c>
      <c r="I903" s="255" t="s">
        <v>456</v>
      </c>
      <c r="J903" s="254"/>
    </row>
    <row r="904" spans="1:10">
      <c r="A904" s="254" t="s">
        <v>1263</v>
      </c>
      <c r="B904" s="254" t="s">
        <v>980</v>
      </c>
      <c r="C904" s="254">
        <v>868</v>
      </c>
      <c r="D904" s="254" t="s">
        <v>9599</v>
      </c>
      <c r="E904" s="256">
        <v>41241</v>
      </c>
      <c r="F904" s="257">
        <f t="shared" si="34"/>
        <v>41272</v>
      </c>
      <c r="G904" s="258">
        <v>6007.12</v>
      </c>
      <c r="H904" s="254">
        <v>784</v>
      </c>
      <c r="I904" s="255" t="s">
        <v>456</v>
      </c>
      <c r="J904" s="254"/>
    </row>
    <row r="905" spans="1:10">
      <c r="A905" s="254">
        <v>3993</v>
      </c>
      <c r="B905" s="254" t="s">
        <v>1678</v>
      </c>
      <c r="C905" s="254">
        <v>3993</v>
      </c>
      <c r="D905" s="254" t="s">
        <v>9419</v>
      </c>
      <c r="E905" s="256">
        <v>41235</v>
      </c>
      <c r="F905" s="257">
        <f t="shared" si="34"/>
        <v>41266</v>
      </c>
      <c r="G905" s="258">
        <v>6007.12</v>
      </c>
      <c r="H905" s="254">
        <v>785</v>
      </c>
      <c r="I905" s="255" t="s">
        <v>456</v>
      </c>
      <c r="J905" s="254"/>
    </row>
    <row r="906" spans="1:10">
      <c r="A906" s="254">
        <v>3997</v>
      </c>
      <c r="B906" s="254" t="s">
        <v>1678</v>
      </c>
      <c r="C906" s="254">
        <v>3997</v>
      </c>
      <c r="D906" s="254" t="s">
        <v>9006</v>
      </c>
      <c r="E906" s="256">
        <v>41221</v>
      </c>
      <c r="F906" s="257">
        <f t="shared" si="34"/>
        <v>41252</v>
      </c>
      <c r="G906" s="258">
        <v>6007.12</v>
      </c>
      <c r="H906" s="254">
        <v>785</v>
      </c>
      <c r="I906" s="255" t="s">
        <v>456</v>
      </c>
      <c r="J906" s="254"/>
    </row>
    <row r="907" spans="1:10">
      <c r="A907" s="254">
        <v>4019</v>
      </c>
      <c r="B907" s="254" t="s">
        <v>1678</v>
      </c>
      <c r="C907" s="254">
        <v>4019</v>
      </c>
      <c r="D907" s="254" t="s">
        <v>9422</v>
      </c>
      <c r="E907" s="256">
        <v>41235</v>
      </c>
      <c r="F907" s="257">
        <f t="shared" si="34"/>
        <v>41266</v>
      </c>
      <c r="G907" s="258">
        <v>6007.12</v>
      </c>
      <c r="H907" s="254">
        <v>785</v>
      </c>
      <c r="I907" s="255" t="s">
        <v>456</v>
      </c>
      <c r="J907" s="254"/>
    </row>
    <row r="908" spans="1:10">
      <c r="A908" s="254" t="s">
        <v>1154</v>
      </c>
      <c r="B908" s="254" t="s">
        <v>1088</v>
      </c>
      <c r="C908" s="254">
        <v>904</v>
      </c>
      <c r="D908" s="254" t="s">
        <v>5229</v>
      </c>
      <c r="E908" s="256">
        <v>41242</v>
      </c>
      <c r="F908" s="257">
        <f t="shared" si="34"/>
        <v>41273</v>
      </c>
      <c r="G908" s="258">
        <v>6007.12</v>
      </c>
      <c r="H908" s="254">
        <v>786</v>
      </c>
      <c r="I908" s="255" t="s">
        <v>456</v>
      </c>
      <c r="J908" s="254"/>
    </row>
    <row r="909" spans="1:10">
      <c r="A909" s="254">
        <v>3506</v>
      </c>
      <c r="B909" s="254" t="s">
        <v>2878</v>
      </c>
      <c r="C909" s="254">
        <v>3506</v>
      </c>
      <c r="D909" s="254" t="s">
        <v>9264</v>
      </c>
      <c r="E909" s="256">
        <v>41222</v>
      </c>
      <c r="F909" s="257">
        <f t="shared" si="34"/>
        <v>41253</v>
      </c>
      <c r="G909" s="258">
        <v>6007.12</v>
      </c>
      <c r="H909" s="254">
        <v>787</v>
      </c>
      <c r="I909" s="255" t="s">
        <v>456</v>
      </c>
      <c r="J909" s="254"/>
    </row>
    <row r="910" spans="1:10">
      <c r="A910" s="254">
        <v>3510</v>
      </c>
      <c r="B910" s="254" t="s">
        <v>2878</v>
      </c>
      <c r="C910" s="254">
        <v>3510</v>
      </c>
      <c r="D910" s="254" t="s">
        <v>9055</v>
      </c>
      <c r="E910" s="256">
        <v>41213</v>
      </c>
      <c r="F910" s="257">
        <f>E910+30</f>
        <v>41243</v>
      </c>
      <c r="G910" s="258">
        <v>6007.12</v>
      </c>
      <c r="H910" s="254">
        <v>787</v>
      </c>
      <c r="I910" s="255" t="s">
        <v>456</v>
      </c>
      <c r="J910" s="254"/>
    </row>
    <row r="911" spans="1:10">
      <c r="A911" s="254">
        <v>3523</v>
      </c>
      <c r="B911" s="254" t="s">
        <v>2878</v>
      </c>
      <c r="C911" s="254">
        <v>3523</v>
      </c>
      <c r="D911" s="254" t="s">
        <v>9097</v>
      </c>
      <c r="E911" s="256">
        <v>41222</v>
      </c>
      <c r="F911" s="257">
        <f t="shared" si="34"/>
        <v>41253</v>
      </c>
      <c r="G911" s="258">
        <v>6007.12</v>
      </c>
      <c r="H911" s="254">
        <v>787</v>
      </c>
      <c r="I911" s="255" t="s">
        <v>456</v>
      </c>
      <c r="J911" s="254"/>
    </row>
    <row r="912" spans="1:10">
      <c r="A912" s="254">
        <v>3524</v>
      </c>
      <c r="B912" s="254" t="s">
        <v>2878</v>
      </c>
      <c r="C912" s="254">
        <v>3524</v>
      </c>
      <c r="D912" s="254" t="s">
        <v>9099</v>
      </c>
      <c r="E912" s="256">
        <v>41222</v>
      </c>
      <c r="F912" s="257">
        <f t="shared" si="34"/>
        <v>41253</v>
      </c>
      <c r="G912" s="258">
        <v>6007.12</v>
      </c>
      <c r="H912" s="254">
        <v>787</v>
      </c>
      <c r="I912" s="255" t="s">
        <v>456</v>
      </c>
      <c r="J912" s="254"/>
    </row>
    <row r="913" spans="1:10">
      <c r="A913" s="254">
        <v>3526</v>
      </c>
      <c r="B913" s="254" t="s">
        <v>2878</v>
      </c>
      <c r="C913" s="254">
        <v>3526</v>
      </c>
      <c r="D913" s="254" t="s">
        <v>9060</v>
      </c>
      <c r="E913" s="256">
        <v>41213</v>
      </c>
      <c r="F913" s="257">
        <f>E913+30</f>
        <v>41243</v>
      </c>
      <c r="G913" s="258">
        <v>6007.12</v>
      </c>
      <c r="H913" s="254">
        <v>787</v>
      </c>
      <c r="I913" s="255" t="s">
        <v>456</v>
      </c>
      <c r="J913" s="254"/>
    </row>
    <row r="914" spans="1:10">
      <c r="A914" s="254">
        <v>5537</v>
      </c>
      <c r="B914" s="254" t="s">
        <v>9183</v>
      </c>
      <c r="C914" s="254">
        <v>5537</v>
      </c>
      <c r="D914" s="254" t="s">
        <v>9497</v>
      </c>
      <c r="E914" s="256">
        <v>41234</v>
      </c>
      <c r="F914" s="257">
        <f t="shared" si="34"/>
        <v>41265</v>
      </c>
      <c r="G914" s="258">
        <v>6007.12</v>
      </c>
      <c r="H914" s="254">
        <v>788</v>
      </c>
      <c r="I914" s="255" t="s">
        <v>623</v>
      </c>
      <c r="J914" s="254"/>
    </row>
    <row r="915" spans="1:10">
      <c r="A915" s="254">
        <v>4243</v>
      </c>
      <c r="B915" s="254" t="s">
        <v>214</v>
      </c>
      <c r="C915" s="254">
        <v>4243</v>
      </c>
      <c r="D915" s="254" t="s">
        <v>9121</v>
      </c>
      <c r="E915" s="256">
        <v>41213</v>
      </c>
      <c r="F915" s="257">
        <f>E915+30</f>
        <v>41243</v>
      </c>
      <c r="G915" s="258">
        <v>6007.12</v>
      </c>
      <c r="H915" s="254">
        <v>789</v>
      </c>
      <c r="I915" s="255" t="s">
        <v>456</v>
      </c>
      <c r="J915" s="254"/>
    </row>
    <row r="916" spans="1:10">
      <c r="A916" s="254">
        <v>5554</v>
      </c>
      <c r="B916" s="254" t="s">
        <v>3502</v>
      </c>
      <c r="C916" s="254">
        <v>5554</v>
      </c>
      <c r="D916" s="254" t="s">
        <v>9379</v>
      </c>
      <c r="E916" s="256">
        <v>41232</v>
      </c>
      <c r="F916" s="257">
        <f t="shared" si="34"/>
        <v>41263</v>
      </c>
      <c r="G916" s="258">
        <v>6007.12</v>
      </c>
      <c r="H916" s="254">
        <v>790</v>
      </c>
      <c r="I916" s="255" t="s">
        <v>456</v>
      </c>
      <c r="J916" s="254"/>
    </row>
    <row r="917" spans="1:10">
      <c r="A917" s="254">
        <v>5531</v>
      </c>
      <c r="B917" s="254" t="s">
        <v>166</v>
      </c>
      <c r="C917" s="254">
        <v>5531</v>
      </c>
      <c r="D917" s="254" t="s">
        <v>9371</v>
      </c>
      <c r="E917" s="256">
        <v>41232</v>
      </c>
      <c r="F917" s="257">
        <f t="shared" si="34"/>
        <v>41263</v>
      </c>
      <c r="G917" s="258">
        <v>6007.12</v>
      </c>
      <c r="H917" s="254">
        <v>791</v>
      </c>
      <c r="I917" s="255" t="s">
        <v>456</v>
      </c>
      <c r="J917" s="254"/>
    </row>
    <row r="918" spans="1:10">
      <c r="A918" s="254">
        <v>4596</v>
      </c>
      <c r="B918" s="254" t="s">
        <v>8465</v>
      </c>
      <c r="C918" s="254">
        <v>4596</v>
      </c>
      <c r="D918" s="254" t="s">
        <v>9479</v>
      </c>
      <c r="E918" s="256">
        <v>41235</v>
      </c>
      <c r="F918" s="257">
        <f t="shared" si="34"/>
        <v>41266</v>
      </c>
      <c r="G918" s="258">
        <v>6007.12</v>
      </c>
      <c r="H918" s="254">
        <v>792</v>
      </c>
      <c r="I918" s="255" t="s">
        <v>456</v>
      </c>
      <c r="J918" s="254"/>
    </row>
    <row r="919" spans="1:10">
      <c r="A919" s="254">
        <v>3348</v>
      </c>
      <c r="B919" s="254" t="s">
        <v>2572</v>
      </c>
      <c r="C919" s="254">
        <v>3348</v>
      </c>
      <c r="D919" s="254" t="s">
        <v>9094</v>
      </c>
      <c r="E919" s="256">
        <v>41222</v>
      </c>
      <c r="F919" s="257">
        <f t="shared" si="34"/>
        <v>41253</v>
      </c>
      <c r="G919" s="258">
        <v>6007.12</v>
      </c>
      <c r="H919" s="254">
        <v>793</v>
      </c>
      <c r="I919" s="255" t="s">
        <v>456</v>
      </c>
      <c r="J919" s="254"/>
    </row>
    <row r="920" spans="1:10">
      <c r="A920" s="254">
        <v>3668</v>
      </c>
      <c r="B920" s="254" t="s">
        <v>2572</v>
      </c>
      <c r="C920" s="254">
        <v>3668</v>
      </c>
      <c r="D920" s="254" t="s">
        <v>9101</v>
      </c>
      <c r="E920" s="256">
        <v>41221</v>
      </c>
      <c r="F920" s="257">
        <f t="shared" si="34"/>
        <v>41252</v>
      </c>
      <c r="G920" s="258">
        <v>6007.12</v>
      </c>
      <c r="H920" s="254">
        <v>793</v>
      </c>
      <c r="I920" s="255" t="s">
        <v>456</v>
      </c>
      <c r="J920" s="254"/>
    </row>
    <row r="921" spans="1:10">
      <c r="A921" s="254">
        <v>4579</v>
      </c>
      <c r="B921" s="254" t="s">
        <v>127</v>
      </c>
      <c r="C921" s="254">
        <v>4579</v>
      </c>
      <c r="D921" s="254" t="s">
        <v>11814</v>
      </c>
      <c r="E921" s="256">
        <v>41242</v>
      </c>
      <c r="F921" s="257">
        <f t="shared" si="34"/>
        <v>41273</v>
      </c>
      <c r="G921" s="258">
        <v>6007.12</v>
      </c>
      <c r="H921" s="254">
        <v>794</v>
      </c>
      <c r="I921" s="255" t="s">
        <v>456</v>
      </c>
      <c r="J921" s="254"/>
    </row>
    <row r="922" spans="1:10">
      <c r="A922" s="254">
        <v>4578</v>
      </c>
      <c r="B922" s="254" t="s">
        <v>127</v>
      </c>
      <c r="C922" s="254">
        <v>4578</v>
      </c>
      <c r="D922" s="254" t="s">
        <v>11818</v>
      </c>
      <c r="E922" s="256">
        <v>41242</v>
      </c>
      <c r="F922" s="257">
        <f t="shared" si="34"/>
        <v>41273</v>
      </c>
      <c r="G922" s="258">
        <v>6007.12</v>
      </c>
      <c r="H922" s="254">
        <v>794</v>
      </c>
      <c r="I922" s="255" t="s">
        <v>456</v>
      </c>
      <c r="J922" s="254"/>
    </row>
    <row r="923" spans="1:10">
      <c r="A923" s="254">
        <v>4247</v>
      </c>
      <c r="B923" s="254" t="s">
        <v>6644</v>
      </c>
      <c r="C923" s="254">
        <v>4247</v>
      </c>
      <c r="D923" s="254" t="s">
        <v>17768</v>
      </c>
      <c r="E923" s="256">
        <v>41235</v>
      </c>
      <c r="F923" s="257">
        <f t="shared" si="34"/>
        <v>41266</v>
      </c>
      <c r="G923" s="258">
        <v>6007.12</v>
      </c>
      <c r="H923" s="254">
        <v>795</v>
      </c>
      <c r="I923" s="255" t="s">
        <v>456</v>
      </c>
      <c r="J923" s="254"/>
    </row>
    <row r="924" spans="1:10">
      <c r="A924" s="254">
        <v>4254</v>
      </c>
      <c r="B924" s="254" t="s">
        <v>6799</v>
      </c>
      <c r="C924" s="254">
        <v>4254</v>
      </c>
      <c r="D924" s="254" t="s">
        <v>9271</v>
      </c>
      <c r="E924" s="256">
        <v>41222</v>
      </c>
      <c r="F924" s="257">
        <f t="shared" si="34"/>
        <v>41253</v>
      </c>
      <c r="G924" s="258">
        <v>6007.12</v>
      </c>
      <c r="H924" s="254">
        <v>796</v>
      </c>
      <c r="I924" s="255" t="s">
        <v>456</v>
      </c>
      <c r="J924" s="254"/>
    </row>
    <row r="925" spans="1:10">
      <c r="A925" s="254">
        <v>4599</v>
      </c>
      <c r="B925" s="254" t="s">
        <v>6799</v>
      </c>
      <c r="C925" s="254">
        <v>4599</v>
      </c>
      <c r="D925" s="254" t="s">
        <v>9277</v>
      </c>
      <c r="E925" s="256">
        <v>41222</v>
      </c>
      <c r="F925" s="257">
        <f t="shared" si="34"/>
        <v>41253</v>
      </c>
      <c r="G925" s="258">
        <v>6007.12</v>
      </c>
      <c r="H925" s="254">
        <v>796</v>
      </c>
      <c r="I925" s="255" t="s">
        <v>456</v>
      </c>
      <c r="J925" s="254"/>
    </row>
    <row r="926" spans="1:10">
      <c r="A926" s="254">
        <v>3726</v>
      </c>
      <c r="B926" s="254" t="s">
        <v>3614</v>
      </c>
      <c r="C926" s="254">
        <v>3726</v>
      </c>
      <c r="D926" s="254" t="s">
        <v>9267</v>
      </c>
      <c r="E926" s="256">
        <v>41222</v>
      </c>
      <c r="F926" s="257">
        <f t="shared" si="34"/>
        <v>41253</v>
      </c>
      <c r="G926" s="258">
        <v>6007.12</v>
      </c>
      <c r="H926" s="254">
        <v>797</v>
      </c>
      <c r="I926" s="255" t="s">
        <v>456</v>
      </c>
      <c r="J926" s="254"/>
    </row>
    <row r="927" spans="1:10">
      <c r="A927" s="254">
        <v>3727</v>
      </c>
      <c r="B927" s="254" t="s">
        <v>3614</v>
      </c>
      <c r="C927" s="254">
        <v>3727</v>
      </c>
      <c r="D927" s="254" t="s">
        <v>9103</v>
      </c>
      <c r="E927" s="256">
        <v>41221</v>
      </c>
      <c r="F927" s="257">
        <f t="shared" si="34"/>
        <v>41252</v>
      </c>
      <c r="G927" s="258">
        <v>6007.12</v>
      </c>
      <c r="H927" s="254">
        <v>797</v>
      </c>
      <c r="I927" s="255" t="s">
        <v>456</v>
      </c>
      <c r="J927" s="254"/>
    </row>
    <row r="928" spans="1:10">
      <c r="A928" s="254">
        <v>3723</v>
      </c>
      <c r="B928" s="254" t="s">
        <v>3614</v>
      </c>
      <c r="C928" s="254">
        <v>3723</v>
      </c>
      <c r="D928" s="254" t="s">
        <v>9105</v>
      </c>
      <c r="E928" s="256">
        <v>41221</v>
      </c>
      <c r="F928" s="257">
        <f t="shared" si="34"/>
        <v>41252</v>
      </c>
      <c r="G928" s="258">
        <v>6007.12</v>
      </c>
      <c r="H928" s="254">
        <v>797</v>
      </c>
      <c r="I928" s="255" t="s">
        <v>456</v>
      </c>
      <c r="J928" s="254"/>
    </row>
    <row r="929" spans="1:10">
      <c r="A929" s="254">
        <v>4613</v>
      </c>
      <c r="B929" s="254" t="s">
        <v>8854</v>
      </c>
      <c r="C929" s="254">
        <v>4613</v>
      </c>
      <c r="D929" s="254" t="s">
        <v>9485</v>
      </c>
      <c r="E929" s="256">
        <v>41234</v>
      </c>
      <c r="F929" s="257">
        <f t="shared" si="34"/>
        <v>41265</v>
      </c>
      <c r="G929" s="258">
        <v>6007.12</v>
      </c>
      <c r="H929" s="254">
        <v>798</v>
      </c>
      <c r="I929" s="255" t="s">
        <v>456</v>
      </c>
      <c r="J929" s="254"/>
    </row>
    <row r="930" spans="1:10">
      <c r="A930" s="254">
        <v>3967</v>
      </c>
      <c r="B930" s="254" t="s">
        <v>3121</v>
      </c>
      <c r="C930" s="254">
        <v>3967</v>
      </c>
      <c r="D930" s="254" t="s">
        <v>17763</v>
      </c>
      <c r="E930" s="256">
        <v>41243</v>
      </c>
      <c r="F930" s="257">
        <f t="shared" si="34"/>
        <v>41274</v>
      </c>
      <c r="G930" s="258">
        <v>6007.12</v>
      </c>
      <c r="H930" s="254">
        <v>799</v>
      </c>
      <c r="I930" s="255" t="s">
        <v>456</v>
      </c>
      <c r="J930" s="254"/>
    </row>
    <row r="931" spans="1:10">
      <c r="A931" s="254">
        <v>3884</v>
      </c>
      <c r="B931" s="254" t="s">
        <v>4829</v>
      </c>
      <c r="C931" s="254">
        <v>3884</v>
      </c>
      <c r="D931" s="254" t="s">
        <v>9347</v>
      </c>
      <c r="E931" s="256">
        <v>41227</v>
      </c>
      <c r="F931" s="257">
        <f t="shared" si="34"/>
        <v>41258</v>
      </c>
      <c r="G931" s="258">
        <v>6007.12</v>
      </c>
      <c r="H931" s="254">
        <v>800</v>
      </c>
      <c r="I931" s="255" t="s">
        <v>456</v>
      </c>
      <c r="J931" s="254"/>
    </row>
    <row r="932" spans="1:10">
      <c r="A932" s="254">
        <v>4125</v>
      </c>
      <c r="B932" s="254" t="s">
        <v>4829</v>
      </c>
      <c r="C932" s="254">
        <v>4125</v>
      </c>
      <c r="D932" s="254" t="s">
        <v>9432</v>
      </c>
      <c r="E932" s="256">
        <v>41236</v>
      </c>
      <c r="F932" s="257">
        <f t="shared" si="34"/>
        <v>41267</v>
      </c>
      <c r="G932" s="258">
        <v>6007.12</v>
      </c>
      <c r="H932" s="254">
        <v>800</v>
      </c>
      <c r="I932" s="255" t="s">
        <v>456</v>
      </c>
      <c r="J932" s="254"/>
    </row>
    <row r="933" spans="1:10">
      <c r="A933" s="254">
        <v>4119</v>
      </c>
      <c r="B933" s="254" t="s">
        <v>4829</v>
      </c>
      <c r="C933" s="254">
        <v>4119</v>
      </c>
      <c r="D933" s="254" t="s">
        <v>9439</v>
      </c>
      <c r="E933" s="256">
        <v>41235</v>
      </c>
      <c r="F933" s="257">
        <f t="shared" si="34"/>
        <v>41266</v>
      </c>
      <c r="G933" s="258">
        <v>6007.12</v>
      </c>
      <c r="H933" s="254">
        <v>800</v>
      </c>
      <c r="I933" s="255" t="s">
        <v>456</v>
      </c>
      <c r="J933" s="254"/>
    </row>
    <row r="934" spans="1:10">
      <c r="A934" s="254">
        <v>4118</v>
      </c>
      <c r="B934" s="254" t="s">
        <v>4829</v>
      </c>
      <c r="C934" s="254">
        <v>4118</v>
      </c>
      <c r="D934" s="254" t="s">
        <v>9441</v>
      </c>
      <c r="E934" s="256">
        <v>41236</v>
      </c>
      <c r="F934" s="257">
        <f t="shared" si="34"/>
        <v>41267</v>
      </c>
      <c r="G934" s="258">
        <v>6007.12</v>
      </c>
      <c r="H934" s="254">
        <v>800</v>
      </c>
      <c r="I934" s="255" t="s">
        <v>456</v>
      </c>
      <c r="J934" s="254"/>
    </row>
    <row r="935" spans="1:10">
      <c r="A935" s="254">
        <v>4117</v>
      </c>
      <c r="B935" s="254" t="s">
        <v>4829</v>
      </c>
      <c r="C935" s="254">
        <v>4117</v>
      </c>
      <c r="D935" s="254" t="s">
        <v>9443</v>
      </c>
      <c r="E935" s="256">
        <v>41235</v>
      </c>
      <c r="F935" s="257">
        <f t="shared" si="34"/>
        <v>41266</v>
      </c>
      <c r="G935" s="258">
        <v>6007.12</v>
      </c>
      <c r="H935" s="254">
        <v>800</v>
      </c>
      <c r="I935" s="255" t="s">
        <v>456</v>
      </c>
      <c r="J935" s="254"/>
    </row>
    <row r="936" spans="1:10">
      <c r="A936" s="254">
        <v>4116</v>
      </c>
      <c r="B936" s="254" t="s">
        <v>4829</v>
      </c>
      <c r="C936" s="254">
        <v>4116</v>
      </c>
      <c r="D936" s="254" t="s">
        <v>9445</v>
      </c>
      <c r="E936" s="256">
        <v>41234</v>
      </c>
      <c r="F936" s="257">
        <f t="shared" si="34"/>
        <v>41265</v>
      </c>
      <c r="G936" s="258">
        <v>6007.12</v>
      </c>
      <c r="H936" s="254">
        <v>800</v>
      </c>
      <c r="I936" s="255" t="s">
        <v>456</v>
      </c>
      <c r="J936" s="254"/>
    </row>
    <row r="937" spans="1:10">
      <c r="A937" s="254">
        <v>4115</v>
      </c>
      <c r="B937" s="254" t="s">
        <v>4829</v>
      </c>
      <c r="C937" s="254">
        <v>4115</v>
      </c>
      <c r="D937" s="254" t="s">
        <v>9448</v>
      </c>
      <c r="E937" s="256">
        <v>41233</v>
      </c>
      <c r="F937" s="257">
        <f t="shared" si="34"/>
        <v>41264</v>
      </c>
      <c r="G937" s="258">
        <v>6007.12</v>
      </c>
      <c r="H937" s="254">
        <v>800</v>
      </c>
      <c r="I937" s="255" t="s">
        <v>456</v>
      </c>
      <c r="J937" s="254"/>
    </row>
    <row r="938" spans="1:10">
      <c r="A938" s="254">
        <v>4114</v>
      </c>
      <c r="B938" s="254" t="s">
        <v>4829</v>
      </c>
      <c r="C938" s="254">
        <v>4114</v>
      </c>
      <c r="D938" s="254" t="s">
        <v>9349</v>
      </c>
      <c r="E938" s="256">
        <v>41233</v>
      </c>
      <c r="F938" s="257">
        <f t="shared" si="34"/>
        <v>41264</v>
      </c>
      <c r="G938" s="258">
        <v>6007.12</v>
      </c>
      <c r="H938" s="254">
        <v>800</v>
      </c>
      <c r="I938" s="255" t="s">
        <v>456</v>
      </c>
      <c r="J938" s="254"/>
    </row>
    <row r="939" spans="1:10">
      <c r="A939" s="254">
        <v>4614</v>
      </c>
      <c r="B939" s="254" t="s">
        <v>8849</v>
      </c>
      <c r="C939" s="254">
        <v>4614</v>
      </c>
      <c r="D939" s="254" t="s">
        <v>9484</v>
      </c>
      <c r="E939" s="256">
        <v>41239</v>
      </c>
      <c r="F939" s="257">
        <f t="shared" si="34"/>
        <v>41270</v>
      </c>
      <c r="G939" s="258">
        <v>6007.12</v>
      </c>
      <c r="H939" s="254">
        <v>801</v>
      </c>
      <c r="I939" s="255" t="s">
        <v>456</v>
      </c>
      <c r="J939" s="254"/>
    </row>
    <row r="940" spans="1:10">
      <c r="A940" s="254">
        <v>5528</v>
      </c>
      <c r="B940" s="254" t="s">
        <v>8119</v>
      </c>
      <c r="C940" s="254">
        <v>5528</v>
      </c>
      <c r="D940" s="254" t="s">
        <v>9368</v>
      </c>
      <c r="E940" s="256">
        <v>41232</v>
      </c>
      <c r="F940" s="257">
        <f t="shared" si="34"/>
        <v>41263</v>
      </c>
      <c r="G940" s="258">
        <v>6007.12</v>
      </c>
      <c r="H940" s="254">
        <v>802</v>
      </c>
      <c r="I940" s="255" t="s">
        <v>623</v>
      </c>
      <c r="J940" s="254"/>
    </row>
    <row r="941" spans="1:10">
      <c r="A941" s="254" t="s">
        <v>994</v>
      </c>
      <c r="B941" s="254" t="s">
        <v>995</v>
      </c>
      <c r="C941" s="254">
        <v>838</v>
      </c>
      <c r="D941" s="254" t="s">
        <v>9394</v>
      </c>
      <c r="E941" s="256">
        <v>41233</v>
      </c>
      <c r="F941" s="257">
        <f t="shared" si="34"/>
        <v>41264</v>
      </c>
      <c r="G941" s="258">
        <v>6007.12</v>
      </c>
      <c r="H941" s="254">
        <v>803</v>
      </c>
      <c r="I941" s="255" t="s">
        <v>456</v>
      </c>
      <c r="J941" s="254"/>
    </row>
    <row r="942" spans="1:10">
      <c r="A942" s="254">
        <v>4315</v>
      </c>
      <c r="B942" s="254" t="s">
        <v>7105</v>
      </c>
      <c r="C942" s="254">
        <v>4315</v>
      </c>
      <c r="D942" s="254" t="s">
        <v>9460</v>
      </c>
      <c r="E942" s="256">
        <v>41233</v>
      </c>
      <c r="F942" s="257">
        <f t="shared" si="34"/>
        <v>41264</v>
      </c>
      <c r="G942" s="258">
        <v>6007.12</v>
      </c>
      <c r="H942" s="254">
        <v>804</v>
      </c>
      <c r="I942" s="255" t="s">
        <v>456</v>
      </c>
      <c r="J942" s="254"/>
    </row>
    <row r="943" spans="1:10">
      <c r="A943" s="254">
        <v>3469</v>
      </c>
      <c r="B943" s="254" t="s">
        <v>1689</v>
      </c>
      <c r="C943" s="254">
        <v>3469</v>
      </c>
      <c r="D943" s="254" t="s">
        <v>9402</v>
      </c>
      <c r="E943" s="256">
        <v>41234</v>
      </c>
      <c r="F943" s="257">
        <f t="shared" si="34"/>
        <v>41265</v>
      </c>
      <c r="G943" s="258">
        <v>6007.12</v>
      </c>
      <c r="H943" s="254">
        <v>805</v>
      </c>
      <c r="I943" s="255" t="s">
        <v>456</v>
      </c>
      <c r="J943" s="254"/>
    </row>
    <row r="944" spans="1:10">
      <c r="A944" s="254">
        <v>3886</v>
      </c>
      <c r="B944" s="254" t="s">
        <v>4828</v>
      </c>
      <c r="C944" s="254">
        <v>3886</v>
      </c>
      <c r="D944" s="254" t="s">
        <v>9602</v>
      </c>
      <c r="E944" s="256">
        <v>41242</v>
      </c>
      <c r="F944" s="257">
        <f t="shared" si="34"/>
        <v>41273</v>
      </c>
      <c r="G944" s="258">
        <v>6007.12</v>
      </c>
      <c r="H944" s="254">
        <v>806</v>
      </c>
      <c r="I944" s="255" t="s">
        <v>456</v>
      </c>
      <c r="J944" s="254"/>
    </row>
    <row r="945" spans="1:10">
      <c r="A945" s="254">
        <v>4129</v>
      </c>
      <c r="B945" s="254" t="s">
        <v>4828</v>
      </c>
      <c r="C945" s="254">
        <v>4129</v>
      </c>
      <c r="D945" s="254" t="s">
        <v>9270</v>
      </c>
      <c r="E945" s="256">
        <v>41233</v>
      </c>
      <c r="F945" s="257">
        <f t="shared" si="34"/>
        <v>41264</v>
      </c>
      <c r="G945" s="258">
        <v>6007.12</v>
      </c>
      <c r="H945" s="254">
        <v>806</v>
      </c>
      <c r="I945" s="255" t="s">
        <v>456</v>
      </c>
      <c r="J945" s="254"/>
    </row>
    <row r="946" spans="1:10">
      <c r="A946" s="254">
        <v>4136</v>
      </c>
      <c r="B946" s="254" t="s">
        <v>4828</v>
      </c>
      <c r="C946" s="254">
        <v>4136</v>
      </c>
      <c r="D946" s="254" t="s">
        <v>9116</v>
      </c>
      <c r="E946" s="256">
        <v>41242</v>
      </c>
      <c r="F946" s="257">
        <f t="shared" si="34"/>
        <v>41273</v>
      </c>
      <c r="G946" s="258">
        <v>6007.12</v>
      </c>
      <c r="H946" s="254">
        <v>806</v>
      </c>
      <c r="I946" s="255" t="s">
        <v>456</v>
      </c>
      <c r="J946" s="254"/>
    </row>
    <row r="947" spans="1:10">
      <c r="A947" s="254">
        <v>4130</v>
      </c>
      <c r="B947" s="254" t="s">
        <v>4828</v>
      </c>
      <c r="C947" s="254">
        <v>4130</v>
      </c>
      <c r="D947" s="254" t="s">
        <v>11180</v>
      </c>
      <c r="E947" s="256">
        <v>41243</v>
      </c>
      <c r="F947" s="257">
        <f t="shared" si="34"/>
        <v>41274</v>
      </c>
      <c r="G947" s="258">
        <v>6007.12</v>
      </c>
      <c r="H947" s="254">
        <v>806</v>
      </c>
      <c r="I947" s="255" t="s">
        <v>456</v>
      </c>
      <c r="J947" s="254"/>
    </row>
    <row r="948" spans="1:10">
      <c r="A948" s="254">
        <v>4326</v>
      </c>
      <c r="B948" s="254" t="s">
        <v>7078</v>
      </c>
      <c r="C948" s="254">
        <v>4326</v>
      </c>
      <c r="D948" s="254" t="s">
        <v>9127</v>
      </c>
      <c r="E948" s="256">
        <v>41213</v>
      </c>
      <c r="F948" s="257">
        <f>E948+30</f>
        <v>41243</v>
      </c>
      <c r="G948" s="258">
        <v>6007.12</v>
      </c>
      <c r="H948" s="254">
        <v>807</v>
      </c>
      <c r="I948" s="255" t="s">
        <v>456</v>
      </c>
      <c r="J948" s="254"/>
    </row>
    <row r="949" spans="1:10">
      <c r="A949" s="254">
        <v>4325</v>
      </c>
      <c r="B949" s="254" t="s">
        <v>7078</v>
      </c>
      <c r="C949" s="254">
        <v>4325</v>
      </c>
      <c r="D949" s="254" t="s">
        <v>9129</v>
      </c>
      <c r="E949" s="256">
        <v>41218</v>
      </c>
      <c r="F949" s="257">
        <f t="shared" si="34"/>
        <v>41249</v>
      </c>
      <c r="G949" s="258">
        <v>6007.12</v>
      </c>
      <c r="H949" s="254">
        <v>807</v>
      </c>
      <c r="I949" s="255" t="s">
        <v>456</v>
      </c>
      <c r="J949" s="254"/>
    </row>
    <row r="950" spans="1:10">
      <c r="A950" s="254">
        <v>4331</v>
      </c>
      <c r="B950" s="254" t="s">
        <v>7078</v>
      </c>
      <c r="C950" s="254">
        <v>4331</v>
      </c>
      <c r="D950" s="254" t="s">
        <v>9072</v>
      </c>
      <c r="E950" s="256">
        <v>41213</v>
      </c>
      <c r="F950" s="257">
        <f t="shared" ref="F950:F951" si="35">E950+30</f>
        <v>41243</v>
      </c>
      <c r="G950" s="258">
        <v>6007.12</v>
      </c>
      <c r="H950" s="254">
        <v>807</v>
      </c>
      <c r="I950" s="255" t="s">
        <v>456</v>
      </c>
      <c r="J950" s="254"/>
    </row>
    <row r="951" spans="1:10">
      <c r="A951" s="254">
        <v>4324</v>
      </c>
      <c r="B951" s="254" t="s">
        <v>7078</v>
      </c>
      <c r="C951" s="254">
        <v>4324</v>
      </c>
      <c r="D951" s="254" t="s">
        <v>9131</v>
      </c>
      <c r="E951" s="256">
        <v>41213</v>
      </c>
      <c r="F951" s="257">
        <f t="shared" si="35"/>
        <v>41243</v>
      </c>
      <c r="G951" s="258">
        <v>6007.12</v>
      </c>
      <c r="H951" s="254">
        <v>807</v>
      </c>
      <c r="I951" s="255" t="s">
        <v>456</v>
      </c>
      <c r="J951" s="254"/>
    </row>
    <row r="952" spans="1:10">
      <c r="A952" s="254">
        <v>4398</v>
      </c>
      <c r="B952" s="254" t="s">
        <v>1807</v>
      </c>
      <c r="C952" s="254">
        <v>4398</v>
      </c>
      <c r="D952" s="254" t="s">
        <v>9609</v>
      </c>
      <c r="E952" s="256">
        <v>41240</v>
      </c>
      <c r="F952" s="257">
        <f t="shared" si="34"/>
        <v>41271</v>
      </c>
      <c r="G952" s="258">
        <v>6007.12</v>
      </c>
      <c r="H952" s="254">
        <v>808</v>
      </c>
      <c r="I952" s="255" t="s">
        <v>456</v>
      </c>
      <c r="J952" s="254"/>
    </row>
    <row r="953" spans="1:10">
      <c r="A953" s="254">
        <v>4463</v>
      </c>
      <c r="B953" s="254" t="s">
        <v>7606</v>
      </c>
      <c r="C953" s="254">
        <v>4463</v>
      </c>
      <c r="D953" s="254" t="s">
        <v>9615</v>
      </c>
      <c r="E953" s="256">
        <v>41239</v>
      </c>
      <c r="F953" s="257">
        <f t="shared" si="34"/>
        <v>41270</v>
      </c>
      <c r="G953" s="258">
        <v>6007.12</v>
      </c>
      <c r="H953" s="254">
        <v>809</v>
      </c>
      <c r="I953" s="255" t="s">
        <v>456</v>
      </c>
      <c r="J953" s="254"/>
    </row>
    <row r="954" spans="1:10">
      <c r="A954" s="254">
        <v>4462</v>
      </c>
      <c r="B954" s="254" t="s">
        <v>7606</v>
      </c>
      <c r="C954" s="254">
        <v>4462</v>
      </c>
      <c r="D954" s="254" t="s">
        <v>9617</v>
      </c>
      <c r="E954" s="256">
        <v>41239</v>
      </c>
      <c r="F954" s="257">
        <f t="shared" si="34"/>
        <v>41270</v>
      </c>
      <c r="G954" s="258">
        <v>6007.12</v>
      </c>
      <c r="H954" s="254">
        <v>809</v>
      </c>
      <c r="I954" s="255" t="s">
        <v>456</v>
      </c>
      <c r="J954" s="254"/>
    </row>
    <row r="955" spans="1:10">
      <c r="A955" s="254">
        <v>4461</v>
      </c>
      <c r="B955" s="254" t="s">
        <v>7606</v>
      </c>
      <c r="C955" s="254">
        <v>4461</v>
      </c>
      <c r="D955" s="254" t="s">
        <v>9619</v>
      </c>
      <c r="E955" s="256">
        <v>41239</v>
      </c>
      <c r="F955" s="257">
        <f t="shared" si="34"/>
        <v>41270</v>
      </c>
      <c r="G955" s="258">
        <v>6007.12</v>
      </c>
      <c r="H955" s="254">
        <v>809</v>
      </c>
      <c r="I955" s="255" t="s">
        <v>456</v>
      </c>
      <c r="J955" s="254"/>
    </row>
    <row r="956" spans="1:10">
      <c r="A956" s="254">
        <v>4460</v>
      </c>
      <c r="B956" s="254" t="s">
        <v>7606</v>
      </c>
      <c r="C956" s="254">
        <v>4460</v>
      </c>
      <c r="D956" s="254" t="s">
        <v>9622</v>
      </c>
      <c r="E956" s="256">
        <v>41239</v>
      </c>
      <c r="F956" s="257">
        <f t="shared" si="34"/>
        <v>41270</v>
      </c>
      <c r="G956" s="258">
        <v>6007.12</v>
      </c>
      <c r="H956" s="254">
        <v>809</v>
      </c>
      <c r="I956" s="255" t="s">
        <v>456</v>
      </c>
      <c r="J956" s="254"/>
    </row>
    <row r="957" spans="1:10">
      <c r="A957" s="254">
        <v>4459</v>
      </c>
      <c r="B957" s="254" t="s">
        <v>7606</v>
      </c>
      <c r="C957" s="254">
        <v>4459</v>
      </c>
      <c r="D957" s="254" t="s">
        <v>9624</v>
      </c>
      <c r="E957" s="256">
        <v>41240</v>
      </c>
      <c r="F957" s="257">
        <f t="shared" si="34"/>
        <v>41271</v>
      </c>
      <c r="G957" s="258">
        <v>6007.12</v>
      </c>
      <c r="H957" s="254">
        <v>809</v>
      </c>
      <c r="I957" s="255" t="s">
        <v>456</v>
      </c>
      <c r="J957" s="254"/>
    </row>
    <row r="958" spans="1:10">
      <c r="A958" s="254">
        <v>4624</v>
      </c>
      <c r="B958" s="254" t="s">
        <v>8815</v>
      </c>
      <c r="C958" s="254">
        <v>4624</v>
      </c>
      <c r="D958" s="254" t="s">
        <v>11874</v>
      </c>
      <c r="E958" s="256">
        <v>41243</v>
      </c>
      <c r="F958" s="257">
        <f t="shared" si="34"/>
        <v>41274</v>
      </c>
      <c r="G958" s="258">
        <v>6007.12</v>
      </c>
      <c r="H958" s="254">
        <v>810</v>
      </c>
      <c r="I958" s="255" t="s">
        <v>456</v>
      </c>
      <c r="J958" s="254"/>
    </row>
    <row r="959" spans="1:10">
      <c r="A959" s="254">
        <v>4625</v>
      </c>
      <c r="B959" s="254" t="s">
        <v>3007</v>
      </c>
      <c r="C959" s="254">
        <v>4625</v>
      </c>
      <c r="D959" s="254" t="s">
        <v>9481</v>
      </c>
      <c r="E959" s="256">
        <v>41234</v>
      </c>
      <c r="F959" s="257">
        <f t="shared" si="34"/>
        <v>41265</v>
      </c>
      <c r="G959" s="258">
        <v>6007.12</v>
      </c>
      <c r="H959" s="254">
        <v>811</v>
      </c>
      <c r="I959" s="255" t="s">
        <v>456</v>
      </c>
      <c r="J959" s="254"/>
    </row>
    <row r="960" spans="1:10">
      <c r="A960" s="254">
        <v>5540</v>
      </c>
      <c r="B960" s="254" t="s">
        <v>9191</v>
      </c>
      <c r="C960" s="254">
        <v>5540</v>
      </c>
      <c r="D960" s="254" t="s">
        <v>9502</v>
      </c>
      <c r="E960" s="256">
        <v>41233</v>
      </c>
      <c r="F960" s="257">
        <f t="shared" si="34"/>
        <v>41264</v>
      </c>
      <c r="G960" s="258">
        <v>6007.12</v>
      </c>
      <c r="H960" s="254">
        <v>812</v>
      </c>
      <c r="I960" s="255" t="s">
        <v>456</v>
      </c>
      <c r="J960" s="254"/>
    </row>
    <row r="961" spans="1:10">
      <c r="A961" s="254">
        <v>4166</v>
      </c>
      <c r="B961" s="254" t="s">
        <v>4826</v>
      </c>
      <c r="C961" s="254">
        <v>4166</v>
      </c>
      <c r="D961" s="254" t="s">
        <v>6931</v>
      </c>
      <c r="E961" s="256">
        <v>41243</v>
      </c>
      <c r="F961" s="257">
        <f t="shared" si="34"/>
        <v>41274</v>
      </c>
      <c r="G961" s="258">
        <v>6007.12</v>
      </c>
      <c r="H961" s="254">
        <v>813</v>
      </c>
      <c r="I961" s="255" t="s">
        <v>623</v>
      </c>
      <c r="J961" s="254"/>
    </row>
    <row r="962" spans="1:10">
      <c r="A962" s="254">
        <v>4178</v>
      </c>
      <c r="B962" s="254" t="s">
        <v>4826</v>
      </c>
      <c r="C962" s="254">
        <v>4178</v>
      </c>
      <c r="D962" s="254" t="s">
        <v>11273</v>
      </c>
      <c r="E962" s="256">
        <v>41221</v>
      </c>
      <c r="F962" s="257">
        <f t="shared" si="34"/>
        <v>41252</v>
      </c>
      <c r="G962" s="258">
        <v>6007.12</v>
      </c>
      <c r="H962" s="254">
        <v>813</v>
      </c>
      <c r="I962" s="255" t="s">
        <v>623</v>
      </c>
      <c r="J962" s="254"/>
    </row>
    <row r="963" spans="1:10">
      <c r="A963" s="254">
        <v>5541</v>
      </c>
      <c r="B963" s="254" t="s">
        <v>4826</v>
      </c>
      <c r="C963" s="254">
        <v>5541</v>
      </c>
      <c r="D963" s="254" t="s">
        <v>9373</v>
      </c>
      <c r="E963" s="256">
        <v>41226</v>
      </c>
      <c r="F963" s="257">
        <f t="shared" si="34"/>
        <v>41257</v>
      </c>
      <c r="G963" s="258">
        <v>6007.12</v>
      </c>
      <c r="H963" s="254">
        <v>813</v>
      </c>
      <c r="I963" s="255" t="s">
        <v>623</v>
      </c>
      <c r="J963" s="254"/>
    </row>
    <row r="964" spans="1:10">
      <c r="A964" s="254">
        <v>3250</v>
      </c>
      <c r="B964" s="254" t="s">
        <v>117</v>
      </c>
      <c r="C964" s="254">
        <v>3250</v>
      </c>
      <c r="D964" s="254" t="s">
        <v>9093</v>
      </c>
      <c r="E964" s="256">
        <v>41242</v>
      </c>
      <c r="F964" s="257">
        <f t="shared" ref="F964:F1027" si="36">E964+31</f>
        <v>41273</v>
      </c>
      <c r="G964" s="258">
        <v>6007.12</v>
      </c>
      <c r="H964" s="254">
        <v>814</v>
      </c>
      <c r="I964" s="255" t="s">
        <v>623</v>
      </c>
      <c r="J964" s="254"/>
    </row>
    <row r="965" spans="1:10">
      <c r="A965" s="254">
        <v>5026</v>
      </c>
      <c r="B965" s="254" t="s">
        <v>8414</v>
      </c>
      <c r="C965" s="254">
        <v>5026</v>
      </c>
      <c r="D965" s="254" t="s">
        <v>9477</v>
      </c>
      <c r="E965" s="256">
        <v>41236</v>
      </c>
      <c r="F965" s="257">
        <f t="shared" si="36"/>
        <v>41267</v>
      </c>
      <c r="G965" s="258">
        <v>6007.12</v>
      </c>
      <c r="H965" s="254">
        <v>815</v>
      </c>
      <c r="I965" s="255" t="s">
        <v>456</v>
      </c>
      <c r="J965" s="254"/>
    </row>
    <row r="966" spans="1:10">
      <c r="A966" s="254">
        <v>5510</v>
      </c>
      <c r="B966" s="254" t="s">
        <v>1728</v>
      </c>
      <c r="C966" s="254">
        <v>5510</v>
      </c>
      <c r="D966" s="254" t="s">
        <v>9493</v>
      </c>
      <c r="E966" s="256">
        <v>41233</v>
      </c>
      <c r="F966" s="257">
        <f t="shared" si="36"/>
        <v>41264</v>
      </c>
      <c r="G966" s="258">
        <v>6007.12</v>
      </c>
      <c r="H966" s="254">
        <v>816</v>
      </c>
      <c r="I966" s="255" t="s">
        <v>456</v>
      </c>
      <c r="J966" s="254"/>
    </row>
    <row r="967" spans="1:10">
      <c r="A967" s="254">
        <v>4484</v>
      </c>
      <c r="B967" s="254" t="s">
        <v>7736</v>
      </c>
      <c r="C967" s="254">
        <v>4484</v>
      </c>
      <c r="D967" s="254" t="s">
        <v>11659</v>
      </c>
      <c r="E967" s="256">
        <v>41243</v>
      </c>
      <c r="F967" s="257">
        <f t="shared" si="36"/>
        <v>41274</v>
      </c>
      <c r="G967" s="258">
        <v>6007.12</v>
      </c>
      <c r="H967" s="254">
        <v>817</v>
      </c>
      <c r="I967" s="255" t="s">
        <v>456</v>
      </c>
      <c r="J967" s="254"/>
    </row>
    <row r="968" spans="1:10">
      <c r="A968" s="254">
        <v>4485</v>
      </c>
      <c r="B968" s="254" t="s">
        <v>7736</v>
      </c>
      <c r="C968" s="254">
        <v>4485</v>
      </c>
      <c r="D968" s="254" t="s">
        <v>11663</v>
      </c>
      <c r="E968" s="256">
        <v>41243</v>
      </c>
      <c r="F968" s="257">
        <f t="shared" si="36"/>
        <v>41274</v>
      </c>
      <c r="G968" s="258">
        <v>6007.12</v>
      </c>
      <c r="H968" s="254">
        <v>817</v>
      </c>
      <c r="I968" s="255" t="s">
        <v>456</v>
      </c>
      <c r="J968" s="254"/>
    </row>
    <row r="969" spans="1:10">
      <c r="A969" s="254">
        <v>3594</v>
      </c>
      <c r="B969" s="254" t="s">
        <v>3311</v>
      </c>
      <c r="C969" s="254">
        <v>3594</v>
      </c>
      <c r="D969" s="254" t="s">
        <v>9405</v>
      </c>
      <c r="E969" s="256">
        <v>41234</v>
      </c>
      <c r="F969" s="257">
        <f t="shared" si="36"/>
        <v>41265</v>
      </c>
      <c r="G969" s="258">
        <v>6007.12</v>
      </c>
      <c r="H969" s="254">
        <v>818</v>
      </c>
      <c r="I969" s="255" t="s">
        <v>623</v>
      </c>
      <c r="J969" s="254"/>
    </row>
    <row r="970" spans="1:10">
      <c r="A970" s="254">
        <v>4358</v>
      </c>
      <c r="B970" s="254" t="s">
        <v>3318</v>
      </c>
      <c r="C970" s="254">
        <v>4358</v>
      </c>
      <c r="D970" s="254" t="s">
        <v>9458</v>
      </c>
      <c r="E970" s="256">
        <v>41233</v>
      </c>
      <c r="F970" s="257">
        <f t="shared" si="36"/>
        <v>41264</v>
      </c>
      <c r="G970" s="258">
        <v>6007.12</v>
      </c>
      <c r="H970" s="254">
        <v>819</v>
      </c>
      <c r="I970" s="255" t="s">
        <v>456</v>
      </c>
      <c r="J970" s="254"/>
    </row>
    <row r="971" spans="1:10">
      <c r="A971" s="254">
        <v>4640</v>
      </c>
      <c r="B971" s="254" t="s">
        <v>8884</v>
      </c>
      <c r="C971" s="254">
        <v>4640</v>
      </c>
      <c r="D971" s="254" t="s">
        <v>9488</v>
      </c>
      <c r="E971" s="256">
        <v>41236</v>
      </c>
      <c r="F971" s="257">
        <f t="shared" si="36"/>
        <v>41267</v>
      </c>
      <c r="G971" s="258">
        <v>6007.12</v>
      </c>
      <c r="H971" s="254">
        <v>820</v>
      </c>
      <c r="I971" s="255" t="s">
        <v>456</v>
      </c>
      <c r="J971" s="254"/>
    </row>
    <row r="972" spans="1:10">
      <c r="A972" s="254">
        <v>4237</v>
      </c>
      <c r="B972" s="254" t="s">
        <v>3325</v>
      </c>
      <c r="C972" s="254">
        <v>4237</v>
      </c>
      <c r="D972" s="254" t="s">
        <v>9452</v>
      </c>
      <c r="E972" s="256">
        <v>41234</v>
      </c>
      <c r="F972" s="257">
        <f t="shared" si="36"/>
        <v>41265</v>
      </c>
      <c r="G972" s="258">
        <v>6007.12</v>
      </c>
      <c r="H972" s="254">
        <v>821</v>
      </c>
      <c r="I972" s="255" t="s">
        <v>623</v>
      </c>
      <c r="J972" s="254"/>
    </row>
    <row r="973" spans="1:10">
      <c r="A973" s="254">
        <v>4239</v>
      </c>
      <c r="B973" s="254" t="s">
        <v>3325</v>
      </c>
      <c r="C973" s="254">
        <v>4239</v>
      </c>
      <c r="D973" s="254" t="s">
        <v>9123</v>
      </c>
      <c r="E973" s="256">
        <v>41221</v>
      </c>
      <c r="F973" s="257">
        <f t="shared" si="36"/>
        <v>41252</v>
      </c>
      <c r="G973" s="258">
        <v>6007.12</v>
      </c>
      <c r="H973" s="254">
        <v>821</v>
      </c>
      <c r="I973" s="255" t="s">
        <v>623</v>
      </c>
      <c r="J973" s="254"/>
    </row>
    <row r="974" spans="1:10">
      <c r="A974" s="254">
        <v>4235</v>
      </c>
      <c r="B974" s="254" t="s">
        <v>3325</v>
      </c>
      <c r="C974" s="254">
        <v>4235</v>
      </c>
      <c r="D974" s="254" t="s">
        <v>9454</v>
      </c>
      <c r="E974" s="256">
        <v>41236</v>
      </c>
      <c r="F974" s="257">
        <f t="shared" si="36"/>
        <v>41267</v>
      </c>
      <c r="G974" s="258">
        <v>6007.12</v>
      </c>
      <c r="H974" s="254">
        <v>821</v>
      </c>
      <c r="I974" s="255" t="s">
        <v>623</v>
      </c>
      <c r="J974" s="254"/>
    </row>
    <row r="975" spans="1:10">
      <c r="A975" s="254">
        <v>4241</v>
      </c>
      <c r="B975" s="254" t="s">
        <v>3325</v>
      </c>
      <c r="C975" s="254">
        <v>4241</v>
      </c>
      <c r="D975" s="254" t="s">
        <v>9456</v>
      </c>
      <c r="E975" s="256">
        <v>41235</v>
      </c>
      <c r="F975" s="257">
        <f t="shared" si="36"/>
        <v>41266</v>
      </c>
      <c r="G975" s="258">
        <v>6007.12</v>
      </c>
      <c r="H975" s="254">
        <v>821</v>
      </c>
      <c r="I975" s="255" t="s">
        <v>623</v>
      </c>
      <c r="J975" s="254"/>
    </row>
    <row r="976" spans="1:10">
      <c r="A976" s="254">
        <v>4364</v>
      </c>
      <c r="B976" s="254" t="s">
        <v>7048</v>
      </c>
      <c r="C976" s="254">
        <v>4364</v>
      </c>
      <c r="D976" s="254" t="s">
        <v>9605</v>
      </c>
      <c r="E976" s="256">
        <v>41240</v>
      </c>
      <c r="F976" s="257">
        <f t="shared" si="36"/>
        <v>41271</v>
      </c>
      <c r="G976" s="258">
        <v>6007.12</v>
      </c>
      <c r="H976" s="254">
        <v>822</v>
      </c>
      <c r="I976" s="255" t="s">
        <v>456</v>
      </c>
      <c r="J976" s="254"/>
    </row>
    <row r="977" spans="1:10">
      <c r="A977" s="254">
        <v>4363</v>
      </c>
      <c r="B977" s="254" t="s">
        <v>7048</v>
      </c>
      <c r="C977" s="254">
        <v>4363</v>
      </c>
      <c r="D977" s="254" t="s">
        <v>9607</v>
      </c>
      <c r="E977" s="256">
        <v>41242</v>
      </c>
      <c r="F977" s="257">
        <f t="shared" si="36"/>
        <v>41273</v>
      </c>
      <c r="G977" s="258">
        <v>6007.12</v>
      </c>
      <c r="H977" s="254">
        <v>822</v>
      </c>
      <c r="I977" s="255" t="s">
        <v>456</v>
      </c>
      <c r="J977" s="254"/>
    </row>
    <row r="978" spans="1:10">
      <c r="A978" s="254">
        <v>4645</v>
      </c>
      <c r="B978" s="254" t="s">
        <v>8904</v>
      </c>
      <c r="C978" s="254">
        <v>4645</v>
      </c>
      <c r="D978" s="254" t="s">
        <v>9490</v>
      </c>
      <c r="E978" s="256">
        <v>41236</v>
      </c>
      <c r="F978" s="257">
        <f t="shared" si="36"/>
        <v>41267</v>
      </c>
      <c r="G978" s="258">
        <v>6007.12</v>
      </c>
      <c r="H978" s="254">
        <v>823</v>
      </c>
      <c r="I978" s="255" t="s">
        <v>456</v>
      </c>
      <c r="J978" s="254"/>
    </row>
    <row r="979" spans="1:10">
      <c r="A979" s="254">
        <v>4646</v>
      </c>
      <c r="B979" s="254" t="s">
        <v>8909</v>
      </c>
      <c r="C979" s="254">
        <v>4646</v>
      </c>
      <c r="D979" s="254" t="s">
        <v>11904</v>
      </c>
      <c r="E979" s="256">
        <v>41242</v>
      </c>
      <c r="F979" s="257">
        <f t="shared" si="36"/>
        <v>41273</v>
      </c>
      <c r="G979" s="258">
        <v>6007.12</v>
      </c>
      <c r="H979" s="254">
        <v>824</v>
      </c>
      <c r="I979" s="255" t="s">
        <v>456</v>
      </c>
      <c r="J979" s="254"/>
    </row>
    <row r="980" spans="1:10">
      <c r="A980" s="254">
        <v>3675</v>
      </c>
      <c r="B980" s="254" t="s">
        <v>172</v>
      </c>
      <c r="C980" s="254">
        <v>3675</v>
      </c>
      <c r="D980" s="254" t="s">
        <v>8735</v>
      </c>
      <c r="E980" s="256">
        <v>41213</v>
      </c>
      <c r="F980" s="257">
        <f>E980+30</f>
        <v>41243</v>
      </c>
      <c r="G980" s="258">
        <v>6007.12</v>
      </c>
      <c r="H980" s="254">
        <v>825</v>
      </c>
      <c r="I980" s="255" t="s">
        <v>456</v>
      </c>
      <c r="J980" s="254"/>
    </row>
    <row r="981" spans="1:10">
      <c r="A981" s="254">
        <v>4647</v>
      </c>
      <c r="B981" s="254" t="s">
        <v>8914</v>
      </c>
      <c r="C981" s="254">
        <v>4647</v>
      </c>
      <c r="D981" s="254" t="s">
        <v>9491</v>
      </c>
      <c r="E981" s="256">
        <v>41235</v>
      </c>
      <c r="F981" s="257">
        <f t="shared" si="36"/>
        <v>41266</v>
      </c>
      <c r="G981" s="258">
        <v>6007.12</v>
      </c>
      <c r="H981" s="254">
        <v>826</v>
      </c>
      <c r="I981" s="255" t="s">
        <v>456</v>
      </c>
      <c r="J981" s="254"/>
    </row>
    <row r="982" spans="1:10">
      <c r="A982" s="254">
        <v>4370</v>
      </c>
      <c r="B982" s="254" t="s">
        <v>6995</v>
      </c>
      <c r="C982" s="254">
        <v>4370</v>
      </c>
      <c r="D982" s="254" t="s">
        <v>8742</v>
      </c>
      <c r="E982" s="256">
        <v>41213</v>
      </c>
      <c r="F982" s="257">
        <f>E982+30</f>
        <v>41243</v>
      </c>
      <c r="G982" s="258">
        <v>6007.12</v>
      </c>
      <c r="H982" s="254">
        <v>827</v>
      </c>
      <c r="I982" s="255" t="s">
        <v>456</v>
      </c>
      <c r="J982" s="254"/>
    </row>
    <row r="983" spans="1:10">
      <c r="A983" s="254">
        <v>4368</v>
      </c>
      <c r="B983" s="254" t="s">
        <v>6995</v>
      </c>
      <c r="C983" s="254">
        <v>4368</v>
      </c>
      <c r="D983" s="254" t="s">
        <v>9020</v>
      </c>
      <c r="E983" s="256">
        <v>41221</v>
      </c>
      <c r="F983" s="257">
        <f t="shared" si="36"/>
        <v>41252</v>
      </c>
      <c r="G983" s="258">
        <v>6007.12</v>
      </c>
      <c r="H983" s="254">
        <v>827</v>
      </c>
      <c r="I983" s="255" t="s">
        <v>456</v>
      </c>
      <c r="J983" s="254"/>
    </row>
    <row r="984" spans="1:10">
      <c r="A984" s="281">
        <v>4491</v>
      </c>
      <c r="B984" s="281" t="s">
        <v>7929</v>
      </c>
      <c r="C984" s="281">
        <v>4491</v>
      </c>
      <c r="D984" s="281" t="s">
        <v>12292</v>
      </c>
      <c r="E984" s="282">
        <v>41250</v>
      </c>
      <c r="F984" s="257">
        <f t="shared" si="36"/>
        <v>41281</v>
      </c>
      <c r="G984" s="283">
        <v>6007.12</v>
      </c>
      <c r="H984" s="281">
        <v>835</v>
      </c>
      <c r="I984" s="284" t="s">
        <v>456</v>
      </c>
      <c r="J984" s="281"/>
    </row>
    <row r="985" spans="1:10">
      <c r="A985" s="281" t="s">
        <v>2057</v>
      </c>
      <c r="B985" s="281" t="s">
        <v>2071</v>
      </c>
      <c r="C985" s="281" t="s">
        <v>2057</v>
      </c>
      <c r="D985" s="281" t="s">
        <v>5233</v>
      </c>
      <c r="E985" s="282">
        <v>41262</v>
      </c>
      <c r="F985" s="257">
        <f t="shared" si="36"/>
        <v>41293</v>
      </c>
      <c r="G985" s="283">
        <v>6007.12</v>
      </c>
      <c r="H985" s="281">
        <v>836</v>
      </c>
      <c r="I985" s="284" t="s">
        <v>456</v>
      </c>
      <c r="J985" s="281"/>
    </row>
    <row r="986" spans="1:10">
      <c r="A986" s="281">
        <v>4413</v>
      </c>
      <c r="B986" s="281" t="s">
        <v>7368</v>
      </c>
      <c r="C986" s="281">
        <v>4413</v>
      </c>
      <c r="D986" s="281" t="s">
        <v>12267</v>
      </c>
      <c r="E986" s="282">
        <v>41250</v>
      </c>
      <c r="F986" s="257">
        <f t="shared" si="36"/>
        <v>41281</v>
      </c>
      <c r="G986" s="283">
        <v>6007.12</v>
      </c>
      <c r="H986" s="281">
        <v>837</v>
      </c>
      <c r="I986" s="284" t="s">
        <v>456</v>
      </c>
      <c r="J986" s="281"/>
    </row>
    <row r="987" spans="1:10">
      <c r="A987" s="281">
        <v>4530</v>
      </c>
      <c r="B987" s="281" t="s">
        <v>1885</v>
      </c>
      <c r="C987" s="281">
        <v>4530</v>
      </c>
      <c r="D987" s="281" t="s">
        <v>13362</v>
      </c>
      <c r="E987" s="282">
        <v>41263</v>
      </c>
      <c r="F987" s="257">
        <f t="shared" si="36"/>
        <v>41294</v>
      </c>
      <c r="G987" s="283">
        <v>6007.12</v>
      </c>
      <c r="H987" s="281">
        <v>838</v>
      </c>
      <c r="I987" s="284" t="s">
        <v>456</v>
      </c>
      <c r="J987" s="281"/>
    </row>
    <row r="988" spans="1:10">
      <c r="A988" s="281">
        <v>4495</v>
      </c>
      <c r="B988" s="281" t="s">
        <v>7786</v>
      </c>
      <c r="C988" s="281">
        <v>4495</v>
      </c>
      <c r="D988" s="281" t="s">
        <v>9469</v>
      </c>
      <c r="E988" s="282">
        <v>41261</v>
      </c>
      <c r="F988" s="257">
        <f t="shared" si="36"/>
        <v>41292</v>
      </c>
      <c r="G988" s="283">
        <v>6007.12</v>
      </c>
      <c r="H988" s="281">
        <v>839</v>
      </c>
      <c r="I988" s="284" t="s">
        <v>456</v>
      </c>
      <c r="J988" s="281"/>
    </row>
    <row r="989" spans="1:10">
      <c r="A989" s="281">
        <v>4417</v>
      </c>
      <c r="B989" s="281" t="s">
        <v>7373</v>
      </c>
      <c r="C989" s="281">
        <v>4417</v>
      </c>
      <c r="D989" s="281" t="s">
        <v>12270</v>
      </c>
      <c r="E989" s="282">
        <v>41255</v>
      </c>
      <c r="F989" s="257">
        <f t="shared" si="36"/>
        <v>41286</v>
      </c>
      <c r="G989" s="283">
        <v>6007.12</v>
      </c>
      <c r="H989" s="281">
        <v>840</v>
      </c>
      <c r="I989" s="284" t="s">
        <v>456</v>
      </c>
      <c r="J989" s="281"/>
    </row>
    <row r="990" spans="1:10">
      <c r="A990" s="281">
        <v>4426</v>
      </c>
      <c r="B990" s="281" t="s">
        <v>7373</v>
      </c>
      <c r="C990" s="281">
        <v>4426</v>
      </c>
      <c r="D990" s="281" t="s">
        <v>12921</v>
      </c>
      <c r="E990" s="282">
        <v>41257</v>
      </c>
      <c r="F990" s="257">
        <f t="shared" si="36"/>
        <v>41288</v>
      </c>
      <c r="G990" s="283">
        <v>6007.12</v>
      </c>
      <c r="H990" s="281">
        <v>840</v>
      </c>
      <c r="I990" s="284" t="s">
        <v>456</v>
      </c>
      <c r="J990" s="281"/>
    </row>
    <row r="991" spans="1:10">
      <c r="A991" s="281">
        <v>4416</v>
      </c>
      <c r="B991" s="281" t="s">
        <v>7373</v>
      </c>
      <c r="C991" s="281">
        <v>4416</v>
      </c>
      <c r="D991" s="281" t="s">
        <v>12107</v>
      </c>
      <c r="E991" s="282">
        <v>41249</v>
      </c>
      <c r="F991" s="257">
        <f t="shared" si="36"/>
        <v>41280</v>
      </c>
      <c r="G991" s="283">
        <v>6007.12</v>
      </c>
      <c r="H991" s="281">
        <v>840</v>
      </c>
      <c r="I991" s="284" t="s">
        <v>456</v>
      </c>
      <c r="J991" s="281"/>
    </row>
    <row r="992" spans="1:10">
      <c r="A992" s="281">
        <v>4419</v>
      </c>
      <c r="B992" s="281" t="s">
        <v>7373</v>
      </c>
      <c r="C992" s="281">
        <v>4419</v>
      </c>
      <c r="D992" s="281" t="s">
        <v>12789</v>
      </c>
      <c r="E992" s="282">
        <v>41255</v>
      </c>
      <c r="F992" s="257">
        <f t="shared" si="36"/>
        <v>41286</v>
      </c>
      <c r="G992" s="283">
        <v>6007.12</v>
      </c>
      <c r="H992" s="281">
        <v>840</v>
      </c>
      <c r="I992" s="284" t="s">
        <v>456</v>
      </c>
      <c r="J992" s="281"/>
    </row>
    <row r="993" spans="1:10">
      <c r="A993" s="281">
        <v>4415</v>
      </c>
      <c r="B993" s="281" t="s">
        <v>7373</v>
      </c>
      <c r="C993" s="281">
        <v>4415</v>
      </c>
      <c r="D993" s="281" t="s">
        <v>12272</v>
      </c>
      <c r="E993" s="282">
        <v>41254</v>
      </c>
      <c r="F993" s="257">
        <f t="shared" si="36"/>
        <v>41285</v>
      </c>
      <c r="G993" s="283">
        <v>6007.12</v>
      </c>
      <c r="H993" s="281">
        <v>840</v>
      </c>
      <c r="I993" s="284" t="s">
        <v>456</v>
      </c>
      <c r="J993" s="281"/>
    </row>
    <row r="994" spans="1:10">
      <c r="A994" s="281">
        <v>4431</v>
      </c>
      <c r="B994" s="281" t="s">
        <v>7373</v>
      </c>
      <c r="C994" s="281">
        <v>4431</v>
      </c>
      <c r="D994" s="281" t="s">
        <v>12924</v>
      </c>
      <c r="E994" s="282">
        <v>41257</v>
      </c>
      <c r="F994" s="257">
        <f t="shared" si="36"/>
        <v>41288</v>
      </c>
      <c r="G994" s="283">
        <v>6007.12</v>
      </c>
      <c r="H994" s="281">
        <v>840</v>
      </c>
      <c r="I994" s="284" t="s">
        <v>456</v>
      </c>
      <c r="J994" s="281"/>
    </row>
    <row r="995" spans="1:10">
      <c r="A995" s="281">
        <v>4430</v>
      </c>
      <c r="B995" s="281" t="s">
        <v>7373</v>
      </c>
      <c r="C995" s="281">
        <v>4430</v>
      </c>
      <c r="D995" s="281" t="s">
        <v>12792</v>
      </c>
      <c r="E995" s="282">
        <v>41255</v>
      </c>
      <c r="F995" s="257">
        <f t="shared" si="36"/>
        <v>41286</v>
      </c>
      <c r="G995" s="283">
        <v>6007.12</v>
      </c>
      <c r="H995" s="281">
        <v>840</v>
      </c>
      <c r="I995" s="284" t="s">
        <v>456</v>
      </c>
      <c r="J995" s="281"/>
    </row>
    <row r="996" spans="1:10">
      <c r="A996" s="281">
        <v>4428</v>
      </c>
      <c r="B996" s="281" t="s">
        <v>7373</v>
      </c>
      <c r="C996" s="281">
        <v>4428</v>
      </c>
      <c r="D996" s="281" t="s">
        <v>12275</v>
      </c>
      <c r="E996" s="282">
        <v>41253</v>
      </c>
      <c r="F996" s="257">
        <f t="shared" si="36"/>
        <v>41284</v>
      </c>
      <c r="G996" s="283">
        <v>6007.12</v>
      </c>
      <c r="H996" s="281">
        <v>840</v>
      </c>
      <c r="I996" s="284" t="s">
        <v>456</v>
      </c>
      <c r="J996" s="281"/>
    </row>
    <row r="997" spans="1:10">
      <c r="A997" s="281">
        <v>4418</v>
      </c>
      <c r="B997" s="281" t="s">
        <v>7373</v>
      </c>
      <c r="C997" s="281">
        <v>4418</v>
      </c>
      <c r="D997" s="281" t="s">
        <v>12278</v>
      </c>
      <c r="E997" s="282">
        <v>41253</v>
      </c>
      <c r="F997" s="257">
        <f t="shared" si="36"/>
        <v>41284</v>
      </c>
      <c r="G997" s="283">
        <v>6007.12</v>
      </c>
      <c r="H997" s="281">
        <v>840</v>
      </c>
      <c r="I997" s="284" t="s">
        <v>456</v>
      </c>
      <c r="J997" s="281"/>
    </row>
    <row r="998" spans="1:10">
      <c r="A998" s="281">
        <v>4425</v>
      </c>
      <c r="B998" s="281" t="s">
        <v>7373</v>
      </c>
      <c r="C998" s="281">
        <v>4425</v>
      </c>
      <c r="D998" s="281" t="s">
        <v>12281</v>
      </c>
      <c r="E998" s="282">
        <v>41253</v>
      </c>
      <c r="F998" s="257">
        <f t="shared" si="36"/>
        <v>41284</v>
      </c>
      <c r="G998" s="283">
        <v>6007.12</v>
      </c>
      <c r="H998" s="281">
        <v>840</v>
      </c>
      <c r="I998" s="284" t="s">
        <v>456</v>
      </c>
      <c r="J998" s="281"/>
    </row>
    <row r="999" spans="1:10">
      <c r="A999" s="281">
        <v>4424</v>
      </c>
      <c r="B999" s="281" t="s">
        <v>7373</v>
      </c>
      <c r="C999" s="281">
        <v>4424</v>
      </c>
      <c r="D999" s="281" t="s">
        <v>12110</v>
      </c>
      <c r="E999" s="282">
        <v>41248</v>
      </c>
      <c r="F999" s="257">
        <f t="shared" si="36"/>
        <v>41279</v>
      </c>
      <c r="G999" s="283">
        <v>6007.12</v>
      </c>
      <c r="H999" s="281">
        <v>840</v>
      </c>
      <c r="I999" s="284" t="s">
        <v>456</v>
      </c>
      <c r="J999" s="281"/>
    </row>
    <row r="1000" spans="1:10">
      <c r="A1000" s="281">
        <v>4422</v>
      </c>
      <c r="B1000" s="281" t="s">
        <v>7373</v>
      </c>
      <c r="C1000" s="281">
        <v>4422</v>
      </c>
      <c r="D1000" s="281" t="s">
        <v>11549</v>
      </c>
      <c r="E1000" s="282">
        <v>41247</v>
      </c>
      <c r="F1000" s="257">
        <f t="shared" si="36"/>
        <v>41278</v>
      </c>
      <c r="G1000" s="283">
        <v>6007.12</v>
      </c>
      <c r="H1000" s="281">
        <v>840</v>
      </c>
      <c r="I1000" s="284" t="s">
        <v>456</v>
      </c>
      <c r="J1000" s="281"/>
    </row>
    <row r="1001" spans="1:10">
      <c r="A1001" s="281">
        <v>4421</v>
      </c>
      <c r="B1001" s="281" t="s">
        <v>7373</v>
      </c>
      <c r="C1001" s="281">
        <v>4421</v>
      </c>
      <c r="D1001" s="281" t="s">
        <v>12795</v>
      </c>
      <c r="E1001" s="282">
        <v>41256</v>
      </c>
      <c r="F1001" s="257">
        <f t="shared" si="36"/>
        <v>41287</v>
      </c>
      <c r="G1001" s="283">
        <v>6007.12</v>
      </c>
      <c r="H1001" s="281">
        <v>840</v>
      </c>
      <c r="I1001" s="284" t="s">
        <v>456</v>
      </c>
      <c r="J1001" s="281"/>
    </row>
    <row r="1002" spans="1:10">
      <c r="A1002" s="281">
        <v>4420</v>
      </c>
      <c r="B1002" s="281" t="s">
        <v>7373</v>
      </c>
      <c r="C1002" s="281">
        <v>4420</v>
      </c>
      <c r="D1002" s="281" t="s">
        <v>12006</v>
      </c>
      <c r="E1002" s="282">
        <v>41248</v>
      </c>
      <c r="F1002" s="257">
        <f t="shared" si="36"/>
        <v>41279</v>
      </c>
      <c r="G1002" s="283">
        <v>6007.12</v>
      </c>
      <c r="H1002" s="281">
        <v>840</v>
      </c>
      <c r="I1002" s="284" t="s">
        <v>456</v>
      </c>
      <c r="J1002" s="281"/>
    </row>
    <row r="1003" spans="1:10">
      <c r="A1003" s="281">
        <v>4496</v>
      </c>
      <c r="B1003" s="281" t="s">
        <v>7802</v>
      </c>
      <c r="C1003" s="281">
        <v>4496</v>
      </c>
      <c r="D1003" s="281" t="s">
        <v>13656</v>
      </c>
      <c r="E1003" s="282">
        <v>41264</v>
      </c>
      <c r="F1003" s="257">
        <f t="shared" si="36"/>
        <v>41295</v>
      </c>
      <c r="G1003" s="283">
        <v>6007.12</v>
      </c>
      <c r="H1003" s="281">
        <v>841</v>
      </c>
      <c r="I1003" s="284" t="s">
        <v>456</v>
      </c>
      <c r="J1003" s="281"/>
    </row>
    <row r="1004" spans="1:10">
      <c r="A1004" s="281">
        <v>4532</v>
      </c>
      <c r="B1004" s="281" t="s">
        <v>7998</v>
      </c>
      <c r="C1004" s="281">
        <v>4532</v>
      </c>
      <c r="D1004" s="281" t="s">
        <v>12948</v>
      </c>
      <c r="E1004" s="282">
        <v>41257</v>
      </c>
      <c r="F1004" s="257">
        <f t="shared" si="36"/>
        <v>41288</v>
      </c>
      <c r="G1004" s="283">
        <v>6007.12</v>
      </c>
      <c r="H1004" s="281">
        <v>842</v>
      </c>
      <c r="I1004" s="284" t="s">
        <v>456</v>
      </c>
      <c r="J1004" s="281"/>
    </row>
    <row r="1005" spans="1:10">
      <c r="A1005" s="281">
        <v>4297</v>
      </c>
      <c r="B1005" s="281" t="s">
        <v>176</v>
      </c>
      <c r="C1005" s="281">
        <v>4297</v>
      </c>
      <c r="D1005" s="281" t="s">
        <v>12262</v>
      </c>
      <c r="E1005" s="282">
        <v>41255</v>
      </c>
      <c r="F1005" s="257">
        <f t="shared" si="36"/>
        <v>41286</v>
      </c>
      <c r="G1005" s="283">
        <v>6007.12</v>
      </c>
      <c r="H1005" s="281">
        <v>843</v>
      </c>
      <c r="I1005" s="284" t="s">
        <v>456</v>
      </c>
      <c r="J1005" s="281"/>
    </row>
    <row r="1006" spans="1:10">
      <c r="A1006" s="281">
        <v>4298</v>
      </c>
      <c r="B1006" s="281" t="s">
        <v>176</v>
      </c>
      <c r="C1006" s="281">
        <v>4298</v>
      </c>
      <c r="D1006" s="281" t="s">
        <v>12264</v>
      </c>
      <c r="E1006" s="282">
        <v>41255</v>
      </c>
      <c r="F1006" s="257">
        <f t="shared" si="36"/>
        <v>41286</v>
      </c>
      <c r="G1006" s="283">
        <v>6007.12</v>
      </c>
      <c r="H1006" s="281">
        <v>843</v>
      </c>
      <c r="I1006" s="284" t="s">
        <v>456</v>
      </c>
      <c r="J1006" s="281"/>
    </row>
    <row r="1007" spans="1:10">
      <c r="A1007" s="281">
        <v>4299</v>
      </c>
      <c r="B1007" s="281" t="s">
        <v>176</v>
      </c>
      <c r="C1007" s="281">
        <v>4299</v>
      </c>
      <c r="D1007" s="281" t="s">
        <v>12782</v>
      </c>
      <c r="E1007" s="282">
        <v>41255</v>
      </c>
      <c r="F1007" s="257">
        <f t="shared" si="36"/>
        <v>41286</v>
      </c>
      <c r="G1007" s="283">
        <v>6007.12</v>
      </c>
      <c r="H1007" s="281">
        <v>843</v>
      </c>
      <c r="I1007" s="284" t="s">
        <v>456</v>
      </c>
      <c r="J1007" s="281"/>
    </row>
    <row r="1008" spans="1:10">
      <c r="A1008" s="281">
        <v>4300</v>
      </c>
      <c r="B1008" s="281" t="s">
        <v>176</v>
      </c>
      <c r="C1008" s="281">
        <v>4300</v>
      </c>
      <c r="D1008" s="281" t="s">
        <v>12785</v>
      </c>
      <c r="E1008" s="282">
        <v>41254</v>
      </c>
      <c r="F1008" s="257">
        <f t="shared" si="36"/>
        <v>41285</v>
      </c>
      <c r="G1008" s="283">
        <v>6007.12</v>
      </c>
      <c r="H1008" s="281">
        <v>843</v>
      </c>
      <c r="I1008" s="284" t="s">
        <v>456</v>
      </c>
      <c r="J1008" s="281"/>
    </row>
    <row r="1009" spans="1:10">
      <c r="A1009" s="281">
        <v>4498</v>
      </c>
      <c r="B1009" s="281" t="s">
        <v>7812</v>
      </c>
      <c r="C1009" s="281">
        <v>4498</v>
      </c>
      <c r="D1009" s="281" t="s">
        <v>13353</v>
      </c>
      <c r="E1009" s="282">
        <v>41263</v>
      </c>
      <c r="F1009" s="257">
        <f t="shared" si="36"/>
        <v>41294</v>
      </c>
      <c r="G1009" s="283">
        <v>6007.12</v>
      </c>
      <c r="H1009" s="281">
        <v>844</v>
      </c>
      <c r="I1009" s="284" t="s">
        <v>456</v>
      </c>
      <c r="J1009" s="281"/>
    </row>
    <row r="1010" spans="1:10">
      <c r="A1010" s="281">
        <v>3734</v>
      </c>
      <c r="B1010" s="281" t="s">
        <v>2148</v>
      </c>
      <c r="C1010" s="281">
        <v>3734</v>
      </c>
      <c r="D1010" s="281" t="s">
        <v>12751</v>
      </c>
      <c r="E1010" s="282">
        <v>41255</v>
      </c>
      <c r="F1010" s="257">
        <f t="shared" si="36"/>
        <v>41286</v>
      </c>
      <c r="G1010" s="283">
        <v>6007.12</v>
      </c>
      <c r="H1010" s="281">
        <v>845</v>
      </c>
      <c r="I1010" s="284" t="s">
        <v>456</v>
      </c>
      <c r="J1010" s="281"/>
    </row>
    <row r="1011" spans="1:10">
      <c r="A1011" s="281">
        <v>3629</v>
      </c>
      <c r="B1011" s="281" t="s">
        <v>3251</v>
      </c>
      <c r="C1011" s="281">
        <v>3629</v>
      </c>
      <c r="D1011" s="281" t="s">
        <v>9404</v>
      </c>
      <c r="E1011" s="282">
        <v>41263</v>
      </c>
      <c r="F1011" s="257">
        <f t="shared" si="36"/>
        <v>41294</v>
      </c>
      <c r="G1011" s="283">
        <v>6007.12</v>
      </c>
      <c r="H1011" s="281">
        <v>846</v>
      </c>
      <c r="I1011" s="284" t="s">
        <v>456</v>
      </c>
      <c r="J1011" s="281"/>
    </row>
    <row r="1012" spans="1:10">
      <c r="A1012" s="281">
        <v>3491</v>
      </c>
      <c r="B1012" s="281" t="s">
        <v>2899</v>
      </c>
      <c r="C1012" s="281">
        <v>3491</v>
      </c>
      <c r="D1012" s="281" t="s">
        <v>12743</v>
      </c>
      <c r="E1012" s="282">
        <v>41255</v>
      </c>
      <c r="F1012" s="257">
        <f t="shared" si="36"/>
        <v>41286</v>
      </c>
      <c r="G1012" s="283">
        <v>6007.12</v>
      </c>
      <c r="H1012" s="281">
        <v>847</v>
      </c>
      <c r="I1012" s="284" t="s">
        <v>456</v>
      </c>
      <c r="J1012" s="281"/>
    </row>
    <row r="1013" spans="1:10">
      <c r="A1013" s="281">
        <v>3493</v>
      </c>
      <c r="B1013" s="281" t="s">
        <v>2899</v>
      </c>
      <c r="C1013" s="281">
        <v>3493</v>
      </c>
      <c r="D1013" s="281" t="s">
        <v>12745</v>
      </c>
      <c r="E1013" s="282">
        <v>41257</v>
      </c>
      <c r="F1013" s="257">
        <f t="shared" si="36"/>
        <v>41288</v>
      </c>
      <c r="G1013" s="283">
        <v>6007.12</v>
      </c>
      <c r="H1013" s="281">
        <v>847</v>
      </c>
      <c r="I1013" s="284" t="s">
        <v>456</v>
      </c>
      <c r="J1013" s="281"/>
    </row>
    <row r="1014" spans="1:10">
      <c r="A1014" s="281">
        <v>5557</v>
      </c>
      <c r="B1014" s="281" t="s">
        <v>1546</v>
      </c>
      <c r="C1014" s="281">
        <v>5557</v>
      </c>
      <c r="D1014" s="281" t="s">
        <v>12987</v>
      </c>
      <c r="E1014" s="282">
        <v>41260</v>
      </c>
      <c r="F1014" s="257">
        <f t="shared" si="36"/>
        <v>41291</v>
      </c>
      <c r="G1014" s="283">
        <v>6007.12</v>
      </c>
      <c r="H1014" s="281">
        <v>848</v>
      </c>
      <c r="I1014" s="284" t="s">
        <v>623</v>
      </c>
      <c r="J1014" s="281"/>
    </row>
    <row r="1015" spans="1:10">
      <c r="A1015" s="281">
        <v>4500</v>
      </c>
      <c r="B1015" s="281" t="s">
        <v>7822</v>
      </c>
      <c r="C1015" s="281">
        <v>4500</v>
      </c>
      <c r="D1015" s="281" t="s">
        <v>12014</v>
      </c>
      <c r="E1015" s="282">
        <v>41247</v>
      </c>
      <c r="F1015" s="257">
        <f t="shared" si="36"/>
        <v>41278</v>
      </c>
      <c r="G1015" s="283">
        <v>6007.12</v>
      </c>
      <c r="H1015" s="281">
        <v>849</v>
      </c>
      <c r="I1015" s="284" t="s">
        <v>456</v>
      </c>
      <c r="J1015" s="281"/>
    </row>
    <row r="1016" spans="1:10">
      <c r="A1016" s="281">
        <v>4501</v>
      </c>
      <c r="B1016" s="281" t="s">
        <v>7827</v>
      </c>
      <c r="C1016" s="281">
        <v>4501</v>
      </c>
      <c r="D1016" s="281" t="s">
        <v>13356</v>
      </c>
      <c r="E1016" s="282">
        <v>41262</v>
      </c>
      <c r="F1016" s="257">
        <f t="shared" si="36"/>
        <v>41293</v>
      </c>
      <c r="G1016" s="283">
        <v>6007.12</v>
      </c>
      <c r="H1016" s="281">
        <v>850</v>
      </c>
      <c r="I1016" s="284" t="s">
        <v>456</v>
      </c>
      <c r="J1016" s="281"/>
    </row>
    <row r="1017" spans="1:10">
      <c r="A1017" s="281">
        <v>3985</v>
      </c>
      <c r="B1017" s="281" t="s">
        <v>163</v>
      </c>
      <c r="C1017" s="281">
        <v>3985</v>
      </c>
      <c r="D1017" s="281" t="s">
        <v>9414</v>
      </c>
      <c r="E1017" s="282">
        <v>41261</v>
      </c>
      <c r="F1017" s="257">
        <f t="shared" si="36"/>
        <v>41292</v>
      </c>
      <c r="G1017" s="283">
        <v>6007.12</v>
      </c>
      <c r="H1017" s="281">
        <f>H1016+1</f>
        <v>851</v>
      </c>
      <c r="I1017" s="284" t="s">
        <v>456</v>
      </c>
      <c r="J1017" s="281"/>
    </row>
    <row r="1018" spans="1:10">
      <c r="A1018" s="281">
        <v>3978</v>
      </c>
      <c r="B1018" s="281" t="s">
        <v>163</v>
      </c>
      <c r="C1018" s="281">
        <v>3978</v>
      </c>
      <c r="D1018" s="281" t="s">
        <v>13296</v>
      </c>
      <c r="E1018" s="282">
        <v>41261</v>
      </c>
      <c r="F1018" s="257">
        <f t="shared" si="36"/>
        <v>41292</v>
      </c>
      <c r="G1018" s="283">
        <v>6007.12</v>
      </c>
      <c r="H1018" s="281">
        <f>H1017</f>
        <v>851</v>
      </c>
      <c r="I1018" s="284" t="s">
        <v>456</v>
      </c>
      <c r="J1018" s="281"/>
    </row>
    <row r="1019" spans="1:10">
      <c r="A1019" s="281">
        <v>3979</v>
      </c>
      <c r="B1019" s="281" t="s">
        <v>163</v>
      </c>
      <c r="C1019" s="281">
        <v>3979</v>
      </c>
      <c r="D1019" s="281" t="s">
        <v>6276</v>
      </c>
      <c r="E1019" s="282">
        <v>41260</v>
      </c>
      <c r="F1019" s="257">
        <f t="shared" si="36"/>
        <v>41291</v>
      </c>
      <c r="G1019" s="283">
        <v>6007.12</v>
      </c>
      <c r="H1019" s="281">
        <f>H1018</f>
        <v>851</v>
      </c>
      <c r="I1019" s="284" t="s">
        <v>456</v>
      </c>
      <c r="J1019" s="281"/>
    </row>
    <row r="1020" spans="1:10">
      <c r="A1020" s="281">
        <v>3981</v>
      </c>
      <c r="B1020" s="281" t="s">
        <v>163</v>
      </c>
      <c r="C1020" s="281">
        <v>3981</v>
      </c>
      <c r="D1020" s="281" t="s">
        <v>12901</v>
      </c>
      <c r="E1020" s="282">
        <v>41261</v>
      </c>
      <c r="F1020" s="257">
        <f t="shared" si="36"/>
        <v>41292</v>
      </c>
      <c r="G1020" s="283">
        <v>6007.12</v>
      </c>
      <c r="H1020" s="281">
        <f>H1019</f>
        <v>851</v>
      </c>
      <c r="I1020" s="284" t="s">
        <v>456</v>
      </c>
      <c r="J1020" s="281"/>
    </row>
    <row r="1021" spans="1:10">
      <c r="A1021" s="281">
        <v>4275</v>
      </c>
      <c r="B1021" s="281" t="s">
        <v>2657</v>
      </c>
      <c r="C1021" s="281">
        <v>4275</v>
      </c>
      <c r="D1021" s="281" t="s">
        <v>8769</v>
      </c>
      <c r="E1021" s="282">
        <v>41260</v>
      </c>
      <c r="F1021" s="257">
        <f t="shared" si="36"/>
        <v>41291</v>
      </c>
      <c r="G1021" s="283">
        <v>6007.12</v>
      </c>
      <c r="H1021" s="281">
        <f>H1020+1</f>
        <v>852</v>
      </c>
      <c r="I1021" s="284" t="s">
        <v>456</v>
      </c>
      <c r="J1021" s="281"/>
    </row>
    <row r="1022" spans="1:10">
      <c r="A1022" s="281">
        <v>4388</v>
      </c>
      <c r="B1022" s="281" t="s">
        <v>7475</v>
      </c>
      <c r="C1022" s="281">
        <v>4388</v>
      </c>
      <c r="D1022" s="281" t="s">
        <v>11585</v>
      </c>
      <c r="E1022" s="282">
        <v>41253</v>
      </c>
      <c r="F1022" s="257">
        <f t="shared" si="36"/>
        <v>41284</v>
      </c>
      <c r="G1022" s="283">
        <v>6007.12</v>
      </c>
      <c r="H1022" s="281">
        <f>H1021+1</f>
        <v>853</v>
      </c>
      <c r="I1022" s="284" t="s">
        <v>456</v>
      </c>
      <c r="J1022" s="281"/>
    </row>
    <row r="1023" spans="1:10">
      <c r="A1023" s="281">
        <v>4508</v>
      </c>
      <c r="B1023" s="281" t="s">
        <v>7853</v>
      </c>
      <c r="C1023" s="281">
        <v>4508</v>
      </c>
      <c r="D1023" s="281" t="s">
        <v>12120</v>
      </c>
      <c r="E1023" s="282">
        <v>41249</v>
      </c>
      <c r="F1023" s="257">
        <f t="shared" si="36"/>
        <v>41280</v>
      </c>
      <c r="G1023" s="283">
        <v>6007.12</v>
      </c>
      <c r="H1023" s="281">
        <f>H1022+1</f>
        <v>854</v>
      </c>
      <c r="I1023" s="284" t="s">
        <v>456</v>
      </c>
      <c r="J1023" s="281"/>
    </row>
    <row r="1024" spans="1:10">
      <c r="A1024" s="281">
        <v>3953</v>
      </c>
      <c r="B1024" s="281" t="s">
        <v>5287</v>
      </c>
      <c r="C1024" s="281">
        <v>3953</v>
      </c>
      <c r="D1024" s="281" t="s">
        <v>13642</v>
      </c>
      <c r="E1024" s="282">
        <v>41270</v>
      </c>
      <c r="F1024" s="257">
        <f t="shared" si="36"/>
        <v>41301</v>
      </c>
      <c r="G1024" s="283">
        <v>6007.12</v>
      </c>
      <c r="H1024" s="281">
        <f>H1023+1</f>
        <v>855</v>
      </c>
      <c r="I1024" s="284" t="s">
        <v>456</v>
      </c>
      <c r="J1024" s="281"/>
    </row>
    <row r="1025" spans="1:10">
      <c r="A1025" s="281">
        <v>4541</v>
      </c>
      <c r="B1025" s="281" t="s">
        <v>189</v>
      </c>
      <c r="C1025" s="281">
        <v>4541</v>
      </c>
      <c r="D1025" s="281" t="s">
        <v>13365</v>
      </c>
      <c r="E1025" s="282">
        <v>41261</v>
      </c>
      <c r="F1025" s="257">
        <f t="shared" si="36"/>
        <v>41292</v>
      </c>
      <c r="G1025" s="283">
        <v>6007.12</v>
      </c>
      <c r="H1025" s="281">
        <f>H1024+1</f>
        <v>856</v>
      </c>
      <c r="I1025" s="284" t="s">
        <v>456</v>
      </c>
      <c r="J1025" s="281"/>
    </row>
    <row r="1026" spans="1:10">
      <c r="A1026" s="281">
        <v>4544</v>
      </c>
      <c r="B1026" s="281" t="s">
        <v>189</v>
      </c>
      <c r="C1026" s="281">
        <v>4544</v>
      </c>
      <c r="D1026" s="281" t="s">
        <v>9365</v>
      </c>
      <c r="E1026" s="282">
        <v>41261</v>
      </c>
      <c r="F1026" s="257">
        <f t="shared" si="36"/>
        <v>41292</v>
      </c>
      <c r="G1026" s="283">
        <v>6007.12</v>
      </c>
      <c r="H1026" s="281">
        <f>H1025</f>
        <v>856</v>
      </c>
      <c r="I1026" s="284" t="s">
        <v>456</v>
      </c>
      <c r="J1026" s="281"/>
    </row>
    <row r="1027" spans="1:10">
      <c r="A1027" s="281">
        <v>4545</v>
      </c>
      <c r="B1027" s="281" t="s">
        <v>189</v>
      </c>
      <c r="C1027" s="281">
        <v>4545</v>
      </c>
      <c r="D1027" s="281" t="s">
        <v>13369</v>
      </c>
      <c r="E1027" s="282">
        <v>41262</v>
      </c>
      <c r="F1027" s="257">
        <f t="shared" si="36"/>
        <v>41293</v>
      </c>
      <c r="G1027" s="283">
        <v>6007.12</v>
      </c>
      <c r="H1027" s="281">
        <f>H1026</f>
        <v>856</v>
      </c>
      <c r="I1027" s="284" t="s">
        <v>456</v>
      </c>
      <c r="J1027" s="281"/>
    </row>
    <row r="1028" spans="1:10">
      <c r="A1028" s="281">
        <v>4510</v>
      </c>
      <c r="B1028" s="281" t="s">
        <v>7860</v>
      </c>
      <c r="C1028" s="281">
        <v>4510</v>
      </c>
      <c r="D1028" s="281" t="s">
        <v>12801</v>
      </c>
      <c r="E1028" s="282">
        <v>41255</v>
      </c>
      <c r="F1028" s="257">
        <f t="shared" ref="F1028:F1091" si="37">E1028+31</f>
        <v>41286</v>
      </c>
      <c r="G1028" s="283">
        <v>6007.12</v>
      </c>
      <c r="H1028" s="281">
        <f t="shared" ref="H1028:H1035" si="38">H1027+1</f>
        <v>857</v>
      </c>
      <c r="I1028" s="284" t="s">
        <v>11989</v>
      </c>
      <c r="J1028" s="281"/>
    </row>
    <row r="1029" spans="1:10">
      <c r="A1029" s="281" t="s">
        <v>1146</v>
      </c>
      <c r="B1029" s="281" t="s">
        <v>1083</v>
      </c>
      <c r="C1029" s="281" t="s">
        <v>1146</v>
      </c>
      <c r="D1029" s="281" t="s">
        <v>12188</v>
      </c>
      <c r="E1029" s="282">
        <v>41254</v>
      </c>
      <c r="F1029" s="257">
        <f t="shared" si="37"/>
        <v>41285</v>
      </c>
      <c r="G1029" s="283">
        <v>6007.12</v>
      </c>
      <c r="H1029" s="281">
        <f t="shared" si="38"/>
        <v>858</v>
      </c>
      <c r="I1029" s="284" t="s">
        <v>456</v>
      </c>
      <c r="J1029" s="281"/>
    </row>
    <row r="1030" spans="1:10">
      <c r="A1030" s="281">
        <v>4513</v>
      </c>
      <c r="B1030" s="281" t="s">
        <v>7874</v>
      </c>
      <c r="C1030" s="281">
        <v>4513</v>
      </c>
      <c r="D1030" s="281" t="s">
        <v>12804</v>
      </c>
      <c r="E1030" s="282">
        <v>41261</v>
      </c>
      <c r="F1030" s="257">
        <f t="shared" si="37"/>
        <v>41292</v>
      </c>
      <c r="G1030" s="283">
        <v>6007.12</v>
      </c>
      <c r="H1030" s="281">
        <f t="shared" si="38"/>
        <v>859</v>
      </c>
      <c r="I1030" s="284" t="s">
        <v>11989</v>
      </c>
      <c r="J1030" s="281"/>
    </row>
    <row r="1031" spans="1:10">
      <c r="A1031" s="281" t="s">
        <v>69</v>
      </c>
      <c r="B1031" s="281" t="s">
        <v>194</v>
      </c>
      <c r="C1031" s="281" t="s">
        <v>69</v>
      </c>
      <c r="D1031" s="281" t="s">
        <v>12184</v>
      </c>
      <c r="E1031" s="282">
        <v>41254</v>
      </c>
      <c r="F1031" s="257">
        <f t="shared" si="37"/>
        <v>41285</v>
      </c>
      <c r="G1031" s="283">
        <v>6007.12</v>
      </c>
      <c r="H1031" s="281">
        <f t="shared" si="38"/>
        <v>860</v>
      </c>
      <c r="I1031" s="284" t="s">
        <v>456</v>
      </c>
      <c r="J1031" s="281"/>
    </row>
    <row r="1032" spans="1:10">
      <c r="A1032" s="281">
        <v>5549</v>
      </c>
      <c r="B1032" s="281" t="s">
        <v>9222</v>
      </c>
      <c r="C1032" s="281">
        <v>5549</v>
      </c>
      <c r="D1032" s="281" t="s">
        <v>12135</v>
      </c>
      <c r="E1032" s="282">
        <v>41250</v>
      </c>
      <c r="F1032" s="257">
        <f t="shared" si="37"/>
        <v>41281</v>
      </c>
      <c r="G1032" s="283">
        <v>6007.12</v>
      </c>
      <c r="H1032" s="281">
        <f t="shared" si="38"/>
        <v>861</v>
      </c>
      <c r="I1032" s="284" t="s">
        <v>623</v>
      </c>
      <c r="J1032" s="281"/>
    </row>
    <row r="1033" spans="1:10">
      <c r="A1033" s="281">
        <v>4514</v>
      </c>
      <c r="B1033" s="281" t="s">
        <v>7879</v>
      </c>
      <c r="C1033" s="281">
        <v>4514</v>
      </c>
      <c r="D1033" s="281" t="s">
        <v>12290</v>
      </c>
      <c r="E1033" s="282">
        <v>41254</v>
      </c>
      <c r="F1033" s="257">
        <f t="shared" si="37"/>
        <v>41285</v>
      </c>
      <c r="G1033" s="283">
        <v>6007.12</v>
      </c>
      <c r="H1033" s="281">
        <f t="shared" si="38"/>
        <v>862</v>
      </c>
      <c r="I1033" s="284" t="s">
        <v>456</v>
      </c>
      <c r="J1033" s="281"/>
    </row>
    <row r="1034" spans="1:10">
      <c r="A1034" s="281">
        <v>4516</v>
      </c>
      <c r="B1034" s="281" t="s">
        <v>7887</v>
      </c>
      <c r="C1034" s="281">
        <v>4516</v>
      </c>
      <c r="D1034" s="281" t="s">
        <v>13359</v>
      </c>
      <c r="E1034" s="282">
        <v>41262</v>
      </c>
      <c r="F1034" s="257">
        <f t="shared" si="37"/>
        <v>41293</v>
      </c>
      <c r="G1034" s="283">
        <v>6007.12</v>
      </c>
      <c r="H1034" s="281">
        <f t="shared" si="38"/>
        <v>863</v>
      </c>
      <c r="I1034" s="284" t="s">
        <v>456</v>
      </c>
      <c r="J1034" s="281"/>
    </row>
    <row r="1035" spans="1:10">
      <c r="A1035" s="281">
        <v>4093</v>
      </c>
      <c r="B1035" s="281" t="s">
        <v>6039</v>
      </c>
      <c r="C1035" s="281">
        <v>4093</v>
      </c>
      <c r="D1035" s="281" t="s">
        <v>12208</v>
      </c>
      <c r="E1035" s="282">
        <v>41254</v>
      </c>
      <c r="F1035" s="257">
        <f t="shared" si="37"/>
        <v>41285</v>
      </c>
      <c r="G1035" s="283">
        <v>6007.12</v>
      </c>
      <c r="H1035" s="281">
        <f t="shared" si="38"/>
        <v>864</v>
      </c>
      <c r="I1035" s="284" t="s">
        <v>456</v>
      </c>
      <c r="J1035" s="281"/>
    </row>
    <row r="1036" spans="1:10">
      <c r="A1036" s="281">
        <v>4094</v>
      </c>
      <c r="B1036" s="281" t="s">
        <v>6039</v>
      </c>
      <c r="C1036" s="281">
        <v>4094</v>
      </c>
      <c r="D1036" s="281" t="s">
        <v>12077</v>
      </c>
      <c r="E1036" s="282">
        <v>41248</v>
      </c>
      <c r="F1036" s="257">
        <f t="shared" si="37"/>
        <v>41279</v>
      </c>
      <c r="G1036" s="283">
        <v>6007.12</v>
      </c>
      <c r="H1036" s="281">
        <f>H1035</f>
        <v>864</v>
      </c>
      <c r="I1036" s="284" t="s">
        <v>456</v>
      </c>
      <c r="J1036" s="281"/>
    </row>
    <row r="1037" spans="1:10">
      <c r="A1037" s="281">
        <v>4519</v>
      </c>
      <c r="B1037" s="281" t="s">
        <v>7899</v>
      </c>
      <c r="C1037" s="281">
        <v>4519</v>
      </c>
      <c r="D1037" s="281" t="s">
        <v>11722</v>
      </c>
      <c r="E1037" s="282">
        <v>41247</v>
      </c>
      <c r="F1037" s="257">
        <f t="shared" si="37"/>
        <v>41278</v>
      </c>
      <c r="G1037" s="283">
        <v>6007.12</v>
      </c>
      <c r="H1037" s="281">
        <f>H1036+1</f>
        <v>865</v>
      </c>
      <c r="I1037" s="284" t="s">
        <v>456</v>
      </c>
      <c r="J1037" s="281"/>
    </row>
    <row r="1038" spans="1:10">
      <c r="A1038" s="281">
        <v>4550</v>
      </c>
      <c r="B1038" s="281" t="s">
        <v>1840</v>
      </c>
      <c r="C1038" s="281">
        <v>4550</v>
      </c>
      <c r="D1038" s="281" t="s">
        <v>12297</v>
      </c>
      <c r="E1038" s="282">
        <v>41253</v>
      </c>
      <c r="F1038" s="257">
        <f t="shared" si="37"/>
        <v>41284</v>
      </c>
      <c r="G1038" s="283">
        <v>6007.12</v>
      </c>
      <c r="H1038" s="281">
        <f>H1037+1</f>
        <v>866</v>
      </c>
      <c r="I1038" s="284" t="s">
        <v>456</v>
      </c>
      <c r="J1038" s="281"/>
    </row>
    <row r="1039" spans="1:10">
      <c r="A1039" s="281" t="s">
        <v>1169</v>
      </c>
      <c r="B1039" s="281" t="s">
        <v>17249</v>
      </c>
      <c r="C1039" s="281" t="s">
        <v>1169</v>
      </c>
      <c r="D1039" s="281" t="s">
        <v>13275</v>
      </c>
      <c r="E1039" s="282">
        <v>41261</v>
      </c>
      <c r="F1039" s="257">
        <f t="shared" si="37"/>
        <v>41292</v>
      </c>
      <c r="G1039" s="283">
        <v>6007.12</v>
      </c>
      <c r="H1039" s="281">
        <f>H1038+1</f>
        <v>867</v>
      </c>
      <c r="I1039" s="284" t="s">
        <v>456</v>
      </c>
      <c r="J1039" s="281"/>
    </row>
    <row r="1040" spans="1:10">
      <c r="A1040" s="281">
        <v>3747</v>
      </c>
      <c r="B1040" s="281" t="s">
        <v>4165</v>
      </c>
      <c r="C1040" s="281">
        <v>3747</v>
      </c>
      <c r="D1040" s="281" t="s">
        <v>10528</v>
      </c>
      <c r="E1040" s="282">
        <v>41255</v>
      </c>
      <c r="F1040" s="257">
        <f t="shared" si="37"/>
        <v>41286</v>
      </c>
      <c r="G1040" s="283">
        <v>6007.12</v>
      </c>
      <c r="H1040" s="281">
        <f>H1039+1</f>
        <v>868</v>
      </c>
      <c r="I1040" s="284" t="s">
        <v>456</v>
      </c>
      <c r="J1040" s="281"/>
    </row>
    <row r="1041" spans="1:10">
      <c r="A1041" s="281">
        <v>4522</v>
      </c>
      <c r="B1041" s="281" t="s">
        <v>4165</v>
      </c>
      <c r="C1041" s="281">
        <v>4522</v>
      </c>
      <c r="D1041" s="281" t="s">
        <v>11728</v>
      </c>
      <c r="E1041" s="282">
        <v>41249</v>
      </c>
      <c r="F1041" s="257">
        <f t="shared" si="37"/>
        <v>41280</v>
      </c>
      <c r="G1041" s="283">
        <v>6007.12</v>
      </c>
      <c r="H1041" s="281">
        <f>H1040</f>
        <v>868</v>
      </c>
      <c r="I1041" s="284" t="s">
        <v>456</v>
      </c>
      <c r="J1041" s="281"/>
    </row>
    <row r="1042" spans="1:10">
      <c r="A1042" s="281">
        <v>4527</v>
      </c>
      <c r="B1042" s="281" t="s">
        <v>7986</v>
      </c>
      <c r="C1042" s="281">
        <v>4527</v>
      </c>
      <c r="D1042" s="281" t="s">
        <v>12295</v>
      </c>
      <c r="E1042" s="282">
        <v>41255</v>
      </c>
      <c r="F1042" s="257">
        <f t="shared" si="37"/>
        <v>41286</v>
      </c>
      <c r="G1042" s="283">
        <v>6007.12</v>
      </c>
      <c r="H1042" s="281">
        <f>H1041+1</f>
        <v>869</v>
      </c>
      <c r="I1042" s="284" t="s">
        <v>11989</v>
      </c>
      <c r="J1042" s="281"/>
    </row>
    <row r="1043" spans="1:10">
      <c r="A1043" s="281">
        <v>5543</v>
      </c>
      <c r="B1043" s="281" t="s">
        <v>7991</v>
      </c>
      <c r="C1043" s="281">
        <v>5543</v>
      </c>
      <c r="D1043" s="281" t="s">
        <v>13402</v>
      </c>
      <c r="E1043" s="282">
        <v>41263</v>
      </c>
      <c r="F1043" s="257">
        <f t="shared" si="37"/>
        <v>41294</v>
      </c>
      <c r="G1043" s="283">
        <v>6007.12</v>
      </c>
      <c r="H1043" s="281">
        <f>H1042+1</f>
        <v>870</v>
      </c>
      <c r="I1043" s="284" t="s">
        <v>456</v>
      </c>
      <c r="J1043" s="281"/>
    </row>
    <row r="1044" spans="1:10">
      <c r="A1044" s="281">
        <v>4446</v>
      </c>
      <c r="B1044" s="281" t="s">
        <v>3615</v>
      </c>
      <c r="C1044" s="281">
        <v>4446</v>
      </c>
      <c r="D1044" s="281" t="s">
        <v>13651</v>
      </c>
      <c r="E1044" s="282">
        <v>41269</v>
      </c>
      <c r="F1044" s="257">
        <f t="shared" si="37"/>
        <v>41300</v>
      </c>
      <c r="G1044" s="283">
        <v>6007.12</v>
      </c>
      <c r="H1044" s="281">
        <f>H1043+1</f>
        <v>871</v>
      </c>
      <c r="I1044" s="284" t="s">
        <v>456</v>
      </c>
      <c r="J1044" s="281"/>
    </row>
    <row r="1045" spans="1:10">
      <c r="A1045" s="281">
        <v>4581</v>
      </c>
      <c r="B1045" s="281" t="s">
        <v>3615</v>
      </c>
      <c r="C1045" s="281">
        <v>4581</v>
      </c>
      <c r="D1045" s="281" t="s">
        <v>13662</v>
      </c>
      <c r="E1045" s="282">
        <v>41264</v>
      </c>
      <c r="F1045" s="257">
        <f t="shared" si="37"/>
        <v>41295</v>
      </c>
      <c r="G1045" s="283">
        <v>6007.12</v>
      </c>
      <c r="H1045" s="281">
        <f>H1044</f>
        <v>871</v>
      </c>
      <c r="I1045" s="284" t="s">
        <v>456</v>
      </c>
      <c r="J1045" s="281"/>
    </row>
    <row r="1046" spans="1:10">
      <c r="A1046" s="281">
        <v>3752</v>
      </c>
      <c r="B1046" s="281" t="s">
        <v>3525</v>
      </c>
      <c r="C1046" s="281">
        <v>3752</v>
      </c>
      <c r="D1046" s="281" t="s">
        <v>12203</v>
      </c>
      <c r="E1046" s="282">
        <v>41254</v>
      </c>
      <c r="F1046" s="257">
        <f t="shared" si="37"/>
        <v>41285</v>
      </c>
      <c r="G1046" s="283">
        <v>6007.12</v>
      </c>
      <c r="H1046" s="281">
        <f>H1045+1</f>
        <v>872</v>
      </c>
      <c r="I1046" s="284" t="s">
        <v>456</v>
      </c>
      <c r="J1046" s="281"/>
    </row>
    <row r="1047" spans="1:10">
      <c r="A1047" s="281">
        <v>3751</v>
      </c>
      <c r="B1047" s="281" t="s">
        <v>3525</v>
      </c>
      <c r="C1047" s="281">
        <v>3751</v>
      </c>
      <c r="D1047" s="281" t="s">
        <v>10580</v>
      </c>
      <c r="E1047" s="282">
        <v>41257</v>
      </c>
      <c r="F1047" s="257">
        <f t="shared" si="37"/>
        <v>41288</v>
      </c>
      <c r="G1047" s="283">
        <v>6007.12</v>
      </c>
      <c r="H1047" s="281">
        <f>H1046</f>
        <v>872</v>
      </c>
      <c r="I1047" s="284" t="s">
        <v>456</v>
      </c>
      <c r="J1047" s="281"/>
    </row>
    <row r="1048" spans="1:10">
      <c r="A1048" s="281">
        <v>4584</v>
      </c>
      <c r="B1048" s="281" t="s">
        <v>8247</v>
      </c>
      <c r="C1048" s="281">
        <v>4584</v>
      </c>
      <c r="D1048" s="281" t="s">
        <v>13660</v>
      </c>
      <c r="E1048" s="282">
        <v>41270</v>
      </c>
      <c r="F1048" s="257">
        <f t="shared" si="37"/>
        <v>41301</v>
      </c>
      <c r="G1048" s="283">
        <v>6007.12</v>
      </c>
      <c r="H1048" s="281">
        <f t="shared" ref="H1048:H1053" si="39">H1047+1</f>
        <v>873</v>
      </c>
      <c r="I1048" s="284" t="s">
        <v>456</v>
      </c>
      <c r="J1048" s="281"/>
    </row>
    <row r="1049" spans="1:10">
      <c r="A1049" s="281">
        <v>3650</v>
      </c>
      <c r="B1049" s="281" t="s">
        <v>2431</v>
      </c>
      <c r="C1049" s="281">
        <v>3650</v>
      </c>
      <c r="D1049" s="281" t="s">
        <v>13290</v>
      </c>
      <c r="E1049" s="282">
        <v>41263</v>
      </c>
      <c r="F1049" s="257">
        <f t="shared" si="37"/>
        <v>41294</v>
      </c>
      <c r="G1049" s="283">
        <v>6007.12</v>
      </c>
      <c r="H1049" s="281">
        <f t="shared" si="39"/>
        <v>874</v>
      </c>
      <c r="I1049" s="284" t="s">
        <v>456</v>
      </c>
      <c r="J1049" s="281"/>
    </row>
    <row r="1050" spans="1:10">
      <c r="A1050" s="281">
        <v>4586</v>
      </c>
      <c r="B1050" s="281" t="s">
        <v>8245</v>
      </c>
      <c r="C1050" s="281">
        <v>4586</v>
      </c>
      <c r="D1050" s="281" t="s">
        <v>13622</v>
      </c>
      <c r="E1050" s="282">
        <v>41264</v>
      </c>
      <c r="F1050" s="257">
        <f t="shared" si="37"/>
        <v>41295</v>
      </c>
      <c r="G1050" s="283">
        <v>6007.12</v>
      </c>
      <c r="H1050" s="281">
        <f t="shared" si="39"/>
        <v>875</v>
      </c>
      <c r="I1050" s="284" t="s">
        <v>456</v>
      </c>
      <c r="J1050" s="281"/>
    </row>
    <row r="1051" spans="1:10">
      <c r="A1051" s="281">
        <v>4179</v>
      </c>
      <c r="B1051" s="281" t="s">
        <v>2447</v>
      </c>
      <c r="C1051" s="281">
        <v>4179</v>
      </c>
      <c r="D1051" s="281" t="s">
        <v>12912</v>
      </c>
      <c r="E1051" s="282">
        <v>41257</v>
      </c>
      <c r="F1051" s="257">
        <f t="shared" si="37"/>
        <v>41288</v>
      </c>
      <c r="G1051" s="283">
        <v>6007.12</v>
      </c>
      <c r="H1051" s="281">
        <f t="shared" si="39"/>
        <v>876</v>
      </c>
      <c r="I1051" s="284" t="s">
        <v>456</v>
      </c>
      <c r="J1051" s="281"/>
    </row>
    <row r="1052" spans="1:10">
      <c r="A1052" s="281">
        <v>4587</v>
      </c>
      <c r="B1052" s="281" t="s">
        <v>8244</v>
      </c>
      <c r="C1052" s="281">
        <v>4587</v>
      </c>
      <c r="D1052" s="281" t="s">
        <v>12811</v>
      </c>
      <c r="E1052" s="282">
        <v>41256</v>
      </c>
      <c r="F1052" s="257">
        <f t="shared" si="37"/>
        <v>41287</v>
      </c>
      <c r="G1052" s="283">
        <v>6007.12</v>
      </c>
      <c r="H1052" s="281">
        <f t="shared" si="39"/>
        <v>877</v>
      </c>
      <c r="I1052" s="284" t="s">
        <v>11989</v>
      </c>
      <c r="J1052" s="281"/>
    </row>
    <row r="1053" spans="1:10">
      <c r="A1053" s="281">
        <v>4564</v>
      </c>
      <c r="B1053" s="281" t="s">
        <v>8080</v>
      </c>
      <c r="C1053" s="281">
        <v>4564</v>
      </c>
      <c r="D1053" s="281" t="s">
        <v>12017</v>
      </c>
      <c r="E1053" s="282">
        <v>41248</v>
      </c>
      <c r="F1053" s="257">
        <f t="shared" si="37"/>
        <v>41279</v>
      </c>
      <c r="G1053" s="283">
        <v>6007.12</v>
      </c>
      <c r="H1053" s="281">
        <f t="shared" si="39"/>
        <v>878</v>
      </c>
      <c r="I1053" s="284" t="s">
        <v>456</v>
      </c>
      <c r="J1053" s="281"/>
    </row>
    <row r="1054" spans="1:10">
      <c r="A1054" s="281">
        <v>4565</v>
      </c>
      <c r="B1054" s="281" t="s">
        <v>8080</v>
      </c>
      <c r="C1054" s="281">
        <v>4565</v>
      </c>
      <c r="D1054" s="281" t="s">
        <v>11781</v>
      </c>
      <c r="E1054" s="282">
        <v>41249</v>
      </c>
      <c r="F1054" s="257">
        <f t="shared" si="37"/>
        <v>41280</v>
      </c>
      <c r="G1054" s="283">
        <v>6007.12</v>
      </c>
      <c r="H1054" s="281">
        <f>H1053</f>
        <v>878</v>
      </c>
      <c r="I1054" s="284" t="s">
        <v>456</v>
      </c>
      <c r="J1054" s="281"/>
    </row>
    <row r="1055" spans="1:10">
      <c r="A1055" s="281">
        <v>4566</v>
      </c>
      <c r="B1055" s="281" t="s">
        <v>8080</v>
      </c>
      <c r="C1055" s="281">
        <v>4566</v>
      </c>
      <c r="D1055" s="281" t="s">
        <v>12019</v>
      </c>
      <c r="E1055" s="282">
        <v>41249</v>
      </c>
      <c r="F1055" s="257">
        <f t="shared" si="37"/>
        <v>41280</v>
      </c>
      <c r="G1055" s="283">
        <v>6007.12</v>
      </c>
      <c r="H1055" s="281">
        <f>H1054</f>
        <v>878</v>
      </c>
      <c r="I1055" s="284" t="s">
        <v>456</v>
      </c>
      <c r="J1055" s="281"/>
    </row>
    <row r="1056" spans="1:10">
      <c r="A1056" s="281">
        <v>4588</v>
      </c>
      <c r="B1056" s="281" t="s">
        <v>8080</v>
      </c>
      <c r="C1056" s="281">
        <v>4588</v>
      </c>
      <c r="D1056" s="281" t="s">
        <v>12021</v>
      </c>
      <c r="E1056" s="282">
        <v>41248</v>
      </c>
      <c r="F1056" s="257">
        <f t="shared" si="37"/>
        <v>41279</v>
      </c>
      <c r="G1056" s="283">
        <v>6007.12</v>
      </c>
      <c r="H1056" s="281">
        <f>H1055</f>
        <v>878</v>
      </c>
      <c r="I1056" s="284" t="s">
        <v>456</v>
      </c>
      <c r="J1056" s="281"/>
    </row>
    <row r="1057" spans="1:10">
      <c r="A1057" s="281">
        <v>3994</v>
      </c>
      <c r="B1057" s="281" t="s">
        <v>1678</v>
      </c>
      <c r="C1057" s="281">
        <v>3994</v>
      </c>
      <c r="D1057" s="281" t="s">
        <v>9421</v>
      </c>
      <c r="E1057" s="282">
        <v>41255</v>
      </c>
      <c r="F1057" s="257">
        <f t="shared" si="37"/>
        <v>41286</v>
      </c>
      <c r="G1057" s="283">
        <v>6007.12</v>
      </c>
      <c r="H1057" s="281">
        <f>H1056+1</f>
        <v>879</v>
      </c>
      <c r="I1057" s="284" t="s">
        <v>456</v>
      </c>
      <c r="J1057" s="281"/>
    </row>
    <row r="1058" spans="1:10">
      <c r="A1058" s="281">
        <v>4589</v>
      </c>
      <c r="B1058" s="281" t="s">
        <v>8243</v>
      </c>
      <c r="C1058" s="281">
        <v>4589</v>
      </c>
      <c r="D1058" s="281" t="s">
        <v>13372</v>
      </c>
      <c r="E1058" s="282">
        <v>41263</v>
      </c>
      <c r="F1058" s="257">
        <f t="shared" si="37"/>
        <v>41294</v>
      </c>
      <c r="G1058" s="283">
        <v>6007.12</v>
      </c>
      <c r="H1058" s="281">
        <f>H1057+1</f>
        <v>880</v>
      </c>
      <c r="I1058" s="284" t="s">
        <v>456</v>
      </c>
      <c r="J1058" s="281"/>
    </row>
    <row r="1059" spans="1:10">
      <c r="A1059" s="281">
        <v>4192</v>
      </c>
      <c r="B1059" s="281" t="s">
        <v>6499</v>
      </c>
      <c r="C1059" s="281">
        <v>4192</v>
      </c>
      <c r="D1059" s="281" t="s">
        <v>12214</v>
      </c>
      <c r="E1059" s="282">
        <v>41257</v>
      </c>
      <c r="F1059" s="257">
        <f t="shared" si="37"/>
        <v>41288</v>
      </c>
      <c r="G1059" s="283">
        <v>6007.12</v>
      </c>
      <c r="H1059" s="281">
        <f>H1058+1</f>
        <v>881</v>
      </c>
      <c r="I1059" s="284" t="s">
        <v>456</v>
      </c>
      <c r="J1059" s="281"/>
    </row>
    <row r="1060" spans="1:10">
      <c r="A1060" s="281">
        <v>4193</v>
      </c>
      <c r="B1060" s="281" t="s">
        <v>6499</v>
      </c>
      <c r="C1060" s="281">
        <v>4193</v>
      </c>
      <c r="D1060" s="281" t="s">
        <v>12216</v>
      </c>
      <c r="E1060" s="282">
        <v>41262</v>
      </c>
      <c r="F1060" s="257">
        <f t="shared" si="37"/>
        <v>41293</v>
      </c>
      <c r="G1060" s="283">
        <v>6007.12</v>
      </c>
      <c r="H1060" s="281">
        <f>H1059</f>
        <v>881</v>
      </c>
      <c r="I1060" s="284" t="s">
        <v>456</v>
      </c>
      <c r="J1060" s="281"/>
    </row>
    <row r="1061" spans="1:10">
      <c r="A1061" s="281">
        <v>4191</v>
      </c>
      <c r="B1061" s="281" t="s">
        <v>6499</v>
      </c>
      <c r="C1061" s="281">
        <v>4191</v>
      </c>
      <c r="D1061" s="281" t="s">
        <v>12218</v>
      </c>
      <c r="E1061" s="282">
        <v>41256</v>
      </c>
      <c r="F1061" s="257">
        <f t="shared" si="37"/>
        <v>41287</v>
      </c>
      <c r="G1061" s="283">
        <v>6007.12</v>
      </c>
      <c r="H1061" s="281">
        <f>H1060</f>
        <v>881</v>
      </c>
      <c r="I1061" s="284" t="s">
        <v>456</v>
      </c>
      <c r="J1061" s="281"/>
    </row>
    <row r="1062" spans="1:10">
      <c r="A1062" s="281">
        <v>4590</v>
      </c>
      <c r="B1062" s="281" t="s">
        <v>6499</v>
      </c>
      <c r="C1062" s="281">
        <v>4590</v>
      </c>
      <c r="D1062" s="281" t="s">
        <v>12300</v>
      </c>
      <c r="E1062" s="282">
        <v>41261</v>
      </c>
      <c r="F1062" s="257">
        <f t="shared" si="37"/>
        <v>41292</v>
      </c>
      <c r="G1062" s="283">
        <v>6007.12</v>
      </c>
      <c r="H1062" s="281">
        <v>881</v>
      </c>
      <c r="I1062" s="284" t="s">
        <v>456</v>
      </c>
      <c r="J1062" s="281"/>
    </row>
    <row r="1063" spans="1:10">
      <c r="A1063" s="281">
        <v>4591</v>
      </c>
      <c r="B1063" s="281" t="s">
        <v>8487</v>
      </c>
      <c r="C1063" s="281">
        <v>4591</v>
      </c>
      <c r="D1063" s="281" t="s">
        <v>12318</v>
      </c>
      <c r="E1063" s="282">
        <v>41253</v>
      </c>
      <c r="F1063" s="257">
        <f t="shared" si="37"/>
        <v>41284</v>
      </c>
      <c r="G1063" s="283">
        <v>6007.12</v>
      </c>
      <c r="H1063" s="281">
        <f>H1061+1</f>
        <v>882</v>
      </c>
      <c r="I1063" s="284" t="s">
        <v>11989</v>
      </c>
      <c r="J1063" s="281"/>
    </row>
    <row r="1064" spans="1:10">
      <c r="A1064" s="281">
        <v>4592</v>
      </c>
      <c r="B1064" s="281" t="s">
        <v>8483</v>
      </c>
      <c r="C1064" s="281">
        <v>4592</v>
      </c>
      <c r="D1064" s="281" t="s">
        <v>12313</v>
      </c>
      <c r="E1064" s="282">
        <v>41250</v>
      </c>
      <c r="F1064" s="257">
        <f t="shared" si="37"/>
        <v>41281</v>
      </c>
      <c r="G1064" s="283">
        <v>6007.12</v>
      </c>
      <c r="H1064" s="281">
        <f>H1063+1</f>
        <v>883</v>
      </c>
      <c r="I1064" s="284" t="s">
        <v>456</v>
      </c>
      <c r="J1064" s="281"/>
    </row>
    <row r="1065" spans="1:10">
      <c r="A1065" s="281" t="s">
        <v>1174</v>
      </c>
      <c r="B1065" s="281" t="s">
        <v>1100</v>
      </c>
      <c r="C1065" s="281" t="s">
        <v>1174</v>
      </c>
      <c r="D1065" s="281" t="s">
        <v>5232</v>
      </c>
      <c r="E1065" s="282">
        <v>41249</v>
      </c>
      <c r="F1065" s="257">
        <f t="shared" si="37"/>
        <v>41280</v>
      </c>
      <c r="G1065" s="283">
        <v>6007.12</v>
      </c>
      <c r="H1065" s="281">
        <f>H1064+1</f>
        <v>884</v>
      </c>
      <c r="I1065" s="284" t="s">
        <v>456</v>
      </c>
      <c r="J1065" s="281"/>
    </row>
    <row r="1066" spans="1:10">
      <c r="A1066" s="281">
        <v>3880</v>
      </c>
      <c r="B1066" s="281" t="s">
        <v>4833</v>
      </c>
      <c r="C1066" s="281">
        <v>3880</v>
      </c>
      <c r="D1066" s="281" t="s">
        <v>13293</v>
      </c>
      <c r="E1066" s="282">
        <v>41263</v>
      </c>
      <c r="F1066" s="257">
        <f t="shared" si="37"/>
        <v>41294</v>
      </c>
      <c r="G1066" s="283">
        <v>6007.12</v>
      </c>
      <c r="H1066" s="281">
        <f>H1065+1</f>
        <v>885</v>
      </c>
      <c r="I1066" s="284" t="s">
        <v>456</v>
      </c>
      <c r="J1066" s="281"/>
    </row>
    <row r="1067" spans="1:10">
      <c r="A1067" s="281">
        <v>5591</v>
      </c>
      <c r="B1067" s="281" t="s">
        <v>162</v>
      </c>
      <c r="C1067" s="281">
        <v>5591</v>
      </c>
      <c r="D1067" s="281" t="s">
        <v>13422</v>
      </c>
      <c r="E1067" s="282">
        <v>41263</v>
      </c>
      <c r="F1067" s="257">
        <f t="shared" si="37"/>
        <v>41294</v>
      </c>
      <c r="G1067" s="283">
        <v>6007.12</v>
      </c>
      <c r="H1067" s="281">
        <f>H1066+1</f>
        <v>886</v>
      </c>
      <c r="I1067" s="284" t="s">
        <v>456</v>
      </c>
      <c r="J1067" s="281"/>
    </row>
    <row r="1068" spans="1:10">
      <c r="A1068" s="281">
        <v>5592</v>
      </c>
      <c r="B1068" s="281" t="s">
        <v>162</v>
      </c>
      <c r="C1068" s="281">
        <v>5592</v>
      </c>
      <c r="D1068" s="281" t="s">
        <v>13012</v>
      </c>
      <c r="E1068" s="282">
        <v>41261</v>
      </c>
      <c r="F1068" s="257">
        <f t="shared" si="37"/>
        <v>41292</v>
      </c>
      <c r="G1068" s="283">
        <v>6007.12</v>
      </c>
      <c r="H1068" s="281">
        <f t="shared" ref="H1068:H1074" si="40">H1067</f>
        <v>886</v>
      </c>
      <c r="I1068" s="284" t="s">
        <v>456</v>
      </c>
      <c r="J1068" s="281"/>
    </row>
    <row r="1069" spans="1:10">
      <c r="A1069" s="281">
        <v>5593</v>
      </c>
      <c r="B1069" s="281" t="s">
        <v>162</v>
      </c>
      <c r="C1069" s="281">
        <v>5593</v>
      </c>
      <c r="D1069" s="281" t="s">
        <v>13425</v>
      </c>
      <c r="E1069" s="282">
        <v>41263</v>
      </c>
      <c r="F1069" s="257">
        <f t="shared" si="37"/>
        <v>41294</v>
      </c>
      <c r="G1069" s="283">
        <v>6007.12</v>
      </c>
      <c r="H1069" s="281">
        <f t="shared" si="40"/>
        <v>886</v>
      </c>
      <c r="I1069" s="284" t="s">
        <v>456</v>
      </c>
      <c r="J1069" s="281"/>
    </row>
    <row r="1070" spans="1:10">
      <c r="A1070" s="281">
        <v>5595</v>
      </c>
      <c r="B1070" s="281" t="s">
        <v>162</v>
      </c>
      <c r="C1070" s="281">
        <v>5595</v>
      </c>
      <c r="D1070" s="281" t="s">
        <v>13428</v>
      </c>
      <c r="E1070" s="282">
        <v>41261</v>
      </c>
      <c r="F1070" s="257">
        <f t="shared" si="37"/>
        <v>41292</v>
      </c>
      <c r="G1070" s="283">
        <v>6007.12</v>
      </c>
      <c r="H1070" s="281">
        <f t="shared" si="40"/>
        <v>886</v>
      </c>
      <c r="I1070" s="284" t="s">
        <v>456</v>
      </c>
      <c r="J1070" s="281"/>
    </row>
    <row r="1071" spans="1:10">
      <c r="A1071" s="281">
        <v>5596</v>
      </c>
      <c r="B1071" s="281" t="s">
        <v>162</v>
      </c>
      <c r="C1071" s="281">
        <v>5596</v>
      </c>
      <c r="D1071" s="281" t="s">
        <v>13431</v>
      </c>
      <c r="E1071" s="282">
        <v>41262</v>
      </c>
      <c r="F1071" s="257">
        <f t="shared" si="37"/>
        <v>41293</v>
      </c>
      <c r="G1071" s="283">
        <v>6007.12</v>
      </c>
      <c r="H1071" s="281">
        <f t="shared" si="40"/>
        <v>886</v>
      </c>
      <c r="I1071" s="284" t="s">
        <v>456</v>
      </c>
      <c r="J1071" s="281"/>
    </row>
    <row r="1072" spans="1:10">
      <c r="A1072" s="281">
        <v>5597</v>
      </c>
      <c r="B1072" s="281" t="s">
        <v>162</v>
      </c>
      <c r="C1072" s="281">
        <v>5597</v>
      </c>
      <c r="D1072" s="281" t="s">
        <v>13434</v>
      </c>
      <c r="E1072" s="282">
        <v>41264</v>
      </c>
      <c r="F1072" s="257">
        <f t="shared" si="37"/>
        <v>41295</v>
      </c>
      <c r="G1072" s="283">
        <v>6007.12</v>
      </c>
      <c r="H1072" s="281">
        <f t="shared" si="40"/>
        <v>886</v>
      </c>
      <c r="I1072" s="284" t="s">
        <v>456</v>
      </c>
      <c r="J1072" s="281"/>
    </row>
    <row r="1073" spans="1:10">
      <c r="A1073" s="281">
        <v>5598</v>
      </c>
      <c r="B1073" s="281" t="s">
        <v>162</v>
      </c>
      <c r="C1073" s="281">
        <v>5598</v>
      </c>
      <c r="D1073" s="281" t="s">
        <v>13437</v>
      </c>
      <c r="E1073" s="282">
        <v>41261</v>
      </c>
      <c r="F1073" s="257">
        <f t="shared" si="37"/>
        <v>41292</v>
      </c>
      <c r="G1073" s="283">
        <v>6007.12</v>
      </c>
      <c r="H1073" s="281">
        <f t="shared" si="40"/>
        <v>886</v>
      </c>
      <c r="I1073" s="284" t="s">
        <v>456</v>
      </c>
      <c r="J1073" s="281"/>
    </row>
    <row r="1074" spans="1:10">
      <c r="A1074" s="281">
        <v>5599</v>
      </c>
      <c r="B1074" s="281" t="s">
        <v>162</v>
      </c>
      <c r="C1074" s="281">
        <v>5599</v>
      </c>
      <c r="D1074" s="281" t="s">
        <v>13440</v>
      </c>
      <c r="E1074" s="282">
        <v>41262</v>
      </c>
      <c r="F1074" s="257">
        <f t="shared" si="37"/>
        <v>41293</v>
      </c>
      <c r="G1074" s="283">
        <v>6007.12</v>
      </c>
      <c r="H1074" s="281">
        <f t="shared" si="40"/>
        <v>886</v>
      </c>
      <c r="I1074" s="284" t="s">
        <v>456</v>
      </c>
      <c r="J1074" s="281"/>
    </row>
    <row r="1075" spans="1:10">
      <c r="A1075" s="281">
        <v>3761</v>
      </c>
      <c r="B1075" s="281" t="s">
        <v>3502</v>
      </c>
      <c r="C1075" s="281">
        <v>3761</v>
      </c>
      <c r="D1075" s="281" t="s">
        <v>5028</v>
      </c>
      <c r="E1075" s="282">
        <v>41250</v>
      </c>
      <c r="F1075" s="257">
        <f t="shared" si="37"/>
        <v>41281</v>
      </c>
      <c r="G1075" s="283">
        <v>6007.12</v>
      </c>
      <c r="H1075" s="281">
        <f t="shared" ref="H1075:H1080" si="41">H1074+1</f>
        <v>887</v>
      </c>
      <c r="I1075" s="284" t="s">
        <v>623</v>
      </c>
      <c r="J1075" s="281"/>
    </row>
    <row r="1076" spans="1:10">
      <c r="A1076" s="281">
        <v>3658</v>
      </c>
      <c r="B1076" s="281" t="s">
        <v>3546</v>
      </c>
      <c r="C1076" s="281">
        <v>3658</v>
      </c>
      <c r="D1076" s="281" t="s">
        <v>13287</v>
      </c>
      <c r="E1076" s="282">
        <v>41263</v>
      </c>
      <c r="F1076" s="257">
        <f t="shared" si="37"/>
        <v>41294</v>
      </c>
      <c r="G1076" s="283">
        <v>6007.12</v>
      </c>
      <c r="H1076" s="281">
        <f t="shared" si="41"/>
        <v>888</v>
      </c>
      <c r="I1076" s="284" t="s">
        <v>456</v>
      </c>
      <c r="J1076" s="281"/>
    </row>
    <row r="1077" spans="1:10">
      <c r="A1077" s="281">
        <v>4593</v>
      </c>
      <c r="B1077" s="281" t="s">
        <v>8478</v>
      </c>
      <c r="C1077" s="281">
        <v>4593</v>
      </c>
      <c r="D1077" s="281" t="s">
        <v>13384</v>
      </c>
      <c r="E1077" s="282">
        <v>41263</v>
      </c>
      <c r="F1077" s="257">
        <f t="shared" si="37"/>
        <v>41294</v>
      </c>
      <c r="G1077" s="283">
        <v>6007.12</v>
      </c>
      <c r="H1077" s="281">
        <f t="shared" si="41"/>
        <v>889</v>
      </c>
      <c r="I1077" s="284" t="s">
        <v>456</v>
      </c>
      <c r="J1077" s="281"/>
    </row>
    <row r="1078" spans="1:10">
      <c r="A1078" s="281">
        <v>4594</v>
      </c>
      <c r="B1078" s="281" t="s">
        <v>8473</v>
      </c>
      <c r="C1078" s="281">
        <v>4594</v>
      </c>
      <c r="D1078" s="281" t="s">
        <v>13381</v>
      </c>
      <c r="E1078" s="282">
        <v>41262</v>
      </c>
      <c r="F1078" s="257">
        <f t="shared" si="37"/>
        <v>41293</v>
      </c>
      <c r="G1078" s="283">
        <v>6007.12</v>
      </c>
      <c r="H1078" s="281">
        <f t="shared" si="41"/>
        <v>890</v>
      </c>
      <c r="I1078" s="284" t="s">
        <v>456</v>
      </c>
      <c r="J1078" s="281"/>
    </row>
    <row r="1079" spans="1:10">
      <c r="A1079" s="281">
        <v>4595</v>
      </c>
      <c r="B1079" s="281" t="s">
        <v>8470</v>
      </c>
      <c r="C1079" s="281">
        <v>4595</v>
      </c>
      <c r="D1079" s="281" t="s">
        <v>12959</v>
      </c>
      <c r="E1079" s="282">
        <v>41256</v>
      </c>
      <c r="F1079" s="257">
        <f t="shared" si="37"/>
        <v>41287</v>
      </c>
      <c r="G1079" s="283">
        <v>6007.12</v>
      </c>
      <c r="H1079" s="281">
        <f t="shared" si="41"/>
        <v>891</v>
      </c>
      <c r="I1079" s="284" t="s">
        <v>11989</v>
      </c>
      <c r="J1079" s="281"/>
    </row>
    <row r="1080" spans="1:10">
      <c r="A1080" s="281">
        <v>4575</v>
      </c>
      <c r="B1080" s="281" t="s">
        <v>1938</v>
      </c>
      <c r="C1080" s="281">
        <v>4575</v>
      </c>
      <c r="D1080" s="281" t="s">
        <v>12302</v>
      </c>
      <c r="E1080" s="282">
        <v>41255</v>
      </c>
      <c r="F1080" s="257">
        <f t="shared" si="37"/>
        <v>41286</v>
      </c>
      <c r="G1080" s="283">
        <v>6007.12</v>
      </c>
      <c r="H1080" s="281">
        <f t="shared" si="41"/>
        <v>892</v>
      </c>
      <c r="I1080" s="284" t="s">
        <v>456</v>
      </c>
      <c r="J1080" s="281"/>
    </row>
    <row r="1081" spans="1:10">
      <c r="A1081" s="281">
        <v>4574</v>
      </c>
      <c r="B1081" s="281" t="s">
        <v>1938</v>
      </c>
      <c r="C1081" s="281">
        <v>4574</v>
      </c>
      <c r="D1081" s="281" t="s">
        <v>12304</v>
      </c>
      <c r="E1081" s="282">
        <v>41256</v>
      </c>
      <c r="F1081" s="257">
        <f t="shared" si="37"/>
        <v>41287</v>
      </c>
      <c r="G1081" s="283">
        <v>6007.12</v>
      </c>
      <c r="H1081" s="281">
        <f>H1080</f>
        <v>892</v>
      </c>
      <c r="I1081" s="284" t="s">
        <v>456</v>
      </c>
      <c r="J1081" s="281"/>
    </row>
    <row r="1082" spans="1:10">
      <c r="A1082" s="281">
        <v>4573</v>
      </c>
      <c r="B1082" s="281" t="s">
        <v>1938</v>
      </c>
      <c r="C1082" s="281">
        <v>4573</v>
      </c>
      <c r="D1082" s="281" t="s">
        <v>12306</v>
      </c>
      <c r="E1082" s="282">
        <v>41255</v>
      </c>
      <c r="F1082" s="257">
        <f t="shared" si="37"/>
        <v>41286</v>
      </c>
      <c r="G1082" s="283">
        <v>6007.12</v>
      </c>
      <c r="H1082" s="281">
        <f>H1081</f>
        <v>892</v>
      </c>
      <c r="I1082" s="284" t="s">
        <v>456</v>
      </c>
      <c r="J1082" s="281"/>
    </row>
    <row r="1083" spans="1:10">
      <c r="A1083" s="281">
        <v>4572</v>
      </c>
      <c r="B1083" s="281" t="s">
        <v>1938</v>
      </c>
      <c r="C1083" s="281">
        <v>4572</v>
      </c>
      <c r="D1083" s="281" t="s">
        <v>12308</v>
      </c>
      <c r="E1083" s="282">
        <v>41255</v>
      </c>
      <c r="F1083" s="257">
        <f t="shared" si="37"/>
        <v>41286</v>
      </c>
      <c r="G1083" s="283">
        <v>6007.12</v>
      </c>
      <c r="H1083" s="281">
        <f>H1082</f>
        <v>892</v>
      </c>
      <c r="I1083" s="284" t="s">
        <v>456</v>
      </c>
      <c r="J1083" s="281"/>
    </row>
    <row r="1084" spans="1:10">
      <c r="A1084" s="281">
        <v>5542</v>
      </c>
      <c r="B1084" s="281" t="s">
        <v>9199</v>
      </c>
      <c r="C1084" s="281">
        <v>5542</v>
      </c>
      <c r="D1084" s="281" t="s">
        <v>12831</v>
      </c>
      <c r="E1084" s="282">
        <v>41256</v>
      </c>
      <c r="F1084" s="257">
        <f t="shared" si="37"/>
        <v>41287</v>
      </c>
      <c r="G1084" s="283">
        <v>6007.12</v>
      </c>
      <c r="H1084" s="281">
        <f>H1083+1</f>
        <v>893</v>
      </c>
      <c r="I1084" s="284" t="s">
        <v>623</v>
      </c>
      <c r="J1084" s="281"/>
    </row>
    <row r="1085" spans="1:10">
      <c r="A1085" s="281">
        <v>4068</v>
      </c>
      <c r="B1085" s="281" t="s">
        <v>167</v>
      </c>
      <c r="C1085" s="281">
        <v>4068</v>
      </c>
      <c r="D1085" s="281" t="s">
        <v>12073</v>
      </c>
      <c r="E1085" s="282">
        <v>41249</v>
      </c>
      <c r="F1085" s="257">
        <f t="shared" si="37"/>
        <v>41280</v>
      </c>
      <c r="G1085" s="283">
        <v>6007.12</v>
      </c>
      <c r="H1085" s="281">
        <f>H1084+1</f>
        <v>894</v>
      </c>
      <c r="I1085" s="284" t="s">
        <v>456</v>
      </c>
      <c r="J1085" s="281"/>
    </row>
    <row r="1086" spans="1:10">
      <c r="A1086" s="281">
        <v>3513</v>
      </c>
      <c r="B1086" s="281" t="s">
        <v>2858</v>
      </c>
      <c r="C1086" s="281">
        <v>3513</v>
      </c>
      <c r="D1086" s="281" t="s">
        <v>12195</v>
      </c>
      <c r="E1086" s="282">
        <v>41253</v>
      </c>
      <c r="F1086" s="257">
        <f t="shared" si="37"/>
        <v>41284</v>
      </c>
      <c r="G1086" s="283">
        <v>6007.12</v>
      </c>
      <c r="H1086" s="281">
        <f>H1085+1</f>
        <v>895</v>
      </c>
      <c r="I1086" s="284" t="s">
        <v>456</v>
      </c>
      <c r="J1086" s="281"/>
    </row>
    <row r="1087" spans="1:10">
      <c r="A1087" s="281">
        <v>3514</v>
      </c>
      <c r="B1087" s="281" t="s">
        <v>2858</v>
      </c>
      <c r="C1087" s="281">
        <v>3514</v>
      </c>
      <c r="D1087" s="281" t="s">
        <v>12198</v>
      </c>
      <c r="E1087" s="282">
        <v>41250</v>
      </c>
      <c r="F1087" s="257">
        <f t="shared" si="37"/>
        <v>41281</v>
      </c>
      <c r="G1087" s="283">
        <v>6007.12</v>
      </c>
      <c r="H1087" s="281">
        <f>H1086</f>
        <v>895</v>
      </c>
      <c r="I1087" s="284" t="s">
        <v>456</v>
      </c>
      <c r="J1087" s="281"/>
    </row>
    <row r="1088" spans="1:10">
      <c r="A1088" s="281">
        <v>3487</v>
      </c>
      <c r="B1088" s="281" t="s">
        <v>1192</v>
      </c>
      <c r="C1088" s="281">
        <v>3487</v>
      </c>
      <c r="D1088" s="281" t="s">
        <v>12740</v>
      </c>
      <c r="E1088" s="282">
        <v>41255</v>
      </c>
      <c r="F1088" s="257">
        <f t="shared" si="37"/>
        <v>41286</v>
      </c>
      <c r="G1088" s="283">
        <v>6007.12</v>
      </c>
      <c r="H1088" s="281">
        <f>H1087+1</f>
        <v>896</v>
      </c>
      <c r="I1088" s="284" t="s">
        <v>456</v>
      </c>
      <c r="J1088" s="281"/>
    </row>
    <row r="1089" spans="1:10">
      <c r="A1089" s="281">
        <v>4381</v>
      </c>
      <c r="B1089" s="281" t="s">
        <v>6963</v>
      </c>
      <c r="C1089" s="281">
        <v>4381</v>
      </c>
      <c r="D1089" s="281" t="s">
        <v>11996</v>
      </c>
      <c r="E1089" s="282">
        <v>41248</v>
      </c>
      <c r="F1089" s="257">
        <f t="shared" si="37"/>
        <v>41279</v>
      </c>
      <c r="G1089" s="283">
        <v>6007.12</v>
      </c>
      <c r="H1089" s="281">
        <f>H1088+1</f>
        <v>897</v>
      </c>
      <c r="I1089" s="284" t="s">
        <v>456</v>
      </c>
      <c r="J1089" s="281"/>
    </row>
    <row r="1090" spans="1:10">
      <c r="A1090" s="281">
        <v>4386</v>
      </c>
      <c r="B1090" s="281" t="s">
        <v>6963</v>
      </c>
      <c r="C1090" s="281">
        <v>4386</v>
      </c>
      <c r="D1090" s="281" t="s">
        <v>12083</v>
      </c>
      <c r="E1090" s="282">
        <v>41250</v>
      </c>
      <c r="F1090" s="257">
        <f t="shared" si="37"/>
        <v>41281</v>
      </c>
      <c r="G1090" s="283">
        <v>6007.12</v>
      </c>
      <c r="H1090" s="281">
        <f>H1089</f>
        <v>897</v>
      </c>
      <c r="I1090" s="284" t="s">
        <v>456</v>
      </c>
      <c r="J1090" s="281"/>
    </row>
    <row r="1091" spans="1:10">
      <c r="A1091" s="281">
        <v>4383</v>
      </c>
      <c r="B1091" s="281" t="s">
        <v>6963</v>
      </c>
      <c r="C1091" s="281">
        <v>4383</v>
      </c>
      <c r="D1091" s="281" t="s">
        <v>12086</v>
      </c>
      <c r="E1091" s="282">
        <v>41249</v>
      </c>
      <c r="F1091" s="257">
        <f t="shared" si="37"/>
        <v>41280</v>
      </c>
      <c r="G1091" s="283">
        <v>6007.12</v>
      </c>
      <c r="H1091" s="281">
        <f>H1090</f>
        <v>897</v>
      </c>
      <c r="I1091" s="284" t="s">
        <v>456</v>
      </c>
      <c r="J1091" s="281"/>
    </row>
    <row r="1092" spans="1:10">
      <c r="A1092" s="281">
        <v>4384</v>
      </c>
      <c r="B1092" s="281" t="s">
        <v>6963</v>
      </c>
      <c r="C1092" s="281">
        <v>4384</v>
      </c>
      <c r="D1092" s="281" t="s">
        <v>12226</v>
      </c>
      <c r="E1092" s="282">
        <v>41250</v>
      </c>
      <c r="F1092" s="257">
        <f t="shared" ref="F1092:F1155" si="42">E1092+31</f>
        <v>41281</v>
      </c>
      <c r="G1092" s="283">
        <v>6007.12</v>
      </c>
      <c r="H1092" s="281">
        <f>H1091</f>
        <v>897</v>
      </c>
      <c r="I1092" s="284" t="s">
        <v>456</v>
      </c>
      <c r="J1092" s="281"/>
    </row>
    <row r="1093" spans="1:10">
      <c r="A1093" s="281">
        <v>4380</v>
      </c>
      <c r="B1093" s="281" t="s">
        <v>6963</v>
      </c>
      <c r="C1093" s="281">
        <v>4380</v>
      </c>
      <c r="D1093" s="281" t="s">
        <v>12008</v>
      </c>
      <c r="E1093" s="282">
        <v>41248</v>
      </c>
      <c r="F1093" s="257">
        <f t="shared" si="42"/>
        <v>41279</v>
      </c>
      <c r="G1093" s="283">
        <v>6007.12</v>
      </c>
      <c r="H1093" s="281">
        <f>H1092</f>
        <v>897</v>
      </c>
      <c r="I1093" s="284" t="s">
        <v>456</v>
      </c>
      <c r="J1093" s="281"/>
    </row>
    <row r="1094" spans="1:10">
      <c r="A1094" s="281">
        <v>4113</v>
      </c>
      <c r="B1094" s="281" t="s">
        <v>4832</v>
      </c>
      <c r="C1094" s="281">
        <v>4113</v>
      </c>
      <c r="D1094" s="281" t="s">
        <v>12907</v>
      </c>
      <c r="E1094" s="282">
        <v>41257</v>
      </c>
      <c r="F1094" s="257">
        <f t="shared" si="42"/>
        <v>41288</v>
      </c>
      <c r="G1094" s="283">
        <v>6007.12</v>
      </c>
      <c r="H1094" s="281">
        <f>H1093+1</f>
        <v>898</v>
      </c>
      <c r="I1094" s="284" t="s">
        <v>456</v>
      </c>
      <c r="J1094" s="281"/>
    </row>
    <row r="1095" spans="1:10">
      <c r="A1095" s="281">
        <v>4110</v>
      </c>
      <c r="B1095" s="281" t="s">
        <v>4832</v>
      </c>
      <c r="C1095" s="281">
        <v>4110</v>
      </c>
      <c r="D1095" s="281" t="s">
        <v>13299</v>
      </c>
      <c r="E1095" s="282">
        <v>41263</v>
      </c>
      <c r="F1095" s="257">
        <f t="shared" si="42"/>
        <v>41294</v>
      </c>
      <c r="G1095" s="283">
        <v>6007.12</v>
      </c>
      <c r="H1095" s="281">
        <f>H1094</f>
        <v>898</v>
      </c>
      <c r="I1095" s="284" t="s">
        <v>456</v>
      </c>
      <c r="J1095" s="281"/>
    </row>
    <row r="1096" spans="1:10">
      <c r="A1096" s="281">
        <v>4109</v>
      </c>
      <c r="B1096" s="281" t="s">
        <v>4832</v>
      </c>
      <c r="C1096" s="281">
        <v>4109</v>
      </c>
      <c r="D1096" s="281" t="s">
        <v>13302</v>
      </c>
      <c r="E1096" s="282">
        <v>41262</v>
      </c>
      <c r="F1096" s="257">
        <f t="shared" si="42"/>
        <v>41293</v>
      </c>
      <c r="G1096" s="283">
        <v>6007.12</v>
      </c>
      <c r="H1096" s="281">
        <f>H1095</f>
        <v>898</v>
      </c>
      <c r="I1096" s="284" t="s">
        <v>456</v>
      </c>
      <c r="J1096" s="281"/>
    </row>
    <row r="1097" spans="1:10">
      <c r="A1097" s="281">
        <v>4108</v>
      </c>
      <c r="B1097" s="281" t="s">
        <v>4832</v>
      </c>
      <c r="C1097" s="281">
        <v>4108</v>
      </c>
      <c r="D1097" s="281" t="s">
        <v>12909</v>
      </c>
      <c r="E1097" s="282">
        <v>41262</v>
      </c>
      <c r="F1097" s="257">
        <f t="shared" si="42"/>
        <v>41293</v>
      </c>
      <c r="G1097" s="283">
        <v>6007.12</v>
      </c>
      <c r="H1097" s="281">
        <f>H1096</f>
        <v>898</v>
      </c>
      <c r="I1097" s="284" t="s">
        <v>456</v>
      </c>
      <c r="J1097" s="281"/>
    </row>
    <row r="1098" spans="1:10">
      <c r="A1098" s="281">
        <v>4107</v>
      </c>
      <c r="B1098" s="281" t="s">
        <v>4832</v>
      </c>
      <c r="C1098" s="281">
        <v>4107</v>
      </c>
      <c r="D1098" s="281" t="s">
        <v>13306</v>
      </c>
      <c r="E1098" s="282">
        <v>41261</v>
      </c>
      <c r="F1098" s="257">
        <f t="shared" si="42"/>
        <v>41292</v>
      </c>
      <c r="G1098" s="283">
        <v>6007.12</v>
      </c>
      <c r="H1098" s="281">
        <f>H1097</f>
        <v>898</v>
      </c>
      <c r="I1098" s="284" t="s">
        <v>456</v>
      </c>
      <c r="J1098" s="281"/>
    </row>
    <row r="1099" spans="1:10">
      <c r="A1099" s="281">
        <v>4597</v>
      </c>
      <c r="B1099" s="281" t="s">
        <v>8462</v>
      </c>
      <c r="C1099" s="281">
        <v>4597</v>
      </c>
      <c r="D1099" s="281" t="s">
        <v>11847</v>
      </c>
      <c r="E1099" s="282">
        <v>41248</v>
      </c>
      <c r="F1099" s="257">
        <f t="shared" si="42"/>
        <v>41279</v>
      </c>
      <c r="G1099" s="283">
        <v>6007.12</v>
      </c>
      <c r="H1099" s="281">
        <f>H1098+1</f>
        <v>899</v>
      </c>
      <c r="I1099" s="284" t="s">
        <v>456</v>
      </c>
      <c r="J1099" s="281"/>
    </row>
    <row r="1100" spans="1:10">
      <c r="A1100" s="281">
        <v>4600</v>
      </c>
      <c r="B1100" s="281" t="s">
        <v>8450</v>
      </c>
      <c r="C1100" s="281">
        <v>4600</v>
      </c>
      <c r="D1100" s="281" t="s">
        <v>11840</v>
      </c>
      <c r="E1100" s="282">
        <v>41246</v>
      </c>
      <c r="F1100" s="257">
        <f t="shared" si="42"/>
        <v>41277</v>
      </c>
      <c r="G1100" s="283">
        <v>6007.12</v>
      </c>
      <c r="H1100" s="281">
        <f>H1099+1</f>
        <v>900</v>
      </c>
      <c r="I1100" s="284" t="s">
        <v>456</v>
      </c>
      <c r="J1100" s="281"/>
    </row>
    <row r="1101" spans="1:10">
      <c r="A1101" s="281">
        <v>4257</v>
      </c>
      <c r="B1101" s="281" t="s">
        <v>6791</v>
      </c>
      <c r="C1101" s="281">
        <v>4257</v>
      </c>
      <c r="D1101" s="281" t="s">
        <v>12220</v>
      </c>
      <c r="E1101" s="282">
        <v>41250</v>
      </c>
      <c r="F1101" s="257">
        <f t="shared" si="42"/>
        <v>41281</v>
      </c>
      <c r="G1101" s="283">
        <v>6007.12</v>
      </c>
      <c r="H1101" s="281">
        <f>H1100+1</f>
        <v>901</v>
      </c>
      <c r="I1101" s="284" t="s">
        <v>11989</v>
      </c>
      <c r="J1101" s="281"/>
    </row>
    <row r="1102" spans="1:10">
      <c r="A1102" s="281">
        <v>4256</v>
      </c>
      <c r="B1102" s="281" t="s">
        <v>6791</v>
      </c>
      <c r="C1102" s="281">
        <v>4256</v>
      </c>
      <c r="D1102" s="281" t="s">
        <v>12223</v>
      </c>
      <c r="E1102" s="282">
        <v>41250</v>
      </c>
      <c r="F1102" s="257">
        <f t="shared" si="42"/>
        <v>41281</v>
      </c>
      <c r="G1102" s="283">
        <v>6007.12</v>
      </c>
      <c r="H1102" s="281">
        <f>H1101</f>
        <v>901</v>
      </c>
      <c r="I1102" s="284" t="s">
        <v>11989</v>
      </c>
      <c r="J1102" s="281"/>
    </row>
    <row r="1103" spans="1:10">
      <c r="A1103" s="281">
        <v>4604</v>
      </c>
      <c r="B1103" s="281" t="s">
        <v>8434</v>
      </c>
      <c r="C1103" s="281">
        <v>4604</v>
      </c>
      <c r="D1103" s="281" t="s">
        <v>12128</v>
      </c>
      <c r="E1103" s="282">
        <v>41250</v>
      </c>
      <c r="F1103" s="257">
        <f t="shared" si="42"/>
        <v>41281</v>
      </c>
      <c r="G1103" s="283">
        <v>6007.12</v>
      </c>
      <c r="H1103" s="281">
        <f>H1102+1</f>
        <v>902</v>
      </c>
      <c r="I1103" s="284" t="s">
        <v>456</v>
      </c>
      <c r="J1103" s="281"/>
    </row>
    <row r="1104" spans="1:10">
      <c r="A1104" s="281">
        <v>4606</v>
      </c>
      <c r="B1104" s="281" t="s">
        <v>8491</v>
      </c>
      <c r="C1104" s="281">
        <v>4606</v>
      </c>
      <c r="D1104" s="281" t="s">
        <v>12321</v>
      </c>
      <c r="E1104" s="282">
        <v>41253</v>
      </c>
      <c r="F1104" s="257">
        <f t="shared" si="42"/>
        <v>41284</v>
      </c>
      <c r="G1104" s="283">
        <v>6007.12</v>
      </c>
      <c r="H1104" s="281">
        <f>H1103+1</f>
        <v>903</v>
      </c>
      <c r="I1104" s="284" t="s">
        <v>456</v>
      </c>
      <c r="J1104" s="281"/>
    </row>
    <row r="1105" spans="1:10">
      <c r="A1105" s="281">
        <v>5033</v>
      </c>
      <c r="B1105" s="281" t="s">
        <v>9528</v>
      </c>
      <c r="C1105" s="281">
        <v>5033</v>
      </c>
      <c r="D1105" s="281" t="s">
        <v>12996</v>
      </c>
      <c r="E1105" s="282">
        <v>41263</v>
      </c>
      <c r="F1105" s="257">
        <f t="shared" si="42"/>
        <v>41294</v>
      </c>
      <c r="G1105" s="283">
        <v>6007.12</v>
      </c>
      <c r="H1105" s="281">
        <f>H1104+1</f>
        <v>904</v>
      </c>
      <c r="I1105" s="284" t="s">
        <v>11989</v>
      </c>
      <c r="J1105" s="281"/>
    </row>
    <row r="1106" spans="1:10">
      <c r="A1106" s="281">
        <v>5034</v>
      </c>
      <c r="B1106" s="281" t="s">
        <v>9528</v>
      </c>
      <c r="C1106" s="281">
        <v>5034</v>
      </c>
      <c r="D1106" s="281" t="s">
        <v>12998</v>
      </c>
      <c r="E1106" s="282">
        <v>41261</v>
      </c>
      <c r="F1106" s="257">
        <f t="shared" si="42"/>
        <v>41292</v>
      </c>
      <c r="G1106" s="283">
        <v>6007.12</v>
      </c>
      <c r="H1106" s="281">
        <f t="shared" ref="H1106:H1112" si="43">H1105</f>
        <v>904</v>
      </c>
      <c r="I1106" s="284" t="s">
        <v>11989</v>
      </c>
      <c r="J1106" s="281"/>
    </row>
    <row r="1107" spans="1:10">
      <c r="A1107" s="281">
        <v>5035</v>
      </c>
      <c r="B1107" s="281" t="s">
        <v>9528</v>
      </c>
      <c r="C1107" s="281">
        <v>5035</v>
      </c>
      <c r="D1107" s="281" t="s">
        <v>13001</v>
      </c>
      <c r="E1107" s="282">
        <v>41260</v>
      </c>
      <c r="F1107" s="257">
        <f t="shared" si="42"/>
        <v>41291</v>
      </c>
      <c r="G1107" s="283">
        <v>6007.12</v>
      </c>
      <c r="H1107" s="281">
        <f t="shared" si="43"/>
        <v>904</v>
      </c>
      <c r="I1107" s="284" t="s">
        <v>11989</v>
      </c>
      <c r="J1107" s="281"/>
    </row>
    <row r="1108" spans="1:10">
      <c r="A1108" s="281">
        <v>5036</v>
      </c>
      <c r="B1108" s="281" t="s">
        <v>9528</v>
      </c>
      <c r="C1108" s="281">
        <v>5036</v>
      </c>
      <c r="D1108" s="281" t="s">
        <v>13005</v>
      </c>
      <c r="E1108" s="282">
        <v>41261</v>
      </c>
      <c r="F1108" s="257">
        <f t="shared" si="42"/>
        <v>41292</v>
      </c>
      <c r="G1108" s="283">
        <v>6007.12</v>
      </c>
      <c r="H1108" s="281">
        <f t="shared" si="43"/>
        <v>904</v>
      </c>
      <c r="I1108" s="284" t="s">
        <v>11989</v>
      </c>
      <c r="J1108" s="281"/>
    </row>
    <row r="1109" spans="1:10">
      <c r="A1109" s="281">
        <v>5037</v>
      </c>
      <c r="B1109" s="281" t="s">
        <v>9528</v>
      </c>
      <c r="C1109" s="281">
        <v>5037</v>
      </c>
      <c r="D1109" s="281" t="s">
        <v>13406</v>
      </c>
      <c r="E1109" s="282">
        <v>41261</v>
      </c>
      <c r="F1109" s="257">
        <f t="shared" si="42"/>
        <v>41292</v>
      </c>
      <c r="G1109" s="283">
        <v>6007.12</v>
      </c>
      <c r="H1109" s="281">
        <f t="shared" si="43"/>
        <v>904</v>
      </c>
      <c r="I1109" s="284" t="s">
        <v>11989</v>
      </c>
      <c r="J1109" s="281"/>
    </row>
    <row r="1110" spans="1:10">
      <c r="A1110" s="281">
        <v>5038</v>
      </c>
      <c r="B1110" s="281" t="s">
        <v>9528</v>
      </c>
      <c r="C1110" s="281">
        <v>5038</v>
      </c>
      <c r="D1110" s="281" t="s">
        <v>13008</v>
      </c>
      <c r="E1110" s="282">
        <v>41263</v>
      </c>
      <c r="F1110" s="257">
        <f t="shared" si="42"/>
        <v>41294</v>
      </c>
      <c r="G1110" s="283">
        <v>6007.12</v>
      </c>
      <c r="H1110" s="281">
        <f t="shared" si="43"/>
        <v>904</v>
      </c>
      <c r="I1110" s="284" t="s">
        <v>11989</v>
      </c>
      <c r="J1110" s="281"/>
    </row>
    <row r="1111" spans="1:10">
      <c r="A1111" s="281">
        <v>5039</v>
      </c>
      <c r="B1111" s="281" t="s">
        <v>9528</v>
      </c>
      <c r="C1111" s="281">
        <v>5039</v>
      </c>
      <c r="D1111" s="281" t="s">
        <v>13409</v>
      </c>
      <c r="E1111" s="282">
        <v>41262</v>
      </c>
      <c r="F1111" s="257">
        <f t="shared" si="42"/>
        <v>41293</v>
      </c>
      <c r="G1111" s="283">
        <v>6007.12</v>
      </c>
      <c r="H1111" s="281">
        <f t="shared" si="43"/>
        <v>904</v>
      </c>
      <c r="I1111" s="284" t="s">
        <v>11989</v>
      </c>
      <c r="J1111" s="281"/>
    </row>
    <row r="1112" spans="1:10">
      <c r="A1112" s="281">
        <v>5040</v>
      </c>
      <c r="B1112" s="281" t="s">
        <v>9528</v>
      </c>
      <c r="C1112" s="281">
        <v>5040</v>
      </c>
      <c r="D1112" s="281" t="s">
        <v>13010</v>
      </c>
      <c r="E1112" s="282">
        <v>41261</v>
      </c>
      <c r="F1112" s="257">
        <f t="shared" si="42"/>
        <v>41292</v>
      </c>
      <c r="G1112" s="283">
        <v>6007.12</v>
      </c>
      <c r="H1112" s="281">
        <f t="shared" si="43"/>
        <v>904</v>
      </c>
      <c r="I1112" s="284" t="s">
        <v>11989</v>
      </c>
      <c r="J1112" s="281"/>
    </row>
    <row r="1113" spans="1:10">
      <c r="A1113" s="281">
        <v>4607</v>
      </c>
      <c r="B1113" s="281" t="s">
        <v>8428</v>
      </c>
      <c r="C1113" s="281">
        <v>4607</v>
      </c>
      <c r="D1113" s="281" t="s">
        <v>13378</v>
      </c>
      <c r="E1113" s="282">
        <v>41261</v>
      </c>
      <c r="F1113" s="257">
        <f t="shared" si="42"/>
        <v>41292</v>
      </c>
      <c r="G1113" s="283">
        <v>6007.12</v>
      </c>
      <c r="H1113" s="281">
        <f>H1112+1</f>
        <v>905</v>
      </c>
      <c r="I1113" s="284" t="s">
        <v>456</v>
      </c>
      <c r="J1113" s="281"/>
    </row>
    <row r="1114" spans="1:10">
      <c r="A1114" s="281">
        <v>3530</v>
      </c>
      <c r="B1114" s="281" t="s">
        <v>123</v>
      </c>
      <c r="C1114" s="281">
        <v>3530</v>
      </c>
      <c r="D1114" s="281" t="s">
        <v>13638</v>
      </c>
      <c r="E1114" s="282">
        <v>41264</v>
      </c>
      <c r="F1114" s="257">
        <f t="shared" si="42"/>
        <v>41295</v>
      </c>
      <c r="G1114" s="283">
        <v>6007.12</v>
      </c>
      <c r="H1114" s="281">
        <f>H1113+1</f>
        <v>906</v>
      </c>
      <c r="I1114" s="284" t="s">
        <v>456</v>
      </c>
      <c r="J1114" s="281"/>
    </row>
    <row r="1115" spans="1:10">
      <c r="A1115" s="281">
        <v>4608</v>
      </c>
      <c r="B1115" s="281" t="s">
        <v>8423</v>
      </c>
      <c r="C1115" s="281">
        <v>4608</v>
      </c>
      <c r="D1115" s="281" t="s">
        <v>12310</v>
      </c>
      <c r="E1115" s="282">
        <v>41254</v>
      </c>
      <c r="F1115" s="257">
        <f t="shared" si="42"/>
        <v>41285</v>
      </c>
      <c r="G1115" s="283">
        <v>6007.12</v>
      </c>
      <c r="H1115" s="281">
        <f>H1114+1</f>
        <v>907</v>
      </c>
      <c r="I1115" s="284" t="s">
        <v>456</v>
      </c>
      <c r="J1115" s="281"/>
    </row>
    <row r="1116" spans="1:10">
      <c r="A1116" s="281">
        <v>4611</v>
      </c>
      <c r="B1116" s="281" t="s">
        <v>8861</v>
      </c>
      <c r="C1116" s="281">
        <v>4611</v>
      </c>
      <c r="D1116" s="281" t="s">
        <v>12827</v>
      </c>
      <c r="E1116" s="282">
        <v>41255</v>
      </c>
      <c r="F1116" s="257">
        <f t="shared" si="42"/>
        <v>41286</v>
      </c>
      <c r="G1116" s="283">
        <v>6007.12</v>
      </c>
      <c r="H1116" s="281">
        <f>H1115+1</f>
        <v>908</v>
      </c>
      <c r="I1116" s="284" t="s">
        <v>456</v>
      </c>
      <c r="J1116" s="281"/>
    </row>
    <row r="1117" spans="1:10">
      <c r="A1117" s="281">
        <v>4224</v>
      </c>
      <c r="B1117" s="281" t="s">
        <v>4830</v>
      </c>
      <c r="C1117" s="281">
        <v>4224</v>
      </c>
      <c r="D1117" s="281" t="s">
        <v>13317</v>
      </c>
      <c r="E1117" s="282">
        <v>41262</v>
      </c>
      <c r="F1117" s="257">
        <f t="shared" si="42"/>
        <v>41293</v>
      </c>
      <c r="G1117" s="283">
        <v>6007.12</v>
      </c>
      <c r="H1117" s="281">
        <f>H1116+1</f>
        <v>909</v>
      </c>
      <c r="I1117" s="284" t="s">
        <v>456</v>
      </c>
      <c r="J1117" s="281"/>
    </row>
    <row r="1118" spans="1:10">
      <c r="A1118" s="281">
        <v>5533</v>
      </c>
      <c r="B1118" s="281" t="s">
        <v>4830</v>
      </c>
      <c r="C1118" s="281">
        <v>5533</v>
      </c>
      <c r="D1118" s="281" t="s">
        <v>13396</v>
      </c>
      <c r="E1118" s="282">
        <v>41263</v>
      </c>
      <c r="F1118" s="257">
        <f t="shared" si="42"/>
        <v>41294</v>
      </c>
      <c r="G1118" s="283">
        <v>6007.12</v>
      </c>
      <c r="H1118" s="281">
        <f>H1117</f>
        <v>909</v>
      </c>
      <c r="I1118" s="284" t="s">
        <v>456</v>
      </c>
      <c r="J1118" s="281"/>
    </row>
    <row r="1119" spans="1:10">
      <c r="A1119" s="281">
        <v>5534</v>
      </c>
      <c r="B1119" s="281" t="s">
        <v>4830</v>
      </c>
      <c r="C1119" s="281">
        <v>5534</v>
      </c>
      <c r="D1119" s="281" t="s">
        <v>13399</v>
      </c>
      <c r="E1119" s="282">
        <v>41262</v>
      </c>
      <c r="F1119" s="257">
        <f t="shared" si="42"/>
        <v>41293</v>
      </c>
      <c r="G1119" s="283">
        <v>6007.12</v>
      </c>
      <c r="H1119" s="281">
        <f>H1118</f>
        <v>909</v>
      </c>
      <c r="I1119" s="284" t="s">
        <v>456</v>
      </c>
      <c r="J1119" s="281"/>
    </row>
    <row r="1120" spans="1:10">
      <c r="A1120" s="281">
        <v>5052</v>
      </c>
      <c r="B1120" s="281" t="s">
        <v>9587</v>
      </c>
      <c r="C1120" s="281">
        <v>5052</v>
      </c>
      <c r="D1120" s="281" t="s">
        <v>13413</v>
      </c>
      <c r="E1120" s="282">
        <v>41262</v>
      </c>
      <c r="F1120" s="257">
        <f t="shared" si="42"/>
        <v>41293</v>
      </c>
      <c r="G1120" s="283">
        <v>6007.12</v>
      </c>
      <c r="H1120" s="281">
        <f>H1119+1</f>
        <v>910</v>
      </c>
      <c r="I1120" s="284" t="s">
        <v>11989</v>
      </c>
      <c r="J1120" s="281"/>
    </row>
    <row r="1121" spans="1:10">
      <c r="A1121" s="281">
        <v>5053</v>
      </c>
      <c r="B1121" s="281" t="s">
        <v>9587</v>
      </c>
      <c r="C1121" s="281">
        <v>5053</v>
      </c>
      <c r="D1121" s="281" t="s">
        <v>13416</v>
      </c>
      <c r="E1121" s="282">
        <v>41262</v>
      </c>
      <c r="F1121" s="257">
        <f t="shared" si="42"/>
        <v>41293</v>
      </c>
      <c r="G1121" s="283">
        <v>6007.12</v>
      </c>
      <c r="H1121" s="281">
        <f t="shared" ref="H1121:H1126" si="44">H1120</f>
        <v>910</v>
      </c>
      <c r="I1121" s="284" t="s">
        <v>11989</v>
      </c>
      <c r="J1121" s="281"/>
    </row>
    <row r="1122" spans="1:10">
      <c r="A1122" s="281">
        <v>5054</v>
      </c>
      <c r="B1122" s="281" t="s">
        <v>9587</v>
      </c>
      <c r="C1122" s="281">
        <v>5054</v>
      </c>
      <c r="D1122" s="281" t="s">
        <v>13419</v>
      </c>
      <c r="E1122" s="282">
        <v>41263</v>
      </c>
      <c r="F1122" s="257">
        <f t="shared" si="42"/>
        <v>41294</v>
      </c>
      <c r="G1122" s="283">
        <v>6007.12</v>
      </c>
      <c r="H1122" s="281">
        <f t="shared" si="44"/>
        <v>910</v>
      </c>
      <c r="I1122" s="284" t="s">
        <v>11989</v>
      </c>
      <c r="J1122" s="281"/>
    </row>
    <row r="1123" spans="1:10">
      <c r="A1123" s="281">
        <v>5058</v>
      </c>
      <c r="B1123" s="281" t="s">
        <v>9587</v>
      </c>
      <c r="C1123" s="281">
        <v>5058</v>
      </c>
      <c r="D1123" s="281" t="s">
        <v>13462</v>
      </c>
      <c r="E1123" s="282">
        <v>41263</v>
      </c>
      <c r="F1123" s="257">
        <f t="shared" si="42"/>
        <v>41294</v>
      </c>
      <c r="G1123" s="283">
        <v>6007.12</v>
      </c>
      <c r="H1123" s="281">
        <f t="shared" si="44"/>
        <v>910</v>
      </c>
      <c r="I1123" s="284" t="s">
        <v>11989</v>
      </c>
      <c r="J1123" s="281"/>
    </row>
    <row r="1124" spans="1:10">
      <c r="A1124" s="281">
        <v>5057</v>
      </c>
      <c r="B1124" s="281" t="s">
        <v>9587</v>
      </c>
      <c r="C1124" s="281">
        <v>5057</v>
      </c>
      <c r="D1124" s="281" t="s">
        <v>13465</v>
      </c>
      <c r="E1124" s="282">
        <v>41264</v>
      </c>
      <c r="F1124" s="257">
        <f t="shared" si="42"/>
        <v>41295</v>
      </c>
      <c r="G1124" s="283">
        <v>6007.12</v>
      </c>
      <c r="H1124" s="281">
        <f t="shared" si="44"/>
        <v>910</v>
      </c>
      <c r="I1124" s="284" t="s">
        <v>11989</v>
      </c>
      <c r="J1124" s="281"/>
    </row>
    <row r="1125" spans="1:10">
      <c r="A1125" s="281">
        <v>5056</v>
      </c>
      <c r="B1125" s="281" t="s">
        <v>9587</v>
      </c>
      <c r="C1125" s="281">
        <v>5056</v>
      </c>
      <c r="D1125" s="281" t="s">
        <v>13676</v>
      </c>
      <c r="E1125" s="282">
        <v>41264</v>
      </c>
      <c r="F1125" s="257">
        <f t="shared" si="42"/>
        <v>41295</v>
      </c>
      <c r="G1125" s="283">
        <v>6007.12</v>
      </c>
      <c r="H1125" s="281">
        <f t="shared" si="44"/>
        <v>910</v>
      </c>
      <c r="I1125" s="284" t="s">
        <v>11989</v>
      </c>
      <c r="J1125" s="281"/>
    </row>
    <row r="1126" spans="1:10">
      <c r="A1126" s="281">
        <v>5055</v>
      </c>
      <c r="B1126" s="281" t="s">
        <v>9587</v>
      </c>
      <c r="C1126" s="281">
        <v>5055</v>
      </c>
      <c r="D1126" s="281" t="s">
        <v>13467</v>
      </c>
      <c r="E1126" s="282">
        <v>41263</v>
      </c>
      <c r="F1126" s="257">
        <f t="shared" si="42"/>
        <v>41294</v>
      </c>
      <c r="G1126" s="283">
        <v>6007.12</v>
      </c>
      <c r="H1126" s="281">
        <f t="shared" si="44"/>
        <v>910</v>
      </c>
      <c r="I1126" s="284" t="s">
        <v>11989</v>
      </c>
      <c r="J1126" s="281"/>
    </row>
    <row r="1127" spans="1:10">
      <c r="A1127" s="281">
        <v>4038</v>
      </c>
      <c r="B1127" s="281" t="s">
        <v>5507</v>
      </c>
      <c r="C1127" s="281">
        <v>4038</v>
      </c>
      <c r="D1127" s="281" t="s">
        <v>12756</v>
      </c>
      <c r="E1127" s="282">
        <v>41255</v>
      </c>
      <c r="F1127" s="257">
        <f t="shared" si="42"/>
        <v>41286</v>
      </c>
      <c r="G1127" s="283">
        <v>6007.12</v>
      </c>
      <c r="H1127" s="281">
        <f>H1126+1</f>
        <v>911</v>
      </c>
      <c r="I1127" s="284" t="s">
        <v>456</v>
      </c>
      <c r="J1127" s="281"/>
    </row>
    <row r="1128" spans="1:10">
      <c r="A1128" s="281">
        <v>4042</v>
      </c>
      <c r="B1128" s="281" t="s">
        <v>5507</v>
      </c>
      <c r="C1128" s="281">
        <v>4042</v>
      </c>
      <c r="D1128" s="281" t="s">
        <v>13645</v>
      </c>
      <c r="E1128" s="282">
        <v>41264</v>
      </c>
      <c r="F1128" s="257">
        <f t="shared" si="42"/>
        <v>41295</v>
      </c>
      <c r="G1128" s="283">
        <v>6007.12</v>
      </c>
      <c r="H1128" s="281">
        <f>H1127</f>
        <v>911</v>
      </c>
      <c r="I1128" s="284" t="s">
        <v>623</v>
      </c>
      <c r="J1128" s="281"/>
    </row>
    <row r="1129" spans="1:10">
      <c r="A1129" s="281">
        <v>4049</v>
      </c>
      <c r="B1129" s="281" t="s">
        <v>5507</v>
      </c>
      <c r="C1129" s="281">
        <v>4049</v>
      </c>
      <c r="D1129" s="281" t="s">
        <v>6377</v>
      </c>
      <c r="E1129" s="282">
        <v>41253</v>
      </c>
      <c r="F1129" s="257">
        <f t="shared" si="42"/>
        <v>41284</v>
      </c>
      <c r="G1129" s="283">
        <v>6007.12</v>
      </c>
      <c r="H1129" s="281">
        <f>H1128</f>
        <v>911</v>
      </c>
      <c r="I1129" s="284" t="s">
        <v>456</v>
      </c>
      <c r="J1129" s="281"/>
    </row>
    <row r="1130" spans="1:10">
      <c r="A1130" s="281">
        <v>4395</v>
      </c>
      <c r="B1130" s="281" t="s">
        <v>1947</v>
      </c>
      <c r="C1130" s="281">
        <v>4395</v>
      </c>
      <c r="D1130" s="281" t="s">
        <v>12284</v>
      </c>
      <c r="E1130" s="282">
        <v>41254</v>
      </c>
      <c r="F1130" s="257">
        <f t="shared" si="42"/>
        <v>41285</v>
      </c>
      <c r="G1130" s="283">
        <v>6007.12</v>
      </c>
      <c r="H1130" s="281">
        <f>H1129+1</f>
        <v>912</v>
      </c>
      <c r="I1130" s="284" t="s">
        <v>456</v>
      </c>
      <c r="J1130" s="281"/>
    </row>
    <row r="1131" spans="1:10">
      <c r="A1131" s="281">
        <v>4394</v>
      </c>
      <c r="B1131" s="281" t="s">
        <v>1947</v>
      </c>
      <c r="C1131" s="281">
        <v>4394</v>
      </c>
      <c r="D1131" s="281" t="s">
        <v>12798</v>
      </c>
      <c r="E1131" s="282">
        <v>41255</v>
      </c>
      <c r="F1131" s="257">
        <f t="shared" si="42"/>
        <v>41286</v>
      </c>
      <c r="G1131" s="283">
        <v>6007.12</v>
      </c>
      <c r="H1131" s="281">
        <f>H1130</f>
        <v>912</v>
      </c>
      <c r="I1131" s="284" t="s">
        <v>456</v>
      </c>
      <c r="J1131" s="281"/>
    </row>
    <row r="1132" spans="1:10">
      <c r="A1132" s="281">
        <v>3968</v>
      </c>
      <c r="B1132" s="281" t="s">
        <v>3121</v>
      </c>
      <c r="C1132" s="281">
        <v>3968</v>
      </c>
      <c r="D1132" s="281" t="s">
        <v>10863</v>
      </c>
      <c r="E1132" s="282">
        <v>41248</v>
      </c>
      <c r="F1132" s="257">
        <f t="shared" si="42"/>
        <v>41279</v>
      </c>
      <c r="G1132" s="283">
        <v>6007.12</v>
      </c>
      <c r="H1132" s="281">
        <f>H1131+1</f>
        <v>913</v>
      </c>
      <c r="I1132" s="284" t="s">
        <v>456</v>
      </c>
      <c r="J1132" s="281"/>
    </row>
    <row r="1133" spans="1:10">
      <c r="A1133" s="281">
        <v>4122</v>
      </c>
      <c r="B1133" s="281" t="s">
        <v>4829</v>
      </c>
      <c r="C1133" s="281">
        <v>4122</v>
      </c>
      <c r="D1133" s="281" t="s">
        <v>11128</v>
      </c>
      <c r="E1133" s="282">
        <v>41269</v>
      </c>
      <c r="F1133" s="257">
        <f t="shared" si="42"/>
        <v>41300</v>
      </c>
      <c r="G1133" s="283">
        <v>6007.12</v>
      </c>
      <c r="H1133" s="281">
        <f>H1132+1</f>
        <v>914</v>
      </c>
      <c r="I1133" s="284" t="s">
        <v>456</v>
      </c>
      <c r="J1133" s="281"/>
    </row>
    <row r="1134" spans="1:10">
      <c r="A1134" s="281">
        <v>4306</v>
      </c>
      <c r="B1134" s="281" t="s">
        <v>7114</v>
      </c>
      <c r="C1134" s="281">
        <v>4306</v>
      </c>
      <c r="D1134" s="281" t="s">
        <v>12234</v>
      </c>
      <c r="E1134" s="282">
        <v>41250</v>
      </c>
      <c r="F1134" s="257">
        <f t="shared" si="42"/>
        <v>41281</v>
      </c>
      <c r="G1134" s="283">
        <v>6007.12</v>
      </c>
      <c r="H1134" s="281">
        <f>H1133+1</f>
        <v>915</v>
      </c>
      <c r="I1134" s="284" t="s">
        <v>456</v>
      </c>
      <c r="J1134" s="281"/>
    </row>
    <row r="1135" spans="1:10">
      <c r="A1135" s="281">
        <v>4305</v>
      </c>
      <c r="B1135" s="281" t="s">
        <v>7114</v>
      </c>
      <c r="C1135" s="281">
        <v>4305</v>
      </c>
      <c r="D1135" s="281" t="s">
        <v>12090</v>
      </c>
      <c r="E1135" s="282">
        <v>41249</v>
      </c>
      <c r="F1135" s="257">
        <f t="shared" si="42"/>
        <v>41280</v>
      </c>
      <c r="G1135" s="283">
        <v>6007.12</v>
      </c>
      <c r="H1135" s="281">
        <f>H1134</f>
        <v>915</v>
      </c>
      <c r="I1135" s="284" t="s">
        <v>456</v>
      </c>
      <c r="J1135" s="281"/>
    </row>
    <row r="1136" spans="1:10">
      <c r="A1136" s="281">
        <v>4304</v>
      </c>
      <c r="B1136" s="281" t="s">
        <v>7114</v>
      </c>
      <c r="C1136" s="281">
        <v>4304</v>
      </c>
      <c r="D1136" s="281" t="s">
        <v>12098</v>
      </c>
      <c r="E1136" s="282">
        <v>41248</v>
      </c>
      <c r="F1136" s="257">
        <f t="shared" si="42"/>
        <v>41279</v>
      </c>
      <c r="G1136" s="283">
        <v>6007.12</v>
      </c>
      <c r="H1136" s="281">
        <f>H1135</f>
        <v>915</v>
      </c>
      <c r="I1136" s="284" t="s">
        <v>456</v>
      </c>
      <c r="J1136" s="281"/>
    </row>
    <row r="1137" spans="1:10">
      <c r="A1137" s="281">
        <v>4303</v>
      </c>
      <c r="B1137" s="281" t="s">
        <v>7114</v>
      </c>
      <c r="C1137" s="281">
        <v>4303</v>
      </c>
      <c r="D1137" s="281" t="s">
        <v>12101</v>
      </c>
      <c r="E1137" s="282">
        <v>41248</v>
      </c>
      <c r="F1137" s="257">
        <f t="shared" si="42"/>
        <v>41279</v>
      </c>
      <c r="G1137" s="283">
        <v>6007.12</v>
      </c>
      <c r="H1137" s="281">
        <f>H1136</f>
        <v>915</v>
      </c>
      <c r="I1137" s="284" t="s">
        <v>456</v>
      </c>
      <c r="J1137" s="281"/>
    </row>
    <row r="1138" spans="1:10">
      <c r="A1138" s="281">
        <v>4302</v>
      </c>
      <c r="B1138" s="281" t="s">
        <v>7114</v>
      </c>
      <c r="C1138" s="281">
        <v>4302</v>
      </c>
      <c r="D1138" s="281" t="s">
        <v>12104</v>
      </c>
      <c r="E1138" s="282">
        <v>41249</v>
      </c>
      <c r="F1138" s="257">
        <f t="shared" si="42"/>
        <v>41280</v>
      </c>
      <c r="G1138" s="283">
        <v>6007.12</v>
      </c>
      <c r="H1138" s="281">
        <f>H1137</f>
        <v>915</v>
      </c>
      <c r="I1138" s="284" t="s">
        <v>456</v>
      </c>
      <c r="J1138" s="281"/>
    </row>
    <row r="1139" spans="1:10">
      <c r="A1139" s="281">
        <v>4233</v>
      </c>
      <c r="B1139" s="281" t="s">
        <v>1744</v>
      </c>
      <c r="C1139" s="281">
        <v>4233</v>
      </c>
      <c r="D1139" s="281" t="s">
        <v>13311</v>
      </c>
      <c r="E1139" s="282">
        <v>41263</v>
      </c>
      <c r="F1139" s="257">
        <f t="shared" si="42"/>
        <v>41294</v>
      </c>
      <c r="G1139" s="283">
        <v>6007.12</v>
      </c>
      <c r="H1139" s="281">
        <f>H1138+1</f>
        <v>916</v>
      </c>
      <c r="I1139" s="284" t="s">
        <v>456</v>
      </c>
      <c r="J1139" s="281"/>
    </row>
    <row r="1140" spans="1:10">
      <c r="A1140" s="281">
        <v>4232</v>
      </c>
      <c r="B1140" s="281" t="s">
        <v>1744</v>
      </c>
      <c r="C1140" s="281">
        <v>4232</v>
      </c>
      <c r="D1140" s="281" t="s">
        <v>13314</v>
      </c>
      <c r="E1140" s="282">
        <v>41263</v>
      </c>
      <c r="F1140" s="257">
        <f t="shared" si="42"/>
        <v>41294</v>
      </c>
      <c r="G1140" s="283">
        <v>6007.12</v>
      </c>
      <c r="H1140" s="281">
        <f>H1139</f>
        <v>916</v>
      </c>
      <c r="I1140" s="284" t="s">
        <v>456</v>
      </c>
      <c r="J1140" s="281"/>
    </row>
    <row r="1141" spans="1:10">
      <c r="A1141" s="281">
        <v>3991</v>
      </c>
      <c r="B1141" s="281" t="s">
        <v>5516</v>
      </c>
      <c r="C1141" s="281">
        <v>3991</v>
      </c>
      <c r="D1141" s="281" t="s">
        <v>12204</v>
      </c>
      <c r="E1141" s="282">
        <v>41256</v>
      </c>
      <c r="F1141" s="257">
        <f t="shared" si="42"/>
        <v>41287</v>
      </c>
      <c r="G1141" s="283">
        <v>6007.12</v>
      </c>
      <c r="H1141" s="281">
        <v>918</v>
      </c>
      <c r="I1141" s="284" t="s">
        <v>456</v>
      </c>
      <c r="J1141" s="281"/>
    </row>
    <row r="1142" spans="1:10">
      <c r="A1142" s="281">
        <v>4320</v>
      </c>
      <c r="B1142" s="281" t="s">
        <v>5516</v>
      </c>
      <c r="C1142" s="281">
        <v>4320</v>
      </c>
      <c r="D1142" s="281" t="s">
        <v>12243</v>
      </c>
      <c r="E1142" s="282">
        <v>41254</v>
      </c>
      <c r="F1142" s="257">
        <f t="shared" si="42"/>
        <v>41285</v>
      </c>
      <c r="G1142" s="283">
        <v>6007.12</v>
      </c>
      <c r="H1142" s="281">
        <f>H1141</f>
        <v>918</v>
      </c>
      <c r="I1142" s="284" t="s">
        <v>456</v>
      </c>
      <c r="J1142" s="281"/>
    </row>
    <row r="1143" spans="1:10">
      <c r="A1143" s="281">
        <v>4319</v>
      </c>
      <c r="B1143" s="281" t="s">
        <v>5516</v>
      </c>
      <c r="C1143" s="281">
        <v>4319</v>
      </c>
      <c r="D1143" s="281" t="s">
        <v>12246</v>
      </c>
      <c r="E1143" s="282">
        <v>41255</v>
      </c>
      <c r="F1143" s="257">
        <f t="shared" si="42"/>
        <v>41286</v>
      </c>
      <c r="G1143" s="283">
        <v>6007.12</v>
      </c>
      <c r="H1143" s="281">
        <f>H1142</f>
        <v>918</v>
      </c>
      <c r="I1143" s="284" t="s">
        <v>456</v>
      </c>
      <c r="J1143" s="281"/>
    </row>
    <row r="1144" spans="1:10">
      <c r="A1144" s="281">
        <v>4134</v>
      </c>
      <c r="B1144" s="281" t="s">
        <v>4828</v>
      </c>
      <c r="C1144" s="281">
        <v>4134</v>
      </c>
      <c r="D1144" s="281" t="s">
        <v>11135</v>
      </c>
      <c r="E1144" s="282">
        <v>41248</v>
      </c>
      <c r="F1144" s="257">
        <f t="shared" si="42"/>
        <v>41279</v>
      </c>
      <c r="G1144" s="283">
        <v>6007.12</v>
      </c>
      <c r="H1144" s="281">
        <f>H1143+1</f>
        <v>919</v>
      </c>
      <c r="I1144" s="284" t="s">
        <v>456</v>
      </c>
      <c r="J1144" s="281"/>
    </row>
    <row r="1145" spans="1:10">
      <c r="A1145" s="281">
        <v>4135</v>
      </c>
      <c r="B1145" s="281" t="s">
        <v>4828</v>
      </c>
      <c r="C1145" s="281">
        <v>4135</v>
      </c>
      <c r="D1145" s="281" t="s">
        <v>9434</v>
      </c>
      <c r="E1145" s="282">
        <v>41256</v>
      </c>
      <c r="F1145" s="257">
        <f t="shared" si="42"/>
        <v>41287</v>
      </c>
      <c r="G1145" s="283">
        <v>6007.12</v>
      </c>
      <c r="H1145" s="281">
        <f>H1144</f>
        <v>919</v>
      </c>
      <c r="I1145" s="284" t="s">
        <v>456</v>
      </c>
      <c r="J1145" s="281"/>
    </row>
    <row r="1146" spans="1:10">
      <c r="A1146" s="281">
        <v>4621</v>
      </c>
      <c r="B1146" s="281" t="s">
        <v>7078</v>
      </c>
      <c r="C1146" s="281">
        <v>4621</v>
      </c>
      <c r="D1146" s="281" t="s">
        <v>12024</v>
      </c>
      <c r="E1146" s="282">
        <v>41248</v>
      </c>
      <c r="F1146" s="257">
        <f t="shared" si="42"/>
        <v>41279</v>
      </c>
      <c r="G1146" s="283">
        <v>6007.12</v>
      </c>
      <c r="H1146" s="281">
        <f>H1145+1</f>
        <v>920</v>
      </c>
      <c r="I1146" s="284" t="s">
        <v>456</v>
      </c>
      <c r="J1146" s="281"/>
    </row>
    <row r="1147" spans="1:10">
      <c r="A1147" s="281">
        <v>4336</v>
      </c>
      <c r="B1147" s="281" t="s">
        <v>1958</v>
      </c>
      <c r="C1147" s="281">
        <v>4336</v>
      </c>
      <c r="D1147" s="281" t="s">
        <v>12766</v>
      </c>
      <c r="E1147" s="282">
        <v>41255</v>
      </c>
      <c r="F1147" s="257">
        <f t="shared" si="42"/>
        <v>41286</v>
      </c>
      <c r="G1147" s="283">
        <v>6007.12</v>
      </c>
      <c r="H1147" s="281">
        <f>H1146+1</f>
        <v>921</v>
      </c>
      <c r="I1147" s="284" t="s">
        <v>456</v>
      </c>
      <c r="J1147" s="281"/>
    </row>
    <row r="1148" spans="1:10">
      <c r="A1148" s="281">
        <v>4338</v>
      </c>
      <c r="B1148" s="281" t="s">
        <v>7135</v>
      </c>
      <c r="C1148" s="281">
        <v>4338</v>
      </c>
      <c r="D1148" s="281" t="s">
        <v>12772</v>
      </c>
      <c r="E1148" s="282">
        <v>41256</v>
      </c>
      <c r="F1148" s="257">
        <f t="shared" si="42"/>
        <v>41287</v>
      </c>
      <c r="G1148" s="283">
        <v>6007.12</v>
      </c>
      <c r="H1148" s="281">
        <f>H1147+1</f>
        <v>922</v>
      </c>
      <c r="I1148" s="284" t="s">
        <v>623</v>
      </c>
      <c r="J1148" s="281"/>
    </row>
    <row r="1149" spans="1:10">
      <c r="A1149" s="281">
        <v>4337</v>
      </c>
      <c r="B1149" s="281" t="s">
        <v>7135</v>
      </c>
      <c r="C1149" s="281">
        <v>4337</v>
      </c>
      <c r="D1149" s="281" t="s">
        <v>12000</v>
      </c>
      <c r="E1149" s="282">
        <v>41247</v>
      </c>
      <c r="F1149" s="257">
        <f t="shared" si="42"/>
        <v>41278</v>
      </c>
      <c r="G1149" s="283">
        <v>6007.12</v>
      </c>
      <c r="H1149" s="281">
        <f>H1148</f>
        <v>922</v>
      </c>
      <c r="I1149" s="284" t="s">
        <v>623</v>
      </c>
      <c r="J1149" s="281"/>
    </row>
    <row r="1150" spans="1:10">
      <c r="A1150" s="281" t="s">
        <v>1117</v>
      </c>
      <c r="B1150" s="281" t="s">
        <v>1118</v>
      </c>
      <c r="C1150" s="281" t="s">
        <v>1117</v>
      </c>
      <c r="D1150" s="281" t="s">
        <v>6257</v>
      </c>
      <c r="E1150" s="282">
        <v>41254</v>
      </c>
      <c r="F1150" s="257">
        <f t="shared" si="42"/>
        <v>41285</v>
      </c>
      <c r="G1150" s="283">
        <v>6007.12</v>
      </c>
      <c r="H1150" s="281">
        <f>H1149+1</f>
        <v>923</v>
      </c>
      <c r="I1150" s="284" t="s">
        <v>456</v>
      </c>
      <c r="J1150" s="281"/>
    </row>
    <row r="1151" spans="1:10">
      <c r="A1151" s="281">
        <v>4464</v>
      </c>
      <c r="B1151" s="281" t="s">
        <v>7606</v>
      </c>
      <c r="C1151" s="281">
        <v>4464</v>
      </c>
      <c r="D1151" s="281" t="s">
        <v>9614</v>
      </c>
      <c r="E1151" s="282">
        <v>41261</v>
      </c>
      <c r="F1151" s="257">
        <f t="shared" si="42"/>
        <v>41292</v>
      </c>
      <c r="G1151" s="283">
        <v>6007.12</v>
      </c>
      <c r="H1151" s="281">
        <f>H1150+1</f>
        <v>924</v>
      </c>
      <c r="I1151" s="284" t="s">
        <v>456</v>
      </c>
      <c r="J1151" s="281"/>
    </row>
    <row r="1152" spans="1:10">
      <c r="A1152" s="281">
        <v>4627</v>
      </c>
      <c r="B1152" s="281" t="s">
        <v>8803</v>
      </c>
      <c r="C1152" s="281">
        <v>4627</v>
      </c>
      <c r="D1152" s="281" t="s">
        <v>12825</v>
      </c>
      <c r="E1152" s="282">
        <v>41256</v>
      </c>
      <c r="F1152" s="257">
        <f t="shared" si="42"/>
        <v>41287</v>
      </c>
      <c r="G1152" s="283">
        <v>6007.12</v>
      </c>
      <c r="H1152" s="281">
        <f>H1151+1</f>
        <v>925</v>
      </c>
      <c r="I1152" s="284" t="s">
        <v>456</v>
      </c>
      <c r="J1152" s="281"/>
    </row>
    <row r="1153" spans="1:10">
      <c r="A1153" s="281">
        <v>4165</v>
      </c>
      <c r="B1153" s="281" t="s">
        <v>4826</v>
      </c>
      <c r="C1153" s="281">
        <v>4165</v>
      </c>
      <c r="D1153" s="281" t="s">
        <v>12210</v>
      </c>
      <c r="E1153" s="282">
        <v>41254</v>
      </c>
      <c r="F1153" s="257">
        <f t="shared" si="42"/>
        <v>41285</v>
      </c>
      <c r="G1153" s="283">
        <v>6007.12</v>
      </c>
      <c r="H1153" s="281">
        <f>H1152+1</f>
        <v>926</v>
      </c>
      <c r="I1153" s="284" t="s">
        <v>623</v>
      </c>
      <c r="J1153" s="281"/>
    </row>
    <row r="1154" spans="1:10">
      <c r="A1154" s="281">
        <v>4176</v>
      </c>
      <c r="B1154" s="281" t="s">
        <v>4826</v>
      </c>
      <c r="C1154" s="281">
        <v>4176</v>
      </c>
      <c r="D1154" s="281" t="s">
        <v>11992</v>
      </c>
      <c r="E1154" s="282">
        <v>41247</v>
      </c>
      <c r="F1154" s="257">
        <f t="shared" si="42"/>
        <v>41278</v>
      </c>
      <c r="G1154" s="283">
        <v>6007.12</v>
      </c>
      <c r="H1154" s="281">
        <f>H1153</f>
        <v>926</v>
      </c>
      <c r="I1154" s="284" t="s">
        <v>623</v>
      </c>
      <c r="J1154" s="281"/>
    </row>
    <row r="1155" spans="1:10">
      <c r="A1155" s="281">
        <v>3541</v>
      </c>
      <c r="B1155" s="281" t="s">
        <v>3031</v>
      </c>
      <c r="C1155" s="281">
        <v>3541</v>
      </c>
      <c r="D1155" s="281" t="s">
        <v>12889</v>
      </c>
      <c r="E1155" s="282">
        <v>41261</v>
      </c>
      <c r="F1155" s="257">
        <f t="shared" si="42"/>
        <v>41292</v>
      </c>
      <c r="G1155" s="283">
        <v>6007.12</v>
      </c>
      <c r="H1155" s="281">
        <f>H1154+1</f>
        <v>927</v>
      </c>
      <c r="I1155" s="284" t="s">
        <v>456</v>
      </c>
      <c r="J1155" s="281"/>
    </row>
    <row r="1156" spans="1:10">
      <c r="A1156" s="281">
        <v>4342</v>
      </c>
      <c r="B1156" s="281" t="s">
        <v>7039</v>
      </c>
      <c r="C1156" s="281">
        <v>4342</v>
      </c>
      <c r="D1156" s="281" t="s">
        <v>12763</v>
      </c>
      <c r="E1156" s="282">
        <v>41255</v>
      </c>
      <c r="F1156" s="257">
        <f t="shared" ref="F1156:F1219" si="45">E1156+31</f>
        <v>41286</v>
      </c>
      <c r="G1156" s="283">
        <v>6007.12</v>
      </c>
      <c r="H1156" s="281">
        <f>H1155+1</f>
        <v>928</v>
      </c>
      <c r="I1156" s="284" t="s">
        <v>456</v>
      </c>
      <c r="J1156" s="281"/>
    </row>
    <row r="1157" spans="1:10">
      <c r="A1157" s="281">
        <v>4344</v>
      </c>
      <c r="B1157" s="281" t="s">
        <v>7039</v>
      </c>
      <c r="C1157" s="281">
        <v>4344</v>
      </c>
      <c r="D1157" s="281" t="s">
        <v>12779</v>
      </c>
      <c r="E1157" s="282">
        <v>41256</v>
      </c>
      <c r="F1157" s="257">
        <f t="shared" si="45"/>
        <v>41287</v>
      </c>
      <c r="G1157" s="283">
        <v>6007.12</v>
      </c>
      <c r="H1157" s="281">
        <f>H1156</f>
        <v>928</v>
      </c>
      <c r="I1157" s="284" t="s">
        <v>456</v>
      </c>
      <c r="J1157" s="281"/>
    </row>
    <row r="1158" spans="1:10">
      <c r="A1158" s="281">
        <v>4629</v>
      </c>
      <c r="B1158" s="281" t="s">
        <v>7039</v>
      </c>
      <c r="C1158" s="281">
        <v>4629</v>
      </c>
      <c r="D1158" s="281" t="s">
        <v>12823</v>
      </c>
      <c r="E1158" s="282">
        <v>41256</v>
      </c>
      <c r="F1158" s="257">
        <f t="shared" si="45"/>
        <v>41287</v>
      </c>
      <c r="G1158" s="283">
        <v>6007.12</v>
      </c>
      <c r="H1158" s="281">
        <f>H1157</f>
        <v>928</v>
      </c>
      <c r="I1158" s="284" t="s">
        <v>456</v>
      </c>
      <c r="J1158" s="281"/>
    </row>
    <row r="1159" spans="1:10">
      <c r="A1159" s="281">
        <v>3478</v>
      </c>
      <c r="B1159" s="281" t="s">
        <v>2778</v>
      </c>
      <c r="C1159" s="281">
        <v>3478</v>
      </c>
      <c r="D1159" s="281" t="s">
        <v>13279</v>
      </c>
      <c r="E1159" s="282">
        <v>41262</v>
      </c>
      <c r="F1159" s="257">
        <f t="shared" si="45"/>
        <v>41293</v>
      </c>
      <c r="G1159" s="283">
        <v>6007.12</v>
      </c>
      <c r="H1159" s="281">
        <f>H1158+1</f>
        <v>929</v>
      </c>
      <c r="I1159" s="284" t="s">
        <v>456</v>
      </c>
      <c r="J1159" s="281"/>
    </row>
    <row r="1160" spans="1:10">
      <c r="A1160" s="281">
        <v>5606</v>
      </c>
      <c r="B1160" s="281" t="s">
        <v>12054</v>
      </c>
      <c r="C1160" s="281">
        <v>5606</v>
      </c>
      <c r="D1160" s="281" t="s">
        <v>13446</v>
      </c>
      <c r="E1160" s="282">
        <v>41263</v>
      </c>
      <c r="F1160" s="257">
        <f t="shared" si="45"/>
        <v>41294</v>
      </c>
      <c r="G1160" s="283">
        <v>6007.12</v>
      </c>
      <c r="H1160" s="281">
        <f>H1159+1</f>
        <v>930</v>
      </c>
      <c r="I1160" s="284" t="s">
        <v>11989</v>
      </c>
      <c r="J1160" s="281"/>
    </row>
    <row r="1161" spans="1:10">
      <c r="A1161" s="281">
        <v>4630</v>
      </c>
      <c r="B1161" s="281" t="s">
        <v>8791</v>
      </c>
      <c r="C1161" s="281">
        <v>4630</v>
      </c>
      <c r="D1161" s="281" t="s">
        <v>12973</v>
      </c>
      <c r="E1161" s="282">
        <v>41260</v>
      </c>
      <c r="F1161" s="257">
        <f t="shared" si="45"/>
        <v>41291</v>
      </c>
      <c r="G1161" s="283">
        <v>6007.12</v>
      </c>
      <c r="H1161" s="281">
        <f>H1160+1</f>
        <v>931</v>
      </c>
      <c r="I1161" s="284" t="s">
        <v>456</v>
      </c>
      <c r="J1161" s="281"/>
    </row>
    <row r="1162" spans="1:10">
      <c r="A1162" s="281">
        <v>4631</v>
      </c>
      <c r="B1162" s="281" t="s">
        <v>8787</v>
      </c>
      <c r="C1162" s="281">
        <v>4631</v>
      </c>
      <c r="D1162" s="281" t="s">
        <v>13624</v>
      </c>
      <c r="E1162" s="282">
        <v>41264</v>
      </c>
      <c r="F1162" s="257">
        <f t="shared" si="45"/>
        <v>41295</v>
      </c>
      <c r="G1162" s="283">
        <v>6007.12</v>
      </c>
      <c r="H1162" s="281">
        <f>H1161+1</f>
        <v>932</v>
      </c>
      <c r="I1162" s="284" t="s">
        <v>456</v>
      </c>
      <c r="J1162" s="281"/>
    </row>
    <row r="1163" spans="1:10">
      <c r="A1163" s="281">
        <v>4346</v>
      </c>
      <c r="B1163" s="281" t="s">
        <v>7163</v>
      </c>
      <c r="C1163" s="281">
        <v>4346</v>
      </c>
      <c r="D1163" s="281" t="s">
        <v>12094</v>
      </c>
      <c r="E1163" s="282">
        <v>41249</v>
      </c>
      <c r="F1163" s="257">
        <f t="shared" si="45"/>
        <v>41280</v>
      </c>
      <c r="G1163" s="283">
        <v>6007.12</v>
      </c>
      <c r="H1163" s="281">
        <f>H1162+1</f>
        <v>933</v>
      </c>
      <c r="I1163" s="284" t="s">
        <v>456</v>
      </c>
      <c r="J1163" s="281"/>
    </row>
    <row r="1164" spans="1:10">
      <c r="A1164" s="281">
        <v>4345</v>
      </c>
      <c r="B1164" s="281" t="s">
        <v>7163</v>
      </c>
      <c r="C1164" s="281">
        <v>4345</v>
      </c>
      <c r="D1164" s="281" t="s">
        <v>12003</v>
      </c>
      <c r="E1164" s="282">
        <v>41248</v>
      </c>
      <c r="F1164" s="257">
        <f t="shared" si="45"/>
        <v>41279</v>
      </c>
      <c r="G1164" s="283">
        <v>6007.12</v>
      </c>
      <c r="H1164" s="281">
        <f>H1163</f>
        <v>933</v>
      </c>
      <c r="I1164" s="284" t="s">
        <v>456</v>
      </c>
      <c r="J1164" s="281"/>
    </row>
    <row r="1165" spans="1:10">
      <c r="A1165" s="281">
        <v>4397</v>
      </c>
      <c r="B1165" s="281" t="s">
        <v>1122</v>
      </c>
      <c r="C1165" s="281">
        <v>4397</v>
      </c>
      <c r="D1165" s="281" t="s">
        <v>11567</v>
      </c>
      <c r="E1165" s="282">
        <v>41246</v>
      </c>
      <c r="F1165" s="257">
        <f t="shared" si="45"/>
        <v>41277</v>
      </c>
      <c r="G1165" s="283">
        <v>6007.12</v>
      </c>
      <c r="H1165" s="281">
        <f>H1164+1</f>
        <v>934</v>
      </c>
      <c r="I1165" s="284" t="s">
        <v>456</v>
      </c>
      <c r="J1165" s="281"/>
    </row>
    <row r="1166" spans="1:10">
      <c r="A1166" s="281">
        <v>4633</v>
      </c>
      <c r="B1166" s="281" t="s">
        <v>8782</v>
      </c>
      <c r="C1166" s="281">
        <v>4633</v>
      </c>
      <c r="D1166" s="281" t="s">
        <v>13387</v>
      </c>
      <c r="E1166" s="282">
        <v>41263</v>
      </c>
      <c r="F1166" s="257">
        <f t="shared" si="45"/>
        <v>41294</v>
      </c>
      <c r="G1166" s="283">
        <v>6007.12</v>
      </c>
      <c r="H1166" s="281">
        <f>H1165+1</f>
        <v>935</v>
      </c>
      <c r="I1166" s="284" t="s">
        <v>456</v>
      </c>
      <c r="J1166" s="281"/>
    </row>
    <row r="1167" spans="1:10">
      <c r="A1167" s="281">
        <v>4357</v>
      </c>
      <c r="B1167" s="281" t="s">
        <v>7119</v>
      </c>
      <c r="C1167" s="281">
        <v>4357</v>
      </c>
      <c r="D1167" s="281" t="s">
        <v>12237</v>
      </c>
      <c r="E1167" s="282">
        <v>41254</v>
      </c>
      <c r="F1167" s="257">
        <f t="shared" si="45"/>
        <v>41285</v>
      </c>
      <c r="G1167" s="283">
        <v>6007.12</v>
      </c>
      <c r="H1167" s="281">
        <f>H1166+1</f>
        <v>936</v>
      </c>
      <c r="I1167" s="284" t="s">
        <v>456</v>
      </c>
      <c r="J1167" s="281"/>
    </row>
    <row r="1168" spans="1:10">
      <c r="A1168" s="281">
        <v>4356</v>
      </c>
      <c r="B1168" s="281" t="s">
        <v>7119</v>
      </c>
      <c r="C1168" s="281">
        <v>4356</v>
      </c>
      <c r="D1168" s="281" t="s">
        <v>12241</v>
      </c>
      <c r="E1168" s="282">
        <v>41255</v>
      </c>
      <c r="F1168" s="257">
        <f t="shared" si="45"/>
        <v>41286</v>
      </c>
      <c r="G1168" s="283">
        <v>6007.12</v>
      </c>
      <c r="H1168" s="281">
        <f t="shared" ref="H1168:H1174" si="46">H1167</f>
        <v>936</v>
      </c>
      <c r="I1168" s="284" t="s">
        <v>456</v>
      </c>
      <c r="J1168" s="281"/>
    </row>
    <row r="1169" spans="1:10">
      <c r="A1169" s="281">
        <v>4355</v>
      </c>
      <c r="B1169" s="281" t="s">
        <v>7119</v>
      </c>
      <c r="C1169" s="281">
        <v>4355</v>
      </c>
      <c r="D1169" s="281" t="s">
        <v>12248</v>
      </c>
      <c r="E1169" s="282">
        <v>41256</v>
      </c>
      <c r="F1169" s="257">
        <f t="shared" si="45"/>
        <v>41287</v>
      </c>
      <c r="G1169" s="283">
        <v>6007.12</v>
      </c>
      <c r="H1169" s="281">
        <f t="shared" si="46"/>
        <v>936</v>
      </c>
      <c r="I1169" s="284" t="s">
        <v>456</v>
      </c>
      <c r="J1169" s="281"/>
    </row>
    <row r="1170" spans="1:10">
      <c r="A1170" s="281">
        <v>4354</v>
      </c>
      <c r="B1170" s="281" t="s">
        <v>7119</v>
      </c>
      <c r="C1170" s="281">
        <v>4354</v>
      </c>
      <c r="D1170" s="281" t="s">
        <v>12250</v>
      </c>
      <c r="E1170" s="282">
        <v>41255</v>
      </c>
      <c r="F1170" s="257">
        <f t="shared" si="45"/>
        <v>41286</v>
      </c>
      <c r="G1170" s="283">
        <v>6007.12</v>
      </c>
      <c r="H1170" s="281">
        <f t="shared" si="46"/>
        <v>936</v>
      </c>
      <c r="I1170" s="284" t="s">
        <v>456</v>
      </c>
      <c r="J1170" s="281"/>
    </row>
    <row r="1171" spans="1:10">
      <c r="A1171" s="281">
        <v>4353</v>
      </c>
      <c r="B1171" s="281" t="s">
        <v>7119</v>
      </c>
      <c r="C1171" s="281">
        <v>4353</v>
      </c>
      <c r="D1171" s="281" t="s">
        <v>12252</v>
      </c>
      <c r="E1171" s="282">
        <v>41255</v>
      </c>
      <c r="F1171" s="257">
        <f t="shared" si="45"/>
        <v>41286</v>
      </c>
      <c r="G1171" s="283">
        <v>6007.12</v>
      </c>
      <c r="H1171" s="281">
        <f t="shared" si="46"/>
        <v>936</v>
      </c>
      <c r="I1171" s="284" t="s">
        <v>456</v>
      </c>
      <c r="J1171" s="281"/>
    </row>
    <row r="1172" spans="1:10">
      <c r="A1172" s="281">
        <v>4352</v>
      </c>
      <c r="B1172" s="281" t="s">
        <v>7119</v>
      </c>
      <c r="C1172" s="281">
        <v>4352</v>
      </c>
      <c r="D1172" s="281" t="s">
        <v>12254</v>
      </c>
      <c r="E1172" s="282">
        <v>41256</v>
      </c>
      <c r="F1172" s="257">
        <f t="shared" si="45"/>
        <v>41287</v>
      </c>
      <c r="G1172" s="283">
        <v>6007.12</v>
      </c>
      <c r="H1172" s="281">
        <f t="shared" si="46"/>
        <v>936</v>
      </c>
      <c r="I1172" s="284" t="s">
        <v>456</v>
      </c>
      <c r="J1172" s="281"/>
    </row>
    <row r="1173" spans="1:10">
      <c r="A1173" s="281">
        <v>4351</v>
      </c>
      <c r="B1173" s="281" t="s">
        <v>7119</v>
      </c>
      <c r="C1173" s="281">
        <v>4351</v>
      </c>
      <c r="D1173" s="281" t="s">
        <v>12256</v>
      </c>
      <c r="E1173" s="282">
        <v>41256</v>
      </c>
      <c r="F1173" s="257">
        <f t="shared" si="45"/>
        <v>41287</v>
      </c>
      <c r="G1173" s="283">
        <v>6007.12</v>
      </c>
      <c r="H1173" s="281">
        <f t="shared" si="46"/>
        <v>936</v>
      </c>
      <c r="I1173" s="284" t="s">
        <v>456</v>
      </c>
      <c r="J1173" s="281"/>
    </row>
    <row r="1174" spans="1:10">
      <c r="A1174" s="281">
        <v>4350</v>
      </c>
      <c r="B1174" s="281" t="s">
        <v>7119</v>
      </c>
      <c r="C1174" s="281">
        <v>4350</v>
      </c>
      <c r="D1174" s="281" t="s">
        <v>12259</v>
      </c>
      <c r="E1174" s="282">
        <v>41253</v>
      </c>
      <c r="F1174" s="257">
        <f t="shared" si="45"/>
        <v>41284</v>
      </c>
      <c r="G1174" s="283">
        <v>6007.12</v>
      </c>
      <c r="H1174" s="281">
        <f t="shared" si="46"/>
        <v>936</v>
      </c>
      <c r="I1174" s="284" t="s">
        <v>456</v>
      </c>
      <c r="J1174" s="281"/>
    </row>
    <row r="1175" spans="1:10">
      <c r="A1175" s="281" t="s">
        <v>710</v>
      </c>
      <c r="B1175" s="281" t="s">
        <v>711</v>
      </c>
      <c r="C1175" s="281" t="s">
        <v>710</v>
      </c>
      <c r="D1175" s="281" t="s">
        <v>12065</v>
      </c>
      <c r="E1175" s="282">
        <v>41253</v>
      </c>
      <c r="F1175" s="257">
        <f t="shared" si="45"/>
        <v>41284</v>
      </c>
      <c r="G1175" s="283">
        <v>6007.12</v>
      </c>
      <c r="H1175" s="281">
        <f>H1174+1</f>
        <v>937</v>
      </c>
      <c r="I1175" s="284" t="s">
        <v>456</v>
      </c>
      <c r="J1175" s="281"/>
    </row>
    <row r="1176" spans="1:10">
      <c r="A1176" s="281">
        <v>4474</v>
      </c>
      <c r="B1176" s="281" t="s">
        <v>1624</v>
      </c>
      <c r="C1176" s="281">
        <v>4474</v>
      </c>
      <c r="D1176" s="281" t="s">
        <v>13649</v>
      </c>
      <c r="E1176" s="282">
        <v>41270</v>
      </c>
      <c r="F1176" s="257">
        <f t="shared" si="45"/>
        <v>41301</v>
      </c>
      <c r="G1176" s="283">
        <v>6007.12</v>
      </c>
      <c r="H1176" s="281">
        <f t="shared" ref="H1176:H1188" si="47">H1175</f>
        <v>937</v>
      </c>
      <c r="I1176" s="284" t="s">
        <v>456</v>
      </c>
      <c r="J1176" s="281"/>
    </row>
    <row r="1177" spans="1:10">
      <c r="A1177" s="281">
        <v>4473</v>
      </c>
      <c r="B1177" s="281" t="s">
        <v>1624</v>
      </c>
      <c r="C1177" s="281">
        <v>4473</v>
      </c>
      <c r="D1177" s="281" t="s">
        <v>12931</v>
      </c>
      <c r="E1177" s="282">
        <v>41261</v>
      </c>
      <c r="F1177" s="257">
        <f t="shared" si="45"/>
        <v>41292</v>
      </c>
      <c r="G1177" s="283">
        <v>6007.12</v>
      </c>
      <c r="H1177" s="281">
        <f t="shared" si="47"/>
        <v>937</v>
      </c>
      <c r="I1177" s="284" t="s">
        <v>456</v>
      </c>
      <c r="J1177" s="281"/>
    </row>
    <row r="1178" spans="1:10">
      <c r="A1178" s="281">
        <v>4468</v>
      </c>
      <c r="B1178" s="281" t="s">
        <v>1624</v>
      </c>
      <c r="C1178" s="281">
        <v>4468</v>
      </c>
      <c r="D1178" s="281" t="s">
        <v>13333</v>
      </c>
      <c r="E1178" s="282">
        <v>41262</v>
      </c>
      <c r="F1178" s="257">
        <f t="shared" si="45"/>
        <v>41293</v>
      </c>
      <c r="G1178" s="283">
        <v>6007.12</v>
      </c>
      <c r="H1178" s="281">
        <f t="shared" si="47"/>
        <v>937</v>
      </c>
      <c r="I1178" s="284" t="s">
        <v>456</v>
      </c>
      <c r="J1178" s="281"/>
    </row>
    <row r="1179" spans="1:10">
      <c r="A1179" s="281">
        <v>4469</v>
      </c>
      <c r="B1179" s="281" t="s">
        <v>1624</v>
      </c>
      <c r="C1179" s="281">
        <v>4469</v>
      </c>
      <c r="D1179" s="281" t="s">
        <v>13336</v>
      </c>
      <c r="E1179" s="282">
        <v>41262</v>
      </c>
      <c r="F1179" s="257">
        <f t="shared" si="45"/>
        <v>41293</v>
      </c>
      <c r="G1179" s="283">
        <v>6007.12</v>
      </c>
      <c r="H1179" s="281">
        <f t="shared" si="47"/>
        <v>937</v>
      </c>
      <c r="I1179" s="284" t="s">
        <v>456</v>
      </c>
      <c r="J1179" s="281"/>
    </row>
    <row r="1180" spans="1:10">
      <c r="A1180" s="281">
        <v>4470</v>
      </c>
      <c r="B1180" s="281" t="s">
        <v>1624</v>
      </c>
      <c r="C1180" s="281">
        <v>4470</v>
      </c>
      <c r="D1180" s="281" t="s">
        <v>13339</v>
      </c>
      <c r="E1180" s="282">
        <v>41263</v>
      </c>
      <c r="F1180" s="257">
        <f t="shared" si="45"/>
        <v>41294</v>
      </c>
      <c r="G1180" s="283">
        <v>6007.12</v>
      </c>
      <c r="H1180" s="281">
        <f t="shared" si="47"/>
        <v>937</v>
      </c>
      <c r="I1180" s="284" t="s">
        <v>456</v>
      </c>
      <c r="J1180" s="281"/>
    </row>
    <row r="1181" spans="1:10">
      <c r="A1181" s="281">
        <v>4472</v>
      </c>
      <c r="B1181" s="281" t="s">
        <v>1624</v>
      </c>
      <c r="C1181" s="281">
        <v>4472</v>
      </c>
      <c r="D1181" s="281" t="s">
        <v>13343</v>
      </c>
      <c r="E1181" s="282">
        <v>41263</v>
      </c>
      <c r="F1181" s="257">
        <f t="shared" si="45"/>
        <v>41294</v>
      </c>
      <c r="G1181" s="283">
        <v>6007.12</v>
      </c>
      <c r="H1181" s="281">
        <f t="shared" si="47"/>
        <v>937</v>
      </c>
      <c r="I1181" s="284" t="s">
        <v>456</v>
      </c>
      <c r="J1181" s="281"/>
    </row>
    <row r="1182" spans="1:10">
      <c r="A1182" s="281">
        <v>4477</v>
      </c>
      <c r="B1182" s="281" t="s">
        <v>1624</v>
      </c>
      <c r="C1182" s="281">
        <v>4477</v>
      </c>
      <c r="D1182" s="281" t="s">
        <v>12288</v>
      </c>
      <c r="E1182" s="282">
        <v>41263</v>
      </c>
      <c r="F1182" s="257">
        <f t="shared" si="45"/>
        <v>41294</v>
      </c>
      <c r="G1182" s="283">
        <v>6007.12</v>
      </c>
      <c r="H1182" s="281">
        <f t="shared" si="47"/>
        <v>937</v>
      </c>
      <c r="I1182" s="284" t="s">
        <v>456</v>
      </c>
      <c r="J1182" s="281"/>
    </row>
    <row r="1183" spans="1:10">
      <c r="A1183" s="281">
        <v>4478</v>
      </c>
      <c r="B1183" s="281" t="s">
        <v>1624</v>
      </c>
      <c r="C1183" s="281">
        <v>4478</v>
      </c>
      <c r="D1183" s="281" t="s">
        <v>12935</v>
      </c>
      <c r="E1183" s="282">
        <v>41256</v>
      </c>
      <c r="F1183" s="257">
        <f t="shared" si="45"/>
        <v>41287</v>
      </c>
      <c r="G1183" s="283">
        <v>6007.12</v>
      </c>
      <c r="H1183" s="281">
        <f t="shared" si="47"/>
        <v>937</v>
      </c>
      <c r="I1183" s="284" t="s">
        <v>456</v>
      </c>
      <c r="J1183" s="281"/>
    </row>
    <row r="1184" spans="1:10">
      <c r="A1184" s="281">
        <v>4479</v>
      </c>
      <c r="B1184" s="281" t="s">
        <v>1624</v>
      </c>
      <c r="C1184" s="281">
        <v>4479</v>
      </c>
      <c r="D1184" s="281" t="s">
        <v>12938</v>
      </c>
      <c r="E1184" s="282">
        <v>41257</v>
      </c>
      <c r="F1184" s="257">
        <f t="shared" si="45"/>
        <v>41288</v>
      </c>
      <c r="G1184" s="283">
        <v>6007.12</v>
      </c>
      <c r="H1184" s="281">
        <f t="shared" si="47"/>
        <v>937</v>
      </c>
      <c r="I1184" s="284" t="s">
        <v>456</v>
      </c>
      <c r="J1184" s="281"/>
    </row>
    <row r="1185" spans="1:10">
      <c r="A1185" s="281">
        <v>4480</v>
      </c>
      <c r="B1185" s="281" t="s">
        <v>1624</v>
      </c>
      <c r="C1185" s="281">
        <v>4480</v>
      </c>
      <c r="D1185" s="281" t="s">
        <v>13347</v>
      </c>
      <c r="E1185" s="282">
        <v>41261</v>
      </c>
      <c r="F1185" s="257">
        <f t="shared" si="45"/>
        <v>41292</v>
      </c>
      <c r="G1185" s="283">
        <v>6007.12</v>
      </c>
      <c r="H1185" s="281">
        <f t="shared" si="47"/>
        <v>937</v>
      </c>
      <c r="I1185" s="284" t="s">
        <v>456</v>
      </c>
      <c r="J1185" s="281"/>
    </row>
    <row r="1186" spans="1:10">
      <c r="A1186" s="281">
        <v>4481</v>
      </c>
      <c r="B1186" s="281" t="s">
        <v>1624</v>
      </c>
      <c r="C1186" s="281">
        <v>4481</v>
      </c>
      <c r="D1186" s="281" t="s">
        <v>13350</v>
      </c>
      <c r="E1186" s="282">
        <v>41263</v>
      </c>
      <c r="F1186" s="257">
        <f t="shared" si="45"/>
        <v>41294</v>
      </c>
      <c r="G1186" s="283">
        <v>6007.12</v>
      </c>
      <c r="H1186" s="281">
        <f t="shared" si="47"/>
        <v>937</v>
      </c>
      <c r="I1186" s="284" t="s">
        <v>456</v>
      </c>
      <c r="J1186" s="281"/>
    </row>
    <row r="1187" spans="1:10">
      <c r="A1187" s="281">
        <v>4446</v>
      </c>
      <c r="B1187" s="281" t="s">
        <v>1624</v>
      </c>
      <c r="C1187" s="281">
        <v>4446</v>
      </c>
      <c r="D1187" s="281" t="s">
        <v>13654</v>
      </c>
      <c r="E1187" s="282">
        <v>41271</v>
      </c>
      <c r="F1187" s="257">
        <f t="shared" si="45"/>
        <v>41302</v>
      </c>
      <c r="G1187" s="283">
        <v>6007.12</v>
      </c>
      <c r="H1187" s="281">
        <f t="shared" si="47"/>
        <v>937</v>
      </c>
      <c r="I1187" s="284" t="s">
        <v>456</v>
      </c>
      <c r="J1187" s="281"/>
    </row>
    <row r="1188" spans="1:10">
      <c r="A1188" s="281">
        <v>4476</v>
      </c>
      <c r="B1188" s="281" t="s">
        <v>1624</v>
      </c>
      <c r="C1188" s="281">
        <v>4476</v>
      </c>
      <c r="D1188" s="281" t="s">
        <v>12819</v>
      </c>
      <c r="E1188" s="282">
        <v>41256</v>
      </c>
      <c r="F1188" s="257">
        <f t="shared" si="45"/>
        <v>41287</v>
      </c>
      <c r="G1188" s="283">
        <v>6007.12</v>
      </c>
      <c r="H1188" s="281">
        <f t="shared" si="47"/>
        <v>937</v>
      </c>
      <c r="I1188" s="284" t="s">
        <v>456</v>
      </c>
      <c r="J1188" s="281"/>
    </row>
    <row r="1189" spans="1:10">
      <c r="A1189" s="281">
        <v>3549</v>
      </c>
      <c r="B1189" s="281" t="s">
        <v>1728</v>
      </c>
      <c r="C1189" s="281">
        <v>3549</v>
      </c>
      <c r="D1189" s="281" t="s">
        <v>12887</v>
      </c>
      <c r="E1189" s="282">
        <v>41261</v>
      </c>
      <c r="F1189" s="257">
        <f t="shared" si="45"/>
        <v>41292</v>
      </c>
      <c r="G1189" s="283">
        <v>6007.12</v>
      </c>
      <c r="H1189" s="281">
        <f>H1188+1</f>
        <v>938</v>
      </c>
      <c r="I1189" s="284" t="s">
        <v>623</v>
      </c>
      <c r="J1189" s="281"/>
    </row>
    <row r="1190" spans="1:10">
      <c r="A1190" s="281">
        <v>4483</v>
      </c>
      <c r="B1190" s="281" t="s">
        <v>7736</v>
      </c>
      <c r="C1190" s="281">
        <v>4483</v>
      </c>
      <c r="D1190" s="281" t="s">
        <v>11654</v>
      </c>
      <c r="E1190" s="282">
        <v>41248</v>
      </c>
      <c r="F1190" s="257">
        <f t="shared" si="45"/>
        <v>41279</v>
      </c>
      <c r="G1190" s="283">
        <v>6007.12</v>
      </c>
      <c r="H1190" s="281">
        <f>H1189+1</f>
        <v>939</v>
      </c>
      <c r="I1190" s="284" t="s">
        <v>456</v>
      </c>
      <c r="J1190" s="281"/>
    </row>
    <row r="1191" spans="1:10">
      <c r="A1191" s="281">
        <v>4487</v>
      </c>
      <c r="B1191" s="281" t="s">
        <v>7736</v>
      </c>
      <c r="C1191" s="281">
        <v>4487</v>
      </c>
      <c r="D1191" s="281" t="s">
        <v>11668</v>
      </c>
      <c r="E1191" s="282">
        <v>41246</v>
      </c>
      <c r="F1191" s="257">
        <f t="shared" si="45"/>
        <v>41277</v>
      </c>
      <c r="G1191" s="283">
        <v>6007.12</v>
      </c>
      <c r="H1191" s="281">
        <f>H1190</f>
        <v>939</v>
      </c>
      <c r="I1191" s="284" t="s">
        <v>456</v>
      </c>
      <c r="J1191" s="281"/>
    </row>
    <row r="1192" spans="1:10">
      <c r="A1192" s="281">
        <v>4488</v>
      </c>
      <c r="B1192" s="281" t="s">
        <v>7736</v>
      </c>
      <c r="C1192" s="281">
        <v>4488</v>
      </c>
      <c r="D1192" s="281" t="s">
        <v>12114</v>
      </c>
      <c r="E1192" s="282">
        <v>41249</v>
      </c>
      <c r="F1192" s="257">
        <f t="shared" si="45"/>
        <v>41280</v>
      </c>
      <c r="G1192" s="283">
        <v>6007.12</v>
      </c>
      <c r="H1192" s="281">
        <f>H1191</f>
        <v>939</v>
      </c>
      <c r="I1192" s="284" t="s">
        <v>456</v>
      </c>
      <c r="J1192" s="281"/>
    </row>
    <row r="1193" spans="1:10">
      <c r="A1193" s="281">
        <v>4489</v>
      </c>
      <c r="B1193" s="281" t="s">
        <v>7736</v>
      </c>
      <c r="C1193" s="281">
        <v>4489</v>
      </c>
      <c r="D1193" s="281" t="s">
        <v>12117</v>
      </c>
      <c r="E1193" s="282">
        <v>41249</v>
      </c>
      <c r="F1193" s="257">
        <f t="shared" si="45"/>
        <v>41280</v>
      </c>
      <c r="G1193" s="283">
        <v>6007.12</v>
      </c>
      <c r="H1193" s="281">
        <f>H1192</f>
        <v>939</v>
      </c>
      <c r="I1193" s="284" t="s">
        <v>456</v>
      </c>
      <c r="J1193" s="281"/>
    </row>
    <row r="1194" spans="1:10">
      <c r="A1194" s="281">
        <v>4490</v>
      </c>
      <c r="B1194" s="281" t="s">
        <v>7736</v>
      </c>
      <c r="C1194" s="281">
        <v>4490</v>
      </c>
      <c r="D1194" s="281" t="s">
        <v>12011</v>
      </c>
      <c r="E1194" s="282">
        <v>41247</v>
      </c>
      <c r="F1194" s="257">
        <f t="shared" si="45"/>
        <v>41278</v>
      </c>
      <c r="G1194" s="283">
        <v>6007.12</v>
      </c>
      <c r="H1194" s="281">
        <f>H1193</f>
        <v>939</v>
      </c>
      <c r="I1194" s="284" t="s">
        <v>456</v>
      </c>
      <c r="J1194" s="281"/>
    </row>
    <row r="1195" spans="1:10">
      <c r="A1195" s="281" t="s">
        <v>1125</v>
      </c>
      <c r="B1195" s="281" t="s">
        <v>1126</v>
      </c>
      <c r="C1195" s="281" t="s">
        <v>1125</v>
      </c>
      <c r="D1195" s="281" t="s">
        <v>12192</v>
      </c>
      <c r="E1195" s="282">
        <v>41254</v>
      </c>
      <c r="F1195" s="257">
        <f t="shared" si="45"/>
        <v>41285</v>
      </c>
      <c r="G1195" s="283">
        <v>6007.12</v>
      </c>
      <c r="H1195" s="281">
        <f t="shared" ref="H1195:H1204" si="48">H1194+1</f>
        <v>940</v>
      </c>
      <c r="I1195" s="284" t="s">
        <v>456</v>
      </c>
      <c r="J1195" s="281"/>
    </row>
    <row r="1196" spans="1:10">
      <c r="A1196" s="281">
        <v>4636</v>
      </c>
      <c r="B1196" s="281" t="s">
        <v>8760</v>
      </c>
      <c r="C1196" s="281">
        <v>4636</v>
      </c>
      <c r="D1196" s="281" t="s">
        <v>12967</v>
      </c>
      <c r="E1196" s="282">
        <v>41257</v>
      </c>
      <c r="F1196" s="257">
        <f t="shared" si="45"/>
        <v>41288</v>
      </c>
      <c r="G1196" s="283">
        <v>6007.12</v>
      </c>
      <c r="H1196" s="281">
        <f t="shared" si="48"/>
        <v>941</v>
      </c>
      <c r="I1196" s="284" t="s">
        <v>11989</v>
      </c>
      <c r="J1196" s="281"/>
    </row>
    <row r="1197" spans="1:10">
      <c r="A1197" s="281">
        <v>4637</v>
      </c>
      <c r="B1197" s="281" t="s">
        <v>8757</v>
      </c>
      <c r="C1197" s="281">
        <v>4637</v>
      </c>
      <c r="D1197" s="281" t="s">
        <v>12963</v>
      </c>
      <c r="E1197" s="282">
        <v>41262</v>
      </c>
      <c r="F1197" s="257">
        <f t="shared" si="45"/>
        <v>41293</v>
      </c>
      <c r="G1197" s="283">
        <v>6007.12</v>
      </c>
      <c r="H1197" s="281">
        <f t="shared" si="48"/>
        <v>942</v>
      </c>
      <c r="I1197" s="284" t="s">
        <v>11989</v>
      </c>
      <c r="J1197" s="281"/>
    </row>
    <row r="1198" spans="1:10">
      <c r="A1198" s="281">
        <v>4639</v>
      </c>
      <c r="B1198" s="281" t="s">
        <v>8874</v>
      </c>
      <c r="C1198" s="281">
        <v>4639</v>
      </c>
      <c r="D1198" s="281" t="s">
        <v>13390</v>
      </c>
      <c r="E1198" s="282">
        <v>41263</v>
      </c>
      <c r="F1198" s="257">
        <f t="shared" si="45"/>
        <v>41294</v>
      </c>
      <c r="G1198" s="283">
        <v>6007.12</v>
      </c>
      <c r="H1198" s="281">
        <f t="shared" si="48"/>
        <v>943</v>
      </c>
      <c r="I1198" s="284" t="s">
        <v>456</v>
      </c>
      <c r="J1198" s="281"/>
    </row>
    <row r="1199" spans="1:10">
      <c r="A1199" s="281">
        <v>4641</v>
      </c>
      <c r="B1199" s="281" t="s">
        <v>8879</v>
      </c>
      <c r="C1199" s="281">
        <v>4641</v>
      </c>
      <c r="D1199" s="281" t="s">
        <v>13393</v>
      </c>
      <c r="E1199" s="282">
        <v>41261</v>
      </c>
      <c r="F1199" s="257">
        <f t="shared" si="45"/>
        <v>41292</v>
      </c>
      <c r="G1199" s="283">
        <v>6007.12</v>
      </c>
      <c r="H1199" s="281">
        <f t="shared" si="48"/>
        <v>944</v>
      </c>
      <c r="I1199" s="284" t="s">
        <v>456</v>
      </c>
      <c r="J1199" s="281"/>
    </row>
    <row r="1200" spans="1:10">
      <c r="A1200" s="281">
        <v>4361</v>
      </c>
      <c r="B1200" s="281" t="s">
        <v>1627</v>
      </c>
      <c r="C1200" s="281">
        <v>4361</v>
      </c>
      <c r="D1200" s="281" t="s">
        <v>12229</v>
      </c>
      <c r="E1200" s="282">
        <v>41254</v>
      </c>
      <c r="F1200" s="257">
        <f t="shared" si="45"/>
        <v>41285</v>
      </c>
      <c r="G1200" s="283">
        <v>6007.12</v>
      </c>
      <c r="H1200" s="281">
        <f t="shared" si="48"/>
        <v>945</v>
      </c>
      <c r="I1200" s="284" t="s">
        <v>456</v>
      </c>
      <c r="J1200" s="281"/>
    </row>
    <row r="1201" spans="1:10">
      <c r="A1201" s="281">
        <v>4643</v>
      </c>
      <c r="B1201" s="281" t="s">
        <v>8894</v>
      </c>
      <c r="C1201" s="281">
        <v>4643</v>
      </c>
      <c r="D1201" s="281" t="s">
        <v>12325</v>
      </c>
      <c r="E1201" s="282">
        <v>41254</v>
      </c>
      <c r="F1201" s="257">
        <f t="shared" si="45"/>
        <v>41285</v>
      </c>
      <c r="G1201" s="283">
        <v>6007.12</v>
      </c>
      <c r="H1201" s="281">
        <f t="shared" si="48"/>
        <v>946</v>
      </c>
      <c r="I1201" s="284" t="s">
        <v>456</v>
      </c>
      <c r="J1201" s="281"/>
    </row>
    <row r="1202" spans="1:10">
      <c r="A1202" s="281" t="s">
        <v>1167</v>
      </c>
      <c r="B1202" s="281" t="s">
        <v>1097</v>
      </c>
      <c r="C1202" s="281" t="s">
        <v>1167</v>
      </c>
      <c r="D1202" s="281" t="s">
        <v>13273</v>
      </c>
      <c r="E1202" s="282">
        <v>41264</v>
      </c>
      <c r="F1202" s="257">
        <f t="shared" si="45"/>
        <v>41295</v>
      </c>
      <c r="G1202" s="283">
        <v>6007.12</v>
      </c>
      <c r="H1202" s="281">
        <f t="shared" si="48"/>
        <v>947</v>
      </c>
      <c r="I1202" s="284" t="s">
        <v>623</v>
      </c>
      <c r="J1202" s="281"/>
    </row>
    <row r="1203" spans="1:10">
      <c r="A1203" s="281">
        <v>4644</v>
      </c>
      <c r="B1203" s="281" t="s">
        <v>8899</v>
      </c>
      <c r="C1203" s="281">
        <v>4644</v>
      </c>
      <c r="D1203" s="281" t="s">
        <v>12328</v>
      </c>
      <c r="E1203" s="282">
        <v>41255</v>
      </c>
      <c r="F1203" s="257">
        <f t="shared" si="45"/>
        <v>41286</v>
      </c>
      <c r="G1203" s="283">
        <v>6007.12</v>
      </c>
      <c r="H1203" s="281">
        <f t="shared" si="48"/>
        <v>948</v>
      </c>
      <c r="I1203" s="284" t="s">
        <v>11989</v>
      </c>
      <c r="J1203" s="281"/>
    </row>
    <row r="1204" spans="1:10">
      <c r="A1204" s="281">
        <v>4366</v>
      </c>
      <c r="B1204" s="281" t="s">
        <v>1658</v>
      </c>
      <c r="C1204" s="281">
        <v>4366</v>
      </c>
      <c r="D1204" s="281" t="s">
        <v>13325</v>
      </c>
      <c r="E1204" s="282">
        <v>41263</v>
      </c>
      <c r="F1204" s="257">
        <f t="shared" si="45"/>
        <v>41294</v>
      </c>
      <c r="G1204" s="283">
        <v>6007.12</v>
      </c>
      <c r="H1204" s="281">
        <f t="shared" si="48"/>
        <v>949</v>
      </c>
      <c r="I1204" s="284" t="s">
        <v>456</v>
      </c>
      <c r="J1204" s="281"/>
    </row>
    <row r="1205" spans="1:10">
      <c r="A1205" s="281">
        <v>4365</v>
      </c>
      <c r="B1205" s="281" t="s">
        <v>1658</v>
      </c>
      <c r="C1205" s="281">
        <v>4365</v>
      </c>
      <c r="D1205" s="281" t="s">
        <v>13329</v>
      </c>
      <c r="E1205" s="282">
        <v>41263</v>
      </c>
      <c r="F1205" s="257">
        <f t="shared" si="45"/>
        <v>41294</v>
      </c>
      <c r="G1205" s="283">
        <v>6007.12</v>
      </c>
      <c r="H1205" s="281">
        <f>H1204</f>
        <v>949</v>
      </c>
      <c r="I1205" s="284" t="s">
        <v>456</v>
      </c>
      <c r="J1205" s="281"/>
    </row>
    <row r="1206" spans="1:10">
      <c r="A1206" s="281">
        <v>4367</v>
      </c>
      <c r="B1206" s="281" t="s">
        <v>7009</v>
      </c>
      <c r="C1206" s="281">
        <v>4367</v>
      </c>
      <c r="D1206" s="281" t="s">
        <v>11430</v>
      </c>
      <c r="E1206" s="282">
        <v>41247</v>
      </c>
      <c r="F1206" s="257">
        <f t="shared" si="45"/>
        <v>41278</v>
      </c>
      <c r="G1206" s="283">
        <v>6007.12</v>
      </c>
      <c r="H1206" s="281">
        <f>H1205+1</f>
        <v>950</v>
      </c>
      <c r="I1206" s="284" t="s">
        <v>456</v>
      </c>
      <c r="J1206" s="281"/>
    </row>
    <row r="1207" spans="1:10">
      <c r="A1207" s="281">
        <v>5530</v>
      </c>
      <c r="B1207" s="281" t="s">
        <v>9161</v>
      </c>
      <c r="C1207" s="281">
        <v>5530</v>
      </c>
      <c r="D1207" s="281" t="s">
        <v>13669</v>
      </c>
      <c r="E1207" s="282">
        <v>41264</v>
      </c>
      <c r="F1207" s="257">
        <f t="shared" si="45"/>
        <v>41295</v>
      </c>
      <c r="G1207" s="283">
        <v>6007.12</v>
      </c>
      <c r="H1207" s="281">
        <f>H1206+1</f>
        <v>951</v>
      </c>
      <c r="I1207" s="284" t="s">
        <v>456</v>
      </c>
      <c r="J1207" s="281"/>
    </row>
    <row r="1208" spans="1:10">
      <c r="A1208" s="281">
        <v>5536</v>
      </c>
      <c r="B1208" s="281" t="s">
        <v>9161</v>
      </c>
      <c r="C1208" s="281">
        <v>5536</v>
      </c>
      <c r="D1208" s="281" t="s">
        <v>13672</v>
      </c>
      <c r="E1208" s="282">
        <v>41269</v>
      </c>
      <c r="F1208" s="257">
        <f t="shared" si="45"/>
        <v>41300</v>
      </c>
      <c r="G1208" s="283">
        <v>6007.12</v>
      </c>
      <c r="H1208" s="281">
        <f>H1207</f>
        <v>951</v>
      </c>
      <c r="I1208" s="284" t="s">
        <v>456</v>
      </c>
      <c r="J1208" s="281"/>
    </row>
    <row r="1209" spans="1:10">
      <c r="A1209" s="281">
        <v>4401</v>
      </c>
      <c r="B1209" s="281" t="s">
        <v>1873</v>
      </c>
      <c r="C1209" s="281">
        <v>4401</v>
      </c>
      <c r="D1209" s="281" t="s">
        <v>12928</v>
      </c>
      <c r="E1209" s="282">
        <v>41260</v>
      </c>
      <c r="F1209" s="257">
        <f t="shared" si="45"/>
        <v>41291</v>
      </c>
      <c r="G1209" s="283">
        <v>6007.12</v>
      </c>
      <c r="H1209" s="281">
        <f>H1208+1</f>
        <v>952</v>
      </c>
      <c r="I1209" s="284" t="s">
        <v>11989</v>
      </c>
      <c r="J1209" s="281"/>
    </row>
    <row r="1210" spans="1:10">
      <c r="A1210" s="281">
        <v>4374</v>
      </c>
      <c r="B1210" s="281" t="s">
        <v>6988</v>
      </c>
      <c r="C1210" s="281">
        <v>4374</v>
      </c>
      <c r="D1210" s="281" t="s">
        <v>13320</v>
      </c>
      <c r="E1210" s="282">
        <v>41261</v>
      </c>
      <c r="F1210" s="257">
        <f t="shared" si="45"/>
        <v>41292</v>
      </c>
      <c r="G1210" s="283">
        <v>6007.12</v>
      </c>
      <c r="H1210" s="281">
        <f>H1209+1</f>
        <v>953</v>
      </c>
      <c r="I1210" s="284" t="s">
        <v>456</v>
      </c>
      <c r="J1210" s="281"/>
    </row>
    <row r="1211" spans="1:10">
      <c r="A1211" s="281">
        <v>4373</v>
      </c>
      <c r="B1211" s="281" t="s">
        <v>6988</v>
      </c>
      <c r="C1211" s="281">
        <v>4373</v>
      </c>
      <c r="D1211" s="281" t="s">
        <v>12917</v>
      </c>
      <c r="E1211" s="282">
        <v>41261</v>
      </c>
      <c r="F1211" s="257">
        <f t="shared" si="45"/>
        <v>41292</v>
      </c>
      <c r="G1211" s="283">
        <v>6007.12</v>
      </c>
      <c r="H1211" s="281">
        <f>H1210</f>
        <v>953</v>
      </c>
      <c r="I1211" s="284" t="s">
        <v>456</v>
      </c>
      <c r="J1211" s="281"/>
    </row>
    <row r="1212" spans="1:10">
      <c r="A1212" s="281">
        <v>4652</v>
      </c>
      <c r="B1212" s="281" t="s">
        <v>12048</v>
      </c>
      <c r="C1212" s="281">
        <v>4652</v>
      </c>
      <c r="D1212" s="281" t="s">
        <v>13443</v>
      </c>
      <c r="E1212" s="282">
        <v>41262</v>
      </c>
      <c r="F1212" s="257">
        <f t="shared" si="45"/>
        <v>41293</v>
      </c>
      <c r="G1212" s="283">
        <v>6007.12</v>
      </c>
      <c r="H1212" s="281">
        <f>H1211+1</f>
        <v>954</v>
      </c>
      <c r="I1212" s="284" t="s">
        <v>11989</v>
      </c>
      <c r="J1212" s="281"/>
    </row>
    <row r="1213" spans="1:10">
      <c r="A1213" s="254">
        <v>4427</v>
      </c>
      <c r="B1213" s="254" t="s">
        <v>7373</v>
      </c>
      <c r="C1213" s="254">
        <v>4427</v>
      </c>
      <c r="D1213" s="254" t="s">
        <v>13799</v>
      </c>
      <c r="E1213" s="256">
        <v>41284</v>
      </c>
      <c r="F1213" s="257">
        <f t="shared" si="45"/>
        <v>41315</v>
      </c>
      <c r="G1213" s="258">
        <v>6007.12</v>
      </c>
      <c r="H1213" s="254">
        <v>973</v>
      </c>
      <c r="I1213" s="255" t="s">
        <v>456</v>
      </c>
      <c r="J1213" s="254"/>
    </row>
    <row r="1214" spans="1:10">
      <c r="A1214" s="254">
        <v>4301</v>
      </c>
      <c r="B1214" s="254" t="s">
        <v>176</v>
      </c>
      <c r="C1214" s="254">
        <v>4301</v>
      </c>
      <c r="D1214" s="254" t="s">
        <v>14281</v>
      </c>
      <c r="E1214" s="256">
        <v>41299</v>
      </c>
      <c r="F1214" s="257">
        <f t="shared" si="45"/>
        <v>41330</v>
      </c>
      <c r="G1214" s="258">
        <v>6007.12</v>
      </c>
      <c r="H1214" s="254">
        <f t="shared" ref="H1214:H1218" si="49">H1213+1</f>
        <v>974</v>
      </c>
      <c r="I1214" s="255" t="s">
        <v>456</v>
      </c>
      <c r="J1214" s="254"/>
    </row>
    <row r="1215" spans="1:10">
      <c r="A1215" s="254">
        <v>3873</v>
      </c>
      <c r="B1215" s="254" t="s">
        <v>177</v>
      </c>
      <c r="C1215" s="254">
        <v>3873</v>
      </c>
      <c r="D1215" s="254" t="s">
        <v>14724</v>
      </c>
      <c r="E1215" s="256">
        <v>41297</v>
      </c>
      <c r="F1215" s="257">
        <f t="shared" si="45"/>
        <v>41328</v>
      </c>
      <c r="G1215" s="258">
        <v>6007.12</v>
      </c>
      <c r="H1215" s="254">
        <f t="shared" si="49"/>
        <v>975</v>
      </c>
      <c r="I1215" s="255" t="s">
        <v>623</v>
      </c>
      <c r="J1215" s="254"/>
    </row>
    <row r="1216" spans="1:10">
      <c r="A1216" s="254">
        <v>5548</v>
      </c>
      <c r="B1216" s="254" t="s">
        <v>2148</v>
      </c>
      <c r="C1216" s="254">
        <v>5548</v>
      </c>
      <c r="D1216" s="254" t="s">
        <v>14338</v>
      </c>
      <c r="E1216" s="256">
        <v>41295</v>
      </c>
      <c r="F1216" s="257">
        <f t="shared" si="45"/>
        <v>41326</v>
      </c>
      <c r="G1216" s="258">
        <v>6007.12</v>
      </c>
      <c r="H1216" s="254">
        <f t="shared" si="49"/>
        <v>976</v>
      </c>
      <c r="I1216" s="255" t="s">
        <v>623</v>
      </c>
      <c r="J1216" s="254"/>
    </row>
    <row r="1217" spans="1:10">
      <c r="A1217" s="254">
        <v>4507</v>
      </c>
      <c r="B1217" s="254" t="s">
        <v>7850</v>
      </c>
      <c r="C1217" s="254">
        <v>4507</v>
      </c>
      <c r="D1217" s="254" t="s">
        <v>13746</v>
      </c>
      <c r="E1217" s="256">
        <v>41278</v>
      </c>
      <c r="F1217" s="257">
        <f t="shared" si="45"/>
        <v>41309</v>
      </c>
      <c r="G1217" s="258">
        <v>6007.12</v>
      </c>
      <c r="H1217" s="254">
        <f>H1216+2</f>
        <v>978</v>
      </c>
      <c r="I1217" s="255" t="s">
        <v>456</v>
      </c>
      <c r="J1217" s="254"/>
    </row>
    <row r="1218" spans="1:10">
      <c r="A1218" s="254">
        <v>4183</v>
      </c>
      <c r="B1218" s="254" t="s">
        <v>202</v>
      </c>
      <c r="C1218" s="254">
        <v>4183</v>
      </c>
      <c r="D1218" s="254" t="s">
        <v>14275</v>
      </c>
      <c r="E1218" s="256">
        <v>41284</v>
      </c>
      <c r="F1218" s="257">
        <f t="shared" si="45"/>
        <v>41315</v>
      </c>
      <c r="G1218" s="258">
        <v>6007.12</v>
      </c>
      <c r="H1218" s="254">
        <f t="shared" si="49"/>
        <v>979</v>
      </c>
      <c r="I1218" s="255" t="s">
        <v>456</v>
      </c>
      <c r="J1218" s="254"/>
    </row>
    <row r="1219" spans="1:10">
      <c r="A1219" s="254">
        <v>4182</v>
      </c>
      <c r="B1219" s="254" t="s">
        <v>202</v>
      </c>
      <c r="C1219" s="254">
        <v>4182</v>
      </c>
      <c r="D1219" s="254" t="s">
        <v>13787</v>
      </c>
      <c r="E1219" s="256">
        <v>41285</v>
      </c>
      <c r="F1219" s="257">
        <f t="shared" si="45"/>
        <v>41316</v>
      </c>
      <c r="G1219" s="258">
        <v>6007.12</v>
      </c>
      <c r="H1219" s="254">
        <f>H1218</f>
        <v>979</v>
      </c>
      <c r="I1219" s="255" t="s">
        <v>456</v>
      </c>
      <c r="J1219" s="254"/>
    </row>
    <row r="1220" spans="1:10">
      <c r="A1220" s="254">
        <v>4181</v>
      </c>
      <c r="B1220" s="254" t="s">
        <v>202</v>
      </c>
      <c r="C1220" s="254">
        <v>4181</v>
      </c>
      <c r="D1220" s="254" t="s">
        <v>14278</v>
      </c>
      <c r="E1220" s="256">
        <v>41285</v>
      </c>
      <c r="F1220" s="257">
        <f t="shared" ref="F1220:F1283" si="50">E1220+31</f>
        <v>41316</v>
      </c>
      <c r="G1220" s="258">
        <v>6007.12</v>
      </c>
      <c r="H1220" s="254">
        <f>H1219</f>
        <v>979</v>
      </c>
      <c r="I1220" s="255" t="s">
        <v>456</v>
      </c>
      <c r="J1220" s="254"/>
    </row>
    <row r="1221" spans="1:10">
      <c r="A1221" s="254">
        <v>4206</v>
      </c>
      <c r="B1221" s="254" t="s">
        <v>165</v>
      </c>
      <c r="C1221" s="254">
        <v>4206</v>
      </c>
      <c r="D1221" s="254" t="s">
        <v>13789</v>
      </c>
      <c r="E1221" s="256">
        <v>41282</v>
      </c>
      <c r="F1221" s="257">
        <f t="shared" si="50"/>
        <v>41313</v>
      </c>
      <c r="G1221" s="258">
        <v>6007.12</v>
      </c>
      <c r="H1221" s="254">
        <f>H1220+1</f>
        <v>980</v>
      </c>
      <c r="I1221" s="255" t="s">
        <v>456</v>
      </c>
      <c r="J1221" s="254"/>
    </row>
    <row r="1222" spans="1:10">
      <c r="A1222" s="254">
        <v>4205</v>
      </c>
      <c r="B1222" s="254" t="s">
        <v>165</v>
      </c>
      <c r="C1222" s="254">
        <v>4205</v>
      </c>
      <c r="D1222" s="254" t="s">
        <v>13792</v>
      </c>
      <c r="E1222" s="256">
        <v>41282</v>
      </c>
      <c r="F1222" s="257">
        <f t="shared" si="50"/>
        <v>41313</v>
      </c>
      <c r="G1222" s="258">
        <v>6007.12</v>
      </c>
      <c r="H1222" s="254">
        <f>H1221</f>
        <v>980</v>
      </c>
      <c r="I1222" s="255" t="s">
        <v>456</v>
      </c>
      <c r="J1222" s="254"/>
    </row>
    <row r="1223" spans="1:10">
      <c r="A1223" s="254">
        <v>4202</v>
      </c>
      <c r="B1223" s="254" t="s">
        <v>165</v>
      </c>
      <c r="C1223" s="254">
        <v>4202</v>
      </c>
      <c r="D1223" s="254" t="s">
        <v>11282</v>
      </c>
      <c r="E1223" s="256">
        <v>41298</v>
      </c>
      <c r="F1223" s="257">
        <f t="shared" si="50"/>
        <v>41329</v>
      </c>
      <c r="G1223" s="258">
        <v>6007.12</v>
      </c>
      <c r="H1223" s="254">
        <f>H1222</f>
        <v>980</v>
      </c>
      <c r="I1223" s="255" t="s">
        <v>14234</v>
      </c>
      <c r="J1223" s="254"/>
    </row>
    <row r="1224" spans="1:10">
      <c r="A1224" s="254">
        <v>5301</v>
      </c>
      <c r="B1224" s="254" t="s">
        <v>13082</v>
      </c>
      <c r="C1224" s="254">
        <v>5301</v>
      </c>
      <c r="D1224" s="254" t="s">
        <v>14803</v>
      </c>
      <c r="E1224" s="256">
        <v>41299</v>
      </c>
      <c r="F1224" s="257">
        <f t="shared" si="50"/>
        <v>41330</v>
      </c>
      <c r="G1224" s="258">
        <v>6007.12</v>
      </c>
      <c r="H1224" s="254">
        <f>H1223+1</f>
        <v>981</v>
      </c>
      <c r="I1224" s="255" t="s">
        <v>14234</v>
      </c>
      <c r="J1224" s="254"/>
    </row>
    <row r="1225" spans="1:10">
      <c r="A1225" s="254">
        <v>5300</v>
      </c>
      <c r="B1225" s="254" t="s">
        <v>13082</v>
      </c>
      <c r="C1225" s="254">
        <v>5300</v>
      </c>
      <c r="D1225" s="254" t="s">
        <v>14758</v>
      </c>
      <c r="E1225" s="256">
        <v>41302</v>
      </c>
      <c r="F1225" s="257">
        <f t="shared" si="50"/>
        <v>41333</v>
      </c>
      <c r="G1225" s="258">
        <v>6007.12</v>
      </c>
      <c r="H1225" s="254">
        <f>H1224</f>
        <v>981</v>
      </c>
      <c r="I1225" s="255" t="s">
        <v>14234</v>
      </c>
      <c r="J1225" s="254"/>
    </row>
    <row r="1226" spans="1:10">
      <c r="A1226" s="254">
        <v>5299</v>
      </c>
      <c r="B1226" s="254" t="s">
        <v>13082</v>
      </c>
      <c r="C1226" s="254">
        <v>5299</v>
      </c>
      <c r="D1226" s="254" t="s">
        <v>14760</v>
      </c>
      <c r="E1226" s="256">
        <v>41302</v>
      </c>
      <c r="F1226" s="257">
        <f t="shared" si="50"/>
        <v>41333</v>
      </c>
      <c r="G1226" s="258">
        <v>6007.12</v>
      </c>
      <c r="H1226" s="254">
        <f>H1225</f>
        <v>981</v>
      </c>
      <c r="I1226" s="255" t="s">
        <v>14234</v>
      </c>
      <c r="J1226" s="254"/>
    </row>
    <row r="1227" spans="1:10">
      <c r="A1227" s="254">
        <v>3872</v>
      </c>
      <c r="B1227" s="254" t="s">
        <v>2447</v>
      </c>
      <c r="C1227" s="254">
        <v>3872</v>
      </c>
      <c r="D1227" s="254" t="s">
        <v>14270</v>
      </c>
      <c r="E1227" s="256">
        <v>41291</v>
      </c>
      <c r="F1227" s="257">
        <f t="shared" si="50"/>
        <v>41322</v>
      </c>
      <c r="G1227" s="258">
        <v>6007.12</v>
      </c>
      <c r="H1227" s="254">
        <f>H1226+1</f>
        <v>982</v>
      </c>
      <c r="I1227" s="255" t="s">
        <v>14234</v>
      </c>
      <c r="J1227" s="254"/>
    </row>
    <row r="1228" spans="1:10">
      <c r="A1228" s="254">
        <v>4560</v>
      </c>
      <c r="B1228" s="254" t="s">
        <v>8068</v>
      </c>
      <c r="C1228" s="254">
        <v>4560</v>
      </c>
      <c r="D1228" s="254" t="s">
        <v>14289</v>
      </c>
      <c r="E1228" s="256">
        <v>41288</v>
      </c>
      <c r="F1228" s="257">
        <f t="shared" si="50"/>
        <v>41319</v>
      </c>
      <c r="G1228" s="258">
        <v>6007.12</v>
      </c>
      <c r="H1228" s="254">
        <f>H1227+1</f>
        <v>983</v>
      </c>
      <c r="I1228" s="255" t="s">
        <v>456</v>
      </c>
      <c r="J1228" s="254"/>
    </row>
    <row r="1229" spans="1:10">
      <c r="A1229" s="254">
        <v>4561</v>
      </c>
      <c r="B1229" s="254" t="s">
        <v>8068</v>
      </c>
      <c r="C1229" s="254">
        <v>4561</v>
      </c>
      <c r="D1229" s="254" t="s">
        <v>14292</v>
      </c>
      <c r="E1229" s="256">
        <v>41288</v>
      </c>
      <c r="F1229" s="257">
        <f t="shared" si="50"/>
        <v>41319</v>
      </c>
      <c r="G1229" s="258">
        <v>6007.12</v>
      </c>
      <c r="H1229" s="254">
        <f>H1228</f>
        <v>983</v>
      </c>
      <c r="I1229" s="255" t="s">
        <v>456</v>
      </c>
      <c r="J1229" s="254"/>
    </row>
    <row r="1230" spans="1:10">
      <c r="A1230" s="254">
        <v>4211</v>
      </c>
      <c r="B1230" s="254" t="s">
        <v>4834</v>
      </c>
      <c r="C1230" s="254">
        <v>4211</v>
      </c>
      <c r="D1230" s="254" t="s">
        <v>13733</v>
      </c>
      <c r="E1230" s="256">
        <v>41278</v>
      </c>
      <c r="F1230" s="257">
        <f t="shared" si="50"/>
        <v>41309</v>
      </c>
      <c r="G1230" s="258">
        <v>6007.12</v>
      </c>
      <c r="H1230" s="254">
        <f>H1229+1</f>
        <v>984</v>
      </c>
      <c r="I1230" s="255" t="s">
        <v>456</v>
      </c>
      <c r="J1230" s="254"/>
    </row>
    <row r="1231" spans="1:10">
      <c r="A1231" s="254">
        <v>4210</v>
      </c>
      <c r="B1231" s="254" t="s">
        <v>4834</v>
      </c>
      <c r="C1231" s="254">
        <v>4210</v>
      </c>
      <c r="D1231" s="254" t="s">
        <v>13736</v>
      </c>
      <c r="E1231" s="256">
        <v>41281</v>
      </c>
      <c r="F1231" s="257">
        <f t="shared" si="50"/>
        <v>41312</v>
      </c>
      <c r="G1231" s="258">
        <v>6007.12</v>
      </c>
      <c r="H1231" s="254">
        <f>H1230</f>
        <v>984</v>
      </c>
      <c r="I1231" s="255" t="s">
        <v>456</v>
      </c>
      <c r="J1231" s="254"/>
    </row>
    <row r="1232" spans="1:10">
      <c r="A1232" s="254">
        <v>4209</v>
      </c>
      <c r="B1232" s="254" t="s">
        <v>4834</v>
      </c>
      <c r="C1232" s="254">
        <v>4209</v>
      </c>
      <c r="D1232" s="254" t="s">
        <v>7708</v>
      </c>
      <c r="E1232" s="256">
        <v>41281</v>
      </c>
      <c r="F1232" s="257">
        <f t="shared" si="50"/>
        <v>41312</v>
      </c>
      <c r="G1232" s="258">
        <v>6007.12</v>
      </c>
      <c r="H1232" s="254">
        <f>H1231</f>
        <v>984</v>
      </c>
      <c r="I1232" s="255" t="s">
        <v>456</v>
      </c>
      <c r="J1232" s="254"/>
    </row>
    <row r="1233" spans="1:10">
      <c r="A1233" s="254">
        <v>4577</v>
      </c>
      <c r="B1233" s="254" t="s">
        <v>8250</v>
      </c>
      <c r="C1233" s="254">
        <v>4577</v>
      </c>
      <c r="D1233" s="254" t="s">
        <v>14296</v>
      </c>
      <c r="E1233" s="256">
        <v>41285</v>
      </c>
      <c r="F1233" s="257">
        <f t="shared" si="50"/>
        <v>41316</v>
      </c>
      <c r="G1233" s="258">
        <v>6007.12</v>
      </c>
      <c r="H1233" s="254">
        <f>H1232+1</f>
        <v>985</v>
      </c>
      <c r="I1233" s="255" t="s">
        <v>456</v>
      </c>
      <c r="J1233" s="254"/>
    </row>
    <row r="1234" spans="1:10">
      <c r="A1234" s="254">
        <v>5294</v>
      </c>
      <c r="B1234" s="254" t="s">
        <v>6644</v>
      </c>
      <c r="C1234" s="254">
        <v>5294</v>
      </c>
      <c r="D1234" s="254" t="s">
        <v>14858</v>
      </c>
      <c r="E1234" s="256">
        <v>41304</v>
      </c>
      <c r="F1234" s="257">
        <f t="shared" si="50"/>
        <v>41335</v>
      </c>
      <c r="G1234" s="258">
        <v>6007.12</v>
      </c>
      <c r="H1234" s="254">
        <f>H1233+1</f>
        <v>986</v>
      </c>
      <c r="I1234" s="255" t="s">
        <v>14234</v>
      </c>
      <c r="J1234" s="254"/>
    </row>
    <row r="1235" spans="1:10">
      <c r="A1235" s="254">
        <v>4602</v>
      </c>
      <c r="B1235" s="254" t="s">
        <v>8442</v>
      </c>
      <c r="C1235" s="254">
        <v>4602</v>
      </c>
      <c r="D1235" s="254" t="s">
        <v>13749</v>
      </c>
      <c r="E1235" s="256">
        <v>41277</v>
      </c>
      <c r="F1235" s="257">
        <f t="shared" si="50"/>
        <v>41308</v>
      </c>
      <c r="G1235" s="258">
        <v>6007.12</v>
      </c>
      <c r="H1235" s="254">
        <f>H1234+1</f>
        <v>987</v>
      </c>
      <c r="I1235" s="255" t="s">
        <v>456</v>
      </c>
      <c r="J1235" s="254"/>
    </row>
    <row r="1236" spans="1:10">
      <c r="A1236" s="254">
        <v>5059</v>
      </c>
      <c r="B1236" s="254" t="s">
        <v>9587</v>
      </c>
      <c r="C1236" s="254">
        <v>5059</v>
      </c>
      <c r="D1236" s="254" t="s">
        <v>14797</v>
      </c>
      <c r="E1236" s="256">
        <v>41299</v>
      </c>
      <c r="F1236" s="257">
        <f t="shared" si="50"/>
        <v>41330</v>
      </c>
      <c r="G1236" s="258">
        <v>6007.12</v>
      </c>
      <c r="H1236" s="254">
        <f>H1235+1</f>
        <v>988</v>
      </c>
      <c r="I1236" s="255" t="s">
        <v>14234</v>
      </c>
      <c r="J1236" s="254"/>
    </row>
    <row r="1237" spans="1:10">
      <c r="A1237" s="254">
        <v>5060</v>
      </c>
      <c r="B1237" s="254" t="s">
        <v>9587</v>
      </c>
      <c r="C1237" s="254">
        <v>5060</v>
      </c>
      <c r="D1237" s="254" t="s">
        <v>14852</v>
      </c>
      <c r="E1237" s="256">
        <v>41302</v>
      </c>
      <c r="F1237" s="257">
        <f t="shared" si="50"/>
        <v>41333</v>
      </c>
      <c r="G1237" s="258">
        <v>6007.12</v>
      </c>
      <c r="H1237" s="254">
        <f>H1236</f>
        <v>988</v>
      </c>
      <c r="I1237" s="255" t="s">
        <v>14234</v>
      </c>
      <c r="J1237" s="254"/>
    </row>
    <row r="1238" spans="1:10">
      <c r="A1238" s="254">
        <v>5062</v>
      </c>
      <c r="B1238" s="254" t="s">
        <v>9587</v>
      </c>
      <c r="C1238" s="254">
        <v>5062</v>
      </c>
      <c r="D1238" s="254" t="s">
        <v>14756</v>
      </c>
      <c r="E1238" s="256">
        <v>41303</v>
      </c>
      <c r="F1238" s="257">
        <f t="shared" si="50"/>
        <v>41334</v>
      </c>
      <c r="G1238" s="258">
        <v>6007.12</v>
      </c>
      <c r="H1238" s="254">
        <f>H1237</f>
        <v>988</v>
      </c>
      <c r="I1238" s="255" t="s">
        <v>14234</v>
      </c>
      <c r="J1238" s="254"/>
    </row>
    <row r="1239" spans="1:10">
      <c r="A1239" s="254">
        <v>5061</v>
      </c>
      <c r="B1239" s="254" t="s">
        <v>9587</v>
      </c>
      <c r="C1239" s="254">
        <v>5061</v>
      </c>
      <c r="D1239" s="254" t="s">
        <v>14855</v>
      </c>
      <c r="E1239" s="256">
        <v>41304</v>
      </c>
      <c r="F1239" s="257">
        <f t="shared" si="50"/>
        <v>41335</v>
      </c>
      <c r="G1239" s="258">
        <v>6007.12</v>
      </c>
      <c r="H1239" s="254">
        <f>H1238</f>
        <v>988</v>
      </c>
      <c r="I1239" s="255" t="s">
        <v>14234</v>
      </c>
      <c r="J1239" s="254"/>
    </row>
    <row r="1240" spans="1:10">
      <c r="A1240" s="254">
        <v>5212</v>
      </c>
      <c r="B1240" s="254" t="s">
        <v>13496</v>
      </c>
      <c r="C1240" s="254">
        <v>5212</v>
      </c>
      <c r="D1240" s="254" t="s">
        <v>14872</v>
      </c>
      <c r="E1240" s="256">
        <v>41303</v>
      </c>
      <c r="F1240" s="257">
        <f t="shared" si="50"/>
        <v>41334</v>
      </c>
      <c r="G1240" s="258">
        <v>6007.12</v>
      </c>
      <c r="H1240" s="254">
        <f>H1239</f>
        <v>988</v>
      </c>
      <c r="I1240" s="255" t="s">
        <v>14234</v>
      </c>
      <c r="J1240" s="254"/>
    </row>
    <row r="1241" spans="1:10">
      <c r="A1241" s="254">
        <v>5215</v>
      </c>
      <c r="B1241" s="254" t="s">
        <v>13496</v>
      </c>
      <c r="C1241" s="254">
        <v>5215</v>
      </c>
      <c r="D1241" s="254" t="s">
        <v>14861</v>
      </c>
      <c r="E1241" s="256">
        <v>41303</v>
      </c>
      <c r="F1241" s="257">
        <f t="shared" si="50"/>
        <v>41334</v>
      </c>
      <c r="G1241" s="258">
        <v>600712</v>
      </c>
      <c r="H1241" s="254">
        <f>H1240</f>
        <v>988</v>
      </c>
      <c r="I1241" s="255" t="s">
        <v>14234</v>
      </c>
      <c r="J1241" s="254"/>
    </row>
    <row r="1242" spans="1:10">
      <c r="A1242" s="254">
        <v>5216</v>
      </c>
      <c r="B1242" s="254" t="s">
        <v>13496</v>
      </c>
      <c r="C1242" s="254">
        <v>5216</v>
      </c>
      <c r="D1242" s="254" t="s">
        <v>14864</v>
      </c>
      <c r="E1242" s="256">
        <v>41304</v>
      </c>
      <c r="F1242" s="257">
        <f t="shared" si="50"/>
        <v>41335</v>
      </c>
      <c r="G1242" s="258">
        <v>6007.12</v>
      </c>
      <c r="H1242" s="254">
        <f>H1241+1</f>
        <v>989</v>
      </c>
      <c r="I1242" s="255" t="s">
        <v>14234</v>
      </c>
      <c r="J1242" s="254"/>
    </row>
    <row r="1243" spans="1:10">
      <c r="A1243" s="254">
        <v>5222</v>
      </c>
      <c r="B1243" s="254" t="s">
        <v>13496</v>
      </c>
      <c r="C1243" s="254">
        <v>5222</v>
      </c>
      <c r="D1243" s="254" t="s">
        <v>14869</v>
      </c>
      <c r="E1243" s="256">
        <v>41304</v>
      </c>
      <c r="F1243" s="257">
        <f t="shared" si="50"/>
        <v>41335</v>
      </c>
      <c r="G1243" s="258">
        <v>6007.12</v>
      </c>
      <c r="H1243" s="254">
        <f>H1242</f>
        <v>989</v>
      </c>
      <c r="I1243" s="255" t="s">
        <v>14234</v>
      </c>
      <c r="J1243" s="254"/>
    </row>
    <row r="1244" spans="1:10">
      <c r="A1244" s="254">
        <v>5068</v>
      </c>
      <c r="B1244" s="254" t="s">
        <v>12634</v>
      </c>
      <c r="C1244" s="254">
        <v>5068</v>
      </c>
      <c r="D1244" s="254" t="s">
        <v>14792</v>
      </c>
      <c r="E1244" s="256">
        <v>41302</v>
      </c>
      <c r="F1244" s="257">
        <f t="shared" si="50"/>
        <v>41333</v>
      </c>
      <c r="G1244" s="258">
        <v>6007.12</v>
      </c>
      <c r="H1244" s="254">
        <f>H1243+1</f>
        <v>990</v>
      </c>
      <c r="I1244" s="255" t="s">
        <v>14234</v>
      </c>
      <c r="J1244" s="254"/>
    </row>
    <row r="1245" spans="1:10">
      <c r="A1245" s="254">
        <v>5065</v>
      </c>
      <c r="B1245" s="254" t="s">
        <v>12634</v>
      </c>
      <c r="C1245" s="254">
        <v>5065</v>
      </c>
      <c r="D1245" s="254" t="s">
        <v>14795</v>
      </c>
      <c r="E1245" s="256">
        <v>41303</v>
      </c>
      <c r="F1245" s="257">
        <f t="shared" si="50"/>
        <v>41334</v>
      </c>
      <c r="G1245" s="258">
        <v>6007.12</v>
      </c>
      <c r="H1245" s="254">
        <f>H1244</f>
        <v>990</v>
      </c>
      <c r="I1245" s="255" t="s">
        <v>14234</v>
      </c>
      <c r="J1245" s="254"/>
    </row>
    <row r="1246" spans="1:10">
      <c r="A1246" s="254">
        <v>5063</v>
      </c>
      <c r="B1246" s="254" t="s">
        <v>12634</v>
      </c>
      <c r="C1246" s="254">
        <v>5063</v>
      </c>
      <c r="D1246" s="254" t="s">
        <v>14841</v>
      </c>
      <c r="E1246" s="256">
        <v>41303</v>
      </c>
      <c r="F1246" s="257">
        <f t="shared" si="50"/>
        <v>41334</v>
      </c>
      <c r="G1246" s="258">
        <v>6007.12</v>
      </c>
      <c r="H1246" s="254">
        <f>H1245</f>
        <v>990</v>
      </c>
      <c r="I1246" s="255" t="s">
        <v>14234</v>
      </c>
      <c r="J1246" s="254"/>
    </row>
    <row r="1247" spans="1:10">
      <c r="A1247" s="254">
        <v>5064</v>
      </c>
      <c r="B1247" s="254" t="s">
        <v>12634</v>
      </c>
      <c r="C1247" s="254">
        <v>5064</v>
      </c>
      <c r="D1247" s="254" t="s">
        <v>14844</v>
      </c>
      <c r="E1247" s="256">
        <v>41304</v>
      </c>
      <c r="F1247" s="257">
        <f t="shared" si="50"/>
        <v>41335</v>
      </c>
      <c r="G1247" s="258">
        <v>6007.12</v>
      </c>
      <c r="H1247" s="254">
        <f>H1246</f>
        <v>990</v>
      </c>
      <c r="I1247" s="255" t="s">
        <v>14234</v>
      </c>
      <c r="J1247" s="254"/>
    </row>
    <row r="1248" spans="1:10">
      <c r="A1248" s="254">
        <v>4618</v>
      </c>
      <c r="B1248" s="254" t="s">
        <v>8836</v>
      </c>
      <c r="C1248" s="254">
        <v>4618</v>
      </c>
      <c r="D1248" s="254" t="s">
        <v>13666</v>
      </c>
      <c r="E1248" s="256">
        <v>41281</v>
      </c>
      <c r="F1248" s="257">
        <f t="shared" si="50"/>
        <v>41312</v>
      </c>
      <c r="G1248" s="258">
        <v>6007.12</v>
      </c>
      <c r="H1248" s="254">
        <f t="shared" ref="H1248:H1255" si="51">H1247+1</f>
        <v>991</v>
      </c>
      <c r="I1248" s="255" t="s">
        <v>456</v>
      </c>
      <c r="J1248" s="254"/>
    </row>
    <row r="1249" spans="1:10">
      <c r="A1249" s="254">
        <v>4620</v>
      </c>
      <c r="B1249" s="254" t="s">
        <v>8826</v>
      </c>
      <c r="C1249" s="254">
        <v>4620</v>
      </c>
      <c r="D1249" s="254" t="s">
        <v>13809</v>
      </c>
      <c r="E1249" s="256">
        <v>41283</v>
      </c>
      <c r="F1249" s="257">
        <f t="shared" si="50"/>
        <v>41314</v>
      </c>
      <c r="G1249" s="258">
        <v>6007.12</v>
      </c>
      <c r="H1249" s="254">
        <f t="shared" si="51"/>
        <v>992</v>
      </c>
      <c r="I1249" s="255" t="s">
        <v>456</v>
      </c>
      <c r="J1249" s="254"/>
    </row>
    <row r="1250" spans="1:10">
      <c r="A1250" s="254">
        <v>4339</v>
      </c>
      <c r="B1250" s="254" t="s">
        <v>7135</v>
      </c>
      <c r="C1250" s="254">
        <v>4339</v>
      </c>
      <c r="D1250" s="254" t="s">
        <v>12092</v>
      </c>
      <c r="E1250" s="256">
        <v>41276</v>
      </c>
      <c r="F1250" s="257">
        <f t="shared" si="50"/>
        <v>41307</v>
      </c>
      <c r="G1250" s="258">
        <v>6007.12</v>
      </c>
      <c r="H1250" s="254">
        <f t="shared" si="51"/>
        <v>993</v>
      </c>
      <c r="I1250" s="255" t="s">
        <v>623</v>
      </c>
      <c r="J1250" s="254"/>
    </row>
    <row r="1251" spans="1:10">
      <c r="A1251" s="254">
        <v>4348</v>
      </c>
      <c r="B1251" s="254" t="s">
        <v>3356</v>
      </c>
      <c r="C1251" s="254">
        <v>4348</v>
      </c>
      <c r="D1251" s="254" t="s">
        <v>13740</v>
      </c>
      <c r="E1251" s="256">
        <v>41277</v>
      </c>
      <c r="F1251" s="257">
        <f t="shared" si="50"/>
        <v>41308</v>
      </c>
      <c r="G1251" s="258">
        <v>6007.12</v>
      </c>
      <c r="H1251" s="254">
        <f t="shared" si="51"/>
        <v>994</v>
      </c>
      <c r="I1251" s="255" t="s">
        <v>456</v>
      </c>
      <c r="J1251" s="254"/>
    </row>
    <row r="1252" spans="1:10">
      <c r="A1252" s="254">
        <v>4471</v>
      </c>
      <c r="B1252" s="254" t="s">
        <v>1624</v>
      </c>
      <c r="C1252" s="254">
        <v>4471</v>
      </c>
      <c r="D1252" s="254" t="s">
        <v>13342</v>
      </c>
      <c r="E1252" s="256">
        <v>41278</v>
      </c>
      <c r="F1252" s="257">
        <f t="shared" si="50"/>
        <v>41309</v>
      </c>
      <c r="G1252" s="258">
        <v>6007.12</v>
      </c>
      <c r="H1252" s="254">
        <f t="shared" si="51"/>
        <v>995</v>
      </c>
      <c r="I1252" s="255" t="s">
        <v>456</v>
      </c>
      <c r="J1252" s="254"/>
    </row>
    <row r="1253" spans="1:10">
      <c r="A1253" s="254">
        <v>3552</v>
      </c>
      <c r="B1253" s="254" t="s">
        <v>1728</v>
      </c>
      <c r="C1253" s="254">
        <v>3552</v>
      </c>
      <c r="D1253" s="254" t="s">
        <v>14266</v>
      </c>
      <c r="E1253" s="256">
        <v>41290</v>
      </c>
      <c r="F1253" s="257">
        <f t="shared" si="50"/>
        <v>41321</v>
      </c>
      <c r="G1253" s="258">
        <v>6007.12</v>
      </c>
      <c r="H1253" s="254">
        <f t="shared" si="51"/>
        <v>996</v>
      </c>
      <c r="I1253" s="255" t="s">
        <v>623</v>
      </c>
      <c r="J1253" s="254"/>
    </row>
    <row r="1254" spans="1:10">
      <c r="A1254" s="254">
        <v>4638</v>
      </c>
      <c r="B1254" s="254" t="s">
        <v>2360</v>
      </c>
      <c r="C1254" s="254">
        <v>4638</v>
      </c>
      <c r="D1254" s="254" t="s">
        <v>13812</v>
      </c>
      <c r="E1254" s="256">
        <v>41283</v>
      </c>
      <c r="F1254" s="257">
        <f t="shared" si="50"/>
        <v>41314</v>
      </c>
      <c r="G1254" s="258">
        <v>6007.12</v>
      </c>
      <c r="H1254" s="254">
        <f t="shared" si="51"/>
        <v>997</v>
      </c>
      <c r="I1254" s="255" t="s">
        <v>456</v>
      </c>
      <c r="J1254" s="254"/>
    </row>
    <row r="1255" spans="1:10">
      <c r="A1255" s="254">
        <v>5088</v>
      </c>
      <c r="B1255" s="254" t="s">
        <v>12834</v>
      </c>
      <c r="C1255" s="254">
        <v>5088</v>
      </c>
      <c r="D1255" s="254" t="s">
        <v>14847</v>
      </c>
      <c r="E1255" s="256">
        <v>41303</v>
      </c>
      <c r="F1255" s="257">
        <f t="shared" si="50"/>
        <v>41334</v>
      </c>
      <c r="G1255" s="258">
        <v>6007.12</v>
      </c>
      <c r="H1255" s="254">
        <f t="shared" si="51"/>
        <v>998</v>
      </c>
      <c r="I1255" s="255" t="s">
        <v>14234</v>
      </c>
      <c r="J1255" s="254"/>
    </row>
    <row r="1256" spans="1:10">
      <c r="A1256" s="254">
        <v>5087</v>
      </c>
      <c r="B1256" s="254" t="s">
        <v>12834</v>
      </c>
      <c r="C1256" s="254">
        <v>5087</v>
      </c>
      <c r="D1256" s="254" t="s">
        <v>14850</v>
      </c>
      <c r="E1256" s="256">
        <v>41304</v>
      </c>
      <c r="F1256" s="257">
        <f t="shared" si="50"/>
        <v>41335</v>
      </c>
      <c r="G1256" s="258">
        <v>6007.12</v>
      </c>
      <c r="H1256" s="254">
        <f>H1255</f>
        <v>998</v>
      </c>
      <c r="I1256" s="255" t="s">
        <v>14234</v>
      </c>
      <c r="J1256" s="254"/>
    </row>
    <row r="1257" spans="1:10">
      <c r="A1257" s="254">
        <v>5129</v>
      </c>
      <c r="B1257" s="254" t="s">
        <v>12468</v>
      </c>
      <c r="C1257" s="254">
        <v>5129</v>
      </c>
      <c r="D1257" s="254" t="s">
        <v>14775</v>
      </c>
      <c r="E1257" s="256">
        <v>41302</v>
      </c>
      <c r="F1257" s="257">
        <f t="shared" si="50"/>
        <v>41333</v>
      </c>
      <c r="G1257" s="258">
        <v>6007.12</v>
      </c>
      <c r="H1257" s="254">
        <f>H1256+1</f>
        <v>999</v>
      </c>
      <c r="I1257" s="255" t="s">
        <v>14234</v>
      </c>
      <c r="J1257" s="254"/>
    </row>
    <row r="1258" spans="1:10">
      <c r="A1258" s="254">
        <v>5119</v>
      </c>
      <c r="B1258" s="254" t="s">
        <v>12474</v>
      </c>
      <c r="C1258" s="254">
        <v>5119</v>
      </c>
      <c r="D1258" s="254" t="s">
        <v>14778</v>
      </c>
      <c r="E1258" s="256">
        <v>41291</v>
      </c>
      <c r="F1258" s="257">
        <f t="shared" si="50"/>
        <v>41322</v>
      </c>
      <c r="G1258" s="258">
        <v>6007.12</v>
      </c>
      <c r="H1258" s="254">
        <f>H1257+1</f>
        <v>1000</v>
      </c>
      <c r="I1258" s="255" t="s">
        <v>14234</v>
      </c>
      <c r="J1258" s="254"/>
    </row>
    <row r="1259" spans="1:10">
      <c r="A1259" s="254">
        <v>5118</v>
      </c>
      <c r="B1259" s="254" t="s">
        <v>12474</v>
      </c>
      <c r="C1259" s="254">
        <v>5118</v>
      </c>
      <c r="D1259" s="254" t="s">
        <v>14321</v>
      </c>
      <c r="E1259" s="256">
        <v>41295</v>
      </c>
      <c r="F1259" s="257">
        <f t="shared" si="50"/>
        <v>41326</v>
      </c>
      <c r="G1259" s="258">
        <v>6007.12</v>
      </c>
      <c r="H1259" s="254">
        <f t="shared" ref="H1259:H1274" si="52">H1258</f>
        <v>1000</v>
      </c>
      <c r="I1259" s="255" t="s">
        <v>14234</v>
      </c>
      <c r="J1259" s="254"/>
    </row>
    <row r="1260" spans="1:10">
      <c r="A1260" s="254">
        <v>5117</v>
      </c>
      <c r="B1260" s="254" t="s">
        <v>12474</v>
      </c>
      <c r="C1260" s="254">
        <v>5117</v>
      </c>
      <c r="D1260" s="254" t="s">
        <v>14324</v>
      </c>
      <c r="E1260" s="256">
        <v>41295</v>
      </c>
      <c r="F1260" s="257">
        <f t="shared" si="50"/>
        <v>41326</v>
      </c>
      <c r="G1260" s="258">
        <v>6007.12</v>
      </c>
      <c r="H1260" s="254">
        <f t="shared" si="52"/>
        <v>1000</v>
      </c>
      <c r="I1260" s="255" t="s">
        <v>14234</v>
      </c>
      <c r="J1260" s="254"/>
    </row>
    <row r="1261" spans="1:10">
      <c r="A1261" s="254">
        <v>5116</v>
      </c>
      <c r="B1261" s="254" t="s">
        <v>12474</v>
      </c>
      <c r="C1261" s="254">
        <v>5116</v>
      </c>
      <c r="D1261" s="254" t="s">
        <v>14342</v>
      </c>
      <c r="E1261" s="256">
        <v>41295</v>
      </c>
      <c r="F1261" s="257">
        <f t="shared" si="50"/>
        <v>41326</v>
      </c>
      <c r="G1261" s="258">
        <v>6007.12</v>
      </c>
      <c r="H1261" s="254">
        <f t="shared" si="52"/>
        <v>1000</v>
      </c>
      <c r="I1261" s="255" t="s">
        <v>14234</v>
      </c>
      <c r="J1261" s="254"/>
    </row>
    <row r="1262" spans="1:10">
      <c r="A1262" s="254">
        <v>5114</v>
      </c>
      <c r="B1262" s="254" t="s">
        <v>12474</v>
      </c>
      <c r="C1262" s="254">
        <v>5114</v>
      </c>
      <c r="D1262" s="254" t="s">
        <v>14327</v>
      </c>
      <c r="E1262" s="256">
        <v>41296</v>
      </c>
      <c r="F1262" s="257">
        <f t="shared" si="50"/>
        <v>41327</v>
      </c>
      <c r="G1262" s="258">
        <v>6007.12</v>
      </c>
      <c r="H1262" s="254">
        <f t="shared" si="52"/>
        <v>1000</v>
      </c>
      <c r="I1262" s="255" t="s">
        <v>14234</v>
      </c>
      <c r="J1262" s="254"/>
    </row>
    <row r="1263" spans="1:10">
      <c r="A1263" s="254">
        <v>5113</v>
      </c>
      <c r="B1263" s="254" t="s">
        <v>12474</v>
      </c>
      <c r="C1263" s="254">
        <v>5113</v>
      </c>
      <c r="D1263" s="254" t="s">
        <v>14345</v>
      </c>
      <c r="E1263" s="256">
        <v>41296</v>
      </c>
      <c r="F1263" s="257">
        <f t="shared" si="50"/>
        <v>41327</v>
      </c>
      <c r="G1263" s="258">
        <v>6007.12</v>
      </c>
      <c r="H1263" s="254">
        <f t="shared" si="52"/>
        <v>1000</v>
      </c>
      <c r="I1263" s="255" t="s">
        <v>14234</v>
      </c>
      <c r="J1263" s="254"/>
    </row>
    <row r="1264" spans="1:10">
      <c r="A1264" s="254">
        <v>5112</v>
      </c>
      <c r="B1264" s="254" t="s">
        <v>12474</v>
      </c>
      <c r="C1264" s="254">
        <v>5112</v>
      </c>
      <c r="D1264" s="254" t="s">
        <v>14754</v>
      </c>
      <c r="E1264" s="256">
        <v>41297</v>
      </c>
      <c r="F1264" s="257">
        <f t="shared" si="50"/>
        <v>41328</v>
      </c>
      <c r="G1264" s="258">
        <v>6007.12</v>
      </c>
      <c r="H1264" s="254">
        <f t="shared" si="52"/>
        <v>1000</v>
      </c>
      <c r="I1264" s="255" t="s">
        <v>14234</v>
      </c>
      <c r="J1264" s="254"/>
    </row>
    <row r="1265" spans="1:10">
      <c r="A1265" s="254">
        <v>5111</v>
      </c>
      <c r="B1265" s="254" t="s">
        <v>12474</v>
      </c>
      <c r="C1265" s="254">
        <v>5111</v>
      </c>
      <c r="D1265" s="254" t="s">
        <v>14348</v>
      </c>
      <c r="E1265" s="256">
        <v>41297</v>
      </c>
      <c r="F1265" s="257">
        <f t="shared" si="50"/>
        <v>41328</v>
      </c>
      <c r="G1265" s="258">
        <v>6007.12</v>
      </c>
      <c r="H1265" s="254">
        <f t="shared" si="52"/>
        <v>1000</v>
      </c>
      <c r="I1265" s="255" t="s">
        <v>14234</v>
      </c>
      <c r="J1265" s="254"/>
    </row>
    <row r="1266" spans="1:10">
      <c r="A1266" s="254">
        <v>5110</v>
      </c>
      <c r="B1266" s="254" t="s">
        <v>12474</v>
      </c>
      <c r="C1266" s="254">
        <v>5110</v>
      </c>
      <c r="D1266" s="254" t="s">
        <v>14826</v>
      </c>
      <c r="E1266" s="256">
        <v>41298</v>
      </c>
      <c r="F1266" s="257">
        <f t="shared" si="50"/>
        <v>41329</v>
      </c>
      <c r="G1266" s="258">
        <v>6007.12</v>
      </c>
      <c r="H1266" s="254">
        <f t="shared" si="52"/>
        <v>1000</v>
      </c>
      <c r="I1266" s="255" t="s">
        <v>14234</v>
      </c>
      <c r="J1266" s="254"/>
    </row>
    <row r="1267" spans="1:10">
      <c r="A1267" s="254">
        <v>5109</v>
      </c>
      <c r="B1267" s="254" t="s">
        <v>12474</v>
      </c>
      <c r="C1267" s="254">
        <v>5109</v>
      </c>
      <c r="D1267" s="254" t="s">
        <v>14351</v>
      </c>
      <c r="E1267" s="256">
        <v>41302</v>
      </c>
      <c r="F1267" s="257">
        <f t="shared" si="50"/>
        <v>41333</v>
      </c>
      <c r="G1267" s="258">
        <v>6007.12</v>
      </c>
      <c r="H1267" s="254">
        <f t="shared" si="52"/>
        <v>1000</v>
      </c>
      <c r="I1267" s="255" t="s">
        <v>14234</v>
      </c>
      <c r="J1267" s="254"/>
    </row>
    <row r="1268" spans="1:10">
      <c r="A1268" s="254">
        <v>5115</v>
      </c>
      <c r="B1268" s="254" t="s">
        <v>12474</v>
      </c>
      <c r="C1268" s="254">
        <v>5115</v>
      </c>
      <c r="D1268" s="254" t="s">
        <v>14829</v>
      </c>
      <c r="E1268" s="256">
        <v>41302</v>
      </c>
      <c r="F1268" s="257">
        <f t="shared" si="50"/>
        <v>41333</v>
      </c>
      <c r="G1268" s="258">
        <v>6007.12</v>
      </c>
      <c r="H1268" s="254">
        <f t="shared" si="52"/>
        <v>1000</v>
      </c>
      <c r="I1268" s="255" t="s">
        <v>14234</v>
      </c>
      <c r="J1268" s="254"/>
    </row>
    <row r="1269" spans="1:10">
      <c r="A1269" s="254">
        <v>5107</v>
      </c>
      <c r="B1269" s="254" t="s">
        <v>12474</v>
      </c>
      <c r="C1269" s="254">
        <v>5107</v>
      </c>
      <c r="D1269" s="254" t="s">
        <v>14330</v>
      </c>
      <c r="E1269" s="256">
        <v>41302</v>
      </c>
      <c r="F1269" s="257">
        <f t="shared" si="50"/>
        <v>41333</v>
      </c>
      <c r="G1269" s="258">
        <v>6007.12</v>
      </c>
      <c r="H1269" s="254">
        <f t="shared" si="52"/>
        <v>1000</v>
      </c>
      <c r="I1269" s="255" t="s">
        <v>14234</v>
      </c>
      <c r="J1269" s="254"/>
    </row>
    <row r="1270" spans="1:10">
      <c r="A1270" s="254">
        <v>5106</v>
      </c>
      <c r="B1270" s="254" t="s">
        <v>12474</v>
      </c>
      <c r="C1270" s="254">
        <v>5106</v>
      </c>
      <c r="D1270" s="254" t="s">
        <v>14783</v>
      </c>
      <c r="E1270" s="256">
        <v>41302</v>
      </c>
      <c r="F1270" s="257">
        <f t="shared" si="50"/>
        <v>41333</v>
      </c>
      <c r="G1270" s="258">
        <v>6007.12</v>
      </c>
      <c r="H1270" s="254">
        <f t="shared" si="52"/>
        <v>1000</v>
      </c>
      <c r="I1270" s="255" t="s">
        <v>14234</v>
      </c>
      <c r="J1270" s="254"/>
    </row>
    <row r="1271" spans="1:10">
      <c r="A1271" s="254">
        <v>5105</v>
      </c>
      <c r="B1271" s="254" t="s">
        <v>12474</v>
      </c>
      <c r="C1271" s="254">
        <v>5105</v>
      </c>
      <c r="D1271" s="254" t="s">
        <v>14730</v>
      </c>
      <c r="E1271" s="256">
        <v>41303</v>
      </c>
      <c r="F1271" s="257">
        <f t="shared" si="50"/>
        <v>41334</v>
      </c>
      <c r="G1271" s="258">
        <v>6007.12</v>
      </c>
      <c r="H1271" s="254">
        <f t="shared" si="52"/>
        <v>1000</v>
      </c>
      <c r="I1271" s="255" t="s">
        <v>14234</v>
      </c>
      <c r="J1271" s="254"/>
    </row>
    <row r="1272" spans="1:10">
      <c r="A1272" s="254">
        <v>5104</v>
      </c>
      <c r="B1272" s="254" t="s">
        <v>12474</v>
      </c>
      <c r="C1272" s="254">
        <v>5104</v>
      </c>
      <c r="D1272" s="254" t="s">
        <v>14832</v>
      </c>
      <c r="E1272" s="256">
        <v>41303</v>
      </c>
      <c r="F1272" s="257">
        <f t="shared" si="50"/>
        <v>41334</v>
      </c>
      <c r="G1272" s="258">
        <v>6007.12</v>
      </c>
      <c r="H1272" s="254">
        <f t="shared" si="52"/>
        <v>1000</v>
      </c>
      <c r="I1272" s="255" t="s">
        <v>14234</v>
      </c>
      <c r="J1272" s="254"/>
    </row>
    <row r="1273" spans="1:10">
      <c r="A1273" s="254">
        <v>5103</v>
      </c>
      <c r="B1273" s="254" t="s">
        <v>12474</v>
      </c>
      <c r="C1273" s="254">
        <v>5103</v>
      </c>
      <c r="D1273" s="254" t="s">
        <v>14786</v>
      </c>
      <c r="E1273" s="256">
        <v>41304</v>
      </c>
      <c r="F1273" s="257">
        <f t="shared" si="50"/>
        <v>41335</v>
      </c>
      <c r="G1273" s="258">
        <v>6007.12</v>
      </c>
      <c r="H1273" s="254">
        <f t="shared" si="52"/>
        <v>1000</v>
      </c>
      <c r="I1273" s="255" t="s">
        <v>14234</v>
      </c>
      <c r="J1273" s="254"/>
    </row>
    <row r="1274" spans="1:10">
      <c r="A1274" s="254">
        <v>5101</v>
      </c>
      <c r="B1274" s="254" t="s">
        <v>12474</v>
      </c>
      <c r="C1274" s="254">
        <v>5101</v>
      </c>
      <c r="D1274" s="254" t="s">
        <v>14789</v>
      </c>
      <c r="E1274" s="256">
        <v>41304</v>
      </c>
      <c r="F1274" s="257">
        <f t="shared" si="50"/>
        <v>41335</v>
      </c>
      <c r="G1274" s="258">
        <v>6007.12</v>
      </c>
      <c r="H1274" s="254">
        <f t="shared" si="52"/>
        <v>1000</v>
      </c>
      <c r="I1274" s="255" t="s">
        <v>14234</v>
      </c>
      <c r="J1274" s="254"/>
    </row>
    <row r="1275" spans="1:10">
      <c r="A1275" s="254">
        <v>5535</v>
      </c>
      <c r="B1275" s="254" t="s">
        <v>9161</v>
      </c>
      <c r="C1275" s="254">
        <v>5535</v>
      </c>
      <c r="D1275" s="254" t="s">
        <v>12984</v>
      </c>
      <c r="E1275" s="256">
        <v>41298</v>
      </c>
      <c r="F1275" s="257">
        <f t="shared" si="50"/>
        <v>41329</v>
      </c>
      <c r="G1275" s="258">
        <v>6007.12</v>
      </c>
      <c r="H1275" s="254">
        <f>H1274+1</f>
        <v>1001</v>
      </c>
      <c r="I1275" s="255" t="s">
        <v>14234</v>
      </c>
      <c r="J1275" s="254"/>
    </row>
    <row r="1276" spans="1:10">
      <c r="A1276" s="254">
        <v>5546</v>
      </c>
      <c r="B1276" s="254" t="s">
        <v>9212</v>
      </c>
      <c r="C1276" s="254">
        <v>5546</v>
      </c>
      <c r="D1276" s="254" t="s">
        <v>14301</v>
      </c>
      <c r="E1276" s="256">
        <v>41290</v>
      </c>
      <c r="F1276" s="257">
        <f t="shared" si="50"/>
        <v>41321</v>
      </c>
      <c r="G1276" s="258">
        <v>6007.12</v>
      </c>
      <c r="H1276" s="254">
        <v>1003</v>
      </c>
      <c r="I1276" s="255" t="s">
        <v>14234</v>
      </c>
      <c r="J1276" s="254"/>
    </row>
    <row r="1277" spans="1:10">
      <c r="A1277" s="254">
        <v>5547</v>
      </c>
      <c r="B1277" s="254" t="s">
        <v>9212</v>
      </c>
      <c r="C1277" s="254">
        <v>5547</v>
      </c>
      <c r="D1277" s="254" t="s">
        <v>14304</v>
      </c>
      <c r="E1277" s="256">
        <v>41291</v>
      </c>
      <c r="F1277" s="257">
        <f t="shared" si="50"/>
        <v>41322</v>
      </c>
      <c r="G1277" s="258">
        <v>6007.12</v>
      </c>
      <c r="H1277" s="254">
        <f t="shared" ref="H1277:H1282" si="53">H1276</f>
        <v>1003</v>
      </c>
      <c r="I1277" s="255" t="s">
        <v>14234</v>
      </c>
      <c r="J1277" s="254"/>
    </row>
    <row r="1278" spans="1:10">
      <c r="A1278" s="254">
        <v>5550</v>
      </c>
      <c r="B1278" s="254" t="s">
        <v>9212</v>
      </c>
      <c r="C1278" s="254">
        <v>5550</v>
      </c>
      <c r="D1278" s="254" t="s">
        <v>14307</v>
      </c>
      <c r="E1278" s="256">
        <v>41291</v>
      </c>
      <c r="F1278" s="257">
        <f t="shared" si="50"/>
        <v>41322</v>
      </c>
      <c r="G1278" s="258">
        <v>6007.12</v>
      </c>
      <c r="H1278" s="254">
        <f t="shared" si="53"/>
        <v>1003</v>
      </c>
      <c r="I1278" s="255" t="s">
        <v>14234</v>
      </c>
      <c r="J1278" s="254"/>
    </row>
    <row r="1279" spans="1:10">
      <c r="A1279" s="254">
        <v>5551</v>
      </c>
      <c r="B1279" s="254" t="s">
        <v>9212</v>
      </c>
      <c r="C1279" s="254">
        <v>5551</v>
      </c>
      <c r="D1279" s="254" t="s">
        <v>14310</v>
      </c>
      <c r="E1279" s="256">
        <v>41292</v>
      </c>
      <c r="F1279" s="257">
        <f t="shared" si="50"/>
        <v>41323</v>
      </c>
      <c r="G1279" s="258">
        <v>6007.12</v>
      </c>
      <c r="H1279" s="254">
        <f t="shared" si="53"/>
        <v>1003</v>
      </c>
      <c r="I1279" s="255" t="s">
        <v>14234</v>
      </c>
      <c r="J1279" s="254"/>
    </row>
    <row r="1280" spans="1:10">
      <c r="A1280" s="254">
        <v>5284</v>
      </c>
      <c r="B1280" s="254" t="s">
        <v>9212</v>
      </c>
      <c r="C1280" s="254">
        <v>5284</v>
      </c>
      <c r="D1280" s="254" t="s">
        <v>14353</v>
      </c>
      <c r="E1280" s="256">
        <v>41296</v>
      </c>
      <c r="F1280" s="257">
        <f t="shared" si="50"/>
        <v>41327</v>
      </c>
      <c r="G1280" s="258">
        <v>6007.12</v>
      </c>
      <c r="H1280" s="254">
        <f t="shared" si="53"/>
        <v>1003</v>
      </c>
      <c r="I1280" s="255" t="s">
        <v>14234</v>
      </c>
      <c r="J1280" s="254"/>
    </row>
    <row r="1281" spans="1:10">
      <c r="A1281" s="254">
        <v>5285</v>
      </c>
      <c r="B1281" s="254" t="s">
        <v>9212</v>
      </c>
      <c r="C1281" s="254">
        <v>5285</v>
      </c>
      <c r="D1281" s="254" t="s">
        <v>14356</v>
      </c>
      <c r="E1281" s="256">
        <v>41297</v>
      </c>
      <c r="F1281" s="257">
        <f t="shared" si="50"/>
        <v>41328</v>
      </c>
      <c r="G1281" s="258">
        <v>6007.12</v>
      </c>
      <c r="H1281" s="254">
        <f t="shared" si="53"/>
        <v>1003</v>
      </c>
      <c r="I1281" s="255" t="s">
        <v>14234</v>
      </c>
      <c r="J1281" s="254"/>
    </row>
    <row r="1282" spans="1:10">
      <c r="A1282" s="254">
        <v>5283</v>
      </c>
      <c r="B1282" s="254" t="s">
        <v>9212</v>
      </c>
      <c r="C1282" s="254">
        <v>5283</v>
      </c>
      <c r="D1282" s="254" t="s">
        <v>14733</v>
      </c>
      <c r="E1282" s="256">
        <v>41298</v>
      </c>
      <c r="F1282" s="257">
        <f t="shared" si="50"/>
        <v>41329</v>
      </c>
      <c r="G1282" s="258">
        <v>6007.12</v>
      </c>
      <c r="H1282" s="254">
        <f t="shared" si="53"/>
        <v>1003</v>
      </c>
      <c r="I1282" s="255" t="s">
        <v>14234</v>
      </c>
      <c r="J1282" s="254"/>
    </row>
    <row r="1283" spans="1:10">
      <c r="A1283" s="281">
        <v>5310</v>
      </c>
      <c r="B1283" s="281" t="s">
        <v>7834</v>
      </c>
      <c r="C1283" s="281">
        <v>5310</v>
      </c>
      <c r="D1283" s="281" t="s">
        <v>14972</v>
      </c>
      <c r="E1283" s="282">
        <v>41306</v>
      </c>
      <c r="F1283" s="257">
        <f t="shared" si="50"/>
        <v>41337</v>
      </c>
      <c r="G1283" s="283">
        <v>6007.12</v>
      </c>
      <c r="H1283" s="281">
        <v>1008</v>
      </c>
      <c r="I1283" s="284" t="s">
        <v>14234</v>
      </c>
      <c r="J1283" s="281"/>
    </row>
    <row r="1284" spans="1:10">
      <c r="A1284" s="281">
        <v>5312</v>
      </c>
      <c r="B1284" s="281" t="s">
        <v>7834</v>
      </c>
      <c r="C1284" s="281">
        <v>5312</v>
      </c>
      <c r="D1284" s="281" t="s">
        <v>14975</v>
      </c>
      <c r="E1284" s="282">
        <v>41305</v>
      </c>
      <c r="F1284" s="257">
        <f t="shared" ref="F1284:F1347" si="54">E1284+31</f>
        <v>41336</v>
      </c>
      <c r="G1284" s="283">
        <v>6007.12</v>
      </c>
      <c r="H1284" s="281">
        <f>H1283</f>
        <v>1008</v>
      </c>
      <c r="I1284" s="284" t="s">
        <v>14234</v>
      </c>
      <c r="J1284" s="281"/>
    </row>
    <row r="1285" spans="1:10">
      <c r="A1285" s="281">
        <v>5309</v>
      </c>
      <c r="B1285" s="281" t="s">
        <v>7834</v>
      </c>
      <c r="C1285" s="281">
        <v>5309</v>
      </c>
      <c r="D1285" s="281" t="s">
        <v>14978</v>
      </c>
      <c r="E1285" s="282">
        <v>41309</v>
      </c>
      <c r="F1285" s="257">
        <f t="shared" si="54"/>
        <v>41340</v>
      </c>
      <c r="G1285" s="283">
        <v>6007.12</v>
      </c>
      <c r="H1285" s="281">
        <f>H1284</f>
        <v>1008</v>
      </c>
      <c r="I1285" s="284" t="s">
        <v>14234</v>
      </c>
      <c r="J1285" s="281"/>
    </row>
    <row r="1286" spans="1:10">
      <c r="A1286" s="281">
        <v>4505</v>
      </c>
      <c r="B1286" s="281" t="s">
        <v>7842</v>
      </c>
      <c r="C1286" s="281">
        <v>4505</v>
      </c>
      <c r="D1286" s="281" t="s">
        <v>15306</v>
      </c>
      <c r="E1286" s="282">
        <v>41310</v>
      </c>
      <c r="F1286" s="257">
        <f t="shared" si="54"/>
        <v>41341</v>
      </c>
      <c r="G1286" s="283">
        <v>6007.12</v>
      </c>
      <c r="H1286" s="281">
        <f>H1285+1</f>
        <v>1009</v>
      </c>
      <c r="I1286" s="284" t="s">
        <v>456</v>
      </c>
      <c r="J1286" s="281"/>
    </row>
    <row r="1287" spans="1:10">
      <c r="A1287" s="281">
        <v>4511</v>
      </c>
      <c r="B1287" s="281" t="s">
        <v>7865</v>
      </c>
      <c r="C1287" s="281">
        <v>4511</v>
      </c>
      <c r="D1287" s="281" t="s">
        <v>15581</v>
      </c>
      <c r="E1287" s="282">
        <v>41332</v>
      </c>
      <c r="F1287" s="257">
        <f t="shared" si="54"/>
        <v>41363</v>
      </c>
      <c r="G1287" s="283">
        <v>6007.12</v>
      </c>
      <c r="H1287" s="281">
        <f>H1286+1</f>
        <v>1010</v>
      </c>
      <c r="I1287" s="284" t="s">
        <v>456</v>
      </c>
      <c r="J1287" s="281"/>
    </row>
    <row r="1288" spans="1:10">
      <c r="A1288" s="281">
        <v>4548</v>
      </c>
      <c r="B1288" s="281" t="s">
        <v>7865</v>
      </c>
      <c r="C1288" s="281">
        <v>4548</v>
      </c>
      <c r="D1288" s="281" t="s">
        <v>15587</v>
      </c>
      <c r="E1288" s="282">
        <v>41332</v>
      </c>
      <c r="F1288" s="257">
        <f t="shared" si="54"/>
        <v>41363</v>
      </c>
      <c r="G1288" s="283">
        <v>6007.12</v>
      </c>
      <c r="H1288" s="281">
        <f>H1287</f>
        <v>1010</v>
      </c>
      <c r="I1288" s="284" t="s">
        <v>456</v>
      </c>
      <c r="J1288" s="281"/>
    </row>
    <row r="1289" spans="1:10">
      <c r="A1289" s="281">
        <v>4549</v>
      </c>
      <c r="B1289" s="281" t="s">
        <v>7865</v>
      </c>
      <c r="C1289" s="281">
        <v>4549</v>
      </c>
      <c r="D1289" s="281" t="s">
        <v>15590</v>
      </c>
      <c r="E1289" s="282">
        <v>41332</v>
      </c>
      <c r="F1289" s="257">
        <f t="shared" si="54"/>
        <v>41363</v>
      </c>
      <c r="G1289" s="283">
        <v>6007.12</v>
      </c>
      <c r="H1289" s="281">
        <f>H1288</f>
        <v>1010</v>
      </c>
      <c r="I1289" s="284" t="s">
        <v>456</v>
      </c>
      <c r="J1289" s="281"/>
    </row>
    <row r="1290" spans="1:10">
      <c r="A1290" s="281">
        <v>4512</v>
      </c>
      <c r="B1290" s="281" t="s">
        <v>7870</v>
      </c>
      <c r="C1290" s="281">
        <v>4512</v>
      </c>
      <c r="D1290" s="281" t="s">
        <v>14942</v>
      </c>
      <c r="E1290" s="282">
        <v>41306</v>
      </c>
      <c r="F1290" s="257">
        <f t="shared" si="54"/>
        <v>41337</v>
      </c>
      <c r="G1290" s="283">
        <v>6007.12</v>
      </c>
      <c r="H1290" s="281">
        <f t="shared" ref="H1290:H1297" si="55">H1289+1</f>
        <v>1011</v>
      </c>
      <c r="I1290" s="284" t="s">
        <v>456</v>
      </c>
      <c r="J1290" s="281"/>
    </row>
    <row r="1291" spans="1:10">
      <c r="A1291" s="281">
        <v>4185</v>
      </c>
      <c r="B1291" s="281" t="s">
        <v>7213</v>
      </c>
      <c r="C1291" s="281">
        <v>4185</v>
      </c>
      <c r="D1291" s="281" t="s">
        <v>14932</v>
      </c>
      <c r="E1291" s="282">
        <v>41309</v>
      </c>
      <c r="F1291" s="257">
        <f t="shared" si="54"/>
        <v>41340</v>
      </c>
      <c r="G1291" s="283">
        <v>6007.12</v>
      </c>
      <c r="H1291" s="281">
        <f t="shared" si="55"/>
        <v>1012</v>
      </c>
      <c r="I1291" s="284" t="s">
        <v>456</v>
      </c>
      <c r="J1291" s="281"/>
    </row>
    <row r="1292" spans="1:10">
      <c r="A1292" s="281">
        <v>4517</v>
      </c>
      <c r="B1292" s="281" t="s">
        <v>7892</v>
      </c>
      <c r="C1292" s="281">
        <v>4517</v>
      </c>
      <c r="D1292" s="281" t="s">
        <v>15446</v>
      </c>
      <c r="E1292" s="282">
        <v>41323</v>
      </c>
      <c r="F1292" s="257">
        <f t="shared" si="54"/>
        <v>41354</v>
      </c>
      <c r="G1292" s="283">
        <v>6007.12</v>
      </c>
      <c r="H1292" s="281">
        <f t="shared" si="55"/>
        <v>1013</v>
      </c>
      <c r="I1292" s="284" t="s">
        <v>456</v>
      </c>
      <c r="J1292" s="281"/>
    </row>
    <row r="1293" spans="1:10">
      <c r="A1293" s="281">
        <v>4525</v>
      </c>
      <c r="B1293" s="281" t="s">
        <v>7916</v>
      </c>
      <c r="C1293" s="281">
        <v>4525</v>
      </c>
      <c r="D1293" s="281" t="s">
        <v>15427</v>
      </c>
      <c r="E1293" s="282">
        <v>41311</v>
      </c>
      <c r="F1293" s="257">
        <f t="shared" si="54"/>
        <v>41342</v>
      </c>
      <c r="G1293" s="283">
        <v>6007.12</v>
      </c>
      <c r="H1293" s="281">
        <f t="shared" si="55"/>
        <v>1014</v>
      </c>
      <c r="I1293" s="284" t="s">
        <v>456</v>
      </c>
      <c r="J1293" s="281"/>
    </row>
    <row r="1294" spans="1:10">
      <c r="A1294" s="281">
        <v>3715</v>
      </c>
      <c r="B1294" s="281" t="s">
        <v>3572</v>
      </c>
      <c r="C1294" s="281">
        <v>3715</v>
      </c>
      <c r="D1294" s="281" t="s">
        <v>15507</v>
      </c>
      <c r="E1294" s="282">
        <v>41332</v>
      </c>
      <c r="F1294" s="257">
        <f t="shared" si="54"/>
        <v>41363</v>
      </c>
      <c r="G1294" s="283">
        <v>6007.12</v>
      </c>
      <c r="H1294" s="281">
        <f t="shared" si="55"/>
        <v>1015</v>
      </c>
      <c r="I1294" s="284" t="s">
        <v>456</v>
      </c>
      <c r="J1294" s="281"/>
    </row>
    <row r="1295" spans="1:10">
      <c r="A1295" s="281">
        <v>4576</v>
      </c>
      <c r="B1295" s="281" t="s">
        <v>8250</v>
      </c>
      <c r="C1295" s="281">
        <v>4576</v>
      </c>
      <c r="D1295" s="281" t="s">
        <v>15316</v>
      </c>
      <c r="E1295" s="282">
        <v>41310</v>
      </c>
      <c r="F1295" s="257">
        <f t="shared" si="54"/>
        <v>41341</v>
      </c>
      <c r="G1295" s="283">
        <v>6007.12</v>
      </c>
      <c r="H1295" s="281">
        <f>H1294+1</f>
        <v>1016</v>
      </c>
      <c r="I1295" s="284" t="s">
        <v>456</v>
      </c>
      <c r="J1295" s="281"/>
    </row>
    <row r="1296" spans="1:10">
      <c r="A1296" s="281">
        <v>3666</v>
      </c>
      <c r="B1296" s="281" t="s">
        <v>2572</v>
      </c>
      <c r="C1296" s="281">
        <v>3666</v>
      </c>
      <c r="D1296" s="281" t="s">
        <v>15574</v>
      </c>
      <c r="E1296" s="282">
        <v>41333</v>
      </c>
      <c r="F1296" s="257">
        <f t="shared" si="54"/>
        <v>41364</v>
      </c>
      <c r="G1296" s="283">
        <v>6007.12</v>
      </c>
      <c r="H1296" s="281">
        <f t="shared" si="55"/>
        <v>1017</v>
      </c>
      <c r="I1296" s="284" t="s">
        <v>456</v>
      </c>
      <c r="J1296" s="281"/>
    </row>
    <row r="1297" spans="1:10">
      <c r="A1297" s="281">
        <v>3488</v>
      </c>
      <c r="B1297" s="281" t="s">
        <v>1192</v>
      </c>
      <c r="C1297" s="281">
        <v>3488</v>
      </c>
      <c r="D1297" s="281" t="s">
        <v>15495</v>
      </c>
      <c r="E1297" s="282">
        <v>41330</v>
      </c>
      <c r="F1297" s="257">
        <f t="shared" si="54"/>
        <v>41361</v>
      </c>
      <c r="G1297" s="283">
        <v>6007.12</v>
      </c>
      <c r="H1297" s="281">
        <f t="shared" si="55"/>
        <v>1018</v>
      </c>
      <c r="I1297" s="284" t="s">
        <v>456</v>
      </c>
      <c r="J1297" s="281"/>
    </row>
    <row r="1298" spans="1:10">
      <c r="A1298" s="281">
        <v>3489</v>
      </c>
      <c r="B1298" s="281" t="s">
        <v>1192</v>
      </c>
      <c r="C1298" s="281">
        <v>3489</v>
      </c>
      <c r="D1298" s="281" t="s">
        <v>15498</v>
      </c>
      <c r="E1298" s="282">
        <v>41327</v>
      </c>
      <c r="F1298" s="257">
        <f t="shared" si="54"/>
        <v>41358</v>
      </c>
      <c r="G1298" s="283">
        <v>6007.12</v>
      </c>
      <c r="H1298" s="281">
        <f>H1297</f>
        <v>1018</v>
      </c>
      <c r="I1298" s="284" t="s">
        <v>456</v>
      </c>
      <c r="J1298" s="281"/>
    </row>
    <row r="1299" spans="1:10">
      <c r="A1299" s="281">
        <v>3490</v>
      </c>
      <c r="B1299" s="281" t="s">
        <v>1192</v>
      </c>
      <c r="C1299" s="281">
        <v>3490</v>
      </c>
      <c r="D1299" s="281" t="s">
        <v>15501</v>
      </c>
      <c r="E1299" s="282">
        <v>41325</v>
      </c>
      <c r="F1299" s="257">
        <f t="shared" si="54"/>
        <v>41356</v>
      </c>
      <c r="G1299" s="283">
        <v>6007.12</v>
      </c>
      <c r="H1299" s="281">
        <f>H1298</f>
        <v>1018</v>
      </c>
      <c r="I1299" s="284" t="s">
        <v>456</v>
      </c>
      <c r="J1299" s="281"/>
    </row>
    <row r="1300" spans="1:10">
      <c r="A1300" s="281">
        <v>5028</v>
      </c>
      <c r="B1300" s="281" t="s">
        <v>6963</v>
      </c>
      <c r="C1300" s="281">
        <v>5028</v>
      </c>
      <c r="D1300" s="281" t="s">
        <v>15331</v>
      </c>
      <c r="E1300" s="282">
        <v>41310</v>
      </c>
      <c r="F1300" s="257">
        <f t="shared" si="54"/>
        <v>41341</v>
      </c>
      <c r="G1300" s="283">
        <v>6007.12</v>
      </c>
      <c r="H1300" s="281">
        <f>H1299+1</f>
        <v>1019</v>
      </c>
      <c r="I1300" s="284" t="s">
        <v>456</v>
      </c>
      <c r="J1300" s="281"/>
    </row>
    <row r="1301" spans="1:10">
      <c r="A1301" s="281">
        <v>4106</v>
      </c>
      <c r="B1301" s="281" t="s">
        <v>4832</v>
      </c>
      <c r="C1301" s="281">
        <v>4106</v>
      </c>
      <c r="D1301" s="281" t="s">
        <v>15407</v>
      </c>
      <c r="E1301" s="282">
        <v>41313</v>
      </c>
      <c r="F1301" s="257">
        <f t="shared" si="54"/>
        <v>41344</v>
      </c>
      <c r="G1301" s="283">
        <v>6007.12</v>
      </c>
      <c r="H1301" s="281">
        <f>H1300+1</f>
        <v>1020</v>
      </c>
      <c r="I1301" s="284" t="s">
        <v>456</v>
      </c>
      <c r="J1301" s="281"/>
    </row>
    <row r="1302" spans="1:10">
      <c r="A1302" s="281">
        <v>5295</v>
      </c>
      <c r="B1302" s="281" t="s">
        <v>6644</v>
      </c>
      <c r="C1302" s="281">
        <v>5295</v>
      </c>
      <c r="D1302" s="281" t="s">
        <v>14983</v>
      </c>
      <c r="E1302" s="282">
        <v>41309</v>
      </c>
      <c r="F1302" s="257">
        <f t="shared" si="54"/>
        <v>41340</v>
      </c>
      <c r="G1302" s="283">
        <v>6007.12</v>
      </c>
      <c r="H1302" s="281">
        <f>H1301+1</f>
        <v>1021</v>
      </c>
      <c r="I1302" s="284" t="s">
        <v>14234</v>
      </c>
      <c r="J1302" s="281"/>
    </row>
    <row r="1303" spans="1:10">
      <c r="A1303" s="281">
        <v>5292</v>
      </c>
      <c r="B1303" s="281" t="s">
        <v>6644</v>
      </c>
      <c r="C1303" s="281">
        <v>5292</v>
      </c>
      <c r="D1303" s="281" t="s">
        <v>14986</v>
      </c>
      <c r="E1303" s="282">
        <v>41305</v>
      </c>
      <c r="F1303" s="257">
        <f t="shared" si="54"/>
        <v>41336</v>
      </c>
      <c r="G1303" s="283">
        <v>6007.12</v>
      </c>
      <c r="H1303" s="281">
        <f>H1302</f>
        <v>1021</v>
      </c>
      <c r="I1303" s="284" t="s">
        <v>14234</v>
      </c>
      <c r="J1303" s="281"/>
    </row>
    <row r="1304" spans="1:10">
      <c r="A1304" s="281">
        <v>5030</v>
      </c>
      <c r="B1304" s="281" t="s">
        <v>9520</v>
      </c>
      <c r="C1304" s="281">
        <v>5030</v>
      </c>
      <c r="D1304" s="281" t="s">
        <v>14950</v>
      </c>
      <c r="E1304" s="282">
        <v>41310</v>
      </c>
      <c r="F1304" s="257">
        <f t="shared" si="54"/>
        <v>41341</v>
      </c>
      <c r="G1304" s="283">
        <v>6007.12</v>
      </c>
      <c r="H1304" s="281">
        <f>H1303+1</f>
        <v>1022</v>
      </c>
      <c r="I1304" s="284" t="s">
        <v>456</v>
      </c>
      <c r="J1304" s="281"/>
    </row>
    <row r="1305" spans="1:10">
      <c r="A1305" s="281">
        <v>5031</v>
      </c>
      <c r="B1305" s="281" t="s">
        <v>9520</v>
      </c>
      <c r="C1305" s="281">
        <v>5031</v>
      </c>
      <c r="D1305" s="281" t="s">
        <v>14952</v>
      </c>
      <c r="E1305" s="282">
        <v>41309</v>
      </c>
      <c r="F1305" s="257">
        <f t="shared" si="54"/>
        <v>41340</v>
      </c>
      <c r="G1305" s="283">
        <v>6007.12</v>
      </c>
      <c r="H1305" s="281">
        <f>H1304+1</f>
        <v>1023</v>
      </c>
      <c r="I1305" s="284" t="s">
        <v>456</v>
      </c>
      <c r="J1305" s="281"/>
    </row>
    <row r="1306" spans="1:10">
      <c r="A1306" s="281">
        <v>5042</v>
      </c>
      <c r="B1306" s="281" t="s">
        <v>1665</v>
      </c>
      <c r="C1306" s="281">
        <v>5042</v>
      </c>
      <c r="D1306" s="281" t="s">
        <v>15452</v>
      </c>
      <c r="E1306" s="282">
        <v>41320</v>
      </c>
      <c r="F1306" s="257">
        <f t="shared" si="54"/>
        <v>41351</v>
      </c>
      <c r="G1306" s="283">
        <v>6007.12</v>
      </c>
      <c r="H1306" s="281">
        <f>H1304+1</f>
        <v>1023</v>
      </c>
      <c r="I1306" s="284" t="s">
        <v>456</v>
      </c>
      <c r="J1306" s="281"/>
    </row>
    <row r="1307" spans="1:10">
      <c r="A1307" s="281">
        <v>5043</v>
      </c>
      <c r="B1307" s="281" t="s">
        <v>1665</v>
      </c>
      <c r="C1307" s="281">
        <v>5043</v>
      </c>
      <c r="D1307" s="281" t="s">
        <v>15455</v>
      </c>
      <c r="E1307" s="282">
        <v>41323</v>
      </c>
      <c r="F1307" s="257">
        <f t="shared" si="54"/>
        <v>41354</v>
      </c>
      <c r="G1307" s="283">
        <v>6007.12</v>
      </c>
      <c r="H1307" s="281">
        <f>H1306</f>
        <v>1023</v>
      </c>
      <c r="I1307" s="284" t="s">
        <v>456</v>
      </c>
      <c r="J1307" s="281"/>
    </row>
    <row r="1308" spans="1:10">
      <c r="A1308" s="281">
        <v>4289</v>
      </c>
      <c r="B1308" s="281" t="s">
        <v>6807</v>
      </c>
      <c r="C1308" s="281">
        <v>4289</v>
      </c>
      <c r="D1308" s="281" t="s">
        <v>15511</v>
      </c>
      <c r="E1308" s="282">
        <v>41330</v>
      </c>
      <c r="F1308" s="257">
        <f t="shared" si="54"/>
        <v>41361</v>
      </c>
      <c r="G1308" s="283">
        <v>6007.12</v>
      </c>
      <c r="H1308" s="281">
        <f>H1307+1</f>
        <v>1024</v>
      </c>
      <c r="I1308" s="284" t="s">
        <v>456</v>
      </c>
      <c r="J1308" s="281"/>
    </row>
    <row r="1309" spans="1:10">
      <c r="A1309" s="281">
        <v>4609</v>
      </c>
      <c r="B1309" s="281" t="s">
        <v>6807</v>
      </c>
      <c r="C1309" s="281">
        <v>4609</v>
      </c>
      <c r="D1309" s="281" t="s">
        <v>13376</v>
      </c>
      <c r="E1309" s="282">
        <v>41326</v>
      </c>
      <c r="F1309" s="257">
        <f t="shared" si="54"/>
        <v>41357</v>
      </c>
      <c r="G1309" s="283">
        <v>6007.12</v>
      </c>
      <c r="H1309" s="281">
        <f>H1308</f>
        <v>1024</v>
      </c>
      <c r="I1309" s="284" t="s">
        <v>456</v>
      </c>
      <c r="J1309" s="281"/>
    </row>
    <row r="1310" spans="1:10">
      <c r="A1310" s="281">
        <v>5133</v>
      </c>
      <c r="B1310" s="281" t="s">
        <v>12448</v>
      </c>
      <c r="C1310" s="281">
        <v>5133</v>
      </c>
      <c r="D1310" s="281" t="s">
        <v>15438</v>
      </c>
      <c r="E1310" s="282">
        <v>41312</v>
      </c>
      <c r="F1310" s="257">
        <f t="shared" si="54"/>
        <v>41343</v>
      </c>
      <c r="G1310" s="283">
        <v>6007.12</v>
      </c>
      <c r="H1310" s="281">
        <f>H1309+1</f>
        <v>1025</v>
      </c>
      <c r="I1310" s="284" t="s">
        <v>14234</v>
      </c>
      <c r="J1310" s="281"/>
    </row>
    <row r="1311" spans="1:10">
      <c r="A1311" s="281">
        <v>3480</v>
      </c>
      <c r="B1311" s="281" t="s">
        <v>120</v>
      </c>
      <c r="C1311" s="281">
        <v>3480</v>
      </c>
      <c r="D1311" s="281" t="s">
        <v>15553</v>
      </c>
      <c r="E1311" s="282">
        <v>41333</v>
      </c>
      <c r="F1311" s="257">
        <f t="shared" si="54"/>
        <v>41364</v>
      </c>
      <c r="G1311" s="283">
        <v>6007.12</v>
      </c>
      <c r="H1311" s="281">
        <f>H1310+1</f>
        <v>1026</v>
      </c>
      <c r="I1311" s="284" t="s">
        <v>456</v>
      </c>
      <c r="J1311" s="281"/>
    </row>
    <row r="1312" spans="1:10">
      <c r="A1312" s="281">
        <v>3482</v>
      </c>
      <c r="B1312" s="281" t="s">
        <v>120</v>
      </c>
      <c r="C1312" s="281">
        <v>3482</v>
      </c>
      <c r="D1312" s="281" t="s">
        <v>15560</v>
      </c>
      <c r="E1312" s="282">
        <v>41333</v>
      </c>
      <c r="F1312" s="257">
        <f t="shared" si="54"/>
        <v>41364</v>
      </c>
      <c r="G1312" s="283">
        <v>6007.12</v>
      </c>
      <c r="H1312" s="281">
        <f>H1311</f>
        <v>1026</v>
      </c>
      <c r="I1312" s="284" t="s">
        <v>456</v>
      </c>
      <c r="J1312" s="281"/>
    </row>
    <row r="1313" spans="1:10">
      <c r="A1313" s="281">
        <v>3563</v>
      </c>
      <c r="B1313" s="281" t="s">
        <v>3125</v>
      </c>
      <c r="C1313" s="281">
        <v>3563</v>
      </c>
      <c r="D1313" s="281" t="s">
        <v>15563</v>
      </c>
      <c r="E1313" s="282">
        <v>41332</v>
      </c>
      <c r="F1313" s="257">
        <f t="shared" si="54"/>
        <v>41363</v>
      </c>
      <c r="G1313" s="283">
        <v>6007.12</v>
      </c>
      <c r="H1313" s="281">
        <f>H1312+1</f>
        <v>1027</v>
      </c>
      <c r="I1313" s="284" t="s">
        <v>456</v>
      </c>
      <c r="J1313" s="281"/>
    </row>
    <row r="1314" spans="1:10">
      <c r="A1314" s="281">
        <v>5167</v>
      </c>
      <c r="B1314" s="281" t="s">
        <v>3117</v>
      </c>
      <c r="C1314" s="281">
        <v>5167</v>
      </c>
      <c r="D1314" s="281" t="s">
        <v>15340</v>
      </c>
      <c r="E1314" s="282">
        <v>41310</v>
      </c>
      <c r="F1314" s="257">
        <f t="shared" si="54"/>
        <v>41341</v>
      </c>
      <c r="G1314" s="283">
        <v>6007.12</v>
      </c>
      <c r="H1314" s="281">
        <f>H1313+1</f>
        <v>1028</v>
      </c>
      <c r="I1314" s="284" t="s">
        <v>14234</v>
      </c>
      <c r="J1314" s="281"/>
    </row>
    <row r="1315" spans="1:10">
      <c r="A1315" s="281">
        <v>5229</v>
      </c>
      <c r="B1315" s="281" t="s">
        <v>13496</v>
      </c>
      <c r="C1315" s="281">
        <v>5229</v>
      </c>
      <c r="D1315" s="281" t="s">
        <v>14991</v>
      </c>
      <c r="E1315" s="282">
        <v>41311</v>
      </c>
      <c r="F1315" s="257">
        <f t="shared" si="54"/>
        <v>41342</v>
      </c>
      <c r="G1315" s="283">
        <v>6007.12</v>
      </c>
      <c r="H1315" s="281">
        <f>H1314+1</f>
        <v>1029</v>
      </c>
      <c r="I1315" s="284" t="s">
        <v>14234</v>
      </c>
      <c r="J1315" s="281"/>
    </row>
    <row r="1316" spans="1:10">
      <c r="A1316" s="281">
        <v>5230</v>
      </c>
      <c r="B1316" s="281" t="s">
        <v>13496</v>
      </c>
      <c r="C1316" s="281">
        <v>5230</v>
      </c>
      <c r="D1316" s="281" t="s">
        <v>15349</v>
      </c>
      <c r="E1316" s="282">
        <v>41309</v>
      </c>
      <c r="F1316" s="257">
        <f t="shared" si="54"/>
        <v>41340</v>
      </c>
      <c r="G1316" s="283">
        <v>6007.12</v>
      </c>
      <c r="H1316" s="281">
        <f t="shared" ref="H1316:H1326" si="56">H1315</f>
        <v>1029</v>
      </c>
      <c r="I1316" s="284" t="s">
        <v>14234</v>
      </c>
      <c r="J1316" s="281"/>
    </row>
    <row r="1317" spans="1:10">
      <c r="A1317" s="281">
        <v>5231</v>
      </c>
      <c r="B1317" s="281" t="s">
        <v>13496</v>
      </c>
      <c r="C1317" s="281">
        <v>5231</v>
      </c>
      <c r="D1317" s="281" t="s">
        <v>15353</v>
      </c>
      <c r="E1317" s="282">
        <v>41310</v>
      </c>
      <c r="F1317" s="257">
        <f t="shared" si="54"/>
        <v>41341</v>
      </c>
      <c r="G1317" s="283">
        <v>6007.12</v>
      </c>
      <c r="H1317" s="281">
        <f t="shared" si="56"/>
        <v>1029</v>
      </c>
      <c r="I1317" s="284" t="s">
        <v>14234</v>
      </c>
      <c r="J1317" s="281"/>
    </row>
    <row r="1318" spans="1:10">
      <c r="A1318" s="281">
        <v>5218</v>
      </c>
      <c r="B1318" s="281" t="s">
        <v>13496</v>
      </c>
      <c r="C1318" s="281">
        <v>5218</v>
      </c>
      <c r="D1318" s="281" t="s">
        <v>14867</v>
      </c>
      <c r="E1318" s="282">
        <v>41310</v>
      </c>
      <c r="F1318" s="257">
        <f t="shared" si="54"/>
        <v>41341</v>
      </c>
      <c r="G1318" s="283">
        <v>6007.12</v>
      </c>
      <c r="H1318" s="281">
        <f t="shared" si="56"/>
        <v>1029</v>
      </c>
      <c r="I1318" s="284" t="s">
        <v>14234</v>
      </c>
      <c r="J1318" s="281"/>
    </row>
    <row r="1319" spans="1:10">
      <c r="A1319" s="281">
        <v>5219</v>
      </c>
      <c r="B1319" s="281" t="s">
        <v>13496</v>
      </c>
      <c r="C1319" s="281">
        <v>5219</v>
      </c>
      <c r="D1319" s="281" t="s">
        <v>14993</v>
      </c>
      <c r="E1319" s="282">
        <v>41309</v>
      </c>
      <c r="F1319" s="257">
        <f t="shared" si="54"/>
        <v>41340</v>
      </c>
      <c r="G1319" s="283">
        <v>6007.12</v>
      </c>
      <c r="H1319" s="281">
        <f t="shared" si="56"/>
        <v>1029</v>
      </c>
      <c r="I1319" s="284" t="s">
        <v>14234</v>
      </c>
      <c r="J1319" s="281"/>
    </row>
    <row r="1320" spans="1:10">
      <c r="A1320" s="281">
        <v>5220</v>
      </c>
      <c r="B1320" s="281" t="s">
        <v>13496</v>
      </c>
      <c r="C1320" s="281">
        <v>5220</v>
      </c>
      <c r="D1320" s="281" t="s">
        <v>14996</v>
      </c>
      <c r="E1320" s="282">
        <v>41309</v>
      </c>
      <c r="F1320" s="257">
        <f t="shared" si="54"/>
        <v>41340</v>
      </c>
      <c r="G1320" s="283">
        <v>6007.12</v>
      </c>
      <c r="H1320" s="281">
        <f t="shared" si="56"/>
        <v>1029</v>
      </c>
      <c r="I1320" s="284" t="s">
        <v>14234</v>
      </c>
      <c r="J1320" s="281"/>
    </row>
    <row r="1321" spans="1:10">
      <c r="A1321" s="281">
        <v>5221</v>
      </c>
      <c r="B1321" s="281" t="s">
        <v>13496</v>
      </c>
      <c r="C1321" s="281">
        <v>5221</v>
      </c>
      <c r="D1321" s="281" t="s">
        <v>14999</v>
      </c>
      <c r="E1321" s="282">
        <v>41309</v>
      </c>
      <c r="F1321" s="257">
        <f t="shared" si="54"/>
        <v>41340</v>
      </c>
      <c r="G1321" s="283">
        <v>6007.12</v>
      </c>
      <c r="H1321" s="281">
        <f t="shared" si="56"/>
        <v>1029</v>
      </c>
      <c r="I1321" s="284" t="s">
        <v>14234</v>
      </c>
      <c r="J1321" s="281"/>
    </row>
    <row r="1322" spans="1:10">
      <c r="A1322" s="281">
        <v>5224</v>
      </c>
      <c r="B1322" s="281" t="s">
        <v>13496</v>
      </c>
      <c r="C1322" s="281">
        <v>5224</v>
      </c>
      <c r="D1322" s="281" t="s">
        <v>15361</v>
      </c>
      <c r="E1322" s="282">
        <v>41310</v>
      </c>
      <c r="F1322" s="257">
        <f t="shared" si="54"/>
        <v>41341</v>
      </c>
      <c r="G1322" s="283">
        <v>6007.12</v>
      </c>
      <c r="H1322" s="281">
        <f t="shared" si="56"/>
        <v>1029</v>
      </c>
      <c r="I1322" s="284" t="s">
        <v>14234</v>
      </c>
      <c r="J1322" s="281"/>
    </row>
    <row r="1323" spans="1:10">
      <c r="A1323" s="281">
        <v>5223</v>
      </c>
      <c r="B1323" s="281" t="s">
        <v>13496</v>
      </c>
      <c r="C1323" s="281">
        <v>5223</v>
      </c>
      <c r="D1323" s="281" t="s">
        <v>15002</v>
      </c>
      <c r="E1323" s="282">
        <v>41309</v>
      </c>
      <c r="F1323" s="257">
        <f t="shared" si="54"/>
        <v>41340</v>
      </c>
      <c r="G1323" s="283">
        <v>6007.12</v>
      </c>
      <c r="H1323" s="281">
        <f t="shared" si="56"/>
        <v>1029</v>
      </c>
      <c r="I1323" s="284" t="s">
        <v>14234</v>
      </c>
      <c r="J1323" s="281"/>
    </row>
    <row r="1324" spans="1:10">
      <c r="A1324" s="281">
        <v>5211</v>
      </c>
      <c r="B1324" s="281" t="s">
        <v>13496</v>
      </c>
      <c r="C1324" s="281">
        <v>5211</v>
      </c>
      <c r="D1324" s="281" t="s">
        <v>15364</v>
      </c>
      <c r="E1324" s="282">
        <v>41310</v>
      </c>
      <c r="F1324" s="257">
        <f t="shared" si="54"/>
        <v>41341</v>
      </c>
      <c r="G1324" s="283">
        <v>6007.12</v>
      </c>
      <c r="H1324" s="281">
        <f t="shared" si="56"/>
        <v>1029</v>
      </c>
      <c r="I1324" s="284" t="s">
        <v>14234</v>
      </c>
      <c r="J1324" s="281"/>
    </row>
    <row r="1325" spans="1:10">
      <c r="A1325" s="281">
        <v>5214</v>
      </c>
      <c r="B1325" s="281" t="s">
        <v>13496</v>
      </c>
      <c r="C1325" s="281">
        <v>5214</v>
      </c>
      <c r="D1325" s="281" t="s">
        <v>15005</v>
      </c>
      <c r="E1325" s="282">
        <v>41309</v>
      </c>
      <c r="F1325" s="257">
        <f t="shared" si="54"/>
        <v>41340</v>
      </c>
      <c r="G1325" s="283">
        <v>6007.12</v>
      </c>
      <c r="H1325" s="281">
        <f t="shared" si="56"/>
        <v>1029</v>
      </c>
      <c r="I1325" s="284" t="s">
        <v>14234</v>
      </c>
      <c r="J1325" s="281"/>
    </row>
    <row r="1326" spans="1:10">
      <c r="A1326" s="281">
        <v>5213</v>
      </c>
      <c r="B1326" s="281" t="s">
        <v>13496</v>
      </c>
      <c r="C1326" s="281">
        <v>5213</v>
      </c>
      <c r="D1326" s="281" t="s">
        <v>15008</v>
      </c>
      <c r="E1326" s="282">
        <v>41309</v>
      </c>
      <c r="F1326" s="257">
        <f t="shared" si="54"/>
        <v>41340</v>
      </c>
      <c r="G1326" s="283">
        <v>6007.12</v>
      </c>
      <c r="H1326" s="281">
        <f t="shared" si="56"/>
        <v>1029</v>
      </c>
      <c r="I1326" s="284" t="s">
        <v>14234</v>
      </c>
      <c r="J1326" s="281"/>
    </row>
    <row r="1327" spans="1:10">
      <c r="A1327" s="281">
        <v>4616</v>
      </c>
      <c r="B1327" s="281" t="s">
        <v>8844</v>
      </c>
      <c r="C1327" s="281">
        <v>4616</v>
      </c>
      <c r="D1327" s="281" t="s">
        <v>15434</v>
      </c>
      <c r="E1327" s="282">
        <v>41313</v>
      </c>
      <c r="F1327" s="257">
        <f t="shared" si="54"/>
        <v>41344</v>
      </c>
      <c r="G1327" s="283">
        <v>6007.12</v>
      </c>
      <c r="H1327" s="281">
        <f>H1326+1</f>
        <v>1030</v>
      </c>
      <c r="I1327" s="284" t="s">
        <v>456</v>
      </c>
      <c r="J1327" s="281"/>
    </row>
    <row r="1328" spans="1:10">
      <c r="A1328" s="281">
        <v>5066</v>
      </c>
      <c r="B1328" s="281" t="s">
        <v>12634</v>
      </c>
      <c r="C1328" s="281">
        <v>5066</v>
      </c>
      <c r="D1328" s="281" t="s">
        <v>14969</v>
      </c>
      <c r="E1328" s="282">
        <v>41309</v>
      </c>
      <c r="F1328" s="257">
        <f t="shared" si="54"/>
        <v>41340</v>
      </c>
      <c r="G1328" s="283">
        <v>6007.12</v>
      </c>
      <c r="H1328" s="281">
        <f>H1327+1</f>
        <v>1031</v>
      </c>
      <c r="I1328" s="284" t="s">
        <v>14234</v>
      </c>
      <c r="J1328" s="281"/>
    </row>
    <row r="1329" spans="1:10">
      <c r="A1329" s="281">
        <v>5165</v>
      </c>
      <c r="B1329" s="281" t="s">
        <v>8119</v>
      </c>
      <c r="C1329" s="281">
        <v>5165</v>
      </c>
      <c r="D1329" s="281" t="s">
        <v>15520</v>
      </c>
      <c r="E1329" s="282">
        <v>41333</v>
      </c>
      <c r="F1329" s="257">
        <f t="shared" si="54"/>
        <v>41364</v>
      </c>
      <c r="G1329" s="283">
        <v>6007.12</v>
      </c>
      <c r="H1329" s="281">
        <f>H1328+1</f>
        <v>1032</v>
      </c>
      <c r="I1329" s="284" t="s">
        <v>456</v>
      </c>
      <c r="J1329" s="281"/>
    </row>
    <row r="1330" spans="1:10">
      <c r="A1330" s="281">
        <v>5164</v>
      </c>
      <c r="B1330" s="281" t="s">
        <v>8119</v>
      </c>
      <c r="C1330" s="281">
        <v>5164</v>
      </c>
      <c r="D1330" s="281" t="s">
        <v>15594</v>
      </c>
      <c r="E1330" s="282">
        <v>41332</v>
      </c>
      <c r="F1330" s="257">
        <f t="shared" si="54"/>
        <v>41363</v>
      </c>
      <c r="G1330" s="283">
        <v>6007.12</v>
      </c>
      <c r="H1330" s="281">
        <f>H1329</f>
        <v>1032</v>
      </c>
      <c r="I1330" s="284" t="s">
        <v>456</v>
      </c>
      <c r="J1330" s="281"/>
    </row>
    <row r="1331" spans="1:10">
      <c r="A1331" s="281">
        <v>4402</v>
      </c>
      <c r="B1331" s="281" t="s">
        <v>1744</v>
      </c>
      <c r="C1331" s="281">
        <v>4402</v>
      </c>
      <c r="D1331" s="281" t="s">
        <v>8118</v>
      </c>
      <c r="E1331" s="282">
        <v>41305</v>
      </c>
      <c r="F1331" s="257">
        <f t="shared" si="54"/>
        <v>41336</v>
      </c>
      <c r="G1331" s="283">
        <v>6007.12</v>
      </c>
      <c r="H1331" s="281">
        <f>H1330+1</f>
        <v>1033</v>
      </c>
      <c r="I1331" s="284" t="s">
        <v>623</v>
      </c>
      <c r="J1331" s="281"/>
    </row>
    <row r="1332" spans="1:10">
      <c r="A1332" s="281">
        <v>5247</v>
      </c>
      <c r="B1332" s="281" t="s">
        <v>13225</v>
      </c>
      <c r="C1332" s="281">
        <v>5247</v>
      </c>
      <c r="D1332" s="281" t="s">
        <v>15634</v>
      </c>
      <c r="E1332" s="282">
        <v>41333</v>
      </c>
      <c r="F1332" s="257">
        <f t="shared" si="54"/>
        <v>41364</v>
      </c>
      <c r="G1332" s="283">
        <v>6007.12</v>
      </c>
      <c r="H1332" s="281">
        <f>H1331+1</f>
        <v>1034</v>
      </c>
      <c r="I1332" s="284" t="s">
        <v>14234</v>
      </c>
      <c r="J1332" s="281"/>
    </row>
    <row r="1333" spans="1:10">
      <c r="A1333" s="281">
        <v>5245</v>
      </c>
      <c r="B1333" s="281" t="s">
        <v>13225</v>
      </c>
      <c r="C1333" s="281">
        <v>5245</v>
      </c>
      <c r="D1333" s="281" t="s">
        <v>15638</v>
      </c>
      <c r="E1333" s="282">
        <v>41333</v>
      </c>
      <c r="F1333" s="257">
        <f t="shared" si="54"/>
        <v>41364</v>
      </c>
      <c r="G1333" s="283">
        <v>6007.12</v>
      </c>
      <c r="H1333" s="281">
        <f>H1332</f>
        <v>1034</v>
      </c>
      <c r="I1333" s="284" t="s">
        <v>14234</v>
      </c>
      <c r="J1333" s="281"/>
    </row>
    <row r="1334" spans="1:10">
      <c r="A1334" s="281">
        <v>5244</v>
      </c>
      <c r="B1334" s="281" t="s">
        <v>13225</v>
      </c>
      <c r="C1334" s="281">
        <v>5244</v>
      </c>
      <c r="D1334" s="281" t="s">
        <v>15648</v>
      </c>
      <c r="E1334" s="282">
        <v>41333</v>
      </c>
      <c r="F1334" s="257">
        <f t="shared" si="54"/>
        <v>41364</v>
      </c>
      <c r="G1334" s="283">
        <v>6007.12</v>
      </c>
      <c r="H1334" s="281">
        <f>H1333</f>
        <v>1034</v>
      </c>
      <c r="I1334" s="284" t="s">
        <v>14234</v>
      </c>
      <c r="J1334" s="281"/>
    </row>
    <row r="1335" spans="1:10">
      <c r="A1335" s="281">
        <v>3972</v>
      </c>
      <c r="B1335" s="281" t="s">
        <v>1609</v>
      </c>
      <c r="C1335" s="281">
        <v>3972</v>
      </c>
      <c r="D1335" s="281" t="s">
        <v>15399</v>
      </c>
      <c r="E1335" s="282">
        <v>41312</v>
      </c>
      <c r="F1335" s="257">
        <f t="shared" si="54"/>
        <v>41343</v>
      </c>
      <c r="G1335" s="283">
        <v>6007.12</v>
      </c>
      <c r="H1335" s="281">
        <f>H1334+1</f>
        <v>1035</v>
      </c>
      <c r="I1335" s="284" t="s">
        <v>456</v>
      </c>
      <c r="J1335" s="281"/>
    </row>
    <row r="1336" spans="1:10">
      <c r="A1336" s="281">
        <v>4475</v>
      </c>
      <c r="B1336" s="281" t="s">
        <v>1624</v>
      </c>
      <c r="C1336" s="281">
        <v>4475</v>
      </c>
      <c r="D1336" s="281" t="s">
        <v>15422</v>
      </c>
      <c r="E1336" s="282">
        <v>41312</v>
      </c>
      <c r="F1336" s="257">
        <f t="shared" si="54"/>
        <v>41343</v>
      </c>
      <c r="G1336" s="283">
        <v>6007.12</v>
      </c>
      <c r="H1336" s="281">
        <f>H1335+1</f>
        <v>1036</v>
      </c>
      <c r="I1336" s="284" t="s">
        <v>456</v>
      </c>
      <c r="J1336" s="281"/>
    </row>
    <row r="1337" spans="1:10">
      <c r="A1337" s="281">
        <v>5097</v>
      </c>
      <c r="B1337" s="281" t="s">
        <v>12563</v>
      </c>
      <c r="C1337" s="281">
        <v>5097</v>
      </c>
      <c r="D1337" s="281" t="s">
        <v>15526</v>
      </c>
      <c r="E1337" s="282">
        <v>41332</v>
      </c>
      <c r="F1337" s="257">
        <f t="shared" si="54"/>
        <v>41363</v>
      </c>
      <c r="G1337" s="283">
        <v>6007.12</v>
      </c>
      <c r="H1337" s="281">
        <f>H1336+1</f>
        <v>1037</v>
      </c>
      <c r="I1337" s="284" t="s">
        <v>14234</v>
      </c>
      <c r="J1337" s="281"/>
    </row>
    <row r="1338" spans="1:10">
      <c r="A1338" s="281">
        <v>5093</v>
      </c>
      <c r="B1338" s="281" t="s">
        <v>12563</v>
      </c>
      <c r="C1338" s="281">
        <v>5093</v>
      </c>
      <c r="D1338" s="281" t="s">
        <v>15600</v>
      </c>
      <c r="E1338" s="282">
        <v>41332</v>
      </c>
      <c r="F1338" s="257">
        <f t="shared" si="54"/>
        <v>41363</v>
      </c>
      <c r="G1338" s="283">
        <v>6007.12</v>
      </c>
      <c r="H1338" s="281">
        <f>H1337</f>
        <v>1037</v>
      </c>
      <c r="I1338" s="284" t="s">
        <v>14234</v>
      </c>
      <c r="J1338" s="281"/>
    </row>
    <row r="1339" spans="1:10">
      <c r="A1339" s="281">
        <v>5092</v>
      </c>
      <c r="B1339" s="281" t="s">
        <v>12563</v>
      </c>
      <c r="C1339" s="281">
        <v>5092</v>
      </c>
      <c r="D1339" s="281" t="s">
        <v>15533</v>
      </c>
      <c r="E1339" s="282">
        <v>41332</v>
      </c>
      <c r="F1339" s="257">
        <f t="shared" si="54"/>
        <v>41363</v>
      </c>
      <c r="G1339" s="283">
        <v>6007.12</v>
      </c>
      <c r="H1339" s="281">
        <f>H1338</f>
        <v>1037</v>
      </c>
      <c r="I1339" s="284" t="s">
        <v>14234</v>
      </c>
      <c r="J1339" s="281"/>
    </row>
    <row r="1340" spans="1:10">
      <c r="A1340" s="281">
        <v>5091</v>
      </c>
      <c r="B1340" s="281" t="s">
        <v>12563</v>
      </c>
      <c r="C1340" s="281">
        <v>5091</v>
      </c>
      <c r="D1340" s="281" t="s">
        <v>15603</v>
      </c>
      <c r="E1340" s="282">
        <v>41332</v>
      </c>
      <c r="F1340" s="257">
        <f t="shared" si="54"/>
        <v>41363</v>
      </c>
      <c r="G1340" s="283">
        <v>6007.12</v>
      </c>
      <c r="H1340" s="281">
        <f>H1339</f>
        <v>1037</v>
      </c>
      <c r="I1340" s="284" t="s">
        <v>14234</v>
      </c>
      <c r="J1340" s="281"/>
    </row>
    <row r="1341" spans="1:10">
      <c r="A1341" s="281">
        <v>5090</v>
      </c>
      <c r="B1341" s="281" t="s">
        <v>12563</v>
      </c>
      <c r="C1341" s="281">
        <v>5090</v>
      </c>
      <c r="D1341" s="281" t="s">
        <v>15606</v>
      </c>
      <c r="E1341" s="282">
        <v>41332</v>
      </c>
      <c r="F1341" s="257">
        <f t="shared" si="54"/>
        <v>41363</v>
      </c>
      <c r="G1341" s="283">
        <v>6007.12</v>
      </c>
      <c r="H1341" s="281">
        <f>H1340</f>
        <v>1037</v>
      </c>
      <c r="I1341" s="284" t="s">
        <v>14234</v>
      </c>
      <c r="J1341" s="281"/>
    </row>
    <row r="1342" spans="1:10">
      <c r="A1342" s="281">
        <v>5268</v>
      </c>
      <c r="B1342" s="281" t="s">
        <v>169</v>
      </c>
      <c r="C1342" s="281">
        <v>5268</v>
      </c>
      <c r="D1342" s="281" t="s">
        <v>15617</v>
      </c>
      <c r="E1342" s="282">
        <v>41333</v>
      </c>
      <c r="F1342" s="257">
        <f t="shared" si="54"/>
        <v>41364</v>
      </c>
      <c r="G1342" s="283">
        <v>6007.12</v>
      </c>
      <c r="H1342" s="281">
        <f>H1341+1</f>
        <v>1038</v>
      </c>
      <c r="I1342" s="284" t="s">
        <v>14234</v>
      </c>
      <c r="J1342" s="281"/>
    </row>
    <row r="1343" spans="1:10">
      <c r="A1343" s="281">
        <v>5271</v>
      </c>
      <c r="B1343" s="281" t="s">
        <v>169</v>
      </c>
      <c r="C1343" s="281">
        <v>5271</v>
      </c>
      <c r="D1343" s="281" t="s">
        <v>15625</v>
      </c>
      <c r="E1343" s="282">
        <v>41333</v>
      </c>
      <c r="F1343" s="257">
        <f t="shared" si="54"/>
        <v>41364</v>
      </c>
      <c r="G1343" s="283">
        <v>6007.12</v>
      </c>
      <c r="H1343" s="281">
        <f>H1342</f>
        <v>1038</v>
      </c>
      <c r="I1343" s="284" t="s">
        <v>14234</v>
      </c>
      <c r="J1343" s="281"/>
    </row>
    <row r="1344" spans="1:10">
      <c r="A1344" s="281">
        <v>3694</v>
      </c>
      <c r="B1344" s="281" t="s">
        <v>172</v>
      </c>
      <c r="C1344" s="281">
        <v>3694</v>
      </c>
      <c r="D1344" s="281" t="s">
        <v>15569</v>
      </c>
      <c r="E1344" s="282">
        <v>41332</v>
      </c>
      <c r="F1344" s="257">
        <f t="shared" si="54"/>
        <v>41363</v>
      </c>
      <c r="G1344" s="283">
        <v>6007.12</v>
      </c>
      <c r="H1344" s="281">
        <f>H1343+1</f>
        <v>1039</v>
      </c>
      <c r="I1344" s="284" t="s">
        <v>456</v>
      </c>
      <c r="J1344" s="281"/>
    </row>
    <row r="1345" spans="1:10">
      <c r="A1345" s="281">
        <v>3705</v>
      </c>
      <c r="B1345" s="281" t="s">
        <v>172</v>
      </c>
      <c r="C1345" s="281">
        <v>3705</v>
      </c>
      <c r="D1345" s="281" t="s">
        <v>15504</v>
      </c>
      <c r="E1345" s="282">
        <v>41333</v>
      </c>
      <c r="F1345" s="257">
        <f t="shared" si="54"/>
        <v>41364</v>
      </c>
      <c r="G1345" s="283">
        <v>6007.12</v>
      </c>
      <c r="H1345" s="281">
        <f>H1344</f>
        <v>1039</v>
      </c>
      <c r="I1345" s="284" t="s">
        <v>456</v>
      </c>
      <c r="J1345" s="281"/>
    </row>
    <row r="1346" spans="1:10">
      <c r="A1346" s="281">
        <v>3678</v>
      </c>
      <c r="B1346" s="281" t="s">
        <v>172</v>
      </c>
      <c r="C1346" s="281">
        <v>3678</v>
      </c>
      <c r="D1346" s="281" t="s">
        <v>15577</v>
      </c>
      <c r="E1346" s="282">
        <v>41332</v>
      </c>
      <c r="F1346" s="257">
        <f t="shared" si="54"/>
        <v>41363</v>
      </c>
      <c r="G1346" s="283">
        <v>6007.12</v>
      </c>
      <c r="H1346" s="281">
        <f>H1345</f>
        <v>1039</v>
      </c>
      <c r="I1346" s="284" t="s">
        <v>456</v>
      </c>
      <c r="J1346" s="281"/>
    </row>
    <row r="1347" spans="1:10">
      <c r="A1347" s="281">
        <v>5100</v>
      </c>
      <c r="B1347" s="281" t="s">
        <v>12551</v>
      </c>
      <c r="C1347" s="281">
        <v>5100</v>
      </c>
      <c r="D1347" s="281" t="s">
        <v>14838</v>
      </c>
      <c r="E1347" s="282">
        <v>41305</v>
      </c>
      <c r="F1347" s="257">
        <f t="shared" si="54"/>
        <v>41336</v>
      </c>
      <c r="G1347" s="283">
        <v>6007.12</v>
      </c>
      <c r="H1347" s="281">
        <f>H1346+1</f>
        <v>1040</v>
      </c>
      <c r="I1347" s="284" t="s">
        <v>14234</v>
      </c>
      <c r="J1347" s="281"/>
    </row>
    <row r="1348" spans="1:10">
      <c r="A1348" s="281">
        <v>5120</v>
      </c>
      <c r="B1348" s="281" t="s">
        <v>12474</v>
      </c>
      <c r="C1348" s="281">
        <v>5120</v>
      </c>
      <c r="D1348" s="281" t="s">
        <v>15597</v>
      </c>
      <c r="E1348" s="282">
        <v>41332</v>
      </c>
      <c r="F1348" s="257">
        <f t="shared" ref="F1348:F1411" si="57">E1348+31</f>
        <v>41363</v>
      </c>
      <c r="G1348" s="283">
        <v>6007.12</v>
      </c>
      <c r="H1348" s="281">
        <f>H1347+1</f>
        <v>1041</v>
      </c>
      <c r="I1348" s="284" t="s">
        <v>14234</v>
      </c>
      <c r="J1348" s="281"/>
    </row>
    <row r="1349" spans="1:10">
      <c r="A1349" s="281">
        <v>5553</v>
      </c>
      <c r="B1349" s="281" t="s">
        <v>825</v>
      </c>
      <c r="C1349" s="281">
        <v>5553</v>
      </c>
      <c r="D1349" s="281" t="s">
        <v>14945</v>
      </c>
      <c r="E1349" s="282">
        <v>41309</v>
      </c>
      <c r="F1349" s="257">
        <f t="shared" si="57"/>
        <v>41340</v>
      </c>
      <c r="G1349" s="283">
        <v>6007.12</v>
      </c>
      <c r="H1349" s="281">
        <v>1042</v>
      </c>
      <c r="I1349" s="284" t="s">
        <v>456</v>
      </c>
      <c r="J1349" s="281"/>
    </row>
    <row r="1350" spans="1:10">
      <c r="A1350" s="254">
        <v>4492</v>
      </c>
      <c r="B1350" s="254" t="s">
        <v>7761</v>
      </c>
      <c r="C1350" s="254">
        <v>4492</v>
      </c>
      <c r="D1350" s="254" t="s">
        <v>15988</v>
      </c>
      <c r="E1350" s="256">
        <v>41360</v>
      </c>
      <c r="F1350" s="257">
        <f t="shared" si="57"/>
        <v>41391</v>
      </c>
      <c r="G1350" s="258">
        <v>6007.12</v>
      </c>
      <c r="H1350" s="254">
        <v>1050</v>
      </c>
      <c r="I1350" s="255" t="s">
        <v>456</v>
      </c>
      <c r="J1350" s="254"/>
    </row>
    <row r="1351" spans="1:10">
      <c r="A1351" s="254">
        <v>5608</v>
      </c>
      <c r="B1351" s="254" t="s">
        <v>5287</v>
      </c>
      <c r="C1351" s="254">
        <v>5608</v>
      </c>
      <c r="D1351" s="254" t="s">
        <v>16002</v>
      </c>
      <c r="E1351" s="256">
        <v>41354</v>
      </c>
      <c r="F1351" s="257">
        <f t="shared" si="57"/>
        <v>41385</v>
      </c>
      <c r="G1351" s="258">
        <v>6007.12</v>
      </c>
      <c r="H1351" s="254">
        <f>H1350+1</f>
        <v>1051</v>
      </c>
      <c r="I1351" s="255" t="s">
        <v>456</v>
      </c>
      <c r="J1351" s="254"/>
    </row>
    <row r="1352" spans="1:10">
      <c r="A1352" s="254">
        <v>4524</v>
      </c>
      <c r="B1352" s="254" t="s">
        <v>7911</v>
      </c>
      <c r="C1352" s="254">
        <v>4524</v>
      </c>
      <c r="D1352" s="254" t="s">
        <v>15901</v>
      </c>
      <c r="E1352" s="256">
        <v>41360</v>
      </c>
      <c r="F1352" s="257">
        <f t="shared" si="57"/>
        <v>41391</v>
      </c>
      <c r="G1352" s="258">
        <v>6007.12</v>
      </c>
      <c r="H1352" s="254">
        <f>H1351+1</f>
        <v>1052</v>
      </c>
      <c r="I1352" s="255" t="s">
        <v>456</v>
      </c>
      <c r="J1352" s="254"/>
    </row>
    <row r="1353" spans="1:10">
      <c r="A1353" s="254">
        <v>4528</v>
      </c>
      <c r="B1353" s="254" t="s">
        <v>7923</v>
      </c>
      <c r="C1353" s="254">
        <v>4528</v>
      </c>
      <c r="D1353" s="254" t="s">
        <v>15832</v>
      </c>
      <c r="E1353" s="256">
        <v>41344</v>
      </c>
      <c r="F1353" s="257">
        <f t="shared" si="57"/>
        <v>41375</v>
      </c>
      <c r="G1353" s="258">
        <v>6007.12</v>
      </c>
      <c r="H1353" s="254">
        <f>H1352+1</f>
        <v>1053</v>
      </c>
      <c r="I1353" s="255" t="s">
        <v>456</v>
      </c>
      <c r="J1353" s="254"/>
    </row>
    <row r="1354" spans="1:10">
      <c r="A1354" s="254">
        <v>4551</v>
      </c>
      <c r="B1354" s="254" t="s">
        <v>7923</v>
      </c>
      <c r="C1354" s="254">
        <v>4551</v>
      </c>
      <c r="D1354" s="254" t="s">
        <v>15835</v>
      </c>
      <c r="E1354" s="256">
        <v>41347</v>
      </c>
      <c r="F1354" s="257">
        <f t="shared" si="57"/>
        <v>41378</v>
      </c>
      <c r="G1354" s="258">
        <v>6007.12</v>
      </c>
      <c r="H1354" s="254">
        <f t="shared" ref="H1354:H1359" si="58">H1353</f>
        <v>1053</v>
      </c>
      <c r="I1354" s="255" t="s">
        <v>456</v>
      </c>
      <c r="J1354" s="254"/>
    </row>
    <row r="1355" spans="1:10">
      <c r="A1355" s="254">
        <v>4552</v>
      </c>
      <c r="B1355" s="254" t="s">
        <v>7923</v>
      </c>
      <c r="C1355" s="254">
        <v>4552</v>
      </c>
      <c r="D1355" s="254" t="s">
        <v>15837</v>
      </c>
      <c r="E1355" s="256">
        <v>41347</v>
      </c>
      <c r="F1355" s="257">
        <f t="shared" si="57"/>
        <v>41378</v>
      </c>
      <c r="G1355" s="258">
        <v>6007.12</v>
      </c>
      <c r="H1355" s="254">
        <f t="shared" si="58"/>
        <v>1053</v>
      </c>
      <c r="I1355" s="255" t="s">
        <v>456</v>
      </c>
      <c r="J1355" s="254"/>
    </row>
    <row r="1356" spans="1:10">
      <c r="A1356" s="254">
        <v>4554</v>
      </c>
      <c r="B1356" s="254" t="s">
        <v>7923</v>
      </c>
      <c r="C1356" s="254">
        <v>4554</v>
      </c>
      <c r="D1356" s="254" t="s">
        <v>15839</v>
      </c>
      <c r="E1356" s="256">
        <v>41345</v>
      </c>
      <c r="F1356" s="257">
        <f t="shared" si="57"/>
        <v>41376</v>
      </c>
      <c r="G1356" s="258">
        <v>6007.12</v>
      </c>
      <c r="H1356" s="254">
        <f t="shared" si="58"/>
        <v>1053</v>
      </c>
      <c r="I1356" s="255" t="s">
        <v>456</v>
      </c>
      <c r="J1356" s="254"/>
    </row>
    <row r="1357" spans="1:10">
      <c r="A1357" s="254">
        <v>4555</v>
      </c>
      <c r="B1357" s="254" t="s">
        <v>7923</v>
      </c>
      <c r="C1357" s="254">
        <v>4555</v>
      </c>
      <c r="D1357" s="254" t="s">
        <v>15905</v>
      </c>
      <c r="E1357" s="256">
        <v>41347</v>
      </c>
      <c r="F1357" s="257">
        <f t="shared" si="57"/>
        <v>41378</v>
      </c>
      <c r="G1357" s="258">
        <v>6007.12</v>
      </c>
      <c r="H1357" s="254">
        <f t="shared" si="58"/>
        <v>1053</v>
      </c>
      <c r="I1357" s="255" t="s">
        <v>456</v>
      </c>
      <c r="J1357" s="254"/>
    </row>
    <row r="1358" spans="1:10">
      <c r="A1358" s="254">
        <v>4557</v>
      </c>
      <c r="B1358" s="254" t="s">
        <v>7923</v>
      </c>
      <c r="C1358" s="254">
        <v>4557</v>
      </c>
      <c r="D1358" s="254" t="s">
        <v>15842</v>
      </c>
      <c r="E1358" s="256">
        <v>41345</v>
      </c>
      <c r="F1358" s="257">
        <f t="shared" si="57"/>
        <v>41376</v>
      </c>
      <c r="G1358" s="258">
        <v>6007.12</v>
      </c>
      <c r="H1358" s="254">
        <f t="shared" si="58"/>
        <v>1053</v>
      </c>
      <c r="I1358" s="255" t="s">
        <v>456</v>
      </c>
      <c r="J1358" s="254"/>
    </row>
    <row r="1359" spans="1:10">
      <c r="A1359" s="254">
        <v>4559</v>
      </c>
      <c r="B1359" s="254" t="s">
        <v>7923</v>
      </c>
      <c r="C1359" s="254">
        <v>4559</v>
      </c>
      <c r="D1359" s="254" t="s">
        <v>15845</v>
      </c>
      <c r="E1359" s="256">
        <v>41345</v>
      </c>
      <c r="F1359" s="257">
        <f t="shared" si="57"/>
        <v>41376</v>
      </c>
      <c r="G1359" s="258">
        <v>6007.12</v>
      </c>
      <c r="H1359" s="254">
        <f t="shared" si="58"/>
        <v>1053</v>
      </c>
      <c r="I1359" s="255" t="s">
        <v>456</v>
      </c>
      <c r="J1359" s="254"/>
    </row>
    <row r="1360" spans="1:10">
      <c r="A1360" s="254">
        <v>4583</v>
      </c>
      <c r="B1360" s="254" t="s">
        <v>8248</v>
      </c>
      <c r="C1360" s="254">
        <v>4583</v>
      </c>
      <c r="D1360" s="254" t="s">
        <v>12952</v>
      </c>
      <c r="E1360" s="256">
        <v>41360</v>
      </c>
      <c r="F1360" s="257">
        <f t="shared" si="57"/>
        <v>41391</v>
      </c>
      <c r="G1360" s="258">
        <v>6007.12</v>
      </c>
      <c r="H1360" s="254">
        <f>H1359+1</f>
        <v>1054</v>
      </c>
      <c r="I1360" s="255" t="s">
        <v>456</v>
      </c>
      <c r="J1360" s="254"/>
    </row>
    <row r="1361" spans="1:10">
      <c r="A1361" s="254">
        <v>5188</v>
      </c>
      <c r="B1361" s="254" t="s">
        <v>12339</v>
      </c>
      <c r="C1361" s="254">
        <v>5188</v>
      </c>
      <c r="D1361" s="254" t="s">
        <v>15848</v>
      </c>
      <c r="E1361" s="256">
        <v>41348</v>
      </c>
      <c r="F1361" s="257">
        <f t="shared" si="57"/>
        <v>41379</v>
      </c>
      <c r="G1361" s="258">
        <v>6007.12</v>
      </c>
      <c r="H1361" s="254">
        <f>H1360+1</f>
        <v>1055</v>
      </c>
      <c r="I1361" s="255" t="s">
        <v>456</v>
      </c>
      <c r="J1361" s="254"/>
    </row>
    <row r="1362" spans="1:10">
      <c r="A1362" s="254">
        <v>5187</v>
      </c>
      <c r="B1362" s="254" t="s">
        <v>12339</v>
      </c>
      <c r="C1362" s="254">
        <v>5187</v>
      </c>
      <c r="D1362" s="254" t="s">
        <v>15851</v>
      </c>
      <c r="E1362" s="256">
        <v>41346</v>
      </c>
      <c r="F1362" s="257">
        <f t="shared" si="57"/>
        <v>41377</v>
      </c>
      <c r="G1362" s="258">
        <v>6007.12</v>
      </c>
      <c r="H1362" s="254">
        <f t="shared" ref="H1362:H1383" si="59">H1361</f>
        <v>1055</v>
      </c>
      <c r="I1362" s="255" t="s">
        <v>456</v>
      </c>
      <c r="J1362" s="254"/>
    </row>
    <row r="1363" spans="1:10">
      <c r="A1363" s="254">
        <v>5186</v>
      </c>
      <c r="B1363" s="254" t="s">
        <v>12339</v>
      </c>
      <c r="C1363" s="254">
        <v>5186</v>
      </c>
      <c r="D1363" s="254" t="s">
        <v>15912</v>
      </c>
      <c r="E1363" s="256">
        <v>41347</v>
      </c>
      <c r="F1363" s="257">
        <f t="shared" si="57"/>
        <v>41378</v>
      </c>
      <c r="G1363" s="258">
        <v>6007.12</v>
      </c>
      <c r="H1363" s="254">
        <f t="shared" si="59"/>
        <v>1055</v>
      </c>
      <c r="I1363" s="255" t="s">
        <v>456</v>
      </c>
      <c r="J1363" s="254"/>
    </row>
    <row r="1364" spans="1:10">
      <c r="A1364" s="254">
        <v>5185</v>
      </c>
      <c r="B1364" s="254" t="s">
        <v>12339</v>
      </c>
      <c r="C1364" s="254">
        <v>5185</v>
      </c>
      <c r="D1364" s="254" t="s">
        <v>15854</v>
      </c>
      <c r="E1364" s="256">
        <v>41345</v>
      </c>
      <c r="F1364" s="257">
        <f t="shared" si="57"/>
        <v>41376</v>
      </c>
      <c r="G1364" s="258">
        <v>6007.12</v>
      </c>
      <c r="H1364" s="254">
        <f t="shared" si="59"/>
        <v>1055</v>
      </c>
      <c r="I1364" s="255" t="s">
        <v>456</v>
      </c>
      <c r="J1364" s="254"/>
    </row>
    <row r="1365" spans="1:10">
      <c r="A1365" s="254">
        <v>5184</v>
      </c>
      <c r="B1365" s="254" t="s">
        <v>12339</v>
      </c>
      <c r="C1365" s="254">
        <v>5184</v>
      </c>
      <c r="D1365" s="254" t="s">
        <v>16007</v>
      </c>
      <c r="E1365" s="256">
        <v>41354</v>
      </c>
      <c r="F1365" s="257">
        <f t="shared" si="57"/>
        <v>41385</v>
      </c>
      <c r="G1365" s="258">
        <v>6007.12</v>
      </c>
      <c r="H1365" s="254">
        <f t="shared" si="59"/>
        <v>1055</v>
      </c>
      <c r="I1365" s="255" t="s">
        <v>456</v>
      </c>
      <c r="J1365" s="254"/>
    </row>
    <row r="1366" spans="1:10">
      <c r="A1366" s="254">
        <v>5183</v>
      </c>
      <c r="B1366" s="254" t="s">
        <v>12339</v>
      </c>
      <c r="C1366" s="254">
        <v>5183</v>
      </c>
      <c r="D1366" s="254" t="s">
        <v>15915</v>
      </c>
      <c r="E1366" s="256">
        <v>41352</v>
      </c>
      <c r="F1366" s="257">
        <f t="shared" si="57"/>
        <v>41383</v>
      </c>
      <c r="G1366" s="258">
        <v>6007.12</v>
      </c>
      <c r="H1366" s="254">
        <f t="shared" si="59"/>
        <v>1055</v>
      </c>
      <c r="I1366" s="255" t="s">
        <v>456</v>
      </c>
      <c r="J1366" s="254"/>
    </row>
    <row r="1367" spans="1:10">
      <c r="A1367" s="254">
        <v>5182</v>
      </c>
      <c r="B1367" s="254" t="s">
        <v>12339</v>
      </c>
      <c r="C1367" s="254">
        <v>5182</v>
      </c>
      <c r="D1367" s="254" t="s">
        <v>15857</v>
      </c>
      <c r="E1367" s="256">
        <v>41345</v>
      </c>
      <c r="F1367" s="257">
        <f t="shared" si="57"/>
        <v>41376</v>
      </c>
      <c r="G1367" s="258">
        <v>6007.12</v>
      </c>
      <c r="H1367" s="254">
        <f t="shared" si="59"/>
        <v>1055</v>
      </c>
      <c r="I1367" s="255" t="s">
        <v>456</v>
      </c>
      <c r="J1367" s="254"/>
    </row>
    <row r="1368" spans="1:10">
      <c r="A1368" s="254">
        <v>5181</v>
      </c>
      <c r="B1368" s="254" t="s">
        <v>12339</v>
      </c>
      <c r="C1368" s="254">
        <v>5181</v>
      </c>
      <c r="D1368" s="254" t="s">
        <v>15860</v>
      </c>
      <c r="E1368" s="256">
        <v>41345</v>
      </c>
      <c r="F1368" s="257">
        <f t="shared" si="57"/>
        <v>41376</v>
      </c>
      <c r="G1368" s="258">
        <v>6007.12</v>
      </c>
      <c r="H1368" s="254">
        <f t="shared" si="59"/>
        <v>1055</v>
      </c>
      <c r="I1368" s="255" t="s">
        <v>456</v>
      </c>
      <c r="J1368" s="254"/>
    </row>
    <row r="1369" spans="1:10">
      <c r="A1369" s="254">
        <v>5180</v>
      </c>
      <c r="B1369" s="254" t="s">
        <v>12339</v>
      </c>
      <c r="C1369" s="254">
        <v>5180</v>
      </c>
      <c r="D1369" s="254" t="s">
        <v>15787</v>
      </c>
      <c r="E1369" s="256">
        <v>41341</v>
      </c>
      <c r="F1369" s="257">
        <f t="shared" si="57"/>
        <v>41372</v>
      </c>
      <c r="G1369" s="258">
        <v>6007.12</v>
      </c>
      <c r="H1369" s="254">
        <f t="shared" si="59"/>
        <v>1055</v>
      </c>
      <c r="I1369" s="255" t="s">
        <v>456</v>
      </c>
      <c r="J1369" s="254"/>
    </row>
    <row r="1370" spans="1:10">
      <c r="A1370" s="254">
        <v>5179</v>
      </c>
      <c r="B1370" s="254" t="s">
        <v>12339</v>
      </c>
      <c r="C1370" s="254">
        <v>5179</v>
      </c>
      <c r="D1370" s="254" t="s">
        <v>15917</v>
      </c>
      <c r="E1370" s="256">
        <v>41351</v>
      </c>
      <c r="F1370" s="257">
        <f t="shared" si="57"/>
        <v>41382</v>
      </c>
      <c r="G1370" s="258">
        <v>6007.12</v>
      </c>
      <c r="H1370" s="254">
        <f t="shared" si="59"/>
        <v>1055</v>
      </c>
      <c r="I1370" s="255" t="s">
        <v>456</v>
      </c>
      <c r="J1370" s="254"/>
    </row>
    <row r="1371" spans="1:10">
      <c r="A1371" s="254">
        <v>5178</v>
      </c>
      <c r="B1371" s="254" t="s">
        <v>12339</v>
      </c>
      <c r="C1371" s="254">
        <v>5178</v>
      </c>
      <c r="D1371" s="254" t="s">
        <v>15789</v>
      </c>
      <c r="E1371" s="256">
        <v>41344</v>
      </c>
      <c r="F1371" s="257">
        <f t="shared" si="57"/>
        <v>41375</v>
      </c>
      <c r="G1371" s="258">
        <v>6007.12</v>
      </c>
      <c r="H1371" s="254">
        <f t="shared" si="59"/>
        <v>1055</v>
      </c>
      <c r="I1371" s="255" t="s">
        <v>456</v>
      </c>
      <c r="J1371" s="254"/>
    </row>
    <row r="1372" spans="1:10">
      <c r="A1372" s="254">
        <v>5200</v>
      </c>
      <c r="B1372" s="254" t="s">
        <v>12339</v>
      </c>
      <c r="C1372" s="254">
        <v>5200</v>
      </c>
      <c r="D1372" s="254" t="s">
        <v>15804</v>
      </c>
      <c r="E1372" s="256">
        <v>41341</v>
      </c>
      <c r="F1372" s="257">
        <f t="shared" si="57"/>
        <v>41372</v>
      </c>
      <c r="G1372" s="258">
        <v>6007.12</v>
      </c>
      <c r="H1372" s="254">
        <f t="shared" si="59"/>
        <v>1055</v>
      </c>
      <c r="I1372" s="255" t="s">
        <v>456</v>
      </c>
      <c r="J1372" s="254"/>
    </row>
    <row r="1373" spans="1:10">
      <c r="A1373" s="254">
        <v>5199</v>
      </c>
      <c r="B1373" s="254" t="s">
        <v>12339</v>
      </c>
      <c r="C1373" s="254">
        <v>5199</v>
      </c>
      <c r="D1373" s="254" t="s">
        <v>15865</v>
      </c>
      <c r="E1373" s="256">
        <v>41346</v>
      </c>
      <c r="F1373" s="257">
        <f t="shared" si="57"/>
        <v>41377</v>
      </c>
      <c r="G1373" s="258">
        <v>6007.12</v>
      </c>
      <c r="H1373" s="254">
        <f t="shared" si="59"/>
        <v>1055</v>
      </c>
      <c r="I1373" s="255" t="s">
        <v>456</v>
      </c>
      <c r="J1373" s="254"/>
    </row>
    <row r="1374" spans="1:10">
      <c r="A1374" s="254">
        <v>5198</v>
      </c>
      <c r="B1374" s="254" t="s">
        <v>12339</v>
      </c>
      <c r="C1374" s="254">
        <v>5198</v>
      </c>
      <c r="D1374" s="254" t="s">
        <v>15868</v>
      </c>
      <c r="E1374" s="256">
        <v>41345</v>
      </c>
      <c r="F1374" s="257">
        <f t="shared" si="57"/>
        <v>41376</v>
      </c>
      <c r="G1374" s="258">
        <v>6007.12</v>
      </c>
      <c r="H1374" s="254">
        <f t="shared" si="59"/>
        <v>1055</v>
      </c>
      <c r="I1374" s="255" t="s">
        <v>456</v>
      </c>
      <c r="J1374" s="254"/>
    </row>
    <row r="1375" spans="1:10">
      <c r="A1375" s="254">
        <v>5196</v>
      </c>
      <c r="B1375" s="254" t="s">
        <v>12339</v>
      </c>
      <c r="C1375" s="254">
        <v>5196</v>
      </c>
      <c r="D1375" s="254" t="s">
        <v>15871</v>
      </c>
      <c r="E1375" s="256">
        <v>41346</v>
      </c>
      <c r="F1375" s="257">
        <f t="shared" si="57"/>
        <v>41377</v>
      </c>
      <c r="G1375" s="258">
        <v>6007.12</v>
      </c>
      <c r="H1375" s="254">
        <f t="shared" si="59"/>
        <v>1055</v>
      </c>
      <c r="I1375" s="255" t="s">
        <v>456</v>
      </c>
      <c r="J1375" s="254"/>
    </row>
    <row r="1376" spans="1:10">
      <c r="A1376" s="254">
        <v>5197</v>
      </c>
      <c r="B1376" s="254" t="s">
        <v>12339</v>
      </c>
      <c r="C1376" s="254">
        <v>5197</v>
      </c>
      <c r="D1376" s="254" t="s">
        <v>15874</v>
      </c>
      <c r="E1376" s="256">
        <v>41345</v>
      </c>
      <c r="F1376" s="257">
        <f t="shared" si="57"/>
        <v>41376</v>
      </c>
      <c r="G1376" s="258">
        <v>6007.12</v>
      </c>
      <c r="H1376" s="254">
        <f t="shared" si="59"/>
        <v>1055</v>
      </c>
      <c r="I1376" s="255" t="s">
        <v>456</v>
      </c>
      <c r="J1376" s="254"/>
    </row>
    <row r="1377" spans="1:10">
      <c r="A1377" s="254">
        <v>5195</v>
      </c>
      <c r="B1377" s="254" t="s">
        <v>12339</v>
      </c>
      <c r="C1377" s="254">
        <v>5195</v>
      </c>
      <c r="D1377" s="254" t="s">
        <v>15807</v>
      </c>
      <c r="E1377" s="256">
        <v>41341</v>
      </c>
      <c r="F1377" s="257">
        <f t="shared" si="57"/>
        <v>41372</v>
      </c>
      <c r="G1377" s="258">
        <v>6007.12</v>
      </c>
      <c r="H1377" s="254">
        <f t="shared" si="59"/>
        <v>1055</v>
      </c>
      <c r="I1377" s="255" t="s">
        <v>456</v>
      </c>
      <c r="J1377" s="254"/>
    </row>
    <row r="1378" spans="1:10">
      <c r="A1378" s="254">
        <v>5194</v>
      </c>
      <c r="B1378" s="254" t="s">
        <v>12339</v>
      </c>
      <c r="C1378" s="254">
        <v>5194</v>
      </c>
      <c r="D1378" s="254" t="s">
        <v>15877</v>
      </c>
      <c r="E1378" s="256">
        <v>41346</v>
      </c>
      <c r="F1378" s="257">
        <f t="shared" si="57"/>
        <v>41377</v>
      </c>
      <c r="G1378" s="258">
        <v>6007.12</v>
      </c>
      <c r="H1378" s="254">
        <f t="shared" si="59"/>
        <v>1055</v>
      </c>
      <c r="I1378" s="255" t="s">
        <v>456</v>
      </c>
      <c r="J1378" s="254"/>
    </row>
    <row r="1379" spans="1:10">
      <c r="A1379" s="254">
        <v>5193</v>
      </c>
      <c r="B1379" s="254" t="s">
        <v>12339</v>
      </c>
      <c r="C1379" s="254">
        <v>5193</v>
      </c>
      <c r="D1379" s="254" t="s">
        <v>15880</v>
      </c>
      <c r="E1379" s="256">
        <v>41345</v>
      </c>
      <c r="F1379" s="257">
        <f t="shared" si="57"/>
        <v>41376</v>
      </c>
      <c r="G1379" s="258">
        <v>6007.12</v>
      </c>
      <c r="H1379" s="254">
        <f t="shared" si="59"/>
        <v>1055</v>
      </c>
      <c r="I1379" s="255" t="s">
        <v>456</v>
      </c>
      <c r="J1379" s="254"/>
    </row>
    <row r="1380" spans="1:10">
      <c r="A1380" s="254">
        <v>5192</v>
      </c>
      <c r="B1380" s="254" t="s">
        <v>12339</v>
      </c>
      <c r="C1380" s="254">
        <v>5192</v>
      </c>
      <c r="D1380" s="254" t="s">
        <v>15810</v>
      </c>
      <c r="E1380" s="256">
        <v>41341</v>
      </c>
      <c r="F1380" s="257">
        <f t="shared" si="57"/>
        <v>41372</v>
      </c>
      <c r="G1380" s="258">
        <v>6007.12</v>
      </c>
      <c r="H1380" s="254">
        <f t="shared" si="59"/>
        <v>1055</v>
      </c>
      <c r="I1380" s="255" t="s">
        <v>456</v>
      </c>
      <c r="J1380" s="254"/>
    </row>
    <row r="1381" spans="1:10">
      <c r="A1381" s="254">
        <v>5191</v>
      </c>
      <c r="B1381" s="254" t="s">
        <v>12339</v>
      </c>
      <c r="C1381" s="254">
        <v>5191</v>
      </c>
      <c r="D1381" s="254" t="s">
        <v>15813</v>
      </c>
      <c r="E1381" s="256">
        <v>41339</v>
      </c>
      <c r="F1381" s="257">
        <f t="shared" si="57"/>
        <v>41370</v>
      </c>
      <c r="G1381" s="258">
        <v>6007.12</v>
      </c>
      <c r="H1381" s="254">
        <f t="shared" si="59"/>
        <v>1055</v>
      </c>
      <c r="I1381" s="255" t="s">
        <v>456</v>
      </c>
      <c r="J1381" s="254"/>
    </row>
    <row r="1382" spans="1:10">
      <c r="A1382" s="254">
        <v>5189</v>
      </c>
      <c r="B1382" s="254" t="s">
        <v>12339</v>
      </c>
      <c r="C1382" s="254">
        <v>5189</v>
      </c>
      <c r="D1382" s="254" t="s">
        <v>16036</v>
      </c>
      <c r="E1382" s="256">
        <v>41355</v>
      </c>
      <c r="F1382" s="257">
        <f t="shared" si="57"/>
        <v>41386</v>
      </c>
      <c r="G1382" s="258">
        <v>6007.12</v>
      </c>
      <c r="H1382" s="254">
        <f t="shared" si="59"/>
        <v>1055</v>
      </c>
      <c r="I1382" s="255" t="s">
        <v>456</v>
      </c>
      <c r="J1382" s="254"/>
    </row>
    <row r="1383" spans="1:10">
      <c r="A1383" s="254">
        <v>5190</v>
      </c>
      <c r="B1383" s="254" t="s">
        <v>12339</v>
      </c>
      <c r="C1383" s="254">
        <v>5190</v>
      </c>
      <c r="D1383" s="254" t="s">
        <v>15957</v>
      </c>
      <c r="E1383" s="256">
        <v>41347</v>
      </c>
      <c r="F1383" s="257">
        <f t="shared" si="57"/>
        <v>41378</v>
      </c>
      <c r="G1383" s="258">
        <v>6007.12</v>
      </c>
      <c r="H1383" s="254">
        <f t="shared" si="59"/>
        <v>1055</v>
      </c>
      <c r="I1383" s="255" t="s">
        <v>456</v>
      </c>
      <c r="J1383" s="254"/>
    </row>
    <row r="1384" spans="1:10">
      <c r="A1384" s="254">
        <v>4278</v>
      </c>
      <c r="B1384" s="254" t="s">
        <v>2485</v>
      </c>
      <c r="C1384" s="254">
        <v>4278</v>
      </c>
      <c r="D1384" s="254" t="s">
        <v>15986</v>
      </c>
      <c r="E1384" s="256">
        <v>41360</v>
      </c>
      <c r="F1384" s="257">
        <f t="shared" si="57"/>
        <v>41391</v>
      </c>
      <c r="G1384" s="258">
        <v>6007.12</v>
      </c>
      <c r="H1384" s="254">
        <f>H1383+1</f>
        <v>1056</v>
      </c>
      <c r="I1384" s="255" t="s">
        <v>456</v>
      </c>
      <c r="J1384" s="254"/>
    </row>
    <row r="1385" spans="1:10">
      <c r="A1385" s="254">
        <v>5773</v>
      </c>
      <c r="B1385" s="254" t="s">
        <v>1816</v>
      </c>
      <c r="C1385" s="254">
        <v>5773</v>
      </c>
      <c r="D1385" s="254" t="s">
        <v>15792</v>
      </c>
      <c r="E1385" s="256">
        <v>41338</v>
      </c>
      <c r="F1385" s="257">
        <f t="shared" si="57"/>
        <v>41369</v>
      </c>
      <c r="G1385" s="258">
        <v>6007.12</v>
      </c>
      <c r="H1385" s="254">
        <f>H1384+1</f>
        <v>1057</v>
      </c>
      <c r="I1385" s="255" t="s">
        <v>456</v>
      </c>
      <c r="J1385" s="254"/>
    </row>
    <row r="1386" spans="1:10">
      <c r="A1386" s="254">
        <v>3667</v>
      </c>
      <c r="B1386" s="254" t="s">
        <v>2572</v>
      </c>
      <c r="C1386" s="254">
        <v>3667</v>
      </c>
      <c r="D1386" s="254" t="s">
        <v>15566</v>
      </c>
      <c r="E1386" s="256">
        <v>41334</v>
      </c>
      <c r="F1386" s="257">
        <f t="shared" si="57"/>
        <v>41365</v>
      </c>
      <c r="G1386" s="258">
        <v>6007.12</v>
      </c>
      <c r="H1386" s="254">
        <f>H1385+1</f>
        <v>1058</v>
      </c>
      <c r="I1386" s="255" t="s">
        <v>456</v>
      </c>
      <c r="J1386" s="254"/>
    </row>
    <row r="1387" spans="1:10">
      <c r="A1387" s="254">
        <v>4601</v>
      </c>
      <c r="B1387" s="254" t="s">
        <v>8446</v>
      </c>
      <c r="C1387" s="254">
        <v>4601</v>
      </c>
      <c r="D1387" s="254" t="s">
        <v>15991</v>
      </c>
      <c r="E1387" s="256">
        <v>41358</v>
      </c>
      <c r="F1387" s="257">
        <f t="shared" si="57"/>
        <v>41389</v>
      </c>
      <c r="G1387" s="258">
        <v>6007.12</v>
      </c>
      <c r="H1387" s="254">
        <f>H1386+1</f>
        <v>1059</v>
      </c>
      <c r="I1387" s="255" t="s">
        <v>623</v>
      </c>
      <c r="J1387" s="254"/>
    </row>
    <row r="1388" spans="1:10">
      <c r="A1388" s="254">
        <v>5205</v>
      </c>
      <c r="B1388" s="254" t="s">
        <v>8446</v>
      </c>
      <c r="C1388" s="254">
        <v>5205</v>
      </c>
      <c r="D1388" s="254" t="s">
        <v>16029</v>
      </c>
      <c r="E1388" s="256">
        <v>41359</v>
      </c>
      <c r="F1388" s="257">
        <f t="shared" si="57"/>
        <v>41390</v>
      </c>
      <c r="G1388" s="258">
        <v>6007.12</v>
      </c>
      <c r="H1388" s="254">
        <f>H1387</f>
        <v>1059</v>
      </c>
      <c r="I1388" s="255" t="s">
        <v>15727</v>
      </c>
      <c r="J1388" s="254"/>
    </row>
    <row r="1389" spans="1:10">
      <c r="A1389" s="254">
        <v>5206</v>
      </c>
      <c r="B1389" s="254" t="s">
        <v>8446</v>
      </c>
      <c r="C1389" s="254">
        <v>5206</v>
      </c>
      <c r="D1389" s="254" t="s">
        <v>16033</v>
      </c>
      <c r="E1389" s="256">
        <v>41359</v>
      </c>
      <c r="F1389" s="257">
        <f t="shared" si="57"/>
        <v>41390</v>
      </c>
      <c r="G1389" s="258">
        <v>6007.12</v>
      </c>
      <c r="H1389" s="254">
        <f>H1388</f>
        <v>1059</v>
      </c>
      <c r="I1389" s="255" t="s">
        <v>15727</v>
      </c>
      <c r="J1389" s="254"/>
    </row>
    <row r="1390" spans="1:10">
      <c r="A1390" s="254">
        <v>4214</v>
      </c>
      <c r="B1390" s="254" t="s">
        <v>4831</v>
      </c>
      <c r="C1390" s="254">
        <v>4214</v>
      </c>
      <c r="D1390" s="254" t="s">
        <v>16044</v>
      </c>
      <c r="E1390" s="256">
        <v>41360</v>
      </c>
      <c r="F1390" s="257">
        <f t="shared" si="57"/>
        <v>41391</v>
      </c>
      <c r="G1390" s="258">
        <v>6007.12</v>
      </c>
      <c r="H1390" s="254">
        <f t="shared" ref="H1390:H1400" si="60">H1389+1</f>
        <v>1060</v>
      </c>
      <c r="I1390" s="255" t="s">
        <v>456</v>
      </c>
      <c r="J1390" s="254"/>
    </row>
    <row r="1391" spans="1:10">
      <c r="A1391" s="254">
        <v>5041</v>
      </c>
      <c r="B1391" s="254" t="s">
        <v>1665</v>
      </c>
      <c r="C1391" s="254">
        <v>5041</v>
      </c>
      <c r="D1391" s="254" t="s">
        <v>15450</v>
      </c>
      <c r="E1391" s="256">
        <v>41346</v>
      </c>
      <c r="F1391" s="257">
        <f t="shared" si="57"/>
        <v>41377</v>
      </c>
      <c r="G1391" s="258">
        <v>6007.12</v>
      </c>
      <c r="H1391" s="254">
        <f t="shared" si="60"/>
        <v>1061</v>
      </c>
      <c r="I1391" s="255" t="s">
        <v>456</v>
      </c>
      <c r="J1391" s="254"/>
    </row>
    <row r="1392" spans="1:10">
      <c r="A1392" s="254">
        <v>3732</v>
      </c>
      <c r="B1392" s="254" t="s">
        <v>3614</v>
      </c>
      <c r="C1392" s="254">
        <v>3732</v>
      </c>
      <c r="D1392" s="254" t="s">
        <v>9346</v>
      </c>
      <c r="E1392" s="256">
        <v>41341</v>
      </c>
      <c r="F1392" s="257">
        <f t="shared" si="57"/>
        <v>41372</v>
      </c>
      <c r="G1392" s="258">
        <v>6007.12</v>
      </c>
      <c r="H1392" s="254">
        <f t="shared" si="60"/>
        <v>1062</v>
      </c>
      <c r="I1392" s="255" t="s">
        <v>456</v>
      </c>
      <c r="J1392" s="254"/>
    </row>
    <row r="1393" spans="1:10">
      <c r="A1393" s="254">
        <v>4287</v>
      </c>
      <c r="B1393" s="254" t="s">
        <v>6807</v>
      </c>
      <c r="C1393" s="254">
        <v>4287</v>
      </c>
      <c r="D1393" s="254" t="s">
        <v>15770</v>
      </c>
      <c r="E1393" s="256">
        <v>41338</v>
      </c>
      <c r="F1393" s="257">
        <f t="shared" si="57"/>
        <v>41369</v>
      </c>
      <c r="G1393" s="258">
        <v>6007.12</v>
      </c>
      <c r="H1393" s="254">
        <f t="shared" si="60"/>
        <v>1063</v>
      </c>
      <c r="I1393" s="255" t="s">
        <v>456</v>
      </c>
      <c r="J1393" s="254"/>
    </row>
    <row r="1394" spans="1:10">
      <c r="A1394" s="254">
        <v>5044</v>
      </c>
      <c r="B1394" s="254" t="s">
        <v>9561</v>
      </c>
      <c r="C1394" s="254">
        <v>5044</v>
      </c>
      <c r="D1394" s="254" t="s">
        <v>14816</v>
      </c>
      <c r="E1394" s="256">
        <v>41334</v>
      </c>
      <c r="F1394" s="257">
        <f t="shared" si="57"/>
        <v>41365</v>
      </c>
      <c r="G1394" s="258">
        <v>6007.12</v>
      </c>
      <c r="H1394" s="254">
        <f t="shared" si="60"/>
        <v>1064</v>
      </c>
      <c r="I1394" s="255" t="s">
        <v>456</v>
      </c>
      <c r="J1394" s="254"/>
    </row>
    <row r="1395" spans="1:10">
      <c r="A1395" s="254">
        <v>4047</v>
      </c>
      <c r="B1395" s="254" t="s">
        <v>5507</v>
      </c>
      <c r="C1395" s="254">
        <v>4047</v>
      </c>
      <c r="D1395" s="254" t="s">
        <v>5940</v>
      </c>
      <c r="E1395" s="256">
        <v>41338</v>
      </c>
      <c r="F1395" s="257">
        <f t="shared" si="57"/>
        <v>41369</v>
      </c>
      <c r="G1395" s="258">
        <v>6007.12</v>
      </c>
      <c r="H1395" s="254">
        <f t="shared" si="60"/>
        <v>1065</v>
      </c>
      <c r="I1395" s="255" t="s">
        <v>456</v>
      </c>
      <c r="J1395" s="254"/>
    </row>
    <row r="1396" spans="1:10">
      <c r="A1396" s="254">
        <v>4307</v>
      </c>
      <c r="B1396" s="254" t="s">
        <v>7184</v>
      </c>
      <c r="C1396" s="254">
        <v>4307</v>
      </c>
      <c r="D1396" s="254" t="s">
        <v>15773</v>
      </c>
      <c r="E1396" s="256">
        <v>41339</v>
      </c>
      <c r="F1396" s="257">
        <f t="shared" si="57"/>
        <v>41370</v>
      </c>
      <c r="G1396" s="258">
        <v>6007.12</v>
      </c>
      <c r="H1396" s="254">
        <f t="shared" si="60"/>
        <v>1066</v>
      </c>
      <c r="I1396" s="255" t="s">
        <v>456</v>
      </c>
      <c r="J1396" s="254"/>
    </row>
    <row r="1397" spans="1:10">
      <c r="A1397" s="254">
        <v>5217</v>
      </c>
      <c r="B1397" s="254" t="s">
        <v>13496</v>
      </c>
      <c r="C1397" s="254">
        <v>5217</v>
      </c>
      <c r="D1397" s="254" t="s">
        <v>15356</v>
      </c>
      <c r="E1397" s="256">
        <v>41351</v>
      </c>
      <c r="F1397" s="257">
        <f t="shared" si="57"/>
        <v>41382</v>
      </c>
      <c r="G1397" s="258">
        <v>6007.12</v>
      </c>
      <c r="H1397" s="254">
        <f t="shared" si="60"/>
        <v>1067</v>
      </c>
      <c r="I1397" s="255" t="s">
        <v>14234</v>
      </c>
      <c r="J1397" s="254"/>
    </row>
    <row r="1398" spans="1:10">
      <c r="A1398" s="254">
        <v>5166</v>
      </c>
      <c r="B1398" s="254" t="s">
        <v>8119</v>
      </c>
      <c r="C1398" s="254">
        <v>5166</v>
      </c>
      <c r="D1398" s="254" t="s">
        <v>16011</v>
      </c>
      <c r="E1398" s="256">
        <v>41360</v>
      </c>
      <c r="F1398" s="257">
        <f t="shared" si="57"/>
        <v>41391</v>
      </c>
      <c r="G1398" s="258">
        <v>6007.12</v>
      </c>
      <c r="H1398" s="254">
        <f t="shared" si="60"/>
        <v>1068</v>
      </c>
      <c r="I1398" s="255" t="s">
        <v>456</v>
      </c>
      <c r="J1398" s="254"/>
    </row>
    <row r="1399" spans="1:10">
      <c r="A1399" s="254">
        <v>5027</v>
      </c>
      <c r="B1399" s="254" t="s">
        <v>1689</v>
      </c>
      <c r="C1399" s="254">
        <v>5027</v>
      </c>
      <c r="D1399" s="254" t="s">
        <v>16005</v>
      </c>
      <c r="E1399" s="256">
        <v>41359</v>
      </c>
      <c r="F1399" s="257">
        <f t="shared" si="57"/>
        <v>41390</v>
      </c>
      <c r="G1399" s="258">
        <v>6007.12</v>
      </c>
      <c r="H1399" s="254">
        <f t="shared" si="60"/>
        <v>1069</v>
      </c>
      <c r="I1399" s="255" t="s">
        <v>456</v>
      </c>
      <c r="J1399" s="254"/>
    </row>
    <row r="1400" spans="1:10">
      <c r="A1400" s="254">
        <v>5238</v>
      </c>
      <c r="B1400" s="254" t="s">
        <v>3169</v>
      </c>
      <c r="C1400" s="254">
        <v>5238</v>
      </c>
      <c r="D1400" s="254" t="s">
        <v>15937</v>
      </c>
      <c r="E1400" s="256">
        <v>41348</v>
      </c>
      <c r="F1400" s="257">
        <f t="shared" si="57"/>
        <v>41379</v>
      </c>
      <c r="G1400" s="258">
        <v>6007.12</v>
      </c>
      <c r="H1400" s="254">
        <f t="shared" si="60"/>
        <v>1070</v>
      </c>
      <c r="I1400" s="255" t="s">
        <v>14234</v>
      </c>
      <c r="J1400" s="254"/>
    </row>
    <row r="1401" spans="1:10">
      <c r="A1401" s="254">
        <v>5237</v>
      </c>
      <c r="B1401" s="254" t="s">
        <v>3169</v>
      </c>
      <c r="C1401" s="254">
        <v>5237</v>
      </c>
      <c r="D1401" s="254" t="s">
        <v>15939</v>
      </c>
      <c r="E1401" s="256">
        <v>41348</v>
      </c>
      <c r="F1401" s="257">
        <f t="shared" si="57"/>
        <v>41379</v>
      </c>
      <c r="G1401" s="258">
        <v>6007.12</v>
      </c>
      <c r="H1401" s="254">
        <f>H1400</f>
        <v>1070</v>
      </c>
      <c r="I1401" s="255" t="s">
        <v>14234</v>
      </c>
      <c r="J1401" s="254"/>
    </row>
    <row r="1402" spans="1:10">
      <c r="A1402" s="254">
        <v>5236</v>
      </c>
      <c r="B1402" s="254" t="s">
        <v>3169</v>
      </c>
      <c r="C1402" s="254">
        <v>5236</v>
      </c>
      <c r="D1402" s="254" t="s">
        <v>15943</v>
      </c>
      <c r="E1402" s="256">
        <v>41348</v>
      </c>
      <c r="F1402" s="257">
        <f t="shared" si="57"/>
        <v>41379</v>
      </c>
      <c r="G1402" s="258">
        <v>6007.12</v>
      </c>
      <c r="H1402" s="254">
        <f>H1401</f>
        <v>1070</v>
      </c>
      <c r="I1402" s="255" t="s">
        <v>14234</v>
      </c>
      <c r="J1402" s="254"/>
    </row>
    <row r="1403" spans="1:10">
      <c r="A1403" s="254">
        <v>5235</v>
      </c>
      <c r="B1403" s="254" t="s">
        <v>3169</v>
      </c>
      <c r="C1403" s="254">
        <v>5235</v>
      </c>
      <c r="D1403" s="254" t="s">
        <v>15946</v>
      </c>
      <c r="E1403" s="256">
        <v>41351</v>
      </c>
      <c r="F1403" s="257">
        <f t="shared" si="57"/>
        <v>41382</v>
      </c>
      <c r="G1403" s="258">
        <v>6007.12</v>
      </c>
      <c r="H1403" s="254">
        <f>H1402</f>
        <v>1070</v>
      </c>
      <c r="I1403" s="255" t="s">
        <v>14234</v>
      </c>
      <c r="J1403" s="254"/>
    </row>
    <row r="1404" spans="1:10">
      <c r="A1404" s="254">
        <v>5234</v>
      </c>
      <c r="B1404" s="254" t="s">
        <v>3169</v>
      </c>
      <c r="C1404" s="254">
        <v>5234</v>
      </c>
      <c r="D1404" s="254" t="s">
        <v>15951</v>
      </c>
      <c r="E1404" s="256">
        <v>41348</v>
      </c>
      <c r="F1404" s="257">
        <f t="shared" si="57"/>
        <v>41379</v>
      </c>
      <c r="G1404" s="258">
        <v>6007.12</v>
      </c>
      <c r="H1404" s="254">
        <f>H1403</f>
        <v>1070</v>
      </c>
      <c r="I1404" s="255" t="s">
        <v>14234</v>
      </c>
      <c r="J1404" s="254"/>
    </row>
    <row r="1405" spans="1:10">
      <c r="A1405" s="254">
        <v>5474</v>
      </c>
      <c r="B1405" s="254" t="s">
        <v>4826</v>
      </c>
      <c r="C1405" s="254">
        <v>5474</v>
      </c>
      <c r="D1405" s="254" t="s">
        <v>15536</v>
      </c>
      <c r="E1405" s="256">
        <v>41339</v>
      </c>
      <c r="F1405" s="257">
        <f t="shared" si="57"/>
        <v>41370</v>
      </c>
      <c r="G1405" s="258">
        <v>6007.12</v>
      </c>
      <c r="H1405" s="254">
        <f>H1404+1</f>
        <v>1071</v>
      </c>
      <c r="I1405" s="255" t="s">
        <v>623</v>
      </c>
      <c r="J1405" s="254"/>
    </row>
    <row r="1406" spans="1:10">
      <c r="A1406" s="254">
        <v>5253</v>
      </c>
      <c r="B1406" s="254" t="s">
        <v>13225</v>
      </c>
      <c r="C1406" s="254">
        <v>5253</v>
      </c>
      <c r="D1406" s="254" t="s">
        <v>15713</v>
      </c>
      <c r="E1406" s="256">
        <v>41337</v>
      </c>
      <c r="F1406" s="257">
        <f t="shared" si="57"/>
        <v>41368</v>
      </c>
      <c r="G1406" s="258">
        <v>6007.12</v>
      </c>
      <c r="H1406" s="254">
        <f>H1405+1</f>
        <v>1072</v>
      </c>
      <c r="I1406" s="255" t="s">
        <v>14234</v>
      </c>
      <c r="J1406" s="254"/>
    </row>
    <row r="1407" spans="1:10">
      <c r="A1407" s="254">
        <v>5252</v>
      </c>
      <c r="B1407" s="254" t="s">
        <v>13225</v>
      </c>
      <c r="C1407" s="254">
        <v>5252</v>
      </c>
      <c r="D1407" s="254" t="s">
        <v>15715</v>
      </c>
      <c r="E1407" s="256">
        <v>41337</v>
      </c>
      <c r="F1407" s="257">
        <f t="shared" si="57"/>
        <v>41368</v>
      </c>
      <c r="G1407" s="258">
        <v>6007.12</v>
      </c>
      <c r="H1407" s="254">
        <f>H1406</f>
        <v>1072</v>
      </c>
      <c r="I1407" s="255" t="s">
        <v>14234</v>
      </c>
      <c r="J1407" s="254"/>
    </row>
    <row r="1408" spans="1:10">
      <c r="A1408" s="254">
        <v>5251</v>
      </c>
      <c r="B1408" s="254" t="s">
        <v>13225</v>
      </c>
      <c r="C1408" s="254">
        <v>5251</v>
      </c>
      <c r="D1408" s="254" t="s">
        <v>15718</v>
      </c>
      <c r="E1408" s="256">
        <v>41337</v>
      </c>
      <c r="F1408" s="257">
        <f t="shared" si="57"/>
        <v>41368</v>
      </c>
      <c r="G1408" s="258">
        <v>6007.12</v>
      </c>
      <c r="H1408" s="254">
        <f>H1407</f>
        <v>1072</v>
      </c>
      <c r="I1408" s="255" t="s">
        <v>14234</v>
      </c>
      <c r="J1408" s="254"/>
    </row>
    <row r="1409" spans="1:10">
      <c r="A1409" s="254">
        <v>5248</v>
      </c>
      <c r="B1409" s="254" t="s">
        <v>13225</v>
      </c>
      <c r="C1409" s="254">
        <v>5248</v>
      </c>
      <c r="D1409" s="254" t="s">
        <v>15722</v>
      </c>
      <c r="E1409" s="256">
        <v>41334</v>
      </c>
      <c r="F1409" s="257">
        <f t="shared" si="57"/>
        <v>41365</v>
      </c>
      <c r="G1409" s="258">
        <v>6007.12</v>
      </c>
      <c r="H1409" s="254">
        <f>H1408</f>
        <v>1072</v>
      </c>
      <c r="I1409" s="255" t="s">
        <v>14234</v>
      </c>
      <c r="J1409" s="254"/>
    </row>
    <row r="1410" spans="1:10">
      <c r="A1410" s="254">
        <v>5254</v>
      </c>
      <c r="B1410" s="254" t="s">
        <v>13225</v>
      </c>
      <c r="C1410" s="254">
        <v>5254</v>
      </c>
      <c r="D1410" s="254" t="s">
        <v>15725</v>
      </c>
      <c r="E1410" s="256">
        <v>41338</v>
      </c>
      <c r="F1410" s="257">
        <f t="shared" si="57"/>
        <v>41369</v>
      </c>
      <c r="G1410" s="258">
        <v>6007.12</v>
      </c>
      <c r="H1410" s="254">
        <f>H1409</f>
        <v>1072</v>
      </c>
      <c r="I1410" s="255" t="s">
        <v>14234</v>
      </c>
      <c r="J1410" s="254"/>
    </row>
    <row r="1411" spans="1:10">
      <c r="A1411" s="254">
        <v>4465</v>
      </c>
      <c r="B1411" s="254" t="s">
        <v>2687</v>
      </c>
      <c r="C1411" s="254">
        <v>4465</v>
      </c>
      <c r="D1411" s="254" t="s">
        <v>15776</v>
      </c>
      <c r="E1411" s="256">
        <v>41339</v>
      </c>
      <c r="F1411" s="257">
        <f t="shared" si="57"/>
        <v>41370</v>
      </c>
      <c r="G1411" s="258">
        <v>6007.12</v>
      </c>
      <c r="H1411" s="254">
        <f>H1410+1</f>
        <v>1073</v>
      </c>
      <c r="I1411" s="255" t="s">
        <v>456</v>
      </c>
      <c r="J1411" s="254"/>
    </row>
    <row r="1412" spans="1:10">
      <c r="A1412" s="254">
        <v>4466</v>
      </c>
      <c r="B1412" s="254" t="s">
        <v>2687</v>
      </c>
      <c r="C1412" s="254">
        <v>4466</v>
      </c>
      <c r="D1412" s="254" t="s">
        <v>15779</v>
      </c>
      <c r="E1412" s="256">
        <v>41339</v>
      </c>
      <c r="F1412" s="257">
        <f t="shared" ref="F1412:F1475" si="61">E1412+31</f>
        <v>41370</v>
      </c>
      <c r="G1412" s="258">
        <v>6007.12</v>
      </c>
      <c r="H1412" s="254">
        <f>H1411</f>
        <v>1073</v>
      </c>
      <c r="I1412" s="255" t="s">
        <v>456</v>
      </c>
      <c r="J1412" s="254"/>
    </row>
    <row r="1413" spans="1:10">
      <c r="A1413" s="254">
        <v>5255</v>
      </c>
      <c r="B1413" s="254" t="s">
        <v>13214</v>
      </c>
      <c r="C1413" s="254">
        <v>5255</v>
      </c>
      <c r="D1413" s="254" t="s">
        <v>16026</v>
      </c>
      <c r="E1413" s="256">
        <v>41353</v>
      </c>
      <c r="F1413" s="257">
        <f t="shared" si="61"/>
        <v>41384</v>
      </c>
      <c r="G1413" s="258">
        <v>6007.12</v>
      </c>
      <c r="H1413" s="254">
        <f>H1412+1</f>
        <v>1074</v>
      </c>
      <c r="I1413" s="255" t="s">
        <v>456</v>
      </c>
      <c r="J1413" s="254"/>
    </row>
    <row r="1414" spans="1:10">
      <c r="A1414" s="254">
        <v>5259</v>
      </c>
      <c r="B1414" s="254" t="s">
        <v>3360</v>
      </c>
      <c r="C1414" s="254">
        <v>5259</v>
      </c>
      <c r="D1414" s="254" t="s">
        <v>15794</v>
      </c>
      <c r="E1414" s="256">
        <v>41339</v>
      </c>
      <c r="F1414" s="257">
        <f t="shared" si="61"/>
        <v>41370</v>
      </c>
      <c r="G1414" s="258">
        <v>6007.12</v>
      </c>
      <c r="H1414" s="254">
        <f>H1413+1</f>
        <v>1075</v>
      </c>
      <c r="I1414" s="255" t="s">
        <v>14234</v>
      </c>
      <c r="J1414" s="254"/>
    </row>
    <row r="1415" spans="1:10">
      <c r="A1415" s="254">
        <v>5258</v>
      </c>
      <c r="B1415" s="254" t="s">
        <v>3360</v>
      </c>
      <c r="C1415" s="254">
        <v>5258</v>
      </c>
      <c r="D1415" s="254" t="s">
        <v>15798</v>
      </c>
      <c r="E1415" s="256">
        <v>41338</v>
      </c>
      <c r="F1415" s="257">
        <f t="shared" si="61"/>
        <v>41369</v>
      </c>
      <c r="G1415" s="258">
        <v>6007.12</v>
      </c>
      <c r="H1415" s="254">
        <f>H1414</f>
        <v>1075</v>
      </c>
      <c r="I1415" s="255" t="s">
        <v>14234</v>
      </c>
      <c r="J1415" s="254"/>
    </row>
    <row r="1416" spans="1:10">
      <c r="A1416" s="254">
        <v>4632</v>
      </c>
      <c r="B1416" s="254" t="s">
        <v>8785</v>
      </c>
      <c r="C1416" s="254">
        <v>4632</v>
      </c>
      <c r="D1416" s="254" t="s">
        <v>15782</v>
      </c>
      <c r="E1416" s="256">
        <v>41338</v>
      </c>
      <c r="F1416" s="257">
        <f t="shared" si="61"/>
        <v>41369</v>
      </c>
      <c r="G1416" s="258">
        <v>6007.12</v>
      </c>
      <c r="H1416" s="254">
        <f>H1415+1</f>
        <v>1076</v>
      </c>
      <c r="I1416" s="255" t="s">
        <v>456</v>
      </c>
      <c r="J1416" s="254"/>
    </row>
    <row r="1417" spans="1:10">
      <c r="A1417" s="254">
        <v>5315</v>
      </c>
      <c r="B1417" s="254" t="s">
        <v>8782</v>
      </c>
      <c r="C1417" s="254">
        <v>5315</v>
      </c>
      <c r="D1417" s="254" t="s">
        <v>16076</v>
      </c>
      <c r="E1417" s="256">
        <v>41360</v>
      </c>
      <c r="F1417" s="257">
        <f t="shared" si="61"/>
        <v>41391</v>
      </c>
      <c r="G1417" s="258">
        <v>6007.12</v>
      </c>
      <c r="H1417" s="254">
        <f>H1416+1</f>
        <v>1077</v>
      </c>
      <c r="I1417" s="255" t="s">
        <v>456</v>
      </c>
      <c r="J1417" s="254"/>
    </row>
    <row r="1418" spans="1:10">
      <c r="A1418" s="254">
        <v>5086</v>
      </c>
      <c r="B1418" s="254" t="s">
        <v>12589</v>
      </c>
      <c r="C1418" s="254">
        <v>5086</v>
      </c>
      <c r="D1418" s="254" t="s">
        <v>15920</v>
      </c>
      <c r="E1418" s="256">
        <v>41352</v>
      </c>
      <c r="F1418" s="257">
        <f t="shared" si="61"/>
        <v>41383</v>
      </c>
      <c r="G1418" s="258">
        <v>6007.12</v>
      </c>
      <c r="H1418" s="254">
        <f>H1417+1</f>
        <v>1078</v>
      </c>
      <c r="I1418" s="255" t="s">
        <v>14234</v>
      </c>
      <c r="J1418" s="254"/>
    </row>
    <row r="1419" spans="1:10">
      <c r="A1419" s="254">
        <v>5084</v>
      </c>
      <c r="B1419" s="254" t="s">
        <v>12589</v>
      </c>
      <c r="C1419" s="254">
        <v>5084</v>
      </c>
      <c r="D1419" s="254" t="s">
        <v>16013</v>
      </c>
      <c r="E1419" s="256">
        <v>41352</v>
      </c>
      <c r="F1419" s="257">
        <f t="shared" si="61"/>
        <v>41383</v>
      </c>
      <c r="G1419" s="258">
        <v>6007.12</v>
      </c>
      <c r="H1419" s="254">
        <f>H1418</f>
        <v>1078</v>
      </c>
      <c r="I1419" s="255" t="s">
        <v>14234</v>
      </c>
      <c r="J1419" s="254"/>
    </row>
    <row r="1420" spans="1:10">
      <c r="A1420" s="254">
        <v>5081</v>
      </c>
      <c r="B1420" s="254" t="s">
        <v>12589</v>
      </c>
      <c r="C1420" s="254">
        <v>5081</v>
      </c>
      <c r="D1420" s="254" t="s">
        <v>15927</v>
      </c>
      <c r="E1420" s="256">
        <v>41351</v>
      </c>
      <c r="F1420" s="257">
        <f t="shared" si="61"/>
        <v>41382</v>
      </c>
      <c r="G1420" s="258">
        <v>6007.12</v>
      </c>
      <c r="H1420" s="254">
        <f>H1419</f>
        <v>1078</v>
      </c>
      <c r="I1420" s="255" t="s">
        <v>14234</v>
      </c>
      <c r="J1420" s="254"/>
    </row>
    <row r="1421" spans="1:10">
      <c r="A1421" s="254">
        <v>5080</v>
      </c>
      <c r="B1421" s="254" t="s">
        <v>12589</v>
      </c>
      <c r="C1421" s="254">
        <v>5080</v>
      </c>
      <c r="D1421" s="254" t="s">
        <v>15931</v>
      </c>
      <c r="E1421" s="256">
        <v>41354</v>
      </c>
      <c r="F1421" s="257">
        <f t="shared" si="61"/>
        <v>41385</v>
      </c>
      <c r="G1421" s="258">
        <v>6007.12</v>
      </c>
      <c r="H1421" s="254">
        <f>H1420</f>
        <v>1078</v>
      </c>
      <c r="I1421" s="255" t="s">
        <v>14234</v>
      </c>
      <c r="J1421" s="254"/>
    </row>
    <row r="1422" spans="1:10">
      <c r="A1422" s="254">
        <v>5077</v>
      </c>
      <c r="B1422" s="254" t="s">
        <v>12589</v>
      </c>
      <c r="C1422" s="254">
        <v>5077</v>
      </c>
      <c r="D1422" s="254" t="s">
        <v>15933</v>
      </c>
      <c r="E1422" s="256">
        <v>41348</v>
      </c>
      <c r="F1422" s="257">
        <f t="shared" si="61"/>
        <v>41379</v>
      </c>
      <c r="G1422" s="258">
        <v>6007.12</v>
      </c>
      <c r="H1422" s="254">
        <f>H1421</f>
        <v>1078</v>
      </c>
      <c r="I1422" s="255" t="s">
        <v>14234</v>
      </c>
      <c r="J1422" s="254"/>
    </row>
    <row r="1423" spans="1:10">
      <c r="A1423" s="254">
        <v>5314</v>
      </c>
      <c r="B1423" s="254" t="s">
        <v>8874</v>
      </c>
      <c r="C1423" s="254">
        <v>5314</v>
      </c>
      <c r="D1423" s="254" t="s">
        <v>16073</v>
      </c>
      <c r="E1423" s="256">
        <v>41360</v>
      </c>
      <c r="F1423" s="257">
        <f t="shared" si="61"/>
        <v>41391</v>
      </c>
      <c r="G1423" s="258">
        <v>6007.12</v>
      </c>
      <c r="H1423" s="254">
        <f>H1422+1</f>
        <v>1079</v>
      </c>
      <c r="I1423" s="255" t="s">
        <v>456</v>
      </c>
      <c r="J1423" s="254"/>
    </row>
    <row r="1424" spans="1:10">
      <c r="A1424" s="254">
        <v>5261</v>
      </c>
      <c r="B1424" s="254" t="s">
        <v>4798</v>
      </c>
      <c r="C1424" s="254">
        <v>5261</v>
      </c>
      <c r="D1424" s="254" t="s">
        <v>15705</v>
      </c>
      <c r="E1424" s="256">
        <v>41339</v>
      </c>
      <c r="F1424" s="257">
        <f t="shared" si="61"/>
        <v>41370</v>
      </c>
      <c r="G1424" s="258">
        <v>6007.12</v>
      </c>
      <c r="H1424" s="254">
        <f>H1423+1</f>
        <v>1080</v>
      </c>
      <c r="I1424" s="255" t="s">
        <v>456</v>
      </c>
      <c r="J1424" s="254"/>
    </row>
    <row r="1425" spans="1:10">
      <c r="A1425" s="254">
        <v>5260</v>
      </c>
      <c r="B1425" s="254" t="s">
        <v>4798</v>
      </c>
      <c r="C1425" s="254">
        <v>5260</v>
      </c>
      <c r="D1425" s="254" t="s">
        <v>15707</v>
      </c>
      <c r="E1425" s="256">
        <v>41334</v>
      </c>
      <c r="F1425" s="257">
        <f t="shared" si="61"/>
        <v>41365</v>
      </c>
      <c r="G1425" s="258">
        <v>6007.12</v>
      </c>
      <c r="H1425" s="254">
        <f>H1424</f>
        <v>1080</v>
      </c>
      <c r="I1425" s="255" t="s">
        <v>456</v>
      </c>
      <c r="J1425" s="254"/>
    </row>
    <row r="1426" spans="1:10">
      <c r="A1426" s="254">
        <v>5096</v>
      </c>
      <c r="B1426" s="254" t="s">
        <v>12563</v>
      </c>
      <c r="C1426" s="254">
        <v>5096</v>
      </c>
      <c r="D1426" s="254" t="s">
        <v>15529</v>
      </c>
      <c r="E1426" s="256">
        <v>41334</v>
      </c>
      <c r="F1426" s="257">
        <f t="shared" si="61"/>
        <v>41365</v>
      </c>
      <c r="G1426" s="258">
        <v>6007.12</v>
      </c>
      <c r="H1426" s="254">
        <f>H1425+1</f>
        <v>1081</v>
      </c>
      <c r="I1426" s="255" t="s">
        <v>14234</v>
      </c>
      <c r="J1426" s="254"/>
    </row>
    <row r="1427" spans="1:10">
      <c r="A1427" s="254">
        <v>5262</v>
      </c>
      <c r="B1427" s="254" t="s">
        <v>13184</v>
      </c>
      <c r="C1427" s="254">
        <v>5262</v>
      </c>
      <c r="D1427" s="254" t="s">
        <v>16079</v>
      </c>
      <c r="E1427" s="256">
        <v>41359</v>
      </c>
      <c r="F1427" s="257">
        <f t="shared" si="61"/>
        <v>41390</v>
      </c>
      <c r="G1427" s="258">
        <v>6007.12</v>
      </c>
      <c r="H1427" s="254">
        <f>H1426+1</f>
        <v>1082</v>
      </c>
      <c r="I1427" s="255" t="s">
        <v>456</v>
      </c>
      <c r="J1427" s="254"/>
    </row>
    <row r="1428" spans="1:10">
      <c r="A1428" s="254">
        <v>5265</v>
      </c>
      <c r="B1428" s="254" t="s">
        <v>13184</v>
      </c>
      <c r="C1428" s="254">
        <v>5265</v>
      </c>
      <c r="D1428" s="254" t="s">
        <v>16024</v>
      </c>
      <c r="E1428" s="256">
        <v>41360</v>
      </c>
      <c r="F1428" s="257">
        <f t="shared" si="61"/>
        <v>41391</v>
      </c>
      <c r="G1428" s="258">
        <v>6007.12</v>
      </c>
      <c r="H1428" s="254">
        <f>H1427</f>
        <v>1082</v>
      </c>
      <c r="I1428" s="255" t="s">
        <v>456</v>
      </c>
      <c r="J1428" s="254"/>
    </row>
    <row r="1429" spans="1:10">
      <c r="A1429" s="254">
        <v>5276</v>
      </c>
      <c r="B1429" s="254" t="s">
        <v>169</v>
      </c>
      <c r="C1429" s="254">
        <v>5276</v>
      </c>
      <c r="D1429" s="254" t="s">
        <v>15690</v>
      </c>
      <c r="E1429" s="256">
        <v>41337</v>
      </c>
      <c r="F1429" s="257">
        <f t="shared" si="61"/>
        <v>41368</v>
      </c>
      <c r="G1429" s="258">
        <v>6007.12</v>
      </c>
      <c r="H1429" s="254">
        <f>H1428+1</f>
        <v>1083</v>
      </c>
      <c r="I1429" s="255" t="s">
        <v>14234</v>
      </c>
      <c r="J1429" s="254"/>
    </row>
    <row r="1430" spans="1:10">
      <c r="A1430" s="254">
        <v>5275</v>
      </c>
      <c r="B1430" s="254" t="s">
        <v>169</v>
      </c>
      <c r="C1430" s="254">
        <v>5275</v>
      </c>
      <c r="D1430" s="254" t="s">
        <v>15693</v>
      </c>
      <c r="E1430" s="256">
        <v>41334</v>
      </c>
      <c r="F1430" s="257">
        <f t="shared" si="61"/>
        <v>41365</v>
      </c>
      <c r="G1430" s="258">
        <v>6007.12</v>
      </c>
      <c r="H1430" s="254">
        <f t="shared" ref="H1430:H1435" si="62">H1429</f>
        <v>1083</v>
      </c>
      <c r="I1430" s="255" t="s">
        <v>14234</v>
      </c>
      <c r="J1430" s="254"/>
    </row>
    <row r="1431" spans="1:10">
      <c r="A1431" s="254">
        <v>5272</v>
      </c>
      <c r="B1431" s="254" t="s">
        <v>169</v>
      </c>
      <c r="C1431" s="254">
        <v>5272</v>
      </c>
      <c r="D1431" s="254" t="s">
        <v>15613</v>
      </c>
      <c r="E1431" s="256">
        <v>41334</v>
      </c>
      <c r="F1431" s="257">
        <f t="shared" si="61"/>
        <v>41365</v>
      </c>
      <c r="G1431" s="258">
        <v>6007.12</v>
      </c>
      <c r="H1431" s="254">
        <f t="shared" si="62"/>
        <v>1083</v>
      </c>
      <c r="I1431" s="255" t="s">
        <v>14234</v>
      </c>
      <c r="J1431" s="254"/>
    </row>
    <row r="1432" spans="1:10">
      <c r="A1432" s="254">
        <v>5269</v>
      </c>
      <c r="B1432" s="254" t="s">
        <v>169</v>
      </c>
      <c r="C1432" s="254">
        <v>5269</v>
      </c>
      <c r="D1432" s="254" t="s">
        <v>15621</v>
      </c>
      <c r="E1432" s="256">
        <v>41334</v>
      </c>
      <c r="F1432" s="257">
        <f t="shared" si="61"/>
        <v>41365</v>
      </c>
      <c r="G1432" s="258">
        <v>6007.12</v>
      </c>
      <c r="H1432" s="254">
        <f t="shared" si="62"/>
        <v>1083</v>
      </c>
      <c r="I1432" s="255" t="s">
        <v>14234</v>
      </c>
      <c r="J1432" s="254"/>
    </row>
    <row r="1433" spans="1:10">
      <c r="A1433" s="254">
        <v>5267</v>
      </c>
      <c r="B1433" s="254" t="s">
        <v>169</v>
      </c>
      <c r="C1433" s="254">
        <v>5267</v>
      </c>
      <c r="D1433" s="254" t="s">
        <v>15696</v>
      </c>
      <c r="E1433" s="256">
        <v>41337</v>
      </c>
      <c r="F1433" s="257">
        <f t="shared" si="61"/>
        <v>41368</v>
      </c>
      <c r="G1433" s="258">
        <v>6007.12</v>
      </c>
      <c r="H1433" s="254">
        <f t="shared" si="62"/>
        <v>1083</v>
      </c>
      <c r="I1433" s="255" t="s">
        <v>14234</v>
      </c>
      <c r="J1433" s="254"/>
    </row>
    <row r="1434" spans="1:10">
      <c r="A1434" s="254">
        <v>5270</v>
      </c>
      <c r="B1434" s="254" t="s">
        <v>169</v>
      </c>
      <c r="C1434" s="254">
        <v>5270</v>
      </c>
      <c r="D1434" s="254" t="s">
        <v>15699</v>
      </c>
      <c r="E1434" s="256">
        <v>41337</v>
      </c>
      <c r="F1434" s="257">
        <f t="shared" si="61"/>
        <v>41368</v>
      </c>
      <c r="G1434" s="258">
        <v>6007.12</v>
      </c>
      <c r="H1434" s="254">
        <f t="shared" si="62"/>
        <v>1083</v>
      </c>
      <c r="I1434" s="255" t="s">
        <v>14234</v>
      </c>
      <c r="J1434" s="254"/>
    </row>
    <row r="1435" spans="1:10">
      <c r="A1435" s="254">
        <v>5266</v>
      </c>
      <c r="B1435" s="254" t="s">
        <v>169</v>
      </c>
      <c r="C1435" s="254">
        <v>5266</v>
      </c>
      <c r="D1435" s="254" t="s">
        <v>15702</v>
      </c>
      <c r="E1435" s="256">
        <v>41338</v>
      </c>
      <c r="F1435" s="257">
        <f t="shared" si="61"/>
        <v>41369</v>
      </c>
      <c r="G1435" s="258">
        <v>6007.12</v>
      </c>
      <c r="H1435" s="254">
        <f t="shared" si="62"/>
        <v>1083</v>
      </c>
      <c r="I1435" s="255" t="s">
        <v>14234</v>
      </c>
      <c r="J1435" s="254"/>
    </row>
    <row r="1436" spans="1:10">
      <c r="A1436" s="254">
        <v>5102</v>
      </c>
      <c r="B1436" s="254" t="s">
        <v>12474</v>
      </c>
      <c r="C1436" s="254">
        <v>5102</v>
      </c>
      <c r="D1436" s="254" t="s">
        <v>14835</v>
      </c>
      <c r="E1436" s="256">
        <v>41341</v>
      </c>
      <c r="F1436" s="257">
        <f t="shared" si="61"/>
        <v>41372</v>
      </c>
      <c r="G1436" s="258">
        <v>6007.12</v>
      </c>
      <c r="H1436" s="254">
        <f>H1435+1</f>
        <v>1084</v>
      </c>
      <c r="I1436" s="255" t="s">
        <v>14234</v>
      </c>
      <c r="J1436" s="254"/>
    </row>
    <row r="1437" spans="1:10">
      <c r="A1437" s="254">
        <v>5278</v>
      </c>
      <c r="B1437" s="254" t="s">
        <v>1714</v>
      </c>
      <c r="C1437" s="254">
        <v>5278</v>
      </c>
      <c r="D1437" s="254" t="s">
        <v>16017</v>
      </c>
      <c r="E1437" s="256">
        <v>41353</v>
      </c>
      <c r="F1437" s="257">
        <f t="shared" si="61"/>
        <v>41384</v>
      </c>
      <c r="G1437" s="258">
        <v>6007.12</v>
      </c>
      <c r="H1437" s="254">
        <f>H1436+1</f>
        <v>1085</v>
      </c>
      <c r="I1437" s="255" t="s">
        <v>456</v>
      </c>
      <c r="J1437" s="254"/>
    </row>
    <row r="1438" spans="1:10">
      <c r="A1438" s="254">
        <v>5277</v>
      </c>
      <c r="B1438" s="254" t="s">
        <v>1714</v>
      </c>
      <c r="C1438" s="254">
        <v>5277</v>
      </c>
      <c r="D1438" s="254" t="s">
        <v>16020</v>
      </c>
      <c r="E1438" s="256">
        <v>41354</v>
      </c>
      <c r="F1438" s="257">
        <f t="shared" si="61"/>
        <v>41385</v>
      </c>
      <c r="G1438" s="258">
        <v>6007.12</v>
      </c>
      <c r="H1438" s="254">
        <f>H1437</f>
        <v>1085</v>
      </c>
      <c r="I1438" s="255" t="s">
        <v>456</v>
      </c>
      <c r="J1438" s="254"/>
    </row>
    <row r="1439" spans="1:10">
      <c r="A1439" s="254">
        <v>4649</v>
      </c>
      <c r="B1439" s="254" t="s">
        <v>8869</v>
      </c>
      <c r="C1439" s="254">
        <v>4649</v>
      </c>
      <c r="D1439" s="254" t="s">
        <v>15998</v>
      </c>
      <c r="E1439" s="256">
        <v>41360</v>
      </c>
      <c r="F1439" s="257">
        <f t="shared" si="61"/>
        <v>41391</v>
      </c>
      <c r="G1439" s="258">
        <v>6007.12</v>
      </c>
      <c r="H1439" s="254">
        <f>H1438+1</f>
        <v>1086</v>
      </c>
      <c r="I1439" s="255" t="s">
        <v>456</v>
      </c>
      <c r="J1439" s="254"/>
    </row>
    <row r="1440" spans="1:10">
      <c r="A1440" s="254">
        <v>3481</v>
      </c>
      <c r="B1440" s="254" t="s">
        <v>120</v>
      </c>
      <c r="C1440" s="254">
        <v>3481</v>
      </c>
      <c r="D1440" s="254" t="s">
        <v>15558</v>
      </c>
      <c r="E1440" s="256">
        <v>41334</v>
      </c>
      <c r="F1440" s="257">
        <f t="shared" si="61"/>
        <v>41365</v>
      </c>
      <c r="G1440" s="258">
        <v>6007.12</v>
      </c>
      <c r="H1440" s="254">
        <f>H1439+1</f>
        <v>1087</v>
      </c>
      <c r="I1440" s="255" t="s">
        <v>456</v>
      </c>
      <c r="J1440" s="254"/>
    </row>
    <row r="1441" spans="1:6">
      <c r="A1441" s="31">
        <v>2620</v>
      </c>
      <c r="B1441" s="40" t="s">
        <v>184</v>
      </c>
      <c r="C1441" s="31">
        <v>2620</v>
      </c>
      <c r="D1441" t="s">
        <v>16491</v>
      </c>
      <c r="E1441" s="55">
        <v>41376</v>
      </c>
      <c r="F1441" s="257">
        <f t="shared" si="61"/>
        <v>41407</v>
      </c>
    </row>
    <row r="1442" spans="1:6">
      <c r="A1442" s="31">
        <v>3483</v>
      </c>
      <c r="B1442" s="40" t="s">
        <v>120</v>
      </c>
      <c r="C1442" s="31">
        <v>3483</v>
      </c>
      <c r="D1442" t="s">
        <v>15674</v>
      </c>
      <c r="E1442" s="55">
        <v>41373</v>
      </c>
      <c r="F1442" s="257">
        <f t="shared" si="61"/>
        <v>41404</v>
      </c>
    </row>
    <row r="1443" spans="1:6">
      <c r="A1443" s="31">
        <v>3601</v>
      </c>
      <c r="B1443" s="11" t="s">
        <v>3329</v>
      </c>
      <c r="C1443" s="31">
        <v>3601</v>
      </c>
      <c r="D1443" t="s">
        <v>16143</v>
      </c>
      <c r="E1443" s="14">
        <v>41367</v>
      </c>
      <c r="F1443" s="257">
        <f t="shared" si="61"/>
        <v>41398</v>
      </c>
    </row>
    <row r="1444" spans="1:6">
      <c r="A1444" s="31">
        <v>3602</v>
      </c>
      <c r="B1444" s="11" t="s">
        <v>3332</v>
      </c>
      <c r="C1444" s="31">
        <v>3602</v>
      </c>
      <c r="D1444" t="s">
        <v>5019</v>
      </c>
      <c r="E1444" s="14">
        <v>41387</v>
      </c>
      <c r="F1444" s="257">
        <f t="shared" si="61"/>
        <v>41418</v>
      </c>
    </row>
    <row r="1445" spans="1:6">
      <c r="A1445" s="31">
        <v>3585</v>
      </c>
      <c r="B1445" s="40" t="s">
        <v>3351</v>
      </c>
      <c r="C1445" s="31">
        <v>3585</v>
      </c>
      <c r="D1445" t="s">
        <v>4005</v>
      </c>
      <c r="E1445" s="55">
        <v>41376</v>
      </c>
      <c r="F1445" s="257">
        <f t="shared" si="61"/>
        <v>41407</v>
      </c>
    </row>
    <row r="1446" spans="1:6">
      <c r="A1446" s="31">
        <v>3672</v>
      </c>
      <c r="B1446" s="11" t="s">
        <v>3615</v>
      </c>
      <c r="C1446" s="31">
        <v>3672</v>
      </c>
      <c r="D1446" t="s">
        <v>17758</v>
      </c>
      <c r="E1446" s="14">
        <v>41383</v>
      </c>
      <c r="F1446" s="257">
        <f t="shared" si="61"/>
        <v>41414</v>
      </c>
    </row>
    <row r="1447" spans="1:6">
      <c r="A1447" s="31">
        <v>3656</v>
      </c>
      <c r="B1447" s="11" t="s">
        <v>4082</v>
      </c>
      <c r="C1447" s="31">
        <v>3656</v>
      </c>
      <c r="D1447" t="s">
        <v>16093</v>
      </c>
      <c r="E1447" s="14">
        <v>41367</v>
      </c>
      <c r="F1447" s="257">
        <f t="shared" si="61"/>
        <v>41398</v>
      </c>
    </row>
    <row r="1448" spans="1:6">
      <c r="A1448" s="31">
        <v>3962</v>
      </c>
      <c r="B1448" s="40" t="s">
        <v>2619</v>
      </c>
      <c r="C1448" s="31">
        <v>3962</v>
      </c>
      <c r="D1448" t="s">
        <v>16261</v>
      </c>
      <c r="E1448" s="55">
        <v>41374</v>
      </c>
      <c r="F1448" s="257">
        <f t="shared" si="61"/>
        <v>41405</v>
      </c>
    </row>
    <row r="1449" spans="1:6">
      <c r="A1449" s="31">
        <v>4111</v>
      </c>
      <c r="B1449" s="40" t="s">
        <v>4832</v>
      </c>
      <c r="C1449" s="31">
        <v>4111</v>
      </c>
      <c r="D1449" t="s">
        <v>12760</v>
      </c>
      <c r="E1449" s="55">
        <v>41389</v>
      </c>
      <c r="F1449" s="257">
        <f t="shared" si="61"/>
        <v>41420</v>
      </c>
    </row>
    <row r="1450" spans="1:6">
      <c r="A1450" s="31">
        <v>4112</v>
      </c>
      <c r="B1450" s="40" t="s">
        <v>4832</v>
      </c>
      <c r="C1450" s="31">
        <v>4112</v>
      </c>
      <c r="D1450" t="s">
        <v>17765</v>
      </c>
      <c r="E1450" s="55">
        <v>41389</v>
      </c>
      <c r="F1450" s="257">
        <f t="shared" si="61"/>
        <v>41420</v>
      </c>
    </row>
    <row r="1451" spans="1:6">
      <c r="A1451" s="31">
        <v>4164</v>
      </c>
      <c r="B1451" s="40" t="s">
        <v>6040</v>
      </c>
      <c r="C1451" s="31">
        <v>4164</v>
      </c>
      <c r="D1451" t="s">
        <v>16500</v>
      </c>
      <c r="E1451" s="55">
        <v>41380</v>
      </c>
      <c r="F1451" s="257">
        <f t="shared" si="61"/>
        <v>41411</v>
      </c>
    </row>
    <row r="1452" spans="1:6">
      <c r="A1452" s="31">
        <v>4372</v>
      </c>
      <c r="B1452" s="11" t="s">
        <v>6995</v>
      </c>
      <c r="C1452" s="31">
        <v>4372</v>
      </c>
      <c r="D1452" t="s">
        <v>9071</v>
      </c>
      <c r="E1452" s="14">
        <v>41379</v>
      </c>
      <c r="F1452" s="257">
        <f t="shared" si="61"/>
        <v>41410</v>
      </c>
    </row>
    <row r="1453" spans="1:6">
      <c r="A1453" s="31">
        <v>4317</v>
      </c>
      <c r="B1453" s="40" t="s">
        <v>7098</v>
      </c>
      <c r="C1453" s="31">
        <v>4317</v>
      </c>
      <c r="D1453" t="s">
        <v>16502</v>
      </c>
      <c r="E1453" s="55">
        <v>41374</v>
      </c>
      <c r="F1453" s="257">
        <f t="shared" si="61"/>
        <v>41405</v>
      </c>
    </row>
    <row r="1454" spans="1:6">
      <c r="A1454" s="31">
        <v>4443</v>
      </c>
      <c r="B1454" s="11" t="s">
        <v>7343</v>
      </c>
      <c r="C1454" s="31">
        <v>4443</v>
      </c>
      <c r="D1454" t="s">
        <v>9352</v>
      </c>
      <c r="E1454" s="14">
        <v>41369</v>
      </c>
      <c r="F1454" s="257">
        <f t="shared" si="61"/>
        <v>41400</v>
      </c>
    </row>
    <row r="1455" spans="1:6">
      <c r="A1455" s="31">
        <v>4429</v>
      </c>
      <c r="B1455" s="40" t="s">
        <v>7373</v>
      </c>
      <c r="C1455" s="31">
        <v>4429</v>
      </c>
      <c r="D1455" t="s">
        <v>16503</v>
      </c>
      <c r="E1455" s="14">
        <v>41379</v>
      </c>
      <c r="F1455" s="257">
        <f t="shared" si="61"/>
        <v>41410</v>
      </c>
    </row>
    <row r="1456" spans="1:6">
      <c r="A1456" s="31">
        <v>4423</v>
      </c>
      <c r="B1456" s="11" t="s">
        <v>7373</v>
      </c>
      <c r="C1456" s="31">
        <v>4423</v>
      </c>
      <c r="D1456" t="s">
        <v>16505</v>
      </c>
      <c r="E1456" s="14">
        <v>41376</v>
      </c>
      <c r="F1456" s="257">
        <f t="shared" si="61"/>
        <v>41407</v>
      </c>
    </row>
    <row r="1457" spans="1:6">
      <c r="A1457" s="31">
        <v>4414</v>
      </c>
      <c r="B1457" s="40" t="s">
        <v>7373</v>
      </c>
      <c r="C1457" s="31">
        <v>4414</v>
      </c>
      <c r="D1457" t="s">
        <v>16508</v>
      </c>
      <c r="E1457" s="55">
        <v>41375</v>
      </c>
      <c r="F1457" s="257">
        <f t="shared" si="61"/>
        <v>41406</v>
      </c>
    </row>
    <row r="1458" spans="1:6">
      <c r="A1458" s="31">
        <v>4447</v>
      </c>
      <c r="B1458" s="11" t="s">
        <v>1924</v>
      </c>
      <c r="C1458" s="31">
        <v>4447</v>
      </c>
      <c r="D1458" t="s">
        <v>16511</v>
      </c>
      <c r="E1458" s="14">
        <v>41375</v>
      </c>
      <c r="F1458" s="257">
        <f t="shared" si="61"/>
        <v>41406</v>
      </c>
    </row>
    <row r="1459" spans="1:6">
      <c r="A1459" s="31">
        <v>4441</v>
      </c>
      <c r="B1459" s="40" t="s">
        <v>7343</v>
      </c>
      <c r="C1459" s="31">
        <v>4441</v>
      </c>
      <c r="D1459" t="s">
        <v>16150</v>
      </c>
      <c r="E1459" s="55">
        <v>41368</v>
      </c>
      <c r="F1459" s="257">
        <f t="shared" si="61"/>
        <v>41399</v>
      </c>
    </row>
    <row r="1460" spans="1:6">
      <c r="A1460" s="31">
        <v>4445</v>
      </c>
      <c r="B1460" s="40" t="s">
        <v>7617</v>
      </c>
      <c r="C1460" s="31">
        <v>4445</v>
      </c>
      <c r="D1460" t="s">
        <v>16515</v>
      </c>
      <c r="E1460" s="55">
        <v>41379</v>
      </c>
      <c r="F1460" s="257">
        <f t="shared" si="61"/>
        <v>41410</v>
      </c>
    </row>
    <row r="1461" spans="1:6">
      <c r="A1461" s="31">
        <v>4486</v>
      </c>
      <c r="B1461" s="68" t="s">
        <v>7736</v>
      </c>
      <c r="C1461" s="31">
        <v>4486</v>
      </c>
      <c r="D1461" t="s">
        <v>16154</v>
      </c>
      <c r="E1461" s="14">
        <v>41367</v>
      </c>
      <c r="F1461" s="257">
        <f t="shared" si="61"/>
        <v>41398</v>
      </c>
    </row>
    <row r="1462" spans="1:6">
      <c r="A1462" s="31">
        <v>4497</v>
      </c>
      <c r="B1462" s="68" t="s">
        <v>7807</v>
      </c>
      <c r="C1462" s="31">
        <v>4497</v>
      </c>
      <c r="D1462" t="s">
        <v>17261</v>
      </c>
      <c r="E1462" s="14">
        <v>41382</v>
      </c>
      <c r="F1462" s="257">
        <f t="shared" si="61"/>
        <v>41413</v>
      </c>
    </row>
    <row r="1463" spans="1:6">
      <c r="A1463" s="31">
        <v>4520</v>
      </c>
      <c r="B1463" s="101" t="s">
        <v>7904</v>
      </c>
      <c r="C1463" s="31">
        <v>4520</v>
      </c>
      <c r="D1463" t="s">
        <v>12809</v>
      </c>
      <c r="E1463" s="55">
        <v>41374</v>
      </c>
      <c r="F1463" s="257">
        <f t="shared" si="61"/>
        <v>41405</v>
      </c>
    </row>
    <row r="1464" spans="1:6">
      <c r="A1464" s="31">
        <v>4523</v>
      </c>
      <c r="B1464" s="40" t="s">
        <v>7617</v>
      </c>
      <c r="C1464" s="31">
        <v>4523</v>
      </c>
      <c r="D1464" t="s">
        <v>16268</v>
      </c>
      <c r="E1464" s="55">
        <v>41375</v>
      </c>
      <c r="F1464" s="257">
        <f t="shared" si="61"/>
        <v>41406</v>
      </c>
    </row>
    <row r="1465" spans="1:6">
      <c r="A1465" s="31">
        <v>4546</v>
      </c>
      <c r="B1465" s="68" t="s">
        <v>189</v>
      </c>
      <c r="C1465" s="31">
        <v>4546</v>
      </c>
      <c r="D1465" t="s">
        <v>17265</v>
      </c>
      <c r="E1465" s="14">
        <v>41381</v>
      </c>
      <c r="F1465" s="257">
        <f t="shared" si="61"/>
        <v>41412</v>
      </c>
    </row>
    <row r="1466" spans="1:6">
      <c r="A1466" s="31">
        <v>4562</v>
      </c>
      <c r="B1466" s="101" t="s">
        <v>8074</v>
      </c>
      <c r="C1466" s="31">
        <v>4562</v>
      </c>
      <c r="D1466" t="s">
        <v>16101</v>
      </c>
      <c r="E1466" s="55">
        <v>41366</v>
      </c>
      <c r="F1466" s="257">
        <f t="shared" si="61"/>
        <v>41397</v>
      </c>
    </row>
    <row r="1467" spans="1:6">
      <c r="A1467" s="31">
        <v>4635</v>
      </c>
      <c r="B1467" s="68" t="s">
        <v>8775</v>
      </c>
      <c r="C1467" s="31">
        <v>4635</v>
      </c>
      <c r="D1467" t="s">
        <v>17268</v>
      </c>
      <c r="E1467" s="14">
        <v>41381</v>
      </c>
      <c r="F1467" s="257">
        <f t="shared" si="61"/>
        <v>41412</v>
      </c>
    </row>
    <row r="1468" spans="1:6">
      <c r="A1468" s="31">
        <v>4628</v>
      </c>
      <c r="B1468" s="101" t="s">
        <v>8799</v>
      </c>
      <c r="C1468" s="31">
        <v>4628</v>
      </c>
      <c r="D1468" t="s">
        <v>16054</v>
      </c>
      <c r="E1468" s="55">
        <v>41365</v>
      </c>
      <c r="F1468" s="257">
        <f t="shared" si="61"/>
        <v>41396</v>
      </c>
    </row>
    <row r="1469" spans="1:6">
      <c r="A1469" s="31">
        <v>4651</v>
      </c>
      <c r="B1469" s="40" t="s">
        <v>6988</v>
      </c>
      <c r="C1469" s="31">
        <v>4651</v>
      </c>
      <c r="D1469" t="s">
        <v>16160</v>
      </c>
      <c r="E1469" s="55">
        <v>41369</v>
      </c>
      <c r="F1469" s="257">
        <f t="shared" si="61"/>
        <v>41400</v>
      </c>
    </row>
    <row r="1470" spans="1:6">
      <c r="A1470" s="31">
        <v>5032</v>
      </c>
      <c r="B1470" s="40" t="s">
        <v>9520</v>
      </c>
      <c r="C1470" s="31">
        <v>5032</v>
      </c>
      <c r="D1470" t="s">
        <v>17271</v>
      </c>
      <c r="E1470" s="55">
        <v>41381</v>
      </c>
      <c r="F1470" s="257">
        <f t="shared" si="61"/>
        <v>41412</v>
      </c>
    </row>
    <row r="1471" spans="1:6">
      <c r="A1471" s="31">
        <v>5045</v>
      </c>
      <c r="B1471" s="40" t="s">
        <v>9566</v>
      </c>
      <c r="C1471" s="31">
        <v>5045</v>
      </c>
      <c r="D1471" t="s">
        <v>16162</v>
      </c>
      <c r="E1471" s="55">
        <v>41369</v>
      </c>
      <c r="F1471" s="257">
        <f t="shared" si="61"/>
        <v>41400</v>
      </c>
    </row>
    <row r="1472" spans="1:6">
      <c r="A1472" s="31">
        <v>5046</v>
      </c>
      <c r="B1472" s="40" t="s">
        <v>9566</v>
      </c>
      <c r="C1472" s="31">
        <v>5046</v>
      </c>
      <c r="D1472" t="s">
        <v>16225</v>
      </c>
      <c r="E1472" s="55">
        <v>41372</v>
      </c>
      <c r="F1472" s="257">
        <f t="shared" si="61"/>
        <v>41403</v>
      </c>
    </row>
    <row r="1473" spans="1:6">
      <c r="A1473" s="31">
        <v>5047</v>
      </c>
      <c r="B1473" s="40" t="s">
        <v>9566</v>
      </c>
      <c r="C1473" s="31">
        <v>5047</v>
      </c>
      <c r="D1473" t="s">
        <v>16228</v>
      </c>
      <c r="E1473" s="55">
        <v>41372</v>
      </c>
      <c r="F1473" s="257">
        <f t="shared" si="61"/>
        <v>41403</v>
      </c>
    </row>
    <row r="1474" spans="1:6">
      <c r="A1474" s="31">
        <v>5048</v>
      </c>
      <c r="B1474" s="40" t="s">
        <v>9566</v>
      </c>
      <c r="C1474" s="31">
        <v>5048</v>
      </c>
      <c r="D1474" t="s">
        <v>16164</v>
      </c>
      <c r="E1474" s="55">
        <v>41372</v>
      </c>
      <c r="F1474" s="257">
        <f t="shared" si="61"/>
        <v>41403</v>
      </c>
    </row>
    <row r="1475" spans="1:6">
      <c r="A1475" s="31">
        <v>5050</v>
      </c>
      <c r="B1475" s="40" t="s">
        <v>9566</v>
      </c>
      <c r="C1475" s="31">
        <v>5050</v>
      </c>
      <c r="D1475" t="s">
        <v>16232</v>
      </c>
      <c r="E1475" s="55">
        <v>41372</v>
      </c>
      <c r="F1475" s="257">
        <f t="shared" si="61"/>
        <v>41403</v>
      </c>
    </row>
    <row r="1476" spans="1:6">
      <c r="A1476" s="31">
        <v>5177</v>
      </c>
      <c r="B1476" s="40" t="s">
        <v>12376</v>
      </c>
      <c r="C1476" s="31">
        <v>5177</v>
      </c>
      <c r="D1476" t="s">
        <v>16103</v>
      </c>
      <c r="E1476" s="55">
        <v>41366</v>
      </c>
      <c r="F1476" s="257">
        <f t="shared" ref="F1476:F1539" si="63">E1476+31</f>
        <v>41397</v>
      </c>
    </row>
    <row r="1477" spans="1:6">
      <c r="A1477" s="31">
        <v>5176</v>
      </c>
      <c r="B1477" s="40" t="s">
        <v>12376</v>
      </c>
      <c r="C1477" s="31">
        <v>5176</v>
      </c>
      <c r="D1477" t="s">
        <v>16059</v>
      </c>
      <c r="E1477" s="55">
        <v>41366</v>
      </c>
      <c r="F1477" s="257">
        <f t="shared" si="63"/>
        <v>41397</v>
      </c>
    </row>
    <row r="1478" spans="1:6">
      <c r="A1478" s="31">
        <v>5162</v>
      </c>
      <c r="B1478" s="11" t="s">
        <v>8119</v>
      </c>
      <c r="C1478" s="31">
        <v>5162</v>
      </c>
      <c r="D1478" t="s">
        <v>16168</v>
      </c>
      <c r="E1478" s="14">
        <v>41369</v>
      </c>
      <c r="F1478" s="257">
        <f t="shared" si="63"/>
        <v>41400</v>
      </c>
    </row>
    <row r="1479" spans="1:6">
      <c r="A1479" s="31">
        <v>5161</v>
      </c>
      <c r="B1479" s="11" t="s">
        <v>8119</v>
      </c>
      <c r="C1479" s="31">
        <v>5161</v>
      </c>
      <c r="D1479" t="s">
        <v>16106</v>
      </c>
      <c r="E1479" s="14">
        <v>41367</v>
      </c>
      <c r="F1479" s="257">
        <f t="shared" si="63"/>
        <v>41398</v>
      </c>
    </row>
    <row r="1480" spans="1:6">
      <c r="A1480" s="31">
        <v>5160</v>
      </c>
      <c r="B1480" s="11" t="s">
        <v>8119</v>
      </c>
      <c r="C1480" s="31">
        <v>5160</v>
      </c>
      <c r="D1480" t="s">
        <v>16171</v>
      </c>
      <c r="E1480" s="14">
        <v>41367</v>
      </c>
      <c r="F1480" s="257">
        <f t="shared" si="63"/>
        <v>41398</v>
      </c>
    </row>
    <row r="1481" spans="1:6">
      <c r="A1481" s="31">
        <v>5159</v>
      </c>
      <c r="B1481" s="11" t="s">
        <v>8119</v>
      </c>
      <c r="C1481" s="31">
        <v>5159</v>
      </c>
      <c r="D1481" t="s">
        <v>16062</v>
      </c>
      <c r="E1481" s="55">
        <v>41365</v>
      </c>
      <c r="F1481" s="257">
        <f t="shared" si="63"/>
        <v>41396</v>
      </c>
    </row>
    <row r="1482" spans="1:6">
      <c r="A1482" s="31">
        <v>5158</v>
      </c>
      <c r="B1482" s="40" t="s">
        <v>8119</v>
      </c>
      <c r="C1482" s="31">
        <v>5158</v>
      </c>
      <c r="D1482" t="s">
        <v>16108</v>
      </c>
      <c r="E1482" s="55">
        <v>41366</v>
      </c>
      <c r="F1482" s="257">
        <f t="shared" si="63"/>
        <v>41397</v>
      </c>
    </row>
    <row r="1483" spans="1:6">
      <c r="A1483" s="31">
        <v>5157</v>
      </c>
      <c r="B1483" s="40" t="s">
        <v>8119</v>
      </c>
      <c r="C1483" s="31">
        <v>5157</v>
      </c>
      <c r="D1483" t="s">
        <v>16065</v>
      </c>
      <c r="E1483" s="55">
        <v>41366</v>
      </c>
      <c r="F1483" s="257">
        <f t="shared" si="63"/>
        <v>41397</v>
      </c>
    </row>
    <row r="1484" spans="1:6">
      <c r="A1484" s="31">
        <v>5153</v>
      </c>
      <c r="B1484" s="40" t="s">
        <v>1116</v>
      </c>
      <c r="C1484" s="31">
        <v>5153</v>
      </c>
      <c r="D1484" t="s">
        <v>16271</v>
      </c>
      <c r="E1484" s="55">
        <v>41374</v>
      </c>
      <c r="F1484" s="257">
        <f t="shared" si="63"/>
        <v>41405</v>
      </c>
    </row>
    <row r="1485" spans="1:6">
      <c r="A1485" s="31">
        <v>5137</v>
      </c>
      <c r="B1485" s="11" t="s">
        <v>12431</v>
      </c>
      <c r="C1485" s="31">
        <v>5137</v>
      </c>
      <c r="D1485" t="s">
        <v>16236</v>
      </c>
      <c r="E1485" s="14">
        <v>41376</v>
      </c>
      <c r="F1485" s="257">
        <f t="shared" si="63"/>
        <v>41407</v>
      </c>
    </row>
    <row r="1486" spans="1:6">
      <c r="A1486" s="31">
        <v>5132</v>
      </c>
      <c r="B1486" s="40" t="s">
        <v>12454</v>
      </c>
      <c r="C1486" s="31">
        <v>5132</v>
      </c>
      <c r="D1486" t="s">
        <v>17769</v>
      </c>
      <c r="E1486" s="55">
        <v>41390</v>
      </c>
      <c r="F1486" s="257">
        <f t="shared" si="63"/>
        <v>41421</v>
      </c>
    </row>
    <row r="1487" spans="1:6">
      <c r="A1487" s="31">
        <v>5130</v>
      </c>
      <c r="B1487" s="11" t="s">
        <v>2662</v>
      </c>
      <c r="C1487" s="31">
        <v>5130</v>
      </c>
      <c r="D1487" t="s">
        <v>17275</v>
      </c>
      <c r="E1487" s="14">
        <v>41381</v>
      </c>
      <c r="F1487" s="257">
        <f t="shared" si="63"/>
        <v>41412</v>
      </c>
    </row>
    <row r="1488" spans="1:6">
      <c r="A1488" s="31">
        <v>5099</v>
      </c>
      <c r="B1488" s="40" t="s">
        <v>12557</v>
      </c>
      <c r="C1488" s="31">
        <v>5099</v>
      </c>
      <c r="D1488" t="s">
        <v>17278</v>
      </c>
      <c r="E1488" s="14">
        <v>41383</v>
      </c>
      <c r="F1488" s="257">
        <f t="shared" si="63"/>
        <v>41414</v>
      </c>
    </row>
    <row r="1489" spans="1:6">
      <c r="A1489" s="31">
        <v>5076</v>
      </c>
      <c r="B1489" s="40" t="s">
        <v>1663</v>
      </c>
      <c r="C1489" s="31">
        <v>5076</v>
      </c>
      <c r="D1489" t="s">
        <v>16112</v>
      </c>
      <c r="E1489" s="55">
        <v>41366</v>
      </c>
      <c r="F1489" s="257">
        <f t="shared" si="63"/>
        <v>41397</v>
      </c>
    </row>
    <row r="1490" spans="1:6">
      <c r="A1490" s="31">
        <v>5075</v>
      </c>
      <c r="B1490" s="40" t="s">
        <v>1663</v>
      </c>
      <c r="C1490" s="31">
        <v>5075</v>
      </c>
      <c r="D1490" t="s">
        <v>16178</v>
      </c>
      <c r="E1490" s="55">
        <v>41367</v>
      </c>
      <c r="F1490" s="257">
        <f t="shared" si="63"/>
        <v>41398</v>
      </c>
    </row>
    <row r="1491" spans="1:6">
      <c r="A1491" s="31">
        <v>5074</v>
      </c>
      <c r="B1491" s="40" t="s">
        <v>12611</v>
      </c>
      <c r="C1491" s="31">
        <v>5074</v>
      </c>
      <c r="D1491" t="s">
        <v>16182</v>
      </c>
      <c r="E1491" s="55">
        <v>41368</v>
      </c>
      <c r="F1491" s="257">
        <f t="shared" si="63"/>
        <v>41399</v>
      </c>
    </row>
    <row r="1492" spans="1:6">
      <c r="A1492" s="31">
        <v>5073</v>
      </c>
      <c r="B1492" s="40" t="s">
        <v>12611</v>
      </c>
      <c r="C1492" s="31">
        <v>5073</v>
      </c>
      <c r="D1492" t="s">
        <v>16067</v>
      </c>
      <c r="E1492" s="55">
        <v>41369</v>
      </c>
      <c r="F1492" s="257">
        <f t="shared" si="63"/>
        <v>41400</v>
      </c>
    </row>
    <row r="1493" spans="1:6">
      <c r="A1493" s="31">
        <v>5072</v>
      </c>
      <c r="B1493" s="40" t="s">
        <v>12611</v>
      </c>
      <c r="C1493" s="31">
        <v>5072</v>
      </c>
      <c r="D1493" t="s">
        <v>16069</v>
      </c>
      <c r="E1493" s="55">
        <v>41365</v>
      </c>
      <c r="F1493" s="257">
        <f t="shared" si="63"/>
        <v>41396</v>
      </c>
    </row>
    <row r="1494" spans="1:6">
      <c r="A1494" s="31">
        <v>5071</v>
      </c>
      <c r="B1494" s="40" t="s">
        <v>12611</v>
      </c>
      <c r="C1494" s="31">
        <v>5071</v>
      </c>
      <c r="D1494" t="s">
        <v>16187</v>
      </c>
      <c r="E1494" s="55">
        <v>41367</v>
      </c>
      <c r="F1494" s="257">
        <f t="shared" si="63"/>
        <v>41398</v>
      </c>
    </row>
    <row r="1495" spans="1:6">
      <c r="A1495" s="31">
        <v>5070</v>
      </c>
      <c r="B1495" s="40" t="s">
        <v>12611</v>
      </c>
      <c r="C1495" s="31">
        <v>5070</v>
      </c>
      <c r="D1495" t="s">
        <v>16191</v>
      </c>
      <c r="E1495" s="55">
        <v>41368</v>
      </c>
      <c r="F1495" s="257">
        <f t="shared" si="63"/>
        <v>41399</v>
      </c>
    </row>
    <row r="1496" spans="1:6">
      <c r="A1496" s="31">
        <v>5069</v>
      </c>
      <c r="B1496" s="40" t="s">
        <v>12611</v>
      </c>
      <c r="C1496" s="31">
        <v>5069</v>
      </c>
      <c r="D1496" t="s">
        <v>16195</v>
      </c>
      <c r="E1496" s="55">
        <v>41368</v>
      </c>
      <c r="F1496" s="257">
        <f t="shared" si="63"/>
        <v>41399</v>
      </c>
    </row>
    <row r="1497" spans="1:6">
      <c r="A1497" s="31">
        <v>5308</v>
      </c>
      <c r="B1497" s="11" t="s">
        <v>13051</v>
      </c>
      <c r="C1497" s="31">
        <v>5308</v>
      </c>
      <c r="D1497" t="s">
        <v>16198</v>
      </c>
      <c r="E1497" s="14">
        <v>41368</v>
      </c>
      <c r="F1497" s="257">
        <f t="shared" si="63"/>
        <v>41399</v>
      </c>
    </row>
    <row r="1498" spans="1:6">
      <c r="A1498" s="31">
        <v>5307</v>
      </c>
      <c r="B1498" s="11" t="s">
        <v>13051</v>
      </c>
      <c r="C1498" s="31">
        <v>5307</v>
      </c>
      <c r="D1498" t="s">
        <v>16114</v>
      </c>
      <c r="E1498" s="14">
        <v>41367</v>
      </c>
      <c r="F1498" s="257">
        <f t="shared" si="63"/>
        <v>41398</v>
      </c>
    </row>
    <row r="1499" spans="1:6">
      <c r="A1499" s="31">
        <v>5306</v>
      </c>
      <c r="B1499" s="11" t="s">
        <v>13051</v>
      </c>
      <c r="C1499" s="31">
        <v>5306</v>
      </c>
      <c r="D1499" t="s">
        <v>16203</v>
      </c>
      <c r="E1499" s="14">
        <v>41372</v>
      </c>
      <c r="F1499" s="257">
        <f t="shared" si="63"/>
        <v>41403</v>
      </c>
    </row>
    <row r="1500" spans="1:6">
      <c r="A1500" s="31">
        <v>5305</v>
      </c>
      <c r="B1500" s="40" t="s">
        <v>13051</v>
      </c>
      <c r="C1500" s="31">
        <v>5305</v>
      </c>
      <c r="D1500" t="s">
        <v>16116</v>
      </c>
      <c r="E1500" s="55">
        <v>41366</v>
      </c>
      <c r="F1500" s="257">
        <f t="shared" si="63"/>
        <v>41397</v>
      </c>
    </row>
    <row r="1501" spans="1:6">
      <c r="A1501" s="31">
        <v>5304</v>
      </c>
      <c r="B1501" s="11" t="s">
        <v>13051</v>
      </c>
      <c r="C1501" s="31">
        <v>5304</v>
      </c>
      <c r="D1501" t="s">
        <v>16120</v>
      </c>
      <c r="E1501" s="55">
        <v>41366</v>
      </c>
      <c r="F1501" s="257">
        <f t="shared" si="63"/>
        <v>41397</v>
      </c>
    </row>
    <row r="1502" spans="1:6">
      <c r="A1502" s="31">
        <v>5303</v>
      </c>
      <c r="B1502" s="11" t="s">
        <v>13051</v>
      </c>
      <c r="C1502" s="31">
        <v>5303</v>
      </c>
      <c r="D1502" t="s">
        <v>16208</v>
      </c>
      <c r="E1502" s="14">
        <v>41367</v>
      </c>
      <c r="F1502" s="257">
        <f t="shared" si="63"/>
        <v>41398</v>
      </c>
    </row>
    <row r="1503" spans="1:6">
      <c r="A1503" s="31">
        <v>5302</v>
      </c>
      <c r="B1503" s="11" t="s">
        <v>13051</v>
      </c>
      <c r="C1503" s="31">
        <v>5302</v>
      </c>
      <c r="D1503" t="s">
        <v>16122</v>
      </c>
      <c r="E1503" s="14">
        <v>41367</v>
      </c>
      <c r="F1503" s="257">
        <f t="shared" si="63"/>
        <v>41398</v>
      </c>
    </row>
    <row r="1504" spans="1:6">
      <c r="A1504" s="31">
        <v>5280</v>
      </c>
      <c r="B1504" s="40" t="s">
        <v>1714</v>
      </c>
      <c r="C1504" s="31">
        <v>5280</v>
      </c>
      <c r="D1504" t="s">
        <v>16275</v>
      </c>
      <c r="E1504" s="55">
        <v>41376</v>
      </c>
      <c r="F1504" s="257">
        <f t="shared" si="63"/>
        <v>41407</v>
      </c>
    </row>
    <row r="1505" spans="1:6">
      <c r="A1505" s="31">
        <v>5279</v>
      </c>
      <c r="B1505" s="40" t="s">
        <v>1714</v>
      </c>
      <c r="C1505" s="31">
        <v>5279</v>
      </c>
      <c r="D1505" t="s">
        <v>16522</v>
      </c>
      <c r="E1505" s="55">
        <v>41376</v>
      </c>
      <c r="F1505" s="257">
        <f t="shared" si="63"/>
        <v>41407</v>
      </c>
    </row>
    <row r="1506" spans="1:6">
      <c r="A1506" s="31">
        <v>5281</v>
      </c>
      <c r="B1506" s="40" t="s">
        <v>1714</v>
      </c>
      <c r="C1506" s="31">
        <v>5281</v>
      </c>
      <c r="D1506" t="s">
        <v>16525</v>
      </c>
      <c r="E1506" s="55">
        <v>41379</v>
      </c>
      <c r="F1506" s="257">
        <f t="shared" si="63"/>
        <v>41410</v>
      </c>
    </row>
    <row r="1507" spans="1:6">
      <c r="A1507" s="31">
        <v>5282</v>
      </c>
      <c r="B1507" s="40" t="s">
        <v>1714</v>
      </c>
      <c r="C1507" s="31">
        <v>5282</v>
      </c>
      <c r="D1507" t="s">
        <v>16527</v>
      </c>
      <c r="E1507" s="55">
        <v>41375</v>
      </c>
      <c r="F1507" s="257">
        <f t="shared" si="63"/>
        <v>41406</v>
      </c>
    </row>
    <row r="1508" spans="1:6">
      <c r="A1508" s="31">
        <v>5263</v>
      </c>
      <c r="B1508" s="40" t="s">
        <v>13184</v>
      </c>
      <c r="C1508" s="31">
        <v>5263</v>
      </c>
      <c r="D1508" t="s">
        <v>17841</v>
      </c>
      <c r="E1508" s="56">
        <v>41394</v>
      </c>
      <c r="F1508" s="257">
        <f t="shared" si="63"/>
        <v>41425</v>
      </c>
    </row>
    <row r="1509" spans="1:6">
      <c r="A1509" s="31">
        <v>5264</v>
      </c>
      <c r="B1509" s="40" t="s">
        <v>13184</v>
      </c>
      <c r="C1509" s="31">
        <v>5264</v>
      </c>
      <c r="D1509" t="s">
        <v>17843</v>
      </c>
      <c r="E1509" s="56">
        <v>41394</v>
      </c>
      <c r="F1509" s="257">
        <f t="shared" si="63"/>
        <v>41425</v>
      </c>
    </row>
    <row r="1510" spans="1:6">
      <c r="A1510" s="31">
        <v>5256</v>
      </c>
      <c r="B1510" s="11" t="s">
        <v>13214</v>
      </c>
      <c r="C1510" s="31">
        <v>5256</v>
      </c>
      <c r="D1510" t="s">
        <v>16124</v>
      </c>
      <c r="E1510" s="55">
        <v>41366</v>
      </c>
      <c r="F1510" s="257">
        <f t="shared" si="63"/>
        <v>41397</v>
      </c>
    </row>
    <row r="1511" spans="1:6">
      <c r="A1511" s="31">
        <v>5257</v>
      </c>
      <c r="B1511" s="40" t="s">
        <v>13214</v>
      </c>
      <c r="C1511" s="31">
        <v>5257</v>
      </c>
      <c r="D1511" t="s">
        <v>16127</v>
      </c>
      <c r="E1511" s="55">
        <v>41368</v>
      </c>
      <c r="F1511" s="257">
        <f t="shared" si="63"/>
        <v>41399</v>
      </c>
    </row>
    <row r="1512" spans="1:6">
      <c r="A1512" s="31">
        <v>5210</v>
      </c>
      <c r="B1512" s="40" t="s">
        <v>3137</v>
      </c>
      <c r="C1512" s="31">
        <v>5210</v>
      </c>
      <c r="D1512" t="s">
        <v>17845</v>
      </c>
      <c r="E1512" s="55">
        <v>41389</v>
      </c>
      <c r="F1512" s="257">
        <f t="shared" si="63"/>
        <v>41420</v>
      </c>
    </row>
    <row r="1513" spans="1:6">
      <c r="A1513" s="31">
        <v>5203</v>
      </c>
      <c r="B1513" s="11" t="s">
        <v>8446</v>
      </c>
      <c r="C1513" s="31">
        <v>5203</v>
      </c>
      <c r="D1513" t="s">
        <v>17773</v>
      </c>
      <c r="E1513" s="14">
        <v>41387</v>
      </c>
      <c r="F1513" s="257">
        <f t="shared" si="63"/>
        <v>41418</v>
      </c>
    </row>
    <row r="1514" spans="1:6">
      <c r="A1514" s="31">
        <v>5128</v>
      </c>
      <c r="B1514" s="40" t="s">
        <v>13627</v>
      </c>
      <c r="C1514" s="31">
        <v>5128</v>
      </c>
      <c r="D1514" t="s">
        <v>17895</v>
      </c>
      <c r="E1514" s="56">
        <v>41393</v>
      </c>
      <c r="F1514" s="257">
        <f t="shared" si="63"/>
        <v>41424</v>
      </c>
    </row>
    <row r="1515" spans="1:6">
      <c r="A1515" s="31">
        <v>6539</v>
      </c>
      <c r="B1515" s="11" t="s">
        <v>13930</v>
      </c>
      <c r="C1515" s="31">
        <v>6539</v>
      </c>
      <c r="D1515" t="s">
        <v>17776</v>
      </c>
      <c r="E1515" s="28">
        <v>41386</v>
      </c>
      <c r="F1515" s="257">
        <f t="shared" si="63"/>
        <v>41417</v>
      </c>
    </row>
    <row r="1516" spans="1:6">
      <c r="A1516" s="31">
        <v>6544</v>
      </c>
      <c r="B1516" s="11" t="s">
        <v>14050</v>
      </c>
      <c r="C1516" s="31">
        <v>6544</v>
      </c>
      <c r="D1516" t="s">
        <v>17282</v>
      </c>
      <c r="E1516" s="28">
        <v>41382</v>
      </c>
      <c r="F1516" s="257">
        <f t="shared" si="63"/>
        <v>41413</v>
      </c>
    </row>
    <row r="1517" spans="1:6">
      <c r="A1517" s="31">
        <v>6356</v>
      </c>
      <c r="B1517" s="40" t="s">
        <v>13855</v>
      </c>
      <c r="C1517" s="31">
        <v>6356</v>
      </c>
      <c r="D1517" t="s">
        <v>17287</v>
      </c>
      <c r="E1517" s="28">
        <v>41386</v>
      </c>
      <c r="F1517" s="257">
        <f t="shared" si="63"/>
        <v>41417</v>
      </c>
    </row>
    <row r="1518" spans="1:6">
      <c r="A1518" s="31">
        <v>6354</v>
      </c>
      <c r="B1518" s="11" t="s">
        <v>13855</v>
      </c>
      <c r="C1518" s="31">
        <v>6354</v>
      </c>
      <c r="D1518" t="s">
        <v>17780</v>
      </c>
      <c r="E1518" s="28">
        <v>41383</v>
      </c>
      <c r="F1518" s="257">
        <f t="shared" si="63"/>
        <v>41414</v>
      </c>
    </row>
    <row r="1519" spans="1:6">
      <c r="A1519" s="31">
        <v>6353</v>
      </c>
      <c r="B1519" s="40" t="s">
        <v>13855</v>
      </c>
      <c r="C1519" s="31">
        <v>6353</v>
      </c>
      <c r="D1519" t="s">
        <v>17782</v>
      </c>
      <c r="E1519" s="28">
        <v>41386</v>
      </c>
      <c r="F1519" s="257">
        <f t="shared" si="63"/>
        <v>41417</v>
      </c>
    </row>
    <row r="1520" spans="1:6">
      <c r="A1520" s="31">
        <v>6347</v>
      </c>
      <c r="B1520" s="40" t="s">
        <v>13853</v>
      </c>
      <c r="C1520" s="31">
        <v>6347</v>
      </c>
      <c r="D1520" t="s">
        <v>17848</v>
      </c>
      <c r="E1520" s="56">
        <v>41388</v>
      </c>
      <c r="F1520" s="257">
        <f t="shared" si="63"/>
        <v>41419</v>
      </c>
    </row>
    <row r="1521" spans="1:6">
      <c r="A1521" s="31">
        <v>6345</v>
      </c>
      <c r="B1521" s="11" t="s">
        <v>13853</v>
      </c>
      <c r="C1521" s="31">
        <v>6345</v>
      </c>
      <c r="D1521" t="s">
        <v>17851</v>
      </c>
      <c r="E1521" s="55">
        <v>41389</v>
      </c>
      <c r="F1521" s="257">
        <f t="shared" si="63"/>
        <v>41420</v>
      </c>
    </row>
    <row r="1522" spans="1:6">
      <c r="A1522" s="31">
        <v>6344</v>
      </c>
      <c r="B1522" s="11" t="s">
        <v>13853</v>
      </c>
      <c r="C1522" s="31">
        <v>6344</v>
      </c>
      <c r="D1522" t="s">
        <v>17854</v>
      </c>
      <c r="E1522" s="28">
        <v>41389</v>
      </c>
      <c r="F1522" s="257">
        <f t="shared" si="63"/>
        <v>41420</v>
      </c>
    </row>
    <row r="1523" spans="1:6">
      <c r="A1523" s="31">
        <v>6343</v>
      </c>
      <c r="B1523" s="11" t="s">
        <v>13853</v>
      </c>
      <c r="C1523" s="31">
        <v>6343</v>
      </c>
      <c r="D1523" t="s">
        <v>17856</v>
      </c>
      <c r="E1523" s="28">
        <v>41389</v>
      </c>
      <c r="F1523" s="257">
        <f t="shared" si="63"/>
        <v>41420</v>
      </c>
    </row>
    <row r="1524" spans="1:6">
      <c r="A1524" s="31">
        <v>6341</v>
      </c>
      <c r="B1524" s="11" t="s">
        <v>13853</v>
      </c>
      <c r="C1524" s="31">
        <v>6341</v>
      </c>
      <c r="D1524" t="s">
        <v>17859</v>
      </c>
      <c r="E1524" s="28">
        <v>41389</v>
      </c>
      <c r="F1524" s="257">
        <f t="shared" si="63"/>
        <v>41420</v>
      </c>
    </row>
    <row r="1525" spans="1:6">
      <c r="A1525" s="31">
        <v>6357</v>
      </c>
      <c r="B1525" s="40" t="s">
        <v>13869</v>
      </c>
      <c r="C1525" s="31">
        <v>6357</v>
      </c>
      <c r="D1525" t="s">
        <v>17862</v>
      </c>
      <c r="E1525" s="56">
        <v>41389</v>
      </c>
      <c r="F1525" s="257">
        <f t="shared" si="63"/>
        <v>41420</v>
      </c>
    </row>
    <row r="1526" spans="1:6">
      <c r="A1526" s="31">
        <v>6359</v>
      </c>
      <c r="B1526" s="11" t="s">
        <v>13869</v>
      </c>
      <c r="C1526" s="31">
        <v>6359</v>
      </c>
      <c r="D1526" t="s">
        <v>17865</v>
      </c>
      <c r="E1526" s="28">
        <v>41388</v>
      </c>
      <c r="F1526" s="257">
        <f t="shared" si="63"/>
        <v>41419</v>
      </c>
    </row>
    <row r="1527" spans="1:6">
      <c r="A1527" s="31">
        <v>6319</v>
      </c>
      <c r="B1527" s="40" t="s">
        <v>13844</v>
      </c>
      <c r="C1527" s="31">
        <v>6319</v>
      </c>
      <c r="D1527" t="s">
        <v>17785</v>
      </c>
      <c r="E1527" s="28">
        <v>41386</v>
      </c>
      <c r="F1527" s="257">
        <f t="shared" si="63"/>
        <v>41417</v>
      </c>
    </row>
    <row r="1528" spans="1:6">
      <c r="A1528" s="31">
        <v>6320</v>
      </c>
      <c r="B1528" s="40" t="s">
        <v>13844</v>
      </c>
      <c r="C1528" s="31">
        <v>6320</v>
      </c>
      <c r="D1528" t="s">
        <v>17788</v>
      </c>
      <c r="E1528" s="28">
        <v>41386</v>
      </c>
      <c r="F1528" s="257">
        <f t="shared" si="63"/>
        <v>41417</v>
      </c>
    </row>
    <row r="1529" spans="1:6">
      <c r="A1529" s="31">
        <v>6324</v>
      </c>
      <c r="B1529" s="40" t="s">
        <v>13844</v>
      </c>
      <c r="C1529" s="31">
        <v>6324</v>
      </c>
      <c r="D1529" t="s">
        <v>17790</v>
      </c>
      <c r="E1529" s="14">
        <v>41383</v>
      </c>
      <c r="F1529" s="257">
        <f t="shared" si="63"/>
        <v>41414</v>
      </c>
    </row>
    <row r="1530" spans="1:6">
      <c r="A1530" s="31">
        <v>5928</v>
      </c>
      <c r="B1530" s="40" t="s">
        <v>13858</v>
      </c>
      <c r="C1530" s="31">
        <v>5928</v>
      </c>
      <c r="D1530" t="s">
        <v>17901</v>
      </c>
      <c r="E1530" s="56">
        <v>41394</v>
      </c>
      <c r="F1530" s="257">
        <f t="shared" si="63"/>
        <v>41425</v>
      </c>
    </row>
    <row r="1531" spans="1:6">
      <c r="A1531" s="31">
        <v>5927</v>
      </c>
      <c r="B1531" s="40" t="s">
        <v>13858</v>
      </c>
      <c r="C1531" s="31">
        <v>5927</v>
      </c>
      <c r="D1531" t="s">
        <v>17945</v>
      </c>
      <c r="E1531" s="56">
        <v>41394</v>
      </c>
      <c r="F1531" s="257">
        <f t="shared" si="63"/>
        <v>41425</v>
      </c>
    </row>
    <row r="1532" spans="1:6">
      <c r="A1532" s="31">
        <v>5926</v>
      </c>
      <c r="B1532" s="40" t="s">
        <v>13858</v>
      </c>
      <c r="C1532" s="31">
        <v>5926</v>
      </c>
      <c r="D1532" t="s">
        <v>17948</v>
      </c>
      <c r="E1532" s="56">
        <v>41394</v>
      </c>
      <c r="F1532" s="257">
        <f t="shared" si="63"/>
        <v>41425</v>
      </c>
    </row>
    <row r="1533" spans="1:6">
      <c r="A1533" s="31">
        <v>5897</v>
      </c>
      <c r="B1533" s="11" t="s">
        <v>164</v>
      </c>
      <c r="C1533" s="31">
        <v>5897</v>
      </c>
      <c r="D1533" t="s">
        <v>17956</v>
      </c>
      <c r="E1533" s="56">
        <v>41394</v>
      </c>
      <c r="F1533" s="257">
        <f t="shared" si="63"/>
        <v>41425</v>
      </c>
    </row>
    <row r="1534" spans="1:6">
      <c r="A1534" s="31">
        <v>5896</v>
      </c>
      <c r="B1534" s="40" t="s">
        <v>164</v>
      </c>
      <c r="C1534" s="31">
        <v>5896</v>
      </c>
      <c r="D1534" t="s">
        <v>17903</v>
      </c>
      <c r="E1534" s="56">
        <v>41394</v>
      </c>
      <c r="F1534" s="257">
        <f t="shared" si="63"/>
        <v>41425</v>
      </c>
    </row>
    <row r="1535" spans="1:6">
      <c r="A1535" s="31">
        <v>5892</v>
      </c>
      <c r="B1535" s="40" t="s">
        <v>164</v>
      </c>
      <c r="C1535" s="31">
        <v>5892</v>
      </c>
      <c r="D1535" t="s">
        <v>17905</v>
      </c>
      <c r="E1535" s="56">
        <v>41394</v>
      </c>
      <c r="F1535" s="257">
        <f t="shared" si="63"/>
        <v>41425</v>
      </c>
    </row>
    <row r="1536" spans="1:6">
      <c r="A1536" s="31">
        <v>5848</v>
      </c>
      <c r="B1536" s="11" t="s">
        <v>13880</v>
      </c>
      <c r="C1536" s="31">
        <v>5848</v>
      </c>
      <c r="D1536" t="s">
        <v>17868</v>
      </c>
      <c r="E1536" s="28">
        <v>41388</v>
      </c>
      <c r="F1536" s="257">
        <f t="shared" si="63"/>
        <v>41419</v>
      </c>
    </row>
    <row r="1537" spans="1:6">
      <c r="A1537" s="31">
        <v>5849</v>
      </c>
      <c r="B1537" s="40" t="s">
        <v>13880</v>
      </c>
      <c r="C1537" s="31">
        <v>5849</v>
      </c>
      <c r="D1537" t="s">
        <v>17794</v>
      </c>
      <c r="E1537" s="56">
        <v>41387</v>
      </c>
      <c r="F1537" s="257">
        <f t="shared" si="63"/>
        <v>41418</v>
      </c>
    </row>
    <row r="1538" spans="1:6">
      <c r="A1538" s="31">
        <v>5850</v>
      </c>
      <c r="B1538" s="11" t="s">
        <v>13880</v>
      </c>
      <c r="C1538" s="31">
        <v>5850</v>
      </c>
      <c r="D1538" t="s">
        <v>17871</v>
      </c>
      <c r="E1538" s="28">
        <v>41388</v>
      </c>
      <c r="F1538" s="257">
        <f t="shared" si="63"/>
        <v>41419</v>
      </c>
    </row>
    <row r="1539" spans="1:6">
      <c r="A1539" s="31">
        <v>5412</v>
      </c>
      <c r="B1539" s="40" t="s">
        <v>9154</v>
      </c>
      <c r="C1539" s="31">
        <v>5412</v>
      </c>
      <c r="D1539" t="s">
        <v>17797</v>
      </c>
      <c r="E1539" s="28">
        <v>41386</v>
      </c>
      <c r="F1539" s="257">
        <f t="shared" si="63"/>
        <v>41417</v>
      </c>
    </row>
    <row r="1540" spans="1:6">
      <c r="A1540" s="31">
        <v>5411</v>
      </c>
      <c r="B1540" s="11" t="s">
        <v>9154</v>
      </c>
      <c r="C1540" s="31">
        <v>5411</v>
      </c>
      <c r="D1540" t="s">
        <v>17800</v>
      </c>
      <c r="E1540" s="28">
        <v>41387</v>
      </c>
      <c r="F1540" s="257">
        <f t="shared" ref="F1540:F1564" si="64">E1540+31</f>
        <v>41418</v>
      </c>
    </row>
    <row r="1541" spans="1:6">
      <c r="A1541" s="31">
        <v>5410</v>
      </c>
      <c r="B1541" s="11" t="s">
        <v>9154</v>
      </c>
      <c r="C1541" s="31">
        <v>5410</v>
      </c>
      <c r="D1541" t="s">
        <v>17803</v>
      </c>
      <c r="E1541" s="28">
        <v>41388</v>
      </c>
      <c r="F1541" s="257">
        <f t="shared" si="64"/>
        <v>41419</v>
      </c>
    </row>
    <row r="1542" spans="1:6">
      <c r="A1542" s="31">
        <v>5407</v>
      </c>
      <c r="B1542" s="40" t="s">
        <v>9154</v>
      </c>
      <c r="C1542" s="31">
        <v>5407</v>
      </c>
      <c r="D1542" t="s">
        <v>17807</v>
      </c>
      <c r="E1542" s="28">
        <v>41386</v>
      </c>
      <c r="F1542" s="257">
        <f t="shared" si="64"/>
        <v>41417</v>
      </c>
    </row>
    <row r="1543" spans="1:6">
      <c r="A1543" s="31">
        <v>5409</v>
      </c>
      <c r="B1543" s="11" t="s">
        <v>9154</v>
      </c>
      <c r="C1543" s="31">
        <v>5409</v>
      </c>
      <c r="D1543" t="s">
        <v>17809</v>
      </c>
      <c r="E1543" s="28">
        <v>41387</v>
      </c>
      <c r="F1543" s="257">
        <f t="shared" si="64"/>
        <v>41418</v>
      </c>
    </row>
    <row r="1544" spans="1:6">
      <c r="A1544" s="31">
        <v>5444</v>
      </c>
      <c r="B1544" s="40" t="s">
        <v>13906</v>
      </c>
      <c r="C1544" s="31">
        <v>5444</v>
      </c>
      <c r="D1544" t="s">
        <v>17967</v>
      </c>
      <c r="E1544" s="56">
        <v>41394</v>
      </c>
      <c r="F1544" s="257">
        <f t="shared" si="64"/>
        <v>41425</v>
      </c>
    </row>
    <row r="1545" spans="1:6">
      <c r="A1545" s="31">
        <v>5505</v>
      </c>
      <c r="B1545" s="40" t="s">
        <v>13908</v>
      </c>
      <c r="C1545" s="31">
        <v>5505</v>
      </c>
      <c r="D1545" t="s">
        <v>17972</v>
      </c>
      <c r="E1545" s="56">
        <v>41394</v>
      </c>
      <c r="F1545" s="257">
        <f t="shared" si="64"/>
        <v>41425</v>
      </c>
    </row>
    <row r="1546" spans="1:6">
      <c r="A1546" s="31">
        <v>5669</v>
      </c>
      <c r="B1546" s="40" t="s">
        <v>13969</v>
      </c>
      <c r="C1546" s="31">
        <v>5669</v>
      </c>
      <c r="D1546" t="s">
        <v>17910</v>
      </c>
      <c r="E1546" s="56">
        <v>41394</v>
      </c>
      <c r="F1546" s="257">
        <f t="shared" si="64"/>
        <v>41425</v>
      </c>
    </row>
    <row r="1547" spans="1:6">
      <c r="A1547" s="31">
        <v>5670</v>
      </c>
      <c r="B1547" s="40" t="s">
        <v>13969</v>
      </c>
      <c r="C1547" s="31">
        <v>5670</v>
      </c>
      <c r="D1547" t="s">
        <v>17978</v>
      </c>
      <c r="E1547" s="56">
        <v>41394</v>
      </c>
      <c r="F1547" s="257">
        <f t="shared" si="64"/>
        <v>41425</v>
      </c>
    </row>
    <row r="1548" spans="1:6">
      <c r="A1548" s="31">
        <v>5671</v>
      </c>
      <c r="B1548" s="40" t="s">
        <v>13969</v>
      </c>
      <c r="C1548" s="31">
        <v>5671</v>
      </c>
      <c r="D1548" t="s">
        <v>17981</v>
      </c>
      <c r="E1548" s="56">
        <v>41394</v>
      </c>
      <c r="F1548" s="257">
        <f t="shared" si="64"/>
        <v>41425</v>
      </c>
    </row>
    <row r="1549" spans="1:6">
      <c r="A1549" s="31">
        <v>5675</v>
      </c>
      <c r="B1549" s="40" t="s">
        <v>13969</v>
      </c>
      <c r="C1549" s="31">
        <v>5675</v>
      </c>
      <c r="D1549" t="s">
        <v>17984</v>
      </c>
      <c r="E1549" s="56">
        <v>41394</v>
      </c>
      <c r="F1549" s="257">
        <f t="shared" si="64"/>
        <v>41425</v>
      </c>
    </row>
    <row r="1550" spans="1:6">
      <c r="A1550" s="31">
        <v>5703</v>
      </c>
      <c r="B1550" s="40" t="s">
        <v>13969</v>
      </c>
      <c r="C1550" s="31">
        <v>5703</v>
      </c>
      <c r="D1550" t="s">
        <v>17991</v>
      </c>
      <c r="E1550" s="56">
        <v>41394</v>
      </c>
      <c r="F1550" s="257">
        <f t="shared" si="64"/>
        <v>41425</v>
      </c>
    </row>
    <row r="1551" spans="1:6">
      <c r="A1551" s="31">
        <v>5822</v>
      </c>
      <c r="B1551" s="40" t="s">
        <v>1895</v>
      </c>
      <c r="C1551" s="31">
        <v>5822</v>
      </c>
      <c r="D1551" t="s">
        <v>17913</v>
      </c>
      <c r="E1551" s="56">
        <v>41390</v>
      </c>
      <c r="F1551" s="257">
        <f t="shared" si="64"/>
        <v>41421</v>
      </c>
    </row>
    <row r="1552" spans="1:6">
      <c r="A1552" s="31">
        <v>6718</v>
      </c>
      <c r="B1552" s="40" t="s">
        <v>168</v>
      </c>
      <c r="C1552" s="31">
        <v>6718</v>
      </c>
      <c r="D1552" t="s">
        <v>17813</v>
      </c>
      <c r="E1552" s="28">
        <v>41388</v>
      </c>
      <c r="F1552" s="257">
        <f t="shared" si="64"/>
        <v>41419</v>
      </c>
    </row>
    <row r="1553" spans="1:6">
      <c r="A1553" s="31">
        <v>6706</v>
      </c>
      <c r="B1553" s="40" t="s">
        <v>168</v>
      </c>
      <c r="C1553" s="31">
        <v>6706</v>
      </c>
      <c r="D1553" t="s">
        <v>17916</v>
      </c>
      <c r="E1553" s="56">
        <v>41393</v>
      </c>
      <c r="F1553" s="257">
        <f t="shared" si="64"/>
        <v>41424</v>
      </c>
    </row>
    <row r="1554" spans="1:6">
      <c r="A1554" s="31">
        <v>6700</v>
      </c>
      <c r="B1554" s="40" t="s">
        <v>168</v>
      </c>
      <c r="C1554" s="31">
        <v>6700</v>
      </c>
      <c r="D1554" t="s">
        <v>17875</v>
      </c>
      <c r="E1554" s="55">
        <v>41389</v>
      </c>
      <c r="F1554" s="257">
        <f t="shared" si="64"/>
        <v>41420</v>
      </c>
    </row>
    <row r="1555" spans="1:6">
      <c r="A1555" s="31">
        <v>6703</v>
      </c>
      <c r="B1555" s="40" t="s">
        <v>168</v>
      </c>
      <c r="C1555" s="31">
        <v>6703</v>
      </c>
      <c r="D1555" t="s">
        <v>17816</v>
      </c>
      <c r="E1555" s="28">
        <v>41387</v>
      </c>
      <c r="F1555" s="257">
        <f t="shared" si="64"/>
        <v>41418</v>
      </c>
    </row>
    <row r="1556" spans="1:6">
      <c r="A1556" s="31">
        <v>6698</v>
      </c>
      <c r="B1556" s="40" t="s">
        <v>168</v>
      </c>
      <c r="C1556" s="31">
        <v>6698</v>
      </c>
      <c r="D1556" t="s">
        <v>17997</v>
      </c>
      <c r="E1556" s="56">
        <v>41394</v>
      </c>
      <c r="F1556" s="257">
        <f t="shared" si="64"/>
        <v>41425</v>
      </c>
    </row>
    <row r="1557" spans="1:6">
      <c r="A1557" s="31">
        <v>6697</v>
      </c>
      <c r="B1557" s="40" t="s">
        <v>168</v>
      </c>
      <c r="C1557" s="31">
        <v>6697</v>
      </c>
      <c r="D1557" t="s">
        <v>17878</v>
      </c>
      <c r="E1557" s="56">
        <v>41390</v>
      </c>
      <c r="F1557" s="257">
        <f t="shared" si="64"/>
        <v>41421</v>
      </c>
    </row>
    <row r="1558" spans="1:6">
      <c r="A1558" s="31">
        <v>6695</v>
      </c>
      <c r="B1558" s="40" t="s">
        <v>168</v>
      </c>
      <c r="C1558" s="31">
        <v>6695</v>
      </c>
      <c r="D1558" t="s">
        <v>17880</v>
      </c>
      <c r="E1558" s="56">
        <v>41388</v>
      </c>
      <c r="F1558" s="257">
        <f t="shared" si="64"/>
        <v>41419</v>
      </c>
    </row>
    <row r="1559" spans="1:6">
      <c r="A1559" s="31">
        <v>6690</v>
      </c>
      <c r="B1559" s="40" t="s">
        <v>168</v>
      </c>
      <c r="C1559" s="31">
        <v>6690</v>
      </c>
      <c r="D1559" t="s">
        <v>17920</v>
      </c>
      <c r="E1559" s="56">
        <v>41394</v>
      </c>
      <c r="F1559" s="257">
        <f t="shared" si="64"/>
        <v>41425</v>
      </c>
    </row>
    <row r="1560" spans="1:6">
      <c r="A1560" s="31">
        <v>6689</v>
      </c>
      <c r="B1560" s="40" t="s">
        <v>168</v>
      </c>
      <c r="C1560" s="31">
        <v>6689</v>
      </c>
      <c r="D1560" t="s">
        <v>17923</v>
      </c>
      <c r="E1560" s="56">
        <v>41394</v>
      </c>
      <c r="F1560" s="257">
        <f t="shared" si="64"/>
        <v>41425</v>
      </c>
    </row>
    <row r="1561" spans="1:6">
      <c r="A1561" s="31">
        <v>6668</v>
      </c>
      <c r="B1561" s="40" t="s">
        <v>168</v>
      </c>
      <c r="C1561" s="31">
        <v>6668</v>
      </c>
      <c r="D1561" t="s">
        <v>17927</v>
      </c>
      <c r="E1561" s="56">
        <v>41394</v>
      </c>
      <c r="F1561" s="257">
        <f t="shared" si="64"/>
        <v>41425</v>
      </c>
    </row>
    <row r="1562" spans="1:6">
      <c r="A1562" s="31">
        <v>6663</v>
      </c>
      <c r="B1562" s="40" t="s">
        <v>168</v>
      </c>
      <c r="C1562" s="31">
        <v>6663</v>
      </c>
      <c r="D1562" t="s">
        <v>17929</v>
      </c>
      <c r="E1562" s="56">
        <v>41390</v>
      </c>
      <c r="F1562" s="257">
        <f t="shared" si="64"/>
        <v>41421</v>
      </c>
    </row>
    <row r="1563" spans="1:6">
      <c r="A1563" s="31">
        <v>6661</v>
      </c>
      <c r="B1563" s="40" t="s">
        <v>168</v>
      </c>
      <c r="C1563" s="31">
        <v>6661</v>
      </c>
      <c r="D1563" t="s">
        <v>17931</v>
      </c>
      <c r="E1563" s="56">
        <v>41393</v>
      </c>
      <c r="F1563" s="257">
        <f t="shared" si="64"/>
        <v>41424</v>
      </c>
    </row>
    <row r="1564" spans="1:6">
      <c r="A1564" s="31">
        <v>6657</v>
      </c>
      <c r="B1564" s="40" t="s">
        <v>168</v>
      </c>
      <c r="C1564" s="31">
        <v>6657</v>
      </c>
      <c r="D1564" t="s">
        <v>17935</v>
      </c>
      <c r="E1564" s="56">
        <v>41394</v>
      </c>
      <c r="F1564" s="257">
        <f t="shared" si="64"/>
        <v>41425</v>
      </c>
    </row>
  </sheetData>
  <autoFilter ref="A1:J1564"/>
  <sortState ref="A2:F138">
    <sortCondition ref="A2:A138"/>
  </sortState>
  <customSheetViews>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legacyDrawing r:id="rId1"/>
</worksheet>
</file>

<file path=xl/worksheets/sheet7.xml><?xml version="1.0" encoding="utf-8"?>
<worksheet xmlns="http://schemas.openxmlformats.org/spreadsheetml/2006/main" xmlns:r="http://schemas.openxmlformats.org/officeDocument/2006/relationships">
  <sheetPr codeName="Plan5"/>
  <dimension ref="A1:E852"/>
  <sheetViews>
    <sheetView topLeftCell="A798" workbookViewId="0">
      <selection activeCell="C824" sqref="C824"/>
    </sheetView>
  </sheetViews>
  <sheetFormatPr defaultRowHeight="15"/>
  <cols>
    <col min="1" max="1" width="4" bestFit="1" customWidth="1"/>
    <col min="2" max="2" width="21.85546875" style="23" customWidth="1"/>
    <col min="3" max="3" width="18.28515625" customWidth="1"/>
    <col min="4" max="4" width="13.140625" bestFit="1" customWidth="1"/>
    <col min="5" max="5" width="13.5703125" bestFit="1" customWidth="1"/>
  </cols>
  <sheetData>
    <row r="1" spans="1:5">
      <c r="A1" t="s">
        <v>13840</v>
      </c>
      <c r="B1" s="23" t="s">
        <v>13841</v>
      </c>
      <c r="C1" t="s">
        <v>13842</v>
      </c>
      <c r="D1" s="23" t="s">
        <v>8130</v>
      </c>
      <c r="E1" s="23" t="s">
        <v>14130</v>
      </c>
    </row>
    <row r="2" spans="1:5">
      <c r="A2">
        <v>1</v>
      </c>
      <c r="B2" s="23" t="s">
        <v>1559</v>
      </c>
      <c r="C2" t="s">
        <v>1224</v>
      </c>
      <c r="D2" t="s">
        <v>2230</v>
      </c>
      <c r="E2" t="s">
        <v>2231</v>
      </c>
    </row>
    <row r="3" spans="1:5">
      <c r="A3">
        <v>2</v>
      </c>
      <c r="B3" s="23" t="s">
        <v>13844</v>
      </c>
      <c r="C3" t="s">
        <v>888</v>
      </c>
      <c r="D3" s="23" t="s">
        <v>14132</v>
      </c>
      <c r="E3" s="23" t="s">
        <v>14133</v>
      </c>
    </row>
    <row r="4" spans="1:5">
      <c r="A4">
        <v>3</v>
      </c>
      <c r="B4" s="23" t="s">
        <v>13845</v>
      </c>
      <c r="C4" t="s">
        <v>898</v>
      </c>
      <c r="D4" s="23" t="s">
        <v>14134</v>
      </c>
      <c r="E4" s="23" t="s">
        <v>14135</v>
      </c>
    </row>
    <row r="5" spans="1:5">
      <c r="A5">
        <v>4</v>
      </c>
      <c r="B5" s="23" t="s">
        <v>1313</v>
      </c>
      <c r="C5" t="s">
        <v>898</v>
      </c>
      <c r="D5" s="23" t="s">
        <v>1314</v>
      </c>
      <c r="E5" s="23" t="s">
        <v>1315</v>
      </c>
    </row>
    <row r="6" spans="1:5">
      <c r="A6">
        <v>5</v>
      </c>
      <c r="B6" s="23" t="s">
        <v>13846</v>
      </c>
      <c r="C6" t="s">
        <v>1195</v>
      </c>
      <c r="D6" s="23" t="s">
        <v>14136</v>
      </c>
      <c r="E6" s="23" t="s">
        <v>14137</v>
      </c>
    </row>
    <row r="7" spans="1:5">
      <c r="A7">
        <v>6</v>
      </c>
      <c r="B7" s="23" t="s">
        <v>13847</v>
      </c>
      <c r="C7" t="s">
        <v>894</v>
      </c>
      <c r="D7" s="23" t="s">
        <v>14138</v>
      </c>
      <c r="E7" s="23" t="s">
        <v>14139</v>
      </c>
    </row>
    <row r="8" spans="1:5">
      <c r="A8">
        <v>7</v>
      </c>
      <c r="B8" s="23" t="s">
        <v>1289</v>
      </c>
      <c r="C8" t="s">
        <v>903</v>
      </c>
      <c r="D8" s="23" t="s">
        <v>1290</v>
      </c>
      <c r="E8" s="23" t="s">
        <v>1291</v>
      </c>
    </row>
    <row r="9" spans="1:5">
      <c r="A9">
        <v>8</v>
      </c>
      <c r="B9" s="23" t="s">
        <v>2149</v>
      </c>
      <c r="C9" t="s">
        <v>1193</v>
      </c>
      <c r="D9" s="23" t="s">
        <v>14140</v>
      </c>
      <c r="E9" s="23" t="s">
        <v>14141</v>
      </c>
    </row>
    <row r="10" spans="1:5">
      <c r="A10">
        <v>9</v>
      </c>
      <c r="B10" s="23" t="s">
        <v>13848</v>
      </c>
      <c r="C10" t="s">
        <v>1193</v>
      </c>
      <c r="D10" s="23" t="s">
        <v>14142</v>
      </c>
      <c r="E10" s="23" t="s">
        <v>14143</v>
      </c>
    </row>
    <row r="11" spans="1:5">
      <c r="A11">
        <v>10</v>
      </c>
      <c r="B11" s="23" t="s">
        <v>7761</v>
      </c>
      <c r="C11" t="s">
        <v>1195</v>
      </c>
      <c r="D11" s="23" t="s">
        <v>8133</v>
      </c>
      <c r="E11" s="23" t="s">
        <v>8134</v>
      </c>
    </row>
    <row r="12" spans="1:5">
      <c r="A12">
        <v>11</v>
      </c>
      <c r="B12" s="23" t="s">
        <v>2079</v>
      </c>
      <c r="C12" t="s">
        <v>1190</v>
      </c>
      <c r="D12" s="23" t="s">
        <v>2141</v>
      </c>
      <c r="E12" s="23" t="s">
        <v>2142</v>
      </c>
    </row>
    <row r="13" spans="1:5">
      <c r="A13">
        <v>12</v>
      </c>
      <c r="B13" s="23" t="s">
        <v>7764</v>
      </c>
      <c r="C13" t="s">
        <v>1190</v>
      </c>
      <c r="D13" s="23" t="s">
        <v>8135</v>
      </c>
      <c r="E13" s="23" t="s">
        <v>8136</v>
      </c>
    </row>
    <row r="14" spans="1:5">
      <c r="A14">
        <v>13</v>
      </c>
      <c r="B14" s="23" t="s">
        <v>13849</v>
      </c>
      <c r="C14" t="s">
        <v>1190</v>
      </c>
      <c r="D14" s="23" t="s">
        <v>14144</v>
      </c>
      <c r="E14" s="23" t="s">
        <v>14145</v>
      </c>
    </row>
    <row r="15" spans="1:5">
      <c r="A15">
        <v>14</v>
      </c>
      <c r="B15" s="23" t="s">
        <v>2168</v>
      </c>
      <c r="C15" t="s">
        <v>895</v>
      </c>
      <c r="D15" s="23" t="s">
        <v>14146</v>
      </c>
      <c r="E15" s="23" t="s">
        <v>14147</v>
      </c>
    </row>
    <row r="16" spans="1:5">
      <c r="A16">
        <v>15</v>
      </c>
      <c r="B16" s="23" t="s">
        <v>13850</v>
      </c>
      <c r="C16" t="s">
        <v>1190</v>
      </c>
      <c r="D16" s="23" t="s">
        <v>14148</v>
      </c>
      <c r="E16" s="23" t="s">
        <v>14149</v>
      </c>
    </row>
    <row r="17" spans="1:5">
      <c r="A17">
        <v>16</v>
      </c>
      <c r="B17" s="23" t="s">
        <v>7769</v>
      </c>
      <c r="C17" t="s">
        <v>1183</v>
      </c>
      <c r="D17" s="23" t="s">
        <v>8137</v>
      </c>
      <c r="E17" s="23" t="s">
        <v>8138</v>
      </c>
    </row>
    <row r="18" spans="1:5">
      <c r="A18">
        <v>17</v>
      </c>
      <c r="B18" s="23" t="s">
        <v>2071</v>
      </c>
      <c r="C18" t="s">
        <v>1193</v>
      </c>
      <c r="D18" s="23" t="s">
        <v>2120</v>
      </c>
      <c r="E18" s="23" t="s">
        <v>2121</v>
      </c>
    </row>
    <row r="19" spans="1:5">
      <c r="A19">
        <v>18</v>
      </c>
      <c r="B19" s="23" t="s">
        <v>4825</v>
      </c>
      <c r="C19" t="s">
        <v>1195</v>
      </c>
      <c r="D19" s="23" t="s">
        <v>4949</v>
      </c>
      <c r="E19" s="23" t="s">
        <v>4950</v>
      </c>
    </row>
    <row r="20" spans="1:5">
      <c r="A20">
        <v>19</v>
      </c>
      <c r="B20" s="23" t="s">
        <v>1879</v>
      </c>
      <c r="C20" t="s">
        <v>1190</v>
      </c>
      <c r="D20" s="23" t="s">
        <v>1111</v>
      </c>
      <c r="E20" s="23" t="s">
        <v>1112</v>
      </c>
    </row>
    <row r="21" spans="1:5">
      <c r="A21">
        <v>20</v>
      </c>
      <c r="B21" s="23" t="s">
        <v>13851</v>
      </c>
      <c r="C21" t="s">
        <v>1190</v>
      </c>
      <c r="D21" s="23" t="s">
        <v>14150</v>
      </c>
      <c r="E21" s="23" t="s">
        <v>14151</v>
      </c>
    </row>
    <row r="22" spans="1:5">
      <c r="A22">
        <v>21</v>
      </c>
      <c r="B22" s="23" t="s">
        <v>7368</v>
      </c>
      <c r="C22" t="s">
        <v>898</v>
      </c>
      <c r="D22" s="23" t="s">
        <v>8139</v>
      </c>
      <c r="E22" s="23" t="s">
        <v>8140</v>
      </c>
    </row>
    <row r="23" spans="1:5">
      <c r="A23">
        <v>22</v>
      </c>
      <c r="B23" s="23" t="s">
        <v>1686</v>
      </c>
      <c r="C23" t="s">
        <v>898</v>
      </c>
      <c r="D23" s="23" t="s">
        <v>784</v>
      </c>
      <c r="E23" s="23" t="s">
        <v>785</v>
      </c>
    </row>
    <row r="24" spans="1:5">
      <c r="A24">
        <v>23</v>
      </c>
      <c r="B24" s="23" t="s">
        <v>13852</v>
      </c>
      <c r="C24" t="s">
        <v>1183</v>
      </c>
      <c r="D24" s="23" t="s">
        <v>14152</v>
      </c>
      <c r="E24" s="23" t="s">
        <v>14153</v>
      </c>
    </row>
    <row r="25" spans="1:5">
      <c r="A25">
        <v>24</v>
      </c>
      <c r="B25" s="23" t="s">
        <v>2078</v>
      </c>
      <c r="C25" t="s">
        <v>1195</v>
      </c>
      <c r="D25" s="23" t="s">
        <v>2139</v>
      </c>
      <c r="E25" s="23" t="s">
        <v>2140</v>
      </c>
    </row>
    <row r="26" spans="1:5">
      <c r="A26">
        <v>25</v>
      </c>
      <c r="B26" s="23" t="s">
        <v>13853</v>
      </c>
      <c r="C26" t="s">
        <v>898</v>
      </c>
      <c r="D26" s="23" t="s">
        <v>14154</v>
      </c>
      <c r="E26" s="23" t="s">
        <v>14155</v>
      </c>
    </row>
    <row r="27" spans="1:5">
      <c r="A27">
        <v>26</v>
      </c>
      <c r="B27" s="23" t="s">
        <v>13854</v>
      </c>
      <c r="C27" t="s">
        <v>162</v>
      </c>
      <c r="D27" s="23" t="s">
        <v>14156</v>
      </c>
      <c r="E27" s="23" t="s">
        <v>14157</v>
      </c>
    </row>
    <row r="28" spans="1:5">
      <c r="A28">
        <v>27</v>
      </c>
      <c r="B28" s="23" t="s">
        <v>1882</v>
      </c>
      <c r="C28" t="s">
        <v>898</v>
      </c>
      <c r="D28" s="23" t="s">
        <v>14158</v>
      </c>
      <c r="E28" s="23" t="s">
        <v>14159</v>
      </c>
    </row>
    <row r="29" spans="1:5">
      <c r="A29">
        <v>28</v>
      </c>
      <c r="B29" s="23" t="s">
        <v>13855</v>
      </c>
      <c r="C29" t="s">
        <v>1190</v>
      </c>
      <c r="D29" s="23" t="s">
        <v>14160</v>
      </c>
      <c r="E29" s="23" t="s">
        <v>14161</v>
      </c>
    </row>
    <row r="30" spans="1:5">
      <c r="A30">
        <v>29</v>
      </c>
      <c r="B30" s="23" t="s">
        <v>1655</v>
      </c>
      <c r="C30" t="s">
        <v>895</v>
      </c>
      <c r="D30" s="23" t="s">
        <v>786</v>
      </c>
      <c r="E30" s="23" t="s">
        <v>787</v>
      </c>
    </row>
    <row r="31" spans="1:5">
      <c r="A31">
        <v>30</v>
      </c>
      <c r="B31" s="23" t="s">
        <v>1885</v>
      </c>
      <c r="C31" t="s">
        <v>1193</v>
      </c>
      <c r="D31" s="23" t="s">
        <v>1292</v>
      </c>
      <c r="E31" s="23" t="s">
        <v>1293</v>
      </c>
    </row>
    <row r="32" spans="1:5">
      <c r="A32">
        <v>31</v>
      </c>
      <c r="B32" s="23" t="s">
        <v>2136</v>
      </c>
      <c r="C32" t="s">
        <v>1183</v>
      </c>
      <c r="D32" s="23" t="s">
        <v>2137</v>
      </c>
      <c r="E32" s="23" t="s">
        <v>2138</v>
      </c>
    </row>
    <row r="33" spans="1:5">
      <c r="A33">
        <v>32</v>
      </c>
      <c r="B33" s="23" t="s">
        <v>173</v>
      </c>
      <c r="C33" t="s">
        <v>1195</v>
      </c>
      <c r="D33" s="23" t="s">
        <v>522</v>
      </c>
      <c r="E33" s="23" t="s">
        <v>523</v>
      </c>
    </row>
    <row r="34" spans="1:5">
      <c r="A34">
        <v>33</v>
      </c>
      <c r="B34" s="23" t="s">
        <v>174</v>
      </c>
      <c r="C34" t="s">
        <v>895</v>
      </c>
      <c r="D34" s="23" t="s">
        <v>524</v>
      </c>
      <c r="E34" s="23" t="s">
        <v>525</v>
      </c>
    </row>
    <row r="35" spans="1:5">
      <c r="A35">
        <v>34</v>
      </c>
      <c r="B35" s="23" t="s">
        <v>175</v>
      </c>
      <c r="C35" t="s">
        <v>888</v>
      </c>
      <c r="D35" s="23" t="s">
        <v>526</v>
      </c>
      <c r="E35" s="23" t="s">
        <v>527</v>
      </c>
    </row>
    <row r="36" spans="1:5">
      <c r="A36">
        <v>35</v>
      </c>
      <c r="B36" s="23" t="s">
        <v>7786</v>
      </c>
      <c r="C36" t="s">
        <v>895</v>
      </c>
      <c r="D36" s="23" t="s">
        <v>8141</v>
      </c>
      <c r="E36" s="23" t="s">
        <v>8142</v>
      </c>
    </row>
    <row r="37" spans="1:5">
      <c r="A37">
        <v>36</v>
      </c>
      <c r="B37" s="23" t="s">
        <v>13856</v>
      </c>
      <c r="C37" t="s">
        <v>1193</v>
      </c>
      <c r="D37" s="23" t="s">
        <v>14162</v>
      </c>
      <c r="E37" s="23" t="s">
        <v>14163</v>
      </c>
    </row>
    <row r="38" spans="1:5">
      <c r="A38">
        <v>37</v>
      </c>
      <c r="B38" s="23" t="s">
        <v>7373</v>
      </c>
      <c r="C38" t="s">
        <v>1224</v>
      </c>
      <c r="D38" s="23" t="s">
        <v>8143</v>
      </c>
      <c r="E38" s="23" t="s">
        <v>8144</v>
      </c>
    </row>
    <row r="39" spans="1:5">
      <c r="A39">
        <v>38</v>
      </c>
      <c r="B39" s="23" t="s">
        <v>2070</v>
      </c>
      <c r="C39" t="s">
        <v>895</v>
      </c>
      <c r="D39" s="23" t="s">
        <v>2118</v>
      </c>
      <c r="E39" s="23" t="s">
        <v>2119</v>
      </c>
    </row>
    <row r="40" spans="1:5">
      <c r="A40">
        <v>39</v>
      </c>
      <c r="B40" s="23" t="s">
        <v>13857</v>
      </c>
      <c r="C40" t="s">
        <v>898</v>
      </c>
      <c r="D40" s="23" t="s">
        <v>14164</v>
      </c>
      <c r="E40" s="23" t="s">
        <v>14165</v>
      </c>
    </row>
    <row r="41" spans="1:5">
      <c r="A41">
        <v>40</v>
      </c>
      <c r="B41" s="23" t="s">
        <v>7802</v>
      </c>
      <c r="C41" t="s">
        <v>1224</v>
      </c>
      <c r="D41" s="23" t="s">
        <v>8145</v>
      </c>
      <c r="E41" s="23" t="s">
        <v>8146</v>
      </c>
    </row>
    <row r="42" spans="1:5">
      <c r="A42">
        <v>41</v>
      </c>
      <c r="B42" s="23" t="s">
        <v>7998</v>
      </c>
      <c r="C42" t="s">
        <v>901</v>
      </c>
      <c r="D42" s="23" t="s">
        <v>8147</v>
      </c>
      <c r="E42" s="23" t="s">
        <v>8148</v>
      </c>
    </row>
    <row r="43" spans="1:5">
      <c r="A43">
        <v>42</v>
      </c>
      <c r="B43" s="23" t="s">
        <v>1757</v>
      </c>
      <c r="C43" t="s">
        <v>903</v>
      </c>
      <c r="D43" s="23" t="s">
        <v>886</v>
      </c>
      <c r="E43" s="23" t="s">
        <v>887</v>
      </c>
    </row>
    <row r="44" spans="1:5">
      <c r="A44">
        <v>43</v>
      </c>
      <c r="B44" s="23" t="s">
        <v>9296</v>
      </c>
      <c r="C44" t="s">
        <v>894</v>
      </c>
      <c r="D44" s="23" t="s">
        <v>9304</v>
      </c>
      <c r="E44" s="23" t="s">
        <v>9305</v>
      </c>
    </row>
    <row r="45" spans="1:5">
      <c r="A45">
        <v>44</v>
      </c>
      <c r="B45" s="23" t="s">
        <v>176</v>
      </c>
      <c r="C45" t="s">
        <v>1190</v>
      </c>
      <c r="D45" s="23" t="s">
        <v>528</v>
      </c>
      <c r="E45" s="23" t="s">
        <v>529</v>
      </c>
    </row>
    <row r="46" spans="1:5">
      <c r="A46">
        <v>45</v>
      </c>
      <c r="B46" s="23" t="s">
        <v>13858</v>
      </c>
      <c r="C46" t="s">
        <v>903</v>
      </c>
      <c r="D46" s="23" t="s">
        <v>14166</v>
      </c>
      <c r="E46" s="23" t="s">
        <v>14167</v>
      </c>
    </row>
    <row r="47" spans="1:5">
      <c r="A47">
        <v>46</v>
      </c>
      <c r="B47" s="23" t="s">
        <v>13859</v>
      </c>
      <c r="C47" t="s">
        <v>1190</v>
      </c>
      <c r="D47" s="23" t="s">
        <v>14168</v>
      </c>
      <c r="E47" s="23" t="s">
        <v>14169</v>
      </c>
    </row>
    <row r="48" spans="1:5">
      <c r="A48">
        <v>47</v>
      </c>
      <c r="B48" s="23" t="s">
        <v>7807</v>
      </c>
      <c r="C48" t="s">
        <v>895</v>
      </c>
      <c r="D48" s="23" t="s">
        <v>8149</v>
      </c>
      <c r="E48" s="23" t="s">
        <v>8150</v>
      </c>
    </row>
    <row r="49" spans="1:5">
      <c r="A49">
        <v>48</v>
      </c>
      <c r="B49" s="23" t="s">
        <v>7812</v>
      </c>
      <c r="C49" t="s">
        <v>162</v>
      </c>
      <c r="D49" s="23" t="s">
        <v>8151</v>
      </c>
      <c r="E49" s="23" t="s">
        <v>8152</v>
      </c>
    </row>
    <row r="50" spans="1:5">
      <c r="A50">
        <v>49</v>
      </c>
      <c r="B50" s="23" t="s">
        <v>13860</v>
      </c>
      <c r="C50" t="s">
        <v>901</v>
      </c>
      <c r="D50" s="23" t="s">
        <v>14170</v>
      </c>
      <c r="E50" s="23" t="s">
        <v>14171</v>
      </c>
    </row>
    <row r="51" spans="1:5">
      <c r="A51">
        <v>50</v>
      </c>
      <c r="B51" s="23" t="s">
        <v>13861</v>
      </c>
      <c r="C51" t="s">
        <v>895</v>
      </c>
      <c r="D51" s="23" t="s">
        <v>14172</v>
      </c>
      <c r="E51" s="23" t="s">
        <v>14173</v>
      </c>
    </row>
    <row r="52" spans="1:5">
      <c r="A52">
        <v>51</v>
      </c>
      <c r="B52" s="23" t="s">
        <v>2579</v>
      </c>
      <c r="C52" t="s">
        <v>1193</v>
      </c>
      <c r="D52" s="23" t="s">
        <v>2610</v>
      </c>
      <c r="E52" s="23" t="s">
        <v>2611</v>
      </c>
    </row>
    <row r="53" spans="1:5">
      <c r="A53">
        <v>52</v>
      </c>
      <c r="B53" s="23" t="s">
        <v>7817</v>
      </c>
      <c r="C53" t="s">
        <v>888</v>
      </c>
      <c r="D53" s="23" t="s">
        <v>8153</v>
      </c>
      <c r="E53" s="23" t="s">
        <v>8154</v>
      </c>
    </row>
    <row r="54" spans="1:5">
      <c r="A54">
        <v>53</v>
      </c>
      <c r="B54" s="23" t="s">
        <v>13862</v>
      </c>
      <c r="C54" t="s">
        <v>1190</v>
      </c>
      <c r="D54" s="23" t="s">
        <v>14174</v>
      </c>
      <c r="E54" s="23" t="s">
        <v>14175</v>
      </c>
    </row>
    <row r="55" spans="1:5">
      <c r="A55">
        <v>54</v>
      </c>
      <c r="B55" s="23" t="s">
        <v>177</v>
      </c>
      <c r="C55" t="s">
        <v>888</v>
      </c>
      <c r="D55" s="23" t="s">
        <v>530</v>
      </c>
      <c r="E55" s="23" t="s">
        <v>531</v>
      </c>
    </row>
    <row r="56" spans="1:5">
      <c r="A56">
        <v>55</v>
      </c>
      <c r="B56" s="23" t="s">
        <v>13863</v>
      </c>
      <c r="C56" t="s">
        <v>903</v>
      </c>
      <c r="D56" s="23" t="s">
        <v>14176</v>
      </c>
      <c r="E56" s="23" t="s">
        <v>14177</v>
      </c>
    </row>
    <row r="57" spans="1:5">
      <c r="A57">
        <v>56</v>
      </c>
      <c r="B57" s="23" t="s">
        <v>13864</v>
      </c>
      <c r="C57" t="s">
        <v>1193</v>
      </c>
      <c r="D57" s="23" t="s">
        <v>14178</v>
      </c>
      <c r="E57" s="23" t="s">
        <v>14179</v>
      </c>
    </row>
    <row r="58" spans="1:5">
      <c r="A58">
        <v>57</v>
      </c>
      <c r="B58" s="23" t="s">
        <v>2148</v>
      </c>
      <c r="C58" t="s">
        <v>888</v>
      </c>
      <c r="D58" s="23" t="s">
        <v>2122</v>
      </c>
      <c r="E58" s="23" t="s">
        <v>2123</v>
      </c>
    </row>
    <row r="59" spans="1:5">
      <c r="A59">
        <v>58</v>
      </c>
      <c r="B59" s="23" t="s">
        <v>1811</v>
      </c>
      <c r="C59" t="s">
        <v>895</v>
      </c>
      <c r="D59" s="23" t="s">
        <v>14180</v>
      </c>
      <c r="E59" s="23" t="s">
        <v>14181</v>
      </c>
    </row>
    <row r="60" spans="1:5">
      <c r="A60">
        <v>59</v>
      </c>
      <c r="B60" s="23" t="s">
        <v>3251</v>
      </c>
      <c r="C60" t="s">
        <v>1183</v>
      </c>
      <c r="D60" s="23" t="s">
        <v>3373</v>
      </c>
      <c r="E60" s="23" t="s">
        <v>3395</v>
      </c>
    </row>
    <row r="61" spans="1:5">
      <c r="A61">
        <v>60</v>
      </c>
      <c r="B61" s="23" t="s">
        <v>1833</v>
      </c>
      <c r="C61" t="s">
        <v>898</v>
      </c>
      <c r="D61" s="23" t="s">
        <v>1058</v>
      </c>
      <c r="E61" s="23" t="s">
        <v>1059</v>
      </c>
    </row>
    <row r="62" spans="1:5">
      <c r="A62">
        <v>61</v>
      </c>
      <c r="B62" s="23" t="s">
        <v>2899</v>
      </c>
      <c r="C62" t="s">
        <v>1183</v>
      </c>
      <c r="D62" s="23" t="s">
        <v>2932</v>
      </c>
      <c r="E62" s="23" t="s">
        <v>2933</v>
      </c>
    </row>
    <row r="63" spans="1:5">
      <c r="A63">
        <v>62</v>
      </c>
      <c r="B63" s="23" t="s">
        <v>178</v>
      </c>
      <c r="C63" t="s">
        <v>888</v>
      </c>
      <c r="D63" s="23" t="s">
        <v>532</v>
      </c>
      <c r="E63" s="23" t="s">
        <v>533</v>
      </c>
    </row>
    <row r="64" spans="1:5">
      <c r="A64">
        <v>63</v>
      </c>
      <c r="B64" s="23" t="s">
        <v>13865</v>
      </c>
      <c r="C64" t="s">
        <v>895</v>
      </c>
      <c r="D64" s="23" t="s">
        <v>14182</v>
      </c>
      <c r="E64" s="23" t="s">
        <v>14183</v>
      </c>
    </row>
    <row r="65" spans="1:5">
      <c r="A65">
        <v>64</v>
      </c>
      <c r="B65" s="23" t="s">
        <v>1546</v>
      </c>
      <c r="C65" t="s">
        <v>888</v>
      </c>
      <c r="D65" s="23" t="s">
        <v>4781</v>
      </c>
      <c r="E65" s="23" t="s">
        <v>4782</v>
      </c>
    </row>
    <row r="66" spans="1:5">
      <c r="A66">
        <v>65</v>
      </c>
      <c r="B66" s="23" t="s">
        <v>13051</v>
      </c>
      <c r="C66" t="s">
        <v>1195</v>
      </c>
      <c r="D66" s="23" t="s">
        <v>13689</v>
      </c>
      <c r="E66" s="23" t="s">
        <v>13690</v>
      </c>
    </row>
    <row r="67" spans="1:5">
      <c r="A67">
        <v>66</v>
      </c>
      <c r="B67" s="23" t="s">
        <v>7822</v>
      </c>
      <c r="C67" t="s">
        <v>888</v>
      </c>
      <c r="D67" s="23" t="s">
        <v>8155</v>
      </c>
      <c r="E67" s="23" t="s">
        <v>8156</v>
      </c>
    </row>
    <row r="68" spans="1:5">
      <c r="A68">
        <v>67</v>
      </c>
      <c r="B68" s="23" t="s">
        <v>13866</v>
      </c>
      <c r="C68" t="s">
        <v>1193</v>
      </c>
      <c r="D68" s="23" t="s">
        <v>14184</v>
      </c>
      <c r="E68" s="23" t="s">
        <v>14185</v>
      </c>
    </row>
    <row r="69" spans="1:5">
      <c r="A69">
        <v>68</v>
      </c>
      <c r="B69" s="23" t="s">
        <v>13867</v>
      </c>
      <c r="C69" t="s">
        <v>1194</v>
      </c>
      <c r="D69" s="23" t="s">
        <v>14186</v>
      </c>
      <c r="E69" s="23" t="s">
        <v>14187</v>
      </c>
    </row>
    <row r="70" spans="1:5">
      <c r="A70">
        <v>69</v>
      </c>
      <c r="B70" s="23" t="s">
        <v>4016</v>
      </c>
      <c r="C70" t="s">
        <v>888</v>
      </c>
      <c r="D70" s="23" t="s">
        <v>4106</v>
      </c>
      <c r="E70" s="23" t="s">
        <v>4107</v>
      </c>
    </row>
    <row r="71" spans="1:5">
      <c r="A71">
        <v>70</v>
      </c>
      <c r="B71" s="23" t="s">
        <v>1834</v>
      </c>
      <c r="C71" t="s">
        <v>895</v>
      </c>
      <c r="D71" s="23" t="s">
        <v>1060</v>
      </c>
      <c r="E71" s="23" t="s">
        <v>1061</v>
      </c>
    </row>
    <row r="72" spans="1:5">
      <c r="A72">
        <v>71</v>
      </c>
      <c r="B72" s="23" t="s">
        <v>9154</v>
      </c>
      <c r="C72" t="s">
        <v>895</v>
      </c>
      <c r="D72" s="23" t="s">
        <v>9243</v>
      </c>
      <c r="E72" s="23" t="s">
        <v>9244</v>
      </c>
    </row>
    <row r="73" spans="1:5">
      <c r="A73">
        <v>72</v>
      </c>
      <c r="B73" s="23" t="s">
        <v>925</v>
      </c>
      <c r="C73" t="s">
        <v>888</v>
      </c>
      <c r="D73" s="23" t="s">
        <v>943</v>
      </c>
      <c r="E73" s="23" t="s">
        <v>944</v>
      </c>
    </row>
    <row r="74" spans="1:5">
      <c r="A74">
        <v>73</v>
      </c>
      <c r="B74" s="23" t="s">
        <v>13868</v>
      </c>
      <c r="C74" t="s">
        <v>895</v>
      </c>
      <c r="D74" s="23" t="s">
        <v>14188</v>
      </c>
      <c r="E74" s="23" t="s">
        <v>14189</v>
      </c>
    </row>
    <row r="75" spans="1:5">
      <c r="A75">
        <v>74</v>
      </c>
      <c r="B75" s="23" t="s">
        <v>13869</v>
      </c>
      <c r="C75" t="s">
        <v>1194</v>
      </c>
      <c r="D75" s="23" t="s">
        <v>14190</v>
      </c>
      <c r="E75" s="23" t="s">
        <v>14191</v>
      </c>
    </row>
    <row r="76" spans="1:5">
      <c r="A76">
        <v>75</v>
      </c>
      <c r="B76" s="23" t="s">
        <v>13870</v>
      </c>
      <c r="C76" t="s">
        <v>903</v>
      </c>
      <c r="D76" s="23" t="s">
        <v>14192</v>
      </c>
      <c r="E76" s="23" t="s">
        <v>14193</v>
      </c>
    </row>
    <row r="77" spans="1:5">
      <c r="A77">
        <v>76</v>
      </c>
      <c r="B77" s="23" t="s">
        <v>179</v>
      </c>
      <c r="C77" t="s">
        <v>895</v>
      </c>
      <c r="D77" s="23" t="s">
        <v>534</v>
      </c>
      <c r="E77" s="23" t="s">
        <v>535</v>
      </c>
    </row>
    <row r="78" spans="1:5">
      <c r="A78">
        <v>77</v>
      </c>
      <c r="B78" s="23" t="s">
        <v>1835</v>
      </c>
      <c r="C78" t="s">
        <v>1190</v>
      </c>
      <c r="D78" s="23" t="s">
        <v>1062</v>
      </c>
      <c r="E78" s="23" t="s">
        <v>1063</v>
      </c>
    </row>
    <row r="79" spans="1:5">
      <c r="A79">
        <v>78</v>
      </c>
      <c r="B79" s="23" t="s">
        <v>13871</v>
      </c>
      <c r="C79" t="s">
        <v>888</v>
      </c>
      <c r="D79" s="23" t="s">
        <v>14194</v>
      </c>
      <c r="E79" s="23" t="s">
        <v>14195</v>
      </c>
    </row>
    <row r="80" spans="1:5">
      <c r="A80">
        <v>79</v>
      </c>
      <c r="B80" s="23" t="s">
        <v>13872</v>
      </c>
      <c r="C80" t="s">
        <v>1195</v>
      </c>
      <c r="D80" s="23" t="s">
        <v>14196</v>
      </c>
      <c r="E80" s="23" t="s">
        <v>14197</v>
      </c>
    </row>
    <row r="81" spans="1:5">
      <c r="A81">
        <v>80</v>
      </c>
      <c r="B81" s="23" t="s">
        <v>6290</v>
      </c>
      <c r="C81" t="s">
        <v>1190</v>
      </c>
      <c r="D81" s="23" t="s">
        <v>6320</v>
      </c>
      <c r="E81" s="23" t="s">
        <v>6321</v>
      </c>
    </row>
    <row r="82" spans="1:5">
      <c r="A82">
        <v>81</v>
      </c>
      <c r="B82" s="23" t="s">
        <v>13873</v>
      </c>
      <c r="C82" t="s">
        <v>1183</v>
      </c>
      <c r="D82" s="23" t="s">
        <v>14198</v>
      </c>
      <c r="E82" s="23" t="s">
        <v>14199</v>
      </c>
    </row>
    <row r="83" spans="1:5">
      <c r="A83">
        <v>82</v>
      </c>
      <c r="B83" s="23" t="s">
        <v>180</v>
      </c>
      <c r="C83" t="s">
        <v>888</v>
      </c>
      <c r="D83" s="23" t="s">
        <v>536</v>
      </c>
      <c r="E83" s="23" t="s">
        <v>537</v>
      </c>
    </row>
    <row r="84" spans="1:5">
      <c r="A84">
        <v>83</v>
      </c>
      <c r="B84" s="23" t="s">
        <v>1691</v>
      </c>
      <c r="C84" t="s">
        <v>901</v>
      </c>
      <c r="D84" s="23" t="s">
        <v>766</v>
      </c>
      <c r="E84" s="23" t="s">
        <v>767</v>
      </c>
    </row>
    <row r="85" spans="1:5">
      <c r="A85">
        <v>84</v>
      </c>
      <c r="B85" s="23" t="s">
        <v>13874</v>
      </c>
      <c r="C85" t="s">
        <v>1194</v>
      </c>
      <c r="D85" s="23" t="s">
        <v>14200</v>
      </c>
      <c r="E85" s="23" t="s">
        <v>14201</v>
      </c>
    </row>
    <row r="86" spans="1:5">
      <c r="A86">
        <v>85</v>
      </c>
      <c r="B86" s="23" t="s">
        <v>5055</v>
      </c>
      <c r="C86" t="s">
        <v>1190</v>
      </c>
      <c r="D86" s="23" t="s">
        <v>5058</v>
      </c>
      <c r="E86" s="23" t="s">
        <v>5059</v>
      </c>
    </row>
    <row r="87" spans="1:5">
      <c r="A87">
        <v>86</v>
      </c>
      <c r="B87" s="23" t="s">
        <v>13875</v>
      </c>
      <c r="C87" t="s">
        <v>1194</v>
      </c>
      <c r="D87" s="23" t="s">
        <v>14202</v>
      </c>
      <c r="E87" s="23" t="s">
        <v>14203</v>
      </c>
    </row>
    <row r="88" spans="1:5">
      <c r="A88">
        <v>87</v>
      </c>
      <c r="B88" s="23" t="s">
        <v>181</v>
      </c>
      <c r="C88" t="s">
        <v>895</v>
      </c>
      <c r="D88" s="23" t="s">
        <v>538</v>
      </c>
      <c r="E88" s="23" t="s">
        <v>539</v>
      </c>
    </row>
    <row r="89" spans="1:5">
      <c r="A89">
        <v>88</v>
      </c>
      <c r="B89" s="23" t="s">
        <v>13876</v>
      </c>
      <c r="C89" t="s">
        <v>901</v>
      </c>
      <c r="D89" s="23" t="s">
        <v>14204</v>
      </c>
      <c r="E89" s="23" t="s">
        <v>14205</v>
      </c>
    </row>
    <row r="90" spans="1:5">
      <c r="A90">
        <v>89</v>
      </c>
      <c r="B90" s="23" t="s">
        <v>161</v>
      </c>
      <c r="C90" t="s">
        <v>1194</v>
      </c>
      <c r="D90" s="23" t="s">
        <v>502</v>
      </c>
      <c r="E90" s="23" t="s">
        <v>503</v>
      </c>
    </row>
    <row r="91" spans="1:5">
      <c r="A91">
        <v>90</v>
      </c>
      <c r="B91" s="23" t="s">
        <v>13877</v>
      </c>
      <c r="C91" t="s">
        <v>1190</v>
      </c>
      <c r="D91" s="23" t="s">
        <v>14206</v>
      </c>
      <c r="E91" s="23" t="s">
        <v>14207</v>
      </c>
    </row>
    <row r="92" spans="1:5">
      <c r="A92">
        <v>91</v>
      </c>
      <c r="B92" s="23" t="s">
        <v>182</v>
      </c>
      <c r="C92" t="s">
        <v>1195</v>
      </c>
      <c r="D92" s="23" t="s">
        <v>540</v>
      </c>
      <c r="E92" s="23" t="s">
        <v>541</v>
      </c>
    </row>
    <row r="93" spans="1:5">
      <c r="A93">
        <v>92</v>
      </c>
      <c r="B93" s="23" t="s">
        <v>13878</v>
      </c>
      <c r="C93" t="s">
        <v>888</v>
      </c>
      <c r="D93" s="23" t="s">
        <v>14208</v>
      </c>
      <c r="E93" s="23" t="s">
        <v>14209</v>
      </c>
    </row>
    <row r="94" spans="1:5">
      <c r="A94">
        <v>93</v>
      </c>
      <c r="B94" s="23" t="s">
        <v>183</v>
      </c>
      <c r="C94" t="s">
        <v>888</v>
      </c>
      <c r="D94" s="23" t="s">
        <v>542</v>
      </c>
      <c r="E94" s="23" t="s">
        <v>543</v>
      </c>
    </row>
    <row r="95" spans="1:5">
      <c r="A95">
        <v>94</v>
      </c>
      <c r="B95" s="23" t="s">
        <v>1888</v>
      </c>
      <c r="C95" t="s">
        <v>1195</v>
      </c>
      <c r="D95" s="23" t="s">
        <v>14210</v>
      </c>
      <c r="E95" s="23" t="s">
        <v>14211</v>
      </c>
    </row>
    <row r="96" spans="1:5">
      <c r="A96">
        <v>95</v>
      </c>
      <c r="B96" s="23" t="s">
        <v>13879</v>
      </c>
      <c r="C96" t="s">
        <v>901</v>
      </c>
      <c r="D96" s="23" t="s">
        <v>14212</v>
      </c>
      <c r="E96" s="23" t="s">
        <v>14213</v>
      </c>
    </row>
    <row r="97" spans="1:5">
      <c r="A97">
        <v>96</v>
      </c>
      <c r="B97" s="23" t="s">
        <v>1891</v>
      </c>
      <c r="C97" t="s">
        <v>1194</v>
      </c>
      <c r="D97" s="23" t="s">
        <v>14214</v>
      </c>
      <c r="E97" s="23" t="s">
        <v>14215</v>
      </c>
    </row>
    <row r="98" spans="1:5">
      <c r="A98">
        <v>97</v>
      </c>
      <c r="B98" s="23" t="s">
        <v>5054</v>
      </c>
      <c r="C98" t="s">
        <v>901</v>
      </c>
      <c r="D98" s="23" t="s">
        <v>5056</v>
      </c>
      <c r="E98" s="23" t="s">
        <v>5057</v>
      </c>
    </row>
    <row r="99" spans="1:5">
      <c r="A99">
        <v>98</v>
      </c>
      <c r="B99" s="23" t="s">
        <v>12439</v>
      </c>
      <c r="C99" t="s">
        <v>1190</v>
      </c>
      <c r="D99" s="23" t="s">
        <v>12847</v>
      </c>
      <c r="E99" s="23" t="s">
        <v>12848</v>
      </c>
    </row>
    <row r="100" spans="1:5">
      <c r="A100">
        <v>99</v>
      </c>
      <c r="B100" s="23" t="s">
        <v>929</v>
      </c>
      <c r="C100" t="s">
        <v>888</v>
      </c>
      <c r="D100" s="23" t="s">
        <v>951</v>
      </c>
      <c r="E100" s="23" t="s">
        <v>952</v>
      </c>
    </row>
    <row r="101" spans="1:5">
      <c r="A101">
        <v>100</v>
      </c>
      <c r="B101" s="23" t="s">
        <v>13880</v>
      </c>
      <c r="C101" t="s">
        <v>1190</v>
      </c>
      <c r="D101" s="23" t="s">
        <v>14216</v>
      </c>
      <c r="E101" s="23" t="s">
        <v>14217</v>
      </c>
    </row>
    <row r="102" spans="1:5">
      <c r="A102">
        <v>101</v>
      </c>
      <c r="B102" s="23" t="s">
        <v>184</v>
      </c>
      <c r="C102" t="s">
        <v>1193</v>
      </c>
      <c r="D102" s="23" t="s">
        <v>544</v>
      </c>
      <c r="E102" s="23" t="s">
        <v>545</v>
      </c>
    </row>
    <row r="103" spans="1:5">
      <c r="A103">
        <v>102</v>
      </c>
      <c r="B103" s="23" t="s">
        <v>185</v>
      </c>
      <c r="C103" t="s">
        <v>1224</v>
      </c>
      <c r="D103" s="23" t="s">
        <v>546</v>
      </c>
      <c r="E103" s="23" t="s">
        <v>547</v>
      </c>
    </row>
    <row r="104" spans="1:5">
      <c r="A104">
        <v>103</v>
      </c>
      <c r="B104" s="23" t="s">
        <v>2072</v>
      </c>
      <c r="C104" t="s">
        <v>888</v>
      </c>
      <c r="D104" s="23" t="s">
        <v>2124</v>
      </c>
      <c r="E104" s="23" t="s">
        <v>2125</v>
      </c>
    </row>
    <row r="105" spans="1:5">
      <c r="A105">
        <v>104</v>
      </c>
      <c r="B105" s="23" t="s">
        <v>13881</v>
      </c>
      <c r="C105" t="s">
        <v>888</v>
      </c>
      <c r="D105" s="23" t="s">
        <v>14218</v>
      </c>
      <c r="E105" s="23" t="s">
        <v>14219</v>
      </c>
    </row>
    <row r="106" spans="1:5">
      <c r="A106">
        <v>105</v>
      </c>
      <c r="B106" s="23" t="s">
        <v>186</v>
      </c>
      <c r="C106" t="s">
        <v>895</v>
      </c>
      <c r="D106" s="23" t="s">
        <v>548</v>
      </c>
      <c r="E106" s="23" t="s">
        <v>549</v>
      </c>
    </row>
    <row r="107" spans="1:5">
      <c r="A107">
        <v>106</v>
      </c>
      <c r="B107" s="23" t="s">
        <v>1836</v>
      </c>
      <c r="C107" t="s">
        <v>898</v>
      </c>
      <c r="D107" s="23" t="s">
        <v>1064</v>
      </c>
      <c r="E107" s="23" t="s">
        <v>1065</v>
      </c>
    </row>
    <row r="108" spans="1:5">
      <c r="A108">
        <v>107</v>
      </c>
      <c r="B108" s="23" t="s">
        <v>2073</v>
      </c>
      <c r="C108" t="s">
        <v>1190</v>
      </c>
      <c r="D108" s="23" t="s">
        <v>2126</v>
      </c>
      <c r="E108" s="23" t="s">
        <v>2127</v>
      </c>
    </row>
    <row r="109" spans="1:5">
      <c r="A109">
        <v>108</v>
      </c>
      <c r="B109" s="23" t="s">
        <v>7827</v>
      </c>
      <c r="C109" t="s">
        <v>903</v>
      </c>
      <c r="D109" s="23" t="s">
        <v>8157</v>
      </c>
      <c r="E109" s="23" t="s">
        <v>8158</v>
      </c>
    </row>
    <row r="110" spans="1:5">
      <c r="A110">
        <v>109</v>
      </c>
      <c r="B110" s="23" t="s">
        <v>7355</v>
      </c>
      <c r="C110" t="s">
        <v>1190</v>
      </c>
      <c r="D110" s="23" t="s">
        <v>8159</v>
      </c>
      <c r="E110" s="23" t="s">
        <v>8160</v>
      </c>
    </row>
    <row r="111" spans="1:5">
      <c r="A111">
        <v>110</v>
      </c>
      <c r="B111" s="23" t="s">
        <v>7832</v>
      </c>
      <c r="C111" t="s">
        <v>1190</v>
      </c>
      <c r="D111" s="23" t="s">
        <v>8161</v>
      </c>
      <c r="E111" s="23" t="s">
        <v>8162</v>
      </c>
    </row>
    <row r="112" spans="1:5">
      <c r="A112">
        <v>111</v>
      </c>
      <c r="B112" s="23" t="s">
        <v>13882</v>
      </c>
      <c r="C112" t="s">
        <v>1190</v>
      </c>
      <c r="D112" s="23" t="s">
        <v>14220</v>
      </c>
      <c r="E112" s="23" t="s">
        <v>14221</v>
      </c>
    </row>
    <row r="113" spans="1:5">
      <c r="A113">
        <v>112</v>
      </c>
      <c r="B113" s="23" t="s">
        <v>187</v>
      </c>
      <c r="C113" t="s">
        <v>1193</v>
      </c>
      <c r="D113" s="23" t="s">
        <v>550</v>
      </c>
      <c r="E113" s="23" t="s">
        <v>551</v>
      </c>
    </row>
    <row r="114" spans="1:5">
      <c r="A114">
        <v>113</v>
      </c>
      <c r="B114" s="23" t="s">
        <v>7834</v>
      </c>
      <c r="C114" t="s">
        <v>1190</v>
      </c>
      <c r="D114" s="23" t="s">
        <v>8163</v>
      </c>
      <c r="E114" s="23" t="s">
        <v>8164</v>
      </c>
    </row>
    <row r="115" spans="1:5">
      <c r="A115">
        <v>114</v>
      </c>
      <c r="B115" s="23" t="s">
        <v>13883</v>
      </c>
      <c r="C115" t="s">
        <v>1190</v>
      </c>
      <c r="D115" s="23" t="s">
        <v>14222</v>
      </c>
      <c r="E115" s="23" t="s">
        <v>14223</v>
      </c>
    </row>
    <row r="116" spans="1:5">
      <c r="A116">
        <v>115</v>
      </c>
      <c r="B116" s="23" t="s">
        <v>2650</v>
      </c>
      <c r="C116" t="s">
        <v>1224</v>
      </c>
      <c r="D116" s="23" t="s">
        <v>2694</v>
      </c>
      <c r="E116" s="23" t="s">
        <v>2695</v>
      </c>
    </row>
    <row r="117" spans="1:5">
      <c r="A117">
        <v>116</v>
      </c>
      <c r="B117" s="23" t="s">
        <v>13884</v>
      </c>
      <c r="C117" t="s">
        <v>1194</v>
      </c>
      <c r="D117" s="23" t="s">
        <v>14224</v>
      </c>
      <c r="E117" s="23" t="s">
        <v>14225</v>
      </c>
    </row>
    <row r="118" spans="1:5">
      <c r="A118">
        <v>117</v>
      </c>
      <c r="B118" s="23" t="s">
        <v>163</v>
      </c>
      <c r="C118" t="s">
        <v>903</v>
      </c>
      <c r="D118" s="23" t="s">
        <v>506</v>
      </c>
      <c r="E118" s="23" t="s">
        <v>507</v>
      </c>
    </row>
    <row r="119" spans="1:5">
      <c r="A119">
        <v>118</v>
      </c>
      <c r="B119" s="23" t="s">
        <v>13885</v>
      </c>
      <c r="C119" t="s">
        <v>1190</v>
      </c>
      <c r="D119" s="23" t="s">
        <v>14226</v>
      </c>
      <c r="E119" s="23" t="s">
        <v>14227</v>
      </c>
    </row>
    <row r="120" spans="1:5">
      <c r="A120">
        <v>119</v>
      </c>
      <c r="B120" s="23" t="s">
        <v>13886</v>
      </c>
      <c r="C120" t="s">
        <v>894</v>
      </c>
      <c r="D120" s="23" t="s">
        <v>14228</v>
      </c>
      <c r="E120" s="23" t="s">
        <v>14229</v>
      </c>
    </row>
    <row r="121" spans="1:5">
      <c r="A121">
        <v>120</v>
      </c>
      <c r="B121" s="23" t="s">
        <v>5994</v>
      </c>
      <c r="C121" t="s">
        <v>894</v>
      </c>
      <c r="D121" s="23" t="s">
        <v>6236</v>
      </c>
      <c r="E121" s="23" t="s">
        <v>6237</v>
      </c>
    </row>
    <row r="122" spans="1:5">
      <c r="A122">
        <v>121</v>
      </c>
      <c r="B122" s="23" t="s">
        <v>13887</v>
      </c>
      <c r="C122" t="s">
        <v>1190</v>
      </c>
      <c r="D122" s="23" t="s">
        <v>14230</v>
      </c>
      <c r="E122" s="23" t="s">
        <v>14231</v>
      </c>
    </row>
    <row r="123" spans="1:5">
      <c r="A123">
        <v>122</v>
      </c>
      <c r="B123" s="23" t="s">
        <v>188</v>
      </c>
      <c r="C123" t="s">
        <v>903</v>
      </c>
      <c r="D123" s="23" t="s">
        <v>552</v>
      </c>
      <c r="E123" s="23" t="s">
        <v>553</v>
      </c>
    </row>
    <row r="124" spans="1:5">
      <c r="A124">
        <v>123</v>
      </c>
      <c r="B124" s="23" t="s">
        <v>7842</v>
      </c>
      <c r="C124" t="s">
        <v>898</v>
      </c>
      <c r="D124" s="23" t="s">
        <v>8165</v>
      </c>
      <c r="E124" s="23" t="s">
        <v>8166</v>
      </c>
    </row>
    <row r="125" spans="1:5">
      <c r="A125">
        <v>124</v>
      </c>
      <c r="B125" s="23" t="s">
        <v>2657</v>
      </c>
      <c r="C125" t="s">
        <v>1224</v>
      </c>
      <c r="D125" s="23" t="s">
        <v>2698</v>
      </c>
      <c r="E125" s="23" t="s">
        <v>2699</v>
      </c>
    </row>
    <row r="126" spans="1:5">
      <c r="A126">
        <v>125</v>
      </c>
      <c r="B126" s="23" t="s">
        <v>13888</v>
      </c>
      <c r="C126" t="s">
        <v>903</v>
      </c>
      <c r="D126" s="23" t="s">
        <v>14232</v>
      </c>
      <c r="E126" s="23" t="s">
        <v>14233</v>
      </c>
    </row>
    <row r="127" spans="1:5">
      <c r="A127">
        <v>126</v>
      </c>
      <c r="B127" s="23" t="s">
        <v>13889</v>
      </c>
      <c r="C127" t="s">
        <v>1195</v>
      </c>
      <c r="D127" s="23" t="s">
        <v>14363</v>
      </c>
      <c r="E127" s="23" t="s">
        <v>14360</v>
      </c>
    </row>
    <row r="128" spans="1:5">
      <c r="A128">
        <v>127</v>
      </c>
      <c r="B128" s="23" t="s">
        <v>13890</v>
      </c>
      <c r="C128" t="s">
        <v>895</v>
      </c>
      <c r="D128" s="23" t="s">
        <v>14364</v>
      </c>
      <c r="E128" s="23" t="s">
        <v>14365</v>
      </c>
    </row>
    <row r="129" spans="1:5">
      <c r="A129">
        <v>128</v>
      </c>
      <c r="B129" s="23" t="s">
        <v>7850</v>
      </c>
      <c r="C129" t="s">
        <v>1183</v>
      </c>
      <c r="D129" s="23" t="s">
        <v>8167</v>
      </c>
      <c r="E129" s="23" t="s">
        <v>8168</v>
      </c>
    </row>
    <row r="130" spans="1:5">
      <c r="A130">
        <v>129</v>
      </c>
      <c r="B130" s="23" t="s">
        <v>164</v>
      </c>
      <c r="C130" t="s">
        <v>162</v>
      </c>
      <c r="D130" s="23" t="s">
        <v>508</v>
      </c>
      <c r="E130" s="23" t="s">
        <v>509</v>
      </c>
    </row>
    <row r="131" spans="1:5">
      <c r="A131">
        <v>130</v>
      </c>
      <c r="B131" s="23" t="s">
        <v>7475</v>
      </c>
      <c r="C131" t="s">
        <v>1190</v>
      </c>
      <c r="D131" s="23" t="s">
        <v>8169</v>
      </c>
      <c r="E131" s="23" t="s">
        <v>8170</v>
      </c>
    </row>
    <row r="132" spans="1:5">
      <c r="A132">
        <v>131</v>
      </c>
      <c r="B132" s="23" t="s">
        <v>13891</v>
      </c>
      <c r="C132" t="s">
        <v>888</v>
      </c>
      <c r="D132" s="23" t="s">
        <v>14366</v>
      </c>
      <c r="E132" s="23" t="s">
        <v>14367</v>
      </c>
    </row>
    <row r="133" spans="1:5">
      <c r="A133">
        <v>132</v>
      </c>
      <c r="B133" s="23" t="s">
        <v>2662</v>
      </c>
      <c r="C133" t="s">
        <v>1224</v>
      </c>
      <c r="D133" s="23" t="s">
        <v>2696</v>
      </c>
      <c r="E133" s="23" t="s">
        <v>2697</v>
      </c>
    </row>
    <row r="134" spans="1:5">
      <c r="A134">
        <v>133</v>
      </c>
      <c r="B134" s="23" t="s">
        <v>1837</v>
      </c>
      <c r="C134" t="s">
        <v>1195</v>
      </c>
      <c r="D134" s="23" t="s">
        <v>1066</v>
      </c>
      <c r="E134" s="23" t="s">
        <v>1067</v>
      </c>
    </row>
    <row r="135" spans="1:5">
      <c r="A135">
        <v>134</v>
      </c>
      <c r="B135" s="23" t="s">
        <v>2074</v>
      </c>
      <c r="C135" t="s">
        <v>1194</v>
      </c>
      <c r="D135" s="23" t="s">
        <v>2128</v>
      </c>
      <c r="E135" s="23" t="s">
        <v>2129</v>
      </c>
    </row>
    <row r="136" spans="1:5">
      <c r="A136">
        <v>135</v>
      </c>
      <c r="B136" s="23" t="s">
        <v>926</v>
      </c>
      <c r="C136" t="s">
        <v>1190</v>
      </c>
      <c r="D136" s="23" t="s">
        <v>945</v>
      </c>
      <c r="E136" s="23" t="s">
        <v>946</v>
      </c>
    </row>
    <row r="137" spans="1:5">
      <c r="A137">
        <v>136</v>
      </c>
      <c r="B137" s="23" t="s">
        <v>2077</v>
      </c>
      <c r="C137" t="s">
        <v>898</v>
      </c>
      <c r="D137" s="23" t="s">
        <v>2134</v>
      </c>
      <c r="E137" s="23" t="s">
        <v>2135</v>
      </c>
    </row>
    <row r="138" spans="1:5">
      <c r="A138">
        <v>137</v>
      </c>
      <c r="B138" s="23" t="s">
        <v>13892</v>
      </c>
      <c r="C138" t="s">
        <v>1193</v>
      </c>
      <c r="D138" s="23" t="s">
        <v>14368</v>
      </c>
      <c r="E138" s="23" t="s">
        <v>14369</v>
      </c>
    </row>
    <row r="139" spans="1:5">
      <c r="A139">
        <v>138</v>
      </c>
      <c r="B139" s="23" t="s">
        <v>7853</v>
      </c>
      <c r="C139" t="s">
        <v>1183</v>
      </c>
      <c r="D139" s="23" t="s">
        <v>8171</v>
      </c>
      <c r="E139" s="23" t="s">
        <v>8172</v>
      </c>
    </row>
    <row r="140" spans="1:5">
      <c r="A140">
        <v>139</v>
      </c>
      <c r="B140" s="23" t="s">
        <v>13893</v>
      </c>
      <c r="C140" t="s">
        <v>1183</v>
      </c>
      <c r="D140" s="23" t="s">
        <v>14370</v>
      </c>
      <c r="E140" s="23" t="s">
        <v>14371</v>
      </c>
    </row>
    <row r="141" spans="1:5">
      <c r="A141">
        <v>140</v>
      </c>
      <c r="B141" s="23" t="s">
        <v>13894</v>
      </c>
      <c r="C141" t="s">
        <v>895</v>
      </c>
      <c r="D141" s="23" t="s">
        <v>14372</v>
      </c>
      <c r="E141" s="23" t="s">
        <v>14373</v>
      </c>
    </row>
    <row r="142" spans="1:5">
      <c r="A142">
        <v>141</v>
      </c>
      <c r="B142" s="23" t="s">
        <v>5287</v>
      </c>
      <c r="C142" t="s">
        <v>1195</v>
      </c>
      <c r="D142" s="23" t="s">
        <v>5291</v>
      </c>
      <c r="E142" s="23" t="s">
        <v>5292</v>
      </c>
    </row>
    <row r="143" spans="1:5">
      <c r="A143">
        <v>142</v>
      </c>
      <c r="B143" s="23" t="s">
        <v>13895</v>
      </c>
      <c r="C143" t="s">
        <v>162</v>
      </c>
      <c r="D143" s="23" t="s">
        <v>14374</v>
      </c>
      <c r="E143" s="23" t="s">
        <v>14375</v>
      </c>
    </row>
    <row r="144" spans="1:5">
      <c r="A144">
        <v>143</v>
      </c>
      <c r="B144" s="23" t="s">
        <v>5986</v>
      </c>
      <c r="C144" t="s">
        <v>1190</v>
      </c>
      <c r="D144" s="23" t="s">
        <v>6234</v>
      </c>
      <c r="E144" s="23" t="s">
        <v>6235</v>
      </c>
    </row>
    <row r="145" spans="1:5">
      <c r="A145">
        <v>144</v>
      </c>
      <c r="B145" s="23" t="s">
        <v>13896</v>
      </c>
      <c r="C145" t="s">
        <v>1193</v>
      </c>
      <c r="D145" s="23" t="s">
        <v>14376</v>
      </c>
      <c r="E145" s="23" t="s">
        <v>14377</v>
      </c>
    </row>
    <row r="146" spans="1:5">
      <c r="A146">
        <v>145</v>
      </c>
      <c r="B146" s="23" t="s">
        <v>13897</v>
      </c>
      <c r="C146" t="s">
        <v>1190</v>
      </c>
      <c r="D146" s="23" t="s">
        <v>14378</v>
      </c>
      <c r="E146" s="23" t="s">
        <v>14379</v>
      </c>
    </row>
    <row r="147" spans="1:5">
      <c r="A147">
        <v>146</v>
      </c>
      <c r="B147" s="23" t="s">
        <v>13898</v>
      </c>
      <c r="C147" t="s">
        <v>903</v>
      </c>
      <c r="D147" s="23" t="s">
        <v>14380</v>
      </c>
      <c r="E147" s="23" t="s">
        <v>14381</v>
      </c>
    </row>
    <row r="148" spans="1:5">
      <c r="A148">
        <v>147</v>
      </c>
      <c r="B148" s="23" t="s">
        <v>8004</v>
      </c>
      <c r="C148" t="s">
        <v>1190</v>
      </c>
      <c r="D148" s="23" t="s">
        <v>8173</v>
      </c>
      <c r="E148" s="23" t="s">
        <v>8174</v>
      </c>
    </row>
    <row r="149" spans="1:5">
      <c r="A149">
        <v>148</v>
      </c>
      <c r="B149" s="23" t="s">
        <v>13899</v>
      </c>
      <c r="C149" t="s">
        <v>903</v>
      </c>
      <c r="D149" s="23" t="s">
        <v>14382</v>
      </c>
      <c r="E149" s="23" t="s">
        <v>14383</v>
      </c>
    </row>
    <row r="150" spans="1:5">
      <c r="A150">
        <v>149</v>
      </c>
      <c r="B150" s="23" t="s">
        <v>13899</v>
      </c>
      <c r="C150" t="s">
        <v>903</v>
      </c>
      <c r="D150" s="23" t="s">
        <v>14382</v>
      </c>
      <c r="E150" s="23" t="s">
        <v>14383</v>
      </c>
    </row>
    <row r="151" spans="1:5">
      <c r="A151">
        <v>150</v>
      </c>
      <c r="B151" s="23" t="s">
        <v>13900</v>
      </c>
      <c r="C151" t="s">
        <v>901</v>
      </c>
      <c r="D151" s="23" t="s">
        <v>14384</v>
      </c>
      <c r="E151" s="23" t="s">
        <v>14385</v>
      </c>
    </row>
    <row r="152" spans="1:5">
      <c r="A152">
        <v>151</v>
      </c>
      <c r="B152" s="23" t="s">
        <v>1838</v>
      </c>
      <c r="C152" t="s">
        <v>1190</v>
      </c>
      <c r="D152" s="23" t="s">
        <v>1068</v>
      </c>
      <c r="E152" s="23" t="s">
        <v>1069</v>
      </c>
    </row>
    <row r="153" spans="1:5">
      <c r="A153">
        <v>152</v>
      </c>
      <c r="B153" s="23" t="s">
        <v>1838</v>
      </c>
      <c r="C153" t="s">
        <v>1190</v>
      </c>
      <c r="D153" s="23" t="s">
        <v>1068</v>
      </c>
      <c r="E153" s="23" t="s">
        <v>1069</v>
      </c>
    </row>
    <row r="154" spans="1:5">
      <c r="A154">
        <v>153</v>
      </c>
      <c r="B154" s="23" t="s">
        <v>13901</v>
      </c>
      <c r="C154" t="s">
        <v>903</v>
      </c>
      <c r="D154" s="23" t="s">
        <v>14380</v>
      </c>
      <c r="E154" s="23" t="s">
        <v>14386</v>
      </c>
    </row>
    <row r="155" spans="1:5">
      <c r="A155">
        <v>154</v>
      </c>
      <c r="B155" s="23" t="s">
        <v>189</v>
      </c>
      <c r="C155" t="s">
        <v>894</v>
      </c>
      <c r="D155" s="23" t="s">
        <v>554</v>
      </c>
      <c r="E155" s="23" t="s">
        <v>555</v>
      </c>
    </row>
    <row r="156" spans="1:5">
      <c r="A156">
        <v>155</v>
      </c>
      <c r="B156" s="23" t="s">
        <v>7860</v>
      </c>
      <c r="C156" t="s">
        <v>1190</v>
      </c>
      <c r="D156" s="23" t="s">
        <v>8175</v>
      </c>
      <c r="E156" s="23" t="s">
        <v>8176</v>
      </c>
    </row>
    <row r="157" spans="1:5">
      <c r="A157">
        <v>156</v>
      </c>
      <c r="B157" s="23" t="s">
        <v>13902</v>
      </c>
      <c r="C157" t="s">
        <v>1190</v>
      </c>
      <c r="D157" s="23" t="s">
        <v>14387</v>
      </c>
      <c r="E157" s="23" t="s">
        <v>14388</v>
      </c>
    </row>
    <row r="158" spans="1:5">
      <c r="A158">
        <v>157</v>
      </c>
      <c r="B158" s="23" t="s">
        <v>1717</v>
      </c>
      <c r="C158" t="s">
        <v>1190</v>
      </c>
      <c r="D158" s="23" t="s">
        <v>862</v>
      </c>
      <c r="E158" s="23" t="s">
        <v>863</v>
      </c>
    </row>
    <row r="159" spans="1:5">
      <c r="A159">
        <v>158</v>
      </c>
      <c r="B159" s="23" t="s">
        <v>1895</v>
      </c>
      <c r="C159" t="s">
        <v>1183</v>
      </c>
      <c r="D159" s="23" t="s">
        <v>14389</v>
      </c>
      <c r="E159" s="23" t="s">
        <v>14390</v>
      </c>
    </row>
    <row r="160" spans="1:5">
      <c r="A160">
        <v>159</v>
      </c>
      <c r="B160" s="23" t="s">
        <v>190</v>
      </c>
      <c r="C160" t="s">
        <v>1224</v>
      </c>
      <c r="D160" s="23" t="s">
        <v>556</v>
      </c>
      <c r="E160" s="23" t="s">
        <v>557</v>
      </c>
    </row>
    <row r="161" spans="1:5">
      <c r="A161">
        <v>160</v>
      </c>
      <c r="B161" s="23" t="s">
        <v>13903</v>
      </c>
      <c r="C161" t="s">
        <v>1190</v>
      </c>
      <c r="D161" s="23" t="s">
        <v>14391</v>
      </c>
      <c r="E161" s="23" t="s">
        <v>14392</v>
      </c>
    </row>
    <row r="162" spans="1:5">
      <c r="A162">
        <v>161</v>
      </c>
      <c r="B162" s="23" t="s">
        <v>13904</v>
      </c>
      <c r="C162" t="s">
        <v>895</v>
      </c>
      <c r="D162" s="23" t="s">
        <v>14393</v>
      </c>
      <c r="E162" s="23" t="s">
        <v>14394</v>
      </c>
    </row>
    <row r="163" spans="1:5">
      <c r="A163">
        <v>162</v>
      </c>
      <c r="B163" s="23" t="s">
        <v>191</v>
      </c>
      <c r="C163" t="s">
        <v>888</v>
      </c>
      <c r="D163" s="23" t="s">
        <v>558</v>
      </c>
      <c r="E163" s="23" t="s">
        <v>559</v>
      </c>
    </row>
    <row r="164" spans="1:5">
      <c r="A164">
        <v>163</v>
      </c>
      <c r="B164" s="23" t="s">
        <v>2069</v>
      </c>
      <c r="C164" t="s">
        <v>1183</v>
      </c>
      <c r="D164" s="23" t="s">
        <v>2116</v>
      </c>
      <c r="E164" s="23" t="s">
        <v>2117</v>
      </c>
    </row>
    <row r="165" spans="1:5">
      <c r="A165">
        <v>164</v>
      </c>
      <c r="B165" s="23" t="s">
        <v>8042</v>
      </c>
      <c r="C165" t="s">
        <v>1193</v>
      </c>
      <c r="D165" s="23" t="s">
        <v>8177</v>
      </c>
      <c r="E165" s="23" t="s">
        <v>8178</v>
      </c>
    </row>
    <row r="166" spans="1:5">
      <c r="A166">
        <v>165</v>
      </c>
      <c r="B166" s="23" t="s">
        <v>13905</v>
      </c>
      <c r="C166" t="s">
        <v>1194</v>
      </c>
      <c r="D166" s="23">
        <v>0</v>
      </c>
      <c r="E166" s="23">
        <v>0</v>
      </c>
    </row>
    <row r="167" spans="1:5">
      <c r="A167">
        <v>166</v>
      </c>
      <c r="B167" s="23" t="s">
        <v>2198</v>
      </c>
      <c r="C167" t="s">
        <v>1190</v>
      </c>
      <c r="D167" s="23" t="s">
        <v>2224</v>
      </c>
      <c r="E167" s="23" t="s">
        <v>2225</v>
      </c>
    </row>
    <row r="168" spans="1:5">
      <c r="A168">
        <v>167</v>
      </c>
      <c r="B168" s="23" t="s">
        <v>930</v>
      </c>
      <c r="C168" t="s">
        <v>888</v>
      </c>
      <c r="D168" s="23" t="s">
        <v>953</v>
      </c>
      <c r="E168" s="23" t="s">
        <v>954</v>
      </c>
    </row>
    <row r="169" spans="1:5">
      <c r="A169">
        <v>168</v>
      </c>
      <c r="B169" s="23" t="s">
        <v>192</v>
      </c>
      <c r="C169" t="s">
        <v>1195</v>
      </c>
      <c r="D169" s="23" t="s">
        <v>560</v>
      </c>
      <c r="E169" s="23" t="s">
        <v>561</v>
      </c>
    </row>
    <row r="170" spans="1:5">
      <c r="A170">
        <v>169</v>
      </c>
      <c r="B170" s="23" t="s">
        <v>13906</v>
      </c>
      <c r="C170" t="s">
        <v>1224</v>
      </c>
      <c r="D170" s="23" t="s">
        <v>14395</v>
      </c>
      <c r="E170" s="23" t="s">
        <v>14396</v>
      </c>
    </row>
    <row r="171" spans="1:5">
      <c r="A171">
        <v>170</v>
      </c>
      <c r="B171" s="23" t="s">
        <v>13907</v>
      </c>
      <c r="C171" t="s">
        <v>895</v>
      </c>
      <c r="D171" s="23" t="s">
        <v>14397</v>
      </c>
      <c r="E171" s="23" t="s">
        <v>14398</v>
      </c>
    </row>
    <row r="172" spans="1:5">
      <c r="A172">
        <v>171</v>
      </c>
      <c r="B172" s="23" t="s">
        <v>13908</v>
      </c>
      <c r="C172" t="s">
        <v>898</v>
      </c>
      <c r="D172" s="23" t="s">
        <v>14399</v>
      </c>
      <c r="E172" s="23" t="s">
        <v>14369</v>
      </c>
    </row>
    <row r="173" spans="1:5">
      <c r="A173">
        <v>172</v>
      </c>
      <c r="B173" s="23" t="s">
        <v>13909</v>
      </c>
      <c r="C173" t="s">
        <v>162</v>
      </c>
      <c r="D173" s="23" t="s">
        <v>14400</v>
      </c>
      <c r="E173" s="23" t="s">
        <v>14401</v>
      </c>
    </row>
    <row r="174" spans="1:5">
      <c r="A174">
        <v>173</v>
      </c>
      <c r="B174" s="23" t="s">
        <v>1899</v>
      </c>
      <c r="C174" t="s">
        <v>901</v>
      </c>
      <c r="D174" s="23">
        <v>0</v>
      </c>
      <c r="E174" s="23">
        <v>0</v>
      </c>
    </row>
    <row r="175" spans="1:5">
      <c r="A175">
        <v>174</v>
      </c>
      <c r="B175" s="23" t="s">
        <v>7865</v>
      </c>
      <c r="C175" t="s">
        <v>895</v>
      </c>
      <c r="D175" s="23" t="s">
        <v>8179</v>
      </c>
      <c r="E175" s="23" t="s">
        <v>8180</v>
      </c>
    </row>
    <row r="176" spans="1:5">
      <c r="A176">
        <v>175</v>
      </c>
      <c r="B176" s="23" t="s">
        <v>6040</v>
      </c>
      <c r="C176" t="s">
        <v>1183</v>
      </c>
      <c r="D176" s="23" t="s">
        <v>6244</v>
      </c>
      <c r="E176" s="23" t="s">
        <v>6245</v>
      </c>
    </row>
    <row r="177" spans="1:5">
      <c r="A177">
        <v>176</v>
      </c>
      <c r="B177" s="23" t="s">
        <v>2203</v>
      </c>
      <c r="C177" t="s">
        <v>1190</v>
      </c>
      <c r="D177" s="23" t="s">
        <v>2226</v>
      </c>
      <c r="E177" s="23" t="s">
        <v>2227</v>
      </c>
    </row>
    <row r="178" spans="1:5">
      <c r="A178">
        <v>177</v>
      </c>
      <c r="B178" s="23" t="s">
        <v>193</v>
      </c>
      <c r="C178" t="s">
        <v>1194</v>
      </c>
      <c r="D178" s="23" t="s">
        <v>562</v>
      </c>
      <c r="E178" s="23" t="s">
        <v>563</v>
      </c>
    </row>
    <row r="179" spans="1:5">
      <c r="A179">
        <v>178</v>
      </c>
      <c r="B179" s="23" t="s">
        <v>2193</v>
      </c>
      <c r="C179" t="s">
        <v>903</v>
      </c>
      <c r="D179" s="23" t="s">
        <v>2222</v>
      </c>
      <c r="E179" s="23" t="s">
        <v>2223</v>
      </c>
    </row>
    <row r="180" spans="1:5">
      <c r="A180">
        <v>179</v>
      </c>
      <c r="B180" s="23" t="s">
        <v>7870</v>
      </c>
      <c r="C180" t="s">
        <v>895</v>
      </c>
      <c r="D180" s="23" t="s">
        <v>8181</v>
      </c>
      <c r="E180" s="23" t="s">
        <v>8182</v>
      </c>
    </row>
    <row r="181" spans="1:5">
      <c r="A181">
        <v>180</v>
      </c>
      <c r="B181" s="23" t="s">
        <v>13910</v>
      </c>
      <c r="C181" t="s">
        <v>162</v>
      </c>
      <c r="D181" s="23" t="s">
        <v>14402</v>
      </c>
      <c r="E181" s="23" t="s">
        <v>14403</v>
      </c>
    </row>
    <row r="182" spans="1:5">
      <c r="A182">
        <v>181</v>
      </c>
      <c r="B182" s="23" t="s">
        <v>13911</v>
      </c>
      <c r="C182" t="s">
        <v>894</v>
      </c>
      <c r="D182" s="23" t="s">
        <v>14404</v>
      </c>
      <c r="E182" s="23" t="s">
        <v>14405</v>
      </c>
    </row>
    <row r="183" spans="1:5">
      <c r="A183">
        <v>182</v>
      </c>
      <c r="B183" s="23" t="s">
        <v>13912</v>
      </c>
      <c r="C183" t="s">
        <v>1193</v>
      </c>
      <c r="D183" s="23" t="s">
        <v>14406</v>
      </c>
      <c r="E183" s="23" t="s">
        <v>14407</v>
      </c>
    </row>
    <row r="184" spans="1:5">
      <c r="A184">
        <v>183</v>
      </c>
      <c r="B184" s="23" t="s">
        <v>7874</v>
      </c>
      <c r="C184" t="s">
        <v>1190</v>
      </c>
      <c r="D184" s="23" t="s">
        <v>8183</v>
      </c>
      <c r="E184" s="23" t="s">
        <v>8184</v>
      </c>
    </row>
    <row r="185" spans="1:5">
      <c r="A185">
        <v>184</v>
      </c>
      <c r="B185" s="23" t="s">
        <v>2207</v>
      </c>
      <c r="C185" t="s">
        <v>1183</v>
      </c>
      <c r="D185" s="23" t="s">
        <v>2228</v>
      </c>
      <c r="E185" s="23" t="s">
        <v>2229</v>
      </c>
    </row>
    <row r="186" spans="1:5">
      <c r="A186">
        <v>185</v>
      </c>
      <c r="B186" s="23" t="s">
        <v>13913</v>
      </c>
      <c r="C186" t="s">
        <v>894</v>
      </c>
      <c r="D186" s="23" t="s">
        <v>14408</v>
      </c>
      <c r="E186" s="23" t="s">
        <v>14409</v>
      </c>
    </row>
    <row r="187" spans="1:5">
      <c r="A187">
        <v>186</v>
      </c>
      <c r="B187" s="23" t="s">
        <v>6449</v>
      </c>
      <c r="C187" t="s">
        <v>1190</v>
      </c>
      <c r="D187" s="23" t="s">
        <v>7216</v>
      </c>
      <c r="E187" s="23" t="s">
        <v>7217</v>
      </c>
    </row>
    <row r="188" spans="1:5">
      <c r="A188">
        <v>187</v>
      </c>
      <c r="B188" s="23" t="s">
        <v>4113</v>
      </c>
      <c r="C188" t="s">
        <v>898</v>
      </c>
      <c r="D188" s="23" t="s">
        <v>2230</v>
      </c>
      <c r="E188" s="23" t="s">
        <v>2231</v>
      </c>
    </row>
    <row r="189" spans="1:5">
      <c r="A189">
        <v>188</v>
      </c>
      <c r="B189" s="23" t="s">
        <v>13914</v>
      </c>
      <c r="C189" t="s">
        <v>888</v>
      </c>
      <c r="D189" s="23" t="s">
        <v>14410</v>
      </c>
      <c r="E189" s="23" t="s">
        <v>14411</v>
      </c>
    </row>
    <row r="190" spans="1:5">
      <c r="A190">
        <v>189</v>
      </c>
      <c r="B190" s="23" t="s">
        <v>1839</v>
      </c>
      <c r="C190" t="s">
        <v>903</v>
      </c>
      <c r="D190" s="23" t="s">
        <v>1070</v>
      </c>
      <c r="E190" s="23" t="s">
        <v>1071</v>
      </c>
    </row>
    <row r="191" spans="1:5">
      <c r="A191">
        <v>190</v>
      </c>
      <c r="B191" s="23" t="s">
        <v>13915</v>
      </c>
      <c r="C191" t="s">
        <v>1190</v>
      </c>
      <c r="D191" s="23" t="s">
        <v>14412</v>
      </c>
      <c r="E191" s="23" t="s">
        <v>14413</v>
      </c>
    </row>
    <row r="192" spans="1:5">
      <c r="A192">
        <v>191</v>
      </c>
      <c r="B192" s="23" t="s">
        <v>13916</v>
      </c>
      <c r="C192" t="s">
        <v>1190</v>
      </c>
      <c r="D192" s="23" t="s">
        <v>14414</v>
      </c>
      <c r="E192" s="23" t="s">
        <v>14415</v>
      </c>
    </row>
    <row r="193" spans="1:5">
      <c r="A193">
        <v>192</v>
      </c>
      <c r="B193" s="23" t="s">
        <v>194</v>
      </c>
      <c r="C193" t="s">
        <v>1194</v>
      </c>
      <c r="D193" s="23" t="s">
        <v>564</v>
      </c>
      <c r="E193" s="23" t="s">
        <v>565</v>
      </c>
    </row>
    <row r="194" spans="1:5">
      <c r="A194">
        <v>193</v>
      </c>
      <c r="B194" s="23" t="s">
        <v>1901</v>
      </c>
      <c r="C194" t="s">
        <v>888</v>
      </c>
      <c r="D194" s="23" t="s">
        <v>14416</v>
      </c>
      <c r="E194" s="23" t="s">
        <v>14417</v>
      </c>
    </row>
    <row r="195" spans="1:5">
      <c r="A195">
        <v>194</v>
      </c>
      <c r="B195" s="23" t="s">
        <v>195</v>
      </c>
      <c r="C195" t="s">
        <v>1190</v>
      </c>
      <c r="D195" s="23" t="s">
        <v>566</v>
      </c>
      <c r="E195" s="23" t="s">
        <v>567</v>
      </c>
    </row>
    <row r="196" spans="1:5">
      <c r="A196">
        <v>195</v>
      </c>
      <c r="B196" s="23" t="s">
        <v>13917</v>
      </c>
      <c r="C196" t="s">
        <v>1183</v>
      </c>
      <c r="D196" s="23" t="s">
        <v>14418</v>
      </c>
      <c r="E196" s="23" t="s">
        <v>14419</v>
      </c>
    </row>
    <row r="197" spans="1:5">
      <c r="A197">
        <v>196</v>
      </c>
      <c r="B197" s="23" t="s">
        <v>196</v>
      </c>
      <c r="C197" t="s">
        <v>162</v>
      </c>
      <c r="D197" s="23" t="s">
        <v>568</v>
      </c>
      <c r="E197" s="23" t="s">
        <v>569</v>
      </c>
    </row>
    <row r="198" spans="1:5">
      <c r="A198">
        <v>197</v>
      </c>
      <c r="B198" s="23" t="s">
        <v>197</v>
      </c>
      <c r="C198" t="s">
        <v>894</v>
      </c>
      <c r="D198" s="23" t="s">
        <v>570</v>
      </c>
      <c r="E198" s="23" t="s">
        <v>571</v>
      </c>
    </row>
    <row r="199" spans="1:5">
      <c r="A199">
        <v>198</v>
      </c>
      <c r="B199" s="23" t="s">
        <v>9207</v>
      </c>
      <c r="C199" t="s">
        <v>1183</v>
      </c>
      <c r="D199" s="23" t="s">
        <v>9245</v>
      </c>
      <c r="E199" s="23" t="s">
        <v>9246</v>
      </c>
    </row>
    <row r="200" spans="1:5">
      <c r="A200">
        <v>199</v>
      </c>
      <c r="B200" s="23" t="s">
        <v>13918</v>
      </c>
      <c r="C200" t="s">
        <v>1195</v>
      </c>
      <c r="D200" s="23" t="s">
        <v>14420</v>
      </c>
      <c r="E200" s="23" t="s">
        <v>14421</v>
      </c>
    </row>
    <row r="201" spans="1:5">
      <c r="A201">
        <v>200</v>
      </c>
      <c r="B201" s="23" t="s">
        <v>2213</v>
      </c>
      <c r="C201" t="s">
        <v>1190</v>
      </c>
      <c r="D201" s="23" t="s">
        <v>2232</v>
      </c>
      <c r="E201" s="23" t="s">
        <v>2233</v>
      </c>
    </row>
    <row r="202" spans="1:5">
      <c r="A202">
        <v>201</v>
      </c>
      <c r="B202" s="23" t="s">
        <v>9222</v>
      </c>
      <c r="C202" t="s">
        <v>888</v>
      </c>
      <c r="D202" s="23" t="s">
        <v>9247</v>
      </c>
      <c r="E202" s="23" t="s">
        <v>9248</v>
      </c>
    </row>
    <row r="203" spans="1:5">
      <c r="A203">
        <v>202</v>
      </c>
      <c r="B203" s="23" t="s">
        <v>1672</v>
      </c>
      <c r="C203" t="s">
        <v>1190</v>
      </c>
      <c r="D203" s="23" t="s">
        <v>774</v>
      </c>
      <c r="E203" s="23" t="s">
        <v>775</v>
      </c>
    </row>
    <row r="204" spans="1:5">
      <c r="A204">
        <v>203</v>
      </c>
      <c r="B204" s="23" t="s">
        <v>1906</v>
      </c>
      <c r="C204" t="s">
        <v>1194</v>
      </c>
      <c r="D204" s="23" t="s">
        <v>14422</v>
      </c>
      <c r="E204" s="23" t="s">
        <v>14423</v>
      </c>
    </row>
    <row r="205" spans="1:5">
      <c r="A205">
        <v>204</v>
      </c>
      <c r="B205" s="23" t="s">
        <v>198</v>
      </c>
      <c r="C205" t="s">
        <v>888</v>
      </c>
      <c r="D205" s="23" t="s">
        <v>572</v>
      </c>
      <c r="E205" s="23" t="s">
        <v>573</v>
      </c>
    </row>
    <row r="206" spans="1:5">
      <c r="A206">
        <v>205</v>
      </c>
      <c r="B206" s="23" t="s">
        <v>1632</v>
      </c>
      <c r="C206" t="s">
        <v>1190</v>
      </c>
      <c r="D206" s="23" t="s">
        <v>806</v>
      </c>
      <c r="E206" s="23" t="s">
        <v>807</v>
      </c>
    </row>
    <row r="207" spans="1:5">
      <c r="A207">
        <v>206</v>
      </c>
      <c r="B207" s="23" t="s">
        <v>13919</v>
      </c>
      <c r="C207" t="s">
        <v>888</v>
      </c>
      <c r="D207" s="23" t="s">
        <v>14424</v>
      </c>
      <c r="E207" s="23" t="s">
        <v>14425</v>
      </c>
    </row>
    <row r="208" spans="1:5">
      <c r="A208">
        <v>207</v>
      </c>
      <c r="B208" s="23" t="s">
        <v>13920</v>
      </c>
      <c r="C208" t="s">
        <v>1195</v>
      </c>
      <c r="D208" s="23" t="s">
        <v>14426</v>
      </c>
      <c r="E208" s="23" t="s">
        <v>14427</v>
      </c>
    </row>
    <row r="209" spans="1:5">
      <c r="A209">
        <v>208</v>
      </c>
      <c r="B209" s="23" t="s">
        <v>7343</v>
      </c>
      <c r="C209" t="s">
        <v>1224</v>
      </c>
      <c r="D209" s="23" t="s">
        <v>8185</v>
      </c>
      <c r="E209" s="23" t="s">
        <v>8186</v>
      </c>
    </row>
    <row r="210" spans="1:5">
      <c r="A210">
        <v>209</v>
      </c>
      <c r="B210" s="23" t="s">
        <v>13921</v>
      </c>
      <c r="C210" t="s">
        <v>1195</v>
      </c>
      <c r="D210" s="23" t="s">
        <v>14428</v>
      </c>
      <c r="E210" s="23" t="s">
        <v>14360</v>
      </c>
    </row>
    <row r="211" spans="1:5">
      <c r="A211">
        <v>210</v>
      </c>
      <c r="B211" s="23" t="s">
        <v>199</v>
      </c>
      <c r="C211" t="s">
        <v>1193</v>
      </c>
      <c r="D211" s="23" t="s">
        <v>574</v>
      </c>
      <c r="E211" s="23" t="s">
        <v>575</v>
      </c>
    </row>
    <row r="212" spans="1:5">
      <c r="A212">
        <v>211</v>
      </c>
      <c r="B212" s="23" t="s">
        <v>7213</v>
      </c>
      <c r="C212" t="s">
        <v>895</v>
      </c>
      <c r="D212" s="23" t="s">
        <v>7218</v>
      </c>
      <c r="E212" s="23" t="s">
        <v>7219</v>
      </c>
    </row>
    <row r="213" spans="1:5">
      <c r="A213">
        <v>212</v>
      </c>
      <c r="B213" s="23" t="s">
        <v>2916</v>
      </c>
      <c r="C213" t="s">
        <v>1183</v>
      </c>
      <c r="D213" s="23" t="s">
        <v>2934</v>
      </c>
      <c r="E213" s="23" t="s">
        <v>2935</v>
      </c>
    </row>
    <row r="214" spans="1:5">
      <c r="A214">
        <v>213</v>
      </c>
      <c r="B214" s="23" t="s">
        <v>7879</v>
      </c>
      <c r="C214" t="s">
        <v>903</v>
      </c>
      <c r="D214" s="23" t="s">
        <v>8187</v>
      </c>
      <c r="E214" s="23" t="s">
        <v>8188</v>
      </c>
    </row>
    <row r="215" spans="1:5">
      <c r="A215">
        <v>214</v>
      </c>
      <c r="B215" s="23" t="s">
        <v>7884</v>
      </c>
      <c r="C215" t="s">
        <v>1190</v>
      </c>
      <c r="D215" s="23" t="s">
        <v>8189</v>
      </c>
      <c r="E215" s="23" t="s">
        <v>8190</v>
      </c>
    </row>
    <row r="216" spans="1:5">
      <c r="A216">
        <v>215</v>
      </c>
      <c r="B216" s="23" t="s">
        <v>7887</v>
      </c>
      <c r="C216" t="s">
        <v>903</v>
      </c>
      <c r="D216" s="23" t="s">
        <v>8191</v>
      </c>
      <c r="E216" s="23" t="s">
        <v>8192</v>
      </c>
    </row>
    <row r="217" spans="1:5">
      <c r="A217">
        <v>216</v>
      </c>
      <c r="B217" s="23" t="s">
        <v>7892</v>
      </c>
      <c r="C217" t="s">
        <v>1195</v>
      </c>
      <c r="D217" s="23" t="s">
        <v>8193</v>
      </c>
      <c r="E217" s="23" t="s">
        <v>8194</v>
      </c>
    </row>
    <row r="218" spans="1:5">
      <c r="A218">
        <v>217</v>
      </c>
      <c r="B218" s="23" t="s">
        <v>13922</v>
      </c>
      <c r="C218" t="s">
        <v>162</v>
      </c>
      <c r="D218" s="23" t="s">
        <v>14429</v>
      </c>
      <c r="E218" s="23" t="s">
        <v>14430</v>
      </c>
    </row>
    <row r="219" spans="1:5">
      <c r="A219">
        <v>218</v>
      </c>
      <c r="B219" s="23" t="s">
        <v>13923</v>
      </c>
      <c r="C219" t="s">
        <v>1193</v>
      </c>
      <c r="D219" s="23" t="s">
        <v>14431</v>
      </c>
      <c r="E219" s="23" t="s">
        <v>14432</v>
      </c>
    </row>
    <row r="220" spans="1:5">
      <c r="A220">
        <v>219</v>
      </c>
      <c r="B220" s="23" t="s">
        <v>13924</v>
      </c>
      <c r="C220" t="s">
        <v>903</v>
      </c>
      <c r="D220" s="23" t="s">
        <v>14433</v>
      </c>
      <c r="E220" s="23" t="s">
        <v>14434</v>
      </c>
    </row>
    <row r="221" spans="1:5">
      <c r="A221">
        <v>220</v>
      </c>
      <c r="B221" s="23" t="s">
        <v>13925</v>
      </c>
      <c r="C221" t="s">
        <v>1194</v>
      </c>
      <c r="D221" s="23" t="s">
        <v>14435</v>
      </c>
      <c r="E221" s="23" t="s">
        <v>14436</v>
      </c>
    </row>
    <row r="222" spans="1:5">
      <c r="A222">
        <v>221</v>
      </c>
      <c r="B222" s="23" t="s">
        <v>6039</v>
      </c>
      <c r="C222" t="s">
        <v>1183</v>
      </c>
      <c r="D222" s="23" t="s">
        <v>6242</v>
      </c>
      <c r="E222" s="23" t="s">
        <v>6243</v>
      </c>
    </row>
    <row r="223" spans="1:5">
      <c r="A223">
        <v>222</v>
      </c>
      <c r="B223" s="23" t="s">
        <v>13926</v>
      </c>
      <c r="C223" t="s">
        <v>1190</v>
      </c>
      <c r="D223" s="23" t="s">
        <v>14437</v>
      </c>
      <c r="E223" s="23" t="s">
        <v>14438</v>
      </c>
    </row>
    <row r="224" spans="1:5">
      <c r="A224">
        <v>223</v>
      </c>
      <c r="B224" s="23" t="s">
        <v>13927</v>
      </c>
      <c r="C224" t="s">
        <v>888</v>
      </c>
      <c r="D224" s="23" t="s">
        <v>14439</v>
      </c>
      <c r="E224" s="23" t="s">
        <v>14440</v>
      </c>
    </row>
    <row r="225" spans="1:5">
      <c r="A225">
        <v>224</v>
      </c>
      <c r="B225" s="23" t="s">
        <v>4012</v>
      </c>
      <c r="C225" t="s">
        <v>901</v>
      </c>
      <c r="D225" s="23" t="s">
        <v>4104</v>
      </c>
      <c r="E225" s="23" t="s">
        <v>4105</v>
      </c>
    </row>
    <row r="226" spans="1:5">
      <c r="A226">
        <v>225</v>
      </c>
      <c r="B226" s="23" t="s">
        <v>1909</v>
      </c>
      <c r="C226" t="s">
        <v>1190</v>
      </c>
      <c r="D226" s="23" t="s">
        <v>14441</v>
      </c>
      <c r="E226" s="23" t="s">
        <v>14442</v>
      </c>
    </row>
    <row r="227" spans="1:5">
      <c r="A227">
        <v>226</v>
      </c>
      <c r="B227" s="23" t="s">
        <v>13928</v>
      </c>
      <c r="C227" t="s">
        <v>1195</v>
      </c>
      <c r="D227" s="23" t="s">
        <v>14443</v>
      </c>
      <c r="E227" s="23" t="s">
        <v>14444</v>
      </c>
    </row>
    <row r="228" spans="1:5">
      <c r="A228">
        <v>227</v>
      </c>
      <c r="B228" s="23" t="s">
        <v>13929</v>
      </c>
      <c r="C228" t="s">
        <v>1194</v>
      </c>
      <c r="D228" s="23" t="s">
        <v>14445</v>
      </c>
      <c r="E228" s="23" t="s">
        <v>14446</v>
      </c>
    </row>
    <row r="229" spans="1:5">
      <c r="A229">
        <v>228</v>
      </c>
      <c r="B229" s="23" t="s">
        <v>13930</v>
      </c>
      <c r="C229" t="s">
        <v>888</v>
      </c>
      <c r="D229" s="23" t="s">
        <v>14447</v>
      </c>
      <c r="E229" s="23" t="s">
        <v>14448</v>
      </c>
    </row>
    <row r="230" spans="1:5">
      <c r="A230">
        <v>229</v>
      </c>
      <c r="B230" s="23" t="s">
        <v>2177</v>
      </c>
      <c r="C230" t="s">
        <v>162</v>
      </c>
      <c r="D230" s="23" t="s">
        <v>2178</v>
      </c>
      <c r="E230" s="23" t="s">
        <v>2179</v>
      </c>
    </row>
    <row r="231" spans="1:5">
      <c r="A231">
        <v>230</v>
      </c>
      <c r="B231" s="23" t="s">
        <v>200</v>
      </c>
      <c r="C231" t="s">
        <v>1190</v>
      </c>
      <c r="D231" s="23" t="s">
        <v>576</v>
      </c>
      <c r="E231" s="23" t="s">
        <v>577</v>
      </c>
    </row>
    <row r="232" spans="1:5">
      <c r="A232">
        <v>231</v>
      </c>
      <c r="B232" s="23" t="s">
        <v>7899</v>
      </c>
      <c r="C232" t="s">
        <v>1190</v>
      </c>
      <c r="D232" s="23" t="s">
        <v>8195</v>
      </c>
      <c r="E232" s="23" t="s">
        <v>8196</v>
      </c>
    </row>
    <row r="233" spans="1:5">
      <c r="A233">
        <v>232</v>
      </c>
      <c r="B233" s="23" t="s">
        <v>201</v>
      </c>
      <c r="C233" t="s">
        <v>894</v>
      </c>
      <c r="D233" s="23" t="s">
        <v>578</v>
      </c>
      <c r="E233" s="23" t="s">
        <v>579</v>
      </c>
    </row>
    <row r="234" spans="1:5">
      <c r="A234">
        <v>233</v>
      </c>
      <c r="B234" s="23" t="s">
        <v>12443</v>
      </c>
      <c r="C234" t="s">
        <v>895</v>
      </c>
      <c r="D234" s="23" t="s">
        <v>12849</v>
      </c>
      <c r="E234" s="23" t="s">
        <v>12850</v>
      </c>
    </row>
    <row r="235" spans="1:5">
      <c r="A235">
        <v>234</v>
      </c>
      <c r="B235" s="23" t="s">
        <v>934</v>
      </c>
      <c r="C235" t="s">
        <v>1183</v>
      </c>
      <c r="D235" s="23" t="s">
        <v>961</v>
      </c>
      <c r="E235" s="23" t="s">
        <v>962</v>
      </c>
    </row>
    <row r="236" spans="1:5">
      <c r="A236">
        <v>235</v>
      </c>
      <c r="B236" s="23" t="s">
        <v>1912</v>
      </c>
      <c r="C236" t="s">
        <v>1183</v>
      </c>
      <c r="D236" s="23" t="s">
        <v>14449</v>
      </c>
      <c r="E236" s="23" t="s">
        <v>14450</v>
      </c>
    </row>
    <row r="237" spans="1:5">
      <c r="A237">
        <v>236</v>
      </c>
      <c r="B237" s="23" t="s">
        <v>1675</v>
      </c>
      <c r="C237" t="s">
        <v>162</v>
      </c>
      <c r="D237" s="23" t="s">
        <v>776</v>
      </c>
      <c r="E237" s="23" t="s">
        <v>777</v>
      </c>
    </row>
    <row r="238" spans="1:5">
      <c r="A238">
        <v>237</v>
      </c>
      <c r="B238" s="23" t="s">
        <v>13931</v>
      </c>
      <c r="C238" t="s">
        <v>898</v>
      </c>
      <c r="D238" s="23" t="s">
        <v>14418</v>
      </c>
      <c r="E238" s="23" t="s">
        <v>14451</v>
      </c>
    </row>
    <row r="239" spans="1:5">
      <c r="A239">
        <v>238</v>
      </c>
      <c r="B239" s="23" t="s">
        <v>13932</v>
      </c>
      <c r="C239" t="s">
        <v>1195</v>
      </c>
      <c r="D239" s="23" t="s">
        <v>14452</v>
      </c>
      <c r="E239" s="23" t="s">
        <v>14453</v>
      </c>
    </row>
    <row r="240" spans="1:5">
      <c r="A240">
        <v>239</v>
      </c>
      <c r="B240" s="23" t="s">
        <v>13933</v>
      </c>
      <c r="C240" t="s">
        <v>895</v>
      </c>
      <c r="D240" s="23" t="s">
        <v>14454</v>
      </c>
      <c r="E240" s="23" t="s">
        <v>14375</v>
      </c>
    </row>
    <row r="241" spans="1:5">
      <c r="A241">
        <v>240</v>
      </c>
      <c r="B241" s="23" t="s">
        <v>202</v>
      </c>
      <c r="C241" t="s">
        <v>895</v>
      </c>
      <c r="D241" s="23" t="s">
        <v>580</v>
      </c>
      <c r="E241" s="23" t="s">
        <v>581</v>
      </c>
    </row>
    <row r="242" spans="1:5">
      <c r="A242">
        <v>241</v>
      </c>
      <c r="B242" s="23" t="s">
        <v>13934</v>
      </c>
      <c r="C242" t="s">
        <v>1195</v>
      </c>
      <c r="D242" s="23" t="s">
        <v>14455</v>
      </c>
      <c r="E242" s="23" t="s">
        <v>14421</v>
      </c>
    </row>
    <row r="243" spans="1:5">
      <c r="A243">
        <v>242</v>
      </c>
      <c r="B243" s="23" t="s">
        <v>7904</v>
      </c>
      <c r="C243" t="s">
        <v>888</v>
      </c>
      <c r="D243" s="23" t="s">
        <v>8197</v>
      </c>
      <c r="E243" s="23" t="s">
        <v>8198</v>
      </c>
    </row>
    <row r="244" spans="1:5">
      <c r="A244">
        <v>243</v>
      </c>
      <c r="B244" s="23" t="s">
        <v>13935</v>
      </c>
      <c r="C244" t="s">
        <v>903</v>
      </c>
      <c r="D244" s="23" t="s">
        <v>14456</v>
      </c>
      <c r="E244" s="23" t="s">
        <v>14457</v>
      </c>
    </row>
    <row r="245" spans="1:5">
      <c r="A245">
        <v>244</v>
      </c>
      <c r="B245" s="23" t="s">
        <v>13936</v>
      </c>
      <c r="C245" t="s">
        <v>1193</v>
      </c>
      <c r="D245" s="23" t="s">
        <v>14458</v>
      </c>
      <c r="E245" s="23" t="s">
        <v>14459</v>
      </c>
    </row>
    <row r="246" spans="1:5">
      <c r="A246">
        <v>245</v>
      </c>
      <c r="B246" s="23" t="s">
        <v>1840</v>
      </c>
      <c r="C246" t="s">
        <v>1190</v>
      </c>
      <c r="D246" s="23" t="s">
        <v>1072</v>
      </c>
      <c r="E246" s="23" t="s">
        <v>1073</v>
      </c>
    </row>
    <row r="247" spans="1:5">
      <c r="A247">
        <v>246</v>
      </c>
      <c r="B247" s="23" t="s">
        <v>2408</v>
      </c>
      <c r="C247" t="s">
        <v>1193</v>
      </c>
      <c r="D247" s="23" t="s">
        <v>2234</v>
      </c>
      <c r="E247" s="23" t="s">
        <v>2235</v>
      </c>
    </row>
    <row r="248" spans="1:5">
      <c r="A248">
        <v>247</v>
      </c>
      <c r="B248" s="23" t="s">
        <v>2302</v>
      </c>
      <c r="C248" t="s">
        <v>901</v>
      </c>
      <c r="D248" s="23" t="s">
        <v>614</v>
      </c>
      <c r="E248" s="23" t="s">
        <v>615</v>
      </c>
    </row>
    <row r="249" spans="1:5">
      <c r="A249">
        <v>248</v>
      </c>
      <c r="B249" s="23" t="s">
        <v>1914</v>
      </c>
      <c r="C249" t="s">
        <v>1195</v>
      </c>
      <c r="D249" s="23" t="s">
        <v>14460</v>
      </c>
      <c r="E249" s="23" t="s">
        <v>14461</v>
      </c>
    </row>
    <row r="250" spans="1:5">
      <c r="A250">
        <v>249</v>
      </c>
      <c r="B250" s="23" t="s">
        <v>4165</v>
      </c>
      <c r="C250" t="s">
        <v>888</v>
      </c>
      <c r="D250" s="23" t="s">
        <v>3771</v>
      </c>
      <c r="E250" s="23" t="s">
        <v>3772</v>
      </c>
    </row>
    <row r="251" spans="1:5">
      <c r="A251">
        <v>250</v>
      </c>
      <c r="B251" s="23" t="s">
        <v>939</v>
      </c>
      <c r="C251" t="s">
        <v>898</v>
      </c>
      <c r="D251" s="23" t="s">
        <v>971</v>
      </c>
      <c r="E251" s="23" t="s">
        <v>972</v>
      </c>
    </row>
    <row r="252" spans="1:5">
      <c r="A252">
        <v>251</v>
      </c>
      <c r="B252" s="23" t="s">
        <v>2365</v>
      </c>
      <c r="C252" t="s">
        <v>1190</v>
      </c>
      <c r="D252" s="23" t="s">
        <v>2381</v>
      </c>
      <c r="E252" s="23" t="s">
        <v>2382</v>
      </c>
    </row>
    <row r="253" spans="1:5">
      <c r="A253">
        <v>252</v>
      </c>
      <c r="B253" s="23" t="s">
        <v>13937</v>
      </c>
      <c r="C253" t="s">
        <v>895</v>
      </c>
      <c r="D253" s="23" t="s">
        <v>17752</v>
      </c>
      <c r="E253" s="23" t="s">
        <v>17753</v>
      </c>
    </row>
    <row r="254" spans="1:5">
      <c r="A254">
        <v>253</v>
      </c>
      <c r="B254" s="23" t="s">
        <v>203</v>
      </c>
      <c r="C254" t="s">
        <v>1183</v>
      </c>
      <c r="D254" s="23" t="s">
        <v>582</v>
      </c>
      <c r="E254" s="23" t="s">
        <v>583</v>
      </c>
    </row>
    <row r="255" spans="1:5">
      <c r="A255">
        <v>254</v>
      </c>
      <c r="B255" s="23" t="s">
        <v>3616</v>
      </c>
      <c r="C255" t="s">
        <v>888</v>
      </c>
      <c r="D255" s="23" t="s">
        <v>3777</v>
      </c>
      <c r="E255" s="23" t="s">
        <v>3778</v>
      </c>
    </row>
    <row r="256" spans="1:5">
      <c r="A256">
        <v>255</v>
      </c>
      <c r="B256" s="23" t="s">
        <v>1841</v>
      </c>
      <c r="C256" t="s">
        <v>903</v>
      </c>
      <c r="D256" s="23" t="s">
        <v>1074</v>
      </c>
      <c r="E256" s="23" t="s">
        <v>1075</v>
      </c>
    </row>
    <row r="257" spans="1:5">
      <c r="A257">
        <v>256</v>
      </c>
      <c r="B257" s="23" t="s">
        <v>2344</v>
      </c>
      <c r="C257" t="s">
        <v>895</v>
      </c>
      <c r="D257" s="23" t="s">
        <v>2369</v>
      </c>
      <c r="E257" s="23" t="s">
        <v>2370</v>
      </c>
    </row>
    <row r="258" spans="1:5">
      <c r="A258">
        <v>257</v>
      </c>
      <c r="B258" s="23" t="s">
        <v>927</v>
      </c>
      <c r="C258" t="s">
        <v>1190</v>
      </c>
      <c r="D258" s="23" t="s">
        <v>947</v>
      </c>
      <c r="E258" s="23" t="s">
        <v>948</v>
      </c>
    </row>
    <row r="259" spans="1:5">
      <c r="A259">
        <v>258</v>
      </c>
      <c r="B259" s="23" t="s">
        <v>13938</v>
      </c>
      <c r="C259" t="s">
        <v>898</v>
      </c>
      <c r="D259" s="23" t="s">
        <v>14462</v>
      </c>
      <c r="E259" s="23" t="s">
        <v>14407</v>
      </c>
    </row>
    <row r="260" spans="1:5">
      <c r="A260">
        <v>259</v>
      </c>
      <c r="B260" s="23" t="s">
        <v>13939</v>
      </c>
      <c r="C260" t="s">
        <v>1190</v>
      </c>
      <c r="D260" s="23" t="s">
        <v>14463</v>
      </c>
      <c r="E260" s="23" t="s">
        <v>14464</v>
      </c>
    </row>
    <row r="261" spans="1:5">
      <c r="A261">
        <v>260</v>
      </c>
      <c r="B261" s="23" t="s">
        <v>2348</v>
      </c>
      <c r="C261" t="s">
        <v>1195</v>
      </c>
      <c r="D261" s="23" t="s">
        <v>2371</v>
      </c>
      <c r="E261" s="23" t="s">
        <v>2372</v>
      </c>
    </row>
    <row r="262" spans="1:5">
      <c r="A262">
        <v>261</v>
      </c>
      <c r="B262" s="23" t="s">
        <v>12454</v>
      </c>
      <c r="C262" t="s">
        <v>1194</v>
      </c>
      <c r="D262" s="23" t="s">
        <v>12851</v>
      </c>
      <c r="E262" s="23" t="s">
        <v>12852</v>
      </c>
    </row>
    <row r="263" spans="1:5">
      <c r="A263">
        <v>262</v>
      </c>
      <c r="B263" s="23" t="s">
        <v>7911</v>
      </c>
      <c r="C263" t="s">
        <v>1195</v>
      </c>
      <c r="D263" s="23" t="s">
        <v>8201</v>
      </c>
      <c r="E263" s="23" t="s">
        <v>8202</v>
      </c>
    </row>
    <row r="264" spans="1:5">
      <c r="A264">
        <v>263</v>
      </c>
      <c r="B264" s="23" t="s">
        <v>2868</v>
      </c>
      <c r="C264" t="s">
        <v>1183</v>
      </c>
      <c r="D264" s="23" t="s">
        <v>2928</v>
      </c>
      <c r="E264" s="23" t="s">
        <v>2929</v>
      </c>
    </row>
    <row r="265" spans="1:5">
      <c r="A265">
        <v>264</v>
      </c>
      <c r="B265" s="23" t="s">
        <v>2351</v>
      </c>
      <c r="C265" t="s">
        <v>895</v>
      </c>
      <c r="D265" s="23" t="s">
        <v>2373</v>
      </c>
      <c r="E265" s="23" t="s">
        <v>2374</v>
      </c>
    </row>
    <row r="266" spans="1:5">
      <c r="A266">
        <v>265</v>
      </c>
      <c r="B266" s="23" t="s">
        <v>9238</v>
      </c>
      <c r="C266" t="s">
        <v>888</v>
      </c>
      <c r="D266" s="23" t="s">
        <v>9249</v>
      </c>
      <c r="E266" s="23" t="s">
        <v>9250</v>
      </c>
    </row>
    <row r="267" spans="1:5">
      <c r="A267">
        <v>266</v>
      </c>
      <c r="B267" s="23" t="s">
        <v>7916</v>
      </c>
      <c r="C267" t="s">
        <v>895</v>
      </c>
      <c r="D267" s="23" t="s">
        <v>8203</v>
      </c>
      <c r="E267" s="23" t="s">
        <v>8204</v>
      </c>
    </row>
    <row r="268" spans="1:5">
      <c r="A268">
        <v>267</v>
      </c>
      <c r="B268" s="23" t="s">
        <v>13940</v>
      </c>
      <c r="C268" t="s">
        <v>1194</v>
      </c>
      <c r="D268" s="23" t="s">
        <v>14465</v>
      </c>
      <c r="E268" s="23" t="s">
        <v>14466</v>
      </c>
    </row>
    <row r="269" spans="1:5">
      <c r="A269">
        <v>268</v>
      </c>
      <c r="B269" s="23" t="s">
        <v>7919</v>
      </c>
      <c r="C269" t="s">
        <v>1190</v>
      </c>
      <c r="D269" s="23" t="s">
        <v>8205</v>
      </c>
      <c r="E269" s="23" t="s">
        <v>8206</v>
      </c>
    </row>
    <row r="270" spans="1:5">
      <c r="A270">
        <v>269</v>
      </c>
      <c r="B270" s="23" t="s">
        <v>2353</v>
      </c>
      <c r="C270" t="s">
        <v>1190</v>
      </c>
      <c r="D270" s="23" t="s">
        <v>2375</v>
      </c>
      <c r="E270" s="23" t="s">
        <v>2376</v>
      </c>
    </row>
    <row r="271" spans="1:5">
      <c r="A271">
        <v>270</v>
      </c>
      <c r="B271" s="23" t="s">
        <v>13941</v>
      </c>
      <c r="C271" t="s">
        <v>895</v>
      </c>
      <c r="D271" s="23" t="s">
        <v>14467</v>
      </c>
      <c r="E271" s="23" t="s">
        <v>14468</v>
      </c>
    </row>
    <row r="272" spans="1:5">
      <c r="A272">
        <v>271</v>
      </c>
      <c r="B272" s="23" t="s">
        <v>2356</v>
      </c>
      <c r="C272" t="s">
        <v>903</v>
      </c>
      <c r="D272" s="23" t="s">
        <v>2377</v>
      </c>
      <c r="E272" s="23" t="s">
        <v>2378</v>
      </c>
    </row>
    <row r="273" spans="1:5">
      <c r="A273">
        <v>272</v>
      </c>
      <c r="B273" s="23" t="s">
        <v>1916</v>
      </c>
      <c r="C273" t="s">
        <v>1224</v>
      </c>
      <c r="D273" s="23" t="s">
        <v>14447</v>
      </c>
      <c r="E273" s="23" t="s">
        <v>14469</v>
      </c>
    </row>
    <row r="274" spans="1:5">
      <c r="A274">
        <v>273</v>
      </c>
      <c r="B274" s="23" t="s">
        <v>1920</v>
      </c>
      <c r="C274" t="s">
        <v>895</v>
      </c>
      <c r="D274" s="23" t="s">
        <v>14470</v>
      </c>
      <c r="E274" s="23" t="s">
        <v>14471</v>
      </c>
    </row>
    <row r="275" spans="1:5">
      <c r="A275">
        <v>274</v>
      </c>
      <c r="B275" s="23" t="s">
        <v>13942</v>
      </c>
      <c r="C275" t="s">
        <v>895</v>
      </c>
      <c r="D275" s="23" t="s">
        <v>14472</v>
      </c>
      <c r="E275" s="23" t="s">
        <v>14473</v>
      </c>
    </row>
    <row r="276" spans="1:5">
      <c r="A276">
        <v>275</v>
      </c>
      <c r="B276" s="23" t="s">
        <v>13943</v>
      </c>
      <c r="C276" t="s">
        <v>1190</v>
      </c>
      <c r="D276" s="23" t="s">
        <v>14474</v>
      </c>
      <c r="E276" s="23" t="s">
        <v>14475</v>
      </c>
    </row>
    <row r="277" spans="1:5">
      <c r="A277">
        <v>276</v>
      </c>
      <c r="B277" s="23" t="s">
        <v>7986</v>
      </c>
      <c r="C277" t="s">
        <v>1190</v>
      </c>
      <c r="D277" s="23" t="s">
        <v>8207</v>
      </c>
      <c r="E277" s="23" t="s">
        <v>8208</v>
      </c>
    </row>
    <row r="278" spans="1:5">
      <c r="A278">
        <v>277</v>
      </c>
      <c r="B278" s="23" t="s">
        <v>2424</v>
      </c>
      <c r="C278" t="s">
        <v>895</v>
      </c>
      <c r="D278" s="23" t="s">
        <v>2455</v>
      </c>
      <c r="E278" s="23" t="s">
        <v>2456</v>
      </c>
    </row>
    <row r="279" spans="1:5">
      <c r="A279">
        <v>278</v>
      </c>
      <c r="B279" s="23" t="s">
        <v>7468</v>
      </c>
      <c r="C279" t="s">
        <v>162</v>
      </c>
      <c r="D279" s="23" t="s">
        <v>8209</v>
      </c>
      <c r="E279" s="23" t="s">
        <v>8210</v>
      </c>
    </row>
    <row r="280" spans="1:5">
      <c r="A280">
        <v>279</v>
      </c>
      <c r="B280" s="23" t="s">
        <v>13944</v>
      </c>
      <c r="C280" t="s">
        <v>1193</v>
      </c>
      <c r="D280" s="23" t="s">
        <v>14476</v>
      </c>
      <c r="E280" s="23" t="s">
        <v>14377</v>
      </c>
    </row>
    <row r="281" spans="1:5">
      <c r="A281">
        <v>280</v>
      </c>
      <c r="B281" s="23" t="s">
        <v>13945</v>
      </c>
      <c r="C281" t="s">
        <v>888</v>
      </c>
      <c r="D281" s="23" t="s">
        <v>14447</v>
      </c>
      <c r="E281" s="23" t="s">
        <v>14457</v>
      </c>
    </row>
    <row r="282" spans="1:5">
      <c r="A282">
        <v>281</v>
      </c>
      <c r="B282" s="23" t="s">
        <v>2420</v>
      </c>
      <c r="C282" t="s">
        <v>1195</v>
      </c>
      <c r="D282" s="23" t="s">
        <v>2453</v>
      </c>
      <c r="E282" s="23" t="s">
        <v>2454</v>
      </c>
    </row>
    <row r="283" spans="1:5">
      <c r="A283">
        <v>282</v>
      </c>
      <c r="B283" s="23" t="s">
        <v>3617</v>
      </c>
      <c r="C283" t="s">
        <v>888</v>
      </c>
      <c r="D283" s="23" t="s">
        <v>3779</v>
      </c>
      <c r="E283" s="23" t="s">
        <v>3780</v>
      </c>
    </row>
    <row r="284" spans="1:5">
      <c r="A284">
        <v>283</v>
      </c>
      <c r="B284" s="23" t="s">
        <v>7923</v>
      </c>
      <c r="C284" t="s">
        <v>895</v>
      </c>
      <c r="D284" s="23" t="s">
        <v>8211</v>
      </c>
      <c r="E284" s="23" t="s">
        <v>8212</v>
      </c>
    </row>
    <row r="285" spans="1:5">
      <c r="A285">
        <v>284</v>
      </c>
      <c r="B285" s="23" t="s">
        <v>13946</v>
      </c>
      <c r="C285" t="s">
        <v>888</v>
      </c>
      <c r="D285" s="23" t="s">
        <v>14477</v>
      </c>
      <c r="E285" s="23" t="s">
        <v>14448</v>
      </c>
    </row>
    <row r="286" spans="1:5">
      <c r="A286">
        <v>285</v>
      </c>
      <c r="B286" s="23" t="s">
        <v>13947</v>
      </c>
      <c r="C286" t="s">
        <v>903</v>
      </c>
      <c r="D286" s="23" t="s">
        <v>14478</v>
      </c>
      <c r="E286" s="23" t="s">
        <v>14479</v>
      </c>
    </row>
    <row r="287" spans="1:5">
      <c r="A287">
        <v>286</v>
      </c>
      <c r="B287" s="23" t="s">
        <v>1695</v>
      </c>
      <c r="C287" t="s">
        <v>901</v>
      </c>
      <c r="D287" s="23" t="s">
        <v>856</v>
      </c>
      <c r="E287" s="23" t="s">
        <v>857</v>
      </c>
    </row>
    <row r="288" spans="1:5">
      <c r="A288">
        <v>287</v>
      </c>
      <c r="B288" s="23" t="s">
        <v>204</v>
      </c>
      <c r="C288" t="s">
        <v>1190</v>
      </c>
      <c r="D288" s="23" t="s">
        <v>584</v>
      </c>
      <c r="E288" s="23" t="s">
        <v>585</v>
      </c>
    </row>
    <row r="289" spans="1:5">
      <c r="A289">
        <v>288</v>
      </c>
      <c r="B289" s="23" t="s">
        <v>205</v>
      </c>
      <c r="C289" t="s">
        <v>888</v>
      </c>
      <c r="D289" s="23" t="s">
        <v>586</v>
      </c>
      <c r="E289" s="23" t="s">
        <v>587</v>
      </c>
    </row>
    <row r="290" spans="1:5">
      <c r="A290">
        <v>289</v>
      </c>
      <c r="B290" s="23" t="s">
        <v>1826</v>
      </c>
      <c r="C290" t="s">
        <v>1193</v>
      </c>
      <c r="D290" s="23" t="s">
        <v>1076</v>
      </c>
      <c r="E290" s="23" t="s">
        <v>1077</v>
      </c>
    </row>
    <row r="291" spans="1:5">
      <c r="A291">
        <v>290</v>
      </c>
      <c r="B291" s="23" t="s">
        <v>4568</v>
      </c>
      <c r="C291" t="s">
        <v>1194</v>
      </c>
      <c r="D291" s="23" t="s">
        <v>12174</v>
      </c>
      <c r="E291" s="23" t="s">
        <v>12175</v>
      </c>
    </row>
    <row r="292" spans="1:5">
      <c r="A292">
        <v>291</v>
      </c>
      <c r="B292" s="23" t="s">
        <v>7991</v>
      </c>
      <c r="C292" t="s">
        <v>1194</v>
      </c>
      <c r="D292" s="23" t="s">
        <v>8213</v>
      </c>
      <c r="E292" s="23" t="s">
        <v>8214</v>
      </c>
    </row>
    <row r="293" spans="1:5">
      <c r="A293">
        <v>292</v>
      </c>
      <c r="B293" s="23" t="s">
        <v>3615</v>
      </c>
      <c r="C293" t="s">
        <v>1193</v>
      </c>
      <c r="D293" s="23" t="s">
        <v>3775</v>
      </c>
      <c r="E293" s="23" t="s">
        <v>3776</v>
      </c>
    </row>
    <row r="294" spans="1:5">
      <c r="A294">
        <v>293</v>
      </c>
      <c r="B294" s="23" t="s">
        <v>206</v>
      </c>
      <c r="C294" t="s">
        <v>1193</v>
      </c>
      <c r="D294" s="23" t="s">
        <v>588</v>
      </c>
      <c r="E294" s="23" t="s">
        <v>589</v>
      </c>
    </row>
    <row r="295" spans="1:5">
      <c r="A295">
        <v>294</v>
      </c>
      <c r="B295" s="23" t="s">
        <v>7556</v>
      </c>
      <c r="C295" t="s">
        <v>1195</v>
      </c>
      <c r="D295" s="23" t="s">
        <v>8215</v>
      </c>
      <c r="E295" s="23" t="s">
        <v>8216</v>
      </c>
    </row>
    <row r="296" spans="1:5">
      <c r="A296">
        <v>295</v>
      </c>
      <c r="B296" s="23" t="s">
        <v>13948</v>
      </c>
      <c r="C296" t="s">
        <v>1195</v>
      </c>
      <c r="D296" s="23">
        <v>0</v>
      </c>
      <c r="E296" s="23">
        <v>0</v>
      </c>
    </row>
    <row r="297" spans="1:5">
      <c r="A297">
        <v>296</v>
      </c>
      <c r="B297" s="23" t="s">
        <v>13949</v>
      </c>
      <c r="C297" t="s">
        <v>894</v>
      </c>
      <c r="D297" s="23" t="s">
        <v>14480</v>
      </c>
      <c r="E297" s="23" t="s">
        <v>14396</v>
      </c>
    </row>
    <row r="298" spans="1:5">
      <c r="A298">
        <v>297</v>
      </c>
      <c r="B298" s="23" t="s">
        <v>2626</v>
      </c>
      <c r="C298" t="s">
        <v>1193</v>
      </c>
      <c r="D298" s="23" t="s">
        <v>2635</v>
      </c>
      <c r="E298" s="23" t="s">
        <v>2636</v>
      </c>
    </row>
    <row r="299" spans="1:5">
      <c r="A299">
        <v>298</v>
      </c>
      <c r="B299" s="23" t="s">
        <v>13950</v>
      </c>
      <c r="C299" t="s">
        <v>1194</v>
      </c>
      <c r="D299" s="23">
        <v>0</v>
      </c>
      <c r="E299" s="23">
        <v>0</v>
      </c>
    </row>
    <row r="300" spans="1:5">
      <c r="A300">
        <v>299</v>
      </c>
      <c r="B300" s="23" t="s">
        <v>165</v>
      </c>
      <c r="C300" t="s">
        <v>894</v>
      </c>
      <c r="D300" s="23" t="s">
        <v>510</v>
      </c>
      <c r="E300" s="23" t="s">
        <v>511</v>
      </c>
    </row>
    <row r="301" spans="1:5">
      <c r="A301">
        <v>300</v>
      </c>
      <c r="B301" s="23" t="s">
        <v>931</v>
      </c>
      <c r="C301" t="s">
        <v>888</v>
      </c>
      <c r="D301" s="23" t="s">
        <v>955</v>
      </c>
      <c r="E301" s="23" t="s">
        <v>956</v>
      </c>
    </row>
    <row r="302" spans="1:5">
      <c r="A302">
        <v>301</v>
      </c>
      <c r="B302" s="23" t="s">
        <v>8249</v>
      </c>
      <c r="C302" t="s">
        <v>1195</v>
      </c>
      <c r="D302" s="23" t="s">
        <v>8365</v>
      </c>
      <c r="E302" s="23" t="s">
        <v>8366</v>
      </c>
    </row>
    <row r="303" spans="1:5">
      <c r="A303">
        <v>302</v>
      </c>
      <c r="B303" s="23" t="s">
        <v>12376</v>
      </c>
      <c r="C303" t="s">
        <v>1194</v>
      </c>
      <c r="D303" s="23" t="s">
        <v>12853</v>
      </c>
      <c r="E303" s="23" t="s">
        <v>12854</v>
      </c>
    </row>
    <row r="304" spans="1:5">
      <c r="A304">
        <v>303</v>
      </c>
      <c r="B304" s="23" t="s">
        <v>1877</v>
      </c>
      <c r="C304" t="s">
        <v>1194</v>
      </c>
      <c r="D304" s="23" t="s">
        <v>14481</v>
      </c>
      <c r="E304" s="23" t="s">
        <v>14482</v>
      </c>
    </row>
    <row r="305" spans="1:5">
      <c r="A305">
        <v>304</v>
      </c>
      <c r="B305" s="23" t="s">
        <v>6038</v>
      </c>
      <c r="C305" t="s">
        <v>1195</v>
      </c>
      <c r="D305" s="23" t="s">
        <v>6240</v>
      </c>
      <c r="E305" s="23" t="s">
        <v>6241</v>
      </c>
    </row>
    <row r="306" spans="1:5">
      <c r="A306">
        <v>305</v>
      </c>
      <c r="B306" s="23" t="s">
        <v>207</v>
      </c>
      <c r="C306" t="s">
        <v>895</v>
      </c>
      <c r="D306" s="23" t="s">
        <v>590</v>
      </c>
      <c r="E306" s="23" t="s">
        <v>591</v>
      </c>
    </row>
    <row r="307" spans="1:5">
      <c r="A307">
        <v>306</v>
      </c>
      <c r="B307" s="23" t="s">
        <v>13951</v>
      </c>
      <c r="C307" t="s">
        <v>1190</v>
      </c>
      <c r="D307" s="23" t="s">
        <v>14483</v>
      </c>
      <c r="E307" s="23" t="s">
        <v>14484</v>
      </c>
    </row>
    <row r="308" spans="1:5">
      <c r="A308">
        <v>307</v>
      </c>
      <c r="B308" s="23" t="s">
        <v>2428</v>
      </c>
      <c r="C308" t="s">
        <v>1195</v>
      </c>
      <c r="D308" s="23" t="s">
        <v>2457</v>
      </c>
      <c r="E308" s="23" t="s">
        <v>2458</v>
      </c>
    </row>
    <row r="309" spans="1:5">
      <c r="A309">
        <v>308</v>
      </c>
      <c r="B309" s="23" t="s">
        <v>6972</v>
      </c>
      <c r="C309" t="s">
        <v>162</v>
      </c>
      <c r="D309" s="23" t="s">
        <v>7220</v>
      </c>
      <c r="E309" s="23" t="s">
        <v>7221</v>
      </c>
    </row>
    <row r="310" spans="1:5">
      <c r="A310">
        <v>309</v>
      </c>
      <c r="B310" s="23" t="s">
        <v>1720</v>
      </c>
      <c r="C310" t="s">
        <v>1195</v>
      </c>
      <c r="D310" s="23" t="s">
        <v>864</v>
      </c>
      <c r="E310" s="23" t="s">
        <v>865</v>
      </c>
    </row>
    <row r="311" spans="1:5">
      <c r="A311">
        <v>310</v>
      </c>
      <c r="B311" s="23" t="s">
        <v>8248</v>
      </c>
      <c r="C311" t="s">
        <v>1194</v>
      </c>
      <c r="D311" s="23" t="s">
        <v>8367</v>
      </c>
      <c r="E311" s="23" t="s">
        <v>8368</v>
      </c>
    </row>
    <row r="312" spans="1:5">
      <c r="A312">
        <v>311</v>
      </c>
      <c r="B312" s="23" t="s">
        <v>1924</v>
      </c>
      <c r="C312" t="s">
        <v>1224</v>
      </c>
      <c r="D312" s="23" t="s">
        <v>8217</v>
      </c>
      <c r="E312" s="23" t="s">
        <v>8218</v>
      </c>
    </row>
    <row r="313" spans="1:5">
      <c r="A313">
        <v>312</v>
      </c>
      <c r="B313" s="23" t="s">
        <v>3525</v>
      </c>
      <c r="C313" t="s">
        <v>888</v>
      </c>
      <c r="D313" s="23" t="s">
        <v>3601</v>
      </c>
      <c r="E313" s="23" t="s">
        <v>3602</v>
      </c>
    </row>
    <row r="314" spans="1:5">
      <c r="A314">
        <v>313</v>
      </c>
      <c r="B314" s="23" t="s">
        <v>6433</v>
      </c>
      <c r="C314" t="s">
        <v>1190</v>
      </c>
      <c r="D314" s="23" t="s">
        <v>7222</v>
      </c>
      <c r="E314" s="23" t="s">
        <v>7223</v>
      </c>
    </row>
    <row r="315" spans="1:5">
      <c r="A315">
        <v>314</v>
      </c>
      <c r="B315" s="23" t="s">
        <v>6012</v>
      </c>
      <c r="C315" t="s">
        <v>898</v>
      </c>
      <c r="D315" s="23" t="s">
        <v>6238</v>
      </c>
      <c r="E315" s="23" t="s">
        <v>6239</v>
      </c>
    </row>
    <row r="316" spans="1:5">
      <c r="A316">
        <v>315</v>
      </c>
      <c r="B316" s="23" t="s">
        <v>8247</v>
      </c>
      <c r="C316" t="s">
        <v>1194</v>
      </c>
      <c r="D316" s="23" t="s">
        <v>8369</v>
      </c>
      <c r="E316" s="23" t="s">
        <v>8370</v>
      </c>
    </row>
    <row r="317" spans="1:5">
      <c r="A317">
        <v>316</v>
      </c>
      <c r="B317" s="23" t="s">
        <v>13952</v>
      </c>
      <c r="C317" t="s">
        <v>1190</v>
      </c>
      <c r="D317" s="23" t="s">
        <v>14485</v>
      </c>
      <c r="E317" s="23" t="s">
        <v>14486</v>
      </c>
    </row>
    <row r="318" spans="1:5">
      <c r="A318">
        <v>317</v>
      </c>
      <c r="B318" s="23" t="s">
        <v>1925</v>
      </c>
      <c r="C318" t="s">
        <v>895</v>
      </c>
      <c r="D318" s="23" t="s">
        <v>14487</v>
      </c>
      <c r="E318" s="23" t="s">
        <v>14488</v>
      </c>
    </row>
    <row r="319" spans="1:5">
      <c r="A319">
        <v>318</v>
      </c>
      <c r="B319" s="23" t="s">
        <v>8246</v>
      </c>
      <c r="C319" t="s">
        <v>895</v>
      </c>
      <c r="D319" s="23" t="s">
        <v>8371</v>
      </c>
      <c r="E319" s="23" t="s">
        <v>8372</v>
      </c>
    </row>
    <row r="320" spans="1:5">
      <c r="A320">
        <v>319</v>
      </c>
      <c r="B320" s="23" t="s">
        <v>2431</v>
      </c>
      <c r="C320" t="s">
        <v>901</v>
      </c>
      <c r="D320" s="23" t="s">
        <v>2459</v>
      </c>
      <c r="E320" s="23" t="s">
        <v>2460</v>
      </c>
    </row>
    <row r="321" spans="1:5">
      <c r="A321">
        <v>320</v>
      </c>
      <c r="B321" s="23" t="s">
        <v>13953</v>
      </c>
      <c r="C321" t="s">
        <v>1190</v>
      </c>
      <c r="D321" s="23" t="s">
        <v>14485</v>
      </c>
      <c r="E321" s="23" t="s">
        <v>14489</v>
      </c>
    </row>
    <row r="322" spans="1:5">
      <c r="A322">
        <v>321</v>
      </c>
      <c r="B322" s="23" t="s">
        <v>1821</v>
      </c>
      <c r="C322" t="s">
        <v>895</v>
      </c>
      <c r="D322" s="23" t="s">
        <v>14490</v>
      </c>
      <c r="E322" s="23" t="s">
        <v>14491</v>
      </c>
    </row>
    <row r="323" spans="1:5">
      <c r="A323">
        <v>322</v>
      </c>
      <c r="B323" s="23" t="s">
        <v>208</v>
      </c>
      <c r="C323" t="s">
        <v>901</v>
      </c>
      <c r="D323" s="23" t="s">
        <v>472</v>
      </c>
      <c r="E323" s="23" t="s">
        <v>473</v>
      </c>
    </row>
    <row r="324" spans="1:5">
      <c r="A324">
        <v>323</v>
      </c>
      <c r="B324" s="23" t="s">
        <v>209</v>
      </c>
      <c r="C324" t="s">
        <v>895</v>
      </c>
      <c r="D324" s="23" t="s">
        <v>592</v>
      </c>
      <c r="E324" s="23" t="s">
        <v>593</v>
      </c>
    </row>
    <row r="325" spans="1:5">
      <c r="A325">
        <v>324</v>
      </c>
      <c r="B325" s="23" t="s">
        <v>3052</v>
      </c>
      <c r="C325" t="s">
        <v>1224</v>
      </c>
      <c r="D325" s="23" t="s">
        <v>3083</v>
      </c>
      <c r="E325" s="23" t="s">
        <v>3084</v>
      </c>
    </row>
    <row r="326" spans="1:5">
      <c r="A326">
        <v>325</v>
      </c>
      <c r="B326" s="23" t="s">
        <v>2435</v>
      </c>
      <c r="C326" t="s">
        <v>1190</v>
      </c>
      <c r="D326" s="23" t="s">
        <v>2461</v>
      </c>
      <c r="E326" s="23" t="s">
        <v>2462</v>
      </c>
    </row>
    <row r="327" spans="1:5">
      <c r="A327">
        <v>326</v>
      </c>
      <c r="B327" s="23" t="s">
        <v>2439</v>
      </c>
      <c r="C327" t="s">
        <v>1195</v>
      </c>
      <c r="D327" s="23" t="s">
        <v>2463</v>
      </c>
      <c r="E327" s="23" t="s">
        <v>2464</v>
      </c>
    </row>
    <row r="328" spans="1:5">
      <c r="A328">
        <v>327</v>
      </c>
      <c r="B328" s="23" t="s">
        <v>210</v>
      </c>
      <c r="C328" t="s">
        <v>1183</v>
      </c>
      <c r="D328" s="23" t="s">
        <v>594</v>
      </c>
      <c r="E328" s="23" t="s">
        <v>595</v>
      </c>
    </row>
    <row r="329" spans="1:5">
      <c r="A329">
        <v>328</v>
      </c>
      <c r="B329" s="23" t="s">
        <v>936</v>
      </c>
      <c r="C329" t="s">
        <v>894</v>
      </c>
      <c r="D329" s="23" t="s">
        <v>14492</v>
      </c>
      <c r="E329" s="23" t="s">
        <v>14493</v>
      </c>
    </row>
    <row r="330" spans="1:5">
      <c r="A330">
        <v>329</v>
      </c>
      <c r="B330" s="23" t="s">
        <v>2968</v>
      </c>
      <c r="C330" t="s">
        <v>1194</v>
      </c>
      <c r="D330" s="23" t="s">
        <v>965</v>
      </c>
      <c r="E330" s="23" t="s">
        <v>966</v>
      </c>
    </row>
    <row r="331" spans="1:5">
      <c r="A331">
        <v>330</v>
      </c>
      <c r="B331" s="23" t="s">
        <v>13954</v>
      </c>
      <c r="C331" t="s">
        <v>1194</v>
      </c>
      <c r="D331" s="23" t="s">
        <v>14494</v>
      </c>
      <c r="E331" s="23" t="s">
        <v>14495</v>
      </c>
    </row>
    <row r="332" spans="1:5">
      <c r="A332">
        <v>331</v>
      </c>
      <c r="B332" s="23" t="s">
        <v>13082</v>
      </c>
      <c r="C332" t="s">
        <v>1190</v>
      </c>
      <c r="D332" s="23" t="s">
        <v>13691</v>
      </c>
      <c r="E332" s="23" t="s">
        <v>13692</v>
      </c>
    </row>
    <row r="333" spans="1:5">
      <c r="A333">
        <v>332</v>
      </c>
      <c r="B333" s="23" t="s">
        <v>12339</v>
      </c>
      <c r="C333" t="s">
        <v>888</v>
      </c>
      <c r="D333" s="23" t="s">
        <v>12855</v>
      </c>
      <c r="E333" s="23" t="s">
        <v>12856</v>
      </c>
    </row>
    <row r="334" spans="1:5">
      <c r="A334">
        <v>333</v>
      </c>
      <c r="B334" s="23" t="s">
        <v>13955</v>
      </c>
      <c r="C334" t="s">
        <v>1190</v>
      </c>
      <c r="D334" s="23" t="s">
        <v>14496</v>
      </c>
      <c r="E334" s="23" t="s">
        <v>14497</v>
      </c>
    </row>
    <row r="335" spans="1:5">
      <c r="A335">
        <v>334</v>
      </c>
      <c r="B335" s="23" t="s">
        <v>2443</v>
      </c>
      <c r="C335" t="s">
        <v>1183</v>
      </c>
      <c r="D335" s="23" t="s">
        <v>2465</v>
      </c>
      <c r="E335" s="23" t="s">
        <v>2466</v>
      </c>
    </row>
    <row r="336" spans="1:5">
      <c r="A336">
        <v>335</v>
      </c>
      <c r="B336" s="23" t="s">
        <v>8245</v>
      </c>
      <c r="C336" t="s">
        <v>1194</v>
      </c>
      <c r="D336" s="23" t="s">
        <v>8373</v>
      </c>
      <c r="E336" s="23" t="s">
        <v>8374</v>
      </c>
    </row>
    <row r="337" spans="1:5">
      <c r="A337">
        <v>336</v>
      </c>
      <c r="B337" s="23" t="s">
        <v>13956</v>
      </c>
      <c r="C337" t="s">
        <v>888</v>
      </c>
      <c r="D337" s="23" t="s">
        <v>14498</v>
      </c>
      <c r="E337" s="23" t="s">
        <v>14499</v>
      </c>
    </row>
    <row r="338" spans="1:5">
      <c r="A338">
        <v>337</v>
      </c>
      <c r="B338" s="23" t="s">
        <v>211</v>
      </c>
      <c r="C338" t="s">
        <v>903</v>
      </c>
      <c r="D338" s="23" t="s">
        <v>596</v>
      </c>
      <c r="E338" s="23" t="s">
        <v>597</v>
      </c>
    </row>
    <row r="339" spans="1:5">
      <c r="A339">
        <v>338</v>
      </c>
      <c r="B339" s="23" t="s">
        <v>13957</v>
      </c>
      <c r="C339" t="s">
        <v>903</v>
      </c>
      <c r="D339" s="23" t="s">
        <v>14382</v>
      </c>
      <c r="E339" s="23" t="s">
        <v>14500</v>
      </c>
    </row>
    <row r="340" spans="1:5">
      <c r="A340">
        <v>339</v>
      </c>
      <c r="B340" s="23" t="s">
        <v>2447</v>
      </c>
      <c r="C340" t="s">
        <v>1190</v>
      </c>
      <c r="D340" s="23" t="s">
        <v>2465</v>
      </c>
      <c r="E340" s="23" t="s">
        <v>2466</v>
      </c>
    </row>
    <row r="341" spans="1:5">
      <c r="A341">
        <v>340</v>
      </c>
      <c r="B341" s="23" t="s">
        <v>2450</v>
      </c>
      <c r="C341" t="s">
        <v>1190</v>
      </c>
      <c r="D341" s="23" t="s">
        <v>2467</v>
      </c>
      <c r="E341" s="23" t="s">
        <v>2468</v>
      </c>
    </row>
    <row r="342" spans="1:5">
      <c r="A342">
        <v>341</v>
      </c>
      <c r="B342" s="23" t="s">
        <v>13958</v>
      </c>
      <c r="C342" t="s">
        <v>1195</v>
      </c>
      <c r="D342" s="23">
        <v>0</v>
      </c>
      <c r="E342" s="23">
        <v>0</v>
      </c>
    </row>
    <row r="343" spans="1:5">
      <c r="A343">
        <v>342</v>
      </c>
      <c r="B343" s="23" t="s">
        <v>13959</v>
      </c>
      <c r="C343" t="s">
        <v>1190</v>
      </c>
      <c r="D343" s="23" t="s">
        <v>14501</v>
      </c>
      <c r="E343" s="23" t="s">
        <v>14475</v>
      </c>
    </row>
    <row r="344" spans="1:5">
      <c r="A344">
        <v>343</v>
      </c>
      <c r="B344" s="23" t="s">
        <v>1824</v>
      </c>
      <c r="C344" t="s">
        <v>1194</v>
      </c>
      <c r="D344" s="23" t="s">
        <v>14502</v>
      </c>
      <c r="E344" s="23" t="s">
        <v>14471</v>
      </c>
    </row>
    <row r="345" spans="1:5">
      <c r="A345">
        <v>344</v>
      </c>
      <c r="B345" s="23" t="s">
        <v>8068</v>
      </c>
      <c r="C345" t="s">
        <v>1224</v>
      </c>
      <c r="D345" s="23" t="s">
        <v>8219</v>
      </c>
      <c r="E345" s="23" t="s">
        <v>8220</v>
      </c>
    </row>
    <row r="346" spans="1:5">
      <c r="A346">
        <v>345</v>
      </c>
      <c r="B346" s="23" t="s">
        <v>8244</v>
      </c>
      <c r="C346" t="s">
        <v>1190</v>
      </c>
      <c r="D346" s="23" t="s">
        <v>8375</v>
      </c>
      <c r="E346" s="23" t="s">
        <v>8376</v>
      </c>
    </row>
    <row r="347" spans="1:5">
      <c r="A347">
        <v>346</v>
      </c>
      <c r="B347" s="23" t="s">
        <v>13960</v>
      </c>
      <c r="C347" t="s">
        <v>1195</v>
      </c>
      <c r="D347" s="23" t="s">
        <v>14366</v>
      </c>
      <c r="E347" s="23" t="s">
        <v>14503</v>
      </c>
    </row>
    <row r="348" spans="1:5">
      <c r="A348">
        <v>347</v>
      </c>
      <c r="B348" s="23" t="s">
        <v>13961</v>
      </c>
      <c r="C348" t="s">
        <v>888</v>
      </c>
      <c r="D348" s="23" t="s">
        <v>14504</v>
      </c>
      <c r="E348" s="23" t="s">
        <v>14505</v>
      </c>
    </row>
    <row r="349" spans="1:5">
      <c r="A349">
        <v>348</v>
      </c>
      <c r="B349" s="23" t="s">
        <v>212</v>
      </c>
      <c r="C349" t="s">
        <v>888</v>
      </c>
      <c r="D349" s="23" t="s">
        <v>598</v>
      </c>
      <c r="E349" s="23" t="s">
        <v>599</v>
      </c>
    </row>
    <row r="350" spans="1:5">
      <c r="A350">
        <v>349</v>
      </c>
      <c r="B350" s="23" t="s">
        <v>13962</v>
      </c>
      <c r="C350" t="s">
        <v>1195</v>
      </c>
      <c r="D350" s="23" t="s">
        <v>14506</v>
      </c>
      <c r="E350" s="23" t="s">
        <v>14507</v>
      </c>
    </row>
    <row r="351" spans="1:5">
      <c r="A351">
        <v>350</v>
      </c>
      <c r="B351" s="23" t="s">
        <v>8074</v>
      </c>
      <c r="C351" t="s">
        <v>898</v>
      </c>
      <c r="D351" s="23" t="s">
        <v>8221</v>
      </c>
      <c r="E351" s="23" t="s">
        <v>8222</v>
      </c>
    </row>
    <row r="352" spans="1:5">
      <c r="A352">
        <v>351</v>
      </c>
      <c r="B352" s="23" t="s">
        <v>13963</v>
      </c>
      <c r="C352" t="s">
        <v>1195</v>
      </c>
      <c r="D352" s="23" t="s">
        <v>14492</v>
      </c>
      <c r="E352" s="23" t="s">
        <v>14401</v>
      </c>
    </row>
    <row r="353" spans="1:5">
      <c r="A353">
        <v>352</v>
      </c>
      <c r="B353" s="23" t="s">
        <v>13964</v>
      </c>
      <c r="C353" t="s">
        <v>1224</v>
      </c>
      <c r="D353" s="23" t="s">
        <v>14508</v>
      </c>
      <c r="E353" s="23" t="s">
        <v>14509</v>
      </c>
    </row>
    <row r="354" spans="1:5">
      <c r="A354">
        <v>353</v>
      </c>
      <c r="B354" s="23" t="s">
        <v>13965</v>
      </c>
      <c r="C354" t="s">
        <v>1190</v>
      </c>
      <c r="D354" s="23" t="s">
        <v>14510</v>
      </c>
      <c r="E354" s="23" t="s">
        <v>14511</v>
      </c>
    </row>
    <row r="355" spans="1:5">
      <c r="A355">
        <v>354</v>
      </c>
      <c r="B355" s="23" t="s">
        <v>8080</v>
      </c>
      <c r="C355" t="s">
        <v>1224</v>
      </c>
      <c r="D355" s="23" t="s">
        <v>8223</v>
      </c>
      <c r="E355" s="23" t="s">
        <v>8224</v>
      </c>
    </row>
    <row r="356" spans="1:5">
      <c r="A356">
        <v>355</v>
      </c>
      <c r="B356" s="23" t="s">
        <v>1678</v>
      </c>
      <c r="C356" t="s">
        <v>888</v>
      </c>
      <c r="D356" s="23" t="s">
        <v>778</v>
      </c>
      <c r="E356" s="23" t="s">
        <v>779</v>
      </c>
    </row>
    <row r="357" spans="1:5">
      <c r="A357">
        <v>356</v>
      </c>
      <c r="B357" s="23" t="s">
        <v>13966</v>
      </c>
      <c r="C357" t="s">
        <v>1195</v>
      </c>
      <c r="D357" s="23" t="s">
        <v>14512</v>
      </c>
      <c r="E357" s="23" t="s">
        <v>14513</v>
      </c>
    </row>
    <row r="358" spans="1:5">
      <c r="A358">
        <v>357</v>
      </c>
      <c r="B358" s="23" t="s">
        <v>973</v>
      </c>
      <c r="C358" t="s">
        <v>888</v>
      </c>
      <c r="D358" s="23" t="s">
        <v>866</v>
      </c>
      <c r="E358" s="23" t="s">
        <v>867</v>
      </c>
    </row>
    <row r="359" spans="1:5">
      <c r="A359">
        <v>358</v>
      </c>
      <c r="B359" s="23" t="s">
        <v>8243</v>
      </c>
      <c r="C359" t="s">
        <v>1194</v>
      </c>
      <c r="D359" s="23" t="s">
        <v>8377</v>
      </c>
      <c r="E359" s="23" t="s">
        <v>8378</v>
      </c>
    </row>
    <row r="360" spans="1:5">
      <c r="A360">
        <v>359</v>
      </c>
      <c r="B360" s="23" t="s">
        <v>13967</v>
      </c>
      <c r="C360" t="s">
        <v>1194</v>
      </c>
      <c r="D360" s="23" t="s">
        <v>14514</v>
      </c>
      <c r="E360" s="23" t="s">
        <v>14515</v>
      </c>
    </row>
    <row r="361" spans="1:5">
      <c r="A361">
        <v>360</v>
      </c>
      <c r="B361" s="23" t="s">
        <v>2489</v>
      </c>
      <c r="C361" t="s">
        <v>903</v>
      </c>
      <c r="D361" s="23" t="s">
        <v>2499</v>
      </c>
      <c r="E361" s="23" t="s">
        <v>2500</v>
      </c>
    </row>
    <row r="362" spans="1:5">
      <c r="A362">
        <v>361</v>
      </c>
      <c r="B362" s="23" t="s">
        <v>13968</v>
      </c>
      <c r="C362" t="s">
        <v>1193</v>
      </c>
      <c r="D362" s="23" t="s">
        <v>14516</v>
      </c>
      <c r="E362" s="23" t="s">
        <v>14517</v>
      </c>
    </row>
    <row r="363" spans="1:5">
      <c r="A363">
        <v>362</v>
      </c>
      <c r="B363" s="23" t="s">
        <v>13969</v>
      </c>
      <c r="C363" t="s">
        <v>1190</v>
      </c>
      <c r="D363" s="23" t="s">
        <v>14518</v>
      </c>
      <c r="E363" s="23" t="s">
        <v>14519</v>
      </c>
    </row>
    <row r="364" spans="1:5">
      <c r="A364">
        <v>363</v>
      </c>
      <c r="B364" s="23" t="s">
        <v>13970</v>
      </c>
      <c r="C364" t="s">
        <v>162</v>
      </c>
      <c r="D364" s="23" t="s">
        <v>14520</v>
      </c>
      <c r="E364" s="23" t="s">
        <v>14436</v>
      </c>
    </row>
    <row r="365" spans="1:5">
      <c r="A365">
        <v>364</v>
      </c>
      <c r="B365" s="23" t="s">
        <v>6499</v>
      </c>
      <c r="C365" t="s">
        <v>895</v>
      </c>
      <c r="D365" s="23" t="s">
        <v>7224</v>
      </c>
      <c r="E365" s="23" t="s">
        <v>7225</v>
      </c>
    </row>
    <row r="366" spans="1:5">
      <c r="A366">
        <v>365</v>
      </c>
      <c r="B366" s="23" t="s">
        <v>3572</v>
      </c>
      <c r="C366" t="s">
        <v>1193</v>
      </c>
      <c r="D366" s="23" t="s">
        <v>3605</v>
      </c>
      <c r="E366" s="23" t="s">
        <v>3606</v>
      </c>
    </row>
    <row r="367" spans="1:5">
      <c r="A367">
        <v>366</v>
      </c>
      <c r="B367" s="23" t="s">
        <v>935</v>
      </c>
      <c r="C367" t="s">
        <v>888</v>
      </c>
      <c r="D367" s="23" t="s">
        <v>963</v>
      </c>
      <c r="E367" s="23" t="s">
        <v>964</v>
      </c>
    </row>
    <row r="368" spans="1:5">
      <c r="A368">
        <v>367</v>
      </c>
      <c r="B368" s="23" t="s">
        <v>2485</v>
      </c>
      <c r="C368" t="s">
        <v>1190</v>
      </c>
      <c r="D368" s="23" t="s">
        <v>2497</v>
      </c>
      <c r="E368" s="23" t="s">
        <v>2498</v>
      </c>
    </row>
    <row r="369" spans="1:5">
      <c r="A369">
        <v>368</v>
      </c>
      <c r="B369" s="23" t="s">
        <v>13971</v>
      </c>
      <c r="C369" t="s">
        <v>1190</v>
      </c>
      <c r="D369" s="23" t="s">
        <v>14521</v>
      </c>
      <c r="E369" s="23" t="s">
        <v>14381</v>
      </c>
    </row>
    <row r="370" spans="1:5">
      <c r="A370">
        <v>369</v>
      </c>
      <c r="B370" s="23" t="s">
        <v>8487</v>
      </c>
      <c r="C370" t="s">
        <v>1190</v>
      </c>
      <c r="D370" s="23" t="s">
        <v>8494</v>
      </c>
      <c r="E370" s="23" t="s">
        <v>8495</v>
      </c>
    </row>
    <row r="371" spans="1:5">
      <c r="A371">
        <v>370</v>
      </c>
      <c r="B371" s="23" t="s">
        <v>13972</v>
      </c>
      <c r="C371" t="s">
        <v>1195</v>
      </c>
      <c r="D371" s="23" t="s">
        <v>14420</v>
      </c>
      <c r="E371" s="23" t="s">
        <v>14365</v>
      </c>
    </row>
    <row r="372" spans="1:5">
      <c r="A372">
        <v>371</v>
      </c>
      <c r="B372" s="23" t="s">
        <v>2481</v>
      </c>
      <c r="C372" t="s">
        <v>1193</v>
      </c>
      <c r="D372" s="23" t="s">
        <v>2495</v>
      </c>
      <c r="E372" s="23" t="s">
        <v>2496</v>
      </c>
    </row>
    <row r="373" spans="1:5">
      <c r="A373">
        <v>372</v>
      </c>
      <c r="B373" s="23" t="s">
        <v>13973</v>
      </c>
      <c r="C373" t="s">
        <v>894</v>
      </c>
      <c r="D373" s="23" t="s">
        <v>14408</v>
      </c>
      <c r="E373" s="23" t="s">
        <v>14522</v>
      </c>
    </row>
    <row r="374" spans="1:5">
      <c r="A374">
        <v>373</v>
      </c>
      <c r="B374" s="23" t="s">
        <v>4834</v>
      </c>
      <c r="C374" t="s">
        <v>903</v>
      </c>
      <c r="D374" s="23" t="s">
        <v>4967</v>
      </c>
      <c r="E374" s="23" t="s">
        <v>4968</v>
      </c>
    </row>
    <row r="375" spans="1:5">
      <c r="A375">
        <v>374</v>
      </c>
      <c r="B375" s="23" t="s">
        <v>1927</v>
      </c>
      <c r="C375" t="s">
        <v>1190</v>
      </c>
      <c r="D375" s="23" t="s">
        <v>14523</v>
      </c>
      <c r="E375" s="23" t="s">
        <v>14524</v>
      </c>
    </row>
    <row r="376" spans="1:5">
      <c r="A376">
        <v>375</v>
      </c>
      <c r="B376" s="23" t="s">
        <v>1801</v>
      </c>
      <c r="C376" t="s">
        <v>903</v>
      </c>
      <c r="D376" s="23" t="s">
        <v>14382</v>
      </c>
      <c r="E376" s="23" t="s">
        <v>14448</v>
      </c>
    </row>
    <row r="377" spans="1:5">
      <c r="A377">
        <v>376</v>
      </c>
      <c r="B377" s="23" t="s">
        <v>13974</v>
      </c>
      <c r="C377" t="s">
        <v>1190</v>
      </c>
      <c r="D377" s="23" t="s">
        <v>14525</v>
      </c>
      <c r="E377" s="23" t="s">
        <v>14526</v>
      </c>
    </row>
    <row r="378" spans="1:5">
      <c r="A378">
        <v>377</v>
      </c>
      <c r="B378" s="23" t="s">
        <v>13975</v>
      </c>
      <c r="C378" t="s">
        <v>903</v>
      </c>
      <c r="D378" s="23" t="s">
        <v>14498</v>
      </c>
      <c r="E378" s="23" t="s">
        <v>14527</v>
      </c>
    </row>
    <row r="379" spans="1:5">
      <c r="A379">
        <v>378</v>
      </c>
      <c r="B379" s="23" t="s">
        <v>13976</v>
      </c>
      <c r="C379" t="s">
        <v>1183</v>
      </c>
      <c r="D379" s="23" t="s">
        <v>14528</v>
      </c>
      <c r="E379" s="23" t="s">
        <v>14529</v>
      </c>
    </row>
    <row r="380" spans="1:5">
      <c r="A380">
        <v>379</v>
      </c>
      <c r="B380" s="23" t="s">
        <v>13977</v>
      </c>
      <c r="C380" t="s">
        <v>1193</v>
      </c>
      <c r="D380" s="23" t="s">
        <v>14530</v>
      </c>
      <c r="E380" s="23" t="s">
        <v>14531</v>
      </c>
    </row>
    <row r="381" spans="1:5">
      <c r="A381">
        <v>380</v>
      </c>
      <c r="B381" s="23" t="s">
        <v>8483</v>
      </c>
      <c r="C381" t="s">
        <v>1195</v>
      </c>
      <c r="D381" s="23" t="s">
        <v>8496</v>
      </c>
      <c r="E381" s="23" t="s">
        <v>8497</v>
      </c>
    </row>
    <row r="382" spans="1:5">
      <c r="A382">
        <v>381</v>
      </c>
      <c r="B382" s="23" t="s">
        <v>2878</v>
      </c>
      <c r="C382" t="s">
        <v>1224</v>
      </c>
      <c r="D382" s="23" t="s">
        <v>2930</v>
      </c>
      <c r="E382" s="23" t="s">
        <v>2931</v>
      </c>
    </row>
    <row r="383" spans="1:5">
      <c r="A383">
        <v>382</v>
      </c>
      <c r="B383" s="23" t="s">
        <v>1933</v>
      </c>
      <c r="C383" t="s">
        <v>1190</v>
      </c>
      <c r="D383" s="23" t="s">
        <v>14532</v>
      </c>
      <c r="E383" s="23" t="s">
        <v>14381</v>
      </c>
    </row>
    <row r="384" spans="1:5">
      <c r="A384">
        <v>383</v>
      </c>
      <c r="B384" s="23" t="s">
        <v>4833</v>
      </c>
      <c r="C384" t="s">
        <v>894</v>
      </c>
      <c r="D384" s="23" t="s">
        <v>4965</v>
      </c>
      <c r="E384" s="23" t="s">
        <v>4966</v>
      </c>
    </row>
    <row r="385" spans="1:5">
      <c r="A385">
        <v>384</v>
      </c>
      <c r="B385" s="23" t="s">
        <v>213</v>
      </c>
      <c r="C385" t="s">
        <v>1190</v>
      </c>
      <c r="D385" s="23" t="s">
        <v>600</v>
      </c>
      <c r="E385" s="23" t="s">
        <v>601</v>
      </c>
    </row>
    <row r="386" spans="1:5">
      <c r="A386">
        <v>385</v>
      </c>
      <c r="B386" s="23" t="s">
        <v>9183</v>
      </c>
      <c r="C386" t="s">
        <v>888</v>
      </c>
      <c r="D386" s="23" t="s">
        <v>9251</v>
      </c>
      <c r="E386" s="23" t="s">
        <v>9252</v>
      </c>
    </row>
    <row r="387" spans="1:5">
      <c r="A387">
        <v>386</v>
      </c>
      <c r="B387" s="23" t="s">
        <v>2478</v>
      </c>
      <c r="C387" t="s">
        <v>1193</v>
      </c>
      <c r="D387" s="23" t="s">
        <v>2493</v>
      </c>
      <c r="E387" s="23" t="s">
        <v>2494</v>
      </c>
    </row>
    <row r="388" spans="1:5">
      <c r="A388">
        <v>387</v>
      </c>
      <c r="B388" s="23" t="s">
        <v>214</v>
      </c>
      <c r="C388" t="s">
        <v>1190</v>
      </c>
      <c r="D388" s="23" t="s">
        <v>602</v>
      </c>
      <c r="E388" s="23" t="s">
        <v>603</v>
      </c>
    </row>
    <row r="389" spans="1:5">
      <c r="A389">
        <v>388</v>
      </c>
      <c r="B389" s="23" t="s">
        <v>8087</v>
      </c>
      <c r="C389" t="s">
        <v>1190</v>
      </c>
      <c r="D389" s="23" t="s">
        <v>8225</v>
      </c>
      <c r="E389" s="23" t="s">
        <v>8226</v>
      </c>
    </row>
    <row r="390" spans="1:5">
      <c r="A390">
        <v>389</v>
      </c>
      <c r="B390" s="23" t="s">
        <v>13978</v>
      </c>
      <c r="C390" t="s">
        <v>1195</v>
      </c>
      <c r="D390" s="23" t="s">
        <v>14533</v>
      </c>
      <c r="E390" s="23" t="s">
        <v>14534</v>
      </c>
    </row>
    <row r="391" spans="1:5">
      <c r="A391">
        <v>390</v>
      </c>
      <c r="B391" s="23" t="s">
        <v>13979</v>
      </c>
      <c r="C391" t="s">
        <v>1194</v>
      </c>
      <c r="D391" s="23" t="s">
        <v>14535</v>
      </c>
      <c r="E391" s="23" t="s">
        <v>14536</v>
      </c>
    </row>
    <row r="392" spans="1:5">
      <c r="A392">
        <v>391</v>
      </c>
      <c r="B392" s="23" t="s">
        <v>13980</v>
      </c>
      <c r="C392" t="s">
        <v>1195</v>
      </c>
      <c r="D392" s="23" t="s">
        <v>14537</v>
      </c>
      <c r="E392" s="23" t="s">
        <v>14538</v>
      </c>
    </row>
    <row r="393" spans="1:5">
      <c r="A393">
        <v>392</v>
      </c>
      <c r="B393" s="23" t="s">
        <v>1683</v>
      </c>
      <c r="C393" t="s">
        <v>1194</v>
      </c>
      <c r="D393" s="23" t="s">
        <v>780</v>
      </c>
      <c r="E393" s="23" t="s">
        <v>781</v>
      </c>
    </row>
    <row r="394" spans="1:5">
      <c r="A394">
        <v>393</v>
      </c>
      <c r="B394" s="23" t="s">
        <v>938</v>
      </c>
      <c r="C394" t="s">
        <v>903</v>
      </c>
      <c r="D394" s="23" t="s">
        <v>969</v>
      </c>
      <c r="E394" s="23" t="s">
        <v>970</v>
      </c>
    </row>
    <row r="395" spans="1:5">
      <c r="A395">
        <v>394</v>
      </c>
      <c r="B395" s="23" t="s">
        <v>2523</v>
      </c>
      <c r="C395" t="s">
        <v>1194</v>
      </c>
      <c r="D395" s="23" t="s">
        <v>2545</v>
      </c>
      <c r="E395" s="23" t="s">
        <v>2546</v>
      </c>
    </row>
    <row r="396" spans="1:5">
      <c r="A396">
        <v>395</v>
      </c>
      <c r="B396" s="23" t="s">
        <v>13981</v>
      </c>
      <c r="C396" t="s">
        <v>1183</v>
      </c>
      <c r="D396" s="23" t="s">
        <v>14380</v>
      </c>
      <c r="E396" s="23" t="s">
        <v>14539</v>
      </c>
    </row>
    <row r="397" spans="1:5">
      <c r="A397">
        <v>396</v>
      </c>
      <c r="B397" s="23" t="s">
        <v>215</v>
      </c>
      <c r="C397" t="s">
        <v>1193</v>
      </c>
      <c r="D397" s="23" t="s">
        <v>604</v>
      </c>
      <c r="E397" s="23" t="s">
        <v>605</v>
      </c>
    </row>
    <row r="398" spans="1:5">
      <c r="A398">
        <v>397</v>
      </c>
      <c r="B398" s="23" t="s">
        <v>2527</v>
      </c>
      <c r="C398" t="s">
        <v>898</v>
      </c>
      <c r="D398" s="23" t="s">
        <v>2547</v>
      </c>
      <c r="E398" s="23" t="s">
        <v>2548</v>
      </c>
    </row>
    <row r="399" spans="1:5">
      <c r="A399">
        <v>398</v>
      </c>
      <c r="B399" s="23" t="s">
        <v>216</v>
      </c>
      <c r="C399" t="s">
        <v>1194</v>
      </c>
      <c r="D399" s="23" t="s">
        <v>606</v>
      </c>
      <c r="E399" s="23" t="s">
        <v>607</v>
      </c>
    </row>
    <row r="400" spans="1:5">
      <c r="A400">
        <v>399</v>
      </c>
      <c r="B400" s="23" t="s">
        <v>217</v>
      </c>
      <c r="C400" t="s">
        <v>888</v>
      </c>
      <c r="D400" s="23" t="s">
        <v>608</v>
      </c>
      <c r="E400" s="23" t="s">
        <v>609</v>
      </c>
    </row>
    <row r="401" spans="1:5">
      <c r="A401">
        <v>400</v>
      </c>
      <c r="B401" s="23" t="s">
        <v>162</v>
      </c>
      <c r="C401" t="s">
        <v>1193</v>
      </c>
      <c r="D401" s="23" t="s">
        <v>504</v>
      </c>
      <c r="E401" s="23" t="s">
        <v>505</v>
      </c>
    </row>
    <row r="402" spans="1:5">
      <c r="A402">
        <v>401</v>
      </c>
      <c r="B402" s="23" t="s">
        <v>2513</v>
      </c>
      <c r="C402" t="s">
        <v>1190</v>
      </c>
      <c r="D402" s="23" t="s">
        <v>2539</v>
      </c>
      <c r="E402" s="23" t="s">
        <v>2540</v>
      </c>
    </row>
    <row r="403" spans="1:5">
      <c r="A403">
        <v>402</v>
      </c>
      <c r="B403" s="23" t="s">
        <v>13982</v>
      </c>
      <c r="C403" t="s">
        <v>1193</v>
      </c>
      <c r="D403" s="23" t="s">
        <v>14540</v>
      </c>
      <c r="E403" s="23" t="s">
        <v>14541</v>
      </c>
    </row>
    <row r="404" spans="1:5">
      <c r="A404">
        <v>403</v>
      </c>
      <c r="B404" s="23" t="s">
        <v>218</v>
      </c>
      <c r="C404" t="s">
        <v>1195</v>
      </c>
      <c r="D404" s="23" t="s">
        <v>610</v>
      </c>
      <c r="E404" s="23" t="s">
        <v>611</v>
      </c>
    </row>
    <row r="405" spans="1:5">
      <c r="A405">
        <v>404</v>
      </c>
      <c r="B405" s="23" t="s">
        <v>3502</v>
      </c>
      <c r="C405" t="s">
        <v>888</v>
      </c>
      <c r="D405" s="23" t="s">
        <v>3599</v>
      </c>
      <c r="E405" s="23" t="s">
        <v>3600</v>
      </c>
    </row>
    <row r="406" spans="1:5">
      <c r="A406">
        <v>405</v>
      </c>
      <c r="B406" s="23" t="s">
        <v>3546</v>
      </c>
      <c r="C406" t="s">
        <v>901</v>
      </c>
      <c r="D406" s="23" t="s">
        <v>3603</v>
      </c>
      <c r="E406" s="23" t="s">
        <v>3604</v>
      </c>
    </row>
    <row r="407" spans="1:5">
      <c r="A407">
        <v>406</v>
      </c>
      <c r="B407" s="23" t="s">
        <v>13983</v>
      </c>
      <c r="C407" t="s">
        <v>1194</v>
      </c>
      <c r="D407" s="23" t="s">
        <v>14542</v>
      </c>
      <c r="E407" s="23" t="s">
        <v>14495</v>
      </c>
    </row>
    <row r="408" spans="1:5">
      <c r="A408">
        <v>407</v>
      </c>
      <c r="B408" s="23" t="s">
        <v>13984</v>
      </c>
      <c r="C408" t="s">
        <v>1193</v>
      </c>
      <c r="D408" s="23" t="s">
        <v>14543</v>
      </c>
      <c r="E408" s="23" t="s">
        <v>14544</v>
      </c>
    </row>
    <row r="409" spans="1:5">
      <c r="A409">
        <v>408</v>
      </c>
      <c r="B409" s="23" t="s">
        <v>219</v>
      </c>
      <c r="C409" t="s">
        <v>162</v>
      </c>
      <c r="D409" s="23" t="s">
        <v>612</v>
      </c>
      <c r="E409" s="23" t="s">
        <v>613</v>
      </c>
    </row>
    <row r="410" spans="1:5">
      <c r="A410">
        <v>409</v>
      </c>
      <c r="B410" s="23" t="s">
        <v>8478</v>
      </c>
      <c r="C410" t="s">
        <v>1195</v>
      </c>
      <c r="D410" s="23" t="s">
        <v>8500</v>
      </c>
      <c r="E410" s="23" t="s">
        <v>8501</v>
      </c>
    </row>
    <row r="411" spans="1:5">
      <c r="A411">
        <v>410</v>
      </c>
      <c r="B411" s="23" t="s">
        <v>13985</v>
      </c>
      <c r="C411" t="s">
        <v>1194</v>
      </c>
      <c r="D411" s="23" t="s">
        <v>14545</v>
      </c>
      <c r="E411" s="23" t="s">
        <v>14546</v>
      </c>
    </row>
    <row r="412" spans="1:5">
      <c r="A412">
        <v>411</v>
      </c>
      <c r="B412" s="23" t="s">
        <v>2517</v>
      </c>
      <c r="C412" t="s">
        <v>888</v>
      </c>
      <c r="D412" s="23" t="s">
        <v>2541</v>
      </c>
      <c r="E412" s="23" t="s">
        <v>2542</v>
      </c>
    </row>
    <row r="413" spans="1:5">
      <c r="A413">
        <v>412</v>
      </c>
      <c r="B413" s="23" t="s">
        <v>166</v>
      </c>
      <c r="C413" t="s">
        <v>895</v>
      </c>
      <c r="D413" s="23" t="s">
        <v>512</v>
      </c>
      <c r="E413" s="23" t="s">
        <v>513</v>
      </c>
    </row>
    <row r="414" spans="1:5">
      <c r="A414">
        <v>413</v>
      </c>
      <c r="B414" s="23" t="s">
        <v>8473</v>
      </c>
      <c r="C414" t="s">
        <v>1194</v>
      </c>
      <c r="D414" s="23" t="s">
        <v>8498</v>
      </c>
      <c r="E414" s="23" t="s">
        <v>8499</v>
      </c>
    </row>
    <row r="415" spans="1:5">
      <c r="A415">
        <v>414</v>
      </c>
      <c r="B415" s="23" t="s">
        <v>1340</v>
      </c>
      <c r="C415" t="s">
        <v>1190</v>
      </c>
      <c r="D415" s="23" t="e">
        <v>#N/A</v>
      </c>
      <c r="E415" s="23" t="e">
        <v>#N/A</v>
      </c>
    </row>
    <row r="416" spans="1:5">
      <c r="A416">
        <v>415</v>
      </c>
      <c r="B416" s="23" t="s">
        <v>13986</v>
      </c>
      <c r="C416" t="s">
        <v>1194</v>
      </c>
      <c r="D416" s="23" t="s">
        <v>14547</v>
      </c>
      <c r="E416" s="23" t="s">
        <v>14548</v>
      </c>
    </row>
    <row r="417" spans="1:5">
      <c r="A417">
        <v>416</v>
      </c>
      <c r="B417" s="23" t="s">
        <v>2520</v>
      </c>
      <c r="C417" t="s">
        <v>1193</v>
      </c>
      <c r="D417" s="23" t="s">
        <v>2543</v>
      </c>
      <c r="E417" s="23" t="s">
        <v>2544</v>
      </c>
    </row>
    <row r="418" spans="1:5">
      <c r="A418">
        <v>417</v>
      </c>
      <c r="B418" s="23" t="s">
        <v>2530</v>
      </c>
      <c r="C418" t="s">
        <v>901</v>
      </c>
      <c r="D418" s="23" t="s">
        <v>2549</v>
      </c>
      <c r="E418" s="23" t="s">
        <v>2550</v>
      </c>
    </row>
    <row r="419" spans="1:5">
      <c r="A419">
        <v>418</v>
      </c>
      <c r="B419" s="23" t="s">
        <v>13987</v>
      </c>
      <c r="C419" t="s">
        <v>903</v>
      </c>
      <c r="D419" s="23" t="s">
        <v>14549</v>
      </c>
      <c r="E419" s="23" t="s">
        <v>14550</v>
      </c>
    </row>
    <row r="420" spans="1:5">
      <c r="A420">
        <v>419</v>
      </c>
      <c r="B420" s="23" t="s">
        <v>1936</v>
      </c>
      <c r="C420" t="s">
        <v>1194</v>
      </c>
      <c r="D420" s="23" t="s">
        <v>14551</v>
      </c>
      <c r="E420" s="23" t="s">
        <v>14527</v>
      </c>
    </row>
    <row r="421" spans="1:5">
      <c r="A421">
        <v>420</v>
      </c>
      <c r="B421" s="23" t="s">
        <v>1816</v>
      </c>
      <c r="C421" t="s">
        <v>1183</v>
      </c>
      <c r="D421" s="23" t="s">
        <v>981</v>
      </c>
      <c r="E421" s="23" t="s">
        <v>982</v>
      </c>
    </row>
    <row r="422" spans="1:5">
      <c r="A422">
        <v>421</v>
      </c>
      <c r="B422" s="23" t="s">
        <v>1938</v>
      </c>
      <c r="C422" t="s">
        <v>901</v>
      </c>
      <c r="D422" s="23" t="s">
        <v>8379</v>
      </c>
      <c r="E422" s="23" t="s">
        <v>8380</v>
      </c>
    </row>
    <row r="423" spans="1:5">
      <c r="A423">
        <v>422</v>
      </c>
      <c r="B423" s="23" t="s">
        <v>130</v>
      </c>
      <c r="C423" t="s">
        <v>901</v>
      </c>
      <c r="D423" s="23" t="s">
        <v>498</v>
      </c>
      <c r="E423" s="23" t="s">
        <v>499</v>
      </c>
    </row>
    <row r="424" spans="1:5">
      <c r="A424">
        <v>423</v>
      </c>
      <c r="B424" s="23" t="s">
        <v>9199</v>
      </c>
      <c r="C424" t="s">
        <v>888</v>
      </c>
      <c r="D424" s="23" t="s">
        <v>9253</v>
      </c>
      <c r="E424" s="23" t="s">
        <v>9254</v>
      </c>
    </row>
    <row r="425" spans="1:5">
      <c r="A425">
        <v>424</v>
      </c>
      <c r="B425" s="23" t="s">
        <v>13988</v>
      </c>
      <c r="C425" t="s">
        <v>898</v>
      </c>
      <c r="D425" s="23" t="s">
        <v>14552</v>
      </c>
      <c r="E425" s="23" t="s">
        <v>14553</v>
      </c>
    </row>
    <row r="426" spans="1:5">
      <c r="A426">
        <v>425</v>
      </c>
      <c r="B426" s="23" t="s">
        <v>8465</v>
      </c>
      <c r="C426" t="s">
        <v>1190</v>
      </c>
      <c r="D426" s="23" t="s">
        <v>8504</v>
      </c>
      <c r="E426" s="23" t="s">
        <v>8505</v>
      </c>
    </row>
    <row r="427" spans="1:5">
      <c r="A427">
        <v>426</v>
      </c>
      <c r="B427" s="23" t="s">
        <v>1931</v>
      </c>
      <c r="C427" t="s">
        <v>1183</v>
      </c>
      <c r="D427" s="23" t="s">
        <v>14389</v>
      </c>
      <c r="E427" s="23" t="s">
        <v>14430</v>
      </c>
    </row>
    <row r="428" spans="1:5">
      <c r="A428">
        <v>427</v>
      </c>
      <c r="B428" s="23" t="s">
        <v>933</v>
      </c>
      <c r="C428" t="s">
        <v>895</v>
      </c>
      <c r="D428" s="23" t="s">
        <v>959</v>
      </c>
      <c r="E428" s="23" t="s">
        <v>960</v>
      </c>
    </row>
    <row r="429" spans="1:5">
      <c r="A429">
        <v>428</v>
      </c>
      <c r="B429" s="23" t="s">
        <v>2747</v>
      </c>
      <c r="C429" t="s">
        <v>1194</v>
      </c>
      <c r="D429" s="23" t="s">
        <v>2795</v>
      </c>
      <c r="E429" s="23" t="s">
        <v>2796</v>
      </c>
    </row>
    <row r="430" spans="1:5">
      <c r="A430">
        <v>429</v>
      </c>
      <c r="B430" s="23" t="s">
        <v>1723</v>
      </c>
      <c r="C430" t="s">
        <v>1190</v>
      </c>
      <c r="D430" s="23" t="s">
        <v>868</v>
      </c>
      <c r="E430" s="23" t="s">
        <v>869</v>
      </c>
    </row>
    <row r="431" spans="1:5">
      <c r="A431">
        <v>430</v>
      </c>
      <c r="B431" s="23" t="s">
        <v>2533</v>
      </c>
      <c r="C431" t="s">
        <v>903</v>
      </c>
      <c r="D431" s="23" t="s">
        <v>2551</v>
      </c>
      <c r="E431" s="23" t="s">
        <v>2552</v>
      </c>
    </row>
    <row r="432" spans="1:5">
      <c r="A432">
        <v>431</v>
      </c>
      <c r="B432" s="23" t="s">
        <v>2537</v>
      </c>
      <c r="C432" t="s">
        <v>162</v>
      </c>
      <c r="D432" s="23" t="s">
        <v>2553</v>
      </c>
      <c r="E432" s="23" t="s">
        <v>2554</v>
      </c>
    </row>
    <row r="433" spans="1:5">
      <c r="A433">
        <v>432</v>
      </c>
      <c r="B433" s="23" t="s">
        <v>167</v>
      </c>
      <c r="C433" t="s">
        <v>895</v>
      </c>
      <c r="D433" s="23" t="s">
        <v>514</v>
      </c>
      <c r="E433" s="23" t="s">
        <v>515</v>
      </c>
    </row>
    <row r="434" spans="1:5">
      <c r="A434">
        <v>433</v>
      </c>
      <c r="B434" s="23" t="s">
        <v>13989</v>
      </c>
      <c r="C434" t="s">
        <v>895</v>
      </c>
      <c r="D434" s="23" t="s">
        <v>14554</v>
      </c>
      <c r="E434" s="23" t="s">
        <v>14555</v>
      </c>
    </row>
    <row r="435" spans="1:5">
      <c r="A435">
        <v>434</v>
      </c>
      <c r="B435" s="23" t="s">
        <v>13990</v>
      </c>
      <c r="C435" t="s">
        <v>895</v>
      </c>
      <c r="D435" s="23" t="s">
        <v>14441</v>
      </c>
      <c r="E435" s="23" t="s">
        <v>14556</v>
      </c>
    </row>
    <row r="436" spans="1:5">
      <c r="A436">
        <v>435</v>
      </c>
      <c r="B436" s="23" t="s">
        <v>129</v>
      </c>
      <c r="C436" t="s">
        <v>894</v>
      </c>
      <c r="D436" s="23" t="s">
        <v>496</v>
      </c>
      <c r="E436" s="23" t="s">
        <v>497</v>
      </c>
    </row>
    <row r="437" spans="1:5">
      <c r="A437">
        <v>436</v>
      </c>
      <c r="B437" s="23" t="s">
        <v>13991</v>
      </c>
      <c r="C437" t="s">
        <v>1194</v>
      </c>
      <c r="D437" s="23" t="s">
        <v>14557</v>
      </c>
      <c r="E437" s="23" t="s">
        <v>14499</v>
      </c>
    </row>
    <row r="438" spans="1:5">
      <c r="A438">
        <v>437</v>
      </c>
      <c r="B438" s="23" t="s">
        <v>8250</v>
      </c>
      <c r="C438" t="s">
        <v>898</v>
      </c>
      <c r="D438" s="23" t="s">
        <v>8381</v>
      </c>
      <c r="E438" s="23" t="s">
        <v>8382</v>
      </c>
    </row>
    <row r="439" spans="1:5">
      <c r="A439">
        <v>438</v>
      </c>
      <c r="B439" s="23" t="s">
        <v>128</v>
      </c>
      <c r="C439" t="s">
        <v>1194</v>
      </c>
      <c r="D439" s="23" t="s">
        <v>494</v>
      </c>
      <c r="E439" s="23" t="s">
        <v>495</v>
      </c>
    </row>
    <row r="440" spans="1:5">
      <c r="A440">
        <v>439</v>
      </c>
      <c r="B440" s="23" t="s">
        <v>13992</v>
      </c>
      <c r="C440" t="s">
        <v>1190</v>
      </c>
      <c r="D440" s="23" t="s">
        <v>14558</v>
      </c>
      <c r="E440" s="23" t="s">
        <v>14559</v>
      </c>
    </row>
    <row r="441" spans="1:5">
      <c r="A441">
        <v>440</v>
      </c>
      <c r="B441" s="23" t="s">
        <v>1940</v>
      </c>
      <c r="C441" t="s">
        <v>903</v>
      </c>
      <c r="D441" s="23" t="s">
        <v>14560</v>
      </c>
      <c r="E441" s="23" t="s">
        <v>14561</v>
      </c>
    </row>
    <row r="442" spans="1:5">
      <c r="A442">
        <v>441</v>
      </c>
      <c r="B442" s="23" t="s">
        <v>2572</v>
      </c>
      <c r="C442" t="s">
        <v>1193</v>
      </c>
      <c r="D442" s="23" t="s">
        <v>2606</v>
      </c>
      <c r="E442" s="23" t="s">
        <v>2607</v>
      </c>
    </row>
    <row r="443" spans="1:5">
      <c r="A443">
        <v>442</v>
      </c>
      <c r="B443" s="23" t="s">
        <v>13993</v>
      </c>
      <c r="C443" t="s">
        <v>1190</v>
      </c>
      <c r="D443" s="23" t="s">
        <v>14562</v>
      </c>
      <c r="E443" s="23" t="s">
        <v>14563</v>
      </c>
    </row>
    <row r="444" spans="1:5">
      <c r="A444">
        <v>443</v>
      </c>
      <c r="B444" s="23" t="s">
        <v>2858</v>
      </c>
      <c r="C444" t="s">
        <v>1183</v>
      </c>
      <c r="D444" s="23" t="s">
        <v>2926</v>
      </c>
      <c r="E444" s="23" t="s">
        <v>2927</v>
      </c>
    </row>
    <row r="445" spans="1:5">
      <c r="A445">
        <v>444</v>
      </c>
      <c r="B445" s="23" t="s">
        <v>1192</v>
      </c>
      <c r="C445" t="s">
        <v>1193</v>
      </c>
      <c r="D445" s="23" t="s">
        <v>983</v>
      </c>
      <c r="E445" s="23" t="s">
        <v>984</v>
      </c>
    </row>
    <row r="446" spans="1:5">
      <c r="A446">
        <v>445</v>
      </c>
      <c r="B446" s="23" t="s">
        <v>13994</v>
      </c>
      <c r="C446" t="s">
        <v>1194</v>
      </c>
      <c r="D446" s="23" t="s">
        <v>14562</v>
      </c>
      <c r="E446" s="23" t="s">
        <v>14564</v>
      </c>
    </row>
    <row r="447" spans="1:5">
      <c r="A447">
        <v>446</v>
      </c>
      <c r="B447" s="23" t="s">
        <v>2575</v>
      </c>
      <c r="C447" t="s">
        <v>1194</v>
      </c>
      <c r="D447" s="23" t="s">
        <v>2608</v>
      </c>
      <c r="E447" s="23" t="s">
        <v>2609</v>
      </c>
    </row>
    <row r="448" spans="1:5">
      <c r="A448">
        <v>447</v>
      </c>
      <c r="B448" s="23" t="s">
        <v>171</v>
      </c>
      <c r="C448" t="s">
        <v>898</v>
      </c>
      <c r="D448" s="23" t="s">
        <v>518</v>
      </c>
      <c r="E448" s="23" t="s">
        <v>519</v>
      </c>
    </row>
    <row r="449" spans="1:5">
      <c r="A449">
        <v>448</v>
      </c>
      <c r="B449" s="23" t="s">
        <v>6963</v>
      </c>
      <c r="C449" t="s">
        <v>898</v>
      </c>
      <c r="D449" s="23" t="s">
        <v>7226</v>
      </c>
      <c r="E449" s="23" t="s">
        <v>7227</v>
      </c>
    </row>
    <row r="450" spans="1:5">
      <c r="A450">
        <v>449</v>
      </c>
      <c r="B450" s="23" t="s">
        <v>4832</v>
      </c>
      <c r="C450" t="s">
        <v>1195</v>
      </c>
      <c r="D450" s="23" t="s">
        <v>4963</v>
      </c>
      <c r="E450" s="23" t="s">
        <v>4964</v>
      </c>
    </row>
    <row r="451" spans="1:5">
      <c r="A451">
        <v>450</v>
      </c>
      <c r="B451" s="23" t="s">
        <v>13995</v>
      </c>
      <c r="C451" t="s">
        <v>895</v>
      </c>
      <c r="D451" s="23" t="s">
        <v>14412</v>
      </c>
      <c r="E451" s="23" t="s">
        <v>14375</v>
      </c>
    </row>
    <row r="452" spans="1:5">
      <c r="A452">
        <v>451</v>
      </c>
      <c r="B452" s="23" t="s">
        <v>127</v>
      </c>
      <c r="C452" t="s">
        <v>888</v>
      </c>
      <c r="D452" s="23" t="s">
        <v>492</v>
      </c>
      <c r="E452" s="23" t="s">
        <v>493</v>
      </c>
    </row>
    <row r="453" spans="1:5">
      <c r="A453">
        <v>452</v>
      </c>
      <c r="B453" s="23" t="s">
        <v>6644</v>
      </c>
      <c r="C453" t="s">
        <v>1190</v>
      </c>
      <c r="D453" s="23" t="s">
        <v>7228</v>
      </c>
      <c r="E453" s="23" t="s">
        <v>7229</v>
      </c>
    </row>
    <row r="454" spans="1:5">
      <c r="A454">
        <v>453</v>
      </c>
      <c r="B454" s="23" t="s">
        <v>13996</v>
      </c>
      <c r="C454" t="s">
        <v>888</v>
      </c>
      <c r="D454" s="23" t="s">
        <v>14565</v>
      </c>
      <c r="E454" s="23" t="s">
        <v>14566</v>
      </c>
    </row>
    <row r="455" spans="1:5">
      <c r="A455">
        <v>454</v>
      </c>
      <c r="B455" s="23" t="s">
        <v>8462</v>
      </c>
      <c r="C455" t="s">
        <v>1195</v>
      </c>
      <c r="D455" s="23" t="s">
        <v>8506</v>
      </c>
      <c r="E455" s="23" t="s">
        <v>8507</v>
      </c>
    </row>
    <row r="456" spans="1:5">
      <c r="A456">
        <v>455</v>
      </c>
      <c r="B456" s="23" t="s">
        <v>8457</v>
      </c>
      <c r="C456" t="s">
        <v>895</v>
      </c>
      <c r="D456" s="23" t="s">
        <v>8508</v>
      </c>
      <c r="E456" s="23" t="s">
        <v>8509</v>
      </c>
    </row>
    <row r="457" spans="1:5">
      <c r="A457">
        <v>456</v>
      </c>
      <c r="B457" s="23" t="s">
        <v>2566</v>
      </c>
      <c r="C457" t="s">
        <v>1195</v>
      </c>
      <c r="D457" s="23" t="s">
        <v>2602</v>
      </c>
      <c r="E457" s="23" t="s">
        <v>2603</v>
      </c>
    </row>
    <row r="458" spans="1:5">
      <c r="A458">
        <v>457</v>
      </c>
      <c r="B458" s="23" t="s">
        <v>6799</v>
      </c>
      <c r="C458" t="s">
        <v>1190</v>
      </c>
      <c r="D458" s="23" t="s">
        <v>7230</v>
      </c>
      <c r="E458" s="23" t="s">
        <v>7231</v>
      </c>
    </row>
    <row r="459" spans="1:5">
      <c r="A459">
        <v>458</v>
      </c>
      <c r="B459" s="23" t="s">
        <v>2570</v>
      </c>
      <c r="C459" t="s">
        <v>903</v>
      </c>
      <c r="D459" s="23" t="s">
        <v>2604</v>
      </c>
      <c r="E459" s="23" t="s">
        <v>2605</v>
      </c>
    </row>
    <row r="460" spans="1:5">
      <c r="A460">
        <v>459</v>
      </c>
      <c r="B460" s="23" t="s">
        <v>9520</v>
      </c>
      <c r="C460" t="s">
        <v>898</v>
      </c>
      <c r="D460" s="23" t="s">
        <v>12149</v>
      </c>
      <c r="E460" s="23" t="s">
        <v>12150</v>
      </c>
    </row>
    <row r="461" spans="1:5">
      <c r="A461">
        <v>460</v>
      </c>
      <c r="B461" s="23" t="s">
        <v>13997</v>
      </c>
      <c r="C461" t="s">
        <v>1193</v>
      </c>
      <c r="D461" s="23" t="s">
        <v>14567</v>
      </c>
      <c r="E461" s="23" t="s">
        <v>14377</v>
      </c>
    </row>
    <row r="462" spans="1:5">
      <c r="A462">
        <v>461</v>
      </c>
      <c r="B462" s="23" t="s">
        <v>8450</v>
      </c>
      <c r="C462" t="s">
        <v>888</v>
      </c>
      <c r="D462" s="23" t="s">
        <v>8510</v>
      </c>
      <c r="E462" s="23" t="s">
        <v>8511</v>
      </c>
    </row>
    <row r="463" spans="1:5">
      <c r="A463">
        <v>462</v>
      </c>
      <c r="B463" s="23" t="s">
        <v>13998</v>
      </c>
      <c r="C463" t="s">
        <v>888</v>
      </c>
      <c r="D463" s="23" t="s">
        <v>14568</v>
      </c>
      <c r="E463" s="23" t="s">
        <v>14448</v>
      </c>
    </row>
    <row r="464" spans="1:5">
      <c r="A464">
        <v>463</v>
      </c>
      <c r="B464" s="23" t="s">
        <v>3144</v>
      </c>
      <c r="C464" t="s">
        <v>1195</v>
      </c>
      <c r="D464" s="23" t="s">
        <v>3166</v>
      </c>
      <c r="E464" s="23" t="s">
        <v>3167</v>
      </c>
    </row>
    <row r="465" spans="1:5">
      <c r="A465">
        <v>464</v>
      </c>
      <c r="B465" s="23" t="s">
        <v>13999</v>
      </c>
      <c r="C465" t="s">
        <v>895</v>
      </c>
      <c r="D465" s="23" t="s">
        <v>14412</v>
      </c>
      <c r="E465" s="23" t="s">
        <v>14569</v>
      </c>
    </row>
    <row r="466" spans="1:5">
      <c r="A466">
        <v>465</v>
      </c>
      <c r="B466" s="23" t="s">
        <v>8446</v>
      </c>
      <c r="C466" t="s">
        <v>1194</v>
      </c>
      <c r="D466" s="23" t="s">
        <v>8512</v>
      </c>
      <c r="E466" s="23" t="s">
        <v>8513</v>
      </c>
    </row>
    <row r="467" spans="1:5">
      <c r="A467">
        <v>466</v>
      </c>
      <c r="B467" s="23" t="s">
        <v>8442</v>
      </c>
      <c r="C467" t="s">
        <v>898</v>
      </c>
      <c r="D467" s="23" t="s">
        <v>8514</v>
      </c>
      <c r="E467" s="23" t="s">
        <v>8515</v>
      </c>
    </row>
    <row r="468" spans="1:5">
      <c r="A468">
        <v>467</v>
      </c>
      <c r="B468" s="23" t="s">
        <v>3140</v>
      </c>
      <c r="C468" t="s">
        <v>1194</v>
      </c>
      <c r="D468" s="23" t="s">
        <v>3164</v>
      </c>
      <c r="E468" s="23" t="s">
        <v>3165</v>
      </c>
    </row>
    <row r="469" spans="1:5">
      <c r="A469">
        <v>468</v>
      </c>
      <c r="B469" s="23" t="s">
        <v>14000</v>
      </c>
      <c r="C469" t="s">
        <v>888</v>
      </c>
      <c r="D469" s="23" t="s">
        <v>14366</v>
      </c>
      <c r="E469" s="23" t="s">
        <v>14570</v>
      </c>
    </row>
    <row r="470" spans="1:5">
      <c r="A470">
        <v>469</v>
      </c>
      <c r="B470" s="23" t="s">
        <v>924</v>
      </c>
      <c r="C470" t="s">
        <v>901</v>
      </c>
      <c r="D470" s="23" t="s">
        <v>941</v>
      </c>
      <c r="E470" s="23" t="s">
        <v>942</v>
      </c>
    </row>
    <row r="471" spans="1:5">
      <c r="A471">
        <v>470</v>
      </c>
      <c r="B471" s="23" t="s">
        <v>14001</v>
      </c>
      <c r="C471" t="s">
        <v>903</v>
      </c>
      <c r="D471" s="23" t="s">
        <v>14568</v>
      </c>
      <c r="E471" s="23" t="s">
        <v>14524</v>
      </c>
    </row>
    <row r="472" spans="1:5">
      <c r="A472">
        <v>471</v>
      </c>
      <c r="B472" s="23" t="s">
        <v>14002</v>
      </c>
      <c r="C472" t="s">
        <v>1193</v>
      </c>
      <c r="D472" s="23" t="s">
        <v>14571</v>
      </c>
      <c r="E472" s="23" t="s">
        <v>14421</v>
      </c>
    </row>
    <row r="473" spans="1:5">
      <c r="A473">
        <v>472</v>
      </c>
      <c r="B473" s="23" t="s">
        <v>1943</v>
      </c>
      <c r="C473" t="s">
        <v>1195</v>
      </c>
      <c r="D473" s="23" t="s">
        <v>14572</v>
      </c>
      <c r="E473" s="23" t="s">
        <v>14573</v>
      </c>
    </row>
    <row r="474" spans="1:5">
      <c r="A474">
        <v>473</v>
      </c>
      <c r="B474" s="23" t="s">
        <v>14003</v>
      </c>
      <c r="C474" t="s">
        <v>895</v>
      </c>
      <c r="D474" s="23" t="s">
        <v>14574</v>
      </c>
      <c r="E474" s="23" t="s">
        <v>14575</v>
      </c>
    </row>
    <row r="475" spans="1:5">
      <c r="A475">
        <v>474</v>
      </c>
      <c r="B475" s="23" t="s">
        <v>126</v>
      </c>
      <c r="C475" t="s">
        <v>1195</v>
      </c>
      <c r="D475" s="23" t="s">
        <v>490</v>
      </c>
      <c r="E475" s="23" t="s">
        <v>491</v>
      </c>
    </row>
    <row r="476" spans="1:5">
      <c r="A476">
        <v>475</v>
      </c>
      <c r="B476" s="23" t="s">
        <v>14004</v>
      </c>
      <c r="C476" t="s">
        <v>162</v>
      </c>
      <c r="D476" s="23" t="s">
        <v>14576</v>
      </c>
      <c r="E476" s="23" t="s">
        <v>14577</v>
      </c>
    </row>
    <row r="477" spans="1:5">
      <c r="A477">
        <v>476</v>
      </c>
      <c r="B477" s="23" t="s">
        <v>6791</v>
      </c>
      <c r="C477" t="s">
        <v>1190</v>
      </c>
      <c r="D477" s="23" t="s">
        <v>7232</v>
      </c>
      <c r="E477" s="23" t="s">
        <v>7233</v>
      </c>
    </row>
    <row r="478" spans="1:5">
      <c r="A478">
        <v>477</v>
      </c>
      <c r="B478" s="23" t="s">
        <v>8439</v>
      </c>
      <c r="C478" t="s">
        <v>1194</v>
      </c>
      <c r="D478" s="23" t="s">
        <v>8516</v>
      </c>
      <c r="E478" s="23" t="s">
        <v>8517</v>
      </c>
    </row>
    <row r="479" spans="1:5">
      <c r="A479">
        <v>478</v>
      </c>
      <c r="B479" s="23" t="s">
        <v>14005</v>
      </c>
      <c r="C479" t="s">
        <v>895</v>
      </c>
      <c r="D479" s="23" t="s">
        <v>14578</v>
      </c>
      <c r="E479" s="23" t="s">
        <v>14579</v>
      </c>
    </row>
    <row r="480" spans="1:5">
      <c r="A480">
        <v>479</v>
      </c>
      <c r="B480" s="23" t="s">
        <v>14006</v>
      </c>
      <c r="C480" t="s">
        <v>895</v>
      </c>
      <c r="D480" s="23" t="s">
        <v>14574</v>
      </c>
      <c r="E480" s="23" t="s">
        <v>14360</v>
      </c>
    </row>
    <row r="481" spans="1:5">
      <c r="A481">
        <v>480</v>
      </c>
      <c r="B481" s="23" t="s">
        <v>14007</v>
      </c>
      <c r="C481" t="s">
        <v>1194</v>
      </c>
      <c r="D481" s="23" t="s">
        <v>14580</v>
      </c>
      <c r="E481" s="23" t="s">
        <v>14581</v>
      </c>
    </row>
    <row r="482" spans="1:5">
      <c r="A482">
        <v>481</v>
      </c>
      <c r="B482" s="23" t="s">
        <v>3824</v>
      </c>
      <c r="C482" t="s">
        <v>888</v>
      </c>
      <c r="D482" s="23" t="s">
        <v>4100</v>
      </c>
      <c r="E482" s="23" t="s">
        <v>4101</v>
      </c>
    </row>
    <row r="483" spans="1:5">
      <c r="A483">
        <v>482</v>
      </c>
      <c r="B483" s="23" t="s">
        <v>8434</v>
      </c>
      <c r="C483" t="s">
        <v>903</v>
      </c>
      <c r="D483" s="23" t="s">
        <v>8518</v>
      </c>
      <c r="E483" s="23" t="s">
        <v>8519</v>
      </c>
    </row>
    <row r="484" spans="1:5">
      <c r="A484">
        <v>483</v>
      </c>
      <c r="B484" s="23" t="s">
        <v>125</v>
      </c>
      <c r="C484" t="s">
        <v>888</v>
      </c>
      <c r="D484" s="23" t="s">
        <v>488</v>
      </c>
      <c r="E484" s="23" t="s">
        <v>489</v>
      </c>
    </row>
    <row r="485" spans="1:5">
      <c r="A485">
        <v>484</v>
      </c>
      <c r="B485" s="23" t="s">
        <v>1740</v>
      </c>
      <c r="C485" t="s">
        <v>1190</v>
      </c>
      <c r="D485" s="23" t="s">
        <v>876</v>
      </c>
      <c r="E485" s="23" t="s">
        <v>877</v>
      </c>
    </row>
    <row r="486" spans="1:5">
      <c r="A486">
        <v>485</v>
      </c>
      <c r="B486" s="23" t="s">
        <v>14008</v>
      </c>
      <c r="C486" t="s">
        <v>1194</v>
      </c>
      <c r="D486" s="23" t="s">
        <v>14582</v>
      </c>
      <c r="E486" s="23" t="s">
        <v>14423</v>
      </c>
    </row>
    <row r="487" spans="1:5">
      <c r="A487">
        <v>486</v>
      </c>
      <c r="B487" s="23" t="s">
        <v>7561</v>
      </c>
      <c r="C487" t="s">
        <v>1224</v>
      </c>
      <c r="D487" s="23" t="s">
        <v>8227</v>
      </c>
      <c r="E487" s="23" t="s">
        <v>8228</v>
      </c>
    </row>
    <row r="488" spans="1:5">
      <c r="A488">
        <v>487</v>
      </c>
      <c r="B488" s="23" t="s">
        <v>14009</v>
      </c>
      <c r="C488" t="s">
        <v>1194</v>
      </c>
      <c r="D488" s="23" t="s">
        <v>14583</v>
      </c>
      <c r="E488" s="23" t="s">
        <v>14436</v>
      </c>
    </row>
    <row r="489" spans="1:5">
      <c r="A489">
        <v>488</v>
      </c>
      <c r="B489" s="23" t="s">
        <v>14010</v>
      </c>
      <c r="C489" t="s">
        <v>1224</v>
      </c>
      <c r="D489" s="23" t="s">
        <v>14584</v>
      </c>
      <c r="E489" s="23" t="s">
        <v>14585</v>
      </c>
    </row>
    <row r="490" spans="1:5">
      <c r="A490">
        <v>489</v>
      </c>
      <c r="B490" s="23" t="s">
        <v>14011</v>
      </c>
      <c r="C490" t="s">
        <v>1193</v>
      </c>
      <c r="D490" s="23" t="s">
        <v>14586</v>
      </c>
      <c r="E490" s="23" t="s">
        <v>14587</v>
      </c>
    </row>
    <row r="491" spans="1:5">
      <c r="A491">
        <v>490</v>
      </c>
      <c r="B491" s="23" t="s">
        <v>4831</v>
      </c>
      <c r="C491" t="s">
        <v>1190</v>
      </c>
      <c r="D491" s="23" t="s">
        <v>4961</v>
      </c>
      <c r="E491" s="23" t="s">
        <v>4962</v>
      </c>
    </row>
    <row r="492" spans="1:5">
      <c r="A492">
        <v>491</v>
      </c>
      <c r="B492" s="23" t="s">
        <v>9528</v>
      </c>
      <c r="C492" t="s">
        <v>1190</v>
      </c>
      <c r="D492" s="23" t="s">
        <v>12151</v>
      </c>
      <c r="E492" s="23" t="s">
        <v>12152</v>
      </c>
    </row>
    <row r="493" spans="1:5">
      <c r="A493">
        <v>492</v>
      </c>
      <c r="B493" s="23" t="s">
        <v>14012</v>
      </c>
      <c r="C493" t="s">
        <v>1194</v>
      </c>
      <c r="D493" s="23" t="s">
        <v>14588</v>
      </c>
      <c r="E493" s="23" t="s">
        <v>14419</v>
      </c>
    </row>
    <row r="494" spans="1:5">
      <c r="A494">
        <v>493</v>
      </c>
      <c r="B494" s="23" t="s">
        <v>3137</v>
      </c>
      <c r="C494" t="s">
        <v>1194</v>
      </c>
      <c r="D494" s="23" t="s">
        <v>3162</v>
      </c>
      <c r="E494" s="23" t="s">
        <v>3163</v>
      </c>
    </row>
    <row r="495" spans="1:5">
      <c r="A495">
        <v>494</v>
      </c>
      <c r="B495" s="23" t="s">
        <v>1665</v>
      </c>
      <c r="C495" t="s">
        <v>888</v>
      </c>
      <c r="D495" s="23" t="s">
        <v>770</v>
      </c>
      <c r="E495" s="23" t="s">
        <v>771</v>
      </c>
    </row>
    <row r="496" spans="1:5">
      <c r="A496">
        <v>495</v>
      </c>
      <c r="B496" s="23" t="s">
        <v>124</v>
      </c>
      <c r="C496" t="s">
        <v>888</v>
      </c>
      <c r="D496" s="23" t="s">
        <v>486</v>
      </c>
      <c r="E496" s="23" t="s">
        <v>487</v>
      </c>
    </row>
    <row r="497" spans="1:5">
      <c r="A497">
        <v>496</v>
      </c>
      <c r="B497" s="23" t="s">
        <v>14013</v>
      </c>
      <c r="C497" t="s">
        <v>888</v>
      </c>
      <c r="D497" s="23" t="s">
        <v>14589</v>
      </c>
      <c r="E497" s="23" t="s">
        <v>14590</v>
      </c>
    </row>
    <row r="498" spans="1:5">
      <c r="A498">
        <v>497</v>
      </c>
      <c r="B498" s="23" t="s">
        <v>14014</v>
      </c>
      <c r="C498" t="s">
        <v>1190</v>
      </c>
      <c r="D498" s="23" t="s">
        <v>14591</v>
      </c>
      <c r="E498" s="23" t="s">
        <v>14592</v>
      </c>
    </row>
    <row r="499" spans="1:5">
      <c r="A499">
        <v>498</v>
      </c>
      <c r="B499" s="23" t="s">
        <v>2076</v>
      </c>
      <c r="C499" t="s">
        <v>895</v>
      </c>
      <c r="D499" s="23" t="s">
        <v>2132</v>
      </c>
      <c r="E499" s="23" t="s">
        <v>2133</v>
      </c>
    </row>
    <row r="500" spans="1:5">
      <c r="A500">
        <v>499</v>
      </c>
      <c r="B500" s="23" t="s">
        <v>14015</v>
      </c>
      <c r="C500" t="s">
        <v>898</v>
      </c>
      <c r="D500" s="23" t="s">
        <v>14593</v>
      </c>
      <c r="E500" s="23" t="s">
        <v>14594</v>
      </c>
    </row>
    <row r="501" spans="1:5">
      <c r="A501">
        <v>500</v>
      </c>
      <c r="B501" s="23" t="s">
        <v>3134</v>
      </c>
      <c r="C501" t="s">
        <v>1195</v>
      </c>
      <c r="D501" s="23" t="s">
        <v>3160</v>
      </c>
      <c r="E501" s="23" t="s">
        <v>3161</v>
      </c>
    </row>
    <row r="502" spans="1:5">
      <c r="A502">
        <v>501</v>
      </c>
      <c r="B502" s="23" t="s">
        <v>3614</v>
      </c>
      <c r="C502" t="s">
        <v>1193</v>
      </c>
      <c r="D502" s="23" t="s">
        <v>3773</v>
      </c>
      <c r="E502" s="23" t="s">
        <v>3774</v>
      </c>
    </row>
    <row r="503" spans="1:5">
      <c r="A503">
        <v>502</v>
      </c>
      <c r="B503" s="23" t="s">
        <v>14016</v>
      </c>
      <c r="C503" t="s">
        <v>1195</v>
      </c>
      <c r="D503" s="23" t="s">
        <v>14595</v>
      </c>
      <c r="E503" s="23" t="s">
        <v>14596</v>
      </c>
    </row>
    <row r="504" spans="1:5">
      <c r="A504">
        <v>503</v>
      </c>
      <c r="B504" s="23" t="s">
        <v>8428</v>
      </c>
      <c r="C504" t="s">
        <v>901</v>
      </c>
      <c r="D504" s="23" t="s">
        <v>8522</v>
      </c>
      <c r="E504" s="23" t="s">
        <v>8523</v>
      </c>
    </row>
    <row r="505" spans="1:5">
      <c r="A505">
        <v>504</v>
      </c>
      <c r="B505" s="23" t="s">
        <v>14017</v>
      </c>
      <c r="C505" t="s">
        <v>1190</v>
      </c>
      <c r="D505" s="23" t="s">
        <v>14597</v>
      </c>
      <c r="E505" s="23" t="s">
        <v>14598</v>
      </c>
    </row>
    <row r="506" spans="1:5">
      <c r="A506">
        <v>505</v>
      </c>
      <c r="B506" s="23" t="s">
        <v>123</v>
      </c>
      <c r="C506" t="s">
        <v>1183</v>
      </c>
      <c r="D506" s="23" t="s">
        <v>484</v>
      </c>
      <c r="E506" s="23" t="s">
        <v>485</v>
      </c>
    </row>
    <row r="507" spans="1:5">
      <c r="A507">
        <v>506</v>
      </c>
      <c r="B507" s="23" t="s">
        <v>6784</v>
      </c>
      <c r="C507" t="s">
        <v>1190</v>
      </c>
      <c r="D507" s="23" t="s">
        <v>7234</v>
      </c>
      <c r="E507" s="23" t="s">
        <v>7235</v>
      </c>
    </row>
    <row r="508" spans="1:5">
      <c r="A508">
        <v>507</v>
      </c>
      <c r="B508" s="23" t="s">
        <v>8423</v>
      </c>
      <c r="C508" t="s">
        <v>1194</v>
      </c>
      <c r="D508" s="23" t="s">
        <v>8524</v>
      </c>
      <c r="E508" s="23" t="s">
        <v>8525</v>
      </c>
    </row>
    <row r="509" spans="1:5">
      <c r="A509">
        <v>508</v>
      </c>
      <c r="B509" s="23" t="s">
        <v>6807</v>
      </c>
      <c r="C509" t="s">
        <v>1195</v>
      </c>
      <c r="D509" s="23" t="s">
        <v>7236</v>
      </c>
      <c r="E509" s="23" t="s">
        <v>7237</v>
      </c>
    </row>
    <row r="510" spans="1:5">
      <c r="A510">
        <v>509</v>
      </c>
      <c r="B510" s="23" t="s">
        <v>1831</v>
      </c>
      <c r="C510" t="s">
        <v>888</v>
      </c>
      <c r="D510" s="23" t="s">
        <v>1056</v>
      </c>
      <c r="E510" s="23" t="s">
        <v>1057</v>
      </c>
    </row>
    <row r="511" spans="1:5">
      <c r="A511">
        <v>510</v>
      </c>
      <c r="B511" s="23" t="s">
        <v>14018</v>
      </c>
      <c r="C511" t="s">
        <v>888</v>
      </c>
      <c r="D511" s="23" t="s">
        <v>14568</v>
      </c>
      <c r="E511" s="23" t="s">
        <v>14599</v>
      </c>
    </row>
    <row r="512" spans="1:5">
      <c r="A512">
        <v>511</v>
      </c>
      <c r="B512" s="23" t="s">
        <v>122</v>
      </c>
      <c r="C512" t="s">
        <v>1193</v>
      </c>
      <c r="D512" s="23" t="s">
        <v>482</v>
      </c>
      <c r="E512" s="23" t="s">
        <v>483</v>
      </c>
    </row>
    <row r="513" spans="1:5">
      <c r="A513">
        <v>512</v>
      </c>
      <c r="B513" s="23" t="s">
        <v>8866</v>
      </c>
      <c r="C513" t="s">
        <v>1224</v>
      </c>
      <c r="D513" s="23" t="s">
        <v>8924</v>
      </c>
      <c r="E513" s="23" t="s">
        <v>8925</v>
      </c>
    </row>
    <row r="514" spans="1:5">
      <c r="A514">
        <v>513</v>
      </c>
      <c r="B514" s="23" t="s">
        <v>14019</v>
      </c>
      <c r="C514" t="s">
        <v>1194</v>
      </c>
      <c r="D514" s="23" t="s">
        <v>14600</v>
      </c>
      <c r="E514" s="23" t="s">
        <v>14601</v>
      </c>
    </row>
    <row r="515" spans="1:5">
      <c r="A515">
        <v>514</v>
      </c>
      <c r="B515" s="23" t="s">
        <v>12448</v>
      </c>
      <c r="C515" t="s">
        <v>1190</v>
      </c>
      <c r="D515" s="23" t="s">
        <v>12857</v>
      </c>
      <c r="E515" s="23" t="s">
        <v>12858</v>
      </c>
    </row>
    <row r="516" spans="1:5">
      <c r="A516">
        <v>515</v>
      </c>
      <c r="B516" s="23" t="s">
        <v>14020</v>
      </c>
      <c r="C516" t="s">
        <v>903</v>
      </c>
      <c r="D516" s="23" t="s">
        <v>14602</v>
      </c>
      <c r="E516" s="23" t="s">
        <v>14603</v>
      </c>
    </row>
    <row r="517" spans="1:5">
      <c r="A517">
        <v>516</v>
      </c>
      <c r="B517" s="23" t="s">
        <v>9561</v>
      </c>
      <c r="C517" t="s">
        <v>888</v>
      </c>
      <c r="D517" s="23" t="s">
        <v>12153</v>
      </c>
      <c r="E517" s="23" t="s">
        <v>12154</v>
      </c>
    </row>
    <row r="518" spans="1:5">
      <c r="A518">
        <v>517</v>
      </c>
      <c r="B518" s="23" t="s">
        <v>14021</v>
      </c>
      <c r="C518" t="s">
        <v>1193</v>
      </c>
      <c r="D518" s="23" t="s">
        <v>14604</v>
      </c>
      <c r="E518" s="23" t="s">
        <v>14365</v>
      </c>
    </row>
    <row r="519" spans="1:5">
      <c r="A519">
        <v>518</v>
      </c>
      <c r="B519" s="23" t="s">
        <v>9566</v>
      </c>
      <c r="C519" t="s">
        <v>1193</v>
      </c>
      <c r="D519" s="23" t="s">
        <v>12155</v>
      </c>
      <c r="E519" s="23" t="s">
        <v>12156</v>
      </c>
    </row>
    <row r="520" spans="1:5">
      <c r="A520">
        <v>519</v>
      </c>
      <c r="B520" s="23" t="s">
        <v>14022</v>
      </c>
      <c r="C520" t="s">
        <v>1194</v>
      </c>
      <c r="D520" s="23">
        <v>0</v>
      </c>
      <c r="E520" s="23">
        <v>0</v>
      </c>
    </row>
    <row r="521" spans="1:5">
      <c r="A521">
        <v>520</v>
      </c>
      <c r="B521" s="23" t="s">
        <v>8861</v>
      </c>
      <c r="C521" t="s">
        <v>895</v>
      </c>
      <c r="D521" s="23" t="s">
        <v>8926</v>
      </c>
      <c r="E521" s="23" t="s">
        <v>8927</v>
      </c>
    </row>
    <row r="522" spans="1:5">
      <c r="A522">
        <v>521</v>
      </c>
      <c r="B522" s="23" t="s">
        <v>3132</v>
      </c>
      <c r="C522" t="s">
        <v>1194</v>
      </c>
      <c r="D522" s="23" t="s">
        <v>3158</v>
      </c>
      <c r="E522" s="23" t="s">
        <v>3159</v>
      </c>
    </row>
    <row r="523" spans="1:5">
      <c r="A523">
        <v>522</v>
      </c>
      <c r="B523" s="23" t="s">
        <v>4830</v>
      </c>
      <c r="C523" t="s">
        <v>903</v>
      </c>
      <c r="D523" s="23" t="s">
        <v>4959</v>
      </c>
      <c r="E523" s="23" t="s">
        <v>4960</v>
      </c>
    </row>
    <row r="524" spans="1:5">
      <c r="A524">
        <v>523</v>
      </c>
      <c r="B524" s="23" t="s">
        <v>8854</v>
      </c>
      <c r="C524" t="s">
        <v>895</v>
      </c>
      <c r="D524" s="23" t="s">
        <v>8928</v>
      </c>
      <c r="E524" s="23" t="s">
        <v>8929</v>
      </c>
    </row>
    <row r="525" spans="1:5">
      <c r="A525">
        <v>524</v>
      </c>
      <c r="B525" s="23" t="s">
        <v>14023</v>
      </c>
      <c r="C525" t="s">
        <v>903</v>
      </c>
      <c r="D525" s="23" t="s">
        <v>14605</v>
      </c>
      <c r="E525" s="23" t="s">
        <v>14442</v>
      </c>
    </row>
    <row r="526" spans="1:5">
      <c r="A526">
        <v>525</v>
      </c>
      <c r="B526" s="23" t="s">
        <v>14024</v>
      </c>
      <c r="C526" t="s">
        <v>898</v>
      </c>
      <c r="D526" s="23" t="s">
        <v>14364</v>
      </c>
      <c r="E526" s="23" t="s">
        <v>14606</v>
      </c>
    </row>
    <row r="527" spans="1:5">
      <c r="A527">
        <v>526</v>
      </c>
      <c r="B527" s="23" t="s">
        <v>14025</v>
      </c>
      <c r="C527" t="s">
        <v>895</v>
      </c>
      <c r="D527" s="23" t="s">
        <v>14418</v>
      </c>
      <c r="E527" s="23" t="s">
        <v>14607</v>
      </c>
    </row>
    <row r="528" spans="1:5">
      <c r="A528">
        <v>527</v>
      </c>
      <c r="B528" s="23" t="s">
        <v>14026</v>
      </c>
      <c r="C528" t="s">
        <v>1183</v>
      </c>
      <c r="D528" s="23" t="s">
        <v>14608</v>
      </c>
      <c r="E528" s="23" t="s">
        <v>14482</v>
      </c>
    </row>
    <row r="529" spans="1:5">
      <c r="A529">
        <v>528</v>
      </c>
      <c r="B529" s="23" t="s">
        <v>9587</v>
      </c>
      <c r="C529" t="s">
        <v>1190</v>
      </c>
      <c r="D529" s="23" t="s">
        <v>12157</v>
      </c>
      <c r="E529" s="23" t="s">
        <v>12158</v>
      </c>
    </row>
    <row r="530" spans="1:5">
      <c r="A530">
        <v>529</v>
      </c>
      <c r="B530" s="23" t="s">
        <v>5507</v>
      </c>
      <c r="C530" t="s">
        <v>888</v>
      </c>
      <c r="D530" s="23" t="s">
        <v>5706</v>
      </c>
      <c r="E530" s="23" t="s">
        <v>5707</v>
      </c>
    </row>
    <row r="531" spans="1:5">
      <c r="A531">
        <v>530</v>
      </c>
      <c r="B531" s="23" t="s">
        <v>131</v>
      </c>
      <c r="C531" t="s">
        <v>1193</v>
      </c>
      <c r="D531" s="23" t="s">
        <v>500</v>
      </c>
      <c r="E531" s="23" t="s">
        <v>501</v>
      </c>
    </row>
    <row r="532" spans="1:5">
      <c r="A532">
        <v>531</v>
      </c>
      <c r="B532" s="23" t="s">
        <v>14027</v>
      </c>
      <c r="C532" t="s">
        <v>1194</v>
      </c>
      <c r="D532" s="23" t="s">
        <v>14609</v>
      </c>
      <c r="E532" s="23" t="s">
        <v>14546</v>
      </c>
    </row>
    <row r="533" spans="1:5">
      <c r="A533">
        <v>532</v>
      </c>
      <c r="B533" s="23" t="s">
        <v>120</v>
      </c>
      <c r="C533" t="s">
        <v>1193</v>
      </c>
      <c r="D533" s="23" t="s">
        <v>478</v>
      </c>
      <c r="E533" s="23" t="s">
        <v>479</v>
      </c>
    </row>
    <row r="534" spans="1:5">
      <c r="A534">
        <v>533</v>
      </c>
      <c r="B534" s="23" t="s">
        <v>3129</v>
      </c>
      <c r="C534" t="s">
        <v>1194</v>
      </c>
      <c r="D534" s="23" t="s">
        <v>3156</v>
      </c>
      <c r="E534" s="23" t="s">
        <v>3157</v>
      </c>
    </row>
    <row r="535" spans="1:5">
      <c r="A535">
        <v>534</v>
      </c>
      <c r="B535" s="23" t="s">
        <v>1947</v>
      </c>
      <c r="C535" t="s">
        <v>888</v>
      </c>
      <c r="D535" s="23" t="s">
        <v>1106</v>
      </c>
      <c r="E535" s="23" t="s">
        <v>8229</v>
      </c>
    </row>
    <row r="536" spans="1:5">
      <c r="A536">
        <v>535</v>
      </c>
      <c r="B536" s="23" t="s">
        <v>14028</v>
      </c>
      <c r="C536" t="s">
        <v>903</v>
      </c>
      <c r="D536" s="23" t="s">
        <v>14565</v>
      </c>
      <c r="E536" s="23" t="s">
        <v>14610</v>
      </c>
    </row>
    <row r="537" spans="1:5">
      <c r="A537">
        <v>536</v>
      </c>
      <c r="B537" s="23" t="s">
        <v>3126</v>
      </c>
      <c r="C537" t="s">
        <v>1183</v>
      </c>
      <c r="D537" s="23" t="s">
        <v>3154</v>
      </c>
      <c r="E537" s="23" t="s">
        <v>3155</v>
      </c>
    </row>
    <row r="538" spans="1:5">
      <c r="A538">
        <v>537</v>
      </c>
      <c r="B538" s="23" t="s">
        <v>119</v>
      </c>
      <c r="C538" t="s">
        <v>895</v>
      </c>
      <c r="D538" s="23" t="s">
        <v>476</v>
      </c>
      <c r="E538" s="23" t="s">
        <v>477</v>
      </c>
    </row>
    <row r="539" spans="1:5">
      <c r="A539">
        <v>538</v>
      </c>
      <c r="B539" s="23" t="s">
        <v>3125</v>
      </c>
      <c r="C539" t="s">
        <v>1193</v>
      </c>
      <c r="D539" s="23" t="s">
        <v>3152</v>
      </c>
      <c r="E539" s="23" t="s">
        <v>3153</v>
      </c>
    </row>
    <row r="540" spans="1:5">
      <c r="A540">
        <v>539</v>
      </c>
      <c r="B540" s="23" t="s">
        <v>3121</v>
      </c>
      <c r="C540" t="s">
        <v>888</v>
      </c>
      <c r="D540" s="23" t="s">
        <v>3150</v>
      </c>
      <c r="E540" s="23" t="s">
        <v>3151</v>
      </c>
    </row>
    <row r="541" spans="1:5">
      <c r="A541">
        <v>540</v>
      </c>
      <c r="B541" s="23" t="s">
        <v>14029</v>
      </c>
      <c r="C541" t="s">
        <v>903</v>
      </c>
      <c r="D541" s="23" t="s">
        <v>14602</v>
      </c>
      <c r="E541" s="23" t="s">
        <v>14611</v>
      </c>
    </row>
    <row r="542" spans="1:5">
      <c r="A542">
        <v>541</v>
      </c>
      <c r="B542" s="23" t="s">
        <v>4829</v>
      </c>
      <c r="C542" t="s">
        <v>901</v>
      </c>
      <c r="D542" s="23" t="s">
        <v>4957</v>
      </c>
      <c r="E542" s="23" t="s">
        <v>4958</v>
      </c>
    </row>
    <row r="543" spans="1:5">
      <c r="A543">
        <v>542</v>
      </c>
      <c r="B543" s="23" t="s">
        <v>7114</v>
      </c>
      <c r="C543" t="s">
        <v>1190</v>
      </c>
      <c r="D543" s="23" t="s">
        <v>7238</v>
      </c>
      <c r="E543" s="23" t="s">
        <v>7239</v>
      </c>
    </row>
    <row r="544" spans="1:5">
      <c r="A544">
        <v>543</v>
      </c>
      <c r="B544" s="23" t="s">
        <v>14030</v>
      </c>
      <c r="C544" t="s">
        <v>1190</v>
      </c>
      <c r="D544" s="23" t="s">
        <v>14612</v>
      </c>
      <c r="E544" s="23" t="s">
        <v>14613</v>
      </c>
    </row>
    <row r="545" spans="1:5">
      <c r="A545">
        <v>544</v>
      </c>
      <c r="B545" s="23" t="s">
        <v>8849</v>
      </c>
      <c r="C545" t="s">
        <v>888</v>
      </c>
      <c r="D545" s="23" t="s">
        <v>8930</v>
      </c>
      <c r="E545" s="23" t="s">
        <v>8931</v>
      </c>
    </row>
    <row r="546" spans="1:5">
      <c r="A546">
        <v>545</v>
      </c>
      <c r="B546" s="23" t="s">
        <v>3117</v>
      </c>
      <c r="C546" t="s">
        <v>1190</v>
      </c>
      <c r="D546" s="23" t="s">
        <v>3148</v>
      </c>
      <c r="E546" s="23" t="s">
        <v>3149</v>
      </c>
    </row>
    <row r="547" spans="1:5">
      <c r="A547">
        <v>546</v>
      </c>
      <c r="B547" s="23" t="s">
        <v>118</v>
      </c>
      <c r="C547" t="s">
        <v>903</v>
      </c>
      <c r="D547" s="23" t="s">
        <v>474</v>
      </c>
      <c r="E547" s="23" t="s">
        <v>475</v>
      </c>
    </row>
    <row r="548" spans="1:5">
      <c r="A548">
        <v>547</v>
      </c>
      <c r="B548" s="23" t="s">
        <v>3240</v>
      </c>
      <c r="C548" t="s">
        <v>895</v>
      </c>
      <c r="D548" s="23" t="s">
        <v>14437</v>
      </c>
      <c r="E548" s="23" t="s">
        <v>14614</v>
      </c>
    </row>
    <row r="549" spans="1:5">
      <c r="A549">
        <v>548</v>
      </c>
      <c r="B549" s="23" t="s">
        <v>7184</v>
      </c>
      <c r="C549" t="s">
        <v>888</v>
      </c>
      <c r="D549" s="23" t="s">
        <v>7240</v>
      </c>
      <c r="E549" s="23" t="s">
        <v>7241</v>
      </c>
    </row>
    <row r="550" spans="1:5">
      <c r="A550">
        <v>549</v>
      </c>
      <c r="B550" s="23" t="s">
        <v>13496</v>
      </c>
      <c r="C550" t="s">
        <v>1190</v>
      </c>
      <c r="D550" s="23" t="s">
        <v>13693</v>
      </c>
      <c r="E550" s="23" t="s">
        <v>13694</v>
      </c>
    </row>
    <row r="551" spans="1:5">
      <c r="A551">
        <v>550</v>
      </c>
      <c r="B551" s="23" t="s">
        <v>14031</v>
      </c>
      <c r="C551" t="s">
        <v>1194</v>
      </c>
      <c r="D551" s="23" t="s">
        <v>14615</v>
      </c>
      <c r="E551" s="23" t="s">
        <v>14570</v>
      </c>
    </row>
    <row r="552" spans="1:5">
      <c r="A552">
        <v>551</v>
      </c>
      <c r="B552" s="23" t="s">
        <v>2075</v>
      </c>
      <c r="C552" t="s">
        <v>901</v>
      </c>
      <c r="D552" s="23" t="s">
        <v>2130</v>
      </c>
      <c r="E552" s="23" t="s">
        <v>2131</v>
      </c>
    </row>
    <row r="553" spans="1:5">
      <c r="A553">
        <v>552</v>
      </c>
      <c r="B553" s="23" t="s">
        <v>170</v>
      </c>
      <c r="C553" t="s">
        <v>1224</v>
      </c>
      <c r="D553" s="23" t="s">
        <v>516</v>
      </c>
      <c r="E553" s="23" t="s">
        <v>517</v>
      </c>
    </row>
    <row r="554" spans="1:5">
      <c r="A554">
        <v>553</v>
      </c>
      <c r="B554" s="23" t="s">
        <v>1950</v>
      </c>
      <c r="C554" t="s">
        <v>895</v>
      </c>
      <c r="D554" s="23" t="s">
        <v>14490</v>
      </c>
      <c r="E554" s="23" t="s">
        <v>14607</v>
      </c>
    </row>
    <row r="555" spans="1:5">
      <c r="A555">
        <v>554</v>
      </c>
      <c r="B555" s="23" t="s">
        <v>3176</v>
      </c>
      <c r="C555" t="s">
        <v>898</v>
      </c>
      <c r="D555" s="23" t="s">
        <v>3211</v>
      </c>
      <c r="E555" s="23" t="s">
        <v>3212</v>
      </c>
    </row>
    <row r="556" spans="1:5">
      <c r="A556">
        <v>555</v>
      </c>
      <c r="B556" s="23" t="s">
        <v>3180</v>
      </c>
      <c r="C556" t="s">
        <v>1195</v>
      </c>
      <c r="D556" s="23" t="s">
        <v>3213</v>
      </c>
      <c r="E556" s="23" t="s">
        <v>3214</v>
      </c>
    </row>
    <row r="557" spans="1:5">
      <c r="A557">
        <v>556</v>
      </c>
      <c r="B557" s="23" t="s">
        <v>2619</v>
      </c>
      <c r="C557" t="s">
        <v>1193</v>
      </c>
      <c r="D557" s="23" t="s">
        <v>2633</v>
      </c>
      <c r="E557" s="23" t="s">
        <v>2634</v>
      </c>
    </row>
    <row r="558" spans="1:5">
      <c r="A558">
        <v>557</v>
      </c>
      <c r="B558" s="23" t="s">
        <v>14032</v>
      </c>
      <c r="C558" t="s">
        <v>1195</v>
      </c>
      <c r="D558" s="23" t="s">
        <v>14512</v>
      </c>
      <c r="E558" s="23" t="s">
        <v>14616</v>
      </c>
    </row>
    <row r="559" spans="1:5">
      <c r="A559">
        <v>558</v>
      </c>
      <c r="B559" s="23" t="s">
        <v>14033</v>
      </c>
      <c r="C559" t="s">
        <v>1193</v>
      </c>
      <c r="D559" s="23" t="s">
        <v>14617</v>
      </c>
      <c r="E559" s="23" t="s">
        <v>14618</v>
      </c>
    </row>
    <row r="560" spans="1:5">
      <c r="A560">
        <v>559</v>
      </c>
      <c r="B560" s="23" t="s">
        <v>3187</v>
      </c>
      <c r="C560" t="s">
        <v>895</v>
      </c>
      <c r="D560" s="23" t="s">
        <v>3217</v>
      </c>
      <c r="E560" s="23" t="s">
        <v>3218</v>
      </c>
    </row>
    <row r="561" spans="1:5">
      <c r="A561">
        <v>560</v>
      </c>
      <c r="B561" s="23" t="s">
        <v>8844</v>
      </c>
      <c r="C561" t="s">
        <v>898</v>
      </c>
      <c r="D561" s="23" t="s">
        <v>8932</v>
      </c>
      <c r="E561" s="23" t="s">
        <v>8933</v>
      </c>
    </row>
    <row r="562" spans="1:5">
      <c r="A562">
        <v>561</v>
      </c>
      <c r="B562" s="23" t="s">
        <v>937</v>
      </c>
      <c r="C562" t="s">
        <v>903</v>
      </c>
      <c r="D562" s="23" t="s">
        <v>967</v>
      </c>
      <c r="E562" s="23" t="s">
        <v>968</v>
      </c>
    </row>
    <row r="563" spans="1:5">
      <c r="A563">
        <v>562</v>
      </c>
      <c r="B563" s="23" t="s">
        <v>3184</v>
      </c>
      <c r="C563" t="s">
        <v>895</v>
      </c>
      <c r="D563" s="23" t="s">
        <v>3215</v>
      </c>
      <c r="E563" s="23" t="s">
        <v>3216</v>
      </c>
    </row>
    <row r="564" spans="1:5">
      <c r="A564">
        <v>563</v>
      </c>
      <c r="B564" s="23" t="s">
        <v>12634</v>
      </c>
      <c r="C564" t="s">
        <v>1190</v>
      </c>
      <c r="D564" s="23" t="s">
        <v>12859</v>
      </c>
      <c r="E564" s="23" t="s">
        <v>12860</v>
      </c>
    </row>
    <row r="565" spans="1:5">
      <c r="A565">
        <v>564</v>
      </c>
      <c r="B565" s="23" t="s">
        <v>14034</v>
      </c>
      <c r="C565" t="s">
        <v>1194</v>
      </c>
      <c r="D565" s="23" t="s">
        <v>14619</v>
      </c>
      <c r="E565" s="23" t="s">
        <v>14505</v>
      </c>
    </row>
    <row r="566" spans="1:5">
      <c r="A566">
        <v>565</v>
      </c>
      <c r="B566" s="23" t="s">
        <v>3191</v>
      </c>
      <c r="C566" t="s">
        <v>894</v>
      </c>
      <c r="D566" s="23" t="s">
        <v>3219</v>
      </c>
      <c r="E566" s="23" t="s">
        <v>3220</v>
      </c>
    </row>
    <row r="567" spans="1:5">
      <c r="A567">
        <v>566</v>
      </c>
      <c r="B567" s="23" t="s">
        <v>8119</v>
      </c>
      <c r="C567" t="s">
        <v>888</v>
      </c>
      <c r="D567" s="23" t="s">
        <v>8230</v>
      </c>
      <c r="E567" s="23" t="s">
        <v>8231</v>
      </c>
    </row>
    <row r="568" spans="1:5">
      <c r="A568">
        <v>567</v>
      </c>
      <c r="B568" s="23" t="s">
        <v>121</v>
      </c>
      <c r="C568" t="s">
        <v>895</v>
      </c>
      <c r="D568" s="23" t="s">
        <v>480</v>
      </c>
      <c r="E568" s="23" t="s">
        <v>481</v>
      </c>
    </row>
    <row r="569" spans="1:5">
      <c r="A569">
        <v>568</v>
      </c>
      <c r="B569" s="23" t="s">
        <v>14035</v>
      </c>
      <c r="C569" t="s">
        <v>895</v>
      </c>
      <c r="D569" s="23" t="s">
        <v>14441</v>
      </c>
      <c r="E569" s="23" t="s">
        <v>14620</v>
      </c>
    </row>
    <row r="570" spans="1:5">
      <c r="A570">
        <v>569</v>
      </c>
      <c r="B570" s="23" t="s">
        <v>14036</v>
      </c>
      <c r="C570" t="s">
        <v>903</v>
      </c>
      <c r="D570" s="23" t="s">
        <v>14416</v>
      </c>
      <c r="E570" s="23" t="s">
        <v>14621</v>
      </c>
    </row>
    <row r="571" spans="1:5">
      <c r="A571">
        <v>570</v>
      </c>
      <c r="B571" s="23" t="s">
        <v>1564</v>
      </c>
      <c r="C571" t="s">
        <v>903</v>
      </c>
      <c r="D571" s="23" t="s">
        <v>676</v>
      </c>
      <c r="E571" s="23" t="s">
        <v>677</v>
      </c>
    </row>
    <row r="572" spans="1:5">
      <c r="A572">
        <v>571</v>
      </c>
      <c r="B572" s="23" t="s">
        <v>1830</v>
      </c>
      <c r="C572" t="s">
        <v>894</v>
      </c>
      <c r="D572" s="23" t="s">
        <v>1054</v>
      </c>
      <c r="E572" s="23" t="s">
        <v>1055</v>
      </c>
    </row>
    <row r="573" spans="1:5">
      <c r="A573">
        <v>572</v>
      </c>
      <c r="B573" s="23" t="s">
        <v>1744</v>
      </c>
      <c r="C573" t="s">
        <v>1190</v>
      </c>
      <c r="D573" s="23" t="s">
        <v>878</v>
      </c>
      <c r="E573" s="23" t="s">
        <v>879</v>
      </c>
    </row>
    <row r="574" spans="1:5">
      <c r="A574">
        <v>573</v>
      </c>
      <c r="B574" s="23" t="s">
        <v>14037</v>
      </c>
      <c r="C574" t="s">
        <v>1195</v>
      </c>
      <c r="D574" s="23" t="s">
        <v>14622</v>
      </c>
      <c r="E574" s="23" t="s">
        <v>14623</v>
      </c>
    </row>
    <row r="575" spans="1:5">
      <c r="A575">
        <v>574</v>
      </c>
      <c r="B575" s="23" t="s">
        <v>14038</v>
      </c>
      <c r="C575" t="s">
        <v>1193</v>
      </c>
      <c r="D575" s="23" t="s">
        <v>14424</v>
      </c>
      <c r="E575" s="23" t="s">
        <v>14624</v>
      </c>
    </row>
    <row r="576" spans="1:5">
      <c r="A576">
        <v>575</v>
      </c>
      <c r="B576" s="23" t="s">
        <v>3195</v>
      </c>
      <c r="C576" t="s">
        <v>895</v>
      </c>
      <c r="D576" s="23" t="s">
        <v>3221</v>
      </c>
      <c r="E576" s="23" t="s">
        <v>3222</v>
      </c>
    </row>
    <row r="577" spans="1:5">
      <c r="A577">
        <v>576</v>
      </c>
      <c r="B577" s="23" t="s">
        <v>8839</v>
      </c>
      <c r="C577" t="s">
        <v>1195</v>
      </c>
      <c r="D577" s="23" t="s">
        <v>8934</v>
      </c>
      <c r="E577" s="23" t="s">
        <v>8935</v>
      </c>
    </row>
    <row r="578" spans="1:5">
      <c r="A578">
        <v>577</v>
      </c>
      <c r="B578" s="23" t="s">
        <v>14039</v>
      </c>
      <c r="C578" t="s">
        <v>898</v>
      </c>
      <c r="D578" s="23" t="s">
        <v>14625</v>
      </c>
      <c r="E578" s="23" t="s">
        <v>14534</v>
      </c>
    </row>
    <row r="579" spans="1:5">
      <c r="A579">
        <v>578</v>
      </c>
      <c r="B579" s="23" t="s">
        <v>3000</v>
      </c>
      <c r="C579" t="s">
        <v>1183</v>
      </c>
      <c r="D579" s="23" t="s">
        <v>3085</v>
      </c>
      <c r="E579" s="23" t="s">
        <v>3086</v>
      </c>
    </row>
    <row r="580" spans="1:5">
      <c r="A580">
        <v>579</v>
      </c>
      <c r="B580" s="23" t="s">
        <v>14040</v>
      </c>
      <c r="C580" t="s">
        <v>888</v>
      </c>
      <c r="D580" s="23" t="s">
        <v>14626</v>
      </c>
      <c r="E580" s="23" t="s">
        <v>14627</v>
      </c>
    </row>
    <row r="581" spans="1:5">
      <c r="A581">
        <v>580</v>
      </c>
      <c r="B581" s="23" t="s">
        <v>8836</v>
      </c>
      <c r="C581" t="s">
        <v>903</v>
      </c>
      <c r="D581" s="23" t="s">
        <v>8936</v>
      </c>
      <c r="E581" s="23" t="s">
        <v>8937</v>
      </c>
    </row>
    <row r="582" spans="1:5">
      <c r="A582">
        <v>581</v>
      </c>
      <c r="B582" s="23" t="s">
        <v>8831</v>
      </c>
      <c r="C582" t="s">
        <v>1195</v>
      </c>
      <c r="D582" s="23" t="s">
        <v>8938</v>
      </c>
      <c r="E582" s="23" t="s">
        <v>8939</v>
      </c>
    </row>
    <row r="583" spans="1:5">
      <c r="A583">
        <v>582</v>
      </c>
      <c r="B583" s="23" t="s">
        <v>14041</v>
      </c>
      <c r="C583" t="s">
        <v>1194</v>
      </c>
      <c r="D583" s="23">
        <v>0</v>
      </c>
      <c r="E583" s="23">
        <v>0</v>
      </c>
    </row>
    <row r="584" spans="1:5">
      <c r="A584">
        <v>583</v>
      </c>
      <c r="B584" s="23" t="s">
        <v>14042</v>
      </c>
      <c r="C584" t="s">
        <v>903</v>
      </c>
      <c r="D584" s="23" t="s">
        <v>14418</v>
      </c>
      <c r="E584" s="23" t="s">
        <v>14628</v>
      </c>
    </row>
    <row r="585" spans="1:5">
      <c r="A585">
        <v>584</v>
      </c>
      <c r="B585" s="23" t="s">
        <v>8826</v>
      </c>
      <c r="C585" t="s">
        <v>894</v>
      </c>
      <c r="D585" s="23" t="s">
        <v>8940</v>
      </c>
      <c r="E585" s="23" t="s">
        <v>8941</v>
      </c>
    </row>
    <row r="586" spans="1:5">
      <c r="A586">
        <v>585</v>
      </c>
      <c r="B586" s="23" t="s">
        <v>14043</v>
      </c>
      <c r="C586" t="s">
        <v>1183</v>
      </c>
      <c r="D586" s="23" t="s">
        <v>14528</v>
      </c>
      <c r="E586" s="23" t="s">
        <v>14601</v>
      </c>
    </row>
    <row r="587" spans="1:5">
      <c r="A587">
        <v>586</v>
      </c>
      <c r="B587" s="23" t="s">
        <v>7105</v>
      </c>
      <c r="C587" t="s">
        <v>1190</v>
      </c>
      <c r="D587" s="23" t="s">
        <v>7242</v>
      </c>
      <c r="E587" s="23" t="s">
        <v>7243</v>
      </c>
    </row>
    <row r="588" spans="1:5">
      <c r="A588">
        <v>587</v>
      </c>
      <c r="B588" s="23" t="s">
        <v>5516</v>
      </c>
      <c r="C588" t="s">
        <v>895</v>
      </c>
      <c r="D588" s="23" t="s">
        <v>5708</v>
      </c>
      <c r="E588" s="23" t="s">
        <v>5709</v>
      </c>
    </row>
    <row r="589" spans="1:5">
      <c r="A589">
        <v>588</v>
      </c>
      <c r="B589" s="23" t="s">
        <v>1689</v>
      </c>
      <c r="C589" t="s">
        <v>1194</v>
      </c>
      <c r="D589" s="23" t="s">
        <v>782</v>
      </c>
      <c r="E589" s="23" t="s">
        <v>783</v>
      </c>
    </row>
    <row r="590" spans="1:5">
      <c r="A590">
        <v>589</v>
      </c>
      <c r="B590" s="23" t="s">
        <v>3201</v>
      </c>
      <c r="C590" t="s">
        <v>895</v>
      </c>
      <c r="D590" s="23" t="s">
        <v>3223</v>
      </c>
      <c r="E590" s="23" t="s">
        <v>3224</v>
      </c>
    </row>
    <row r="591" spans="1:5">
      <c r="A591">
        <v>590</v>
      </c>
      <c r="B591" s="23" t="s">
        <v>4828</v>
      </c>
      <c r="C591" t="s">
        <v>903</v>
      </c>
      <c r="D591" s="23" t="s">
        <v>4955</v>
      </c>
      <c r="E591" s="23" t="s">
        <v>4956</v>
      </c>
    </row>
    <row r="592" spans="1:5">
      <c r="A592">
        <v>591</v>
      </c>
      <c r="B592" s="23" t="s">
        <v>4827</v>
      </c>
      <c r="C592" t="s">
        <v>1190</v>
      </c>
      <c r="D592" s="23" t="s">
        <v>4953</v>
      </c>
      <c r="E592" s="23" t="s">
        <v>4954</v>
      </c>
    </row>
    <row r="593" spans="1:5">
      <c r="A593">
        <v>592</v>
      </c>
      <c r="B593" s="23" t="s">
        <v>3172</v>
      </c>
      <c r="C593" t="s">
        <v>894</v>
      </c>
      <c r="D593" s="23" t="s">
        <v>3209</v>
      </c>
      <c r="E593" s="23" t="s">
        <v>3210</v>
      </c>
    </row>
    <row r="594" spans="1:5">
      <c r="A594">
        <v>593</v>
      </c>
      <c r="B594" s="23" t="s">
        <v>7078</v>
      </c>
      <c r="C594" t="s">
        <v>1190</v>
      </c>
      <c r="D594" s="23" t="s">
        <v>7244</v>
      </c>
      <c r="E594" s="23" t="s">
        <v>7245</v>
      </c>
    </row>
    <row r="595" spans="1:5">
      <c r="A595">
        <v>594</v>
      </c>
      <c r="B595" s="23" t="s">
        <v>14044</v>
      </c>
      <c r="C595" t="s">
        <v>1190</v>
      </c>
      <c r="D595" s="23" t="s">
        <v>14629</v>
      </c>
      <c r="E595" s="23" t="s">
        <v>14630</v>
      </c>
    </row>
    <row r="596" spans="1:5">
      <c r="A596">
        <v>595</v>
      </c>
      <c r="B596" s="23" t="s">
        <v>1712</v>
      </c>
      <c r="C596" t="s">
        <v>898</v>
      </c>
      <c r="D596" s="23" t="s">
        <v>858</v>
      </c>
      <c r="E596" s="23" t="s">
        <v>859</v>
      </c>
    </row>
    <row r="597" spans="1:5">
      <c r="A597">
        <v>596</v>
      </c>
      <c r="B597" s="23" t="s">
        <v>14045</v>
      </c>
      <c r="C597" t="s">
        <v>888</v>
      </c>
      <c r="D597" s="23" t="s">
        <v>14595</v>
      </c>
      <c r="E597" s="23" t="s">
        <v>14631</v>
      </c>
    </row>
    <row r="598" spans="1:5">
      <c r="A598">
        <v>597</v>
      </c>
      <c r="B598" s="23" t="s">
        <v>14046</v>
      </c>
      <c r="C598" t="s">
        <v>898</v>
      </c>
      <c r="D598" s="23" t="s">
        <v>14632</v>
      </c>
      <c r="E598" s="23" t="s">
        <v>14633</v>
      </c>
    </row>
    <row r="599" spans="1:5">
      <c r="A599">
        <v>598</v>
      </c>
      <c r="B599" s="23" t="s">
        <v>2936</v>
      </c>
      <c r="C599" t="s">
        <v>1194</v>
      </c>
      <c r="D599" s="23" t="s">
        <v>2962</v>
      </c>
      <c r="E599" s="23" t="s">
        <v>2963</v>
      </c>
    </row>
    <row r="600" spans="1:5">
      <c r="A600">
        <v>599</v>
      </c>
      <c r="B600" s="23" t="s">
        <v>14047</v>
      </c>
      <c r="C600" t="s">
        <v>1193</v>
      </c>
      <c r="D600" s="23" t="s">
        <v>14588</v>
      </c>
      <c r="E600" s="23" t="s">
        <v>14634</v>
      </c>
    </row>
    <row r="601" spans="1:5">
      <c r="A601">
        <v>600</v>
      </c>
      <c r="B601" s="23" t="s">
        <v>14048</v>
      </c>
      <c r="C601" t="s">
        <v>1194</v>
      </c>
      <c r="D601" s="23" t="s">
        <v>14635</v>
      </c>
      <c r="E601" s="23" t="s">
        <v>14636</v>
      </c>
    </row>
    <row r="602" spans="1:5">
      <c r="A602">
        <v>601</v>
      </c>
      <c r="B602" s="23" t="s">
        <v>14049</v>
      </c>
      <c r="C602" t="s">
        <v>898</v>
      </c>
      <c r="D602" s="23" t="s">
        <v>14528</v>
      </c>
      <c r="E602" s="23" t="s">
        <v>14637</v>
      </c>
    </row>
    <row r="603" spans="1:5">
      <c r="A603">
        <v>602</v>
      </c>
      <c r="B603" s="23" t="s">
        <v>3169</v>
      </c>
      <c r="C603" t="s">
        <v>1193</v>
      </c>
      <c r="D603" s="23" t="s">
        <v>3207</v>
      </c>
      <c r="E603" s="23" t="s">
        <v>3208</v>
      </c>
    </row>
    <row r="604" spans="1:5">
      <c r="A604">
        <v>603</v>
      </c>
      <c r="B604" s="23" t="s">
        <v>14050</v>
      </c>
      <c r="C604" t="s">
        <v>1190</v>
      </c>
      <c r="D604" s="23" t="s">
        <v>14638</v>
      </c>
      <c r="E604" s="23" t="s">
        <v>14639</v>
      </c>
    </row>
    <row r="605" spans="1:5">
      <c r="A605">
        <v>604</v>
      </c>
      <c r="B605" s="23" t="s">
        <v>14051</v>
      </c>
      <c r="C605" t="s">
        <v>1190</v>
      </c>
      <c r="D605" s="23" t="s">
        <v>14640</v>
      </c>
      <c r="E605" s="23" t="s">
        <v>14641</v>
      </c>
    </row>
    <row r="606" spans="1:5">
      <c r="A606">
        <v>605</v>
      </c>
      <c r="B606" s="23" t="s">
        <v>1954</v>
      </c>
      <c r="C606" t="s">
        <v>1183</v>
      </c>
      <c r="D606" s="23" t="s">
        <v>1109</v>
      </c>
      <c r="E606" s="23" t="s">
        <v>1110</v>
      </c>
    </row>
    <row r="607" spans="1:5">
      <c r="A607">
        <v>606</v>
      </c>
      <c r="B607" s="23" t="s">
        <v>12611</v>
      </c>
      <c r="C607" t="s">
        <v>1224</v>
      </c>
      <c r="D607" s="23" t="s">
        <v>12861</v>
      </c>
      <c r="E607" s="23" t="s">
        <v>12862</v>
      </c>
    </row>
    <row r="608" spans="1:5">
      <c r="A608">
        <v>607</v>
      </c>
      <c r="B608" s="23" t="s">
        <v>1958</v>
      </c>
      <c r="C608" t="s">
        <v>1190</v>
      </c>
      <c r="D608" s="23" t="s">
        <v>1113</v>
      </c>
      <c r="E608" s="23" t="s">
        <v>1114</v>
      </c>
    </row>
    <row r="609" spans="1:5">
      <c r="A609">
        <v>608</v>
      </c>
      <c r="B609" s="23" t="s">
        <v>1571</v>
      </c>
      <c r="C609" t="s">
        <v>894</v>
      </c>
      <c r="D609" s="23" t="s">
        <v>654</v>
      </c>
      <c r="E609" s="23" t="s">
        <v>655</v>
      </c>
    </row>
    <row r="610" spans="1:5">
      <c r="A610">
        <v>609</v>
      </c>
      <c r="B610" s="23" t="s">
        <v>932</v>
      </c>
      <c r="C610" t="s">
        <v>895</v>
      </c>
      <c r="D610" s="23" t="s">
        <v>957</v>
      </c>
      <c r="E610" s="23" t="s">
        <v>958</v>
      </c>
    </row>
    <row r="611" spans="1:5">
      <c r="A611">
        <v>610</v>
      </c>
      <c r="B611" s="23" t="s">
        <v>701</v>
      </c>
      <c r="C611" t="s">
        <v>888</v>
      </c>
      <c r="D611" s="23" t="s">
        <v>656</v>
      </c>
      <c r="E611" s="23" t="s">
        <v>657</v>
      </c>
    </row>
    <row r="612" spans="1:5">
      <c r="A612">
        <v>611</v>
      </c>
      <c r="B612" s="23" t="s">
        <v>1577</v>
      </c>
      <c r="C612" t="s">
        <v>162</v>
      </c>
      <c r="D612" s="23" t="s">
        <v>658</v>
      </c>
      <c r="E612" s="23" t="s">
        <v>659</v>
      </c>
    </row>
    <row r="613" spans="1:5">
      <c r="A613">
        <v>612</v>
      </c>
      <c r="B613" s="23" t="s">
        <v>3342</v>
      </c>
      <c r="C613" t="s">
        <v>901</v>
      </c>
      <c r="D613" s="23" t="s">
        <v>3386</v>
      </c>
      <c r="E613" s="23" t="s">
        <v>3408</v>
      </c>
    </row>
    <row r="614" spans="1:5">
      <c r="A614">
        <v>613</v>
      </c>
      <c r="B614" s="23" t="s">
        <v>1581</v>
      </c>
      <c r="C614" t="s">
        <v>888</v>
      </c>
      <c r="D614" s="23" t="s">
        <v>660</v>
      </c>
      <c r="E614" s="23" t="s">
        <v>661</v>
      </c>
    </row>
    <row r="615" spans="1:5">
      <c r="A615">
        <v>614</v>
      </c>
      <c r="B615" s="23" t="s">
        <v>1960</v>
      </c>
      <c r="C615" t="s">
        <v>903</v>
      </c>
      <c r="D615" s="23" t="s">
        <v>14642</v>
      </c>
      <c r="E615" s="23" t="s">
        <v>14464</v>
      </c>
    </row>
    <row r="616" spans="1:5">
      <c r="A616">
        <v>615</v>
      </c>
      <c r="B616" s="23" t="s">
        <v>3451</v>
      </c>
      <c r="C616" t="s">
        <v>1183</v>
      </c>
      <c r="D616" s="23" t="s">
        <v>3460</v>
      </c>
      <c r="E616" s="23" t="s">
        <v>3461</v>
      </c>
    </row>
    <row r="617" spans="1:5">
      <c r="A617">
        <v>616</v>
      </c>
      <c r="B617" s="23" t="s">
        <v>14052</v>
      </c>
      <c r="C617" t="s">
        <v>898</v>
      </c>
      <c r="D617" s="23" t="s">
        <v>14643</v>
      </c>
      <c r="E617" s="23" t="s">
        <v>14468</v>
      </c>
    </row>
    <row r="618" spans="1:5">
      <c r="A618">
        <v>617</v>
      </c>
      <c r="B618" s="23" t="s">
        <v>14053</v>
      </c>
      <c r="C618" t="s">
        <v>895</v>
      </c>
      <c r="D618" s="23" t="s">
        <v>14644</v>
      </c>
      <c r="E618" s="23" t="s">
        <v>14645</v>
      </c>
    </row>
    <row r="619" spans="1:5">
      <c r="A619">
        <v>618</v>
      </c>
      <c r="B619" s="23" t="s">
        <v>3345</v>
      </c>
      <c r="C619" t="s">
        <v>898</v>
      </c>
      <c r="D619" s="23" t="s">
        <v>3387</v>
      </c>
      <c r="E619" s="23" t="s">
        <v>3409</v>
      </c>
    </row>
    <row r="620" spans="1:5">
      <c r="A620">
        <v>619</v>
      </c>
      <c r="B620" s="23" t="s">
        <v>3011</v>
      </c>
      <c r="C620" t="s">
        <v>1183</v>
      </c>
      <c r="D620" s="23" t="s">
        <v>3087</v>
      </c>
      <c r="E620" s="23" t="s">
        <v>3088</v>
      </c>
    </row>
    <row r="621" spans="1:5">
      <c r="A621">
        <v>620</v>
      </c>
      <c r="B621" s="23" t="s">
        <v>703</v>
      </c>
      <c r="C621" t="s">
        <v>1195</v>
      </c>
      <c r="D621" s="23" t="s">
        <v>662</v>
      </c>
      <c r="E621" s="23" t="s">
        <v>663</v>
      </c>
    </row>
    <row r="622" spans="1:5">
      <c r="A622">
        <v>621</v>
      </c>
      <c r="B622" s="23" t="s">
        <v>14054</v>
      </c>
      <c r="C622" t="s">
        <v>1183</v>
      </c>
      <c r="D622" s="23" t="s">
        <v>14646</v>
      </c>
      <c r="E622" s="23" t="s">
        <v>14647</v>
      </c>
    </row>
    <row r="623" spans="1:5">
      <c r="A623">
        <v>622</v>
      </c>
      <c r="B623" s="23" t="s">
        <v>1663</v>
      </c>
      <c r="C623" t="s">
        <v>901</v>
      </c>
      <c r="D623" s="23" t="s">
        <v>768</v>
      </c>
      <c r="E623" s="23" t="s">
        <v>769</v>
      </c>
    </row>
    <row r="624" spans="1:5">
      <c r="A624">
        <v>623</v>
      </c>
      <c r="B624" s="23" t="s">
        <v>1589</v>
      </c>
      <c r="C624" t="s">
        <v>1194</v>
      </c>
      <c r="D624" s="23" t="s">
        <v>664</v>
      </c>
      <c r="E624" s="23" t="s">
        <v>665</v>
      </c>
    </row>
    <row r="625" spans="1:5">
      <c r="A625">
        <v>624</v>
      </c>
      <c r="B625" s="23" t="s">
        <v>1807</v>
      </c>
      <c r="C625" t="s">
        <v>888</v>
      </c>
      <c r="D625" s="23" t="s">
        <v>8232</v>
      </c>
      <c r="E625" s="23" t="s">
        <v>8233</v>
      </c>
    </row>
    <row r="626" spans="1:5">
      <c r="A626">
        <v>625</v>
      </c>
      <c r="B626" s="23" t="s">
        <v>1746</v>
      </c>
      <c r="C626" t="s">
        <v>1190</v>
      </c>
      <c r="D626" s="23" t="s">
        <v>880</v>
      </c>
      <c r="E626" s="23" t="s">
        <v>881</v>
      </c>
    </row>
    <row r="627" spans="1:5">
      <c r="A627">
        <v>626</v>
      </c>
      <c r="B627" s="23" t="s">
        <v>1828</v>
      </c>
      <c r="C627" t="s">
        <v>888</v>
      </c>
      <c r="D627" s="23" t="s">
        <v>1052</v>
      </c>
      <c r="E627" s="23" t="s">
        <v>1053</v>
      </c>
    </row>
    <row r="628" spans="1:5">
      <c r="A628">
        <v>627</v>
      </c>
      <c r="B628" s="23" t="s">
        <v>14055</v>
      </c>
      <c r="C628" t="s">
        <v>898</v>
      </c>
      <c r="D628" s="23" t="s">
        <v>14648</v>
      </c>
      <c r="E628" s="23" t="s">
        <v>14649</v>
      </c>
    </row>
    <row r="629" spans="1:5">
      <c r="A629">
        <v>628</v>
      </c>
      <c r="B629" s="23" t="s">
        <v>14056</v>
      </c>
      <c r="C629" t="s">
        <v>1193</v>
      </c>
      <c r="D629" s="23" t="s">
        <v>14530</v>
      </c>
      <c r="E629" s="23" t="s">
        <v>14650</v>
      </c>
    </row>
    <row r="630" spans="1:5">
      <c r="A630">
        <v>629</v>
      </c>
      <c r="B630" s="23" t="s">
        <v>3349</v>
      </c>
      <c r="C630" t="s">
        <v>898</v>
      </c>
      <c r="D630" s="23" t="s">
        <v>3388</v>
      </c>
      <c r="E630" s="23" t="s">
        <v>3410</v>
      </c>
    </row>
    <row r="631" spans="1:5">
      <c r="A631">
        <v>630</v>
      </c>
      <c r="B631" s="23" t="s">
        <v>14057</v>
      </c>
      <c r="C631" t="s">
        <v>1183</v>
      </c>
      <c r="D631" s="23" t="s">
        <v>14433</v>
      </c>
      <c r="E631" s="23" t="s">
        <v>14430</v>
      </c>
    </row>
    <row r="632" spans="1:5">
      <c r="A632">
        <v>631</v>
      </c>
      <c r="B632" s="23" t="s">
        <v>14058</v>
      </c>
      <c r="C632" t="s">
        <v>888</v>
      </c>
      <c r="D632" s="23" t="s">
        <v>14625</v>
      </c>
      <c r="E632" s="23" t="s">
        <v>14499</v>
      </c>
    </row>
    <row r="633" spans="1:5">
      <c r="A633">
        <v>632</v>
      </c>
      <c r="B633" s="23" t="s">
        <v>8820</v>
      </c>
      <c r="C633" t="s">
        <v>895</v>
      </c>
      <c r="D633" s="23" t="s">
        <v>8942</v>
      </c>
      <c r="E633" s="23" t="s">
        <v>8943</v>
      </c>
    </row>
    <row r="634" spans="1:5">
      <c r="A634">
        <v>633</v>
      </c>
      <c r="B634" s="23" t="s">
        <v>14059</v>
      </c>
      <c r="C634" t="s">
        <v>901</v>
      </c>
      <c r="D634" s="23" t="s">
        <v>14420</v>
      </c>
      <c r="E634" s="23" t="s">
        <v>14651</v>
      </c>
    </row>
    <row r="635" spans="1:5">
      <c r="A635">
        <v>634</v>
      </c>
      <c r="B635" s="23" t="s">
        <v>1118</v>
      </c>
      <c r="C635" t="s">
        <v>1194</v>
      </c>
      <c r="D635" s="23" t="s">
        <v>1131</v>
      </c>
      <c r="E635" s="23" t="s">
        <v>1132</v>
      </c>
    </row>
    <row r="636" spans="1:5">
      <c r="A636">
        <v>635</v>
      </c>
      <c r="B636" s="23" t="s">
        <v>8815</v>
      </c>
      <c r="C636" t="s">
        <v>895</v>
      </c>
      <c r="D636" s="23" t="s">
        <v>8944</v>
      </c>
      <c r="E636" s="23" t="s">
        <v>8945</v>
      </c>
    </row>
    <row r="637" spans="1:5">
      <c r="A637">
        <v>636</v>
      </c>
      <c r="B637" s="23" t="s">
        <v>3351</v>
      </c>
      <c r="C637" t="s">
        <v>895</v>
      </c>
      <c r="D637" s="23" t="s">
        <v>3389</v>
      </c>
      <c r="E637" s="23" t="s">
        <v>3411</v>
      </c>
    </row>
    <row r="638" spans="1:5">
      <c r="A638">
        <v>637</v>
      </c>
      <c r="B638" s="23" t="s">
        <v>14060</v>
      </c>
      <c r="C638" t="s">
        <v>888</v>
      </c>
      <c r="D638" s="23" t="s">
        <v>14652</v>
      </c>
      <c r="E638" s="23" t="s">
        <v>14375</v>
      </c>
    </row>
    <row r="639" spans="1:5">
      <c r="A639">
        <v>638</v>
      </c>
      <c r="B639" s="23" t="s">
        <v>3007</v>
      </c>
      <c r="C639" t="s">
        <v>1183</v>
      </c>
      <c r="D639" s="23" t="s">
        <v>3089</v>
      </c>
      <c r="E639" s="23" t="s">
        <v>3090</v>
      </c>
    </row>
    <row r="640" spans="1:5">
      <c r="A640">
        <v>639</v>
      </c>
      <c r="B640" s="23" t="s">
        <v>8808</v>
      </c>
      <c r="C640" t="s">
        <v>895</v>
      </c>
      <c r="D640" s="23" t="s">
        <v>8946</v>
      </c>
      <c r="E640" s="23" t="s">
        <v>8947</v>
      </c>
    </row>
    <row r="641" spans="1:5">
      <c r="A641">
        <v>640</v>
      </c>
      <c r="B641" s="23" t="s">
        <v>928</v>
      </c>
      <c r="C641" t="s">
        <v>895</v>
      </c>
      <c r="D641" s="23" t="s">
        <v>949</v>
      </c>
      <c r="E641" s="23" t="s">
        <v>950</v>
      </c>
    </row>
    <row r="642" spans="1:5">
      <c r="A642">
        <v>641</v>
      </c>
      <c r="B642" s="23" t="s">
        <v>1120</v>
      </c>
      <c r="C642" t="s">
        <v>1224</v>
      </c>
      <c r="D642" s="23" t="s">
        <v>1133</v>
      </c>
      <c r="E642" s="23" t="s">
        <v>1134</v>
      </c>
    </row>
    <row r="643" spans="1:5">
      <c r="A643">
        <v>642</v>
      </c>
      <c r="B643" s="23" t="s">
        <v>9191</v>
      </c>
      <c r="C643" t="s">
        <v>895</v>
      </c>
      <c r="D643" s="23" t="s">
        <v>9255</v>
      </c>
      <c r="E643" s="23" t="s">
        <v>9256</v>
      </c>
    </row>
    <row r="644" spans="1:5">
      <c r="A644">
        <v>643</v>
      </c>
      <c r="B644" s="23" t="s">
        <v>8803</v>
      </c>
      <c r="C644" t="s">
        <v>1194</v>
      </c>
      <c r="D644" s="23" t="s">
        <v>8948</v>
      </c>
      <c r="E644" s="23" t="s">
        <v>8949</v>
      </c>
    </row>
    <row r="645" spans="1:5">
      <c r="A645">
        <v>644</v>
      </c>
      <c r="B645" s="23" t="s">
        <v>12431</v>
      </c>
      <c r="C645" t="s">
        <v>1193</v>
      </c>
      <c r="D645" s="23" t="s">
        <v>12863</v>
      </c>
      <c r="E645" s="23" t="s">
        <v>12864</v>
      </c>
    </row>
    <row r="646" spans="1:5">
      <c r="A646">
        <v>645</v>
      </c>
      <c r="B646" s="23" t="s">
        <v>4826</v>
      </c>
      <c r="C646" t="s">
        <v>888</v>
      </c>
      <c r="D646" s="23" t="s">
        <v>4951</v>
      </c>
      <c r="E646" s="23" t="s">
        <v>4952</v>
      </c>
    </row>
    <row r="647" spans="1:5">
      <c r="A647">
        <v>646</v>
      </c>
      <c r="B647" s="23" t="s">
        <v>14061</v>
      </c>
      <c r="C647" t="s">
        <v>888</v>
      </c>
      <c r="D647" s="23" t="s">
        <v>14572</v>
      </c>
      <c r="E647" s="23" t="s">
        <v>14637</v>
      </c>
    </row>
    <row r="648" spans="1:5">
      <c r="A648">
        <v>647</v>
      </c>
      <c r="B648" s="23" t="s">
        <v>3353</v>
      </c>
      <c r="C648" t="s">
        <v>894</v>
      </c>
      <c r="D648" s="23" t="s">
        <v>3390</v>
      </c>
      <c r="E648" s="23" t="s">
        <v>3412</v>
      </c>
    </row>
    <row r="649" spans="1:5">
      <c r="A649">
        <v>648</v>
      </c>
      <c r="B649" s="23" t="s">
        <v>13225</v>
      </c>
      <c r="C649" t="s">
        <v>1194</v>
      </c>
      <c r="D649" s="23" t="s">
        <v>13695</v>
      </c>
      <c r="E649" s="23" t="s">
        <v>13696</v>
      </c>
    </row>
    <row r="650" spans="1:5">
      <c r="A650">
        <v>649</v>
      </c>
      <c r="B650" s="23" t="s">
        <v>1827</v>
      </c>
      <c r="C650" t="s">
        <v>1193</v>
      </c>
      <c r="D650" s="23" t="s">
        <v>1050</v>
      </c>
      <c r="E650" s="23" t="s">
        <v>1051</v>
      </c>
    </row>
    <row r="651" spans="1:5">
      <c r="A651">
        <v>650</v>
      </c>
      <c r="B651" s="23" t="s">
        <v>7098</v>
      </c>
      <c r="C651" t="s">
        <v>888</v>
      </c>
      <c r="D651" s="23" t="s">
        <v>7248</v>
      </c>
      <c r="E651" s="23" t="s">
        <v>7249</v>
      </c>
    </row>
    <row r="652" spans="1:5">
      <c r="A652">
        <v>651</v>
      </c>
      <c r="B652" s="23" t="s">
        <v>14062</v>
      </c>
      <c r="C652" t="s">
        <v>1195</v>
      </c>
      <c r="D652" s="23" t="s">
        <v>14653</v>
      </c>
      <c r="E652" s="23" t="s">
        <v>14503</v>
      </c>
    </row>
    <row r="653" spans="1:5">
      <c r="A653">
        <v>652</v>
      </c>
      <c r="B653" s="23" t="s">
        <v>8799</v>
      </c>
      <c r="C653" t="s">
        <v>895</v>
      </c>
      <c r="D653" s="23" t="s">
        <v>8950</v>
      </c>
      <c r="E653" s="23" t="s">
        <v>8951</v>
      </c>
    </row>
    <row r="654" spans="1:5">
      <c r="A654">
        <v>653</v>
      </c>
      <c r="B654" s="23" t="s">
        <v>14063</v>
      </c>
      <c r="C654" t="s">
        <v>1183</v>
      </c>
      <c r="D654" s="23" t="s">
        <v>14654</v>
      </c>
      <c r="E654" s="23" t="s">
        <v>14655</v>
      </c>
    </row>
    <row r="655" spans="1:5">
      <c r="A655">
        <v>654</v>
      </c>
      <c r="B655" s="23" t="s">
        <v>3031</v>
      </c>
      <c r="C655" t="s">
        <v>1183</v>
      </c>
      <c r="D655" s="23" t="s">
        <v>3091</v>
      </c>
      <c r="E655" s="23" t="s">
        <v>3092</v>
      </c>
    </row>
    <row r="656" spans="1:5">
      <c r="A656">
        <v>655</v>
      </c>
      <c r="B656" s="23" t="s">
        <v>1592</v>
      </c>
      <c r="C656" t="s">
        <v>1194</v>
      </c>
      <c r="D656" s="23" t="s">
        <v>666</v>
      </c>
      <c r="E656" s="23" t="s">
        <v>667</v>
      </c>
    </row>
    <row r="657" spans="1:5">
      <c r="A657">
        <v>656</v>
      </c>
      <c r="B657" s="23" t="s">
        <v>14064</v>
      </c>
      <c r="C657" t="s">
        <v>898</v>
      </c>
      <c r="D657" s="23" t="s">
        <v>14625</v>
      </c>
      <c r="E657" s="23" t="s">
        <v>14606</v>
      </c>
    </row>
    <row r="658" spans="1:5">
      <c r="A658">
        <v>657</v>
      </c>
      <c r="B658" s="23" t="s">
        <v>7039</v>
      </c>
      <c r="C658" t="s">
        <v>1195</v>
      </c>
      <c r="D658" s="23" t="s">
        <v>7250</v>
      </c>
      <c r="E658" s="23" t="s">
        <v>7251</v>
      </c>
    </row>
    <row r="659" spans="1:5">
      <c r="A659">
        <v>658</v>
      </c>
      <c r="B659" s="23" t="s">
        <v>2778</v>
      </c>
      <c r="C659" t="s">
        <v>1194</v>
      </c>
      <c r="D659" s="23" t="s">
        <v>2797</v>
      </c>
      <c r="E659" s="23" t="s">
        <v>2798</v>
      </c>
    </row>
    <row r="660" spans="1:5">
      <c r="A660">
        <v>659</v>
      </c>
      <c r="B660" s="23" t="s">
        <v>2687</v>
      </c>
      <c r="C660" t="s">
        <v>1193</v>
      </c>
      <c r="D660" s="23" t="s">
        <v>2700</v>
      </c>
      <c r="E660" s="23" t="s">
        <v>2701</v>
      </c>
    </row>
    <row r="661" spans="1:5">
      <c r="A661">
        <v>660</v>
      </c>
      <c r="B661" s="23" t="s">
        <v>14065</v>
      </c>
      <c r="C661" t="s">
        <v>894</v>
      </c>
      <c r="D661" s="23" t="s">
        <v>14656</v>
      </c>
      <c r="E661" s="23" t="s">
        <v>14657</v>
      </c>
    </row>
    <row r="662" spans="1:5">
      <c r="A662">
        <v>661</v>
      </c>
      <c r="B662" s="23" t="s">
        <v>117</v>
      </c>
      <c r="C662" t="s">
        <v>888</v>
      </c>
      <c r="D662" s="23" t="s">
        <v>614</v>
      </c>
      <c r="E662" s="23" t="s">
        <v>615</v>
      </c>
    </row>
    <row r="663" spans="1:5">
      <c r="A663">
        <v>662</v>
      </c>
      <c r="B663" s="23" t="s">
        <v>3367</v>
      </c>
      <c r="C663" t="s">
        <v>898</v>
      </c>
      <c r="D663" s="23" t="s">
        <v>3394</v>
      </c>
      <c r="E663" s="23" t="s">
        <v>3416</v>
      </c>
    </row>
    <row r="664" spans="1:5">
      <c r="A664">
        <v>663</v>
      </c>
      <c r="B664" s="23" t="s">
        <v>3363</v>
      </c>
      <c r="C664" t="s">
        <v>888</v>
      </c>
      <c r="D664" s="23" t="s">
        <v>3393</v>
      </c>
      <c r="E664" s="23" t="s">
        <v>3415</v>
      </c>
    </row>
    <row r="665" spans="1:5">
      <c r="A665">
        <v>664</v>
      </c>
      <c r="B665" s="23" t="s">
        <v>14066</v>
      </c>
      <c r="C665" t="s">
        <v>1193</v>
      </c>
      <c r="D665" s="23" t="s">
        <v>14658</v>
      </c>
      <c r="E665" s="23" t="s">
        <v>14659</v>
      </c>
    </row>
    <row r="666" spans="1:5">
      <c r="A666">
        <v>665</v>
      </c>
      <c r="B666" s="23" t="s">
        <v>14067</v>
      </c>
      <c r="C666" t="s">
        <v>1195</v>
      </c>
      <c r="D666" s="23" t="s">
        <v>14660</v>
      </c>
      <c r="E666" s="23" t="s">
        <v>14661</v>
      </c>
    </row>
    <row r="667" spans="1:5">
      <c r="A667">
        <v>666</v>
      </c>
      <c r="B667" s="23" t="s">
        <v>1598</v>
      </c>
      <c r="C667" t="s">
        <v>1190</v>
      </c>
      <c r="D667" s="23" t="s">
        <v>668</v>
      </c>
      <c r="E667" s="23" t="s">
        <v>669</v>
      </c>
    </row>
    <row r="668" spans="1:5">
      <c r="A668">
        <v>667</v>
      </c>
      <c r="B668" s="23" t="s">
        <v>12054</v>
      </c>
      <c r="C668" t="s">
        <v>895</v>
      </c>
      <c r="D668" s="23" t="s">
        <v>12161</v>
      </c>
      <c r="E668" s="23" t="s">
        <v>12162</v>
      </c>
    </row>
    <row r="669" spans="1:5">
      <c r="A669">
        <v>668</v>
      </c>
      <c r="B669" s="23" t="s">
        <v>14068</v>
      </c>
      <c r="C669" t="s">
        <v>1195</v>
      </c>
      <c r="D669" s="23" t="s">
        <v>14602</v>
      </c>
      <c r="E669" s="23" t="s">
        <v>14503</v>
      </c>
    </row>
    <row r="670" spans="1:5">
      <c r="A670">
        <v>669</v>
      </c>
      <c r="B670" s="23" t="s">
        <v>14069</v>
      </c>
      <c r="C670" t="s">
        <v>1183</v>
      </c>
      <c r="D670" s="23" t="e">
        <v>#N/A</v>
      </c>
      <c r="E670" s="23" t="e">
        <v>#N/A</v>
      </c>
    </row>
    <row r="671" spans="1:5">
      <c r="A671">
        <v>670</v>
      </c>
      <c r="B671" s="23" t="s">
        <v>14070</v>
      </c>
      <c r="C671" t="s">
        <v>1195</v>
      </c>
      <c r="D671" s="23" t="s">
        <v>14460</v>
      </c>
      <c r="E671" s="23" t="s">
        <v>14662</v>
      </c>
    </row>
    <row r="672" spans="1:5">
      <c r="A672">
        <v>671</v>
      </c>
      <c r="B672" s="23" t="s">
        <v>8414</v>
      </c>
      <c r="C672" t="s">
        <v>1190</v>
      </c>
      <c r="D672" s="23" t="s">
        <v>8526</v>
      </c>
      <c r="E672" s="23" t="s">
        <v>8527</v>
      </c>
    </row>
    <row r="673" spans="1:5">
      <c r="A673">
        <v>672</v>
      </c>
      <c r="B673" s="23" t="s">
        <v>8791</v>
      </c>
      <c r="C673" t="s">
        <v>901</v>
      </c>
      <c r="D673" s="23" t="s">
        <v>8952</v>
      </c>
      <c r="E673" s="23" t="s">
        <v>8953</v>
      </c>
    </row>
    <row r="674" spans="1:5">
      <c r="A674">
        <v>673</v>
      </c>
      <c r="B674" s="23" t="s">
        <v>8787</v>
      </c>
      <c r="C674" t="s">
        <v>1224</v>
      </c>
      <c r="D674" s="23" t="s">
        <v>8954</v>
      </c>
      <c r="E674" s="23" t="s">
        <v>8955</v>
      </c>
    </row>
    <row r="675" spans="1:5">
      <c r="A675">
        <v>674</v>
      </c>
      <c r="B675" s="23" t="s">
        <v>1748</v>
      </c>
      <c r="C675" t="s">
        <v>1190</v>
      </c>
      <c r="D675" s="23" t="s">
        <v>882</v>
      </c>
      <c r="E675" s="23" t="s">
        <v>883</v>
      </c>
    </row>
    <row r="676" spans="1:5">
      <c r="A676">
        <v>675</v>
      </c>
      <c r="B676" s="23" t="s">
        <v>940</v>
      </c>
      <c r="C676" t="s">
        <v>895</v>
      </c>
      <c r="D676" s="23" t="s">
        <v>971</v>
      </c>
      <c r="E676" s="23" t="s">
        <v>972</v>
      </c>
    </row>
    <row r="677" spans="1:5">
      <c r="A677">
        <v>676</v>
      </c>
      <c r="B677" s="23" t="s">
        <v>13214</v>
      </c>
      <c r="C677" t="s">
        <v>888</v>
      </c>
      <c r="D677" s="23" t="s">
        <v>13697</v>
      </c>
      <c r="E677" s="23" t="s">
        <v>13698</v>
      </c>
    </row>
    <row r="678" spans="1:5">
      <c r="A678">
        <v>677</v>
      </c>
      <c r="B678" s="23" t="s">
        <v>14071</v>
      </c>
      <c r="C678" t="s">
        <v>895</v>
      </c>
      <c r="D678" s="23" t="s">
        <v>14663</v>
      </c>
      <c r="E678" s="23" t="s">
        <v>14664</v>
      </c>
    </row>
    <row r="679" spans="1:5">
      <c r="A679">
        <v>678</v>
      </c>
      <c r="B679" s="23" t="s">
        <v>1603</v>
      </c>
      <c r="C679" t="s">
        <v>1183</v>
      </c>
      <c r="D679" s="23" t="s">
        <v>670</v>
      </c>
      <c r="E679" s="23" t="s">
        <v>671</v>
      </c>
    </row>
    <row r="680" spans="1:5">
      <c r="A680">
        <v>679</v>
      </c>
      <c r="B680" s="23" t="s">
        <v>14072</v>
      </c>
      <c r="C680" t="s">
        <v>903</v>
      </c>
      <c r="D680" s="23" t="s">
        <v>14578</v>
      </c>
      <c r="E680" s="23" t="s">
        <v>14665</v>
      </c>
    </row>
    <row r="681" spans="1:5">
      <c r="A681">
        <v>680</v>
      </c>
      <c r="B681" s="23" t="s">
        <v>1846</v>
      </c>
      <c r="C681" t="s">
        <v>898</v>
      </c>
      <c r="D681" s="23" t="s">
        <v>14643</v>
      </c>
      <c r="E681" s="23" t="s">
        <v>14666</v>
      </c>
    </row>
    <row r="682" spans="1:5">
      <c r="A682">
        <v>681</v>
      </c>
      <c r="B682" s="23" t="s">
        <v>14073</v>
      </c>
      <c r="C682" t="s">
        <v>1195</v>
      </c>
      <c r="D682" s="23" t="s">
        <v>14460</v>
      </c>
      <c r="E682" s="23" t="s">
        <v>14667</v>
      </c>
    </row>
    <row r="683" spans="1:5">
      <c r="A683">
        <v>682</v>
      </c>
      <c r="B683" s="23" t="s">
        <v>1609</v>
      </c>
      <c r="C683" t="s">
        <v>888</v>
      </c>
      <c r="D683" s="23" t="s">
        <v>674</v>
      </c>
      <c r="E683" s="23" t="s">
        <v>675</v>
      </c>
    </row>
    <row r="684" spans="1:5">
      <c r="A684">
        <v>683</v>
      </c>
      <c r="B684" s="23" t="s">
        <v>7163</v>
      </c>
      <c r="C684" t="s">
        <v>1183</v>
      </c>
      <c r="D684" s="23" t="s">
        <v>7252</v>
      </c>
      <c r="E684" s="23" t="s">
        <v>7253</v>
      </c>
    </row>
    <row r="685" spans="1:5">
      <c r="A685">
        <v>684</v>
      </c>
      <c r="B685" s="23" t="s">
        <v>1848</v>
      </c>
      <c r="C685" t="s">
        <v>903</v>
      </c>
      <c r="D685" s="23" t="s">
        <v>14668</v>
      </c>
      <c r="E685" s="23" t="s">
        <v>14669</v>
      </c>
    </row>
    <row r="686" spans="1:5">
      <c r="A686">
        <v>685</v>
      </c>
      <c r="B686" s="23" t="s">
        <v>14074</v>
      </c>
      <c r="C686" t="s">
        <v>895</v>
      </c>
      <c r="D686" s="23" t="s">
        <v>14467</v>
      </c>
      <c r="E686" s="23" t="s">
        <v>14606</v>
      </c>
    </row>
    <row r="687" spans="1:5">
      <c r="A687">
        <v>686</v>
      </c>
      <c r="B687" s="23" t="s">
        <v>1122</v>
      </c>
      <c r="C687" t="s">
        <v>898</v>
      </c>
      <c r="D687" s="23" t="s">
        <v>1135</v>
      </c>
      <c r="E687" s="23" t="s">
        <v>1136</v>
      </c>
    </row>
    <row r="688" spans="1:5">
      <c r="A688">
        <v>687</v>
      </c>
      <c r="B688" s="23" t="s">
        <v>14075</v>
      </c>
      <c r="C688" t="s">
        <v>162</v>
      </c>
      <c r="D688" s="23" t="s">
        <v>14537</v>
      </c>
      <c r="E688" s="23" t="s">
        <v>14601</v>
      </c>
    </row>
    <row r="689" spans="1:5">
      <c r="A689">
        <v>688</v>
      </c>
      <c r="B689" s="23" t="s">
        <v>14076</v>
      </c>
      <c r="C689" t="s">
        <v>1193</v>
      </c>
      <c r="D689" s="23" t="s">
        <v>14545</v>
      </c>
      <c r="E689" s="23" t="s">
        <v>14544</v>
      </c>
    </row>
    <row r="690" spans="1:5">
      <c r="A690">
        <v>689</v>
      </c>
      <c r="B690" s="23" t="s">
        <v>1614</v>
      </c>
      <c r="C690" t="s">
        <v>903</v>
      </c>
      <c r="D690" s="23" t="s">
        <v>808</v>
      </c>
      <c r="E690" s="23" t="s">
        <v>809</v>
      </c>
    </row>
    <row r="691" spans="1:5">
      <c r="A691">
        <v>690</v>
      </c>
      <c r="B691" s="23" t="s">
        <v>3360</v>
      </c>
      <c r="C691" t="s">
        <v>1194</v>
      </c>
      <c r="D691" s="23" t="s">
        <v>3392</v>
      </c>
      <c r="E691" s="23" t="s">
        <v>3414</v>
      </c>
    </row>
    <row r="692" spans="1:5">
      <c r="A692">
        <v>691</v>
      </c>
      <c r="B692" s="23" t="s">
        <v>14077</v>
      </c>
      <c r="C692" t="s">
        <v>888</v>
      </c>
      <c r="D692" s="23" t="s">
        <v>14595</v>
      </c>
      <c r="E692" s="23" t="s">
        <v>14670</v>
      </c>
    </row>
    <row r="693" spans="1:5">
      <c r="A693">
        <v>692</v>
      </c>
      <c r="B693" s="23" t="s">
        <v>8785</v>
      </c>
      <c r="C693" t="s">
        <v>888</v>
      </c>
      <c r="D693" s="23" t="s">
        <v>8956</v>
      </c>
      <c r="E693" s="23" t="s">
        <v>8957</v>
      </c>
    </row>
    <row r="694" spans="1:5">
      <c r="A694">
        <v>693</v>
      </c>
      <c r="B694" s="23" t="s">
        <v>14078</v>
      </c>
      <c r="C694" t="s">
        <v>895</v>
      </c>
      <c r="D694" s="23" t="s">
        <v>14378</v>
      </c>
      <c r="E694" s="23" t="s">
        <v>14655</v>
      </c>
    </row>
    <row r="695" spans="1:5">
      <c r="A695">
        <v>694</v>
      </c>
      <c r="B695" s="23" t="s">
        <v>1751</v>
      </c>
      <c r="C695" t="s">
        <v>1190</v>
      </c>
      <c r="D695" s="23" t="s">
        <v>884</v>
      </c>
      <c r="E695" s="23" t="s">
        <v>885</v>
      </c>
    </row>
    <row r="696" spans="1:5">
      <c r="A696">
        <v>695</v>
      </c>
      <c r="B696" s="23" t="s">
        <v>14079</v>
      </c>
      <c r="C696" t="s">
        <v>1183</v>
      </c>
      <c r="D696" s="23" t="s">
        <v>14671</v>
      </c>
      <c r="E696" s="23" t="s">
        <v>14672</v>
      </c>
    </row>
    <row r="697" spans="1:5">
      <c r="A697">
        <v>696</v>
      </c>
      <c r="B697" s="23" t="s">
        <v>8782</v>
      </c>
      <c r="C697" t="s">
        <v>1195</v>
      </c>
      <c r="D697" s="23" t="s">
        <v>8958</v>
      </c>
      <c r="E697" s="23" t="s">
        <v>8959</v>
      </c>
    </row>
    <row r="698" spans="1:5">
      <c r="A698">
        <v>697</v>
      </c>
      <c r="B698" s="23" t="s">
        <v>12589</v>
      </c>
      <c r="C698" t="s">
        <v>888</v>
      </c>
      <c r="D698" s="23" t="s">
        <v>12865</v>
      </c>
      <c r="E698" s="23" t="s">
        <v>12866</v>
      </c>
    </row>
    <row r="699" spans="1:5">
      <c r="A699">
        <v>698</v>
      </c>
      <c r="B699" s="23" t="s">
        <v>14080</v>
      </c>
      <c r="C699" t="s">
        <v>1195</v>
      </c>
      <c r="D699" s="23">
        <v>0</v>
      </c>
      <c r="E699" s="23">
        <v>0</v>
      </c>
    </row>
    <row r="700" spans="1:5">
      <c r="A700">
        <v>699</v>
      </c>
      <c r="B700" s="23" t="s">
        <v>14081</v>
      </c>
      <c r="C700" t="s">
        <v>1194</v>
      </c>
      <c r="D700" s="23" t="s">
        <v>14445</v>
      </c>
      <c r="E700" s="23" t="s">
        <v>14381</v>
      </c>
    </row>
    <row r="701" spans="1:5">
      <c r="A701">
        <v>700</v>
      </c>
      <c r="B701" s="23" t="s">
        <v>14082</v>
      </c>
      <c r="C701" t="s">
        <v>903</v>
      </c>
      <c r="D701" s="23" t="s">
        <v>14673</v>
      </c>
      <c r="E701" s="23" t="s">
        <v>14603</v>
      </c>
    </row>
    <row r="702" spans="1:5">
      <c r="A702">
        <v>701</v>
      </c>
      <c r="B702" s="23" t="s">
        <v>8779</v>
      </c>
      <c r="C702" t="s">
        <v>894</v>
      </c>
      <c r="D702" s="23" t="s">
        <v>8960</v>
      </c>
      <c r="E702" s="23" t="s">
        <v>8961</v>
      </c>
    </row>
    <row r="703" spans="1:5">
      <c r="A703">
        <v>702</v>
      </c>
      <c r="B703" s="23" t="s">
        <v>8775</v>
      </c>
      <c r="C703" t="s">
        <v>895</v>
      </c>
      <c r="D703" s="23" t="s">
        <v>8962</v>
      </c>
      <c r="E703" s="23" t="s">
        <v>8963</v>
      </c>
    </row>
    <row r="704" spans="1:5">
      <c r="A704">
        <v>703</v>
      </c>
      <c r="B704" s="23" t="s">
        <v>3356</v>
      </c>
      <c r="C704" t="s">
        <v>895</v>
      </c>
      <c r="D704" s="23" t="s">
        <v>3391</v>
      </c>
      <c r="E704" s="23" t="s">
        <v>3413</v>
      </c>
    </row>
    <row r="705" spans="1:5">
      <c r="A705">
        <v>704</v>
      </c>
      <c r="B705" s="23" t="s">
        <v>14083</v>
      </c>
      <c r="C705" t="s">
        <v>1195</v>
      </c>
      <c r="D705" s="23" t="s">
        <v>14674</v>
      </c>
      <c r="E705" s="23" t="s">
        <v>14427</v>
      </c>
    </row>
    <row r="706" spans="1:5">
      <c r="A706">
        <v>705</v>
      </c>
      <c r="B706" s="23" t="s">
        <v>14084</v>
      </c>
      <c r="C706" t="s">
        <v>1195</v>
      </c>
      <c r="D706" s="23" t="s">
        <v>14675</v>
      </c>
      <c r="E706" s="23" t="s">
        <v>14662</v>
      </c>
    </row>
    <row r="707" spans="1:5">
      <c r="A707">
        <v>706</v>
      </c>
      <c r="B707" s="23" t="s">
        <v>1607</v>
      </c>
      <c r="C707" t="s">
        <v>901</v>
      </c>
      <c r="D707" s="23" t="s">
        <v>672</v>
      </c>
      <c r="E707" s="23" t="s">
        <v>673</v>
      </c>
    </row>
    <row r="708" spans="1:5">
      <c r="A708">
        <v>707</v>
      </c>
      <c r="B708" s="23" t="s">
        <v>7119</v>
      </c>
      <c r="C708" t="s">
        <v>903</v>
      </c>
      <c r="D708" s="23" t="s">
        <v>7254</v>
      </c>
      <c r="E708" s="23" t="s">
        <v>7255</v>
      </c>
    </row>
    <row r="709" spans="1:5">
      <c r="A709">
        <v>708</v>
      </c>
      <c r="B709" s="23" t="s">
        <v>1624</v>
      </c>
      <c r="C709" t="s">
        <v>888</v>
      </c>
      <c r="D709" s="23" t="s">
        <v>760</v>
      </c>
      <c r="E709" s="23" t="s">
        <v>761</v>
      </c>
    </row>
    <row r="710" spans="1:5">
      <c r="A710">
        <v>709</v>
      </c>
      <c r="B710" s="23" t="s">
        <v>3307</v>
      </c>
      <c r="C710" t="s">
        <v>162</v>
      </c>
      <c r="D710" s="23" t="s">
        <v>3374</v>
      </c>
      <c r="E710" s="23" t="s">
        <v>3396</v>
      </c>
    </row>
    <row r="711" spans="1:5">
      <c r="A711">
        <v>710</v>
      </c>
      <c r="B711" s="23" t="s">
        <v>14085</v>
      </c>
      <c r="C711" t="s">
        <v>1190</v>
      </c>
      <c r="D711" s="23" t="s">
        <v>14676</v>
      </c>
      <c r="E711" s="23" t="s">
        <v>14677</v>
      </c>
    </row>
    <row r="712" spans="1:5">
      <c r="A712">
        <v>711</v>
      </c>
      <c r="B712" s="23" t="s">
        <v>14086</v>
      </c>
      <c r="C712" t="s">
        <v>901</v>
      </c>
      <c r="D712" s="23" t="s">
        <v>14656</v>
      </c>
      <c r="E712" s="23" t="s">
        <v>14678</v>
      </c>
    </row>
    <row r="713" spans="1:5">
      <c r="A713">
        <v>712</v>
      </c>
      <c r="B713" s="23" t="s">
        <v>1852</v>
      </c>
      <c r="C713" t="s">
        <v>1190</v>
      </c>
      <c r="D713" s="23" t="s">
        <v>14679</v>
      </c>
      <c r="E713" s="23" t="s">
        <v>14680</v>
      </c>
    </row>
    <row r="714" spans="1:5">
      <c r="A714">
        <v>713</v>
      </c>
      <c r="B714" s="23" t="s">
        <v>14087</v>
      </c>
      <c r="C714" t="s">
        <v>1194</v>
      </c>
      <c r="D714" s="23" t="s">
        <v>14586</v>
      </c>
      <c r="E714" s="23" t="s">
        <v>14423</v>
      </c>
    </row>
    <row r="715" spans="1:5">
      <c r="A715">
        <v>714</v>
      </c>
      <c r="B715" s="23" t="s">
        <v>14088</v>
      </c>
      <c r="C715" t="s">
        <v>1190</v>
      </c>
      <c r="D715" s="23" t="s">
        <v>14681</v>
      </c>
      <c r="E715" s="23" t="s">
        <v>14563</v>
      </c>
    </row>
    <row r="716" spans="1:5">
      <c r="A716">
        <v>715</v>
      </c>
      <c r="B716" s="23" t="s">
        <v>14089</v>
      </c>
      <c r="C716" t="s">
        <v>1194</v>
      </c>
      <c r="D716" s="23" t="s">
        <v>14682</v>
      </c>
      <c r="E716" s="23" t="s">
        <v>14683</v>
      </c>
    </row>
    <row r="717" spans="1:5">
      <c r="A717">
        <v>716</v>
      </c>
      <c r="B717" s="23" t="s">
        <v>14090</v>
      </c>
      <c r="C717" t="s">
        <v>1194</v>
      </c>
      <c r="D717" s="23">
        <v>0</v>
      </c>
      <c r="E717" s="23">
        <v>0</v>
      </c>
    </row>
    <row r="718" spans="1:5">
      <c r="A718">
        <v>717</v>
      </c>
      <c r="B718" s="23" t="s">
        <v>1728</v>
      </c>
      <c r="C718" t="s">
        <v>1183</v>
      </c>
      <c r="D718" s="23" t="s">
        <v>870</v>
      </c>
      <c r="E718" s="23" t="s">
        <v>871</v>
      </c>
    </row>
    <row r="719" spans="1:5">
      <c r="A719">
        <v>718</v>
      </c>
      <c r="B719" s="23" t="s">
        <v>1637</v>
      </c>
      <c r="C719" t="s">
        <v>898</v>
      </c>
      <c r="D719" s="23" t="s">
        <v>788</v>
      </c>
      <c r="E719" s="23" t="s">
        <v>789</v>
      </c>
    </row>
    <row r="720" spans="1:5">
      <c r="A720">
        <v>719</v>
      </c>
      <c r="B720" s="23" t="s">
        <v>14091</v>
      </c>
      <c r="C720" t="s">
        <v>1195</v>
      </c>
      <c r="D720" s="23" t="s">
        <v>14584</v>
      </c>
      <c r="E720" s="23" t="s">
        <v>14684</v>
      </c>
    </row>
    <row r="721" spans="1:5">
      <c r="A721">
        <v>720</v>
      </c>
      <c r="B721" s="23" t="s">
        <v>14092</v>
      </c>
      <c r="C721" t="s">
        <v>1195</v>
      </c>
      <c r="D721" s="23" t="s">
        <v>14685</v>
      </c>
      <c r="E721" s="23" t="s">
        <v>14686</v>
      </c>
    </row>
    <row r="722" spans="1:5">
      <c r="A722">
        <v>721</v>
      </c>
      <c r="B722" s="23" t="s">
        <v>14093</v>
      </c>
      <c r="C722" t="s">
        <v>1194</v>
      </c>
      <c r="D722" s="23" t="s">
        <v>14545</v>
      </c>
      <c r="E722" s="23" t="s">
        <v>14687</v>
      </c>
    </row>
    <row r="723" spans="1:5">
      <c r="A723">
        <v>722</v>
      </c>
      <c r="B723" s="23" t="s">
        <v>7736</v>
      </c>
      <c r="C723" t="s">
        <v>1194</v>
      </c>
      <c r="D723" s="23" t="s">
        <v>8236</v>
      </c>
      <c r="E723" s="23" t="s">
        <v>8237</v>
      </c>
    </row>
    <row r="724" spans="1:5">
      <c r="A724">
        <v>723</v>
      </c>
      <c r="B724" s="23" t="s">
        <v>1124</v>
      </c>
      <c r="C724" t="s">
        <v>1195</v>
      </c>
      <c r="D724" s="23" t="s">
        <v>1137</v>
      </c>
      <c r="E724" s="23" t="s">
        <v>1138</v>
      </c>
    </row>
    <row r="725" spans="1:5">
      <c r="A725">
        <v>724</v>
      </c>
      <c r="B725" s="23" t="s">
        <v>14094</v>
      </c>
      <c r="C725" t="s">
        <v>895</v>
      </c>
      <c r="D725" s="23" t="s">
        <v>14472</v>
      </c>
      <c r="E725" s="23" t="s">
        <v>14375</v>
      </c>
    </row>
    <row r="726" spans="1:5">
      <c r="A726">
        <v>725</v>
      </c>
      <c r="B726" s="23" t="s">
        <v>1855</v>
      </c>
      <c r="C726" t="s">
        <v>888</v>
      </c>
      <c r="D726" s="23" t="s">
        <v>14399</v>
      </c>
      <c r="E726" s="23" t="s">
        <v>14688</v>
      </c>
    </row>
    <row r="727" spans="1:5">
      <c r="A727">
        <v>726</v>
      </c>
      <c r="B727" s="23" t="s">
        <v>1618</v>
      </c>
      <c r="C727" t="s">
        <v>1190</v>
      </c>
      <c r="D727" s="23" t="s">
        <v>790</v>
      </c>
      <c r="E727" s="23" t="s">
        <v>791</v>
      </c>
    </row>
    <row r="728" spans="1:5">
      <c r="A728">
        <v>727</v>
      </c>
      <c r="B728" s="23" t="s">
        <v>3311</v>
      </c>
      <c r="C728" t="s">
        <v>1195</v>
      </c>
      <c r="D728" s="23" t="s">
        <v>3375</v>
      </c>
      <c r="E728" s="23" t="s">
        <v>3397</v>
      </c>
    </row>
    <row r="729" spans="1:5">
      <c r="A729">
        <v>728</v>
      </c>
      <c r="B729" s="23" t="s">
        <v>3314</v>
      </c>
      <c r="C729" t="s">
        <v>903</v>
      </c>
      <c r="D729" s="23" t="s">
        <v>3376</v>
      </c>
      <c r="E729" s="23" t="s">
        <v>3398</v>
      </c>
    </row>
    <row r="730" spans="1:5">
      <c r="A730">
        <v>729</v>
      </c>
      <c r="B730" s="23" t="s">
        <v>3318</v>
      </c>
      <c r="C730" t="s">
        <v>1190</v>
      </c>
      <c r="D730" s="23" t="s">
        <v>3377</v>
      </c>
      <c r="E730" s="23" t="s">
        <v>3399</v>
      </c>
    </row>
    <row r="731" spans="1:5">
      <c r="A731">
        <v>730</v>
      </c>
      <c r="B731" s="23" t="s">
        <v>1641</v>
      </c>
      <c r="C731" t="s">
        <v>1193</v>
      </c>
      <c r="D731" s="23" t="s">
        <v>792</v>
      </c>
      <c r="E731" s="23" t="s">
        <v>793</v>
      </c>
    </row>
    <row r="732" spans="1:5">
      <c r="A732">
        <v>731</v>
      </c>
      <c r="B732" s="23" t="s">
        <v>14095</v>
      </c>
      <c r="C732" t="s">
        <v>888</v>
      </c>
      <c r="D732" s="23" t="s">
        <v>14689</v>
      </c>
      <c r="E732" s="23" t="s">
        <v>14690</v>
      </c>
    </row>
    <row r="733" spans="1:5">
      <c r="A733">
        <v>732</v>
      </c>
      <c r="B733" s="23" t="s">
        <v>1126</v>
      </c>
      <c r="C733" t="s">
        <v>1195</v>
      </c>
      <c r="D733" s="23" t="s">
        <v>1139</v>
      </c>
      <c r="E733" s="23" t="s">
        <v>1140</v>
      </c>
    </row>
    <row r="734" spans="1:5">
      <c r="A734">
        <v>733</v>
      </c>
      <c r="B734" s="23" t="s">
        <v>14096</v>
      </c>
      <c r="C734" t="s">
        <v>898</v>
      </c>
      <c r="D734" s="23" t="s">
        <v>14691</v>
      </c>
      <c r="E734" s="23" t="s">
        <v>14531</v>
      </c>
    </row>
    <row r="735" spans="1:5">
      <c r="A735">
        <v>734</v>
      </c>
      <c r="B735" s="23" t="s">
        <v>1735</v>
      </c>
      <c r="C735" t="s">
        <v>1190</v>
      </c>
      <c r="D735" s="23" t="s">
        <v>872</v>
      </c>
      <c r="E735" s="23" t="s">
        <v>873</v>
      </c>
    </row>
    <row r="736" spans="1:5">
      <c r="A736">
        <v>735</v>
      </c>
      <c r="B736" s="23" t="s">
        <v>1128</v>
      </c>
      <c r="C736" t="s">
        <v>898</v>
      </c>
      <c r="D736" s="23" t="s">
        <v>1141</v>
      </c>
      <c r="E736" s="23" t="s">
        <v>1142</v>
      </c>
    </row>
    <row r="737" spans="1:5">
      <c r="A737">
        <v>736</v>
      </c>
      <c r="B737" s="23" t="s">
        <v>8760</v>
      </c>
      <c r="C737" t="s">
        <v>1190</v>
      </c>
      <c r="D737" s="23" t="s">
        <v>8964</v>
      </c>
      <c r="E737" s="23" t="s">
        <v>8965</v>
      </c>
    </row>
    <row r="738" spans="1:5">
      <c r="A738">
        <v>737</v>
      </c>
      <c r="B738" s="23" t="s">
        <v>14097</v>
      </c>
      <c r="C738" t="s">
        <v>1195</v>
      </c>
      <c r="D738" s="23" t="s">
        <v>14424</v>
      </c>
      <c r="E738" s="23" t="s">
        <v>14360</v>
      </c>
    </row>
    <row r="739" spans="1:5">
      <c r="A739">
        <v>738</v>
      </c>
      <c r="B739" s="23" t="s">
        <v>3320</v>
      </c>
      <c r="C739" t="s">
        <v>898</v>
      </c>
      <c r="D739" s="23" t="s">
        <v>3378</v>
      </c>
      <c r="E739" s="23" t="s">
        <v>3400</v>
      </c>
    </row>
    <row r="740" spans="1:5">
      <c r="A740">
        <v>739</v>
      </c>
      <c r="B740" s="23" t="s">
        <v>1621</v>
      </c>
      <c r="C740" t="s">
        <v>1194</v>
      </c>
      <c r="D740" s="23" t="s">
        <v>794</v>
      </c>
      <c r="E740" s="23" t="s">
        <v>795</v>
      </c>
    </row>
    <row r="741" spans="1:5">
      <c r="A741">
        <v>740</v>
      </c>
      <c r="B741" s="23" t="s">
        <v>8757</v>
      </c>
      <c r="C741" t="s">
        <v>1190</v>
      </c>
      <c r="D741" s="23" t="s">
        <v>8966</v>
      </c>
      <c r="E741" s="23" t="s">
        <v>8967</v>
      </c>
    </row>
    <row r="742" spans="1:5">
      <c r="A742">
        <v>741</v>
      </c>
      <c r="B742" s="23" t="s">
        <v>7083</v>
      </c>
      <c r="C742" t="s">
        <v>1190</v>
      </c>
      <c r="D742" s="23" t="s">
        <v>7256</v>
      </c>
      <c r="E742" s="23" t="s">
        <v>7257</v>
      </c>
    </row>
    <row r="743" spans="1:5">
      <c r="A743">
        <v>742</v>
      </c>
      <c r="B743" s="23" t="s">
        <v>2360</v>
      </c>
      <c r="C743" t="s">
        <v>895</v>
      </c>
      <c r="D743" s="23" t="s">
        <v>2379</v>
      </c>
      <c r="E743" s="23" t="s">
        <v>2380</v>
      </c>
    </row>
    <row r="744" spans="1:5">
      <c r="A744">
        <v>743</v>
      </c>
      <c r="B744" s="23" t="s">
        <v>8874</v>
      </c>
      <c r="C744" t="s">
        <v>1195</v>
      </c>
      <c r="D744" s="23" t="s">
        <v>8968</v>
      </c>
      <c r="E744" s="23" t="s">
        <v>8969</v>
      </c>
    </row>
    <row r="745" spans="1:5">
      <c r="A745">
        <v>744</v>
      </c>
      <c r="B745" s="23" t="s">
        <v>14098</v>
      </c>
      <c r="C745" t="s">
        <v>1195</v>
      </c>
      <c r="D745" s="23" t="s">
        <v>14692</v>
      </c>
      <c r="E745" s="23" t="s">
        <v>14667</v>
      </c>
    </row>
    <row r="746" spans="1:5">
      <c r="A746">
        <v>745</v>
      </c>
      <c r="B746" s="23" t="s">
        <v>4798</v>
      </c>
      <c r="C746" t="s">
        <v>903</v>
      </c>
      <c r="D746" s="23" t="s">
        <v>13699</v>
      </c>
      <c r="E746" s="23" t="s">
        <v>13700</v>
      </c>
    </row>
    <row r="747" spans="1:5">
      <c r="A747">
        <v>746</v>
      </c>
      <c r="B747" s="23" t="s">
        <v>14099</v>
      </c>
      <c r="C747" t="s">
        <v>1190</v>
      </c>
      <c r="D747" s="23" t="s">
        <v>14668</v>
      </c>
      <c r="E747" s="23" t="s">
        <v>14693</v>
      </c>
    </row>
    <row r="748" spans="1:5">
      <c r="A748">
        <v>747</v>
      </c>
      <c r="B748" s="23" t="s">
        <v>3322</v>
      </c>
      <c r="C748" t="s">
        <v>888</v>
      </c>
      <c r="D748" s="23" t="s">
        <v>3379</v>
      </c>
      <c r="E748" s="23" t="s">
        <v>3401</v>
      </c>
    </row>
    <row r="749" spans="1:5">
      <c r="A749">
        <v>748</v>
      </c>
      <c r="B749" s="23" t="s">
        <v>8884</v>
      </c>
      <c r="C749" t="s">
        <v>1190</v>
      </c>
      <c r="D749" s="23" t="s">
        <v>8970</v>
      </c>
      <c r="E749" s="23" t="s">
        <v>8971</v>
      </c>
    </row>
    <row r="750" spans="1:5">
      <c r="A750">
        <v>749</v>
      </c>
      <c r="B750" s="23" t="s">
        <v>8879</v>
      </c>
      <c r="C750" t="s">
        <v>1183</v>
      </c>
      <c r="D750" s="23" t="s">
        <v>8972</v>
      </c>
      <c r="E750" s="23" t="s">
        <v>8973</v>
      </c>
    </row>
    <row r="751" spans="1:5">
      <c r="A751">
        <v>750</v>
      </c>
      <c r="B751" s="23" t="s">
        <v>1644</v>
      </c>
      <c r="C751" t="s">
        <v>1190</v>
      </c>
      <c r="D751" s="23" t="s">
        <v>796</v>
      </c>
      <c r="E751" s="23" t="s">
        <v>797</v>
      </c>
    </row>
    <row r="752" spans="1:5">
      <c r="A752">
        <v>751</v>
      </c>
      <c r="B752" s="23" t="s">
        <v>1754</v>
      </c>
      <c r="C752" t="s">
        <v>1190</v>
      </c>
      <c r="D752" s="23" t="e">
        <v>#N/A</v>
      </c>
      <c r="E752" s="23" t="e">
        <v>#N/A</v>
      </c>
    </row>
    <row r="753" spans="1:5">
      <c r="A753">
        <v>752</v>
      </c>
      <c r="B753" s="23" t="s">
        <v>1627</v>
      </c>
      <c r="C753" t="s">
        <v>1183</v>
      </c>
      <c r="D753" s="23" t="s">
        <v>798</v>
      </c>
      <c r="E753" s="23" t="s">
        <v>799</v>
      </c>
    </row>
    <row r="754" spans="1:5">
      <c r="A754">
        <v>753</v>
      </c>
      <c r="B754" s="23" t="s">
        <v>1116</v>
      </c>
      <c r="C754" t="s">
        <v>1195</v>
      </c>
      <c r="D754" s="23" t="s">
        <v>1107</v>
      </c>
      <c r="E754" s="23" t="s">
        <v>1108</v>
      </c>
    </row>
    <row r="755" spans="1:5">
      <c r="A755">
        <v>754</v>
      </c>
      <c r="B755" s="23" t="s">
        <v>3325</v>
      </c>
      <c r="C755" t="s">
        <v>888</v>
      </c>
      <c r="D755" s="23" t="s">
        <v>3380</v>
      </c>
      <c r="E755" s="23" t="s">
        <v>3402</v>
      </c>
    </row>
    <row r="756" spans="1:5">
      <c r="A756">
        <v>755</v>
      </c>
      <c r="B756" s="23" t="s">
        <v>14100</v>
      </c>
      <c r="C756" t="s">
        <v>898</v>
      </c>
      <c r="D756" s="23" t="e">
        <v>#N/A</v>
      </c>
      <c r="E756" s="23" t="e">
        <v>#N/A</v>
      </c>
    </row>
    <row r="757" spans="1:5">
      <c r="A757">
        <v>756</v>
      </c>
      <c r="B757" s="23" t="s">
        <v>14101</v>
      </c>
      <c r="C757" t="s">
        <v>1190</v>
      </c>
      <c r="D757" s="23" t="s">
        <v>14694</v>
      </c>
      <c r="E757" s="23" t="s">
        <v>14695</v>
      </c>
    </row>
    <row r="758" spans="1:5">
      <c r="A758">
        <v>757</v>
      </c>
      <c r="B758" s="23" t="s">
        <v>1649</v>
      </c>
      <c r="C758" t="s">
        <v>895</v>
      </c>
      <c r="D758" s="23" t="s">
        <v>800</v>
      </c>
      <c r="E758" s="23" t="s">
        <v>801</v>
      </c>
    </row>
    <row r="759" spans="1:5">
      <c r="A759">
        <v>758</v>
      </c>
      <c r="B759" s="23" t="s">
        <v>14102</v>
      </c>
      <c r="C759" t="s">
        <v>895</v>
      </c>
      <c r="D759" s="23" t="s">
        <v>14696</v>
      </c>
      <c r="E759" s="23" t="s">
        <v>14637</v>
      </c>
    </row>
    <row r="760" spans="1:5">
      <c r="A760">
        <v>759</v>
      </c>
      <c r="B760" s="23" t="s">
        <v>8889</v>
      </c>
      <c r="C760" t="s">
        <v>1190</v>
      </c>
      <c r="D760" s="23" t="s">
        <v>8974</v>
      </c>
      <c r="E760" s="23" t="s">
        <v>8975</v>
      </c>
    </row>
    <row r="761" spans="1:5">
      <c r="A761">
        <v>760</v>
      </c>
      <c r="B761" s="23" t="s">
        <v>8894</v>
      </c>
      <c r="C761" t="s">
        <v>162</v>
      </c>
      <c r="D761" s="23" t="s">
        <v>8976</v>
      </c>
      <c r="E761" s="23" t="s">
        <v>8977</v>
      </c>
    </row>
    <row r="762" spans="1:5">
      <c r="A762">
        <v>761</v>
      </c>
      <c r="B762" s="23" t="s">
        <v>1630</v>
      </c>
      <c r="C762" t="s">
        <v>1183</v>
      </c>
      <c r="D762" s="23" t="s">
        <v>802</v>
      </c>
      <c r="E762" s="23" t="s">
        <v>803</v>
      </c>
    </row>
    <row r="763" spans="1:5">
      <c r="A763">
        <v>762</v>
      </c>
      <c r="B763" s="23" t="s">
        <v>7048</v>
      </c>
      <c r="C763" t="s">
        <v>888</v>
      </c>
      <c r="D763" s="23" t="s">
        <v>7258</v>
      </c>
      <c r="E763" s="23" t="s">
        <v>7259</v>
      </c>
    </row>
    <row r="764" spans="1:5">
      <c r="A764">
        <v>763</v>
      </c>
      <c r="B764" s="23" t="s">
        <v>1861</v>
      </c>
      <c r="C764" t="s">
        <v>1183</v>
      </c>
      <c r="D764" s="23" t="s">
        <v>14697</v>
      </c>
      <c r="E764" s="23" t="s">
        <v>14698</v>
      </c>
    </row>
    <row r="765" spans="1:5">
      <c r="A765">
        <v>764</v>
      </c>
      <c r="B765" s="23" t="s">
        <v>1187</v>
      </c>
      <c r="C765" t="s">
        <v>898</v>
      </c>
      <c r="D765" s="23" t="s">
        <v>1188</v>
      </c>
      <c r="E765" s="23" t="s">
        <v>1189</v>
      </c>
    </row>
    <row r="766" spans="1:5">
      <c r="A766">
        <v>765</v>
      </c>
      <c r="B766" s="23" t="s">
        <v>8899</v>
      </c>
      <c r="C766" t="s">
        <v>1190</v>
      </c>
      <c r="D766" s="23" t="s">
        <v>8978</v>
      </c>
      <c r="E766" s="23" t="s">
        <v>8979</v>
      </c>
    </row>
    <row r="767" spans="1:5">
      <c r="A767">
        <v>766</v>
      </c>
      <c r="B767" s="23" t="s">
        <v>8904</v>
      </c>
      <c r="C767" t="s">
        <v>888</v>
      </c>
      <c r="D767" s="23" t="s">
        <v>8980</v>
      </c>
      <c r="E767" s="23" t="s">
        <v>8981</v>
      </c>
    </row>
    <row r="768" spans="1:5">
      <c r="A768">
        <v>767</v>
      </c>
      <c r="B768" s="23" t="s">
        <v>14103</v>
      </c>
      <c r="C768" t="s">
        <v>903</v>
      </c>
      <c r="D768" s="23" t="s">
        <v>14699</v>
      </c>
      <c r="E768" s="23" t="s">
        <v>14415</v>
      </c>
    </row>
    <row r="769" spans="1:5">
      <c r="A769">
        <v>768</v>
      </c>
      <c r="B769" s="23" t="s">
        <v>4082</v>
      </c>
      <c r="C769" t="s">
        <v>901</v>
      </c>
      <c r="D769" s="23" t="s">
        <v>4108</v>
      </c>
      <c r="E769" s="23" t="s">
        <v>4109</v>
      </c>
    </row>
    <row r="770" spans="1:5">
      <c r="A770">
        <v>769</v>
      </c>
      <c r="B770" s="23" t="s">
        <v>14104</v>
      </c>
      <c r="C770" t="s">
        <v>1193</v>
      </c>
      <c r="D770" s="23" t="s">
        <v>14700</v>
      </c>
      <c r="E770" s="23" t="s">
        <v>14701</v>
      </c>
    </row>
    <row r="771" spans="1:5">
      <c r="A771">
        <v>770</v>
      </c>
      <c r="B771" s="23" t="s">
        <v>1653</v>
      </c>
      <c r="C771" t="s">
        <v>1190</v>
      </c>
      <c r="D771" s="23" t="s">
        <v>804</v>
      </c>
      <c r="E771" s="23" t="s">
        <v>805</v>
      </c>
    </row>
    <row r="772" spans="1:5">
      <c r="A772">
        <v>771</v>
      </c>
      <c r="B772" s="23" t="s">
        <v>1863</v>
      </c>
      <c r="C772" t="s">
        <v>1194</v>
      </c>
      <c r="D772" s="23">
        <v>0</v>
      </c>
      <c r="E772" s="23">
        <v>0</v>
      </c>
    </row>
    <row r="773" spans="1:5">
      <c r="A773">
        <v>772</v>
      </c>
      <c r="B773" s="23" t="s">
        <v>8909</v>
      </c>
      <c r="C773" t="s">
        <v>1190</v>
      </c>
      <c r="D773" s="23" t="s">
        <v>8982</v>
      </c>
      <c r="E773" s="23" t="s">
        <v>8983</v>
      </c>
    </row>
    <row r="774" spans="1:5">
      <c r="A774">
        <v>773</v>
      </c>
      <c r="B774" s="23" t="s">
        <v>12563</v>
      </c>
      <c r="C774" t="s">
        <v>162</v>
      </c>
      <c r="D774" s="23" t="s">
        <v>12869</v>
      </c>
      <c r="E774" s="23" t="s">
        <v>12870</v>
      </c>
    </row>
    <row r="775" spans="1:5">
      <c r="A775">
        <v>774</v>
      </c>
      <c r="B775" s="23" t="s">
        <v>168</v>
      </c>
      <c r="C775" t="s">
        <v>888</v>
      </c>
      <c r="D775" s="23" t="s">
        <v>2501</v>
      </c>
      <c r="E775" s="23" t="s">
        <v>2502</v>
      </c>
    </row>
    <row r="776" spans="1:5">
      <c r="A776">
        <v>775</v>
      </c>
      <c r="B776" s="23" t="s">
        <v>13184</v>
      </c>
      <c r="C776" t="s">
        <v>1193</v>
      </c>
      <c r="D776" s="23" t="s">
        <v>13701</v>
      </c>
      <c r="E776" s="23" t="s">
        <v>13702</v>
      </c>
    </row>
    <row r="777" spans="1:5">
      <c r="A777">
        <v>776</v>
      </c>
      <c r="B777" s="23" t="s">
        <v>14105</v>
      </c>
      <c r="C777" t="s">
        <v>895</v>
      </c>
      <c r="D777" s="23" t="s">
        <v>14490</v>
      </c>
      <c r="E777" s="23" t="s">
        <v>14702</v>
      </c>
    </row>
    <row r="778" spans="1:5">
      <c r="A778">
        <v>777</v>
      </c>
      <c r="B778" s="23" t="s">
        <v>3326</v>
      </c>
      <c r="C778" t="s">
        <v>1190</v>
      </c>
      <c r="D778" s="23" t="s">
        <v>3381</v>
      </c>
      <c r="E778" s="23" t="s">
        <v>3403</v>
      </c>
    </row>
    <row r="779" spans="1:5">
      <c r="A779">
        <v>778</v>
      </c>
      <c r="B779" s="23" t="s">
        <v>14106</v>
      </c>
      <c r="C779" t="s">
        <v>895</v>
      </c>
      <c r="D779" s="23" t="s">
        <v>14663</v>
      </c>
      <c r="E779" s="23" t="s">
        <v>14601</v>
      </c>
    </row>
    <row r="780" spans="1:5">
      <c r="A780">
        <v>779</v>
      </c>
      <c r="B780" s="23" t="s">
        <v>14107</v>
      </c>
      <c r="C780" t="s">
        <v>898</v>
      </c>
      <c r="D780" s="23" t="s">
        <v>14456</v>
      </c>
      <c r="E780" s="23" t="s">
        <v>14703</v>
      </c>
    </row>
    <row r="781" spans="1:5">
      <c r="A781">
        <v>780</v>
      </c>
      <c r="B781" s="23" t="s">
        <v>1658</v>
      </c>
      <c r="C781" t="s">
        <v>1195</v>
      </c>
      <c r="D781" s="23" t="s">
        <v>762</v>
      </c>
      <c r="E781" s="23" t="s">
        <v>763</v>
      </c>
    </row>
    <row r="782" spans="1:5">
      <c r="A782">
        <v>781</v>
      </c>
      <c r="B782" s="23" t="s">
        <v>7009</v>
      </c>
      <c r="C782" t="s">
        <v>1190</v>
      </c>
      <c r="D782" s="23" t="s">
        <v>7260</v>
      </c>
      <c r="E782" s="23" t="s">
        <v>7261</v>
      </c>
    </row>
    <row r="783" spans="1:5">
      <c r="A783">
        <v>782</v>
      </c>
      <c r="B783" s="23" t="s">
        <v>14108</v>
      </c>
      <c r="C783" t="s">
        <v>895</v>
      </c>
      <c r="D783" s="23" t="s">
        <v>14487</v>
      </c>
      <c r="E783" s="23" t="s">
        <v>14670</v>
      </c>
    </row>
    <row r="784" spans="1:5">
      <c r="A784">
        <v>783</v>
      </c>
      <c r="B784" s="23" t="s">
        <v>169</v>
      </c>
      <c r="C784" t="s">
        <v>1194</v>
      </c>
      <c r="D784" s="23" t="s">
        <v>13703</v>
      </c>
      <c r="E784" s="23" t="s">
        <v>13704</v>
      </c>
    </row>
    <row r="785" spans="1:5">
      <c r="A785">
        <v>784</v>
      </c>
      <c r="B785" s="23" t="s">
        <v>3329</v>
      </c>
      <c r="C785" t="s">
        <v>898</v>
      </c>
      <c r="D785" s="23" t="s">
        <v>3382</v>
      </c>
      <c r="E785" s="23" t="s">
        <v>3404</v>
      </c>
    </row>
    <row r="786" spans="1:5">
      <c r="A786">
        <v>785</v>
      </c>
      <c r="B786" s="23" t="s">
        <v>14109</v>
      </c>
      <c r="C786" t="s">
        <v>894</v>
      </c>
      <c r="D786" s="23" t="s">
        <v>14689</v>
      </c>
      <c r="E786" s="23" t="s">
        <v>14704</v>
      </c>
    </row>
    <row r="787" spans="1:5">
      <c r="A787">
        <v>786</v>
      </c>
      <c r="B787" s="23" t="s">
        <v>14110</v>
      </c>
      <c r="C787" t="s">
        <v>903</v>
      </c>
      <c r="D787" s="23" t="s">
        <v>14477</v>
      </c>
      <c r="E787" s="23" t="s">
        <v>14705</v>
      </c>
    </row>
    <row r="788" spans="1:5">
      <c r="A788">
        <v>787</v>
      </c>
      <c r="B788" s="23" t="s">
        <v>3332</v>
      </c>
      <c r="C788" t="s">
        <v>888</v>
      </c>
      <c r="D788" s="23" t="s">
        <v>3383</v>
      </c>
      <c r="E788" s="23" t="s">
        <v>3405</v>
      </c>
    </row>
    <row r="789" spans="1:5">
      <c r="A789">
        <v>788</v>
      </c>
      <c r="B789" s="23" t="s">
        <v>3335</v>
      </c>
      <c r="C789" t="s">
        <v>1195</v>
      </c>
      <c r="D789" s="23" t="s">
        <v>3384</v>
      </c>
      <c r="E789" s="23" t="s">
        <v>3406</v>
      </c>
    </row>
    <row r="790" spans="1:5">
      <c r="A790">
        <v>789</v>
      </c>
      <c r="B790" s="23" t="s">
        <v>14111</v>
      </c>
      <c r="C790" t="s">
        <v>898</v>
      </c>
      <c r="D790" s="23" t="s">
        <v>14706</v>
      </c>
      <c r="E790" s="23" t="s">
        <v>14436</v>
      </c>
    </row>
    <row r="791" spans="1:5">
      <c r="A791">
        <v>790</v>
      </c>
      <c r="B791" s="23" t="s">
        <v>172</v>
      </c>
      <c r="C791" t="s">
        <v>1193</v>
      </c>
      <c r="D791" s="23" t="s">
        <v>520</v>
      </c>
      <c r="E791" s="23" t="s">
        <v>521</v>
      </c>
    </row>
    <row r="792" spans="1:5">
      <c r="A792">
        <v>791</v>
      </c>
      <c r="B792" s="23" t="s">
        <v>14112</v>
      </c>
      <c r="C792" t="s">
        <v>1195</v>
      </c>
      <c r="D792" s="23" t="s">
        <v>14707</v>
      </c>
      <c r="E792" s="23" t="s">
        <v>14708</v>
      </c>
    </row>
    <row r="793" spans="1:5">
      <c r="A793">
        <v>792</v>
      </c>
      <c r="B793" s="23" t="s">
        <v>8914</v>
      </c>
      <c r="C793" t="s">
        <v>1183</v>
      </c>
      <c r="D793" s="23" t="s">
        <v>8984</v>
      </c>
      <c r="E793" s="23" t="s">
        <v>8985</v>
      </c>
    </row>
    <row r="794" spans="1:5">
      <c r="A794">
        <v>793</v>
      </c>
      <c r="B794" s="23" t="s">
        <v>1869</v>
      </c>
      <c r="C794" t="s">
        <v>901</v>
      </c>
      <c r="D794" s="23" t="s">
        <v>14384</v>
      </c>
      <c r="E794" s="23" t="s">
        <v>14709</v>
      </c>
    </row>
    <row r="795" spans="1:5">
      <c r="A795">
        <v>794</v>
      </c>
      <c r="B795" s="23" t="s">
        <v>12557</v>
      </c>
      <c r="C795" t="s">
        <v>895</v>
      </c>
      <c r="D795" s="23" t="s">
        <v>12871</v>
      </c>
      <c r="E795" s="23" t="s">
        <v>12872</v>
      </c>
    </row>
    <row r="796" spans="1:5">
      <c r="A796">
        <v>795</v>
      </c>
      <c r="B796" s="23" t="s">
        <v>12551</v>
      </c>
      <c r="C796" t="s">
        <v>1190</v>
      </c>
      <c r="D796" s="23" t="s">
        <v>12873</v>
      </c>
      <c r="E796" s="23" t="s">
        <v>12874</v>
      </c>
    </row>
    <row r="797" spans="1:5">
      <c r="A797">
        <v>796</v>
      </c>
      <c r="B797" s="23" t="s">
        <v>12468</v>
      </c>
      <c r="C797" t="s">
        <v>1190</v>
      </c>
      <c r="D797" s="23" t="s">
        <v>12875</v>
      </c>
      <c r="E797" s="23" t="s">
        <v>12876</v>
      </c>
    </row>
    <row r="798" spans="1:5">
      <c r="A798">
        <v>797</v>
      </c>
      <c r="B798" s="23" t="s">
        <v>14113</v>
      </c>
      <c r="C798" t="s">
        <v>895</v>
      </c>
      <c r="D798" s="23" t="s">
        <v>14696</v>
      </c>
      <c r="E798" s="23" t="s">
        <v>14373</v>
      </c>
    </row>
    <row r="799" spans="1:5">
      <c r="A799">
        <v>798</v>
      </c>
      <c r="B799" s="23" t="s">
        <v>12474</v>
      </c>
      <c r="C799" t="s">
        <v>1190</v>
      </c>
      <c r="D799" s="23" t="s">
        <v>12877</v>
      </c>
      <c r="E799" s="23" t="s">
        <v>12878</v>
      </c>
    </row>
    <row r="800" spans="1:5">
      <c r="A800">
        <v>799</v>
      </c>
      <c r="B800" s="23" t="s">
        <v>1714</v>
      </c>
      <c r="C800" t="s">
        <v>888</v>
      </c>
      <c r="D800" s="23" t="s">
        <v>860</v>
      </c>
      <c r="E800" s="23" t="s">
        <v>861</v>
      </c>
    </row>
    <row r="801" spans="1:5">
      <c r="A801">
        <v>800</v>
      </c>
      <c r="B801" s="23" t="s">
        <v>14114</v>
      </c>
      <c r="C801" t="s">
        <v>1190</v>
      </c>
      <c r="D801" s="23" t="s">
        <v>14487</v>
      </c>
      <c r="E801" s="23" t="s">
        <v>14598</v>
      </c>
    </row>
    <row r="802" spans="1:5">
      <c r="A802">
        <v>801</v>
      </c>
      <c r="B802" s="23" t="s">
        <v>1669</v>
      </c>
      <c r="C802" t="s">
        <v>1195</v>
      </c>
      <c r="D802" s="23" t="s">
        <v>772</v>
      </c>
      <c r="E802" s="23" t="s">
        <v>773</v>
      </c>
    </row>
    <row r="803" spans="1:5">
      <c r="A803">
        <v>802</v>
      </c>
      <c r="B803" s="23" t="s">
        <v>6995</v>
      </c>
      <c r="C803" t="s">
        <v>1224</v>
      </c>
      <c r="D803" s="23" t="s">
        <v>7262</v>
      </c>
      <c r="E803" s="23" t="s">
        <v>7263</v>
      </c>
    </row>
    <row r="804" spans="1:5">
      <c r="A804">
        <v>803</v>
      </c>
      <c r="B804" s="23" t="s">
        <v>1871</v>
      </c>
      <c r="C804" t="s">
        <v>162</v>
      </c>
      <c r="D804" s="23" t="s">
        <v>14710</v>
      </c>
      <c r="E804" s="23" t="s">
        <v>14711</v>
      </c>
    </row>
    <row r="805" spans="1:5">
      <c r="A805">
        <v>804</v>
      </c>
      <c r="B805" s="23" t="s">
        <v>3338</v>
      </c>
      <c r="C805" t="s">
        <v>1190</v>
      </c>
      <c r="D805" s="23" t="s">
        <v>3385</v>
      </c>
      <c r="E805" s="23" t="s">
        <v>3407</v>
      </c>
    </row>
    <row r="806" spans="1:5">
      <c r="A806">
        <v>805</v>
      </c>
      <c r="B806" s="23" t="s">
        <v>14115</v>
      </c>
      <c r="C806" t="s">
        <v>895</v>
      </c>
      <c r="D806" s="23" t="s">
        <v>14449</v>
      </c>
      <c r="E806" s="23" t="s">
        <v>14564</v>
      </c>
    </row>
    <row r="807" spans="1:5">
      <c r="A807">
        <v>806</v>
      </c>
      <c r="B807" s="23" t="s">
        <v>14116</v>
      </c>
      <c r="C807" t="s">
        <v>1194</v>
      </c>
      <c r="D807" s="23" t="s">
        <v>14406</v>
      </c>
      <c r="E807" s="23" t="s">
        <v>14383</v>
      </c>
    </row>
    <row r="808" spans="1:5">
      <c r="A808">
        <v>807</v>
      </c>
      <c r="B808" s="23" t="s">
        <v>14117</v>
      </c>
      <c r="C808" t="s">
        <v>1195</v>
      </c>
      <c r="D808" s="23" t="s">
        <v>14533</v>
      </c>
      <c r="E808" s="23" t="s">
        <v>14461</v>
      </c>
    </row>
    <row r="809" spans="1:5">
      <c r="A809">
        <v>808</v>
      </c>
      <c r="B809" s="23" t="s">
        <v>9161</v>
      </c>
      <c r="C809" t="s">
        <v>894</v>
      </c>
      <c r="D809" s="23" t="s">
        <v>9257</v>
      </c>
      <c r="E809" s="23" t="s">
        <v>9258</v>
      </c>
    </row>
    <row r="810" spans="1:5">
      <c r="A810">
        <v>809</v>
      </c>
      <c r="B810" s="23" t="s">
        <v>9212</v>
      </c>
      <c r="C810" t="s">
        <v>1224</v>
      </c>
      <c r="D810" s="23" t="s">
        <v>9259</v>
      </c>
      <c r="E810" s="23" t="s">
        <v>9260</v>
      </c>
    </row>
    <row r="811" spans="1:5">
      <c r="A811">
        <v>810</v>
      </c>
      <c r="B811" s="23" t="s">
        <v>1703</v>
      </c>
      <c r="C811" t="s">
        <v>1193</v>
      </c>
      <c r="D811" s="23" t="s">
        <v>852</v>
      </c>
      <c r="E811" s="23" t="s">
        <v>853</v>
      </c>
    </row>
    <row r="812" spans="1:5">
      <c r="A812">
        <v>811</v>
      </c>
      <c r="B812" s="23" t="s">
        <v>14118</v>
      </c>
      <c r="C812" t="s">
        <v>901</v>
      </c>
      <c r="D812" s="23" t="s">
        <v>14609</v>
      </c>
      <c r="E812" s="23" t="s">
        <v>14712</v>
      </c>
    </row>
    <row r="813" spans="1:5">
      <c r="A813">
        <v>812</v>
      </c>
      <c r="B813" s="23" t="s">
        <v>14119</v>
      </c>
      <c r="C813" t="s">
        <v>894</v>
      </c>
      <c r="D813" s="23">
        <v>0</v>
      </c>
      <c r="E813" s="23">
        <v>0</v>
      </c>
    </row>
    <row r="814" spans="1:5">
      <c r="A814">
        <v>813</v>
      </c>
      <c r="B814" s="23" t="s">
        <v>8917</v>
      </c>
      <c r="C814" t="s">
        <v>901</v>
      </c>
      <c r="D814" s="23" t="s">
        <v>8986</v>
      </c>
      <c r="E814" s="23" t="s">
        <v>8987</v>
      </c>
    </row>
    <row r="815" spans="1:5">
      <c r="A815">
        <v>814</v>
      </c>
      <c r="B815" s="23" t="s">
        <v>14120</v>
      </c>
      <c r="C815" t="s">
        <v>898</v>
      </c>
      <c r="D815" s="23" t="s">
        <v>14565</v>
      </c>
      <c r="E815" s="23" t="s">
        <v>14534</v>
      </c>
    </row>
    <row r="816" spans="1:5">
      <c r="A816">
        <v>815</v>
      </c>
      <c r="B816" s="23" t="s">
        <v>14121</v>
      </c>
      <c r="C816" t="s">
        <v>1194</v>
      </c>
      <c r="D816" s="23" t="s">
        <v>14713</v>
      </c>
      <c r="E816" s="23" t="s">
        <v>14714</v>
      </c>
    </row>
    <row r="817" spans="1:5">
      <c r="A817">
        <v>816</v>
      </c>
      <c r="B817" s="23" t="s">
        <v>8869</v>
      </c>
      <c r="C817" t="s">
        <v>1195</v>
      </c>
      <c r="D817" s="23" t="s">
        <v>8988</v>
      </c>
      <c r="E817" s="23" t="s">
        <v>8989</v>
      </c>
    </row>
    <row r="818" spans="1:5">
      <c r="A818">
        <v>817</v>
      </c>
      <c r="B818" s="23" t="s">
        <v>1873</v>
      </c>
      <c r="C818" t="s">
        <v>1190</v>
      </c>
      <c r="D818" s="23" t="s">
        <v>8238</v>
      </c>
      <c r="E818" s="23" t="s">
        <v>8239</v>
      </c>
    </row>
    <row r="819" spans="1:5">
      <c r="A819">
        <v>818</v>
      </c>
      <c r="B819" s="23" t="s">
        <v>9510</v>
      </c>
      <c r="C819" t="s">
        <v>1194</v>
      </c>
      <c r="D819" s="23" t="s">
        <v>12147</v>
      </c>
      <c r="E819" s="23" t="s">
        <v>12148</v>
      </c>
    </row>
    <row r="820" spans="1:5">
      <c r="A820">
        <v>819</v>
      </c>
      <c r="B820" s="23" t="s">
        <v>1209</v>
      </c>
      <c r="C820" t="s">
        <v>1190</v>
      </c>
      <c r="D820" s="23" t="s">
        <v>1210</v>
      </c>
      <c r="E820" s="23" t="s">
        <v>1211</v>
      </c>
    </row>
    <row r="821" spans="1:5">
      <c r="A821">
        <v>820</v>
      </c>
      <c r="B821" s="23" t="s">
        <v>6988</v>
      </c>
      <c r="C821" t="s">
        <v>901</v>
      </c>
      <c r="D821" s="23" t="s">
        <v>7264</v>
      </c>
      <c r="E821" s="23" t="s">
        <v>7265</v>
      </c>
    </row>
    <row r="822" spans="1:5">
      <c r="A822">
        <v>821</v>
      </c>
      <c r="B822" s="23" t="s">
        <v>2947</v>
      </c>
      <c r="C822" t="s">
        <v>1194</v>
      </c>
      <c r="D822" s="23" t="s">
        <v>2964</v>
      </c>
      <c r="E822" s="23" t="s">
        <v>2965</v>
      </c>
    </row>
    <row r="823" spans="1:5">
      <c r="A823">
        <v>822</v>
      </c>
      <c r="B823" s="23" t="s">
        <v>1705</v>
      </c>
      <c r="C823" t="s">
        <v>901</v>
      </c>
      <c r="D823" s="23" t="s">
        <v>854</v>
      </c>
      <c r="E823" s="23" t="s">
        <v>855</v>
      </c>
    </row>
    <row r="824" spans="1:5">
      <c r="A824">
        <v>823</v>
      </c>
      <c r="B824" s="23" t="s">
        <v>13627</v>
      </c>
      <c r="C824" t="s">
        <v>1194</v>
      </c>
      <c r="D824" s="23" t="s">
        <v>13705</v>
      </c>
      <c r="E824" s="23" t="s">
        <v>13706</v>
      </c>
    </row>
    <row r="825" spans="1:5">
      <c r="A825">
        <v>824</v>
      </c>
      <c r="B825" s="23" t="s">
        <v>14122</v>
      </c>
      <c r="C825" t="s">
        <v>162</v>
      </c>
      <c r="D825" s="23" t="s">
        <v>14715</v>
      </c>
      <c r="E825" s="23" t="s">
        <v>14534</v>
      </c>
    </row>
    <row r="826" spans="1:5">
      <c r="A826">
        <v>825</v>
      </c>
      <c r="B826" s="23" t="s">
        <v>1661</v>
      </c>
      <c r="C826" t="s">
        <v>894</v>
      </c>
      <c r="D826" s="23" t="s">
        <v>764</v>
      </c>
      <c r="E826" s="23" t="s">
        <v>765</v>
      </c>
    </row>
    <row r="827" spans="1:5">
      <c r="A827">
        <v>826</v>
      </c>
      <c r="B827" s="23" t="s">
        <v>14123</v>
      </c>
      <c r="C827" t="s">
        <v>1195</v>
      </c>
      <c r="D827" s="23" t="s">
        <v>14399</v>
      </c>
      <c r="E827" s="23" t="s">
        <v>14716</v>
      </c>
    </row>
    <row r="828" spans="1:5">
      <c r="A828">
        <v>827</v>
      </c>
      <c r="B828" s="23" t="s">
        <v>14124</v>
      </c>
      <c r="C828" t="s">
        <v>888</v>
      </c>
      <c r="D828" s="23" t="s">
        <v>14404</v>
      </c>
      <c r="E828" s="23" t="s">
        <v>14390</v>
      </c>
    </row>
    <row r="829" spans="1:5">
      <c r="A829">
        <v>828</v>
      </c>
      <c r="B829" s="23" t="s">
        <v>1737</v>
      </c>
      <c r="C829" t="s">
        <v>898</v>
      </c>
      <c r="D829" s="23" t="s">
        <v>874</v>
      </c>
      <c r="E829" s="23" t="s">
        <v>875</v>
      </c>
    </row>
    <row r="830" spans="1:5">
      <c r="A830">
        <v>829</v>
      </c>
      <c r="B830" s="23" t="s">
        <v>1700</v>
      </c>
      <c r="C830" t="s">
        <v>895</v>
      </c>
      <c r="D830" s="23" t="s">
        <v>850</v>
      </c>
      <c r="E830" s="23" t="s">
        <v>851</v>
      </c>
    </row>
    <row r="831" spans="1:5">
      <c r="A831">
        <v>830</v>
      </c>
      <c r="B831" s="23" t="s">
        <v>14125</v>
      </c>
      <c r="C831" t="s">
        <v>1193</v>
      </c>
      <c r="D831" s="23" t="s">
        <v>14435</v>
      </c>
      <c r="E831" s="23" t="s">
        <v>14579</v>
      </c>
    </row>
    <row r="832" spans="1:5">
      <c r="A832">
        <v>831</v>
      </c>
      <c r="B832" s="23" t="s">
        <v>1875</v>
      </c>
      <c r="C832" t="s">
        <v>1190</v>
      </c>
      <c r="D832" s="23" t="s">
        <v>14717</v>
      </c>
      <c r="E832" s="23" t="s">
        <v>14413</v>
      </c>
    </row>
    <row r="833" spans="1:5">
      <c r="A833">
        <v>832</v>
      </c>
      <c r="B833" s="23" t="s">
        <v>14126</v>
      </c>
      <c r="C833" t="s">
        <v>888</v>
      </c>
      <c r="D833" s="23" t="s">
        <v>14718</v>
      </c>
      <c r="E833" s="23" t="s">
        <v>14690</v>
      </c>
    </row>
    <row r="834" spans="1:5">
      <c r="A834">
        <v>833</v>
      </c>
      <c r="B834" s="23" t="s">
        <v>14127</v>
      </c>
      <c r="C834" t="s">
        <v>1195</v>
      </c>
      <c r="D834" s="23" t="s">
        <v>14719</v>
      </c>
      <c r="E834" s="23" t="s">
        <v>14720</v>
      </c>
    </row>
    <row r="835" spans="1:5">
      <c r="A835">
        <v>834</v>
      </c>
      <c r="B835" s="23" t="s">
        <v>14128</v>
      </c>
      <c r="C835" t="s">
        <v>895</v>
      </c>
      <c r="D835" s="23" t="s">
        <v>14721</v>
      </c>
      <c r="E835" s="23" t="s">
        <v>14403</v>
      </c>
    </row>
    <row r="836" spans="1:5">
      <c r="A836">
        <v>835</v>
      </c>
      <c r="B836" s="23" t="s">
        <v>14129</v>
      </c>
      <c r="C836" t="s">
        <v>895</v>
      </c>
      <c r="D836" s="23" t="s">
        <v>14387</v>
      </c>
      <c r="E836" s="23" t="s">
        <v>14401</v>
      </c>
    </row>
    <row r="837" spans="1:5">
      <c r="A837">
        <v>836</v>
      </c>
      <c r="B837" s="23" t="s">
        <v>2383</v>
      </c>
      <c r="C837" t="s">
        <v>1193</v>
      </c>
      <c r="D837" s="23" t="s">
        <v>2384</v>
      </c>
      <c r="E837" s="23" t="s">
        <v>2385</v>
      </c>
    </row>
    <row r="838" spans="1:5">
      <c r="A838">
        <v>839</v>
      </c>
      <c r="B838" s="23" t="s">
        <v>3204</v>
      </c>
      <c r="C838" t="s">
        <v>1190</v>
      </c>
      <c r="D838" s="23" t="s">
        <v>3225</v>
      </c>
      <c r="E838" s="23" t="s">
        <v>3226</v>
      </c>
    </row>
    <row r="839" spans="1:5">
      <c r="A839">
        <v>840</v>
      </c>
      <c r="B839" s="23" t="s">
        <v>4007</v>
      </c>
      <c r="C839" t="s">
        <v>888</v>
      </c>
      <c r="D839" s="23" t="s">
        <v>4102</v>
      </c>
      <c r="E839" s="23" t="s">
        <v>4103</v>
      </c>
    </row>
    <row r="840" spans="1:5">
      <c r="A840">
        <v>841</v>
      </c>
      <c r="B840" s="23" t="s">
        <v>5060</v>
      </c>
      <c r="C840" t="s">
        <v>1190</v>
      </c>
      <c r="D840" s="23" t="s">
        <v>5061</v>
      </c>
      <c r="E840" s="23" t="s">
        <v>5062</v>
      </c>
    </row>
    <row r="841" spans="1:5">
      <c r="A841">
        <v>842</v>
      </c>
      <c r="B841" s="23" t="s">
        <v>5865</v>
      </c>
      <c r="C841" t="s">
        <v>1322</v>
      </c>
      <c r="D841" s="23" t="e">
        <v>#N/A</v>
      </c>
      <c r="E841" s="23" t="e">
        <v>#N/A</v>
      </c>
    </row>
    <row r="842" spans="1:5">
      <c r="A842">
        <v>843</v>
      </c>
      <c r="B842" s="23" t="s">
        <v>6853</v>
      </c>
      <c r="C842" t="s">
        <v>1190</v>
      </c>
      <c r="D842" s="23" t="s">
        <v>7214</v>
      </c>
      <c r="E842" s="23" t="s">
        <v>7215</v>
      </c>
    </row>
    <row r="843" spans="1:5">
      <c r="A843">
        <v>844</v>
      </c>
      <c r="B843" s="23" t="s">
        <v>7135</v>
      </c>
      <c r="C843" t="s">
        <v>888</v>
      </c>
      <c r="D843" s="23" t="s">
        <v>7246</v>
      </c>
      <c r="E843" s="23" t="s">
        <v>7247</v>
      </c>
    </row>
    <row r="844" spans="1:5">
      <c r="A844">
        <v>845</v>
      </c>
      <c r="B844" s="23" t="s">
        <v>7606</v>
      </c>
      <c r="C844" t="s">
        <v>888</v>
      </c>
      <c r="D844" s="23" t="s">
        <v>8234</v>
      </c>
      <c r="E844" s="23" t="s">
        <v>8235</v>
      </c>
    </row>
    <row r="845" spans="1:5">
      <c r="A845">
        <v>846</v>
      </c>
      <c r="B845" s="23" t="s">
        <v>7606</v>
      </c>
      <c r="C845" t="s">
        <v>888</v>
      </c>
      <c r="D845" s="23" t="s">
        <v>8234</v>
      </c>
      <c r="E845" s="23" t="s">
        <v>8235</v>
      </c>
    </row>
    <row r="846" spans="1:5">
      <c r="A846">
        <v>847</v>
      </c>
      <c r="B846" s="23" t="s">
        <v>7617</v>
      </c>
      <c r="C846" t="s">
        <v>1224</v>
      </c>
      <c r="D846" s="23" t="s">
        <v>8199</v>
      </c>
      <c r="E846" s="23" t="s">
        <v>8200</v>
      </c>
    </row>
    <row r="847" spans="1:5">
      <c r="A847">
        <v>848</v>
      </c>
      <c r="B847" s="23" t="s">
        <v>7929</v>
      </c>
      <c r="C847" t="s">
        <v>13843</v>
      </c>
      <c r="D847" s="23" t="s">
        <v>8131</v>
      </c>
      <c r="E847" s="23" t="s">
        <v>8132</v>
      </c>
    </row>
    <row r="848" spans="1:5">
      <c r="A848">
        <v>849</v>
      </c>
      <c r="B848" s="23" t="s">
        <v>8491</v>
      </c>
      <c r="C848" t="s">
        <v>1193</v>
      </c>
      <c r="D848" s="23" t="s">
        <v>8520</v>
      </c>
      <c r="E848" s="23" t="s">
        <v>8521</v>
      </c>
    </row>
    <row r="849" spans="1:5">
      <c r="A849">
        <v>850</v>
      </c>
      <c r="B849" s="23" t="s">
        <v>8470</v>
      </c>
      <c r="C849" t="s">
        <v>1190</v>
      </c>
      <c r="D849" s="23" t="s">
        <v>8502</v>
      </c>
      <c r="E849" s="23" t="s">
        <v>8503</v>
      </c>
    </row>
    <row r="850" spans="1:5">
      <c r="A850">
        <v>851</v>
      </c>
      <c r="B850" s="23" t="s">
        <v>12048</v>
      </c>
      <c r="C850" t="s">
        <v>1190</v>
      </c>
      <c r="D850" s="23" t="s">
        <v>12159</v>
      </c>
      <c r="E850" s="23" t="s">
        <v>12160</v>
      </c>
    </row>
    <row r="851" spans="1:5">
      <c r="A851">
        <v>852</v>
      </c>
      <c r="B851" s="23" t="s">
        <v>7105</v>
      </c>
      <c r="C851" t="s">
        <v>1190</v>
      </c>
      <c r="D851" s="23" t="s">
        <v>7242</v>
      </c>
      <c r="E851" s="23" t="s">
        <v>7243</v>
      </c>
    </row>
    <row r="852" spans="1:5">
      <c r="A852">
        <v>853</v>
      </c>
      <c r="B852" s="23" t="s">
        <v>12834</v>
      </c>
      <c r="C852" t="s">
        <v>1190</v>
      </c>
      <c r="D852" s="23" t="s">
        <v>12867</v>
      </c>
      <c r="E852" s="23" t="s">
        <v>12868</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sheetPr codeName="Plan6"/>
  <dimension ref="A1:C1275"/>
  <sheetViews>
    <sheetView topLeftCell="A1263" workbookViewId="0">
      <selection activeCell="B1194" sqref="B1194:B1275"/>
    </sheetView>
  </sheetViews>
  <sheetFormatPr defaultRowHeight="15"/>
  <cols>
    <col min="2" max="2" width="24.5703125" style="3" bestFit="1" customWidth="1"/>
  </cols>
  <sheetData>
    <row r="1" spans="1:3" ht="26.25" thickBot="1">
      <c r="A1" s="95" t="s">
        <v>5</v>
      </c>
      <c r="B1" s="92" t="s">
        <v>453</v>
      </c>
    </row>
    <row r="2" spans="1:3">
      <c r="A2" s="78"/>
      <c r="B2" s="88"/>
    </row>
    <row r="3" spans="1:3">
      <c r="A3" s="31">
        <v>2563</v>
      </c>
      <c r="B3" s="29">
        <v>41012</v>
      </c>
      <c r="C3" t="str">
        <f>VLOOKUP(A3,VODANET!C$5:J1648,8,0)</f>
        <v>ACEITO</v>
      </c>
    </row>
    <row r="4" spans="1:3">
      <c r="A4" s="31">
        <v>2564</v>
      </c>
      <c r="B4" s="29">
        <v>40984</v>
      </c>
      <c r="C4" s="23" t="str">
        <f>VLOOKUP(A4,VODANET!C$5:J1648,8,0)</f>
        <v>ACEITO</v>
      </c>
    </row>
    <row r="5" spans="1:3">
      <c r="A5" s="31">
        <v>2567</v>
      </c>
      <c r="B5" s="29">
        <v>40927</v>
      </c>
      <c r="C5" s="23" t="str">
        <f>VLOOKUP(A5,VODANET!C$5:J1648,8,0)</f>
        <v>ACEITO</v>
      </c>
    </row>
    <row r="6" spans="1:3">
      <c r="A6" s="31">
        <v>2568</v>
      </c>
      <c r="B6" s="29">
        <v>40954</v>
      </c>
      <c r="C6" s="23" t="str">
        <f>VLOOKUP(A6,VODANET!C$5:J1648,8,0)</f>
        <v>ACEITO</v>
      </c>
    </row>
    <row r="7" spans="1:3">
      <c r="A7" s="31">
        <v>2569</v>
      </c>
      <c r="B7" s="29">
        <v>41012</v>
      </c>
      <c r="C7" s="23" t="str">
        <f>VLOOKUP(A7,VODANET!C$5:J1648,8,0)</f>
        <v>ACEITO</v>
      </c>
    </row>
    <row r="8" spans="1:3">
      <c r="A8" s="31">
        <v>2570</v>
      </c>
      <c r="B8" s="29">
        <v>41012</v>
      </c>
      <c r="C8" s="23" t="str">
        <f>VLOOKUP(A8,VODANET!C$5:J1648,8,0)</f>
        <v>ACEITO</v>
      </c>
    </row>
    <row r="9" spans="1:3">
      <c r="A9" s="31">
        <v>2571</v>
      </c>
      <c r="B9" s="29">
        <v>41012</v>
      </c>
      <c r="C9" s="23" t="str">
        <f>VLOOKUP(A9,VODANET!C$5:J1648,8,0)</f>
        <v>ACEITO</v>
      </c>
    </row>
    <row r="10" spans="1:3">
      <c r="A10" s="31">
        <v>2573</v>
      </c>
      <c r="B10" s="100">
        <v>41012</v>
      </c>
      <c r="C10" s="23" t="str">
        <f>VLOOKUP(A10,VODANET!C$5:J1648,8,0)</f>
        <v>ACEITO</v>
      </c>
    </row>
    <row r="11" spans="1:3">
      <c r="A11" s="31">
        <v>2574</v>
      </c>
      <c r="B11" s="29">
        <v>41012</v>
      </c>
      <c r="C11" s="23" t="str">
        <f>VLOOKUP(A11,VODANET!C$5:J1648,8,0)</f>
        <v>ACEITO</v>
      </c>
    </row>
    <row r="12" spans="1:3">
      <c r="A12" s="31">
        <v>2587</v>
      </c>
      <c r="B12" s="29">
        <v>40954</v>
      </c>
      <c r="C12" s="23" t="str">
        <f>VLOOKUP(A12,VODANET!C$5:J1648,8,0)</f>
        <v>ACEITO</v>
      </c>
    </row>
    <row r="13" spans="1:3">
      <c r="A13" s="31">
        <v>2588</v>
      </c>
      <c r="B13" s="28">
        <v>41012</v>
      </c>
      <c r="C13" s="23" t="str">
        <f>VLOOKUP(A13,VODANET!C$5:J1648,8,0)</f>
        <v>ACEITO</v>
      </c>
    </row>
    <row r="14" spans="1:3">
      <c r="A14" s="31">
        <v>2589</v>
      </c>
      <c r="B14" s="29">
        <v>40927</v>
      </c>
      <c r="C14" s="23" t="str">
        <f>VLOOKUP(A14,VODANET!C$5:J1648,8,0)</f>
        <v>ACEITO</v>
      </c>
    </row>
    <row r="15" spans="1:3">
      <c r="A15" s="31">
        <v>2609</v>
      </c>
      <c r="B15" s="29">
        <v>40927</v>
      </c>
      <c r="C15" s="23" t="str">
        <f>VLOOKUP(A15,VODANET!C$5:J1648,8,0)</f>
        <v>ACEITO</v>
      </c>
    </row>
    <row r="16" spans="1:3">
      <c r="A16" s="31">
        <v>2610</v>
      </c>
      <c r="B16" s="29">
        <v>40927</v>
      </c>
      <c r="C16" s="23" t="str">
        <f>VLOOKUP(A16,VODANET!C$5:J1648,8,0)</f>
        <v>ACEITO</v>
      </c>
    </row>
    <row r="17" spans="1:3">
      <c r="A17" s="31">
        <v>2611</v>
      </c>
      <c r="B17" s="29">
        <v>40927</v>
      </c>
      <c r="C17" s="23" t="str">
        <f>VLOOKUP(A17,VODANET!C$5:J1648,8,0)</f>
        <v>ACEITO</v>
      </c>
    </row>
    <row r="18" spans="1:3">
      <c r="A18" s="31">
        <v>2614</v>
      </c>
      <c r="B18" s="29">
        <v>41012</v>
      </c>
      <c r="C18" s="23" t="str">
        <f>VLOOKUP(A18,VODANET!C$5:J1648,8,0)</f>
        <v>ACEITO</v>
      </c>
    </row>
    <row r="19" spans="1:3">
      <c r="A19" s="31">
        <v>2615</v>
      </c>
      <c r="B19" s="29">
        <v>41012</v>
      </c>
      <c r="C19" s="23" t="str">
        <f>VLOOKUP(A19,VODANET!C$5:J1648,8,0)</f>
        <v>ACEITO</v>
      </c>
    </row>
    <row r="20" spans="1:3">
      <c r="A20" s="31">
        <v>2617</v>
      </c>
      <c r="B20" s="29">
        <v>41012</v>
      </c>
      <c r="C20" s="23" t="str">
        <f>VLOOKUP(A20,VODANET!C$5:J1648,8,0)</f>
        <v>ACEITO</v>
      </c>
    </row>
    <row r="21" spans="1:3">
      <c r="A21" s="31">
        <v>2618</v>
      </c>
      <c r="B21" s="100">
        <v>41012</v>
      </c>
      <c r="C21" s="23" t="str">
        <f>VLOOKUP(A21,VODANET!C$5:J1648,8,0)</f>
        <v>ACEITO</v>
      </c>
    </row>
    <row r="22" spans="1:3">
      <c r="A22" s="31">
        <v>2619</v>
      </c>
      <c r="B22" s="29">
        <v>40954</v>
      </c>
      <c r="C22" s="23" t="str">
        <f>VLOOKUP(A22,VODANET!C$5:J1648,8,0)</f>
        <v>ACEITO</v>
      </c>
    </row>
    <row r="23" spans="1:3">
      <c r="A23" s="31">
        <v>2621</v>
      </c>
      <c r="B23" s="29">
        <v>41012</v>
      </c>
      <c r="C23" s="23" t="str">
        <f>VLOOKUP(A23,VODANET!C$5:J1649,8,0)</f>
        <v>ACEITO</v>
      </c>
    </row>
    <row r="24" spans="1:3">
      <c r="A24" s="31">
        <v>2622</v>
      </c>
      <c r="B24" s="29">
        <v>41012</v>
      </c>
      <c r="C24" s="23" t="str">
        <f>VLOOKUP(A24,VODANET!C$5:J1650,8,0)</f>
        <v>ACEITO</v>
      </c>
    </row>
    <row r="25" spans="1:3">
      <c r="A25" s="31">
        <v>2638</v>
      </c>
      <c r="B25" s="29">
        <v>41081</v>
      </c>
      <c r="C25" s="23" t="str">
        <f>VLOOKUP(A25,VODANET!C$5:J1651,8,0)</f>
        <v>ACEITO</v>
      </c>
    </row>
    <row r="26" spans="1:3">
      <c r="A26" s="31">
        <v>2639</v>
      </c>
      <c r="B26" s="29">
        <v>40954</v>
      </c>
      <c r="C26" s="23" t="str">
        <f>VLOOKUP(A26,VODANET!C$5:J1652,8,0)</f>
        <v>ACEITO</v>
      </c>
    </row>
    <row r="27" spans="1:3">
      <c r="A27" s="31">
        <v>2641</v>
      </c>
      <c r="B27" s="29">
        <v>40954</v>
      </c>
      <c r="C27" s="23" t="str">
        <f>VLOOKUP(A27,VODANET!C$5:J1653,8,0)</f>
        <v>ACEITO</v>
      </c>
    </row>
    <row r="28" spans="1:3">
      <c r="A28" s="31">
        <v>2642</v>
      </c>
      <c r="B28" s="100">
        <v>40927</v>
      </c>
      <c r="C28" s="23" t="str">
        <f>VLOOKUP(A28,VODANET!C$5:J1654,8,0)</f>
        <v>ACEITO</v>
      </c>
    </row>
    <row r="29" spans="1:3">
      <c r="A29" s="31">
        <v>2643</v>
      </c>
      <c r="B29" s="29">
        <v>41012</v>
      </c>
      <c r="C29" s="23" t="str">
        <f>VLOOKUP(A29,VODANET!C$5:J1655,8,0)</f>
        <v>ACEITO</v>
      </c>
    </row>
    <row r="30" spans="1:3">
      <c r="A30" s="31">
        <v>2644</v>
      </c>
      <c r="B30" s="29">
        <v>41012</v>
      </c>
      <c r="C30" s="23" t="str">
        <f>VLOOKUP(A30,VODANET!C$5:J1656,8,0)</f>
        <v>ACEITO</v>
      </c>
    </row>
    <row r="31" spans="1:3">
      <c r="A31" s="31">
        <v>2646</v>
      </c>
      <c r="B31" s="29">
        <v>40954</v>
      </c>
      <c r="C31" s="23" t="str">
        <f>VLOOKUP(A31,VODANET!C$5:J1657,8,0)</f>
        <v>ACEITO</v>
      </c>
    </row>
    <row r="32" spans="1:3">
      <c r="A32" s="31">
        <v>2647</v>
      </c>
      <c r="B32" s="29">
        <v>40927</v>
      </c>
      <c r="C32" s="23" t="str">
        <f>VLOOKUP(A32,VODANET!C$5:J1658,8,0)</f>
        <v>ACEITO</v>
      </c>
    </row>
    <row r="33" spans="1:3">
      <c r="A33" s="31">
        <v>2649</v>
      </c>
      <c r="B33" s="29">
        <v>40927</v>
      </c>
      <c r="C33" s="23" t="str">
        <f>VLOOKUP(A33,VODANET!C$5:J1659,8,0)</f>
        <v>ACEITO</v>
      </c>
    </row>
    <row r="34" spans="1:3">
      <c r="A34" s="31">
        <v>2650</v>
      </c>
      <c r="B34" s="29">
        <v>40954</v>
      </c>
      <c r="C34" s="23" t="str">
        <f>VLOOKUP(A34,VODANET!C$5:J1660,8,0)</f>
        <v>ACEITO</v>
      </c>
    </row>
    <row r="35" spans="1:3">
      <c r="A35" s="31">
        <v>2651</v>
      </c>
      <c r="B35" s="29">
        <v>40927</v>
      </c>
      <c r="C35" s="23" t="str">
        <f>VLOOKUP(A35,VODANET!C$5:J1661,8,0)</f>
        <v>ACEITO</v>
      </c>
    </row>
    <row r="36" spans="1:3">
      <c r="A36" s="31">
        <v>2653</v>
      </c>
      <c r="B36" s="29">
        <v>41012</v>
      </c>
      <c r="C36" s="23" t="str">
        <f>VLOOKUP(A36,VODANET!C$5:J1662,8,0)</f>
        <v>ACEITO</v>
      </c>
    </row>
    <row r="37" spans="1:3">
      <c r="A37" s="31">
        <v>2655</v>
      </c>
      <c r="B37" s="29">
        <v>40927</v>
      </c>
      <c r="C37" s="23" t="str">
        <f>VLOOKUP(A37,VODANET!C$5:J1663,8,0)</f>
        <v>ACEITO</v>
      </c>
    </row>
    <row r="38" spans="1:3">
      <c r="A38" s="31">
        <v>2656</v>
      </c>
      <c r="B38" s="29">
        <v>40927</v>
      </c>
      <c r="C38" s="23" t="str">
        <f>VLOOKUP(A38,VODANET!C$5:J1664,8,0)</f>
        <v>ACEITO</v>
      </c>
    </row>
    <row r="39" spans="1:3">
      <c r="A39" s="31">
        <v>2658</v>
      </c>
      <c r="B39" s="29">
        <v>40954</v>
      </c>
      <c r="C39" s="23" t="str">
        <f>VLOOKUP(A39,VODANET!C$5:J1665,8,0)</f>
        <v>ACEITO</v>
      </c>
    </row>
    <row r="40" spans="1:3">
      <c r="A40" s="31">
        <v>2659</v>
      </c>
      <c r="B40" s="29">
        <v>40954</v>
      </c>
      <c r="C40" s="23" t="str">
        <f>VLOOKUP(A40,VODANET!C$5:J1666,8,0)</f>
        <v>ACEITO</v>
      </c>
    </row>
    <row r="41" spans="1:3">
      <c r="A41" s="31">
        <v>2660</v>
      </c>
      <c r="B41" s="28">
        <v>41143</v>
      </c>
      <c r="C41" s="23" t="str">
        <f>VLOOKUP(A41,VODANET!C$5:J1667,8,0)</f>
        <v>ACEITO</v>
      </c>
    </row>
    <row r="42" spans="1:3">
      <c r="A42" s="31">
        <v>2661</v>
      </c>
      <c r="B42" s="29">
        <v>41012</v>
      </c>
      <c r="C42" s="23" t="str">
        <f>VLOOKUP(A42,VODANET!C$5:J1668,8,0)</f>
        <v>ACEITO</v>
      </c>
    </row>
    <row r="43" spans="1:3">
      <c r="A43" s="31">
        <v>2662</v>
      </c>
      <c r="B43" s="29">
        <v>41012</v>
      </c>
      <c r="C43" s="23" t="str">
        <f>VLOOKUP(A43,VODANET!C$5:J1669,8,0)</f>
        <v>ACEITO</v>
      </c>
    </row>
    <row r="44" spans="1:3">
      <c r="A44" s="31">
        <v>2663</v>
      </c>
      <c r="B44" s="29">
        <v>40954</v>
      </c>
      <c r="C44" s="23" t="str">
        <f>VLOOKUP(A44,VODANET!C$5:J1670,8,0)</f>
        <v>ACEITO</v>
      </c>
    </row>
    <row r="45" spans="1:3">
      <c r="A45" s="31">
        <v>2664</v>
      </c>
      <c r="B45" s="29">
        <v>41012</v>
      </c>
      <c r="C45" s="23" t="str">
        <f>VLOOKUP(A45,VODANET!C$5:J1671,8,0)</f>
        <v>ACEITO</v>
      </c>
    </row>
    <row r="46" spans="1:3">
      <c r="A46" s="31">
        <v>2665</v>
      </c>
      <c r="B46" s="29">
        <v>40927</v>
      </c>
      <c r="C46" s="23" t="str">
        <f>VLOOKUP(A46,VODANET!C$5:J1672,8,0)</f>
        <v>ACEITO</v>
      </c>
    </row>
    <row r="47" spans="1:3">
      <c r="A47" s="31">
        <v>2666</v>
      </c>
      <c r="B47" s="29">
        <v>40984</v>
      </c>
      <c r="C47" s="23" t="str">
        <f>VLOOKUP(A47,VODANET!C$5:J1673,8,0)</f>
        <v>ACEITO</v>
      </c>
    </row>
    <row r="48" spans="1:3">
      <c r="A48" s="31">
        <v>2667</v>
      </c>
      <c r="B48" s="29">
        <v>40954</v>
      </c>
      <c r="C48" s="23" t="str">
        <f>VLOOKUP(A48,VODANET!C$5:J1674,8,0)</f>
        <v>ACEITO</v>
      </c>
    </row>
    <row r="49" spans="1:3">
      <c r="A49" s="31">
        <v>2687</v>
      </c>
      <c r="B49" s="29">
        <v>41012</v>
      </c>
      <c r="C49" s="23" t="str">
        <f>VLOOKUP(A49,VODANET!C$5:J1675,8,0)</f>
        <v>ACEITO</v>
      </c>
    </row>
    <row r="50" spans="1:3">
      <c r="A50" s="31">
        <v>2688</v>
      </c>
      <c r="B50" s="212">
        <v>41012</v>
      </c>
      <c r="C50" s="23" t="str">
        <f>VLOOKUP(A50,VODANET!C$5:J1676,8,0)</f>
        <v>ACEITO</v>
      </c>
    </row>
    <row r="51" spans="1:3">
      <c r="A51" s="31">
        <v>2689</v>
      </c>
      <c r="B51" s="56">
        <v>41012</v>
      </c>
      <c r="C51" s="23" t="str">
        <f>VLOOKUP(A51,VODANET!C$5:J1677,8,0)</f>
        <v>ACEITO</v>
      </c>
    </row>
    <row r="52" spans="1:3">
      <c r="A52" s="31">
        <v>2742</v>
      </c>
      <c r="B52" s="29">
        <v>41012</v>
      </c>
      <c r="C52" s="23" t="str">
        <f>VLOOKUP(A52,VODANET!C$5:J1678,8,0)</f>
        <v>ACEITO</v>
      </c>
    </row>
    <row r="53" spans="1:3">
      <c r="A53" s="31">
        <v>2731</v>
      </c>
      <c r="B53" s="28">
        <v>40927</v>
      </c>
      <c r="C53" s="23" t="str">
        <f>VLOOKUP(A53,VODANET!C$5:J1679,8,0)</f>
        <v>ACEITO</v>
      </c>
    </row>
    <row r="54" spans="1:3">
      <c r="A54" s="31">
        <v>2732</v>
      </c>
      <c r="B54" s="28">
        <v>40927</v>
      </c>
      <c r="C54" s="23" t="str">
        <f>VLOOKUP(A54,VODANET!C$5:J1680,8,0)</f>
        <v>ACEITO</v>
      </c>
    </row>
    <row r="55" spans="1:3">
      <c r="A55" s="31">
        <v>2733</v>
      </c>
      <c r="B55" s="29">
        <v>41012</v>
      </c>
      <c r="C55" s="23" t="str">
        <f>VLOOKUP(A55,VODANET!C$5:J1681,8,0)</f>
        <v>ACEITO</v>
      </c>
    </row>
    <row r="56" spans="1:3">
      <c r="A56" s="31">
        <v>2734</v>
      </c>
      <c r="B56" s="28">
        <v>41012</v>
      </c>
      <c r="C56" s="23" t="str">
        <f>VLOOKUP(A56,VODANET!C$5:J1682,8,0)</f>
        <v>ACEITO</v>
      </c>
    </row>
    <row r="57" spans="1:3">
      <c r="A57" s="31">
        <v>2735</v>
      </c>
      <c r="B57" s="28">
        <v>40927</v>
      </c>
      <c r="C57" s="23" t="str">
        <f>VLOOKUP(A57,VODANET!C$5:J1683,8,0)</f>
        <v>ACEITO</v>
      </c>
    </row>
    <row r="58" spans="1:3">
      <c r="A58" s="31">
        <v>2736</v>
      </c>
      <c r="B58" s="29">
        <v>40927</v>
      </c>
      <c r="C58" s="23" t="str">
        <f>VLOOKUP(A58,VODANET!C$5:J1684,8,0)</f>
        <v>ACEITO</v>
      </c>
    </row>
    <row r="59" spans="1:3">
      <c r="A59" s="31">
        <v>2737</v>
      </c>
      <c r="B59" s="28">
        <v>41012</v>
      </c>
      <c r="C59" s="23" t="str">
        <f>VLOOKUP(A59,VODANET!C$5:J1685,8,0)</f>
        <v>ACEITO</v>
      </c>
    </row>
    <row r="60" spans="1:3">
      <c r="A60" s="31">
        <v>2738</v>
      </c>
      <c r="B60" s="29">
        <v>40927</v>
      </c>
      <c r="C60" s="23" t="str">
        <f>VLOOKUP(A60,VODANET!C$5:J1686,8,0)</f>
        <v>ACEITO</v>
      </c>
    </row>
    <row r="61" spans="1:3">
      <c r="A61" s="31">
        <v>2739</v>
      </c>
      <c r="B61" s="28">
        <v>40927</v>
      </c>
      <c r="C61" s="23" t="str">
        <f>VLOOKUP(A61,VODANET!C$5:J1687,8,0)</f>
        <v>ACEITO</v>
      </c>
    </row>
    <row r="62" spans="1:3">
      <c r="A62" s="31">
        <v>2740</v>
      </c>
      <c r="B62" s="29">
        <v>41012</v>
      </c>
      <c r="C62" s="23" t="str">
        <f>VLOOKUP(A62,VODANET!C$5:J1688,8,0)</f>
        <v>ACEITO</v>
      </c>
    </row>
    <row r="63" spans="1:3">
      <c r="A63" s="31">
        <v>2741</v>
      </c>
      <c r="B63" s="28">
        <v>40927</v>
      </c>
      <c r="C63" s="23" t="str">
        <f>VLOOKUP(A63,VODANET!C$5:J1689,8,0)</f>
        <v>ACEITO</v>
      </c>
    </row>
    <row r="64" spans="1:3">
      <c r="A64" s="31">
        <v>2722</v>
      </c>
      <c r="B64" s="29">
        <v>40927</v>
      </c>
      <c r="C64" s="23" t="str">
        <f>VLOOKUP(A64,VODANET!C$5:J1690,8,0)</f>
        <v>ACEITO</v>
      </c>
    </row>
    <row r="65" spans="1:3">
      <c r="A65" s="31">
        <v>2721</v>
      </c>
      <c r="B65" s="29">
        <v>41012</v>
      </c>
      <c r="C65" s="23" t="str">
        <f>VLOOKUP(A65,VODANET!C$5:J1691,8,0)</f>
        <v>ACEITO</v>
      </c>
    </row>
    <row r="66" spans="1:3">
      <c r="A66" s="31">
        <v>2723</v>
      </c>
      <c r="B66" s="28">
        <v>40954</v>
      </c>
      <c r="C66" s="23" t="str">
        <f>VLOOKUP(A66,VODANET!C$5:J1692,8,0)</f>
        <v>ACEITO</v>
      </c>
    </row>
    <row r="67" spans="1:3">
      <c r="A67" s="31">
        <v>2718</v>
      </c>
      <c r="B67" s="29">
        <v>40984</v>
      </c>
      <c r="C67" s="23" t="str">
        <f>VLOOKUP(A67,VODANET!C$5:J1693,8,0)</f>
        <v>ACEITO</v>
      </c>
    </row>
    <row r="68" spans="1:3">
      <c r="A68" s="31">
        <v>2717</v>
      </c>
      <c r="B68" s="28">
        <v>41012</v>
      </c>
      <c r="C68" s="23" t="str">
        <f>VLOOKUP(A68,VODANET!C$5:J1694,8,0)</f>
        <v>ACEITO</v>
      </c>
    </row>
    <row r="69" spans="1:3">
      <c r="A69" s="31">
        <v>2701</v>
      </c>
      <c r="B69" s="29">
        <v>40927</v>
      </c>
      <c r="C69" s="23" t="str">
        <f>VLOOKUP(A69,VODANET!C$5:J1695,8,0)</f>
        <v>ACEITO</v>
      </c>
    </row>
    <row r="70" spans="1:3">
      <c r="A70" s="31">
        <v>2695</v>
      </c>
      <c r="B70" s="29">
        <v>40927</v>
      </c>
      <c r="C70" s="23" t="str">
        <f>VLOOKUP(A70,VODANET!C$5:J1696,8,0)</f>
        <v>ACEITO</v>
      </c>
    </row>
    <row r="71" spans="1:3">
      <c r="A71" s="31">
        <v>2694</v>
      </c>
      <c r="B71" s="29">
        <v>41012</v>
      </c>
      <c r="C71" s="23" t="str">
        <f>VLOOKUP(A71,VODANET!C$5:J1697,8,0)</f>
        <v>ACEITO</v>
      </c>
    </row>
    <row r="72" spans="1:3">
      <c r="A72" s="31">
        <v>2693</v>
      </c>
      <c r="B72" s="29">
        <v>40927</v>
      </c>
      <c r="C72" s="23" t="str">
        <f>VLOOKUP(A72,VODANET!C$5:J1698,8,0)</f>
        <v>ACEITO</v>
      </c>
    </row>
    <row r="73" spans="1:3">
      <c r="A73" s="31">
        <v>2692</v>
      </c>
      <c r="B73" s="29">
        <v>40954</v>
      </c>
      <c r="C73" s="23" t="str">
        <f>VLOOKUP(A73,VODANET!C$5:J1699,8,0)</f>
        <v>ACEITO</v>
      </c>
    </row>
    <row r="74" spans="1:3">
      <c r="A74" s="31">
        <v>2690</v>
      </c>
      <c r="B74" s="28">
        <v>40954</v>
      </c>
      <c r="C74" s="23" t="str">
        <f>VLOOKUP(A74,VODANET!C$5:J1700,8,0)</f>
        <v>ACEITO</v>
      </c>
    </row>
    <row r="75" spans="1:3">
      <c r="A75" s="31">
        <v>2974</v>
      </c>
      <c r="B75" s="56">
        <v>41012</v>
      </c>
      <c r="C75" s="23" t="str">
        <f>VLOOKUP(A75,VODANET!C$5:J1701,8,0)</f>
        <v>ACEITO</v>
      </c>
    </row>
    <row r="76" spans="1:3">
      <c r="A76" s="31">
        <v>2975</v>
      </c>
      <c r="B76" s="28">
        <v>40984</v>
      </c>
      <c r="C76" s="23" t="str">
        <f>VLOOKUP(A76,VODANET!C$5:J1702,8,0)</f>
        <v>ACEITO</v>
      </c>
    </row>
    <row r="77" spans="1:3">
      <c r="A77" s="31">
        <v>2977</v>
      </c>
      <c r="B77" s="28">
        <v>40984</v>
      </c>
      <c r="C77" s="23" t="str">
        <f>VLOOKUP(A77,VODANET!C$5:J1703,8,0)</f>
        <v>ACEITO</v>
      </c>
    </row>
    <row r="78" spans="1:3">
      <c r="A78" s="31">
        <v>2979</v>
      </c>
      <c r="B78" s="28">
        <v>40984</v>
      </c>
      <c r="C78" s="23" t="str">
        <f>VLOOKUP(A78,VODANET!C$5:J1704,8,0)</f>
        <v>ACEITO</v>
      </c>
    </row>
    <row r="79" spans="1:3">
      <c r="A79" s="31">
        <v>2980</v>
      </c>
      <c r="B79" s="28">
        <v>40984</v>
      </c>
      <c r="C79" s="23" t="str">
        <f>VLOOKUP(A79,VODANET!C$5:J1705,8,0)</f>
        <v>ACEITO</v>
      </c>
    </row>
    <row r="80" spans="1:3">
      <c r="A80" s="31">
        <v>2981</v>
      </c>
      <c r="B80" s="28">
        <v>40984</v>
      </c>
      <c r="C80" s="23" t="str">
        <f>VLOOKUP(A80,VODANET!C$5:J1706,8,0)</f>
        <v>ACEITO</v>
      </c>
    </row>
    <row r="81" spans="1:3">
      <c r="A81" s="31">
        <v>2983</v>
      </c>
      <c r="B81" s="56">
        <v>41012</v>
      </c>
      <c r="C81" s="23" t="str">
        <f>VLOOKUP(A81,VODANET!C$5:J1707,8,0)</f>
        <v>ACEITO</v>
      </c>
    </row>
    <row r="82" spans="1:3">
      <c r="A82" s="31">
        <v>2984</v>
      </c>
      <c r="B82" s="28">
        <v>40984</v>
      </c>
      <c r="C82" s="23" t="str">
        <f>VLOOKUP(A82,VODANET!C$5:J1708,8,0)</f>
        <v>ACEITO</v>
      </c>
    </row>
    <row r="83" spans="1:3">
      <c r="A83" s="31">
        <v>2985</v>
      </c>
      <c r="B83" s="56">
        <v>41012</v>
      </c>
      <c r="C83" s="23" t="str">
        <f>VLOOKUP(A83,VODANET!C$5:J1709,8,0)</f>
        <v>ACEITO</v>
      </c>
    </row>
    <row r="84" spans="1:3">
      <c r="A84" s="48">
        <v>3003</v>
      </c>
      <c r="B84" s="103">
        <v>40984</v>
      </c>
      <c r="C84" s="23" t="str">
        <f>VLOOKUP(A84,VODANET!C$5:J1710,8,0)</f>
        <v>ACEITO</v>
      </c>
    </row>
    <row r="85" spans="1:3">
      <c r="A85" s="31">
        <v>3006</v>
      </c>
      <c r="B85" s="28">
        <v>41254</v>
      </c>
      <c r="C85" s="23" t="str">
        <f>VLOOKUP(A85,VODANET!C$5:J1711,8,0)</f>
        <v>ACEITO</v>
      </c>
    </row>
    <row r="86" spans="1:3">
      <c r="A86" s="31">
        <v>3010</v>
      </c>
      <c r="B86" s="103">
        <v>40984</v>
      </c>
      <c r="C86" s="23" t="str">
        <f>VLOOKUP(A86,VODANET!C$5:J1712,8,0)</f>
        <v>ACEITO</v>
      </c>
    </row>
    <row r="87" spans="1:3">
      <c r="A87" s="31">
        <v>3015</v>
      </c>
      <c r="B87" s="28">
        <v>40984</v>
      </c>
      <c r="C87" s="23" t="str">
        <f>VLOOKUP(A87,VODANET!C$5:J1713,8,0)</f>
        <v>ACEITO</v>
      </c>
    </row>
    <row r="88" spans="1:3">
      <c r="A88" s="31">
        <v>3017</v>
      </c>
      <c r="B88" s="28">
        <v>40984</v>
      </c>
      <c r="C88" s="23" t="str">
        <f>VLOOKUP(A88,VODANET!C$5:J1714,8,0)</f>
        <v>ACEITO</v>
      </c>
    </row>
    <row r="89" spans="1:3">
      <c r="A89" s="31">
        <v>3020</v>
      </c>
      <c r="B89" s="28">
        <v>40984</v>
      </c>
      <c r="C89" s="23" t="str">
        <f>VLOOKUP(A89,VODANET!C$5:J1715,8,0)</f>
        <v>ACEITO</v>
      </c>
    </row>
    <row r="90" spans="1:3">
      <c r="A90" s="31">
        <v>3022</v>
      </c>
      <c r="B90" s="28">
        <v>41254</v>
      </c>
      <c r="C90" s="23" t="str">
        <f>VLOOKUP(A90,VODANET!C$5:J1716,8,0)</f>
        <v>ACEITO</v>
      </c>
    </row>
    <row r="91" spans="1:3">
      <c r="A91" s="31">
        <v>3033</v>
      </c>
      <c r="B91" s="56">
        <v>41271</v>
      </c>
      <c r="C91" s="23" t="str">
        <f>VLOOKUP(A91,VODANET!C$5:J1717,8,0)</f>
        <v>ACEITO</v>
      </c>
    </row>
    <row r="92" spans="1:3">
      <c r="A92" s="31">
        <v>2989</v>
      </c>
      <c r="B92" s="56">
        <v>41012</v>
      </c>
      <c r="C92" s="23" t="str">
        <f>VLOOKUP(A92,VODANET!C$5:J1718,8,0)</f>
        <v>ACEITO</v>
      </c>
    </row>
    <row r="93" spans="1:3">
      <c r="A93" s="31">
        <v>2992</v>
      </c>
      <c r="B93" s="28">
        <v>40984</v>
      </c>
      <c r="C93" s="23" t="str">
        <f>VLOOKUP(A93,VODANET!C$5:J1719,8,0)</f>
        <v>ACEITO</v>
      </c>
    </row>
    <row r="94" spans="1:3">
      <c r="A94" s="31">
        <v>2996</v>
      </c>
      <c r="B94" s="28">
        <v>40984</v>
      </c>
      <c r="C94" s="23" t="str">
        <f>VLOOKUP(A94,VODANET!C$5:J1720,8,0)</f>
        <v>ACEITO</v>
      </c>
    </row>
    <row r="95" spans="1:3">
      <c r="A95" s="31">
        <v>2997</v>
      </c>
      <c r="B95" s="28">
        <v>40984</v>
      </c>
      <c r="C95" s="23" t="str">
        <f>VLOOKUP(A95,VODANET!C$5:J1721,8,0)</f>
        <v>ACEITO</v>
      </c>
    </row>
    <row r="96" spans="1:3">
      <c r="A96" s="31">
        <v>3024</v>
      </c>
      <c r="B96" s="28">
        <v>40984</v>
      </c>
      <c r="C96" s="23" t="str">
        <f>VLOOKUP(A96,VODANET!C$5:J1722,8,0)</f>
        <v>ACEITO</v>
      </c>
    </row>
    <row r="97" spans="1:3">
      <c r="A97" s="31">
        <v>3011</v>
      </c>
      <c r="B97" s="28">
        <v>41277</v>
      </c>
      <c r="C97" s="23" t="str">
        <f>VLOOKUP(A97,VODANET!C$5:J1723,8,0)</f>
        <v>ACEITO</v>
      </c>
    </row>
    <row r="98" spans="1:3">
      <c r="A98" s="31">
        <v>3016</v>
      </c>
      <c r="B98" s="28">
        <v>41277</v>
      </c>
      <c r="C98" s="23" t="str">
        <f>VLOOKUP(A98,VODANET!C$5:J1724,8,0)</f>
        <v>ACEITO</v>
      </c>
    </row>
    <row r="99" spans="1:3">
      <c r="A99" s="31">
        <v>3019</v>
      </c>
      <c r="B99" s="28">
        <v>41012</v>
      </c>
      <c r="C99" s="23" t="str">
        <f>VLOOKUP(A99,VODANET!C$5:J1725,8,0)</f>
        <v>ACEITO</v>
      </c>
    </row>
    <row r="100" spans="1:3">
      <c r="A100" s="31">
        <v>3025</v>
      </c>
      <c r="B100" s="28">
        <v>40984</v>
      </c>
      <c r="C100" s="23" t="str">
        <f>VLOOKUP(A100,VODANET!C$5:J1726,8,0)</f>
        <v>ACEITO</v>
      </c>
    </row>
    <row r="101" spans="1:3">
      <c r="A101" s="31">
        <v>3036</v>
      </c>
      <c r="B101" s="28">
        <v>40984</v>
      </c>
      <c r="C101" s="23" t="str">
        <f>VLOOKUP(A101,VODANET!C$5:J1727,8,0)</f>
        <v>ACEITO</v>
      </c>
    </row>
    <row r="102" spans="1:3">
      <c r="A102" s="31">
        <v>3039</v>
      </c>
      <c r="B102" s="28">
        <v>41254</v>
      </c>
      <c r="C102" s="23" t="str">
        <f>VLOOKUP(A102,VODANET!C$5:J1728,8,0)</f>
        <v>ACEITO</v>
      </c>
    </row>
    <row r="103" spans="1:3">
      <c r="A103" s="31">
        <v>3057</v>
      </c>
      <c r="B103" s="28">
        <v>40984</v>
      </c>
      <c r="C103" s="23" t="str">
        <f>VLOOKUP(A103,VODANET!C$5:J1729,8,0)</f>
        <v>ACEITO</v>
      </c>
    </row>
    <row r="104" spans="1:3">
      <c r="A104" s="31">
        <v>3075</v>
      </c>
      <c r="B104" s="28">
        <v>40984</v>
      </c>
      <c r="C104" s="23" t="str">
        <f>VLOOKUP(A104,VODANET!C$5:J1730,8,0)</f>
        <v>ACEITO</v>
      </c>
    </row>
    <row r="105" spans="1:3">
      <c r="A105" s="31">
        <v>3068</v>
      </c>
      <c r="B105" s="28">
        <v>41143</v>
      </c>
      <c r="C105" s="23" t="str">
        <f>VLOOKUP(A105,VODANET!C$5:J1731,8,0)</f>
        <v>ACEITO</v>
      </c>
    </row>
    <row r="106" spans="1:3">
      <c r="A106" s="31">
        <v>3037</v>
      </c>
      <c r="B106" s="28">
        <v>41254</v>
      </c>
      <c r="C106" s="23" t="str">
        <f>VLOOKUP(A106,VODANET!C$5:J1732,8,0)</f>
        <v>ACEITO</v>
      </c>
    </row>
    <row r="107" spans="1:3">
      <c r="A107" s="31">
        <v>3074</v>
      </c>
      <c r="B107" s="28">
        <v>40984</v>
      </c>
      <c r="C107" s="23" t="str">
        <f>VLOOKUP(A107,VODANET!C$5:J1733,8,0)</f>
        <v>ACEITO</v>
      </c>
    </row>
    <row r="108" spans="1:3">
      <c r="A108" s="31">
        <v>3076</v>
      </c>
      <c r="B108" s="56">
        <v>41291</v>
      </c>
      <c r="C108" s="23" t="str">
        <f>VLOOKUP(A108,VODANET!C$5:J1734,8,0)</f>
        <v>ACEITO</v>
      </c>
    </row>
    <row r="109" spans="1:3">
      <c r="A109" s="31">
        <v>3050</v>
      </c>
      <c r="B109" s="28">
        <v>41058</v>
      </c>
      <c r="C109" s="23" t="str">
        <f>VLOOKUP(A109,VODANET!C$5:J1735,8,0)</f>
        <v>ACEITO</v>
      </c>
    </row>
    <row r="110" spans="1:3">
      <c r="A110" s="31">
        <v>3045</v>
      </c>
      <c r="B110" s="28">
        <v>41058</v>
      </c>
      <c r="C110" s="23" t="str">
        <f>VLOOKUP(A110,VODANET!C$5:J1736,8,0)</f>
        <v>ACEITO</v>
      </c>
    </row>
    <row r="111" spans="1:3">
      <c r="A111" s="31">
        <v>3058</v>
      </c>
      <c r="B111" s="28">
        <v>41254</v>
      </c>
      <c r="C111" s="23" t="str">
        <f>VLOOKUP(A111,VODANET!C$5:J1737,8,0)</f>
        <v>ACEITO</v>
      </c>
    </row>
    <row r="112" spans="1:3">
      <c r="A112" s="31">
        <v>3122</v>
      </c>
      <c r="B112" s="28">
        <v>41254</v>
      </c>
      <c r="C112" s="23" t="str">
        <f>VLOOKUP(A112,VODANET!C$5:J1738,8,0)</f>
        <v>ACEITO</v>
      </c>
    </row>
    <row r="113" spans="1:3">
      <c r="A113" s="31">
        <v>3107</v>
      </c>
      <c r="B113" s="28">
        <v>41277</v>
      </c>
      <c r="C113" s="23" t="str">
        <f>VLOOKUP(A113,VODANET!C$5:J1739,8,0)</f>
        <v>ACEITO</v>
      </c>
    </row>
    <row r="114" spans="1:3">
      <c r="A114" s="31">
        <v>3112</v>
      </c>
      <c r="B114" s="28">
        <v>41254</v>
      </c>
      <c r="C114" s="23" t="str">
        <f>VLOOKUP(A114,VODANET!C$5:J1740,8,0)</f>
        <v>ACEITO</v>
      </c>
    </row>
    <row r="115" spans="1:3">
      <c r="A115" s="31">
        <v>3127</v>
      </c>
      <c r="B115" s="28">
        <v>41254</v>
      </c>
      <c r="C115" s="23" t="str">
        <f>VLOOKUP(A115,VODANET!C$5:J1741,8,0)</f>
        <v>ACEITO</v>
      </c>
    </row>
    <row r="116" spans="1:3">
      <c r="A116" s="31">
        <v>3115</v>
      </c>
      <c r="B116" s="28">
        <v>41058</v>
      </c>
      <c r="C116" s="23" t="str">
        <f>VLOOKUP(A116,VODANET!C$5:J1742,8,0)</f>
        <v>ACEITO</v>
      </c>
    </row>
    <row r="117" spans="1:3">
      <c r="A117" s="31">
        <v>3092</v>
      </c>
      <c r="B117" s="56">
        <v>41271</v>
      </c>
      <c r="C117" s="23" t="str">
        <f>VLOOKUP(A117,VODANET!C$5:J1743,8,0)</f>
        <v>ACEITO</v>
      </c>
    </row>
    <row r="118" spans="1:3">
      <c r="A118" s="31">
        <v>3124</v>
      </c>
      <c r="B118" s="28">
        <v>41024</v>
      </c>
      <c r="C118" s="23" t="str">
        <f>VLOOKUP(A118,VODANET!C$5:J1744,8,0)</f>
        <v>ACEITO</v>
      </c>
    </row>
    <row r="119" spans="1:3">
      <c r="A119" s="31">
        <v>3102</v>
      </c>
      <c r="B119" s="56">
        <v>41277</v>
      </c>
      <c r="C119" s="23" t="str">
        <f>VLOOKUP(A119,VODANET!C$5:J1745,8,0)</f>
        <v>ACEITO</v>
      </c>
    </row>
    <row r="120" spans="1:3">
      <c r="A120" s="31">
        <v>3098</v>
      </c>
      <c r="B120" s="28">
        <v>41254</v>
      </c>
      <c r="C120" s="23" t="str">
        <f>VLOOKUP(A120,VODANET!C$5:J1746,8,0)</f>
        <v>ACEITO</v>
      </c>
    </row>
    <row r="121" spans="1:3">
      <c r="A121" s="31">
        <v>3138</v>
      </c>
      <c r="B121" s="28">
        <v>41058</v>
      </c>
      <c r="C121" s="23" t="str">
        <f>VLOOKUP(A121,VODANET!C$5:J1747,8,0)</f>
        <v>ACEITO</v>
      </c>
    </row>
    <row r="122" spans="1:3">
      <c r="A122" s="31">
        <v>3136</v>
      </c>
      <c r="B122" s="28">
        <v>41254</v>
      </c>
      <c r="C122" s="23" t="str">
        <f>VLOOKUP(A122,VODANET!C$5:J1748,8,0)</f>
        <v>ACEITO</v>
      </c>
    </row>
    <row r="123" spans="1:3">
      <c r="A123" s="31">
        <v>3352</v>
      </c>
      <c r="B123" s="28">
        <v>41092</v>
      </c>
      <c r="C123" s="23" t="str">
        <f>VLOOKUP(A123,VODANET!C$5:J1749,8,0)</f>
        <v>ACEITO</v>
      </c>
    </row>
    <row r="124" spans="1:3">
      <c r="A124" s="31">
        <v>3189</v>
      </c>
      <c r="B124" s="28">
        <v>41277</v>
      </c>
      <c r="C124" s="23" t="str">
        <f>VLOOKUP(A124,VODANET!C$5:J1750,8,0)</f>
        <v>ACEITO</v>
      </c>
    </row>
    <row r="125" spans="1:3">
      <c r="A125" s="31">
        <v>3353</v>
      </c>
      <c r="B125" s="28">
        <v>41092</v>
      </c>
      <c r="C125" s="23" t="str">
        <f>VLOOKUP(A125,VODANET!C$5:J1751,8,0)</f>
        <v>ACEITO</v>
      </c>
    </row>
    <row r="126" spans="1:3">
      <c r="A126" s="31">
        <v>3210</v>
      </c>
      <c r="B126" s="56">
        <v>41254</v>
      </c>
      <c r="C126" s="23" t="str">
        <f>VLOOKUP(A126,VODANET!C$5:J1752,8,0)</f>
        <v>ACEITO</v>
      </c>
    </row>
    <row r="127" spans="1:3">
      <c r="A127" s="31">
        <v>3213</v>
      </c>
      <c r="B127" s="28">
        <v>41058</v>
      </c>
      <c r="C127" s="23" t="str">
        <f>VLOOKUP(A127,VODANET!C$5:J1753,8,0)</f>
        <v>ACEITO</v>
      </c>
    </row>
    <row r="128" spans="1:3">
      <c r="A128" s="31">
        <v>3185</v>
      </c>
      <c r="B128" s="56">
        <v>41291</v>
      </c>
      <c r="C128" s="23" t="str">
        <f>VLOOKUP(A128,VODANET!C$5:J1754,8,0)</f>
        <v>ACEITO</v>
      </c>
    </row>
    <row r="129" spans="1:3">
      <c r="A129" s="31">
        <v>3183</v>
      </c>
      <c r="B129" s="28">
        <v>41058</v>
      </c>
      <c r="C129" s="23" t="str">
        <f>VLOOKUP(A129,VODANET!C$5:J1755,8,0)</f>
        <v>ACEITO</v>
      </c>
    </row>
    <row r="130" spans="1:3">
      <c r="A130" s="31">
        <v>3218</v>
      </c>
      <c r="B130" s="28">
        <v>41058</v>
      </c>
      <c r="C130" s="23" t="str">
        <f>VLOOKUP(A130,VODANET!C$5:J1756,8,0)</f>
        <v>ACEITO</v>
      </c>
    </row>
    <row r="131" spans="1:3">
      <c r="A131" s="31">
        <v>3216</v>
      </c>
      <c r="B131" s="56">
        <v>41271</v>
      </c>
      <c r="C131" s="23" t="str">
        <f>VLOOKUP(A131,VODANET!C$5:J1757,8,0)</f>
        <v>ACEITO</v>
      </c>
    </row>
    <row r="132" spans="1:3">
      <c r="A132" s="31">
        <v>3219</v>
      </c>
      <c r="B132" s="28">
        <v>41058</v>
      </c>
      <c r="C132" s="23" t="str">
        <f>VLOOKUP(A132,VODANET!C$5:J1758,8,0)</f>
        <v>ACEITO</v>
      </c>
    </row>
    <row r="133" spans="1:3">
      <c r="A133" s="31">
        <v>3221</v>
      </c>
      <c r="B133" s="28">
        <v>41058</v>
      </c>
      <c r="C133" s="23" t="str">
        <f>VLOOKUP(A133,VODANET!C$5:J1759,8,0)</f>
        <v>ACEITO</v>
      </c>
    </row>
    <row r="134" spans="1:3">
      <c r="A134" s="31">
        <v>3223</v>
      </c>
      <c r="B134" s="28">
        <v>41058</v>
      </c>
      <c r="C134" s="23" t="str">
        <f>VLOOKUP(A134,VODANET!C$5:J1760,8,0)</f>
        <v>ACEITO</v>
      </c>
    </row>
    <row r="135" spans="1:3">
      <c r="A135" s="31">
        <v>3231</v>
      </c>
      <c r="B135" s="28">
        <v>41058</v>
      </c>
      <c r="C135" s="23" t="str">
        <f>VLOOKUP(A135,VODANET!C$5:J1761,8,0)</f>
        <v>ACEITO</v>
      </c>
    </row>
    <row r="136" spans="1:3">
      <c r="A136" s="31">
        <v>3355</v>
      </c>
      <c r="B136" s="28">
        <v>41092</v>
      </c>
      <c r="C136" s="23" t="str">
        <f>VLOOKUP(A136,VODANET!C$5:J1762,8,0)</f>
        <v>ACEITO</v>
      </c>
    </row>
    <row r="137" spans="1:3">
      <c r="A137" s="31">
        <v>3233</v>
      </c>
      <c r="B137" s="28">
        <v>41058</v>
      </c>
      <c r="C137" s="23" t="str">
        <f>VLOOKUP(A137,VODANET!C$5:J1763,8,0)</f>
        <v>ACEITO</v>
      </c>
    </row>
    <row r="138" spans="1:3">
      <c r="A138" s="31">
        <v>3236</v>
      </c>
      <c r="B138" s="28">
        <v>41058</v>
      </c>
      <c r="C138" s="23" t="str">
        <f>VLOOKUP(A138,VODANET!C$5:J1764,8,0)</f>
        <v>ACEITO</v>
      </c>
    </row>
    <row r="139" spans="1:3">
      <c r="A139" s="31">
        <v>3238</v>
      </c>
      <c r="B139" s="28">
        <v>41058</v>
      </c>
      <c r="C139" s="23" t="str">
        <f>VLOOKUP(A139,VODANET!C$5:J1765,8,0)</f>
        <v>ACEITO</v>
      </c>
    </row>
    <row r="140" spans="1:3">
      <c r="A140" s="31">
        <v>3240</v>
      </c>
      <c r="B140" s="28">
        <v>41058</v>
      </c>
      <c r="C140" s="23" t="str">
        <f>VLOOKUP(A140,VODANET!C$5:J1766,8,0)</f>
        <v>ACEITO</v>
      </c>
    </row>
    <row r="141" spans="1:3">
      <c r="A141" s="31">
        <v>3242</v>
      </c>
      <c r="B141" s="28">
        <v>41058</v>
      </c>
      <c r="C141" s="23" t="str">
        <f>VLOOKUP(A141,VODANET!C$5:J1767,8,0)</f>
        <v>ACEITO</v>
      </c>
    </row>
    <row r="142" spans="1:3">
      <c r="A142" s="31">
        <v>3243</v>
      </c>
      <c r="B142" s="28">
        <v>41058</v>
      </c>
      <c r="C142" s="23" t="str">
        <f>VLOOKUP(A142,VODANET!C$5:J1768,8,0)</f>
        <v>ACEITO</v>
      </c>
    </row>
    <row r="143" spans="1:3">
      <c r="A143" s="31">
        <v>3244</v>
      </c>
      <c r="B143" s="28">
        <v>41058</v>
      </c>
      <c r="C143" s="23" t="str">
        <f>VLOOKUP(A143,VODANET!C$5:J1769,8,0)</f>
        <v>ACEITO</v>
      </c>
    </row>
    <row r="144" spans="1:3">
      <c r="A144" s="31">
        <v>3357</v>
      </c>
      <c r="B144" s="28">
        <v>41092</v>
      </c>
      <c r="C144" s="23" t="str">
        <f>VLOOKUP(A144,VODANET!C$5:J1770,8,0)</f>
        <v>ACEITO</v>
      </c>
    </row>
    <row r="145" spans="1:3">
      <c r="A145" s="31">
        <v>3246</v>
      </c>
      <c r="B145" s="28">
        <v>41058</v>
      </c>
      <c r="C145" s="23" t="str">
        <f>VLOOKUP(A145,VODANET!C$5:J1771,8,0)</f>
        <v>ACEITO</v>
      </c>
    </row>
    <row r="146" spans="1:3">
      <c r="A146" s="31">
        <v>3248</v>
      </c>
      <c r="B146" s="28">
        <v>41058</v>
      </c>
      <c r="C146" s="23" t="str">
        <f>VLOOKUP(A146,VODANET!C$5:J1772,8,0)</f>
        <v>ACEITO</v>
      </c>
    </row>
    <row r="147" spans="1:3">
      <c r="A147" s="31">
        <v>3249</v>
      </c>
      <c r="B147" s="28">
        <v>41058</v>
      </c>
      <c r="C147" s="23" t="str">
        <f>VLOOKUP(A147,VODANET!C$5:J1773,8,0)</f>
        <v>ACEITO</v>
      </c>
    </row>
    <row r="148" spans="1:3">
      <c r="A148" s="31">
        <v>3250</v>
      </c>
      <c r="B148" s="56">
        <v>41271</v>
      </c>
      <c r="C148" s="23" t="str">
        <f>VLOOKUP(A148,VODANET!C$5:J1774,8,0)</f>
        <v>ACEITO</v>
      </c>
    </row>
    <row r="149" spans="1:3">
      <c r="A149" s="31">
        <v>3252</v>
      </c>
      <c r="B149" s="28">
        <v>41058</v>
      </c>
      <c r="C149" s="23" t="str">
        <f>VLOOKUP(A149,VODANET!C$5:J1775,8,0)</f>
        <v>ACEITO</v>
      </c>
    </row>
    <row r="150" spans="1:3">
      <c r="A150" s="31">
        <v>3254</v>
      </c>
      <c r="B150" s="28">
        <v>41058</v>
      </c>
      <c r="C150" s="23" t="str">
        <f>VLOOKUP(A150,VODANET!C$5:J1776,8,0)</f>
        <v>ACEITO</v>
      </c>
    </row>
    <row r="151" spans="1:3">
      <c r="A151" s="31">
        <v>3255</v>
      </c>
      <c r="B151" s="28">
        <v>41058</v>
      </c>
      <c r="C151" s="23" t="str">
        <f>VLOOKUP(A151,VODANET!C$5:J1777,8,0)</f>
        <v>ACEITO</v>
      </c>
    </row>
    <row r="152" spans="1:3">
      <c r="A152" s="31">
        <v>3492</v>
      </c>
      <c r="B152" s="28">
        <v>41092</v>
      </c>
      <c r="C152" s="23" t="str">
        <f>VLOOKUP(A152,VODANET!C$5:J1778,8,0)</f>
        <v>ACEITO</v>
      </c>
    </row>
    <row r="153" spans="1:3">
      <c r="A153" s="31">
        <v>3494</v>
      </c>
      <c r="B153" s="28">
        <v>41092</v>
      </c>
      <c r="C153" s="23" t="str">
        <f>VLOOKUP(A153,VODANET!C$5:J1779,8,0)</f>
        <v>ACEITO</v>
      </c>
    </row>
    <row r="154" spans="1:3">
      <c r="A154" s="31">
        <v>3266</v>
      </c>
      <c r="B154" s="28">
        <v>41058</v>
      </c>
      <c r="C154" s="23" t="str">
        <f>VLOOKUP(A154,VODANET!C$5:J1780,8,0)</f>
        <v>ACEITO</v>
      </c>
    </row>
    <row r="155" spans="1:3">
      <c r="A155" s="31">
        <v>3268</v>
      </c>
      <c r="B155" s="28">
        <v>41254</v>
      </c>
      <c r="C155" s="23" t="str">
        <f>VLOOKUP(A155,VODANET!C$5:J1781,8,0)</f>
        <v>ACEITO</v>
      </c>
    </row>
    <row r="156" spans="1:3">
      <c r="A156" s="31">
        <v>3270</v>
      </c>
      <c r="B156" s="28">
        <v>41058</v>
      </c>
      <c r="C156" s="23" t="str">
        <f>VLOOKUP(A156,VODANET!C$5:J1782,8,0)</f>
        <v>ACEITO</v>
      </c>
    </row>
    <row r="157" spans="1:3">
      <c r="A157" s="31">
        <v>3271</v>
      </c>
      <c r="B157" s="28">
        <v>41058</v>
      </c>
      <c r="C157" s="23" t="str">
        <f>VLOOKUP(A157,VODANET!C$5:J1783,8,0)</f>
        <v>ACEITO</v>
      </c>
    </row>
    <row r="158" spans="1:3">
      <c r="A158" s="31">
        <v>3272</v>
      </c>
      <c r="B158" s="28">
        <v>41058</v>
      </c>
      <c r="C158" s="23" t="str">
        <f>VLOOKUP(A158,VODANET!C$5:J1784,8,0)</f>
        <v>ACEITO</v>
      </c>
    </row>
    <row r="159" spans="1:3">
      <c r="A159" s="31">
        <v>3265</v>
      </c>
      <c r="B159" s="28">
        <v>41058</v>
      </c>
      <c r="C159" s="23" t="str">
        <f>VLOOKUP(A159,VODANET!C$5:J1785,8,0)</f>
        <v>ACEITO</v>
      </c>
    </row>
    <row r="160" spans="1:3">
      <c r="A160" s="31">
        <v>3378</v>
      </c>
      <c r="B160" s="103">
        <v>41092</v>
      </c>
      <c r="C160" s="23" t="str">
        <f>VLOOKUP(A160,VODANET!C$5:J1786,8,0)</f>
        <v>ACEITO</v>
      </c>
    </row>
    <row r="161" spans="1:3">
      <c r="A161" s="31">
        <v>3379</v>
      </c>
      <c r="B161" s="103">
        <v>41092</v>
      </c>
      <c r="C161" s="23" t="str">
        <f>VLOOKUP(A161,VODANET!C$5:J1787,8,0)</f>
        <v>ACEITO</v>
      </c>
    </row>
    <row r="162" spans="1:3">
      <c r="A162" s="31">
        <v>3380</v>
      </c>
      <c r="B162" s="103">
        <v>41092</v>
      </c>
      <c r="C162" s="23" t="str">
        <f>VLOOKUP(A162,VODANET!C$5:J1788,8,0)</f>
        <v>ACEITO</v>
      </c>
    </row>
    <row r="163" spans="1:3">
      <c r="A163" s="31">
        <v>3381</v>
      </c>
      <c r="B163" s="103">
        <v>41092</v>
      </c>
      <c r="C163" s="23" t="str">
        <f>VLOOKUP(A163,VODANET!C$5:J1789,8,0)</f>
        <v>ACEITO</v>
      </c>
    </row>
    <row r="164" spans="1:3">
      <c r="A164" s="31">
        <v>3382</v>
      </c>
      <c r="B164" s="103">
        <v>41092</v>
      </c>
      <c r="C164" s="23" t="str">
        <f>VLOOKUP(A164,VODANET!C$5:J1790,8,0)</f>
        <v>ACEITO</v>
      </c>
    </row>
    <row r="165" spans="1:3">
      <c r="A165" s="31">
        <v>3330</v>
      </c>
      <c r="B165" s="28">
        <v>41254</v>
      </c>
      <c r="C165" s="23" t="str">
        <f>VLOOKUP(A165,VODANET!C$5:J1791,8,0)</f>
        <v>ACEITO</v>
      </c>
    </row>
    <row r="166" spans="1:3">
      <c r="A166" s="31">
        <v>3383</v>
      </c>
      <c r="B166" s="103">
        <v>41092</v>
      </c>
      <c r="C166" s="23" t="str">
        <f>VLOOKUP(A166,VODANET!C$5:J1792,8,0)</f>
        <v>ACEITO</v>
      </c>
    </row>
    <row r="167" spans="1:3">
      <c r="A167" s="31">
        <v>3385</v>
      </c>
      <c r="B167" s="103">
        <v>41092</v>
      </c>
      <c r="C167" s="23" t="str">
        <f>VLOOKUP(A167,VODANET!C$5:J1793,8,0)</f>
        <v>ACEITO</v>
      </c>
    </row>
    <row r="168" spans="1:3">
      <c r="A168" s="31">
        <v>3332</v>
      </c>
      <c r="B168" s="28">
        <v>41058</v>
      </c>
      <c r="C168" s="23" t="str">
        <f>VLOOKUP(A168,VODANET!C$5:J1794,8,0)</f>
        <v>ACEITO</v>
      </c>
    </row>
    <row r="169" spans="1:3">
      <c r="A169" s="31">
        <v>3386</v>
      </c>
      <c r="B169" s="103">
        <v>41092</v>
      </c>
      <c r="C169" s="23" t="str">
        <f>VLOOKUP(A169,VODANET!C$5:J1795,8,0)</f>
        <v>ACEITO</v>
      </c>
    </row>
    <row r="170" spans="1:3">
      <c r="A170" s="31">
        <v>3341</v>
      </c>
      <c r="B170" s="28">
        <v>41254</v>
      </c>
      <c r="C170" s="23" t="str">
        <f>VLOOKUP(A170,VODANET!C$5:J1796,8,0)</f>
        <v>ACEITO</v>
      </c>
    </row>
    <row r="171" spans="1:3">
      <c r="A171" s="31">
        <v>3387</v>
      </c>
      <c r="B171" s="103">
        <v>41092</v>
      </c>
      <c r="C171" s="23" t="str">
        <f>VLOOKUP(A171,VODANET!C$5:J1797,8,0)</f>
        <v>ACEITO</v>
      </c>
    </row>
    <row r="172" spans="1:3">
      <c r="A172" s="31">
        <v>3339</v>
      </c>
      <c r="B172" s="28">
        <v>41254</v>
      </c>
      <c r="C172" s="23" t="str">
        <f>VLOOKUP(A172,VODANET!C$5:J1798,8,0)</f>
        <v>ACEITO</v>
      </c>
    </row>
    <row r="173" spans="1:3">
      <c r="A173" s="31">
        <v>3209</v>
      </c>
      <c r="B173" s="28">
        <v>41092</v>
      </c>
      <c r="C173" s="23" t="str">
        <f>VLOOKUP(A173,VODANET!C$5:J1799,8,0)</f>
        <v>ACEITO</v>
      </c>
    </row>
    <row r="174" spans="1:3">
      <c r="A174" s="31">
        <v>3496</v>
      </c>
      <c r="B174" s="103">
        <v>41092</v>
      </c>
      <c r="C174" s="23" t="str">
        <f>VLOOKUP(A174,VODANET!C$5:J1800,8,0)</f>
        <v>ACEITO</v>
      </c>
    </row>
    <row r="175" spans="1:3">
      <c r="A175" s="31">
        <v>3259</v>
      </c>
      <c r="B175" s="28">
        <v>41092</v>
      </c>
      <c r="C175" s="23" t="str">
        <f>VLOOKUP(A175,VODANET!C$5:J1801,8,0)</f>
        <v>ACEITO</v>
      </c>
    </row>
    <row r="176" spans="1:3">
      <c r="A176" s="31">
        <v>3319</v>
      </c>
      <c r="B176" s="28">
        <v>41092</v>
      </c>
      <c r="C176" s="23" t="str">
        <f>VLOOKUP(A176,VODANET!C$5:J1802,8,0)</f>
        <v>ACEITO</v>
      </c>
    </row>
    <row r="177" spans="1:3">
      <c r="A177" s="31">
        <v>3371</v>
      </c>
      <c r="B177" s="103">
        <v>41092</v>
      </c>
      <c r="C177" s="23" t="str">
        <f>VLOOKUP(A177,VODANET!C$5:J1803,8,0)</f>
        <v>ACEITO</v>
      </c>
    </row>
    <row r="178" spans="1:3">
      <c r="A178" s="31">
        <v>3372</v>
      </c>
      <c r="B178" s="103">
        <v>41092</v>
      </c>
      <c r="C178" s="23" t="str">
        <f>VLOOKUP(A178,VODANET!C$5:J1804,8,0)</f>
        <v>ACEITO</v>
      </c>
    </row>
    <row r="179" spans="1:3">
      <c r="A179" s="31">
        <v>3358</v>
      </c>
      <c r="B179" s="28">
        <v>41143</v>
      </c>
      <c r="C179" s="23" t="str">
        <f>VLOOKUP(A179,VODANET!C$5:J1805,8,0)</f>
        <v>ACEITO</v>
      </c>
    </row>
    <row r="180" spans="1:3">
      <c r="A180" s="31">
        <v>3359</v>
      </c>
      <c r="B180" s="103">
        <v>41092</v>
      </c>
      <c r="C180" s="23" t="str">
        <f>VLOOKUP(A180,VODANET!C$5:J1806,8,0)</f>
        <v>ACEITO</v>
      </c>
    </row>
    <row r="181" spans="1:3">
      <c r="A181" s="31">
        <v>3361</v>
      </c>
      <c r="B181" s="28">
        <v>41143</v>
      </c>
      <c r="C181" s="23" t="str">
        <f>VLOOKUP(A181,VODANET!C$5:J1807,8,0)</f>
        <v>ACEITO</v>
      </c>
    </row>
    <row r="182" spans="1:3">
      <c r="A182" s="31">
        <v>3362</v>
      </c>
      <c r="B182" s="28">
        <v>41143</v>
      </c>
      <c r="C182" s="23" t="str">
        <f>VLOOKUP(A182,VODANET!C$5:J1808,8,0)</f>
        <v>ACEITO</v>
      </c>
    </row>
    <row r="183" spans="1:3">
      <c r="A183" s="31">
        <v>3363</v>
      </c>
      <c r="B183" s="28">
        <v>41143</v>
      </c>
      <c r="C183" s="23" t="str">
        <f>VLOOKUP(A183,VODANET!C$5:J1809,8,0)</f>
        <v>ACEITO</v>
      </c>
    </row>
    <row r="184" spans="1:3">
      <c r="A184" s="31">
        <v>3325</v>
      </c>
      <c r="B184" s="103">
        <v>41092</v>
      </c>
      <c r="C184" s="23" t="str">
        <f>VLOOKUP(A184,VODANET!C$5:J1810,8,0)</f>
        <v>ACEITO</v>
      </c>
    </row>
    <row r="185" spans="1:3">
      <c r="A185" s="31">
        <v>3326</v>
      </c>
      <c r="B185" s="28">
        <v>41092</v>
      </c>
      <c r="C185" s="23" t="str">
        <f>VLOOKUP(A185,VODANET!C$5:J1811,8,0)</f>
        <v>ACEITO</v>
      </c>
    </row>
    <row r="186" spans="1:3">
      <c r="A186" s="31">
        <v>3327</v>
      </c>
      <c r="B186" s="28">
        <v>41092</v>
      </c>
      <c r="C186" s="23" t="str">
        <f>VLOOKUP(A186,VODANET!C$5:J1812,8,0)</f>
        <v>ACEITO</v>
      </c>
    </row>
    <row r="187" spans="1:3">
      <c r="A187" s="31">
        <v>3329</v>
      </c>
      <c r="B187" s="103">
        <v>41092</v>
      </c>
      <c r="C187" s="23" t="str">
        <f>VLOOKUP(A187,VODANET!C$5:J1813,8,0)</f>
        <v>ACEITO</v>
      </c>
    </row>
    <row r="188" spans="1:3">
      <c r="A188" s="31">
        <v>3333</v>
      </c>
      <c r="B188" s="103">
        <v>41092</v>
      </c>
      <c r="C188" s="23" t="str">
        <f>VLOOKUP(A188,VODANET!C$5:J1814,8,0)</f>
        <v>ACEITO</v>
      </c>
    </row>
    <row r="189" spans="1:3">
      <c r="A189" s="31">
        <v>3335</v>
      </c>
      <c r="B189" s="28">
        <v>41092</v>
      </c>
      <c r="C189" s="23" t="str">
        <f>VLOOKUP(A189,VODANET!C$5:J1815,8,0)</f>
        <v>ACEITO</v>
      </c>
    </row>
    <row r="190" spans="1:3">
      <c r="A190" s="31">
        <v>3337</v>
      </c>
      <c r="B190" s="28">
        <v>41092</v>
      </c>
      <c r="C190" s="23" t="str">
        <f>VLOOKUP(A190,VODANET!C$5:J1816,8,0)</f>
        <v>ACEITO</v>
      </c>
    </row>
    <row r="191" spans="1:3">
      <c r="A191" s="31">
        <v>3340</v>
      </c>
      <c r="B191" s="28">
        <v>41092</v>
      </c>
      <c r="C191" s="23" t="str">
        <f>VLOOKUP(A191,VODANET!C$5:J1817,8,0)</f>
        <v>ACEITO</v>
      </c>
    </row>
    <row r="192" spans="1:3">
      <c r="A192" s="31">
        <v>3343</v>
      </c>
      <c r="B192" s="103">
        <v>41092</v>
      </c>
      <c r="C192" s="23" t="str">
        <f>VLOOKUP(A192,VODANET!C$5:J1818,8,0)</f>
        <v>ACEITO</v>
      </c>
    </row>
    <row r="193" spans="1:3">
      <c r="A193" s="31">
        <v>3388</v>
      </c>
      <c r="B193" s="103">
        <v>41092</v>
      </c>
      <c r="C193" s="23" t="str">
        <f>VLOOKUP(A193,VODANET!C$5:J1819,8,0)</f>
        <v>ACEITO</v>
      </c>
    </row>
    <row r="194" spans="1:3">
      <c r="A194" s="31">
        <v>3508</v>
      </c>
      <c r="B194" s="103">
        <v>41092</v>
      </c>
      <c r="C194" s="23" t="str">
        <f>VLOOKUP(A194,VODANET!C$5:J1820,8,0)</f>
        <v>ACEITO</v>
      </c>
    </row>
    <row r="195" spans="1:3">
      <c r="A195" s="31">
        <v>3344</v>
      </c>
      <c r="B195" s="103">
        <v>41092</v>
      </c>
      <c r="C195" s="23" t="str">
        <f>VLOOKUP(A195,VODANET!C$5:J1821,8,0)</f>
        <v>ACEITO</v>
      </c>
    </row>
    <row r="196" spans="1:3">
      <c r="A196" s="31">
        <v>3349</v>
      </c>
      <c r="B196" s="28">
        <v>41092</v>
      </c>
      <c r="C196" s="23" t="str">
        <f>VLOOKUP(A196,VODANET!C$5:J1822,8,0)</f>
        <v>ACEITO</v>
      </c>
    </row>
    <row r="197" spans="1:3">
      <c r="A197" s="31">
        <v>3373</v>
      </c>
      <c r="B197" s="103">
        <v>41092</v>
      </c>
      <c r="C197" s="23" t="str">
        <f>VLOOKUP(A197,VODANET!C$5:J1823,8,0)</f>
        <v>ACEITO</v>
      </c>
    </row>
    <row r="198" spans="1:3">
      <c r="A198" s="31">
        <v>3374</v>
      </c>
      <c r="B198" s="103">
        <v>41092</v>
      </c>
      <c r="C198" s="23" t="str">
        <f>VLOOKUP(A198,VODANET!C$5:J1824,8,0)</f>
        <v>ACEITO</v>
      </c>
    </row>
    <row r="199" spans="1:3">
      <c r="A199" s="31">
        <v>3376</v>
      </c>
      <c r="B199" s="28">
        <v>41092</v>
      </c>
      <c r="C199" s="23" t="str">
        <f>VLOOKUP(A199,VODANET!C$5:J1825,8,0)</f>
        <v>ACEITO</v>
      </c>
    </row>
    <row r="200" spans="1:3">
      <c r="A200" s="31">
        <v>3375</v>
      </c>
      <c r="B200" s="28">
        <v>41092</v>
      </c>
      <c r="C200" s="23" t="str">
        <f>VLOOKUP(A200,VODANET!C$5:J1826,8,0)</f>
        <v>ACEITO</v>
      </c>
    </row>
    <row r="201" spans="1:3">
      <c r="A201" s="31">
        <v>3453</v>
      </c>
      <c r="B201" s="28">
        <v>41143</v>
      </c>
      <c r="C201" s="23" t="str">
        <f>VLOOKUP(A201,VODANET!C$5:J1827,8,0)</f>
        <v>ACEITO</v>
      </c>
    </row>
    <row r="202" spans="1:3">
      <c r="A202" s="31">
        <v>3450</v>
      </c>
      <c r="B202" s="28">
        <v>41143</v>
      </c>
      <c r="C202" s="23" t="str">
        <f>VLOOKUP(A202,VODANET!C$5:J1828,8,0)</f>
        <v>ACEITO</v>
      </c>
    </row>
    <row r="203" spans="1:3">
      <c r="A203" s="31">
        <v>3448</v>
      </c>
      <c r="B203" s="28">
        <v>41143</v>
      </c>
      <c r="C203" s="23" t="str">
        <f>VLOOKUP(A203,VODANET!C$5:J1829,8,0)</f>
        <v>ACEITO</v>
      </c>
    </row>
    <row r="204" spans="1:3">
      <c r="A204" s="31">
        <v>3445</v>
      </c>
      <c r="B204" s="28">
        <v>41143</v>
      </c>
      <c r="C204" s="23" t="str">
        <f>VLOOKUP(A204,VODANET!C$5:J1830,8,0)</f>
        <v>ACEITO</v>
      </c>
    </row>
    <row r="205" spans="1:3">
      <c r="A205" s="31">
        <v>3444</v>
      </c>
      <c r="B205" s="28">
        <v>41254</v>
      </c>
      <c r="C205" s="23" t="str">
        <f>VLOOKUP(A205,VODANET!C$5:J1831,8,0)</f>
        <v>ACEITO</v>
      </c>
    </row>
    <row r="206" spans="1:3">
      <c r="A206" s="31">
        <v>3443</v>
      </c>
      <c r="B206" s="28">
        <v>41143</v>
      </c>
      <c r="C206" s="23" t="str">
        <f>VLOOKUP(A206,VODANET!C$5:J1832,8,0)</f>
        <v>ACEITO</v>
      </c>
    </row>
    <row r="207" spans="1:3">
      <c r="A207" s="31">
        <v>3442</v>
      </c>
      <c r="B207" s="28">
        <v>41143</v>
      </c>
      <c r="C207" s="23" t="str">
        <f>VLOOKUP(A207,VODANET!C$5:J1833,8,0)</f>
        <v>ACEITO</v>
      </c>
    </row>
    <row r="208" spans="1:3">
      <c r="A208" s="31">
        <v>3460</v>
      </c>
      <c r="B208" s="28">
        <v>41254</v>
      </c>
      <c r="C208" s="23" t="str">
        <f>VLOOKUP(A208,VODANET!C$5:J1834,8,0)</f>
        <v>ACEITO</v>
      </c>
    </row>
    <row r="209" spans="1:3">
      <c r="A209" s="31">
        <v>3459</v>
      </c>
      <c r="B209" s="28">
        <v>41143</v>
      </c>
      <c r="C209" s="23" t="str">
        <f>VLOOKUP(A209,VODANET!C$5:J1835,8,0)</f>
        <v>ACEITO</v>
      </c>
    </row>
    <row r="210" spans="1:3">
      <c r="A210" s="31">
        <v>3456</v>
      </c>
      <c r="B210" s="28">
        <v>41143</v>
      </c>
      <c r="C210" s="23" t="str">
        <f>VLOOKUP(A210,VODANET!C$5:J1836,8,0)</f>
        <v>ACEITO</v>
      </c>
    </row>
    <row r="211" spans="1:3">
      <c r="A211" s="31">
        <v>3457</v>
      </c>
      <c r="B211" s="28">
        <v>41143</v>
      </c>
      <c r="C211" s="23" t="str">
        <f>VLOOKUP(A211,VODANET!C$5:J1837,8,0)</f>
        <v>ACEITO</v>
      </c>
    </row>
    <row r="212" spans="1:3">
      <c r="A212" s="31">
        <v>3458</v>
      </c>
      <c r="B212" s="28">
        <v>41254</v>
      </c>
      <c r="C212" s="23" t="str">
        <f>VLOOKUP(A212,VODANET!C$5:J1838,8,0)</f>
        <v>ACEITO</v>
      </c>
    </row>
    <row r="213" spans="1:3">
      <c r="A213" s="31">
        <v>3461</v>
      </c>
      <c r="B213" s="28">
        <v>41254</v>
      </c>
      <c r="C213" s="23" t="str">
        <f>VLOOKUP(A213,VODANET!C$5:J1839,8,0)</f>
        <v>ACEITO</v>
      </c>
    </row>
    <row r="214" spans="1:3">
      <c r="A214" s="31">
        <v>3470</v>
      </c>
      <c r="B214" s="28">
        <v>41143</v>
      </c>
      <c r="C214" s="23" t="str">
        <f>VLOOKUP(A214,VODANET!C$5:J1840,8,0)</f>
        <v>ACEITO</v>
      </c>
    </row>
    <row r="215" spans="1:3">
      <c r="A215" s="31">
        <v>3468</v>
      </c>
      <c r="B215" s="28">
        <v>41143</v>
      </c>
      <c r="C215" s="23" t="str">
        <f>VLOOKUP(A215,VODANET!C$5:J1841,8,0)</f>
        <v>ACEITO</v>
      </c>
    </row>
    <row r="216" spans="1:3">
      <c r="A216" s="31">
        <v>3467</v>
      </c>
      <c r="B216" s="28">
        <v>41143</v>
      </c>
      <c r="C216" s="23" t="str">
        <f>VLOOKUP(A216,VODANET!C$5:J1842,8,0)</f>
        <v>ACEITO</v>
      </c>
    </row>
    <row r="217" spans="1:3">
      <c r="A217" s="31">
        <v>3464</v>
      </c>
      <c r="B217" s="28">
        <v>41143</v>
      </c>
      <c r="C217" s="23" t="str">
        <f>VLOOKUP(A217,VODANET!C$5:J1843,8,0)</f>
        <v>ACEITO</v>
      </c>
    </row>
    <row r="218" spans="1:3">
      <c r="A218" s="31">
        <v>3465</v>
      </c>
      <c r="B218" s="28">
        <v>41143</v>
      </c>
      <c r="C218" s="23" t="str">
        <f>VLOOKUP(A218,VODANET!C$5:J1844,8,0)</f>
        <v>ACEITO</v>
      </c>
    </row>
    <row r="219" spans="1:3">
      <c r="A219" s="31">
        <v>3466</v>
      </c>
      <c r="B219" s="28">
        <v>41143</v>
      </c>
      <c r="C219" s="23" t="str">
        <f>VLOOKUP(A219,VODANET!C$5:J1845,8,0)</f>
        <v>ACEITO</v>
      </c>
    </row>
    <row r="220" spans="1:3">
      <c r="A220" s="31">
        <v>3484</v>
      </c>
      <c r="B220" s="28">
        <v>41143</v>
      </c>
      <c r="C220" s="23" t="str">
        <f>VLOOKUP(A220,VODANET!C$5:J1846,8,0)</f>
        <v>ACEITO</v>
      </c>
    </row>
    <row r="221" spans="1:3">
      <c r="A221" s="31">
        <v>3485</v>
      </c>
      <c r="B221" s="28">
        <v>41143</v>
      </c>
      <c r="C221" s="23" t="str">
        <f>VLOOKUP(A221,VODANET!C$5:J1847,8,0)</f>
        <v>ACEITO</v>
      </c>
    </row>
    <row r="222" spans="1:3">
      <c r="A222" s="31">
        <v>3493</v>
      </c>
      <c r="B222" s="56">
        <v>41092</v>
      </c>
      <c r="C222" s="23" t="str">
        <f>VLOOKUP(A222,VODANET!C$5:J1848,8,0)</f>
        <v>ACEITO</v>
      </c>
    </row>
    <row r="223" spans="1:3">
      <c r="A223" s="31">
        <v>3232</v>
      </c>
      <c r="B223" s="28">
        <v>41058</v>
      </c>
      <c r="C223" s="23" t="str">
        <f>VLOOKUP(A223,VODANET!C$5:J1849,8,0)</f>
        <v>ACEITO</v>
      </c>
    </row>
    <row r="224" spans="1:3">
      <c r="A224" s="31">
        <v>3498</v>
      </c>
      <c r="B224" s="56">
        <v>41271</v>
      </c>
      <c r="C224" s="23" t="str">
        <f>VLOOKUP(A224,VODANET!C$5:J1850,8,0)</f>
        <v>ACEITO</v>
      </c>
    </row>
    <row r="225" spans="1:3">
      <c r="A225" s="31">
        <v>3499</v>
      </c>
      <c r="B225" s="56">
        <v>41271</v>
      </c>
      <c r="C225" s="23" t="str">
        <f>VLOOKUP(A225,VODANET!C$5:J1851,8,0)</f>
        <v>ACEITO</v>
      </c>
    </row>
    <row r="226" spans="1:3">
      <c r="A226" s="31">
        <v>3501</v>
      </c>
      <c r="B226" s="56">
        <v>41271</v>
      </c>
      <c r="C226" s="23" t="str">
        <f>VLOOKUP(A226,VODANET!C$5:J1852,8,0)</f>
        <v>ACEITO</v>
      </c>
    </row>
    <row r="227" spans="1:3">
      <c r="A227" s="31">
        <v>3235</v>
      </c>
      <c r="B227" s="28">
        <v>41058</v>
      </c>
      <c r="C227" s="23" t="str">
        <f>VLOOKUP(A227,VODANET!C$5:J1853,8,0)</f>
        <v>ACEITO</v>
      </c>
    </row>
    <row r="228" spans="1:3">
      <c r="A228" s="31">
        <v>3504</v>
      </c>
      <c r="B228" s="56">
        <v>41271</v>
      </c>
      <c r="C228" s="23" t="str">
        <f>VLOOKUP(A228,VODANET!C$5:J1854,8,0)</f>
        <v>ACEITO</v>
      </c>
    </row>
    <row r="229" spans="1:3">
      <c r="A229" s="31">
        <v>3506</v>
      </c>
      <c r="B229" s="56">
        <v>41277</v>
      </c>
      <c r="C229" s="23" t="str">
        <f>VLOOKUP(A229,VODANET!C$5:J1855,8,0)</f>
        <v>ACEITO</v>
      </c>
    </row>
    <row r="230" spans="1:3">
      <c r="A230" s="31">
        <v>3377</v>
      </c>
      <c r="B230" s="28">
        <v>41092</v>
      </c>
      <c r="C230" s="23" t="str">
        <f>VLOOKUP(A230,VODANET!C$5:J1856,8,0)</f>
        <v>ACEITO</v>
      </c>
    </row>
    <row r="231" spans="1:3">
      <c r="A231" s="31">
        <v>3510</v>
      </c>
      <c r="B231" s="56">
        <v>41254</v>
      </c>
      <c r="C231" s="23" t="str">
        <f>VLOOKUP(A231,VODANET!C$5:J1857,8,0)</f>
        <v>ACEITO</v>
      </c>
    </row>
    <row r="232" spans="1:3">
      <c r="A232" s="31">
        <v>3512</v>
      </c>
      <c r="B232" s="56">
        <v>41271</v>
      </c>
      <c r="C232" s="23" t="str">
        <f>VLOOKUP(A232,VODANET!C$5:J1858,8,0)</f>
        <v>ACEITO</v>
      </c>
    </row>
    <row r="233" spans="1:3">
      <c r="A233" s="31">
        <v>3516</v>
      </c>
      <c r="B233" s="103">
        <v>41092</v>
      </c>
      <c r="C233" s="23" t="str">
        <f>VLOOKUP(A233,VODANET!C$5:J1859,8,0)</f>
        <v>ACEITO</v>
      </c>
    </row>
    <row r="234" spans="1:3">
      <c r="A234" s="31">
        <v>3520</v>
      </c>
      <c r="B234" s="28">
        <v>41254</v>
      </c>
      <c r="C234" s="23" t="str">
        <f>VLOOKUP(A234,VODANET!C$5:J1860,8,0)</f>
        <v>ACEITO</v>
      </c>
    </row>
    <row r="235" spans="1:3">
      <c r="A235" s="31">
        <v>3522</v>
      </c>
      <c r="B235" s="56">
        <v>41254</v>
      </c>
      <c r="C235" s="23" t="str">
        <f>VLOOKUP(A235,VODANET!C$5:J1861,8,0)</f>
        <v>ACEITO</v>
      </c>
    </row>
    <row r="236" spans="1:3">
      <c r="A236" s="31">
        <v>3523</v>
      </c>
      <c r="B236" s="56">
        <v>41277</v>
      </c>
      <c r="C236" s="23" t="str">
        <f>VLOOKUP(A236,VODANET!C$5:J1862,8,0)</f>
        <v>ACEITO</v>
      </c>
    </row>
    <row r="237" spans="1:3">
      <c r="A237" s="31">
        <v>3524</v>
      </c>
      <c r="B237" s="56">
        <v>41277</v>
      </c>
      <c r="C237" s="23" t="str">
        <f>VLOOKUP(A237,VODANET!C$5:J1863,8,0)</f>
        <v>ACEITO</v>
      </c>
    </row>
    <row r="238" spans="1:3">
      <c r="A238" s="31">
        <v>3525</v>
      </c>
      <c r="B238" s="28">
        <v>41254</v>
      </c>
      <c r="C238" s="23" t="str">
        <f>VLOOKUP(A238,VODANET!C$5:J1864,8,0)</f>
        <v>ACEITO</v>
      </c>
    </row>
    <row r="239" spans="1:3">
      <c r="A239" s="31">
        <v>3526</v>
      </c>
      <c r="B239" s="28">
        <v>41254</v>
      </c>
      <c r="C239" s="23" t="str">
        <f>VLOOKUP(A239,VODANET!C$5:J1865,8,0)</f>
        <v>ACEITO</v>
      </c>
    </row>
    <row r="240" spans="1:3">
      <c r="A240" s="31">
        <v>3527</v>
      </c>
      <c r="B240" s="28">
        <v>41277</v>
      </c>
      <c r="C240" s="23" t="str">
        <f>VLOOKUP(A240,VODANET!C$5:J1866,8,0)</f>
        <v>ACEITO</v>
      </c>
    </row>
    <row r="241" spans="1:3">
      <c r="A241" s="31">
        <v>3531</v>
      </c>
      <c r="B241" s="28">
        <v>41143</v>
      </c>
      <c r="C241" s="23" t="str">
        <f>VLOOKUP(A241,VODANET!C$5:J1867,8,0)</f>
        <v>ACEITO</v>
      </c>
    </row>
    <row r="242" spans="1:3">
      <c r="A242" s="31">
        <v>3532</v>
      </c>
      <c r="B242" s="28">
        <v>41143</v>
      </c>
      <c r="C242" s="23" t="str">
        <f>VLOOKUP(A242,VODANET!C$5:J1868,8,0)</f>
        <v>ACEITO</v>
      </c>
    </row>
    <row r="243" spans="1:3">
      <c r="A243" s="31">
        <v>3533</v>
      </c>
      <c r="B243" s="28">
        <v>41143</v>
      </c>
      <c r="C243" s="23" t="str">
        <f>VLOOKUP(A243,VODANET!C$5:J1869,8,0)</f>
        <v>ACEITO</v>
      </c>
    </row>
    <row r="244" spans="1:3">
      <c r="A244" s="31">
        <v>3534</v>
      </c>
      <c r="B244" s="28">
        <v>41143</v>
      </c>
      <c r="C244" s="23" t="str">
        <f>VLOOKUP(A244,VODANET!C$5:J1870,8,0)</f>
        <v>ACEITO</v>
      </c>
    </row>
    <row r="245" spans="1:3">
      <c r="A245" s="31">
        <v>3535</v>
      </c>
      <c r="B245" s="28">
        <v>41143</v>
      </c>
      <c r="C245" s="23" t="str">
        <f>VLOOKUP(A245,VODANET!C$5:J1871,8,0)</f>
        <v>ACEITO</v>
      </c>
    </row>
    <row r="246" spans="1:3">
      <c r="A246" s="31">
        <v>3538</v>
      </c>
      <c r="B246" s="28">
        <v>41143</v>
      </c>
      <c r="C246" s="23" t="str">
        <f>VLOOKUP(A246,VODANET!C$5:J1872,8,0)</f>
        <v>ACEITO</v>
      </c>
    </row>
    <row r="247" spans="1:3">
      <c r="A247" s="31">
        <v>3539</v>
      </c>
      <c r="B247" s="28">
        <v>41143</v>
      </c>
      <c r="C247" s="23" t="str">
        <f>VLOOKUP(A247,VODANET!C$5:J1873,8,0)</f>
        <v>ACEITO</v>
      </c>
    </row>
    <row r="248" spans="1:3">
      <c r="A248" s="31">
        <v>3542</v>
      </c>
      <c r="B248" s="28">
        <v>41143</v>
      </c>
      <c r="C248" s="23" t="str">
        <f>VLOOKUP(A248,VODANET!C$5:J1874,8,0)</f>
        <v>ACEITO</v>
      </c>
    </row>
    <row r="249" spans="1:3">
      <c r="A249" s="31">
        <v>3543</v>
      </c>
      <c r="B249" s="28">
        <v>41254</v>
      </c>
      <c r="C249" s="23" t="str">
        <f>VLOOKUP(A249,VODANET!C$5:J1875,8,0)</f>
        <v>ACEITO</v>
      </c>
    </row>
    <row r="250" spans="1:3">
      <c r="A250" s="31">
        <v>3545</v>
      </c>
      <c r="B250" s="28">
        <v>41143</v>
      </c>
      <c r="C250" s="23" t="str">
        <f>VLOOKUP(A250,VODANET!C$5:J1876,8,0)</f>
        <v>ACEITO</v>
      </c>
    </row>
    <row r="251" spans="1:3">
      <c r="A251" s="31">
        <v>3546</v>
      </c>
      <c r="B251" s="28">
        <v>41143</v>
      </c>
      <c r="C251" s="23" t="str">
        <f>VLOOKUP(A251,VODANET!C$5:J1877,8,0)</f>
        <v>ACEITO</v>
      </c>
    </row>
    <row r="252" spans="1:3">
      <c r="A252" s="31">
        <v>3548</v>
      </c>
      <c r="B252" s="28">
        <v>41143</v>
      </c>
      <c r="C252" s="23" t="str">
        <f>VLOOKUP(A252,VODANET!C$5:J1878,8,0)</f>
        <v>ACEITO</v>
      </c>
    </row>
    <row r="253" spans="1:3">
      <c r="A253" s="31">
        <v>3552</v>
      </c>
      <c r="B253" s="28">
        <v>41290</v>
      </c>
      <c r="C253" s="23" t="str">
        <f>VLOOKUP(A253,VODANET!C$5:J1879,8,0)</f>
        <v>ACEITO</v>
      </c>
    </row>
    <row r="254" spans="1:3">
      <c r="A254" s="31">
        <v>3564</v>
      </c>
      <c r="B254" s="28">
        <v>41143</v>
      </c>
      <c r="C254" s="23" t="str">
        <f>VLOOKUP(A254,VODANET!C$5:J1880,8,0)</f>
        <v>ACEITO</v>
      </c>
    </row>
    <row r="255" spans="1:3">
      <c r="A255" s="31">
        <v>3559</v>
      </c>
      <c r="B255" s="28">
        <v>41254</v>
      </c>
      <c r="C255" s="23" t="str">
        <f>VLOOKUP(A255,VODANET!C$5:J1881,8,0)</f>
        <v>ACEITO</v>
      </c>
    </row>
    <row r="256" spans="1:3">
      <c r="A256" s="31">
        <v>3558</v>
      </c>
      <c r="B256" s="28">
        <v>41254</v>
      </c>
      <c r="C256" s="23" t="str">
        <f>VLOOKUP(A256,VODANET!C$5:J1882,8,0)</f>
        <v>ACEITO</v>
      </c>
    </row>
    <row r="257" spans="1:3">
      <c r="A257" s="31">
        <v>3557</v>
      </c>
      <c r="B257" s="28">
        <v>41143</v>
      </c>
      <c r="C257" s="23" t="str">
        <f>VLOOKUP(A257,VODANET!C$5:J1883,8,0)</f>
        <v>ACEITO</v>
      </c>
    </row>
    <row r="258" spans="1:3">
      <c r="A258" s="31">
        <v>3555</v>
      </c>
      <c r="B258" s="28">
        <v>41143</v>
      </c>
      <c r="C258" s="23" t="str">
        <f>VLOOKUP(A258,VODANET!C$5:J1884,8,0)</f>
        <v>ACEITO</v>
      </c>
    </row>
    <row r="259" spans="1:3">
      <c r="A259" s="31">
        <v>3569</v>
      </c>
      <c r="B259" s="28">
        <v>41143</v>
      </c>
      <c r="C259" s="23" t="str">
        <f>VLOOKUP(A259,VODANET!C$5:J1885,8,0)</f>
        <v>ACEITO</v>
      </c>
    </row>
    <row r="260" spans="1:3">
      <c r="A260" s="31">
        <v>3572</v>
      </c>
      <c r="B260" s="28">
        <v>41143</v>
      </c>
      <c r="C260" s="23" t="str">
        <f>VLOOKUP(A260,VODANET!C$5:J1886,8,0)</f>
        <v>ACEITO</v>
      </c>
    </row>
    <row r="261" spans="1:3">
      <c r="A261" s="31">
        <v>3573</v>
      </c>
      <c r="B261" s="28">
        <v>41143</v>
      </c>
      <c r="C261" s="23" t="str">
        <f>VLOOKUP(A261,VODANET!C$5:J1887,8,0)</f>
        <v>ACEITO</v>
      </c>
    </row>
    <row r="262" spans="1:3">
      <c r="A262" s="31">
        <v>3576</v>
      </c>
      <c r="B262" s="56">
        <v>41271</v>
      </c>
      <c r="C262" s="23" t="str">
        <f>VLOOKUP(A262,VODANET!C$5:J1888,8,0)</f>
        <v>ACEITO</v>
      </c>
    </row>
    <row r="263" spans="1:3">
      <c r="A263" s="31">
        <v>3629</v>
      </c>
      <c r="B263" s="56">
        <v>41277</v>
      </c>
      <c r="C263" s="23" t="str">
        <f>VLOOKUP(A263,VODANET!C$5:J1889,8,0)</f>
        <v>ACEITO</v>
      </c>
    </row>
    <row r="264" spans="1:3">
      <c r="A264" s="31">
        <v>3628</v>
      </c>
      <c r="B264" s="28">
        <v>41254</v>
      </c>
      <c r="C264" s="23" t="str">
        <f>VLOOKUP(A264,VODANET!C$5:J1890,8,0)</f>
        <v>ACEITO</v>
      </c>
    </row>
    <row r="265" spans="1:3">
      <c r="A265" s="31">
        <v>3616</v>
      </c>
      <c r="B265" s="28">
        <v>41291</v>
      </c>
      <c r="C265" s="23" t="str">
        <f>VLOOKUP(A265,VODANET!C$5:J1891,8,0)</f>
        <v>ACEITO</v>
      </c>
    </row>
    <row r="266" spans="1:3">
      <c r="A266" s="31">
        <v>3618</v>
      </c>
      <c r="B266" s="28">
        <v>41291</v>
      </c>
      <c r="C266" s="23" t="str">
        <f>VLOOKUP(A266,VODANET!C$5:J1892,8,0)</f>
        <v>ACEITO</v>
      </c>
    </row>
    <row r="267" spans="1:3">
      <c r="A267" s="31">
        <v>3594</v>
      </c>
      <c r="B267" s="56">
        <v>41271</v>
      </c>
      <c r="C267" s="23" t="str">
        <f>VLOOKUP(A267,VODANET!C$5:J1893,8,0)</f>
        <v>ACEITO</v>
      </c>
    </row>
    <row r="268" spans="1:3">
      <c r="A268" s="31">
        <v>3597</v>
      </c>
      <c r="B268" s="56">
        <v>41271</v>
      </c>
      <c r="C268" s="23" t="str">
        <f>VLOOKUP(A268,VODANET!C$5:J1894,8,0)</f>
        <v>ACEITO</v>
      </c>
    </row>
    <row r="269" spans="1:3">
      <c r="A269" s="31">
        <v>3598</v>
      </c>
      <c r="B269" s="56">
        <v>41271</v>
      </c>
      <c r="C269" s="23" t="str">
        <f>VLOOKUP(A269,VODANET!C$5:J1895,8,0)</f>
        <v>ACEITO</v>
      </c>
    </row>
    <row r="270" spans="1:3">
      <c r="A270" s="31">
        <v>3600</v>
      </c>
      <c r="B270" s="56">
        <v>41271</v>
      </c>
      <c r="C270" s="23" t="str">
        <f>VLOOKUP(A270,VODANET!C$5:J1896,8,0)</f>
        <v>ACEITO</v>
      </c>
    </row>
    <row r="271" spans="1:3">
      <c r="A271" s="31">
        <v>3603</v>
      </c>
      <c r="B271" s="56">
        <v>41271</v>
      </c>
      <c r="C271" s="23" t="str">
        <f>VLOOKUP(A271,VODANET!C$5:J1897,8,0)</f>
        <v>ACEITO</v>
      </c>
    </row>
    <row r="272" spans="1:3">
      <c r="A272" s="31">
        <v>3592</v>
      </c>
      <c r="B272" s="28">
        <v>41143</v>
      </c>
      <c r="C272" s="23" t="str">
        <f>VLOOKUP(A272,VODANET!C$5:J1898,8,0)</f>
        <v>ACEITO</v>
      </c>
    </row>
    <row r="273" spans="1:3">
      <c r="A273" s="31">
        <v>3591</v>
      </c>
      <c r="B273" s="28">
        <v>41143</v>
      </c>
      <c r="C273" s="23" t="str">
        <f>VLOOKUP(A273,VODANET!C$5:J1899,8,0)</f>
        <v>ACEITO</v>
      </c>
    </row>
    <row r="274" spans="1:3">
      <c r="A274" s="31">
        <v>3611</v>
      </c>
      <c r="B274" s="28">
        <v>41254</v>
      </c>
      <c r="C274" s="23" t="str">
        <f>VLOOKUP(A274,VODANET!C$5:J1900,8,0)</f>
        <v>ACEITO</v>
      </c>
    </row>
    <row r="275" spans="1:3">
      <c r="A275" s="31">
        <v>3767</v>
      </c>
      <c r="B275" s="56">
        <v>41271</v>
      </c>
      <c r="C275" s="23" t="str">
        <f>VLOOKUP(A275,VODANET!C$5:J1901,8,0)</f>
        <v>ACEITO</v>
      </c>
    </row>
    <row r="276" spans="1:3">
      <c r="A276" s="31">
        <v>3763</v>
      </c>
      <c r="B276" s="56">
        <v>41271</v>
      </c>
      <c r="C276" s="23" t="str">
        <f>VLOOKUP(A276,VODANET!C$5:J1902,8,0)</f>
        <v>ACEITO</v>
      </c>
    </row>
    <row r="277" spans="1:3">
      <c r="A277" s="31">
        <v>3764</v>
      </c>
      <c r="B277" s="56">
        <v>41254</v>
      </c>
      <c r="C277" s="23" t="str">
        <f>VLOOKUP(A277,VODANET!C$5:J1903,8,0)</f>
        <v>ACEITO</v>
      </c>
    </row>
    <row r="278" spans="1:3">
      <c r="A278" s="31">
        <v>3761</v>
      </c>
      <c r="B278" s="56">
        <v>41271</v>
      </c>
      <c r="C278" s="23" t="str">
        <f>VLOOKUP(A278,VODANET!C$5:J1904,8,0)</f>
        <v>ACEITO</v>
      </c>
    </row>
    <row r="279" spans="1:3">
      <c r="A279" s="31">
        <v>3660</v>
      </c>
      <c r="B279" s="28">
        <v>41254</v>
      </c>
      <c r="C279" s="23" t="str">
        <f>VLOOKUP(A279,VODANET!C$5:J1905,8,0)</f>
        <v>ACEITO</v>
      </c>
    </row>
    <row r="280" spans="1:3">
      <c r="A280" s="31">
        <v>3695</v>
      </c>
      <c r="B280" s="28">
        <v>41254</v>
      </c>
      <c r="C280" s="23" t="str">
        <f>VLOOKUP(A280,VODANET!C$5:J1906,8,0)</f>
        <v>ACEITO</v>
      </c>
    </row>
    <row r="281" spans="1:3">
      <c r="A281" s="31">
        <v>3718</v>
      </c>
      <c r="B281" s="56">
        <v>41271</v>
      </c>
      <c r="C281" s="23" t="str">
        <f>VLOOKUP(A281,VODANET!C$5:J1907,8,0)</f>
        <v>ACEITO</v>
      </c>
    </row>
    <row r="282" spans="1:3">
      <c r="A282" s="31">
        <v>3671</v>
      </c>
      <c r="B282" s="56">
        <v>41271</v>
      </c>
      <c r="C282" s="23" t="str">
        <f>VLOOKUP(A282,VODANET!C$5:J1907,8,0)</f>
        <v>ACEITO</v>
      </c>
    </row>
    <row r="283" spans="1:3">
      <c r="A283" s="31">
        <v>3670</v>
      </c>
      <c r="B283" s="56">
        <v>41271</v>
      </c>
      <c r="C283" s="23" t="str">
        <f>VLOOKUP(A283,VODANET!C$5:J1908,8,0)</f>
        <v>ACEITO</v>
      </c>
    </row>
    <row r="284" spans="1:3">
      <c r="A284" s="31">
        <v>3661</v>
      </c>
      <c r="B284" s="28">
        <v>41254</v>
      </c>
      <c r="C284" s="23" t="str">
        <f>VLOOKUP(A284,VODANET!C$5:J1909,8,0)</f>
        <v>ACEITO</v>
      </c>
    </row>
    <row r="285" spans="1:3">
      <c r="A285" s="31">
        <v>3750</v>
      </c>
      <c r="B285" s="28">
        <v>41254</v>
      </c>
      <c r="C285" s="23" t="str">
        <f>VLOOKUP(A285,VODANET!C$5:J1910,8,0)</f>
        <v>ACEITO</v>
      </c>
    </row>
    <row r="286" spans="1:3">
      <c r="A286" s="31">
        <v>3734</v>
      </c>
      <c r="B286" s="28">
        <v>41277</v>
      </c>
      <c r="C286" s="23" t="str">
        <f>VLOOKUP(A286,VODANET!C$5:J1911,8,0)</f>
        <v>ACEITO</v>
      </c>
    </row>
    <row r="287" spans="1:3">
      <c r="A287" s="31">
        <v>3659</v>
      </c>
      <c r="B287" s="28">
        <v>41254</v>
      </c>
      <c r="C287" s="23" t="str">
        <f>VLOOKUP(A287,VODANET!C$5:J1912,8,0)</f>
        <v>ACEITO</v>
      </c>
    </row>
    <row r="288" spans="1:3">
      <c r="A288" s="31">
        <v>3662</v>
      </c>
      <c r="B288" s="56">
        <v>41254</v>
      </c>
      <c r="C288" s="23" t="str">
        <f>VLOOKUP(A288,VODANET!C$5:J1913,8,0)</f>
        <v>ACEITO</v>
      </c>
    </row>
    <row r="289" spans="1:3">
      <c r="A289" s="31">
        <v>3799</v>
      </c>
      <c r="B289" s="56">
        <v>41271</v>
      </c>
      <c r="C289" s="23" t="str">
        <f>VLOOKUP(A289,VODANET!C$5:J1914,8,0)</f>
        <v>ACEITO</v>
      </c>
    </row>
    <row r="290" spans="1:3">
      <c r="A290" s="31">
        <v>3797</v>
      </c>
      <c r="B290" s="56">
        <v>41271</v>
      </c>
      <c r="C290" s="23" t="str">
        <f>VLOOKUP(A290,VODANET!C$5:J1915,8,0)</f>
        <v>ACEITO</v>
      </c>
    </row>
    <row r="291" spans="1:3">
      <c r="A291" s="31">
        <v>3795</v>
      </c>
      <c r="B291" s="14">
        <v>41271</v>
      </c>
      <c r="C291" s="23" t="str">
        <f>VLOOKUP(A291,VODANET!C$5:J1916,8,0)</f>
        <v>ACEITO</v>
      </c>
    </row>
    <row r="292" spans="1:3">
      <c r="A292" s="31">
        <v>3793</v>
      </c>
      <c r="B292" s="56">
        <v>41135</v>
      </c>
      <c r="C292" s="23" t="str">
        <f>VLOOKUP(A292,VODANET!C$5:J1917,8,0)</f>
        <v>ACEITO</v>
      </c>
    </row>
    <row r="293" spans="1:3">
      <c r="A293" s="31">
        <v>3786</v>
      </c>
      <c r="B293" s="56">
        <v>41271</v>
      </c>
      <c r="C293" s="23" t="str">
        <f>VLOOKUP(A293,VODANET!C$5:J1918,8,0)</f>
        <v>ACEITO</v>
      </c>
    </row>
    <row r="294" spans="1:3">
      <c r="A294" s="31">
        <v>3800</v>
      </c>
      <c r="B294" s="56">
        <v>41135</v>
      </c>
      <c r="C294" s="23" t="str">
        <f>VLOOKUP(A294,VODANET!C$5:J1919,8,0)</f>
        <v>ACEITO</v>
      </c>
    </row>
    <row r="295" spans="1:3">
      <c r="A295" s="31">
        <v>3798</v>
      </c>
      <c r="B295" s="28">
        <v>41271</v>
      </c>
      <c r="C295" s="23" t="str">
        <f>VLOOKUP(A295,VODANET!C$5:J1920,8,0)</f>
        <v>ACEITO</v>
      </c>
    </row>
    <row r="296" spans="1:3">
      <c r="A296" s="31">
        <v>3796</v>
      </c>
      <c r="B296" s="56">
        <v>41135</v>
      </c>
      <c r="C296" s="23" t="str">
        <f>VLOOKUP(A296,VODANET!C$5:J1921,8,0)</f>
        <v>ACEITO</v>
      </c>
    </row>
    <row r="297" spans="1:3">
      <c r="A297" s="31">
        <v>3794</v>
      </c>
      <c r="B297" s="56">
        <v>41271</v>
      </c>
      <c r="C297" s="23" t="str">
        <f>VLOOKUP(A297,VODANET!C$5:J1922,8,0)</f>
        <v>ACEITO</v>
      </c>
    </row>
    <row r="298" spans="1:3">
      <c r="A298" s="31">
        <v>3792</v>
      </c>
      <c r="B298" s="56">
        <v>41271</v>
      </c>
      <c r="C298" s="23" t="str">
        <f>VLOOKUP(A298,VODANET!C$5:J1923,8,0)</f>
        <v>ACEITO</v>
      </c>
    </row>
    <row r="299" spans="1:3">
      <c r="A299" s="31">
        <v>3834</v>
      </c>
      <c r="B299" s="28">
        <v>41272</v>
      </c>
      <c r="C299" s="23" t="str">
        <f>VLOOKUP(A299,VODANET!C$5:J1924,8,0)</f>
        <v>ACEITO</v>
      </c>
    </row>
    <row r="300" spans="1:3">
      <c r="A300" s="31">
        <v>3835</v>
      </c>
      <c r="B300" s="56">
        <v>41135</v>
      </c>
      <c r="C300" s="23" t="str">
        <f>VLOOKUP(A300,VODANET!C$5:J1925,8,0)</f>
        <v>ACEITO</v>
      </c>
    </row>
    <row r="301" spans="1:3">
      <c r="A301" s="31">
        <v>3836</v>
      </c>
      <c r="B301" s="56">
        <v>41135</v>
      </c>
      <c r="C301" s="23" t="str">
        <f>VLOOKUP(A301,VODANET!C$5:J1926,8,0)</f>
        <v>ACEITO</v>
      </c>
    </row>
    <row r="302" spans="1:3">
      <c r="A302" s="31">
        <v>3837</v>
      </c>
      <c r="B302" s="56">
        <v>41135</v>
      </c>
      <c r="C302" s="23" t="str">
        <f>VLOOKUP(A302,VODANET!C$5:J1927,8,0)</f>
        <v>ACEITO</v>
      </c>
    </row>
    <row r="303" spans="1:3">
      <c r="A303" s="31">
        <v>3838</v>
      </c>
      <c r="B303" s="56">
        <v>41135</v>
      </c>
      <c r="C303" s="23" t="str">
        <f>VLOOKUP(A303,VODANET!C$5:J1928,8,0)</f>
        <v>ACEITO</v>
      </c>
    </row>
    <row r="304" spans="1:3">
      <c r="A304" s="31">
        <v>3829</v>
      </c>
      <c r="B304" s="28">
        <v>41150</v>
      </c>
      <c r="C304" s="23" t="str">
        <f>VLOOKUP(A304,VODANET!C$5:J1929,8,0)</f>
        <v>ACEITO</v>
      </c>
    </row>
    <row r="305" spans="1:3">
      <c r="A305" s="31">
        <v>3828</v>
      </c>
      <c r="B305" s="56">
        <v>41271</v>
      </c>
      <c r="C305" s="23" t="str">
        <f>VLOOKUP(A305,VODANET!C$5:J1930,8,0)</f>
        <v>ACEITO</v>
      </c>
    </row>
    <row r="306" spans="1:3">
      <c r="A306" s="31">
        <v>3817</v>
      </c>
      <c r="B306" s="56">
        <v>41271</v>
      </c>
      <c r="C306" s="23" t="str">
        <f>VLOOKUP(A306,VODANET!C$5:J1931,8,0)</f>
        <v>ACEITO</v>
      </c>
    </row>
    <row r="307" spans="1:3">
      <c r="A307" s="31">
        <v>3831</v>
      </c>
      <c r="B307" s="56">
        <v>41271</v>
      </c>
      <c r="C307" s="23" t="str">
        <f>VLOOKUP(A307,VODANET!C$5:J1932,8,0)</f>
        <v>ACEITO</v>
      </c>
    </row>
    <row r="308" spans="1:3">
      <c r="A308" s="31">
        <v>3820</v>
      </c>
      <c r="B308" s="28">
        <v>41272</v>
      </c>
      <c r="C308" s="23" t="str">
        <f>VLOOKUP(A308,VODANET!C$5:J1933,8,0)</f>
        <v>ACEITO</v>
      </c>
    </row>
    <row r="309" spans="1:3">
      <c r="A309" s="31">
        <v>3823</v>
      </c>
      <c r="B309" s="28">
        <v>41272</v>
      </c>
      <c r="C309" s="23" t="str">
        <f>VLOOKUP(A309,VODANET!C$5:J1934,8,0)</f>
        <v>ACEITO</v>
      </c>
    </row>
    <row r="310" spans="1:3">
      <c r="A310" s="31">
        <v>3821</v>
      </c>
      <c r="B310" s="28">
        <v>41272</v>
      </c>
      <c r="C310" s="23" t="str">
        <f>VLOOKUP(A310,VODANET!C$5:J1935,8,0)</f>
        <v>ACEITO</v>
      </c>
    </row>
    <row r="311" spans="1:3">
      <c r="A311" s="31">
        <v>3822</v>
      </c>
      <c r="B311" s="56">
        <v>41135</v>
      </c>
      <c r="C311" s="23" t="str">
        <f>VLOOKUP(A311,VODANET!C$5:J1936,8,0)</f>
        <v>ACEITO</v>
      </c>
    </row>
    <row r="312" spans="1:3">
      <c r="A312" s="31">
        <v>3818</v>
      </c>
      <c r="B312" s="28">
        <v>41272</v>
      </c>
      <c r="C312" s="23" t="str">
        <f>VLOOKUP(A312,VODANET!C$5:J1937,8,0)</f>
        <v>ACEITO</v>
      </c>
    </row>
    <row r="313" spans="1:3">
      <c r="A313" s="31">
        <v>3814</v>
      </c>
      <c r="B313" s="56">
        <v>41271</v>
      </c>
      <c r="C313" s="23" t="str">
        <f>VLOOKUP(A313,VODANET!C$5:J1938,8,0)</f>
        <v>ACEITO</v>
      </c>
    </row>
    <row r="314" spans="1:3">
      <c r="A314" s="31">
        <v>3867</v>
      </c>
      <c r="B314" s="56">
        <v>41271</v>
      </c>
      <c r="C314" s="23" t="str">
        <f>VLOOKUP(A314,VODANET!C$5:J1939,8,0)</f>
        <v>ACEITO</v>
      </c>
    </row>
    <row r="315" spans="1:3">
      <c r="A315" s="31">
        <v>3675</v>
      </c>
      <c r="B315" s="28">
        <v>41254</v>
      </c>
      <c r="C315" s="23" t="str">
        <f>VLOOKUP(A315,VODANET!C$5:J1940,8,0)</f>
        <v>ACEITO</v>
      </c>
    </row>
    <row r="316" spans="1:3">
      <c r="A316" s="31">
        <v>3850</v>
      </c>
      <c r="B316" s="56">
        <v>41277</v>
      </c>
      <c r="C316" s="23" t="str">
        <f>VLOOKUP(A316,VODANET!C$5:J1941,8,0)</f>
        <v>ACEITO</v>
      </c>
    </row>
    <row r="317" spans="1:3">
      <c r="A317" s="31">
        <v>3853</v>
      </c>
      <c r="B317" s="56">
        <v>41277</v>
      </c>
      <c r="C317" s="23" t="str">
        <f>VLOOKUP(A317,VODANET!C$5:J1942,8,0)</f>
        <v>ACEITO</v>
      </c>
    </row>
    <row r="318" spans="1:3">
      <c r="A318" s="31">
        <v>3866</v>
      </c>
      <c r="B318" s="28">
        <v>41277</v>
      </c>
      <c r="C318" s="23" t="str">
        <f>VLOOKUP(A318,VODANET!C$5:J1943,8,0)</f>
        <v>ACEITO</v>
      </c>
    </row>
    <row r="319" spans="1:3">
      <c r="A319" s="31">
        <v>3862</v>
      </c>
      <c r="B319" s="56">
        <v>41277</v>
      </c>
      <c r="C319" s="23" t="str">
        <f>VLOOKUP(A319,VODANET!C$5:J1944,8,0)</f>
        <v>ACEITO</v>
      </c>
    </row>
    <row r="320" spans="1:3">
      <c r="A320" s="31">
        <v>3872</v>
      </c>
      <c r="B320" s="56">
        <v>41295</v>
      </c>
      <c r="C320" s="23" t="str">
        <f>VLOOKUP(A320,VODANET!C$5:J1945,8,0)</f>
        <v>ACEITO</v>
      </c>
    </row>
    <row r="321" spans="1:3">
      <c r="A321" s="31">
        <v>3873</v>
      </c>
      <c r="B321" s="28">
        <v>41298</v>
      </c>
      <c r="C321" s="23" t="str">
        <f>VLOOKUP(A321,VODANET!C$5:J1946,8,0)</f>
        <v>ACEITO</v>
      </c>
    </row>
    <row r="322" spans="1:3">
      <c r="A322" s="31">
        <v>3887</v>
      </c>
      <c r="B322" s="28">
        <v>41254</v>
      </c>
      <c r="C322" s="23" t="str">
        <f>VLOOKUP(A322,VODANET!C$5:J1947,8,0)</f>
        <v>ACEITO</v>
      </c>
    </row>
    <row r="323" spans="1:3">
      <c r="A323" s="31">
        <v>3884</v>
      </c>
      <c r="B323" s="56">
        <v>41277</v>
      </c>
      <c r="C323" s="23" t="str">
        <f>VLOOKUP(A323,VODANET!C$5:J1948,8,0)</f>
        <v>ACEITO</v>
      </c>
    </row>
    <row r="324" spans="1:3">
      <c r="A324" s="31">
        <v>3883</v>
      </c>
      <c r="B324" s="28">
        <v>41254</v>
      </c>
      <c r="C324" s="23" t="str">
        <f>VLOOKUP(A324,VODANET!C$5:J1949,8,0)</f>
        <v>ACEITO</v>
      </c>
    </row>
    <row r="325" spans="1:3">
      <c r="A325" s="31">
        <v>3882</v>
      </c>
      <c r="B325" s="56">
        <v>41277</v>
      </c>
      <c r="C325" s="23" t="str">
        <f>VLOOKUP(A325,VODANET!C$5:J1950,8,0)</f>
        <v>ACEITO</v>
      </c>
    </row>
    <row r="326" spans="1:3">
      <c r="A326" s="31">
        <v>3889</v>
      </c>
      <c r="B326" s="28">
        <v>41254</v>
      </c>
      <c r="C326" s="23" t="str">
        <f>VLOOKUP(A326,VODANET!C$5:J1951,8,0)</f>
        <v>ACEITO</v>
      </c>
    </row>
    <row r="327" spans="1:3">
      <c r="A327" s="31">
        <v>3927</v>
      </c>
      <c r="B327" s="28">
        <v>41277</v>
      </c>
      <c r="C327" s="23" t="str">
        <f>VLOOKUP(A327,VODANET!C$5:J1952,8,0)</f>
        <v>ACEITO</v>
      </c>
    </row>
    <row r="328" spans="1:3">
      <c r="A328" s="31">
        <v>3933</v>
      </c>
      <c r="B328" s="28">
        <v>41277</v>
      </c>
      <c r="C328" s="23" t="str">
        <f>VLOOKUP(A328,VODANET!C$5:J1953,8,0)</f>
        <v>ACEITO</v>
      </c>
    </row>
    <row r="329" spans="1:3">
      <c r="A329" s="31">
        <v>3938</v>
      </c>
      <c r="B329" s="28">
        <v>41277</v>
      </c>
      <c r="C329" s="23" t="str">
        <f>VLOOKUP(A329,VODANET!C$5:J1954,8,0)</f>
        <v>ACEITO</v>
      </c>
    </row>
    <row r="330" spans="1:3">
      <c r="A330" s="31">
        <v>3935</v>
      </c>
      <c r="B330" s="28">
        <v>41277</v>
      </c>
      <c r="C330" s="23" t="str">
        <f>VLOOKUP(A330,VODANET!C$5:J1955,8,0)</f>
        <v>ACEITO</v>
      </c>
    </row>
    <row r="331" spans="1:3">
      <c r="A331" s="31">
        <v>3932</v>
      </c>
      <c r="B331" s="28">
        <v>41277</v>
      </c>
      <c r="C331" s="23" t="str">
        <f>VLOOKUP(A331,VODANET!C$5:J1956,8,0)</f>
        <v>ACEITO</v>
      </c>
    </row>
    <row r="332" spans="1:3">
      <c r="A332" s="31">
        <v>3931</v>
      </c>
      <c r="B332" s="28">
        <v>41277</v>
      </c>
      <c r="C332" s="23" t="str">
        <f>VLOOKUP(A332,VODANET!C$5:J1957,8,0)</f>
        <v>ACEITO</v>
      </c>
    </row>
    <row r="333" spans="1:3">
      <c r="A333" s="31">
        <v>3930</v>
      </c>
      <c r="B333" s="28">
        <v>41277</v>
      </c>
      <c r="C333" s="23" t="str">
        <f>VLOOKUP(A333,VODANET!C$5:J1958,8,0)</f>
        <v>ACEITO</v>
      </c>
    </row>
    <row r="334" spans="1:3">
      <c r="A334" s="31">
        <v>3928</v>
      </c>
      <c r="B334" s="28">
        <v>41277</v>
      </c>
      <c r="C334" s="23" t="str">
        <f>VLOOKUP(A334,VODANET!C$5:J1959,8,0)</f>
        <v>ACEITO</v>
      </c>
    </row>
    <row r="335" spans="1:3">
      <c r="A335" s="31">
        <v>3926</v>
      </c>
      <c r="B335" s="28">
        <v>41277</v>
      </c>
      <c r="C335" s="23" t="str">
        <f>VLOOKUP(A335,VODANET!C$5:J1960,8,0)</f>
        <v>ACEITO</v>
      </c>
    </row>
    <row r="336" spans="1:3">
      <c r="A336" s="31">
        <v>3913</v>
      </c>
      <c r="B336" s="28">
        <v>41254</v>
      </c>
      <c r="C336" s="23" t="str">
        <f>VLOOKUP(A336,VODANET!C$5:J1961,8,0)</f>
        <v>ACEITO</v>
      </c>
    </row>
    <row r="337" spans="1:3">
      <c r="A337" s="31">
        <v>3915</v>
      </c>
      <c r="B337" s="28">
        <v>41254</v>
      </c>
      <c r="C337" s="23" t="str">
        <f>VLOOKUP(A337,VODANET!C$5:J1962,8,0)</f>
        <v>ACEITO</v>
      </c>
    </row>
    <row r="338" spans="1:3">
      <c r="A338" s="31">
        <v>3968</v>
      </c>
      <c r="B338" s="28">
        <v>41291</v>
      </c>
      <c r="C338" s="23" t="str">
        <f>VLOOKUP(A338,VODANET!C$5:J1963,8,0)</f>
        <v>ACEITO</v>
      </c>
    </row>
    <row r="339" spans="1:3">
      <c r="A339" s="31">
        <v>3969</v>
      </c>
      <c r="B339" s="28">
        <v>41254</v>
      </c>
      <c r="C339" s="23" t="str">
        <f>VLOOKUP(A339,VODANET!C$5:J1964,8,0)</f>
        <v>ACEITO</v>
      </c>
    </row>
    <row r="340" spans="1:3">
      <c r="A340" s="31">
        <v>3984</v>
      </c>
      <c r="B340" s="56">
        <v>41277</v>
      </c>
      <c r="C340" s="23" t="str">
        <f>VLOOKUP(A340,VODANET!C$5:J1965,8,0)</f>
        <v>ACEITO</v>
      </c>
    </row>
    <row r="341" spans="1:3">
      <c r="A341" s="31">
        <v>3976</v>
      </c>
      <c r="B341" s="28">
        <v>41254</v>
      </c>
      <c r="C341" s="23" t="str">
        <f>VLOOKUP(A341,VODANET!C$5:J1966,8,0)</f>
        <v>ACEITO</v>
      </c>
    </row>
    <row r="342" spans="1:3">
      <c r="A342" s="31">
        <v>3983</v>
      </c>
      <c r="B342" s="56">
        <v>41277</v>
      </c>
      <c r="C342" s="23" t="str">
        <f>VLOOKUP(A342,VODANET!C$5:J1967,8,0)</f>
        <v>ACEITO</v>
      </c>
    </row>
    <row r="343" spans="1:3">
      <c r="A343" s="31">
        <v>3993</v>
      </c>
      <c r="B343" s="28">
        <v>41277</v>
      </c>
      <c r="C343" s="23" t="str">
        <f>VLOOKUP(A343,VODANET!C$5:J1968,8,0)</f>
        <v>ACEITO</v>
      </c>
    </row>
    <row r="344" spans="1:3">
      <c r="A344" s="31">
        <v>3995</v>
      </c>
      <c r="B344" s="56">
        <v>41277</v>
      </c>
      <c r="C344" s="23" t="str">
        <f>VLOOKUP(A344,VODANET!C$5:J1969,8,0)</f>
        <v>ACEITO</v>
      </c>
    </row>
    <row r="345" spans="1:3">
      <c r="A345" s="31">
        <v>3996</v>
      </c>
      <c r="B345" s="56">
        <v>41277</v>
      </c>
      <c r="C345" s="23" t="str">
        <f>VLOOKUP(A345,VODANET!C$5:J1970,8,0)</f>
        <v>ACEITO</v>
      </c>
    </row>
    <row r="346" spans="1:3">
      <c r="A346" s="31">
        <v>4002</v>
      </c>
      <c r="B346" s="56">
        <v>41277</v>
      </c>
      <c r="C346" s="23" t="str">
        <f>VLOOKUP(A346,VODANET!C$5:J1971,8,0)</f>
        <v>ACEITO</v>
      </c>
    </row>
    <row r="347" spans="1:3">
      <c r="A347" s="191">
        <v>4008</v>
      </c>
      <c r="B347" s="195">
        <v>41277</v>
      </c>
      <c r="C347" s="23" t="str">
        <f>VLOOKUP(A347,VODANET!C$5:J1972,8,0)</f>
        <v>ACEITO</v>
      </c>
    </row>
    <row r="348" spans="1:3">
      <c r="A348" s="31">
        <v>4013</v>
      </c>
      <c r="B348" s="56">
        <v>41277</v>
      </c>
      <c r="C348" s="23" t="str">
        <f>VLOOKUP(A348,VODANET!C$5:J1973,8,0)</f>
        <v>ACEITO</v>
      </c>
    </row>
    <row r="349" spans="1:3">
      <c r="A349" s="31">
        <v>4015</v>
      </c>
      <c r="B349" s="56">
        <v>41277</v>
      </c>
      <c r="C349" s="23" t="str">
        <f>VLOOKUP(A349,VODANET!C$5:J1974,8,0)</f>
        <v>ACEITO</v>
      </c>
    </row>
    <row r="350" spans="1:3">
      <c r="A350" s="31">
        <v>4019</v>
      </c>
      <c r="B350" s="28">
        <v>41277</v>
      </c>
      <c r="C350" s="23" t="str">
        <f>VLOOKUP(A350,VODANET!C$5:J1975,8,0)</f>
        <v>ACEITO</v>
      </c>
    </row>
    <row r="351" spans="1:3">
      <c r="A351" s="31">
        <v>4048</v>
      </c>
      <c r="B351" s="28">
        <v>41254</v>
      </c>
      <c r="C351" s="23" t="str">
        <f>VLOOKUP(A351,VODANET!C$5:J1976,8,0)</f>
        <v>ACEITO</v>
      </c>
    </row>
    <row r="352" spans="1:3">
      <c r="A352" s="31">
        <v>4073</v>
      </c>
      <c r="B352" s="28">
        <v>41277</v>
      </c>
      <c r="C352" s="23" t="str">
        <f>VLOOKUP(A352,VODANET!C$5:J1977,8,0)</f>
        <v>ACEITO</v>
      </c>
    </row>
    <row r="353" spans="1:3">
      <c r="A353" s="31">
        <v>4068</v>
      </c>
      <c r="B353" s="56">
        <v>41277</v>
      </c>
      <c r="C353" s="23" t="str">
        <f>VLOOKUP(A353,VODANET!C$5:J1978,8,0)</f>
        <v>ACEITO</v>
      </c>
    </row>
    <row r="354" spans="1:3">
      <c r="A354" s="31">
        <v>4065</v>
      </c>
      <c r="B354" s="28">
        <v>41254</v>
      </c>
      <c r="C354" s="23" t="str">
        <f>VLOOKUP(A354,VODANET!C$5:J1979,8,0)</f>
        <v>ACEITO</v>
      </c>
    </row>
    <row r="355" spans="1:3">
      <c r="A355" s="31">
        <v>4064</v>
      </c>
      <c r="B355" s="28">
        <v>41254</v>
      </c>
      <c r="C355" s="23" t="str">
        <f>VLOOKUP(A355,VODANET!C$5:J1980,8,0)</f>
        <v>ACEITO</v>
      </c>
    </row>
    <row r="356" spans="1:3">
      <c r="A356" s="31">
        <v>4088</v>
      </c>
      <c r="B356" s="28">
        <v>41277</v>
      </c>
      <c r="C356" s="23" t="str">
        <f>VLOOKUP(A356,VODANET!C$5:J1981,8,0)</f>
        <v>ACEITO</v>
      </c>
    </row>
    <row r="357" spans="1:3">
      <c r="A357" s="31">
        <v>4089</v>
      </c>
      <c r="B357" s="56">
        <v>41277</v>
      </c>
      <c r="C357" s="23" t="str">
        <f>VLOOKUP(A357,VODANET!C$5:J1982,8,0)</f>
        <v>ACEITO</v>
      </c>
    </row>
    <row r="358" spans="1:3">
      <c r="A358" s="31">
        <v>4086</v>
      </c>
      <c r="B358" s="28">
        <v>41254</v>
      </c>
      <c r="C358" s="23" t="str">
        <f>VLOOKUP(A358,VODANET!C$5:J1983,8,0)</f>
        <v>ACEITO</v>
      </c>
    </row>
    <row r="359" spans="1:3">
      <c r="A359" s="31">
        <v>4085</v>
      </c>
      <c r="B359" s="28">
        <v>41254</v>
      </c>
      <c r="C359" s="23" t="str">
        <f>VLOOKUP(A359,VODANET!C$5:J1984,8,0)</f>
        <v>ACEITO</v>
      </c>
    </row>
    <row r="360" spans="1:3">
      <c r="A360" s="31">
        <v>4084</v>
      </c>
      <c r="B360" s="28">
        <v>41254</v>
      </c>
      <c r="C360" s="23" t="str">
        <f>VLOOKUP(A360,VODANET!C$5:J1985,8,0)</f>
        <v>ACEITO</v>
      </c>
    </row>
    <row r="361" spans="1:3">
      <c r="A361" s="31">
        <v>4082</v>
      </c>
      <c r="B361" s="28">
        <v>41254</v>
      </c>
      <c r="C361" s="23" t="str">
        <f>VLOOKUP(A361,VODANET!C$5:J1986,8,0)</f>
        <v>ACEITO</v>
      </c>
    </row>
    <row r="362" spans="1:3">
      <c r="A362" s="31">
        <v>4083</v>
      </c>
      <c r="B362" s="28">
        <v>41254</v>
      </c>
      <c r="C362" s="23" t="str">
        <f>VLOOKUP(A362,VODANET!C$5:J1987,8,0)</f>
        <v>ACEITO</v>
      </c>
    </row>
    <row r="363" spans="1:3">
      <c r="A363" s="31">
        <v>4080</v>
      </c>
      <c r="B363" s="28">
        <v>41277</v>
      </c>
      <c r="C363" s="23" t="str">
        <f>VLOOKUP(A363,VODANET!C$5:J1988,8,0)</f>
        <v>ACEITO</v>
      </c>
    </row>
    <row r="364" spans="1:3">
      <c r="A364" s="31">
        <v>4100</v>
      </c>
      <c r="B364" s="28">
        <v>41277</v>
      </c>
      <c r="C364" s="23" t="str">
        <f>VLOOKUP(A364,VODANET!C$5:J1989,8,0)</f>
        <v>ACEITO</v>
      </c>
    </row>
    <row r="365" spans="1:3">
      <c r="A365" s="31">
        <v>4101</v>
      </c>
      <c r="B365" s="28">
        <v>41277</v>
      </c>
      <c r="C365" s="23" t="str">
        <f>VLOOKUP(A365,VODANET!C$5:J1990,8,0)</f>
        <v>ACEITO</v>
      </c>
    </row>
    <row r="366" spans="1:3">
      <c r="A366" s="31">
        <v>4126</v>
      </c>
      <c r="B366" s="28">
        <v>41254</v>
      </c>
      <c r="C366" s="23" t="str">
        <f>VLOOKUP(A366,VODANET!C$5:J1991,8,0)</f>
        <v>ACEITO</v>
      </c>
    </row>
    <row r="367" spans="1:3">
      <c r="A367" s="31">
        <v>4125</v>
      </c>
      <c r="B367" s="28">
        <v>41277</v>
      </c>
      <c r="C367" s="23" t="str">
        <f>VLOOKUP(A367,VODANET!C$5:J1992,8,0)</f>
        <v>ACEITO</v>
      </c>
    </row>
    <row r="368" spans="1:3">
      <c r="A368" s="31">
        <v>4124</v>
      </c>
      <c r="B368" s="28">
        <v>41254</v>
      </c>
      <c r="C368" s="23" t="str">
        <f>VLOOKUP(A368,VODANET!C$5:J1993,8,0)</f>
        <v>ACEITO</v>
      </c>
    </row>
    <row r="369" spans="1:3">
      <c r="A369" s="31">
        <v>4123</v>
      </c>
      <c r="B369" s="28">
        <v>41254</v>
      </c>
      <c r="C369" s="23" t="str">
        <f>VLOOKUP(A369,VODANET!C$5:J1994,8,0)</f>
        <v>ACEITO</v>
      </c>
    </row>
    <row r="370" spans="1:3">
      <c r="A370" s="31">
        <v>4122</v>
      </c>
      <c r="B370" s="28">
        <v>41254</v>
      </c>
      <c r="C370" s="23" t="str">
        <f>VLOOKUP(A370,VODANET!C$5:J1995,8,0)</f>
        <v>ACEITO</v>
      </c>
    </row>
    <row r="371" spans="1:3">
      <c r="A371" s="31">
        <v>4098</v>
      </c>
      <c r="B371" s="56">
        <v>41277</v>
      </c>
      <c r="C371" s="23" t="str">
        <f>VLOOKUP(A371,VODANET!C$5:J1996,8,0)</f>
        <v>ACEITO</v>
      </c>
    </row>
    <row r="372" spans="1:3">
      <c r="A372" s="31">
        <v>4097</v>
      </c>
      <c r="B372" s="56">
        <v>41277</v>
      </c>
      <c r="C372" s="23" t="str">
        <f>VLOOKUP(A372,VODANET!C$5:J1997,8,0)</f>
        <v>ACEITO</v>
      </c>
    </row>
    <row r="373" spans="1:3">
      <c r="A373" s="31">
        <v>4093</v>
      </c>
      <c r="B373" s="56">
        <v>41277</v>
      </c>
      <c r="C373" s="23" t="str">
        <f>VLOOKUP(A373,VODANET!C$5:J1998,8,0)</f>
        <v>ACEITO</v>
      </c>
    </row>
    <row r="374" spans="1:3">
      <c r="A374" s="31">
        <v>4094</v>
      </c>
      <c r="B374" s="56">
        <v>41277</v>
      </c>
      <c r="C374" s="23" t="str">
        <f>VLOOKUP(A374,VODANET!C$5:J1999,8,0)</f>
        <v>ACEITO</v>
      </c>
    </row>
    <row r="375" spans="1:3">
      <c r="A375" s="31">
        <v>4121</v>
      </c>
      <c r="B375" s="28">
        <v>41254</v>
      </c>
      <c r="C375" s="23" t="str">
        <f>VLOOKUP(A375,VODANET!C$5:J2000,8,0)</f>
        <v>ACEITO</v>
      </c>
    </row>
    <row r="376" spans="1:3">
      <c r="A376" s="31">
        <v>4120</v>
      </c>
      <c r="B376" s="28">
        <v>41254</v>
      </c>
      <c r="C376" s="23" t="str">
        <f>VLOOKUP(A376,VODANET!C$5:J2001,8,0)</f>
        <v>ACEITO</v>
      </c>
    </row>
    <row r="377" spans="1:3">
      <c r="A377" s="31">
        <v>4119</v>
      </c>
      <c r="B377" s="56">
        <v>41277</v>
      </c>
      <c r="C377" s="23" t="str">
        <f>VLOOKUP(A377,VODANET!C$5:J2002,8,0)</f>
        <v>ACEITO</v>
      </c>
    </row>
    <row r="378" spans="1:3">
      <c r="A378" s="31">
        <v>4117</v>
      </c>
      <c r="B378" s="28">
        <v>41277</v>
      </c>
      <c r="C378" s="23" t="str">
        <f>VLOOKUP(A378,VODANET!C$5:J2003,8,0)</f>
        <v>ACEITO</v>
      </c>
    </row>
    <row r="379" spans="1:3">
      <c r="A379" s="31">
        <v>4114</v>
      </c>
      <c r="B379" s="56">
        <v>41277</v>
      </c>
      <c r="C379" s="23" t="str">
        <f>VLOOKUP(A379,VODANET!C$5:J2004,8,0)</f>
        <v>ACEITO</v>
      </c>
    </row>
    <row r="380" spans="1:3">
      <c r="A380" s="31">
        <v>4113</v>
      </c>
      <c r="B380" s="28">
        <v>41277</v>
      </c>
      <c r="C380" s="23" t="str">
        <f>VLOOKUP(A380,VODANET!C$5:J2005,8,0)</f>
        <v>ACEITO</v>
      </c>
    </row>
    <row r="381" spans="1:3">
      <c r="A381" s="31">
        <v>4110</v>
      </c>
      <c r="B381" s="28">
        <v>41277</v>
      </c>
      <c r="C381" s="23" t="str">
        <f>VLOOKUP(A381,VODANET!C$5:J2006,8,0)</f>
        <v>ACEITO</v>
      </c>
    </row>
    <row r="382" spans="1:3">
      <c r="A382" s="31">
        <v>4109</v>
      </c>
      <c r="B382" s="28">
        <v>41277</v>
      </c>
      <c r="C382" s="23" t="str">
        <f>VLOOKUP(A382,VODANET!C$5:J2007,8,0)</f>
        <v>ACEITO</v>
      </c>
    </row>
    <row r="383" spans="1:3">
      <c r="A383" s="31">
        <v>4108</v>
      </c>
      <c r="B383" s="56">
        <v>41277</v>
      </c>
      <c r="C383" s="23" t="str">
        <f>VLOOKUP(A383,VODANET!C$5:J2008,8,0)</f>
        <v>ACEITO</v>
      </c>
    </row>
    <row r="384" spans="1:3">
      <c r="A384" s="31">
        <v>4107</v>
      </c>
      <c r="B384" s="28">
        <v>41277</v>
      </c>
      <c r="C384" s="23" t="str">
        <f>VLOOKUP(A384,VODANET!C$5:J2009,8,0)</f>
        <v>ACEITO</v>
      </c>
    </row>
    <row r="385" spans="1:3">
      <c r="A385" s="31">
        <v>4163</v>
      </c>
      <c r="B385" s="28">
        <v>41254</v>
      </c>
      <c r="C385" s="23" t="str">
        <f>VLOOKUP(A385,VODANET!C$5:J2010,8,0)</f>
        <v>ACEITO</v>
      </c>
    </row>
    <row r="386" spans="1:3">
      <c r="A386" s="31">
        <v>4174</v>
      </c>
      <c r="B386" s="56">
        <v>41271</v>
      </c>
      <c r="C386" s="23" t="str">
        <f>VLOOKUP(A386,VODANET!C$5:J2011,8,0)</f>
        <v>ACEITO</v>
      </c>
    </row>
    <row r="387" spans="1:3">
      <c r="A387" s="31">
        <v>4169</v>
      </c>
      <c r="B387" s="56">
        <v>41271</v>
      </c>
      <c r="C387" s="23" t="str">
        <f>VLOOKUP(A387,VODANET!C$5:J2012,8,0)</f>
        <v>ACEITO</v>
      </c>
    </row>
    <row r="388" spans="1:3">
      <c r="A388" s="31">
        <v>4150</v>
      </c>
      <c r="B388" s="28">
        <v>41254</v>
      </c>
      <c r="C388" s="23" t="str">
        <f>VLOOKUP(A388,VODANET!C$5:J2013,8,0)</f>
        <v>ACEITO</v>
      </c>
    </row>
    <row r="389" spans="1:3">
      <c r="A389" s="31">
        <v>4151</v>
      </c>
      <c r="B389" s="28">
        <v>41254</v>
      </c>
      <c r="C389" s="23" t="str">
        <f>VLOOKUP(A389,VODANET!C$5:J2014,8,0)</f>
        <v>ACEITO</v>
      </c>
    </row>
    <row r="390" spans="1:3">
      <c r="A390" s="31">
        <v>4153</v>
      </c>
      <c r="B390" s="28">
        <v>41254</v>
      </c>
      <c r="C390" s="23" t="str">
        <f>VLOOKUP(A390,VODANET!C$5:J2015,8,0)</f>
        <v>ACEITO</v>
      </c>
    </row>
    <row r="391" spans="1:3">
      <c r="A391" s="31">
        <v>4155</v>
      </c>
      <c r="B391" s="28">
        <v>41254</v>
      </c>
      <c r="C391" s="23" t="str">
        <f>VLOOKUP(A391,VODANET!C$5:J2016,8,0)</f>
        <v>ACEITO</v>
      </c>
    </row>
    <row r="392" spans="1:3">
      <c r="A392" s="31">
        <v>4159</v>
      </c>
      <c r="B392" s="28">
        <v>41277</v>
      </c>
      <c r="C392" s="23" t="str">
        <f>VLOOKUP(A392,VODANET!C$5:J2017,8,0)</f>
        <v>ACEITO</v>
      </c>
    </row>
    <row r="393" spans="1:3">
      <c r="A393" s="31">
        <v>4160</v>
      </c>
      <c r="B393" s="56">
        <v>41277</v>
      </c>
      <c r="C393" s="23" t="str">
        <f>VLOOKUP(A393,VODANET!C$5:J2018,8,0)</f>
        <v>ACEITO</v>
      </c>
    </row>
    <row r="394" spans="1:3">
      <c r="A394" s="31">
        <v>4161</v>
      </c>
      <c r="B394" s="28">
        <v>41277</v>
      </c>
      <c r="C394" s="23" t="str">
        <f>VLOOKUP(A394,VODANET!C$5:J2019,8,0)</f>
        <v>ACEITO</v>
      </c>
    </row>
    <row r="395" spans="1:3">
      <c r="A395" s="31">
        <v>4162</v>
      </c>
      <c r="B395" s="56">
        <v>41277</v>
      </c>
      <c r="C395" s="23" t="str">
        <f>VLOOKUP(A395,VODANET!C$5:J2020,8,0)</f>
        <v>ACEITO</v>
      </c>
    </row>
    <row r="396" spans="1:3">
      <c r="A396" s="31">
        <v>4198</v>
      </c>
      <c r="B396" s="28">
        <v>41254</v>
      </c>
      <c r="C396" s="23" t="str">
        <f>VLOOKUP(A396,VODANET!C$5:J2021,8,0)</f>
        <v>ACEITO</v>
      </c>
    </row>
    <row r="397" spans="1:3">
      <c r="A397" s="31">
        <v>4194</v>
      </c>
      <c r="B397" s="28">
        <v>41254</v>
      </c>
      <c r="C397" s="23" t="str">
        <f>VLOOKUP(A397,VODANET!C$5:J2022,8,0)</f>
        <v>ACEITO</v>
      </c>
    </row>
    <row r="398" spans="1:3">
      <c r="A398" s="31">
        <v>4197</v>
      </c>
      <c r="B398" s="28">
        <v>41254</v>
      </c>
      <c r="C398" s="23" t="str">
        <f>VLOOKUP(A398,VODANET!C$5:J2023,8,0)</f>
        <v>ACEITO</v>
      </c>
    </row>
    <row r="399" spans="1:3">
      <c r="A399" s="31">
        <v>4195</v>
      </c>
      <c r="B399" s="28">
        <v>41254</v>
      </c>
      <c r="C399" s="23" t="str">
        <f>VLOOKUP(A399,VODANET!C$5:J2024,8,0)</f>
        <v>ACEITO</v>
      </c>
    </row>
    <row r="400" spans="1:3">
      <c r="A400" s="31">
        <v>4196</v>
      </c>
      <c r="B400" s="28">
        <v>41254</v>
      </c>
      <c r="C400" s="23" t="str">
        <f>VLOOKUP(A400,VODANET!C$5:J2025,8,0)</f>
        <v>ACEITO</v>
      </c>
    </row>
    <row r="401" spans="1:3">
      <c r="A401" s="31">
        <v>4190</v>
      </c>
      <c r="B401" s="56">
        <v>41277</v>
      </c>
      <c r="C401" s="23" t="str">
        <f>VLOOKUP(A401,VODANET!C$5:J2026,8,0)</f>
        <v>ACEITO</v>
      </c>
    </row>
    <row r="402" spans="1:3">
      <c r="A402" s="31">
        <v>4180</v>
      </c>
      <c r="B402" s="28">
        <v>41254</v>
      </c>
      <c r="C402" s="23" t="str">
        <f>VLOOKUP(A402,VODANET!C$5:J2027,8,0)</f>
        <v>ACEITO</v>
      </c>
    </row>
    <row r="403" spans="1:3">
      <c r="A403" s="31">
        <v>4175</v>
      </c>
      <c r="B403" s="56">
        <v>41271</v>
      </c>
      <c r="C403" s="23" t="str">
        <f>VLOOKUP(A403,VODANET!C$5:J2028,8,0)</f>
        <v>ACEITO</v>
      </c>
    </row>
    <row r="404" spans="1:3">
      <c r="A404" s="31">
        <v>4177</v>
      </c>
      <c r="B404" s="56">
        <v>41271</v>
      </c>
      <c r="C404" s="23" t="str">
        <f>VLOOKUP(A404,VODANET!C$5:J2029,8,0)</f>
        <v>ACEITO</v>
      </c>
    </row>
    <row r="405" spans="1:3">
      <c r="A405" s="31">
        <v>4178</v>
      </c>
      <c r="B405" s="56">
        <v>41271</v>
      </c>
      <c r="C405" s="23" t="str">
        <f>VLOOKUP(A405,VODANET!C$5:J2030,8,0)</f>
        <v>ACEITO</v>
      </c>
    </row>
    <row r="406" spans="1:3">
      <c r="A406" s="31">
        <v>4192</v>
      </c>
      <c r="B406" s="28">
        <v>41291</v>
      </c>
      <c r="C406" s="23" t="str">
        <f>VLOOKUP(A406,VODANET!C$5:J2031,8,0)</f>
        <v>ACEITO</v>
      </c>
    </row>
    <row r="407" spans="1:3">
      <c r="A407" s="31">
        <v>4215</v>
      </c>
      <c r="B407" s="56">
        <v>41277</v>
      </c>
      <c r="C407" s="23" t="str">
        <f>VLOOKUP(A407,VODANET!C$5:J2032,8,0)</f>
        <v>ACEITO</v>
      </c>
    </row>
    <row r="408" spans="1:3">
      <c r="A408" s="31">
        <v>4217</v>
      </c>
      <c r="B408" s="56">
        <v>41277</v>
      </c>
      <c r="C408" s="23" t="str">
        <f>VLOOKUP(A408,VODANET!C$5:J2033,8,0)</f>
        <v>ACEITO</v>
      </c>
    </row>
    <row r="409" spans="1:3">
      <c r="A409" s="31">
        <v>4216</v>
      </c>
      <c r="B409" s="56">
        <v>41277</v>
      </c>
      <c r="C409" s="23" t="str">
        <f>VLOOKUP(A409,VODANET!C$5:J2034,8,0)</f>
        <v>ACEITO</v>
      </c>
    </row>
    <row r="410" spans="1:3">
      <c r="A410" s="31">
        <v>4213</v>
      </c>
      <c r="B410" s="56">
        <v>41277</v>
      </c>
      <c r="C410" s="23" t="str">
        <f>VLOOKUP(A410,VODANET!C$5:J2035,8,0)</f>
        <v>ACEITO</v>
      </c>
    </row>
    <row r="411" spans="1:3">
      <c r="A411" s="31">
        <v>4228</v>
      </c>
      <c r="B411" s="28">
        <v>41254</v>
      </c>
      <c r="C411" s="23" t="str">
        <f>VLOOKUP(A411,VODANET!C$5:J2036,8,0)</f>
        <v>ACEITO</v>
      </c>
    </row>
    <row r="412" spans="1:3">
      <c r="A412" s="31">
        <v>4191</v>
      </c>
      <c r="B412" s="28">
        <v>41291</v>
      </c>
      <c r="C412" s="23" t="str">
        <f>VLOOKUP(A412,VODANET!C$5:J2037,8,0)</f>
        <v>ACEITO</v>
      </c>
    </row>
    <row r="413" spans="1:3">
      <c r="A413" s="31">
        <v>4243</v>
      </c>
      <c r="B413" s="28">
        <v>41254</v>
      </c>
      <c r="C413" s="23" t="str">
        <f>VLOOKUP(A413,VODANET!C$5:J2038,8,0)</f>
        <v>ACEITO</v>
      </c>
    </row>
    <row r="414" spans="1:3">
      <c r="A414" s="31">
        <v>4294</v>
      </c>
      <c r="B414" s="56">
        <v>41291</v>
      </c>
      <c r="C414" s="23" t="str">
        <f>VLOOKUP(A414,VODANET!C$5:J2039,8,0)</f>
        <v>ACEITO</v>
      </c>
    </row>
    <row r="415" spans="1:3">
      <c r="A415" s="31">
        <v>4257</v>
      </c>
      <c r="B415" s="28">
        <v>41254</v>
      </c>
      <c r="C415" s="23" t="str">
        <f>VLOOKUP(A415,VODANET!C$5:J2040,8,0)</f>
        <v>ACEITO</v>
      </c>
    </row>
    <row r="416" spans="1:3">
      <c r="A416" s="31">
        <v>4256</v>
      </c>
      <c r="B416" s="28">
        <v>41257</v>
      </c>
      <c r="C416" s="23" t="str">
        <f>VLOOKUP(A416,VODANET!C$5:J2041,8,0)</f>
        <v>ACEITO</v>
      </c>
    </row>
    <row r="417" spans="1:3">
      <c r="A417" s="31">
        <v>4254</v>
      </c>
      <c r="B417" s="56">
        <v>41277</v>
      </c>
      <c r="C417" s="23" t="str">
        <f>VLOOKUP(A417,VODANET!C$5:J2042,8,0)</f>
        <v>ACEITO</v>
      </c>
    </row>
    <row r="418" spans="1:3">
      <c r="A418" s="31">
        <v>4279</v>
      </c>
      <c r="B418" s="28">
        <v>41277</v>
      </c>
      <c r="C418" s="23" t="str">
        <f>VLOOKUP(A418,VODANET!C$5:J2043,8,0)</f>
        <v>ACEITO</v>
      </c>
    </row>
    <row r="419" spans="1:3">
      <c r="A419" s="31">
        <v>4277</v>
      </c>
      <c r="B419" s="28">
        <v>41254</v>
      </c>
      <c r="C419" s="23" t="str">
        <f>VLOOKUP(A419,VODANET!C$5:J2044,8,0)</f>
        <v>ACEITO</v>
      </c>
    </row>
    <row r="420" spans="1:3">
      <c r="A420" s="31">
        <v>4276</v>
      </c>
      <c r="B420" s="28">
        <v>41254</v>
      </c>
      <c r="C420" s="23" t="str">
        <f>VLOOKUP(A420,VODANET!C$5:J2045,8,0)</f>
        <v>ACEITO</v>
      </c>
    </row>
    <row r="421" spans="1:3">
      <c r="A421" s="31">
        <v>4275</v>
      </c>
      <c r="B421" s="56">
        <v>41254</v>
      </c>
      <c r="C421" s="23" t="str">
        <f>VLOOKUP(A421,VODANET!C$5:J2046,8,0)</f>
        <v>ACEITO</v>
      </c>
    </row>
    <row r="422" spans="1:3">
      <c r="A422" s="31">
        <v>4271</v>
      </c>
      <c r="B422" s="28">
        <v>41254</v>
      </c>
      <c r="C422" s="23" t="str">
        <f>VLOOKUP(A422,VODANET!C$5:J2047,8,0)</f>
        <v>ACEITO</v>
      </c>
    </row>
    <row r="423" spans="1:3">
      <c r="A423" s="31">
        <v>4381</v>
      </c>
      <c r="B423" s="56">
        <v>41277</v>
      </c>
      <c r="C423" s="23" t="str">
        <f>VLOOKUP(A423,VODANET!C$5:J2048,8,0)</f>
        <v>ACEITO</v>
      </c>
    </row>
    <row r="424" spans="1:3">
      <c r="A424" s="31">
        <v>4383</v>
      </c>
      <c r="B424" s="56">
        <v>41277</v>
      </c>
      <c r="C424" s="23" t="str">
        <f>VLOOKUP(A424,VODANET!C$5:J2049,8,0)</f>
        <v>ACEITO</v>
      </c>
    </row>
    <row r="425" spans="1:3">
      <c r="A425" s="31">
        <v>4384</v>
      </c>
      <c r="B425" s="56">
        <v>41277</v>
      </c>
      <c r="C425" s="23" t="str">
        <f>VLOOKUP(A425,VODANET!C$5:J2050,8,0)</f>
        <v>ACEITO</v>
      </c>
    </row>
    <row r="426" spans="1:3">
      <c r="A426" s="31">
        <v>4374</v>
      </c>
      <c r="B426" s="28">
        <v>41277</v>
      </c>
      <c r="C426" s="23" t="str">
        <f>VLOOKUP(A426,VODANET!C$5:J2051,8,0)</f>
        <v>ACEITO</v>
      </c>
    </row>
    <row r="427" spans="1:3">
      <c r="A427" s="31">
        <v>4367</v>
      </c>
      <c r="B427" s="56">
        <v>41277</v>
      </c>
      <c r="C427" s="23" t="str">
        <f>VLOOKUP(A427,VODANET!C$5:J2052,8,0)</f>
        <v>ACEITO</v>
      </c>
    </row>
    <row r="428" spans="1:3">
      <c r="A428" s="31">
        <v>4340</v>
      </c>
      <c r="B428" s="28">
        <v>41254</v>
      </c>
      <c r="C428" s="23" t="str">
        <f>VLOOKUP(A428,VODANET!C$5:J2053,8,0)</f>
        <v>ACEITO</v>
      </c>
    </row>
    <row r="429" spans="1:3">
      <c r="A429" s="31">
        <v>4335</v>
      </c>
      <c r="B429" s="28">
        <v>41254</v>
      </c>
      <c r="C429" s="23" t="str">
        <f>VLOOKUP(A429,VODANET!C$5:J2054,8,0)</f>
        <v>ACEITO</v>
      </c>
    </row>
    <row r="430" spans="1:3">
      <c r="A430" s="31">
        <v>4334</v>
      </c>
      <c r="B430" s="28">
        <v>41254</v>
      </c>
      <c r="C430" s="23" t="str">
        <f>VLOOKUP(A430,VODANET!C$5:J2055,8,0)</f>
        <v>ACEITO</v>
      </c>
    </row>
    <row r="431" spans="1:3">
      <c r="A431" s="31">
        <v>4333</v>
      </c>
      <c r="B431" s="28">
        <v>41254</v>
      </c>
      <c r="C431" s="23" t="str">
        <f>VLOOKUP(A431,VODANET!C$5:J2056,8,0)</f>
        <v>ACEITO</v>
      </c>
    </row>
    <row r="432" spans="1:3">
      <c r="A432" s="31">
        <v>4332</v>
      </c>
      <c r="B432" s="28">
        <v>41254</v>
      </c>
      <c r="C432" s="23" t="str">
        <f>VLOOKUP(A432,VODANET!C$5:J2057,8,0)</f>
        <v>ACEITO</v>
      </c>
    </row>
    <row r="433" spans="1:3">
      <c r="A433" s="31">
        <v>4326</v>
      </c>
      <c r="B433" s="28">
        <v>41254</v>
      </c>
      <c r="C433" s="23" t="str">
        <f>VLOOKUP(A433,VODANET!C$5:J2058,8,0)</f>
        <v>ACEITO</v>
      </c>
    </row>
    <row r="434" spans="1:3">
      <c r="A434" s="31">
        <v>4359</v>
      </c>
      <c r="B434" s="28">
        <v>41254</v>
      </c>
      <c r="C434" s="23" t="str">
        <f>VLOOKUP(A434,VODANET!C$5:J2059,8,0)</f>
        <v>ACEITO</v>
      </c>
    </row>
    <row r="435" spans="1:3">
      <c r="A435" s="31">
        <v>4325</v>
      </c>
      <c r="B435" s="28">
        <v>41277</v>
      </c>
      <c r="C435" s="23" t="str">
        <f>VLOOKUP(A435,VODANET!C$5:J2060,8,0)</f>
        <v>ACEITO</v>
      </c>
    </row>
    <row r="436" spans="1:3">
      <c r="A436" s="31">
        <v>4331</v>
      </c>
      <c r="B436" s="28">
        <v>41254</v>
      </c>
      <c r="C436" s="23" t="str">
        <f>VLOOKUP(A436,VODANET!C$5:J2061,8,0)</f>
        <v>ACEITO</v>
      </c>
    </row>
    <row r="437" spans="1:3">
      <c r="A437" s="31">
        <v>4324</v>
      </c>
      <c r="B437" s="28">
        <v>41254</v>
      </c>
      <c r="C437" s="23" t="str">
        <f>VLOOKUP(A437,VODANET!C$5:J2062,8,0)</f>
        <v>ACEITO</v>
      </c>
    </row>
    <row r="438" spans="1:3">
      <c r="A438" s="31">
        <v>4322</v>
      </c>
      <c r="B438" s="28">
        <v>41254</v>
      </c>
      <c r="C438" s="23" t="str">
        <f>VLOOKUP(A438,VODANET!C$5:J2063,8,0)</f>
        <v>ACEITO</v>
      </c>
    </row>
    <row r="439" spans="1:3">
      <c r="A439" s="31">
        <v>4329</v>
      </c>
      <c r="B439" s="28">
        <v>41254</v>
      </c>
      <c r="C439" s="23" t="str">
        <f>VLOOKUP(A439,VODANET!C$5:J2064,8,0)</f>
        <v>ACEITO</v>
      </c>
    </row>
    <row r="440" spans="1:3">
      <c r="A440" s="31">
        <v>4339</v>
      </c>
      <c r="B440" s="28">
        <v>41270</v>
      </c>
      <c r="C440" s="23" t="str">
        <f>VLOOKUP(A440,VODANET!C$5:J2065,8,0)</f>
        <v>ACEITO</v>
      </c>
    </row>
    <row r="441" spans="1:3">
      <c r="A441" s="31">
        <v>4338</v>
      </c>
      <c r="B441" s="56">
        <v>41270</v>
      </c>
      <c r="C441" s="23" t="str">
        <f>VLOOKUP(A441,VODANET!C$5:J2066,8,0)</f>
        <v>ACEITO</v>
      </c>
    </row>
    <row r="442" spans="1:3">
      <c r="A442" s="31">
        <v>4337</v>
      </c>
      <c r="B442" s="56">
        <v>41271</v>
      </c>
      <c r="C442" s="23" t="str">
        <f>VLOOKUP(A442,VODANET!C$5:J2067,8,0)</f>
        <v>ACEITO</v>
      </c>
    </row>
    <row r="443" spans="1:3">
      <c r="A443" s="31">
        <v>4346</v>
      </c>
      <c r="B443" s="56">
        <v>41277</v>
      </c>
      <c r="C443" s="23" t="str">
        <f>VLOOKUP(A443,VODANET!C$5:J2068,8,0)</f>
        <v>ACEITO</v>
      </c>
    </row>
    <row r="444" spans="1:3">
      <c r="A444" s="31">
        <v>4345</v>
      </c>
      <c r="B444" s="56">
        <v>41277</v>
      </c>
      <c r="C444" s="23" t="str">
        <f>VLOOKUP(A444,VODANET!C$5:J2069,8,0)</f>
        <v>ACEITO</v>
      </c>
    </row>
    <row r="445" spans="1:3">
      <c r="A445" s="31">
        <v>4437</v>
      </c>
      <c r="B445" s="56">
        <v>41277</v>
      </c>
      <c r="C445" s="23" t="str">
        <f>VLOOKUP(A445,VODANET!C$5:J2070,8,0)</f>
        <v>ACEITO</v>
      </c>
    </row>
    <row r="446" spans="1:3">
      <c r="A446" s="31">
        <v>4436</v>
      </c>
      <c r="B446" s="56">
        <v>41277</v>
      </c>
      <c r="C446" s="23" t="str">
        <f>VLOOKUP(A446,VODANET!C$5:J2071,8,0)</f>
        <v>ACEITO</v>
      </c>
    </row>
    <row r="447" spans="1:3">
      <c r="A447" s="31">
        <v>4413</v>
      </c>
      <c r="B447" s="56">
        <v>41277</v>
      </c>
      <c r="C447" s="23" t="str">
        <f>VLOOKUP(A447,VODANET!C$5:J2072,8,0)</f>
        <v>ACEITO</v>
      </c>
    </row>
    <row r="448" spans="1:3">
      <c r="A448" s="31">
        <v>4411</v>
      </c>
      <c r="B448" s="28">
        <v>41254</v>
      </c>
      <c r="C448" s="23" t="str">
        <f>VLOOKUP(A448,VODANET!C$5:J2073,8,0)</f>
        <v>ACEITO</v>
      </c>
    </row>
    <row r="449" spans="1:3">
      <c r="A449" s="31">
        <v>4403</v>
      </c>
      <c r="B449" s="56">
        <v>41277</v>
      </c>
      <c r="C449" s="23" t="str">
        <f>VLOOKUP(A449,VODANET!C$5:J2074,8,0)</f>
        <v>ACEITO</v>
      </c>
    </row>
    <row r="450" spans="1:3">
      <c r="A450" s="31">
        <v>4401</v>
      </c>
      <c r="B450" s="28">
        <v>41278</v>
      </c>
      <c r="C450" s="23" t="str">
        <f>VLOOKUP(A450,VODANET!C$5:J2075,8,0)</f>
        <v>ACEITO</v>
      </c>
    </row>
    <row r="451" spans="1:3">
      <c r="A451" s="31">
        <v>4397</v>
      </c>
      <c r="B451" s="56">
        <v>41277</v>
      </c>
      <c r="C451" s="23" t="str">
        <f>VLOOKUP(A451,VODANET!C$5:J2076,8,0)</f>
        <v>ACEITO</v>
      </c>
    </row>
    <row r="452" spans="1:3">
      <c r="A452" s="31">
        <v>4396</v>
      </c>
      <c r="B452" s="56">
        <v>41291</v>
      </c>
      <c r="C452" s="23" t="str">
        <f>VLOOKUP(A452,VODANET!C$5:J2077,8,0)</f>
        <v>ACEITO</v>
      </c>
    </row>
    <row r="453" spans="1:3">
      <c r="A453" s="31">
        <v>4395</v>
      </c>
      <c r="B453" s="28">
        <v>41277</v>
      </c>
      <c r="C453" s="23" t="str">
        <f>VLOOKUP(A453,VODANET!C$5:J2078,8,0)</f>
        <v>ACEITO</v>
      </c>
    </row>
    <row r="454" spans="1:3">
      <c r="A454" s="31">
        <v>4394</v>
      </c>
      <c r="B454" s="28">
        <v>41291</v>
      </c>
      <c r="C454" s="23" t="str">
        <f>VLOOKUP(A454,VODANET!C$5:J2079,8,0)</f>
        <v>ACEITO</v>
      </c>
    </row>
    <row r="455" spans="1:3">
      <c r="A455" s="31">
        <v>4380</v>
      </c>
      <c r="B455" s="56">
        <v>41277</v>
      </c>
      <c r="C455" s="23" t="str">
        <f>VLOOKUP(A455,VODANET!C$5:J2080,8,0)</f>
        <v>ACEITO</v>
      </c>
    </row>
    <row r="456" spans="1:3">
      <c r="A456" s="31">
        <v>4474</v>
      </c>
      <c r="B456" s="28">
        <v>41291</v>
      </c>
      <c r="C456" s="23" t="str">
        <f>VLOOKUP(A456,VODANET!C$5:J2081,8,0)</f>
        <v>ACEITO</v>
      </c>
    </row>
    <row r="457" spans="1:3">
      <c r="A457" s="31">
        <v>4455</v>
      </c>
      <c r="B457" s="28">
        <v>41254</v>
      </c>
      <c r="C457" s="23" t="str">
        <f>VLOOKUP(A457,VODANET!C$5:J2082,8,0)</f>
        <v>ACEITO</v>
      </c>
    </row>
    <row r="458" spans="1:3">
      <c r="A458" s="31">
        <v>4456</v>
      </c>
      <c r="B458" s="28">
        <v>41254</v>
      </c>
      <c r="C458" s="23" t="str">
        <f>VLOOKUP(A458,VODANET!C$5:J2083,8,0)</f>
        <v>ACEITO</v>
      </c>
    </row>
    <row r="459" spans="1:3">
      <c r="A459" s="31">
        <v>4454</v>
      </c>
      <c r="B459" s="28">
        <v>41254</v>
      </c>
      <c r="C459" s="23" t="str">
        <f>VLOOKUP(A459,VODANET!C$5:J2084,8,0)</f>
        <v>ACEITO</v>
      </c>
    </row>
    <row r="460" spans="1:3">
      <c r="A460" s="31">
        <v>4453</v>
      </c>
      <c r="B460" s="28">
        <v>41254</v>
      </c>
      <c r="C460" s="23" t="str">
        <f>VLOOKUP(A460,VODANET!C$5:J2085,8,0)</f>
        <v>ACEITO</v>
      </c>
    </row>
    <row r="461" spans="1:3">
      <c r="A461" s="31">
        <v>4452</v>
      </c>
      <c r="B461" s="28">
        <v>41254</v>
      </c>
      <c r="C461" s="23" t="str">
        <f>VLOOKUP(A461,VODANET!C$5:J2086,8,0)</f>
        <v>ACEITO</v>
      </c>
    </row>
    <row r="462" spans="1:3">
      <c r="A462" s="31">
        <v>4451</v>
      </c>
      <c r="B462" s="28">
        <v>41254</v>
      </c>
      <c r="C462" s="23" t="str">
        <f>VLOOKUP(A462,VODANET!C$5:J2087,8,0)</f>
        <v>ACEITO</v>
      </c>
    </row>
    <row r="463" spans="1:3">
      <c r="A463" s="31">
        <v>4450</v>
      </c>
      <c r="B463" s="28">
        <v>41254</v>
      </c>
      <c r="C463" s="23" t="str">
        <f>VLOOKUP(A463,VODANET!C$5:J2088,8,0)</f>
        <v>ACEITO</v>
      </c>
    </row>
    <row r="464" spans="1:3">
      <c r="A464" s="31">
        <v>4438</v>
      </c>
      <c r="B464" s="56">
        <v>41277</v>
      </c>
      <c r="C464" s="23" t="str">
        <f>VLOOKUP(A464,VODANET!C$5:J2089,8,0)</f>
        <v>ACEITO</v>
      </c>
    </row>
    <row r="465" spans="1:3">
      <c r="A465" s="31">
        <v>4464</v>
      </c>
      <c r="B465" s="56">
        <v>41277</v>
      </c>
      <c r="C465" s="23" t="str">
        <f>VLOOKUP(A465,VODANET!C$5:J2090,8,0)</f>
        <v>ACEITO</v>
      </c>
    </row>
    <row r="466" spans="1:3">
      <c r="A466" s="31">
        <v>4462</v>
      </c>
      <c r="B466" s="56">
        <v>41277</v>
      </c>
      <c r="C466" s="23" t="str">
        <f>VLOOKUP(A466,VODANET!C$5:J2091,8,0)</f>
        <v>ACEITO</v>
      </c>
    </row>
    <row r="467" spans="1:3">
      <c r="A467" s="31">
        <v>4460</v>
      </c>
      <c r="B467" s="56">
        <v>41277</v>
      </c>
      <c r="C467" s="23" t="str">
        <f>VLOOKUP(A467,VODANET!C$5:J2092,8,0)</f>
        <v>ACEITO</v>
      </c>
    </row>
    <row r="468" spans="1:3">
      <c r="A468" s="31">
        <v>4478</v>
      </c>
      <c r="B468" s="28">
        <v>41277</v>
      </c>
      <c r="C468" s="23" t="str">
        <f>VLOOKUP(A468,VODANET!C$5:J2093,8,0)</f>
        <v>ACEITO</v>
      </c>
    </row>
    <row r="469" spans="1:3">
      <c r="A469" s="31">
        <v>4479</v>
      </c>
      <c r="B469" s="28">
        <v>41277</v>
      </c>
      <c r="C469" s="23" t="str">
        <f>VLOOKUP(A469,VODANET!C$5:J2094,8,0)</f>
        <v>ACEITO</v>
      </c>
    </row>
    <row r="470" spans="1:3">
      <c r="A470" s="31">
        <v>4493</v>
      </c>
      <c r="B470" s="28">
        <v>41277</v>
      </c>
      <c r="C470" s="23" t="str">
        <f>VLOOKUP(A470,VODANET!C$5:J2095,8,0)</f>
        <v>ACEITO</v>
      </c>
    </row>
    <row r="471" spans="1:3">
      <c r="A471" s="31">
        <v>4494</v>
      </c>
      <c r="B471" s="56">
        <v>41277</v>
      </c>
      <c r="C471" s="23" t="str">
        <f>VLOOKUP(A471,VODANET!C$5:J2096,8,0)</f>
        <v>ACEITO</v>
      </c>
    </row>
    <row r="472" spans="1:3">
      <c r="A472" s="31">
        <v>4498</v>
      </c>
      <c r="B472" s="28">
        <v>41277</v>
      </c>
      <c r="C472" s="23" t="str">
        <f>VLOOKUP(A472,VODANET!C$5:J2097,8,0)</f>
        <v>ACEITO</v>
      </c>
    </row>
    <row r="473" spans="1:3">
      <c r="A473" s="31">
        <v>4500</v>
      </c>
      <c r="B473" s="56">
        <v>41277</v>
      </c>
      <c r="C473" s="23" t="str">
        <f>VLOOKUP(A473,VODANET!C$5:J2098,8,0)</f>
        <v>ACEITO</v>
      </c>
    </row>
    <row r="474" spans="1:3">
      <c r="A474" s="31">
        <v>4503</v>
      </c>
      <c r="B474" s="56">
        <v>41277</v>
      </c>
      <c r="C474" s="23" t="str">
        <f>VLOOKUP(A474,VODANET!C$5:J2099,8,0)</f>
        <v>ACEITO</v>
      </c>
    </row>
    <row r="475" spans="1:3">
      <c r="A475" s="31">
        <v>4506</v>
      </c>
      <c r="B475" s="28">
        <v>41254</v>
      </c>
      <c r="C475" s="23" t="str">
        <f>VLOOKUP(A475,VODANET!C$5:J2100,8,0)</f>
        <v>ACEITO</v>
      </c>
    </row>
    <row r="476" spans="1:3">
      <c r="A476" s="31">
        <v>4508</v>
      </c>
      <c r="B476" s="56">
        <v>41277</v>
      </c>
      <c r="C476" s="23" t="str">
        <f>VLOOKUP(A476,VODANET!C$5:J2101,8,0)</f>
        <v>ACEITO</v>
      </c>
    </row>
    <row r="477" spans="1:3">
      <c r="A477" s="31">
        <v>4509</v>
      </c>
      <c r="B477" s="56">
        <v>41277</v>
      </c>
      <c r="C477" s="23" t="str">
        <f>VLOOKUP(A477,VODANET!C$5:J2102,8,0)</f>
        <v>ACEITO</v>
      </c>
    </row>
    <row r="478" spans="1:3">
      <c r="A478" s="31">
        <v>4510</v>
      </c>
      <c r="B478" s="56">
        <v>41257</v>
      </c>
      <c r="C478" s="23" t="str">
        <f>VLOOKUP(A478,VODANET!C$5:J2103,8,0)</f>
        <v>ACEITO</v>
      </c>
    </row>
    <row r="479" spans="1:3">
      <c r="A479" s="31">
        <v>4513</v>
      </c>
      <c r="B479" s="28">
        <v>41278</v>
      </c>
      <c r="C479" s="23" t="str">
        <f>VLOOKUP(A479,VODANET!C$5:J2104,8,0)</f>
        <v>ACEITO</v>
      </c>
    </row>
    <row r="480" spans="1:3">
      <c r="A480" s="31">
        <v>4514</v>
      </c>
      <c r="B480" s="56">
        <v>41277</v>
      </c>
      <c r="C480" s="23" t="str">
        <f>VLOOKUP(A480,VODANET!C$5:J2105,8,0)</f>
        <v>ACEITO</v>
      </c>
    </row>
    <row r="481" spans="1:3">
      <c r="A481" s="31">
        <v>4518</v>
      </c>
      <c r="B481" s="28">
        <v>41277</v>
      </c>
      <c r="C481" s="23" t="str">
        <f>VLOOKUP(A481,VODANET!C$5:J2106,8,0)</f>
        <v>ACEITO</v>
      </c>
    </row>
    <row r="482" spans="1:3">
      <c r="A482" s="31">
        <v>4526</v>
      </c>
      <c r="B482" s="28">
        <v>41277</v>
      </c>
      <c r="C482" s="23" t="str">
        <f>VLOOKUP(A482,VODANET!C$5:J2107,8,0)</f>
        <v>ACEITO</v>
      </c>
    </row>
    <row r="483" spans="1:3">
      <c r="A483" s="31">
        <v>4527</v>
      </c>
      <c r="B483" s="56">
        <v>41278</v>
      </c>
      <c r="C483" s="23" t="str">
        <f>VLOOKUP(A483,VODANET!C$5:J2108,8,0)</f>
        <v>ACEITO</v>
      </c>
    </row>
    <row r="484" spans="1:3">
      <c r="A484" s="31">
        <v>4529</v>
      </c>
      <c r="B484" s="56">
        <v>41291</v>
      </c>
      <c r="C484" s="23" t="str">
        <f>VLOOKUP(A484,VODANET!C$5:J2109,8,0)</f>
        <v>ACEITO</v>
      </c>
    </row>
    <row r="485" spans="1:3">
      <c r="A485" s="31">
        <v>4532</v>
      </c>
      <c r="B485" s="56">
        <v>41277</v>
      </c>
      <c r="C485" s="23" t="str">
        <f>VLOOKUP(A485,VODANET!C$5:J2110,8,0)</f>
        <v>ACEITO</v>
      </c>
    </row>
    <row r="486" spans="1:3">
      <c r="A486" s="31">
        <v>4534</v>
      </c>
      <c r="B486" s="56">
        <v>41292</v>
      </c>
      <c r="C486" s="23" t="str">
        <f>VLOOKUP(A486,VODANET!C$5:J2111,8,0)</f>
        <v>ACEITO</v>
      </c>
    </row>
    <row r="487" spans="1:3">
      <c r="A487" s="31">
        <v>4535</v>
      </c>
      <c r="B487" s="28">
        <v>41291</v>
      </c>
      <c r="C487" s="23" t="str">
        <f>VLOOKUP(A487,VODANET!C$5:J2112,8,0)</f>
        <v>ACEITO</v>
      </c>
    </row>
    <row r="488" spans="1:3">
      <c r="A488" s="31">
        <v>4536</v>
      </c>
      <c r="B488" s="28">
        <v>41277</v>
      </c>
      <c r="C488" s="23" t="str">
        <f>VLOOKUP(A488,VODANET!C$5:J2113,8,0)</f>
        <v>ACEITO</v>
      </c>
    </row>
    <row r="489" spans="1:3">
      <c r="A489" s="31">
        <v>4537</v>
      </c>
      <c r="B489" s="28">
        <v>41277</v>
      </c>
      <c r="C489" s="23" t="str">
        <f>VLOOKUP(A489,VODANET!C$5:J2114,8,0)</f>
        <v>ACEITO</v>
      </c>
    </row>
    <row r="490" spans="1:3">
      <c r="A490" s="31">
        <v>4538</v>
      </c>
      <c r="B490" s="28">
        <v>41277</v>
      </c>
      <c r="C490" s="23" t="str">
        <f>VLOOKUP(A490,VODANET!C$5:J2115,8,0)</f>
        <v>ACEITO</v>
      </c>
    </row>
    <row r="491" spans="1:3">
      <c r="A491" s="31">
        <v>4540</v>
      </c>
      <c r="B491" s="56">
        <v>41277</v>
      </c>
      <c r="C491" s="23" t="str">
        <f>VLOOKUP(A491,VODANET!C$5:J2116,8,0)</f>
        <v>ACEITO</v>
      </c>
    </row>
    <row r="492" spans="1:3">
      <c r="A492" s="31">
        <v>4543</v>
      </c>
      <c r="B492" s="56">
        <v>41277</v>
      </c>
      <c r="C492" s="23" t="str">
        <f>VLOOKUP(A492,VODANET!C$5:J2117,8,0)</f>
        <v>ACEITO</v>
      </c>
    </row>
    <row r="493" spans="1:3">
      <c r="A493" s="31">
        <v>4567</v>
      </c>
      <c r="B493" s="28">
        <v>41254</v>
      </c>
      <c r="C493" s="23" t="str">
        <f>VLOOKUP(A493,VODANET!C$5:J2118,8,0)</f>
        <v>ACEITO</v>
      </c>
    </row>
    <row r="494" spans="1:3">
      <c r="A494" s="191">
        <v>4568</v>
      </c>
      <c r="B494" s="28">
        <v>41254</v>
      </c>
      <c r="C494" s="23" t="str">
        <f>VLOOKUP(A494,VODANET!C$5:J2119,8,0)</f>
        <v>ACEITO</v>
      </c>
    </row>
    <row r="495" spans="1:3">
      <c r="A495" s="31">
        <v>4570</v>
      </c>
      <c r="B495" s="28">
        <v>41254</v>
      </c>
      <c r="C495" s="23" t="str">
        <f>VLOOKUP(A495,VODANET!C$5:J2120,8,0)</f>
        <v>ACEITO</v>
      </c>
    </row>
    <row r="496" spans="1:3">
      <c r="A496" s="31">
        <v>4571</v>
      </c>
      <c r="B496" s="28">
        <v>41254</v>
      </c>
      <c r="C496" s="23" t="str">
        <f>VLOOKUP(A496,VODANET!C$5:J2121,8,0)</f>
        <v>ACEITO</v>
      </c>
    </row>
    <row r="497" spans="1:3">
      <c r="A497" s="31">
        <v>5155</v>
      </c>
      <c r="B497" s="56">
        <v>41271</v>
      </c>
      <c r="C497" s="23" t="str">
        <f>VLOOKUP(A497,VODANET!C$5:J2122,8,0)</f>
        <v>ACEITO</v>
      </c>
    </row>
    <row r="498" spans="1:3">
      <c r="A498" s="31">
        <v>5156</v>
      </c>
      <c r="B498" s="56">
        <v>41271</v>
      </c>
      <c r="C498" s="23" t="str">
        <f>VLOOKUP(A498,VODANET!C$5:J2123,8,0)</f>
        <v>ACEITO</v>
      </c>
    </row>
    <row r="499" spans="1:3">
      <c r="A499" s="31">
        <v>4587</v>
      </c>
      <c r="B499" s="56">
        <v>41628</v>
      </c>
      <c r="C499" s="23" t="str">
        <f>VLOOKUP(A499,VODANET!C$5:J2124,8,0)</f>
        <v>ACEITO</v>
      </c>
    </row>
    <row r="500" spans="1:3">
      <c r="A500" s="31">
        <v>4476</v>
      </c>
      <c r="B500" s="56">
        <v>41277</v>
      </c>
      <c r="C500" s="23" t="str">
        <f>VLOOKUP(A500,VODANET!C$5:J2125,8,0)</f>
        <v>ACEITO</v>
      </c>
    </row>
    <row r="501" spans="1:3">
      <c r="A501" s="31">
        <v>4608</v>
      </c>
      <c r="B501" s="28">
        <v>41291</v>
      </c>
      <c r="C501" s="23" t="str">
        <f>VLOOKUP(A501,VODANET!C$5:J2126,8,0)</f>
        <v>ACEITO</v>
      </c>
    </row>
    <row r="502" spans="1:3">
      <c r="A502" s="31">
        <v>4604</v>
      </c>
      <c r="B502" s="56">
        <v>41277</v>
      </c>
      <c r="C502" s="23" t="str">
        <f>VLOOKUP(A502,VODANET!C$5:J2127,8,0)</f>
        <v>ACEITO</v>
      </c>
    </row>
    <row r="503" spans="1:3">
      <c r="A503" s="31">
        <v>4599</v>
      </c>
      <c r="B503" s="28">
        <v>41277</v>
      </c>
      <c r="C503" s="23" t="str">
        <f>VLOOKUP(A503,VODANET!C$5:J2128,8,0)</f>
        <v>ACEITO</v>
      </c>
    </row>
    <row r="504" spans="1:3">
      <c r="A504" s="31">
        <v>4597</v>
      </c>
      <c r="B504" s="56">
        <v>41277</v>
      </c>
      <c r="C504" s="23" t="str">
        <f>VLOOKUP(A504,VODANET!C$5:J2129,8,0)</f>
        <v>ACEITO</v>
      </c>
    </row>
    <row r="505" spans="1:3">
      <c r="A505" s="31">
        <v>4595</v>
      </c>
      <c r="B505" s="28">
        <v>41278</v>
      </c>
      <c r="C505" s="23" t="str">
        <f>VLOOKUP(A505,VODANET!C$5:J2130,8,0)</f>
        <v>ACEITO</v>
      </c>
    </row>
    <row r="506" spans="1:3">
      <c r="A506" s="31">
        <v>4591</v>
      </c>
      <c r="B506" s="56">
        <v>41255</v>
      </c>
      <c r="C506" s="23" t="str">
        <f>VLOOKUP(A506,VODANET!C$5:J2131,8,0)</f>
        <v>ACEITO</v>
      </c>
    </row>
    <row r="507" spans="1:3">
      <c r="A507" s="31">
        <v>4637</v>
      </c>
      <c r="B507" s="56">
        <v>41277</v>
      </c>
      <c r="C507" s="23" t="str">
        <f>VLOOKUP(A507,VODANET!C$5:J2132,8,0)</f>
        <v>ACEITO</v>
      </c>
    </row>
    <row r="508" spans="1:3">
      <c r="A508" s="31">
        <v>4636</v>
      </c>
      <c r="B508" s="56">
        <v>41278</v>
      </c>
      <c r="C508" s="23" t="str">
        <f>VLOOKUP(A508,VODANET!C$5:J2133,8,0)</f>
        <v>ACEITO</v>
      </c>
    </row>
    <row r="509" spans="1:3">
      <c r="A509" s="31">
        <v>4630</v>
      </c>
      <c r="B509" s="28">
        <v>41277</v>
      </c>
      <c r="C509" s="23" t="str">
        <f>VLOOKUP(A509,VODANET!C$5:J2134,8,0)</f>
        <v>ACEITO</v>
      </c>
    </row>
    <row r="510" spans="1:3">
      <c r="A510" s="31">
        <v>4625</v>
      </c>
      <c r="B510" s="56">
        <v>41277</v>
      </c>
      <c r="C510" s="23" t="str">
        <f>VLOOKUP(A510,VODANET!C$5:J2135,8,0)</f>
        <v>ACEITO</v>
      </c>
    </row>
    <row r="511" spans="1:3">
      <c r="A511" s="31">
        <v>4618</v>
      </c>
      <c r="B511" s="56">
        <v>41277</v>
      </c>
      <c r="C511" s="23" t="str">
        <f>VLOOKUP(A511,VODANET!C$5:J2136,8,0)</f>
        <v>ACEITO</v>
      </c>
    </row>
    <row r="512" spans="1:3">
      <c r="A512" s="31">
        <v>4614</v>
      </c>
      <c r="B512" s="56">
        <v>41277</v>
      </c>
      <c r="C512" s="23" t="str">
        <f>VLOOKUP(A512,VODANET!C$5:J2137,8,0)</f>
        <v>ACEITO</v>
      </c>
    </row>
    <row r="513" spans="1:3">
      <c r="A513" s="31">
        <v>4613</v>
      </c>
      <c r="B513" s="56">
        <v>41277</v>
      </c>
      <c r="C513" s="23" t="str">
        <f>VLOOKUP(A513,VODANET!C$5:J2138,8,0)</f>
        <v>ACEITO</v>
      </c>
    </row>
    <row r="514" spans="1:3">
      <c r="A514" s="31">
        <v>4642</v>
      </c>
      <c r="B514" s="28">
        <v>41254</v>
      </c>
      <c r="C514" s="23" t="str">
        <f>VLOOKUP(A514,VODANET!C$5:J2139,8,0)</f>
        <v>ACEITO</v>
      </c>
    </row>
    <row r="515" spans="1:3">
      <c r="A515" s="31">
        <v>4643</v>
      </c>
      <c r="B515" s="56">
        <v>41277</v>
      </c>
      <c r="C515" s="23" t="str">
        <f>VLOOKUP(A515,VODANET!C$5:J2140,8,0)</f>
        <v>ACEITO</v>
      </c>
    </row>
    <row r="516" spans="1:3">
      <c r="A516" s="31">
        <v>4644</v>
      </c>
      <c r="B516" s="56">
        <v>41257</v>
      </c>
      <c r="C516" s="23" t="str">
        <f>VLOOKUP(A516,VODANET!C$5:J2141,8,0)</f>
        <v>ACEITO</v>
      </c>
    </row>
    <row r="517" spans="1:3">
      <c r="A517" s="31">
        <v>4646</v>
      </c>
      <c r="B517" s="56">
        <v>41277</v>
      </c>
      <c r="C517" s="23" t="str">
        <f>VLOOKUP(A517,VODANET!C$5:J2142,8,0)</f>
        <v>ACEITO</v>
      </c>
    </row>
    <row r="518" spans="1:3">
      <c r="A518" s="31">
        <v>4647</v>
      </c>
      <c r="B518" s="56">
        <v>41277</v>
      </c>
      <c r="C518" s="23" t="str">
        <f>VLOOKUP(A518,VODANET!C$5:J2143,8,0)</f>
        <v>ACEITO</v>
      </c>
    </row>
    <row r="519" spans="1:3">
      <c r="A519" s="31">
        <v>5510</v>
      </c>
      <c r="B519" s="56">
        <v>41277</v>
      </c>
      <c r="C519" s="23" t="str">
        <f>VLOOKUP(A519,VODANET!C$5:J2144,8,0)</f>
        <v>ACEITO</v>
      </c>
    </row>
    <row r="520" spans="1:3">
      <c r="A520" s="31">
        <v>5531</v>
      </c>
      <c r="B520" s="56">
        <v>41277</v>
      </c>
      <c r="C520" s="23" t="str">
        <f>VLOOKUP(A520,VODANET!C$5:J2145,8,0)</f>
        <v>ACEITO</v>
      </c>
    </row>
    <row r="521" spans="1:3">
      <c r="A521" s="31">
        <v>5538</v>
      </c>
      <c r="B521" s="28">
        <v>41277</v>
      </c>
      <c r="C521" s="23" t="str">
        <f>VLOOKUP(A521,VODANET!C$5:J2146,8,0)</f>
        <v>ACEITO</v>
      </c>
    </row>
    <row r="522" spans="1:3">
      <c r="A522" s="31">
        <v>5540</v>
      </c>
      <c r="B522" s="28">
        <v>41277</v>
      </c>
      <c r="C522" s="23" t="str">
        <f>VLOOKUP(A522,VODANET!C$5:J2147,8,0)</f>
        <v>ACEITO</v>
      </c>
    </row>
    <row r="523" spans="1:3">
      <c r="A523" s="31">
        <v>5541</v>
      </c>
      <c r="B523" s="56">
        <v>41271</v>
      </c>
      <c r="C523" s="23" t="str">
        <f>VLOOKUP(A523,VODANET!C$5:J2148,8,0)</f>
        <v>ACEITO</v>
      </c>
    </row>
    <row r="524" spans="1:3">
      <c r="A524" s="31">
        <v>5546</v>
      </c>
      <c r="B524" s="28">
        <v>41295</v>
      </c>
      <c r="C524" s="23" t="str">
        <f>VLOOKUP(A524,VODANET!C$5:J2149,8,0)</f>
        <v>ACEITO</v>
      </c>
    </row>
    <row r="525" spans="1:3">
      <c r="A525" s="31">
        <v>5547</v>
      </c>
      <c r="B525" s="28">
        <v>41295</v>
      </c>
      <c r="C525" s="23" t="str">
        <f>VLOOKUP(A525,VODANET!C$5:J2150,8,0)</f>
        <v>ACEITO</v>
      </c>
    </row>
    <row r="526" spans="1:3">
      <c r="A526" s="31">
        <v>5548</v>
      </c>
      <c r="B526" s="28">
        <v>41296</v>
      </c>
      <c r="C526" s="23" t="str">
        <f>VLOOKUP(A526,VODANET!C$5:J2151,8,0)</f>
        <v>ACEITO</v>
      </c>
    </row>
    <row r="527" spans="1:3">
      <c r="A527" s="31">
        <v>5549</v>
      </c>
      <c r="B527" s="56">
        <v>41271</v>
      </c>
      <c r="C527" s="23" t="str">
        <f>VLOOKUP(A527,VODANET!C$5:J2152,8,0)</f>
        <v>ACEITO</v>
      </c>
    </row>
    <row r="528" spans="1:3">
      <c r="A528" s="31">
        <v>5550</v>
      </c>
      <c r="B528" s="28">
        <v>41295</v>
      </c>
      <c r="C528" s="23" t="str">
        <f>VLOOKUP(A528,VODANET!C$5:J2153,8,0)</f>
        <v>ACEITO</v>
      </c>
    </row>
    <row r="529" spans="1:3">
      <c r="A529" s="31">
        <v>5551</v>
      </c>
      <c r="B529" s="28">
        <v>41295</v>
      </c>
      <c r="C529" s="23" t="str">
        <f>VLOOKUP(A529,VODANET!C$5:J2154,8,0)</f>
        <v>ACEITO</v>
      </c>
    </row>
    <row r="530" spans="1:3">
      <c r="A530" s="31">
        <v>5545</v>
      </c>
      <c r="B530" s="56">
        <v>41271</v>
      </c>
      <c r="C530" s="23" t="str">
        <f>VLOOKUP(A530,VODANET!C$5:J2155,8,0)</f>
        <v>ACEITO</v>
      </c>
    </row>
    <row r="531" spans="1:3">
      <c r="A531" s="31">
        <v>5552</v>
      </c>
      <c r="B531" s="56">
        <v>41271</v>
      </c>
      <c r="C531" s="23" t="str">
        <f>VLOOKUP(A531,VODANET!C$5:J2156,8,0)</f>
        <v>ACEITO</v>
      </c>
    </row>
    <row r="532" spans="1:3">
      <c r="A532" s="31">
        <v>5554</v>
      </c>
      <c r="B532" s="56">
        <v>41277</v>
      </c>
      <c r="C532" s="23" t="str">
        <f>VLOOKUP(A532,VODANET!C$5:J2157,8,0)</f>
        <v>ACEITO</v>
      </c>
    </row>
    <row r="533" spans="1:3">
      <c r="A533" s="31">
        <v>5558</v>
      </c>
      <c r="B533" s="56">
        <v>41277</v>
      </c>
      <c r="C533" s="23" t="str">
        <f>VLOOKUP(A533,VODANET!C$5:J2158,8,0)</f>
        <v>ACEITO</v>
      </c>
    </row>
    <row r="534" spans="1:3">
      <c r="A534" s="31">
        <v>5539</v>
      </c>
      <c r="B534" s="28">
        <v>41277</v>
      </c>
      <c r="C534" s="23" t="str">
        <f>VLOOKUP(A534,VODANET!C$5:J2159,8,0)</f>
        <v>ACEITO</v>
      </c>
    </row>
    <row r="535" spans="1:3">
      <c r="A535" s="31">
        <v>5033</v>
      </c>
      <c r="B535" s="56">
        <v>41281</v>
      </c>
      <c r="C535" s="23" t="str">
        <f>VLOOKUP(A535,VODANET!C$5:J2160,8,0)</f>
        <v>ACEITO</v>
      </c>
    </row>
    <row r="536" spans="1:3">
      <c r="A536" s="31">
        <v>5034</v>
      </c>
      <c r="B536" s="56">
        <v>41278</v>
      </c>
      <c r="C536" s="23" t="str">
        <f>VLOOKUP(A536,VODANET!C$5:J2161,8,0)</f>
        <v>ACEITO</v>
      </c>
    </row>
    <row r="537" spans="1:3">
      <c r="A537" s="31">
        <v>5035</v>
      </c>
      <c r="B537" s="28">
        <v>41278</v>
      </c>
      <c r="C537" s="23" t="str">
        <f>VLOOKUP(A537,VODANET!C$5:J2162,8,0)</f>
        <v>ACEITO</v>
      </c>
    </row>
    <row r="538" spans="1:3">
      <c r="A538" s="31">
        <v>5036</v>
      </c>
      <c r="B538" s="28">
        <v>41263</v>
      </c>
      <c r="C538" s="23" t="str">
        <f>VLOOKUP(A538,VODANET!C$5:J2163,8,0)</f>
        <v>ACEITO</v>
      </c>
    </row>
    <row r="539" spans="1:3">
      <c r="A539" s="31">
        <v>5037</v>
      </c>
      <c r="B539" s="28">
        <v>41278</v>
      </c>
      <c r="C539" s="23" t="str">
        <f>VLOOKUP(A539,VODANET!C$5:J2164,8,0)</f>
        <v>ACEITO</v>
      </c>
    </row>
    <row r="540" spans="1:3">
      <c r="A540" s="31">
        <v>5038</v>
      </c>
      <c r="B540" s="28">
        <v>41278</v>
      </c>
      <c r="C540" s="23" t="str">
        <f>VLOOKUP(A540,VODANET!C$5:J2165,8,0)</f>
        <v>ACEITO</v>
      </c>
    </row>
    <row r="541" spans="1:3">
      <c r="A541" s="31">
        <v>5039</v>
      </c>
      <c r="B541" s="28">
        <v>41278</v>
      </c>
      <c r="C541" s="23" t="str">
        <f>VLOOKUP(A541,VODANET!C$5:J2166,8,0)</f>
        <v>ACEITO</v>
      </c>
    </row>
    <row r="542" spans="1:3">
      <c r="A542" s="31">
        <v>5040</v>
      </c>
      <c r="B542" s="28">
        <v>41278</v>
      </c>
      <c r="C542" s="23" t="str">
        <f>VLOOKUP(A542,VODANET!C$5:J2167,8,0)</f>
        <v>ACEITO</v>
      </c>
    </row>
    <row r="543" spans="1:3">
      <c r="A543" s="31">
        <v>5052</v>
      </c>
      <c r="B543" s="28">
        <v>41277</v>
      </c>
      <c r="C543" s="23" t="str">
        <f>VLOOKUP(A543,VODANET!C$5:J2168,8,0)</f>
        <v>ACEITO</v>
      </c>
    </row>
    <row r="544" spans="1:3">
      <c r="A544" s="31">
        <v>5053</v>
      </c>
      <c r="B544" s="28">
        <v>41277</v>
      </c>
      <c r="C544" s="23" t="str">
        <f>VLOOKUP(A544,VODANET!C$5:J2169,8,0)</f>
        <v>ACEITO</v>
      </c>
    </row>
    <row r="545" spans="1:3">
      <c r="A545" s="31">
        <v>5054</v>
      </c>
      <c r="B545" s="28">
        <v>41278</v>
      </c>
      <c r="C545" s="23" t="str">
        <f>VLOOKUP(A545,VODANET!C$5:J2170,8,0)</f>
        <v>ACEITO</v>
      </c>
    </row>
    <row r="546" spans="1:3">
      <c r="A546" s="31">
        <v>5591</v>
      </c>
      <c r="B546" s="28">
        <v>41277</v>
      </c>
      <c r="C546" s="23" t="str">
        <f>VLOOKUP(A546,VODANET!C$5:J2171,8,0)</f>
        <v>ACEITO</v>
      </c>
    </row>
    <row r="547" spans="1:3">
      <c r="A547" s="31">
        <v>5592</v>
      </c>
      <c r="B547" s="28">
        <v>41277</v>
      </c>
      <c r="C547" s="23" t="str">
        <f>VLOOKUP(A547,VODANET!C$5:J2172,8,0)</f>
        <v>ACEITO</v>
      </c>
    </row>
    <row r="548" spans="1:3">
      <c r="A548" s="31">
        <v>5593</v>
      </c>
      <c r="B548" s="28">
        <v>41277</v>
      </c>
      <c r="C548" s="23" t="str">
        <f>VLOOKUP(A548,VODANET!C$5:J2173,8,0)</f>
        <v>ACEITO</v>
      </c>
    </row>
    <row r="549" spans="1:3">
      <c r="A549" s="31">
        <v>5595</v>
      </c>
      <c r="B549" s="28">
        <v>41277</v>
      </c>
      <c r="C549" s="23" t="str">
        <f>VLOOKUP(A549,VODANET!C$5:J2174,8,0)</f>
        <v>ACEITO</v>
      </c>
    </row>
    <row r="550" spans="1:3">
      <c r="A550" s="31">
        <v>5597</v>
      </c>
      <c r="B550" s="28">
        <v>41277</v>
      </c>
      <c r="C550" s="23" t="str">
        <f>VLOOKUP(A550,VODANET!C$5:J2175,8,0)</f>
        <v>ACEITO</v>
      </c>
    </row>
    <row r="551" spans="1:3">
      <c r="A551" s="31">
        <v>5598</v>
      </c>
      <c r="B551" s="28">
        <v>41277</v>
      </c>
      <c r="C551" s="23" t="str">
        <f>VLOOKUP(A551,VODANET!C$5:J2176,8,0)</f>
        <v>ACEITO</v>
      </c>
    </row>
    <row r="552" spans="1:3">
      <c r="A552" s="31">
        <v>5599</v>
      </c>
      <c r="B552" s="28">
        <v>41277</v>
      </c>
      <c r="C552" s="23" t="str">
        <f>VLOOKUP(A552,VODANET!C$5:J2177,8,0)</f>
        <v>ACEITO</v>
      </c>
    </row>
    <row r="553" spans="1:3">
      <c r="A553" s="31">
        <v>4652</v>
      </c>
      <c r="B553" s="28">
        <v>41278</v>
      </c>
      <c r="C553" s="23" t="str">
        <f>VLOOKUP(A553,VODANET!C$5:J2178,8,0)</f>
        <v>ACEITO</v>
      </c>
    </row>
    <row r="554" spans="1:3">
      <c r="A554" s="31">
        <v>5606</v>
      </c>
      <c r="B554" s="28">
        <v>41278</v>
      </c>
      <c r="C554" s="23" t="str">
        <f>VLOOKUP(A554,VODANET!C$5:J2179,8,0)</f>
        <v>ACEITO</v>
      </c>
    </row>
    <row r="555" spans="1:3">
      <c r="A555" s="31">
        <v>5118</v>
      </c>
      <c r="B555" s="56">
        <v>41295</v>
      </c>
      <c r="C555" s="23" t="str">
        <f>VLOOKUP(A555,VODANET!C$5:J2180,8,0)</f>
        <v>ACEITO</v>
      </c>
    </row>
    <row r="556" spans="1:3">
      <c r="A556" s="31">
        <v>5117</v>
      </c>
      <c r="B556" s="56">
        <v>41295</v>
      </c>
      <c r="C556" s="23" t="str">
        <f>VLOOKUP(A556,VODANET!C$5:J2181,8,0)</f>
        <v>ACEITO</v>
      </c>
    </row>
    <row r="557" spans="1:3">
      <c r="A557" s="31">
        <v>5116</v>
      </c>
      <c r="B557" s="56">
        <v>41298</v>
      </c>
      <c r="C557" s="23" t="str">
        <f>VLOOKUP(A557,VODANET!C$5:J2182,8,0)</f>
        <v>ACEITO</v>
      </c>
    </row>
    <row r="558" spans="1:3">
      <c r="A558" s="31">
        <v>5114</v>
      </c>
      <c r="B558" s="56">
        <v>41295</v>
      </c>
      <c r="C558" s="23" t="str">
        <f>VLOOKUP(A558,VODANET!C$5:J2183,8,0)</f>
        <v>ACEITO</v>
      </c>
    </row>
    <row r="559" spans="1:3">
      <c r="A559" s="31">
        <v>5113</v>
      </c>
      <c r="B559" s="56">
        <v>41298</v>
      </c>
      <c r="C559" s="23" t="str">
        <f>VLOOKUP(A559,VODANET!C$5:J2184,8,0)</f>
        <v>ACEITO</v>
      </c>
    </row>
    <row r="560" spans="1:3">
      <c r="A560" s="31">
        <v>5111</v>
      </c>
      <c r="B560" s="56">
        <v>41298</v>
      </c>
      <c r="C560" s="23" t="str">
        <f>VLOOKUP(A560,VODANET!C$5:J2185,8,0)</f>
        <v>ACEITO</v>
      </c>
    </row>
    <row r="561" spans="1:3">
      <c r="A561" s="31">
        <v>5109</v>
      </c>
      <c r="B561" s="28">
        <v>41299</v>
      </c>
      <c r="C561" s="23" t="str">
        <f>VLOOKUP(A561,VODANET!C$5:J2186,8,0)</f>
        <v>ACEITO</v>
      </c>
    </row>
    <row r="562" spans="1:3">
      <c r="A562" s="31">
        <v>5107</v>
      </c>
      <c r="B562" s="56">
        <v>41295</v>
      </c>
      <c r="C562" s="23" t="str">
        <f>VLOOKUP(A562,VODANET!C$5:J2187,8,0)</f>
        <v>ACEITO</v>
      </c>
    </row>
    <row r="563" spans="1:3">
      <c r="A563" s="31">
        <v>5105</v>
      </c>
      <c r="B563" s="28">
        <v>41299</v>
      </c>
      <c r="C563" s="23" t="str">
        <f>VLOOKUP(A563,VODANET!C$5:J2188,8,0)</f>
        <v>ACEITO</v>
      </c>
    </row>
    <row r="564" spans="1:3">
      <c r="A564" s="31">
        <v>5058</v>
      </c>
      <c r="B564" s="28">
        <v>41277</v>
      </c>
      <c r="C564" s="23" t="str">
        <f>VLOOKUP(A564,VODANET!C$5:J2189,8,0)</f>
        <v>ACEITO</v>
      </c>
    </row>
    <row r="565" spans="1:3">
      <c r="A565" s="31">
        <v>5057</v>
      </c>
      <c r="B565" s="56">
        <v>41281</v>
      </c>
      <c r="C565" s="23" t="str">
        <f>VLOOKUP(A565,VODANET!C$5:J2190,8,0)</f>
        <v>ACEITO</v>
      </c>
    </row>
    <row r="566" spans="1:3">
      <c r="A566" s="31">
        <v>5056</v>
      </c>
      <c r="B566" s="56">
        <v>41281</v>
      </c>
      <c r="C566" s="23" t="str">
        <f>VLOOKUP(A566,VODANET!C$5:J2191,8,0)</f>
        <v>ACEITO</v>
      </c>
    </row>
    <row r="567" spans="1:3">
      <c r="A567" s="31">
        <v>5055</v>
      </c>
      <c r="B567" s="28">
        <v>41278</v>
      </c>
      <c r="C567" s="23" t="str">
        <f>VLOOKUP(A567,VODANET!C$5:J2192,8,0)</f>
        <v>ACEITO</v>
      </c>
    </row>
    <row r="568" spans="1:3">
      <c r="A568" s="31">
        <v>5284</v>
      </c>
      <c r="B568" s="56">
        <v>41298</v>
      </c>
      <c r="C568" s="23" t="str">
        <f>VLOOKUP(A568,VODANET!C$5:J2193,8,0)</f>
        <v>ACEITO</v>
      </c>
    </row>
    <row r="569" spans="1:3">
      <c r="A569" s="31">
        <v>5285</v>
      </c>
      <c r="B569" s="28">
        <v>41298</v>
      </c>
      <c r="C569" s="23" t="str">
        <f>VLOOKUP(A569,VODANET!C$5:J2194,8,0)</f>
        <v>ACEITO</v>
      </c>
    </row>
    <row r="570" spans="1:3">
      <c r="A570">
        <v>4590</v>
      </c>
      <c r="B570" s="3">
        <v>41291</v>
      </c>
      <c r="C570" s="23" t="str">
        <f>VLOOKUP(A570,VODANET!C$5:J2195,8,0)</f>
        <v>ACEITO</v>
      </c>
    </row>
    <row r="571" spans="1:3">
      <c r="A571">
        <v>4320</v>
      </c>
      <c r="B571" s="3">
        <v>41291</v>
      </c>
      <c r="C571" s="23" t="str">
        <f>VLOOKUP(A571,VODANET!C$5:J2196,8,0)</f>
        <v>ACEITO</v>
      </c>
    </row>
    <row r="572" spans="1:3">
      <c r="A572">
        <v>3991</v>
      </c>
      <c r="B572" s="3">
        <v>41291</v>
      </c>
      <c r="C572" s="23" t="str">
        <f>VLOOKUP(A572,VODANET!C$5:J2197,8,0)</f>
        <v>ACEITO</v>
      </c>
    </row>
    <row r="573" spans="1:3">
      <c r="A573">
        <v>4193</v>
      </c>
      <c r="B573" s="3">
        <v>41291</v>
      </c>
      <c r="C573" s="23" t="str">
        <f>VLOOKUP(A573,VODANET!C$5:J2198,8,0)</f>
        <v>ACEITO</v>
      </c>
    </row>
    <row r="574" spans="1:3">
      <c r="A574">
        <v>4593</v>
      </c>
      <c r="B574" s="3">
        <v>41291</v>
      </c>
      <c r="C574" s="23" t="str">
        <f>VLOOKUP(A574,VODANET!C$5:J2199,8,0)</f>
        <v>ACEITO</v>
      </c>
    </row>
    <row r="575" spans="1:3">
      <c r="A575">
        <v>3348</v>
      </c>
      <c r="B575" s="3">
        <v>41291</v>
      </c>
      <c r="C575" s="23" t="str">
        <f>VLOOKUP(A575,VODANET!C$5:J2200,8,0)</f>
        <v>ACEITO</v>
      </c>
    </row>
    <row r="576" spans="1:3">
      <c r="A576">
        <v>4253</v>
      </c>
      <c r="B576" s="3">
        <v>41291</v>
      </c>
      <c r="C576" s="23" t="str">
        <f>VLOOKUP(A576,VODANET!C$5:J2201,8,0)</f>
        <v>ACEITO</v>
      </c>
    </row>
    <row r="577" spans="1:3">
      <c r="A577">
        <v>3487</v>
      </c>
      <c r="B577" s="3">
        <v>41291</v>
      </c>
      <c r="C577" s="23" t="str">
        <f>VLOOKUP(A577,VODANET!C$5:J2202,8,0)</f>
        <v>ACEITO</v>
      </c>
    </row>
    <row r="578" spans="1:3">
      <c r="A578">
        <v>4392</v>
      </c>
      <c r="B578" s="3">
        <v>41291</v>
      </c>
      <c r="C578" s="23" t="str">
        <f>VLOOKUP(A578,VODANET!C$5:J2203,8,0)</f>
        <v>ACEITO</v>
      </c>
    </row>
    <row r="579" spans="1:3">
      <c r="A579">
        <v>3967</v>
      </c>
      <c r="B579" s="3">
        <v>41291</v>
      </c>
      <c r="C579" s="23" t="str">
        <f>VLOOKUP(A579,VODANET!C$5:J2204,8,0)</f>
        <v>ACEITO</v>
      </c>
    </row>
    <row r="580" spans="1:3">
      <c r="A580">
        <v>3668</v>
      </c>
      <c r="B580" s="3">
        <v>41291</v>
      </c>
      <c r="C580" s="23" t="str">
        <f>VLOOKUP(A580,VODANET!C$5:J2205,8,0)</f>
        <v>ACEITO</v>
      </c>
    </row>
    <row r="581" spans="1:3">
      <c r="A581">
        <v>4491</v>
      </c>
      <c r="B581" s="3">
        <v>41291</v>
      </c>
      <c r="C581" s="23" t="str">
        <f>VLOOKUP(A581,VODANET!C$5:J2206,8,0)</f>
        <v>ACEITO</v>
      </c>
    </row>
    <row r="582" spans="1:3">
      <c r="A582">
        <v>4135</v>
      </c>
      <c r="B582" s="3">
        <v>41291</v>
      </c>
      <c r="C582" s="23" t="str">
        <f>VLOOKUP(A582,VODANET!C$5:J2207,8,0)</f>
        <v>ACEITO</v>
      </c>
    </row>
    <row r="583" spans="1:3">
      <c r="A583">
        <v>2987</v>
      </c>
      <c r="B583" s="3">
        <v>41291</v>
      </c>
      <c r="C583" s="23" t="str">
        <f>VLOOKUP(A583,VODANET!C$5:J2208,8,0)</f>
        <v>ACEITO</v>
      </c>
    </row>
    <row r="584" spans="1:3">
      <c r="A584">
        <v>4136</v>
      </c>
      <c r="B584" s="3">
        <v>41291</v>
      </c>
      <c r="C584" s="23" t="str">
        <f>VLOOKUP(A584,VODANET!C$5:J2209,8,0)</f>
        <v>ACEITO</v>
      </c>
    </row>
    <row r="585" spans="1:3">
      <c r="A585">
        <v>4130</v>
      </c>
      <c r="B585" s="3">
        <v>41291</v>
      </c>
      <c r="C585" s="23" t="str">
        <f>VLOOKUP(A585,VODANET!C$5:J2210,8,0)</f>
        <v>ACEITO</v>
      </c>
    </row>
    <row r="586" spans="1:3">
      <c r="A586">
        <v>4129</v>
      </c>
      <c r="B586" s="3">
        <v>41291</v>
      </c>
      <c r="C586" s="23" t="str">
        <f>VLOOKUP(A586,VODANET!C$5:J2211,8,0)</f>
        <v>ACEITO</v>
      </c>
    </row>
    <row r="587" spans="1:3">
      <c r="A587">
        <v>4482</v>
      </c>
      <c r="B587" s="3">
        <v>41291</v>
      </c>
      <c r="C587" s="23" t="str">
        <f>VLOOKUP(A587,VODANET!C$5:J2212,8,0)</f>
        <v>ACEITO</v>
      </c>
    </row>
    <row r="588" spans="1:3">
      <c r="A588">
        <v>4442</v>
      </c>
      <c r="B588" s="3">
        <v>41291</v>
      </c>
      <c r="C588" s="23" t="str">
        <f>VLOOKUP(A588,VODANET!C$5:J2213,8,0)</f>
        <v>ACEITO</v>
      </c>
    </row>
    <row r="589" spans="1:3">
      <c r="A589">
        <v>4440</v>
      </c>
      <c r="B589" s="3">
        <v>41291</v>
      </c>
      <c r="C589" s="23" t="str">
        <f>VLOOKUP(A589,VODANET!C$5:J2214,8,0)</f>
        <v>ACEITO</v>
      </c>
    </row>
    <row r="590" spans="1:3">
      <c r="A590">
        <v>4439</v>
      </c>
      <c r="B590" s="3">
        <v>41291</v>
      </c>
      <c r="C590" s="23" t="str">
        <f>VLOOKUP(A590,VODANET!C$5:J2215,8,0)</f>
        <v>ACEITO</v>
      </c>
    </row>
    <row r="591" spans="1:3">
      <c r="A591">
        <v>4504</v>
      </c>
      <c r="B591" s="3">
        <v>41291</v>
      </c>
      <c r="C591" s="23" t="str">
        <f>VLOOKUP(A591,VODANET!C$5:J2216,8,0)</f>
        <v>ACEITO</v>
      </c>
    </row>
    <row r="592" spans="1:3">
      <c r="A592">
        <v>4154</v>
      </c>
      <c r="B592" s="3">
        <v>41291</v>
      </c>
      <c r="C592" s="23" t="str">
        <f>VLOOKUP(A592,VODANET!C$5:J2217,8,0)</f>
        <v>ACEITO</v>
      </c>
    </row>
    <row r="593" spans="1:3">
      <c r="A593">
        <v>4298</v>
      </c>
      <c r="B593" s="3">
        <v>41291</v>
      </c>
      <c r="C593" s="23" t="str">
        <f>VLOOKUP(A593,VODANET!C$5:J2218,8,0)</f>
        <v>ACEITO</v>
      </c>
    </row>
    <row r="594" spans="1:3">
      <c r="A594">
        <v>4297</v>
      </c>
      <c r="B594" s="3">
        <v>41291</v>
      </c>
      <c r="C594" s="23" t="str">
        <f>VLOOKUP(A594,VODANET!C$5:J2219,8,0)</f>
        <v>ACEITO</v>
      </c>
    </row>
    <row r="595" spans="1:3">
      <c r="A595">
        <v>4300</v>
      </c>
      <c r="B595" s="3">
        <v>41291</v>
      </c>
      <c r="C595" s="23" t="str">
        <f>VLOOKUP(A595,VODANET!C$5:J2220,8,0)</f>
        <v>ACEITO</v>
      </c>
    </row>
    <row r="596" spans="1:3">
      <c r="A596">
        <v>4299</v>
      </c>
      <c r="B596" s="3">
        <v>41291</v>
      </c>
      <c r="C596" s="23" t="str">
        <f>VLOOKUP(A596,VODANET!C$5:J2221,8,0)</f>
        <v>ACEITO</v>
      </c>
    </row>
    <row r="597" spans="1:3">
      <c r="A597">
        <v>4550</v>
      </c>
      <c r="B597" s="3">
        <v>41291</v>
      </c>
      <c r="C597" s="23" t="str">
        <f>VLOOKUP(A597,VODANET!C$5:J2222,8,0)</f>
        <v>ACEITO</v>
      </c>
    </row>
    <row r="598" spans="1:3">
      <c r="A598">
        <v>4606</v>
      </c>
      <c r="B598" s="3">
        <v>41291</v>
      </c>
      <c r="C598" s="23" t="str">
        <f>VLOOKUP(A598,VODANET!C$5:J2223,8,0)</f>
        <v>ACEITO</v>
      </c>
    </row>
    <row r="599" spans="1:3">
      <c r="A599">
        <v>4304</v>
      </c>
      <c r="B599" s="3">
        <v>41291</v>
      </c>
      <c r="C599" s="23" t="str">
        <f>VLOOKUP(A599,VODANET!C$5:J2224,8,0)</f>
        <v>ACEITO</v>
      </c>
    </row>
    <row r="600" spans="1:3">
      <c r="A600">
        <v>4302</v>
      </c>
      <c r="B600" s="3">
        <v>41291</v>
      </c>
      <c r="C600" s="23" t="str">
        <f>VLOOKUP(A600,VODANET!C$5:J2225,8,0)</f>
        <v>ACEITO</v>
      </c>
    </row>
    <row r="601" spans="1:3">
      <c r="A601">
        <v>4303</v>
      </c>
      <c r="B601" s="3">
        <v>41291</v>
      </c>
      <c r="C601" s="23" t="str">
        <f>VLOOKUP(A601,VODANET!C$5:J2226,8,0)</f>
        <v>ACEITO</v>
      </c>
    </row>
    <row r="602" spans="1:3">
      <c r="A602">
        <v>4305</v>
      </c>
      <c r="B602" s="3">
        <v>41291</v>
      </c>
      <c r="C602" s="23" t="str">
        <f>VLOOKUP(A602,VODANET!C$5:J2227,8,0)</f>
        <v>ACEITO</v>
      </c>
    </row>
    <row r="603" spans="1:3">
      <c r="A603">
        <v>4306</v>
      </c>
      <c r="B603" s="3">
        <v>41291</v>
      </c>
      <c r="C603" s="23" t="str">
        <f>VLOOKUP(A603,VODANET!C$5:J2228,8,0)</f>
        <v>ACEITO</v>
      </c>
    </row>
    <row r="604" spans="1:3">
      <c r="A604">
        <v>4621</v>
      </c>
      <c r="B604" s="3">
        <v>41291</v>
      </c>
      <c r="C604" s="23" t="str">
        <f>VLOOKUP(A604,VODANET!C$5:J2229,8,0)</f>
        <v>ACEITO</v>
      </c>
    </row>
    <row r="605" spans="1:3">
      <c r="A605">
        <v>4336</v>
      </c>
      <c r="B605" s="3">
        <v>41291</v>
      </c>
      <c r="C605" s="23" t="str">
        <f>VLOOKUP(A605,VODANET!C$5:J2230,8,0)</f>
        <v>ACEITO</v>
      </c>
    </row>
    <row r="606" spans="1:3">
      <c r="A606">
        <v>5544</v>
      </c>
      <c r="B606" s="3">
        <v>41291</v>
      </c>
      <c r="C606" s="23" t="str">
        <f>VLOOKUP(A606,VODANET!C$5:J2231,8,0)</f>
        <v>ACEITO</v>
      </c>
    </row>
    <row r="607" spans="1:3">
      <c r="A607">
        <v>3886</v>
      </c>
      <c r="B607" s="3">
        <v>41291</v>
      </c>
      <c r="C607" s="23" t="str">
        <f>VLOOKUP(A607,VODANET!C$5:J2232,8,0)</f>
        <v>ACEITO</v>
      </c>
    </row>
    <row r="608" spans="1:3">
      <c r="A608">
        <v>4578</v>
      </c>
      <c r="B608" s="3">
        <v>41291</v>
      </c>
      <c r="C608" s="23" t="str">
        <f>VLOOKUP(A608,VODANET!C$5:J2233,8,0)</f>
        <v>ACEITO</v>
      </c>
    </row>
    <row r="609" spans="1:3">
      <c r="A609">
        <v>4579</v>
      </c>
      <c r="B609" s="3">
        <v>41291</v>
      </c>
      <c r="C609" s="23" t="str">
        <f>VLOOKUP(A609,VODANET!C$5:J2234,8,0)</f>
        <v>ACEITO</v>
      </c>
    </row>
    <row r="610" spans="1:3">
      <c r="A610">
        <v>4398</v>
      </c>
      <c r="B610" s="3">
        <v>41291</v>
      </c>
      <c r="C610" s="23" t="str">
        <f>VLOOKUP(A610,VODANET!C$5:J2235,8,0)</f>
        <v>ACEITO</v>
      </c>
    </row>
    <row r="611" spans="1:3">
      <c r="A611">
        <v>4037</v>
      </c>
      <c r="B611" s="3">
        <v>41291</v>
      </c>
      <c r="C611" s="23" t="str">
        <f>VLOOKUP(A611,VODANET!C$5:J2236,8,0)</f>
        <v>ACEITO</v>
      </c>
    </row>
    <row r="612" spans="1:3">
      <c r="A612">
        <v>4038</v>
      </c>
      <c r="B612" s="3">
        <v>41291</v>
      </c>
      <c r="C612" s="23" t="str">
        <f>VLOOKUP(A612,VODANET!C$5:J2237,8,0)</f>
        <v>ACEITO</v>
      </c>
    </row>
    <row r="613" spans="1:3">
      <c r="A613">
        <v>4049</v>
      </c>
      <c r="B613" s="3">
        <v>41291</v>
      </c>
      <c r="C613" s="23" t="str">
        <f>VLOOKUP(A613,VODANET!C$5:J2238,8,0)</f>
        <v>ACEITO</v>
      </c>
    </row>
    <row r="614" spans="1:3">
      <c r="A614">
        <v>3870</v>
      </c>
      <c r="B614" s="3">
        <v>41291</v>
      </c>
      <c r="C614" s="23" t="str">
        <f>VLOOKUP(A614,VODANET!C$5:J2239,8,0)</f>
        <v>ACEITO</v>
      </c>
    </row>
    <row r="615" spans="1:3">
      <c r="A615">
        <v>3871</v>
      </c>
      <c r="B615" s="3">
        <v>41291</v>
      </c>
      <c r="C615" s="23" t="str">
        <f>VLOOKUP(A615,VODANET!C$5:J2240,8,0)</f>
        <v>ACEITO</v>
      </c>
    </row>
    <row r="616" spans="1:3">
      <c r="A616">
        <v>4184</v>
      </c>
      <c r="B616" s="3">
        <v>41291</v>
      </c>
      <c r="C616" s="23" t="str">
        <f>VLOOKUP(A616,VODANET!C$5:J2241,8,0)</f>
        <v>ACEITO</v>
      </c>
    </row>
    <row r="617" spans="1:3">
      <c r="A617">
        <v>4315</v>
      </c>
      <c r="B617" s="3">
        <v>41291</v>
      </c>
      <c r="C617" s="23" t="str">
        <f>VLOOKUP(A617,VODANET!C$5:J2242,8,0)</f>
        <v>ACEITO</v>
      </c>
    </row>
    <row r="618" spans="1:3">
      <c r="A618">
        <v>4358</v>
      </c>
      <c r="B618" s="3">
        <v>41291</v>
      </c>
      <c r="C618" s="23" t="str">
        <f>VLOOKUP(A618,VODANET!C$5:J2243,8,0)</f>
        <v>ACEITO</v>
      </c>
    </row>
    <row r="619" spans="1:3">
      <c r="A619">
        <v>4433</v>
      </c>
      <c r="B619" s="3">
        <v>41291</v>
      </c>
      <c r="C619" s="23" t="str">
        <f>VLOOKUP(A619,VODANET!C$5:J2244,8,0)</f>
        <v>ACEITO</v>
      </c>
    </row>
    <row r="620" spans="1:3">
      <c r="A620">
        <v>4434</v>
      </c>
      <c r="B620" s="3">
        <v>41291</v>
      </c>
      <c r="C620" s="23" t="str">
        <f>VLOOKUP(A620,VODANET!C$5:J2245,8,0)</f>
        <v>ACEITO</v>
      </c>
    </row>
    <row r="621" spans="1:3">
      <c r="A621">
        <v>4435</v>
      </c>
      <c r="B621" s="3">
        <v>41291</v>
      </c>
      <c r="C621" s="23" t="str">
        <f>VLOOKUP(A621,VODANET!C$5:J2246,8,0)</f>
        <v>ACEITO</v>
      </c>
    </row>
    <row r="622" spans="1:3">
      <c r="A622">
        <v>4502</v>
      </c>
      <c r="B622" s="3">
        <v>41291</v>
      </c>
      <c r="C622" s="23" t="str">
        <f>VLOOKUP(A622,VODANET!C$5:J2247,8,0)</f>
        <v>ACEITO</v>
      </c>
    </row>
    <row r="623" spans="1:3">
      <c r="A623">
        <v>4515</v>
      </c>
      <c r="B623" s="3">
        <v>41291</v>
      </c>
      <c r="C623" s="23" t="str">
        <f>VLOOKUP(A623,VODANET!C$5:J2248,8,0)</f>
        <v>ACEITO</v>
      </c>
    </row>
    <row r="624" spans="1:3">
      <c r="A624">
        <v>4596</v>
      </c>
      <c r="B624" s="3">
        <v>41291</v>
      </c>
      <c r="C624" s="23" t="str">
        <f>VLOOKUP(A624,VODANET!C$5:J2249,8,0)</f>
        <v>ACEITO</v>
      </c>
    </row>
    <row r="625" spans="1:3">
      <c r="A625">
        <v>4640</v>
      </c>
      <c r="B625" s="3">
        <v>41291</v>
      </c>
      <c r="C625" s="23" t="str">
        <f>VLOOKUP(A625,VODANET!C$5:J2250,8,0)</f>
        <v>ACEITO</v>
      </c>
    </row>
    <row r="626" spans="1:3">
      <c r="A626">
        <v>5026</v>
      </c>
      <c r="B626" s="3">
        <v>41291</v>
      </c>
      <c r="C626" s="23" t="str">
        <f>VLOOKUP(A626,VODANET!C$5:J2251,8,0)</f>
        <v>ACEITO</v>
      </c>
    </row>
    <row r="627" spans="1:3">
      <c r="A627">
        <v>4539</v>
      </c>
      <c r="B627" s="3">
        <v>41291</v>
      </c>
      <c r="C627" s="23" t="str">
        <f>VLOOKUP(A627,VODANET!C$5:J2252,8,0)</f>
        <v>ACEITO</v>
      </c>
    </row>
    <row r="628" spans="1:3">
      <c r="A628">
        <v>3654</v>
      </c>
      <c r="B628" s="3">
        <v>41291</v>
      </c>
      <c r="C628" s="23" t="str">
        <f>VLOOKUP(A628,VODANET!C$5:J2253,8,0)</f>
        <v>ACEITO</v>
      </c>
    </row>
    <row r="629" spans="1:3">
      <c r="A629">
        <v>3655</v>
      </c>
      <c r="B629" s="3">
        <v>41291</v>
      </c>
      <c r="C629" s="23" t="str">
        <f>VLOOKUP(A629,VODANET!C$5:J2254,8,0)</f>
        <v>ACEITO</v>
      </c>
    </row>
    <row r="630" spans="1:3">
      <c r="A630">
        <v>5556</v>
      </c>
      <c r="B630" s="3">
        <v>41291</v>
      </c>
      <c r="C630" s="23" t="str">
        <f>VLOOKUP(A630,VODANET!C$5:J2255,8,0)</f>
        <v>ACEITO</v>
      </c>
    </row>
    <row r="631" spans="1:3">
      <c r="A631">
        <v>4212</v>
      </c>
      <c r="B631" s="3">
        <v>41291</v>
      </c>
      <c r="C631" s="23" t="str">
        <f>VLOOKUP(A631,VODANET!C$5:J2256,8,0)</f>
        <v>ACEITO</v>
      </c>
    </row>
    <row r="632" spans="1:3">
      <c r="A632">
        <v>3859</v>
      </c>
      <c r="B632" s="3">
        <v>41291</v>
      </c>
      <c r="C632" s="23" t="str">
        <f>VLOOKUP(A632,VODANET!C$5:J2257,8,0)</f>
        <v>ACEITO</v>
      </c>
    </row>
    <row r="633" spans="1:3">
      <c r="A633">
        <v>3858</v>
      </c>
      <c r="B633" s="3">
        <v>41291</v>
      </c>
      <c r="C633" s="23" t="str">
        <f>VLOOKUP(A633,VODANET!C$5:J2258,8,0)</f>
        <v>ACEITO</v>
      </c>
    </row>
    <row r="634" spans="1:3">
      <c r="A634">
        <v>3857</v>
      </c>
      <c r="B634" s="3">
        <v>41291</v>
      </c>
      <c r="C634" s="23" t="str">
        <f>VLOOKUP(A634,VODANET!C$5:J2259,8,0)</f>
        <v>ACEITO</v>
      </c>
    </row>
    <row r="635" spans="1:3">
      <c r="A635">
        <v>4207</v>
      </c>
      <c r="B635" s="3">
        <v>41291</v>
      </c>
      <c r="C635" s="23" t="str">
        <f>VLOOKUP(A635,VODANET!C$5:J2260,8,0)</f>
        <v>ACEITO</v>
      </c>
    </row>
    <row r="636" spans="1:3">
      <c r="A636">
        <v>4208</v>
      </c>
      <c r="B636" s="3">
        <v>41291</v>
      </c>
      <c r="C636" s="23" t="str">
        <f>VLOOKUP(A636,VODANET!C$5:J2261,8,0)</f>
        <v>ACEITO</v>
      </c>
    </row>
    <row r="637" spans="1:3">
      <c r="A637">
        <v>4092</v>
      </c>
      <c r="B637" s="3">
        <v>41291</v>
      </c>
      <c r="C637" s="23" t="str">
        <f>VLOOKUP(A637,VODANET!C$5:J2262,8,0)</f>
        <v>ACEITO</v>
      </c>
    </row>
    <row r="638" spans="1:3">
      <c r="A638">
        <v>3118</v>
      </c>
      <c r="B638" s="3">
        <v>41291</v>
      </c>
      <c r="C638" s="23" t="str">
        <f>VLOOKUP(A638,VODANET!C$5:J2263,8,0)</f>
        <v>ACEITO</v>
      </c>
    </row>
    <row r="639" spans="1:3">
      <c r="A639">
        <v>4091</v>
      </c>
      <c r="B639" s="3">
        <v>41291</v>
      </c>
      <c r="C639" s="23" t="str">
        <f>VLOOKUP(A639,VODANET!C$5:J2264,8,0)</f>
        <v>ACEITO</v>
      </c>
    </row>
    <row r="640" spans="1:3">
      <c r="A640">
        <v>4090</v>
      </c>
      <c r="B640" s="3">
        <v>41291</v>
      </c>
      <c r="C640" s="23" t="str">
        <f>VLOOKUP(A640,VODANET!C$5:J2265,8,0)</f>
        <v>ACEITO</v>
      </c>
    </row>
    <row r="641" spans="1:3">
      <c r="A641">
        <v>3940</v>
      </c>
      <c r="B641" s="3">
        <v>41291</v>
      </c>
      <c r="C641" s="23" t="str">
        <f>VLOOKUP(A641,VODANET!C$5:J2266,8,0)</f>
        <v>ACEITO</v>
      </c>
    </row>
    <row r="642" spans="1:3">
      <c r="A642">
        <v>3942</v>
      </c>
      <c r="B642" s="3">
        <v>41291</v>
      </c>
      <c r="C642" s="23" t="str">
        <f>VLOOKUP(A642,VODANET!C$5:J2267,8,0)</f>
        <v>ACEITO</v>
      </c>
    </row>
    <row r="643" spans="1:3">
      <c r="A643">
        <v>3934</v>
      </c>
      <c r="B643" s="3">
        <v>41291</v>
      </c>
      <c r="C643" s="23" t="str">
        <f>VLOOKUP(A643,VODANET!C$5:J2268,8,0)</f>
        <v>ACEITO</v>
      </c>
    </row>
    <row r="644" spans="1:3">
      <c r="A644">
        <v>3491</v>
      </c>
      <c r="B644" s="3">
        <v>41291</v>
      </c>
      <c r="C644" s="23" t="str">
        <f>VLOOKUP(A644,VODANET!C$5:J2269,8,0)</f>
        <v>ACEITO</v>
      </c>
    </row>
    <row r="645" spans="1:3">
      <c r="A645">
        <v>3493</v>
      </c>
      <c r="B645" s="3">
        <v>41291</v>
      </c>
      <c r="C645" s="23" t="str">
        <f>VLOOKUP(A645,VODANET!C$5:J2270,8,0)</f>
        <v>ACEITO</v>
      </c>
    </row>
    <row r="646" spans="1:3">
      <c r="A646">
        <v>3541</v>
      </c>
      <c r="B646" s="3">
        <v>41291</v>
      </c>
      <c r="C646" s="23" t="str">
        <f>VLOOKUP(A646,VODANET!C$5:J2271,8,0)</f>
        <v>ACEITO</v>
      </c>
    </row>
    <row r="647" spans="1:3">
      <c r="A647">
        <v>4641</v>
      </c>
      <c r="B647" s="3">
        <v>41291</v>
      </c>
      <c r="C647" s="23" t="str">
        <f>VLOOKUP(A647,VODANET!C$5:J2272,8,0)</f>
        <v>ACEITO</v>
      </c>
    </row>
    <row r="648" spans="1:3">
      <c r="A648">
        <v>4611</v>
      </c>
      <c r="B648" s="3">
        <v>41291</v>
      </c>
      <c r="C648" s="23" t="str">
        <f>VLOOKUP(A648,VODANET!C$5:J2273,8,0)</f>
        <v>ACEITO</v>
      </c>
    </row>
    <row r="649" spans="1:3">
      <c r="A649">
        <v>4179</v>
      </c>
      <c r="B649" s="3">
        <v>41291</v>
      </c>
      <c r="C649" s="23" t="str">
        <f>VLOOKUP(A649,VODANET!C$5:J2274,8,0)</f>
        <v>ACEITO</v>
      </c>
    </row>
    <row r="650" spans="1:3">
      <c r="A650">
        <v>3121</v>
      </c>
      <c r="B650" s="3">
        <v>41291</v>
      </c>
      <c r="C650" s="23" t="str">
        <f>VLOOKUP(A650,VODANET!C$5:J2275,8,0)</f>
        <v>ACEITO</v>
      </c>
    </row>
    <row r="651" spans="1:3">
      <c r="A651">
        <v>4224</v>
      </c>
      <c r="B651" s="3">
        <v>41291</v>
      </c>
      <c r="C651" s="23" t="str">
        <f>VLOOKUP(A651,VODANET!C$5:J2276,8,0)</f>
        <v>ACEITO</v>
      </c>
    </row>
    <row r="652" spans="1:3">
      <c r="A652">
        <v>5534</v>
      </c>
      <c r="B652" s="3">
        <v>41291</v>
      </c>
      <c r="C652" s="23" t="str">
        <f>VLOOKUP(A652,VODANET!C$5:J2277,8,0)</f>
        <v>ACEITO</v>
      </c>
    </row>
    <row r="653" spans="1:3">
      <c r="A653">
        <v>3514</v>
      </c>
      <c r="B653" s="3">
        <v>41291</v>
      </c>
      <c r="C653" s="23" t="str">
        <f>VLOOKUP(A653,VODANET!C$5:J2278,8,0)</f>
        <v>ACEITO</v>
      </c>
    </row>
    <row r="654" spans="1:3">
      <c r="A654">
        <v>3513</v>
      </c>
      <c r="B654" s="3">
        <v>41291</v>
      </c>
      <c r="C654" s="23" t="str">
        <f>VLOOKUP(A654,VODANET!C$5:J2279,8,0)</f>
        <v>ACEITO</v>
      </c>
    </row>
    <row r="655" spans="1:3">
      <c r="A655">
        <v>5533</v>
      </c>
      <c r="B655" s="3">
        <v>41291</v>
      </c>
      <c r="C655" s="23" t="str">
        <f>VLOOKUP(A655,VODANET!C$5:J2280,8,0)</f>
        <v>ACEITO</v>
      </c>
    </row>
    <row r="656" spans="1:3">
      <c r="A656">
        <v>4361</v>
      </c>
      <c r="B656" s="3">
        <v>41291</v>
      </c>
      <c r="C656" s="23" t="str">
        <f>VLOOKUP(A656,VODANET!C$5:J2281,8,0)</f>
        <v>ACEITO</v>
      </c>
    </row>
    <row r="657" spans="1:3">
      <c r="A657">
        <v>3530</v>
      </c>
      <c r="B657" s="3">
        <v>41291</v>
      </c>
      <c r="C657" s="23" t="str">
        <f>VLOOKUP(A657,VODANET!C$5:J2282,8,0)</f>
        <v>ACEITO</v>
      </c>
    </row>
    <row r="658" spans="1:3">
      <c r="A658">
        <v>4328</v>
      </c>
      <c r="B658" s="3">
        <v>41291</v>
      </c>
      <c r="C658" s="23" t="str">
        <f>VLOOKUP(A658,VODANET!C$5:J2283,8,0)</f>
        <v>ACEITO</v>
      </c>
    </row>
    <row r="659" spans="1:3">
      <c r="A659">
        <v>4014</v>
      </c>
      <c r="B659" s="3">
        <v>41291</v>
      </c>
      <c r="C659" s="23" t="str">
        <f>VLOOKUP(A659,VODANET!C$5:J2284,8,0)</f>
        <v>ACEITO</v>
      </c>
    </row>
    <row r="660" spans="1:3">
      <c r="A660">
        <v>4011</v>
      </c>
      <c r="B660" s="3">
        <v>41291</v>
      </c>
      <c r="C660" s="23" t="str">
        <f>VLOOKUP(A660,VODANET!C$5:J2285,8,0)</f>
        <v>ACEITO</v>
      </c>
    </row>
    <row r="661" spans="1:3">
      <c r="A661">
        <v>4631</v>
      </c>
      <c r="B661" s="3">
        <v>41291</v>
      </c>
      <c r="C661" s="23" t="str">
        <f>VLOOKUP(A661,VODANET!C$5:J2286,8,0)</f>
        <v>ACEITO</v>
      </c>
    </row>
    <row r="662" spans="1:3">
      <c r="A662">
        <v>4507</v>
      </c>
      <c r="B662" s="3">
        <v>41291</v>
      </c>
      <c r="C662" s="23" t="str">
        <f>VLOOKUP(A662,VODANET!C$5:J2287,8,0)</f>
        <v>ACEITO</v>
      </c>
    </row>
    <row r="663" spans="1:3">
      <c r="A663">
        <v>4545</v>
      </c>
      <c r="B663" s="3">
        <v>41291</v>
      </c>
      <c r="C663" s="23" t="str">
        <f>VLOOKUP(A663,VODANET!C$5:J2288,8,0)</f>
        <v>ACEITO</v>
      </c>
    </row>
    <row r="664" spans="1:3">
      <c r="A664">
        <v>3978</v>
      </c>
      <c r="B664" s="3">
        <v>41291</v>
      </c>
      <c r="C664" s="23" t="str">
        <f>VLOOKUP(A664,VODANET!C$5:J2289,8,0)</f>
        <v>ACEITO</v>
      </c>
    </row>
    <row r="665" spans="1:3">
      <c r="A665">
        <v>3979</v>
      </c>
      <c r="B665" s="3">
        <v>41291</v>
      </c>
      <c r="C665" s="23" t="str">
        <f>VLOOKUP(A665,VODANET!C$5:J2290,8,0)</f>
        <v>ACEITO</v>
      </c>
    </row>
    <row r="666" spans="1:3">
      <c r="A666">
        <v>3981</v>
      </c>
      <c r="B666" s="3">
        <v>41291</v>
      </c>
      <c r="C666" s="23" t="str">
        <f>VLOOKUP(A666,VODANET!C$5:J2291,8,0)</f>
        <v>ACEITO</v>
      </c>
    </row>
    <row r="667" spans="1:3">
      <c r="A667">
        <v>3985</v>
      </c>
      <c r="B667" s="3">
        <v>41291</v>
      </c>
      <c r="C667" s="23" t="str">
        <f>VLOOKUP(A667,VODANET!C$5:J2292,8,0)</f>
        <v>ACEITO</v>
      </c>
    </row>
    <row r="668" spans="1:3">
      <c r="A668">
        <v>4232</v>
      </c>
      <c r="B668" s="3">
        <v>41291</v>
      </c>
      <c r="C668" s="23" t="str">
        <f>VLOOKUP(A668,VODANET!C$5:J2293,8,0)</f>
        <v>ACEITO</v>
      </c>
    </row>
    <row r="669" spans="1:3">
      <c r="A669">
        <v>4233</v>
      </c>
      <c r="B669" s="3">
        <v>41291</v>
      </c>
      <c r="C669" s="23" t="str">
        <f>VLOOKUP(A669,VODANET!C$5:J2294,8,0)</f>
        <v>ACEITO</v>
      </c>
    </row>
    <row r="670" spans="1:3">
      <c r="A670">
        <v>4501</v>
      </c>
      <c r="B670" s="3">
        <v>41291</v>
      </c>
      <c r="C670" s="23" t="str">
        <f>VLOOKUP(A670,VODANET!C$5:J2295,8,0)</f>
        <v>ACEITO</v>
      </c>
    </row>
    <row r="671" spans="1:3">
      <c r="A671">
        <v>4516</v>
      </c>
      <c r="B671" s="3">
        <v>41291</v>
      </c>
      <c r="C671" s="23" t="str">
        <f>VLOOKUP(A671,VODANET!C$5:J2296,8,0)</f>
        <v>ACEITO</v>
      </c>
    </row>
    <row r="672" spans="1:3">
      <c r="A672">
        <v>4415</v>
      </c>
      <c r="B672" s="3">
        <v>41291</v>
      </c>
      <c r="C672" s="23" t="str">
        <f>VLOOKUP(A672,VODANET!C$5:J2297,8,0)</f>
        <v>ACEITO</v>
      </c>
    </row>
    <row r="673" spans="1:3">
      <c r="A673">
        <v>4416</v>
      </c>
      <c r="B673" s="3">
        <v>41291</v>
      </c>
      <c r="C673" s="23" t="str">
        <f>VLOOKUP(A673,VODANET!C$5:J2298,8,0)</f>
        <v>ACEITO</v>
      </c>
    </row>
    <row r="674" spans="1:3">
      <c r="A674">
        <v>4417</v>
      </c>
      <c r="B674" s="3">
        <v>41291</v>
      </c>
      <c r="C674" s="23" t="str">
        <f>VLOOKUP(A674,VODANET!C$5:J2299,8,0)</f>
        <v>ACEITO</v>
      </c>
    </row>
    <row r="675" spans="1:3">
      <c r="A675">
        <v>4418</v>
      </c>
      <c r="B675" s="3">
        <v>41291</v>
      </c>
      <c r="C675" s="23" t="str">
        <f>VLOOKUP(A675,VODANET!C$5:J2300,8,0)</f>
        <v>ACEITO</v>
      </c>
    </row>
    <row r="676" spans="1:3">
      <c r="A676">
        <v>4419</v>
      </c>
      <c r="B676" s="3">
        <v>41291</v>
      </c>
      <c r="C676" s="23" t="str">
        <f>VLOOKUP(A676,VODANET!C$5:J2301,8,0)</f>
        <v>ACEITO</v>
      </c>
    </row>
    <row r="677" spans="1:3">
      <c r="A677">
        <v>4420</v>
      </c>
      <c r="B677" s="3">
        <v>41291</v>
      </c>
      <c r="C677" s="23" t="str">
        <f>VLOOKUP(A677,VODANET!C$5:J2302,8,0)</f>
        <v>ACEITO</v>
      </c>
    </row>
    <row r="678" spans="1:3">
      <c r="A678">
        <v>4421</v>
      </c>
      <c r="B678" s="3">
        <v>41291</v>
      </c>
      <c r="C678" s="23" t="str">
        <f>VLOOKUP(A678,VODANET!C$5:J2303,8,0)</f>
        <v>ACEITO</v>
      </c>
    </row>
    <row r="679" spans="1:3">
      <c r="A679">
        <v>4422</v>
      </c>
      <c r="B679" s="3">
        <v>41291</v>
      </c>
      <c r="C679" s="23" t="str">
        <f>VLOOKUP(A679,VODANET!C$5:J2304,8,0)</f>
        <v>ACEITO</v>
      </c>
    </row>
    <row r="680" spans="1:3">
      <c r="A680">
        <v>4424</v>
      </c>
      <c r="B680" s="3">
        <v>41291</v>
      </c>
      <c r="C680" s="23" t="str">
        <f>VLOOKUP(A680,VODANET!C$5:J2305,8,0)</f>
        <v>ACEITO</v>
      </c>
    </row>
    <row r="681" spans="1:3">
      <c r="A681">
        <v>4425</v>
      </c>
      <c r="B681" s="3">
        <v>41291</v>
      </c>
      <c r="C681" s="23" t="str">
        <f>VLOOKUP(A681,VODANET!C$5:J2306,8,0)</f>
        <v>ACEITO</v>
      </c>
    </row>
    <row r="682" spans="1:3">
      <c r="A682">
        <v>4426</v>
      </c>
      <c r="B682" s="3">
        <v>41291</v>
      </c>
      <c r="C682" s="23" t="str">
        <f>VLOOKUP(A682,VODANET!C$5:J2307,8,0)</f>
        <v>ACEITO</v>
      </c>
    </row>
    <row r="683" spans="1:3">
      <c r="A683">
        <v>4428</v>
      </c>
      <c r="B683" s="3">
        <v>41291</v>
      </c>
      <c r="C683" s="23" t="str">
        <f>VLOOKUP(A683,VODANET!C$5:J2308,8,0)</f>
        <v>ACEITO</v>
      </c>
    </row>
    <row r="684" spans="1:3">
      <c r="A684">
        <v>4430</v>
      </c>
      <c r="B684" s="3">
        <v>41291</v>
      </c>
      <c r="C684" s="23" t="str">
        <f>VLOOKUP(A684,VODANET!C$5:J2309,8,0)</f>
        <v>ACEITO</v>
      </c>
    </row>
    <row r="685" spans="1:3">
      <c r="A685">
        <v>4431</v>
      </c>
      <c r="B685" s="3">
        <v>41291</v>
      </c>
      <c r="C685" s="23" t="str">
        <f>VLOOKUP(A685,VODANET!C$5:J2310,8,0)</f>
        <v>ACEITO</v>
      </c>
    </row>
    <row r="686" spans="1:3">
      <c r="A686">
        <v>4018</v>
      </c>
      <c r="B686" s="3">
        <v>41291</v>
      </c>
      <c r="C686" s="23" t="str">
        <f>VLOOKUP(A686,VODANET!C$5:J2311,8,0)</f>
        <v>ACEITO</v>
      </c>
    </row>
    <row r="687" spans="1:3">
      <c r="A687">
        <v>3650</v>
      </c>
      <c r="B687" s="3">
        <v>41299</v>
      </c>
      <c r="C687" s="23" t="str">
        <f>VLOOKUP(A687,VODANET!C$5:J2312,8,0)</f>
        <v>ACEITO</v>
      </c>
    </row>
    <row r="688" spans="1:3">
      <c r="A688">
        <v>3658</v>
      </c>
      <c r="B688" s="3">
        <v>41299</v>
      </c>
      <c r="C688" s="23" t="str">
        <f>VLOOKUP(A688,VODANET!C$5:J2313,8,0)</f>
        <v>ACEITO</v>
      </c>
    </row>
    <row r="689" spans="1:3">
      <c r="A689">
        <v>4607</v>
      </c>
      <c r="B689" s="3">
        <v>41299</v>
      </c>
      <c r="C689" s="23" t="str">
        <f>VLOOKUP(A689,VODANET!C$5:J2314,8,0)</f>
        <v>ACEITO</v>
      </c>
    </row>
    <row r="690" spans="1:3">
      <c r="A690">
        <v>2645</v>
      </c>
      <c r="B690" s="3">
        <v>41299</v>
      </c>
      <c r="C690" s="23" t="str">
        <f>VLOOKUP(A690,VODANET!C$5:J2315,8,0)</f>
        <v>ACEITO</v>
      </c>
    </row>
    <row r="691" spans="1:3">
      <c r="A691">
        <v>3478</v>
      </c>
      <c r="B691" s="3">
        <v>41299</v>
      </c>
      <c r="C691" s="23" t="str">
        <f>VLOOKUP(A691,VODANET!C$5:J2316,8,0)</f>
        <v>ACEITO</v>
      </c>
    </row>
    <row r="692" spans="1:3">
      <c r="A692">
        <v>3269</v>
      </c>
      <c r="B692" s="3">
        <v>41299</v>
      </c>
      <c r="C692" s="23" t="str">
        <f>VLOOKUP(A692,VODANET!C$5:J2317,8,0)</f>
        <v>ACEITO</v>
      </c>
    </row>
    <row r="693" spans="1:3">
      <c r="A693">
        <v>3119</v>
      </c>
      <c r="B693" s="3">
        <v>41299</v>
      </c>
      <c r="C693" s="23" t="str">
        <f>VLOOKUP(A693,VODANET!C$5:J2318,8,0)</f>
        <v>ACEITO</v>
      </c>
    </row>
    <row r="694" spans="1:3">
      <c r="A694">
        <v>3953</v>
      </c>
      <c r="B694" s="3">
        <v>41299</v>
      </c>
      <c r="C694" s="23" t="str">
        <f>VLOOKUP(A694,VODANET!C$5:J2319,8,0)</f>
        <v>ACEITO</v>
      </c>
    </row>
    <row r="695" spans="1:3">
      <c r="A695">
        <v>3999</v>
      </c>
      <c r="B695" s="3">
        <v>41299</v>
      </c>
      <c r="C695" s="23" t="str">
        <f>VLOOKUP(A695,VODANET!C$5:J2320,8,0)</f>
        <v>ACEITO</v>
      </c>
    </row>
    <row r="696" spans="1:3">
      <c r="A696">
        <v>4001</v>
      </c>
      <c r="B696" s="3">
        <v>41299</v>
      </c>
      <c r="C696" s="23" t="str">
        <f>VLOOKUP(A696,VODANET!C$5:J2321,8,0)</f>
        <v>ACEITO</v>
      </c>
    </row>
    <row r="697" spans="1:3">
      <c r="A697">
        <v>4012</v>
      </c>
      <c r="B697" s="3">
        <v>41299</v>
      </c>
      <c r="C697" s="23" t="str">
        <f>VLOOKUP(A697,VODANET!C$5:J2322,8,0)</f>
        <v>ACEITO</v>
      </c>
    </row>
    <row r="698" spans="1:3">
      <c r="A698">
        <v>4293</v>
      </c>
      <c r="B698" s="3">
        <v>41299</v>
      </c>
      <c r="C698" s="23" t="str">
        <f>VLOOKUP(A698,VODANET!C$5:J2323,8,0)</f>
        <v>ACEITO</v>
      </c>
    </row>
    <row r="699" spans="1:3">
      <c r="A699">
        <v>3112</v>
      </c>
      <c r="B699" s="3">
        <v>41299</v>
      </c>
      <c r="C699" s="23" t="str">
        <f>VLOOKUP(A699,VODANET!C$5:J2324,8,0)</f>
        <v>ACEITO</v>
      </c>
    </row>
    <row r="700" spans="1:3">
      <c r="A700">
        <v>5596</v>
      </c>
      <c r="B700" s="3">
        <v>41299</v>
      </c>
      <c r="C700" s="23" t="str">
        <f>VLOOKUP(A700,VODANET!C$5:J2325,8,0)</f>
        <v>ACEITO</v>
      </c>
    </row>
    <row r="701" spans="1:3">
      <c r="A701">
        <v>4592</v>
      </c>
      <c r="B701" s="3">
        <v>41299</v>
      </c>
      <c r="C701" s="23" t="str">
        <f>VLOOKUP(A701,VODANET!C$5:J2326,8,0)</f>
        <v>ACEITO</v>
      </c>
    </row>
    <row r="702" spans="1:3">
      <c r="A702">
        <v>3321</v>
      </c>
      <c r="B702" s="3">
        <v>41299</v>
      </c>
      <c r="C702" s="23" t="str">
        <f>VLOOKUP(A702,VODANET!C$5:J2327,8,0)</f>
        <v>ACEITO</v>
      </c>
    </row>
    <row r="703" spans="1:3">
      <c r="A703">
        <v>4582</v>
      </c>
      <c r="B703" s="3">
        <v>41299</v>
      </c>
      <c r="C703" s="23" t="str">
        <f>VLOOKUP(A703,VODANET!C$5:J2328,8,0)</f>
        <v>ACEITO</v>
      </c>
    </row>
    <row r="704" spans="1:3">
      <c r="A704">
        <v>4095</v>
      </c>
      <c r="B704" s="3">
        <v>41299</v>
      </c>
      <c r="C704" s="23" t="str">
        <f>VLOOKUP(A704,VODANET!C$5:J2329,8,0)</f>
        <v>ACEITO</v>
      </c>
    </row>
    <row r="705" spans="1:3">
      <c r="A705">
        <v>4032</v>
      </c>
      <c r="B705" s="3">
        <v>41299</v>
      </c>
      <c r="C705" s="23" t="str">
        <f>VLOOKUP(A705,VODANET!C$5:J2330,8,0)</f>
        <v>ACEITO</v>
      </c>
    </row>
    <row r="706" spans="1:3">
      <c r="A706">
        <v>3034</v>
      </c>
      <c r="B706" s="3">
        <v>41299</v>
      </c>
      <c r="C706" s="23" t="str">
        <f>VLOOKUP(A706,VODANET!C$5:J2331,8,0)</f>
        <v>ACEITO</v>
      </c>
    </row>
    <row r="707" spans="1:3">
      <c r="A707">
        <v>4246</v>
      </c>
      <c r="B707" s="3">
        <v>41299</v>
      </c>
      <c r="C707" s="23" t="str">
        <f>VLOOKUP(A707,VODANET!C$5:J2332,8,0)</f>
        <v>ACEITO</v>
      </c>
    </row>
    <row r="708" spans="1:3">
      <c r="A708">
        <v>4569</v>
      </c>
      <c r="B708" s="3">
        <v>41299</v>
      </c>
      <c r="C708" s="23" t="str">
        <f>VLOOKUP(A708,VODANET!C$5:J2333,8,0)</f>
        <v>ACEITO</v>
      </c>
    </row>
    <row r="709" spans="1:3">
      <c r="A709">
        <v>3108</v>
      </c>
      <c r="B709" s="3">
        <v>41299</v>
      </c>
      <c r="C709" s="23" t="str">
        <f>VLOOKUP(A709,VODANET!C$5:J2334,8,0)</f>
        <v>ACEITO</v>
      </c>
    </row>
    <row r="710" spans="1:3">
      <c r="A710">
        <v>4484</v>
      </c>
      <c r="B710" s="3">
        <v>41299</v>
      </c>
      <c r="C710" s="23" t="str">
        <f>VLOOKUP(A710,VODANET!C$5:J2335,8,0)</f>
        <v>ACEITO</v>
      </c>
    </row>
    <row r="711" spans="1:3">
      <c r="A711">
        <v>4584</v>
      </c>
      <c r="B711" s="3">
        <v>41299</v>
      </c>
      <c r="C711" s="23" t="str">
        <f>VLOOKUP(A711,VODANET!C$5:J2336,8,0)</f>
        <v>ACEITO</v>
      </c>
    </row>
    <row r="712" spans="1:3">
      <c r="A712">
        <v>4489</v>
      </c>
      <c r="B712" s="3">
        <v>41299</v>
      </c>
      <c r="C712" s="23" t="str">
        <f>VLOOKUP(A712,VODANET!C$5:J2337,8,0)</f>
        <v>ACEITO</v>
      </c>
    </row>
    <row r="713" spans="1:3">
      <c r="A713">
        <v>4487</v>
      </c>
      <c r="B713" s="3">
        <v>41299</v>
      </c>
      <c r="C713" s="23" t="str">
        <f>VLOOKUP(A713,VODANET!C$5:J2338,8,0)</f>
        <v>ACEITO</v>
      </c>
    </row>
    <row r="714" spans="1:3">
      <c r="A714">
        <v>4586</v>
      </c>
      <c r="B714" s="3">
        <v>41299</v>
      </c>
      <c r="C714" s="23" t="str">
        <f>VLOOKUP(A714,VODANET!C$5:J2339,8,0)</f>
        <v>ACEITO</v>
      </c>
    </row>
    <row r="715" spans="1:3">
      <c r="A715">
        <v>3740</v>
      </c>
      <c r="B715" s="3">
        <v>41299</v>
      </c>
      <c r="C715" s="23" t="str">
        <f>VLOOKUP(A715,VODANET!C$5:J2340,8,0)</f>
        <v>ACEITO</v>
      </c>
    </row>
    <row r="716" spans="1:3">
      <c r="A716">
        <v>3911</v>
      </c>
      <c r="B716" s="3">
        <v>41299</v>
      </c>
      <c r="C716" s="23" t="str">
        <f>VLOOKUP(A716,VODANET!C$5:J2341,8,0)</f>
        <v>ACEITO</v>
      </c>
    </row>
    <row r="717" spans="1:3">
      <c r="A717">
        <v>3912</v>
      </c>
      <c r="B717" s="3">
        <v>41299</v>
      </c>
      <c r="C717" s="23" t="str">
        <f>VLOOKUP(A717,VODANET!C$5:J2342,8,0)</f>
        <v>ACEITO</v>
      </c>
    </row>
    <row r="718" spans="1:3">
      <c r="A718">
        <v>4186</v>
      </c>
      <c r="B718" s="3">
        <v>41299</v>
      </c>
      <c r="C718" s="23" t="str">
        <f>VLOOKUP(A718,VODANET!C$5:J2343,8,0)</f>
        <v>ACEITO</v>
      </c>
    </row>
    <row r="719" spans="1:3">
      <c r="A719">
        <v>4187</v>
      </c>
      <c r="B719" s="3">
        <v>41299</v>
      </c>
      <c r="C719" s="23" t="str">
        <f>VLOOKUP(A719,VODANET!C$5:J2344,8,0)</f>
        <v>ACEITO</v>
      </c>
    </row>
    <row r="720" spans="1:3">
      <c r="A720">
        <v>4188</v>
      </c>
      <c r="B720" s="3">
        <v>41299</v>
      </c>
      <c r="C720" s="23" t="str">
        <f>VLOOKUP(A720,VODANET!C$5:J2345,8,0)</f>
        <v>ACEITO</v>
      </c>
    </row>
    <row r="721" spans="1:3">
      <c r="A721">
        <v>4189</v>
      </c>
      <c r="B721" s="3">
        <v>41299</v>
      </c>
      <c r="C721" s="23" t="str">
        <f>VLOOKUP(A721,VODANET!C$5:J2346,8,0)</f>
        <v>ACEITO</v>
      </c>
    </row>
    <row r="722" spans="1:3">
      <c r="A722">
        <v>4219</v>
      </c>
      <c r="B722" s="3">
        <v>41299</v>
      </c>
      <c r="C722" s="23" t="str">
        <f>VLOOKUP(A722,VODANET!C$5:J2347,8,0)</f>
        <v>ACEITO</v>
      </c>
    </row>
    <row r="723" spans="1:3">
      <c r="A723">
        <v>4220</v>
      </c>
      <c r="B723" s="3">
        <v>41299</v>
      </c>
      <c r="C723" s="23" t="str">
        <f>VLOOKUP(A723,VODANET!C$5:J2348,8,0)</f>
        <v>ACEITO</v>
      </c>
    </row>
    <row r="724" spans="1:3">
      <c r="A724">
        <v>4221</v>
      </c>
      <c r="B724" s="3">
        <v>41299</v>
      </c>
      <c r="C724" s="23" t="str">
        <f>VLOOKUP(A724,VODANET!C$5:J2349,8,0)</f>
        <v>ACEITO</v>
      </c>
    </row>
    <row r="725" spans="1:3">
      <c r="A725">
        <v>4222</v>
      </c>
      <c r="B725" s="3">
        <v>41299</v>
      </c>
      <c r="C725" s="23" t="str">
        <f>VLOOKUP(A725,VODANET!C$5:J2350,8,0)</f>
        <v>ACEITO</v>
      </c>
    </row>
    <row r="726" spans="1:3">
      <c r="A726">
        <v>4485</v>
      </c>
      <c r="B726" s="3">
        <v>41299</v>
      </c>
      <c r="C726" s="23" t="str">
        <f>VLOOKUP(A726,VODANET!C$5:J2351,8,0)</f>
        <v>ACEITO</v>
      </c>
    </row>
    <row r="727" spans="1:3">
      <c r="A727">
        <v>4488</v>
      </c>
      <c r="B727" s="3">
        <v>41299</v>
      </c>
      <c r="C727" s="23" t="str">
        <f>VLOOKUP(A727,VODANET!C$5:J2352,8,0)</f>
        <v>ACEITO</v>
      </c>
    </row>
    <row r="728" spans="1:3">
      <c r="A728">
        <v>4483</v>
      </c>
      <c r="B728" s="3">
        <v>41299</v>
      </c>
      <c r="C728" s="23" t="str">
        <f>VLOOKUP(A728,VODANET!C$5:J2353,8,0)</f>
        <v>ACEITO</v>
      </c>
    </row>
    <row r="729" spans="1:3">
      <c r="A729">
        <v>4627</v>
      </c>
      <c r="B729" s="3">
        <v>41299</v>
      </c>
      <c r="C729" s="23" t="str">
        <f>VLOOKUP(A729,VODANET!C$5:J2354,8,0)</f>
        <v>ACEITO</v>
      </c>
    </row>
    <row r="730" spans="1:3">
      <c r="A730">
        <v>3131</v>
      </c>
      <c r="B730" s="3">
        <v>41299</v>
      </c>
      <c r="C730" s="23" t="str">
        <f>VLOOKUP(A730,VODANET!C$5:J2355,8,0)</f>
        <v>ACEITO</v>
      </c>
    </row>
    <row r="731" spans="1:3">
      <c r="A731">
        <v>5543</v>
      </c>
      <c r="B731" s="3">
        <v>41299</v>
      </c>
      <c r="C731" s="23" t="str">
        <f>VLOOKUP(A731,VODANET!C$5:J2356,8,0)</f>
        <v>ACEITO</v>
      </c>
    </row>
    <row r="732" spans="1:3">
      <c r="A732">
        <v>4594</v>
      </c>
      <c r="B732" s="3">
        <v>41299</v>
      </c>
      <c r="C732" s="23" t="str">
        <f>VLOOKUP(A732,VODANET!C$5:J2357,8,0)</f>
        <v>ACEITO</v>
      </c>
    </row>
    <row r="733" spans="1:3">
      <c r="A733">
        <v>4589</v>
      </c>
      <c r="B733" s="3">
        <v>41299</v>
      </c>
      <c r="C733" s="23" t="str">
        <f>VLOOKUP(A733,VODANET!C$5:J2358,8,0)</f>
        <v>ACEITO</v>
      </c>
    </row>
    <row r="734" spans="1:3">
      <c r="A734">
        <v>4490</v>
      </c>
      <c r="B734" s="3">
        <v>41299</v>
      </c>
      <c r="C734" s="23" t="str">
        <f>VLOOKUP(A734,VODANET!C$5:J2359,8,0)</f>
        <v>ACEITO</v>
      </c>
    </row>
    <row r="735" spans="1:3">
      <c r="A735">
        <v>4225</v>
      </c>
      <c r="B735" s="3">
        <v>41299</v>
      </c>
      <c r="C735" s="23" t="str">
        <f>VLOOKUP(A735,VODANET!C$5:J2360,8,0)</f>
        <v>ACEITO</v>
      </c>
    </row>
    <row r="736" spans="1:3">
      <c r="A736">
        <v>4227</v>
      </c>
      <c r="B736" s="3">
        <v>41299</v>
      </c>
      <c r="C736" s="23" t="str">
        <f>VLOOKUP(A736,VODANET!C$5:J2361,8,0)</f>
        <v>ACEITO</v>
      </c>
    </row>
    <row r="737" spans="1:3">
      <c r="A737">
        <v>4290</v>
      </c>
      <c r="B737" s="3">
        <v>41299</v>
      </c>
      <c r="C737" s="23" t="str">
        <f>VLOOKUP(A737,VODANET!C$5:J2362,8,0)</f>
        <v>ACEITO</v>
      </c>
    </row>
    <row r="738" spans="1:3">
      <c r="A738">
        <v>4461</v>
      </c>
      <c r="B738" s="3">
        <v>41299</v>
      </c>
      <c r="C738" s="23" t="str">
        <f>VLOOKUP(A738,VODANET!C$5:J2363,8,0)</f>
        <v>ACEITO</v>
      </c>
    </row>
    <row r="739" spans="1:3">
      <c r="A739">
        <v>4463</v>
      </c>
      <c r="B739" s="3">
        <v>41299</v>
      </c>
      <c r="C739" s="23" t="str">
        <f>VLOOKUP(A739,VODANET!C$5:J2364,8,0)</f>
        <v>ACEITO</v>
      </c>
    </row>
    <row r="740" spans="1:3">
      <c r="A740">
        <v>3994</v>
      </c>
      <c r="B740" s="3">
        <v>41299</v>
      </c>
      <c r="C740" s="23" t="str">
        <f>VLOOKUP(A740,VODANET!C$5:J2365,8,0)</f>
        <v>ACEITO</v>
      </c>
    </row>
    <row r="741" spans="1:3">
      <c r="A741">
        <v>4371</v>
      </c>
      <c r="B741" s="3">
        <v>41299</v>
      </c>
      <c r="C741" s="23" t="str">
        <f>VLOOKUP(A741,VODANET!C$5:J2366,8,0)</f>
        <v>ACEITO</v>
      </c>
    </row>
    <row r="742" spans="1:3">
      <c r="A742">
        <v>4370</v>
      </c>
      <c r="B742" s="3">
        <v>41299</v>
      </c>
      <c r="C742" s="23" t="str">
        <f>VLOOKUP(A742,VODANET!C$5:J2367,8,0)</f>
        <v>ACEITO</v>
      </c>
    </row>
    <row r="743" spans="1:3">
      <c r="A743">
        <v>4368</v>
      </c>
      <c r="B743" s="3">
        <v>41299</v>
      </c>
      <c r="C743" s="23" t="str">
        <f>VLOOKUP(A743,VODANET!C$5:J2368,8,0)</f>
        <v>ACEITO</v>
      </c>
    </row>
    <row r="744" spans="1:3">
      <c r="A744">
        <v>4602</v>
      </c>
      <c r="B744" s="3">
        <v>41299</v>
      </c>
      <c r="C744" s="23" t="str">
        <f>VLOOKUP(A744,VODANET!C$5:J2369,8,0)</f>
        <v>ACEITO</v>
      </c>
    </row>
    <row r="745" spans="1:3">
      <c r="A745">
        <v>4471</v>
      </c>
      <c r="B745" s="3">
        <v>41299</v>
      </c>
      <c r="C745" s="23" t="str">
        <f>VLOOKUP(A745,VODANET!C$5:J2370,8,0)</f>
        <v>ACEITO</v>
      </c>
    </row>
    <row r="746" spans="1:3">
      <c r="A746">
        <v>4507</v>
      </c>
      <c r="B746" s="3">
        <v>41299</v>
      </c>
      <c r="C746" s="23" t="str">
        <f>VLOOKUP(A746,VODANET!C$5:J2371,8,0)</f>
        <v>ACEITO</v>
      </c>
    </row>
    <row r="747" spans="1:3">
      <c r="A747">
        <v>4209</v>
      </c>
      <c r="B747" s="3">
        <v>41299</v>
      </c>
      <c r="C747" s="23" t="str">
        <f>VLOOKUP(A747,VODANET!C$5:J2372,8,0)</f>
        <v>ACEITO</v>
      </c>
    </row>
    <row r="748" spans="1:3">
      <c r="A748">
        <v>4211</v>
      </c>
      <c r="B748" s="3">
        <v>41299</v>
      </c>
      <c r="C748" s="23" t="str">
        <f>VLOOKUP(A748,VODANET!C$5:J2373,8,0)</f>
        <v>ACEITO</v>
      </c>
    </row>
    <row r="749" spans="1:3">
      <c r="A749">
        <v>4301</v>
      </c>
      <c r="B749" s="3">
        <v>41299</v>
      </c>
      <c r="C749" s="23" t="str">
        <f>VLOOKUP(A749,VODANET!C$5:J2374,8,0)</f>
        <v>ACEITO</v>
      </c>
    </row>
    <row r="750" spans="1:3">
      <c r="A750">
        <v>4205</v>
      </c>
      <c r="B750" s="3">
        <v>41299</v>
      </c>
      <c r="C750" s="23" t="str">
        <f>VLOOKUP(A750,VODANET!C$5:J2375,8,0)</f>
        <v>ACEITO</v>
      </c>
    </row>
    <row r="751" spans="1:3">
      <c r="A751">
        <v>4206</v>
      </c>
      <c r="B751" s="3">
        <v>41299</v>
      </c>
      <c r="C751" s="23" t="str">
        <f>VLOOKUP(A751,VODANET!C$5:J2376,8,0)</f>
        <v>ACEITO</v>
      </c>
    </row>
    <row r="752" spans="1:3">
      <c r="A752">
        <v>4620</v>
      </c>
      <c r="B752" s="3">
        <v>41299</v>
      </c>
      <c r="C752" s="23" t="str">
        <f>VLOOKUP(A752,VODANET!C$5:J2377,8,0)</f>
        <v>ACEITO</v>
      </c>
    </row>
    <row r="753" spans="1:3">
      <c r="A753">
        <v>4427</v>
      </c>
      <c r="B753" s="3">
        <v>41299</v>
      </c>
      <c r="C753" s="23" t="str">
        <f>VLOOKUP(A753,VODANET!C$5:J2378,8,0)</f>
        <v>ACEITO</v>
      </c>
    </row>
    <row r="754" spans="1:3">
      <c r="A754">
        <v>4561</v>
      </c>
      <c r="B754" s="3">
        <v>41299</v>
      </c>
      <c r="C754" s="23" t="str">
        <f>VLOOKUP(A754,VODANET!C$5:J2379,8,0)</f>
        <v>ACEITO</v>
      </c>
    </row>
    <row r="755" spans="1:3">
      <c r="A755">
        <v>4560</v>
      </c>
      <c r="B755" s="3">
        <v>41299</v>
      </c>
      <c r="C755" s="23" t="str">
        <f>VLOOKUP(A755,VODANET!C$5:J2380,8,0)</f>
        <v>ACEITO</v>
      </c>
    </row>
    <row r="756" spans="1:3">
      <c r="A756">
        <v>4495</v>
      </c>
      <c r="B756" s="3">
        <v>41299</v>
      </c>
      <c r="C756" s="23" t="str">
        <f>VLOOKUP(A756,VODANET!C$5:J2381,8,0)</f>
        <v>ACEITO</v>
      </c>
    </row>
    <row r="757" spans="1:3">
      <c r="A757">
        <v>4624</v>
      </c>
      <c r="B757" s="3">
        <v>41299</v>
      </c>
      <c r="C757" s="23" t="str">
        <f>VLOOKUP(A757,VODANET!C$5:J2382,8,0)</f>
        <v>ACEITO</v>
      </c>
    </row>
    <row r="758" spans="1:3">
      <c r="A758">
        <v>4181</v>
      </c>
      <c r="B758" s="3">
        <v>41299</v>
      </c>
      <c r="C758" s="23" t="str">
        <f>VLOOKUP(A758,VODANET!C$5:J2383,8,0)</f>
        <v>ACEITO</v>
      </c>
    </row>
    <row r="759" spans="1:3">
      <c r="A759">
        <v>4182</v>
      </c>
      <c r="B759" s="3">
        <v>41299</v>
      </c>
      <c r="C759" s="23" t="str">
        <f>VLOOKUP(A759,VODANET!C$5:J2384,8,0)</f>
        <v>ACEITO</v>
      </c>
    </row>
    <row r="760" spans="1:3">
      <c r="A760">
        <v>4577</v>
      </c>
      <c r="B760" s="3">
        <v>41299</v>
      </c>
      <c r="C760" s="23" t="str">
        <f>VLOOKUP(A760,VODANET!C$5:J2385,8,0)</f>
        <v>ACEITO</v>
      </c>
    </row>
    <row r="761" spans="1:3">
      <c r="A761">
        <v>4638</v>
      </c>
      <c r="B761" s="3">
        <v>41299</v>
      </c>
      <c r="C761" s="23" t="str">
        <f>VLOOKUP(A761,VODANET!C$5:J2386,8,0)</f>
        <v>ACEITO</v>
      </c>
    </row>
    <row r="762" spans="1:3">
      <c r="A762">
        <v>3965</v>
      </c>
      <c r="B762" s="3">
        <v>41299</v>
      </c>
      <c r="C762" s="23" t="str">
        <f>VLOOKUP(A762,VODANET!C$5:J2387,8,0)</f>
        <v>ACEITO</v>
      </c>
    </row>
    <row r="763" spans="1:3">
      <c r="A763">
        <v>4210</v>
      </c>
      <c r="B763" s="3">
        <v>41299</v>
      </c>
      <c r="C763" s="23" t="str">
        <f>VLOOKUP(A763,VODANET!C$5:J2388,8,0)</f>
        <v>ACEITO</v>
      </c>
    </row>
    <row r="764" spans="1:3">
      <c r="A764">
        <v>4378</v>
      </c>
      <c r="B764" s="3">
        <v>41299</v>
      </c>
      <c r="C764" s="23" t="str">
        <f>VLOOKUP(A764,VODANET!C$5:J2389,8,0)</f>
        <v>ACEITO</v>
      </c>
    </row>
    <row r="765" spans="1:3">
      <c r="A765">
        <v>4379</v>
      </c>
      <c r="B765" s="3">
        <v>41299</v>
      </c>
      <c r="C765" s="23" t="str">
        <f>VLOOKUP(A765,VODANET!C$5:J2390,8,0)</f>
        <v>ACEITO</v>
      </c>
    </row>
    <row r="766" spans="1:3">
      <c r="A766">
        <v>3880</v>
      </c>
      <c r="B766" s="3">
        <v>41299</v>
      </c>
      <c r="C766" s="23" t="str">
        <f>VLOOKUP(A766,VODANET!C$5:J2391,8,0)</f>
        <v>ACEITO</v>
      </c>
    </row>
    <row r="767" spans="1:3">
      <c r="A767">
        <v>4541</v>
      </c>
      <c r="B767" s="3">
        <v>41299</v>
      </c>
      <c r="C767" s="23" t="str">
        <f>VLOOKUP(A767,VODANET!C$5:J2392,8,0)</f>
        <v>ACEITO</v>
      </c>
    </row>
    <row r="768" spans="1:3">
      <c r="A768">
        <v>4275</v>
      </c>
      <c r="B768" s="3">
        <v>41299</v>
      </c>
      <c r="C768" s="23" t="str">
        <f>VLOOKUP(A768,VODANET!C$5:J2393,8,0)</f>
        <v>ACEITO</v>
      </c>
    </row>
    <row r="769" spans="1:3">
      <c r="A769">
        <v>4496</v>
      </c>
      <c r="B769" s="3">
        <v>41299</v>
      </c>
      <c r="C769" s="23" t="str">
        <f>VLOOKUP(A769,VODANET!C$5:J2394,8,0)</f>
        <v>ACEITO</v>
      </c>
    </row>
    <row r="770" spans="1:3">
      <c r="A770">
        <v>4544</v>
      </c>
      <c r="B770" s="3">
        <v>41299</v>
      </c>
      <c r="C770" s="23" t="str">
        <f>VLOOKUP(A770,VODANET!C$5:J2395,8,0)</f>
        <v>ACEITO</v>
      </c>
    </row>
    <row r="771" spans="1:3">
      <c r="A771">
        <v>4499</v>
      </c>
      <c r="B771" s="3">
        <v>41299</v>
      </c>
      <c r="C771" s="23" t="str">
        <f>VLOOKUP(A771,VODANET!C$5:J2396,8,0)</f>
        <v>ACEITO</v>
      </c>
    </row>
    <row r="772" spans="1:3">
      <c r="A772">
        <v>4432</v>
      </c>
      <c r="B772" s="3">
        <v>41299</v>
      </c>
      <c r="C772" s="23" t="str">
        <f>VLOOKUP(A772,VODANET!C$5:J2397,8,0)</f>
        <v>ACEITO</v>
      </c>
    </row>
    <row r="773" spans="1:3">
      <c r="A773">
        <v>3977</v>
      </c>
      <c r="B773" s="3">
        <v>41299</v>
      </c>
      <c r="C773" s="23" t="str">
        <f>VLOOKUP(A773,VODANET!C$5:J2398,8,0)</f>
        <v>ACEITO</v>
      </c>
    </row>
    <row r="774" spans="1:3">
      <c r="A774">
        <v>3976</v>
      </c>
      <c r="B774" s="3">
        <v>41299</v>
      </c>
      <c r="C774" s="23" t="str">
        <f>VLOOKUP(A774,VODANET!C$5:J2399,8,0)</f>
        <v>ACEITO</v>
      </c>
    </row>
    <row r="775" spans="1:3">
      <c r="A775">
        <v>3974</v>
      </c>
      <c r="B775" s="3">
        <v>41299</v>
      </c>
      <c r="C775" s="23" t="str">
        <f>VLOOKUP(A775,VODANET!C$5:J2400,8,0)</f>
        <v>ACEITO</v>
      </c>
    </row>
    <row r="776" spans="1:3">
      <c r="A776">
        <v>3973</v>
      </c>
      <c r="B776" s="3">
        <v>41299</v>
      </c>
      <c r="C776" s="23" t="str">
        <f>VLOOKUP(A776,VODANET!C$5:J2401,8,0)</f>
        <v>ACEITO</v>
      </c>
    </row>
    <row r="777" spans="1:3">
      <c r="A777">
        <v>2657</v>
      </c>
      <c r="B777" s="3" t="s">
        <v>15473</v>
      </c>
    </row>
    <row r="778" spans="1:3">
      <c r="A778">
        <v>2720</v>
      </c>
      <c r="B778" s="3" t="s">
        <v>15473</v>
      </c>
    </row>
    <row r="779" spans="1:3">
      <c r="A779">
        <v>2575</v>
      </c>
      <c r="B779" s="3" t="s">
        <v>15473</v>
      </c>
    </row>
    <row r="780" spans="1:3">
      <c r="A780">
        <v>2566</v>
      </c>
      <c r="B780" s="3" t="s">
        <v>15473</v>
      </c>
    </row>
    <row r="781" spans="1:3">
      <c r="A781">
        <v>2719</v>
      </c>
      <c r="B781" s="3" t="s">
        <v>15473</v>
      </c>
    </row>
    <row r="782" spans="1:3">
      <c r="A782">
        <v>2990</v>
      </c>
      <c r="B782" s="3" t="s">
        <v>15473</v>
      </c>
    </row>
    <row r="783" spans="1:3">
      <c r="A783">
        <v>3004</v>
      </c>
      <c r="B783" s="3" t="s">
        <v>15473</v>
      </c>
    </row>
    <row r="784" spans="1:3">
      <c r="A784">
        <v>3000</v>
      </c>
      <c r="B784" s="3" t="s">
        <v>15473</v>
      </c>
    </row>
    <row r="785" spans="1:2">
      <c r="A785">
        <v>3028</v>
      </c>
      <c r="B785" s="3" t="s">
        <v>15473</v>
      </c>
    </row>
    <row r="786" spans="1:2">
      <c r="A786">
        <v>3055</v>
      </c>
      <c r="B786" s="3" t="s">
        <v>15473</v>
      </c>
    </row>
    <row r="787" spans="1:2">
      <c r="A787">
        <v>3060</v>
      </c>
      <c r="B787" s="3" t="s">
        <v>15473</v>
      </c>
    </row>
    <row r="788" spans="1:2">
      <c r="A788">
        <v>3066</v>
      </c>
      <c r="B788" s="3" t="s">
        <v>15473</v>
      </c>
    </row>
    <row r="789" spans="1:2">
      <c r="A789">
        <v>3110</v>
      </c>
      <c r="B789" s="3" t="s">
        <v>15473</v>
      </c>
    </row>
    <row r="790" spans="1:2">
      <c r="A790">
        <v>3125</v>
      </c>
      <c r="B790" s="3" t="s">
        <v>15473</v>
      </c>
    </row>
    <row r="791" spans="1:2">
      <c r="A791">
        <v>3021</v>
      </c>
      <c r="B791" s="3" t="s">
        <v>15473</v>
      </c>
    </row>
    <row r="792" spans="1:2">
      <c r="A792">
        <v>3041</v>
      </c>
      <c r="B792" s="3" t="s">
        <v>15473</v>
      </c>
    </row>
    <row r="793" spans="1:2">
      <c r="A793">
        <v>3054</v>
      </c>
      <c r="B793" s="3" t="s">
        <v>15473</v>
      </c>
    </row>
    <row r="794" spans="1:2">
      <c r="A794">
        <v>3095</v>
      </c>
      <c r="B794" s="3" t="s">
        <v>15473</v>
      </c>
    </row>
    <row r="795" spans="1:2">
      <c r="A795">
        <v>3132</v>
      </c>
      <c r="B795" s="3" t="s">
        <v>15473</v>
      </c>
    </row>
    <row r="796" spans="1:2">
      <c r="A796">
        <v>3001</v>
      </c>
      <c r="B796" s="3" t="s">
        <v>15473</v>
      </c>
    </row>
    <row r="797" spans="1:2">
      <c r="A797">
        <v>3114</v>
      </c>
      <c r="B797" s="3" t="s">
        <v>15473</v>
      </c>
    </row>
    <row r="798" spans="1:2">
      <c r="A798">
        <v>3156</v>
      </c>
      <c r="B798" s="3" t="s">
        <v>15473</v>
      </c>
    </row>
    <row r="799" spans="1:2">
      <c r="A799">
        <v>3104</v>
      </c>
      <c r="B799" s="3" t="s">
        <v>15473</v>
      </c>
    </row>
    <row r="800" spans="1:2">
      <c r="A800">
        <v>3101</v>
      </c>
      <c r="B800" s="3" t="s">
        <v>15473</v>
      </c>
    </row>
    <row r="801" spans="1:2">
      <c r="A801">
        <v>3169</v>
      </c>
      <c r="B801" s="3" t="s">
        <v>15473</v>
      </c>
    </row>
    <row r="802" spans="1:2">
      <c r="A802">
        <v>2994</v>
      </c>
      <c r="B802" s="3" t="s">
        <v>15473</v>
      </c>
    </row>
    <row r="803" spans="1:2">
      <c r="A803">
        <v>3009</v>
      </c>
      <c r="B803" s="3" t="s">
        <v>15473</v>
      </c>
    </row>
    <row r="804" spans="1:2">
      <c r="A804">
        <v>3193</v>
      </c>
      <c r="B804" s="3" t="s">
        <v>15473</v>
      </c>
    </row>
    <row r="805" spans="1:2">
      <c r="A805">
        <v>3198</v>
      </c>
      <c r="B805" s="3" t="s">
        <v>15473</v>
      </c>
    </row>
    <row r="806" spans="1:2">
      <c r="A806">
        <v>3194</v>
      </c>
      <c r="B806" s="3" t="s">
        <v>15473</v>
      </c>
    </row>
    <row r="807" spans="1:2">
      <c r="A807">
        <v>3195</v>
      </c>
      <c r="B807" s="3" t="s">
        <v>15473</v>
      </c>
    </row>
    <row r="808" spans="1:2">
      <c r="A808">
        <v>3200</v>
      </c>
      <c r="B808" s="3" t="s">
        <v>15473</v>
      </c>
    </row>
    <row r="809" spans="1:2">
      <c r="A809">
        <v>3199</v>
      </c>
      <c r="B809" s="3" t="s">
        <v>15473</v>
      </c>
    </row>
    <row r="810" spans="1:2">
      <c r="A810">
        <v>3187</v>
      </c>
      <c r="B810" s="3" t="s">
        <v>15473</v>
      </c>
    </row>
    <row r="811" spans="1:2">
      <c r="A811">
        <v>3205</v>
      </c>
      <c r="B811" s="3" t="s">
        <v>15473</v>
      </c>
    </row>
    <row r="812" spans="1:2">
      <c r="A812">
        <v>3007</v>
      </c>
      <c r="B812" s="3" t="s">
        <v>15473</v>
      </c>
    </row>
    <row r="813" spans="1:2">
      <c r="A813">
        <v>3207</v>
      </c>
      <c r="B813" s="3" t="s">
        <v>15473</v>
      </c>
    </row>
    <row r="814" spans="1:2">
      <c r="A814">
        <v>3077</v>
      </c>
      <c r="B814" s="3" t="s">
        <v>15473</v>
      </c>
    </row>
    <row r="815" spans="1:2">
      <c r="A815">
        <v>3186</v>
      </c>
      <c r="B815" s="3" t="s">
        <v>15473</v>
      </c>
    </row>
    <row r="816" spans="1:2">
      <c r="A816">
        <v>3184</v>
      </c>
      <c r="B816" s="3" t="s">
        <v>15473</v>
      </c>
    </row>
    <row r="817" spans="1:2">
      <c r="A817">
        <v>3247</v>
      </c>
      <c r="B817" s="3">
        <v>41006</v>
      </c>
    </row>
    <row r="818" spans="1:2">
      <c r="A818">
        <v>3495</v>
      </c>
      <c r="B818" s="3">
        <v>41088</v>
      </c>
    </row>
    <row r="819" spans="1:2">
      <c r="A819">
        <v>3451</v>
      </c>
      <c r="B819" s="3">
        <v>41183</v>
      </c>
    </row>
    <row r="820" spans="1:2">
      <c r="A820">
        <v>3604</v>
      </c>
      <c r="B820" s="3">
        <v>41183</v>
      </c>
    </row>
    <row r="821" spans="1:2">
      <c r="A821">
        <v>3032</v>
      </c>
      <c r="B821" s="3">
        <v>41183</v>
      </c>
    </row>
    <row r="822" spans="1:2">
      <c r="A822">
        <v>3071</v>
      </c>
      <c r="B822" s="3">
        <v>41183</v>
      </c>
    </row>
    <row r="823" spans="1:2">
      <c r="A823">
        <v>3476</v>
      </c>
      <c r="B823" s="3">
        <v>41183</v>
      </c>
    </row>
    <row r="824" spans="1:2">
      <c r="A824">
        <v>3625</v>
      </c>
      <c r="B824" s="3">
        <v>41183</v>
      </c>
    </row>
    <row r="825" spans="1:2">
      <c r="A825">
        <v>3619</v>
      </c>
      <c r="B825" s="3">
        <v>41183</v>
      </c>
    </row>
    <row r="826" spans="1:2">
      <c r="A826">
        <v>3477</v>
      </c>
      <c r="B826" s="3">
        <v>41183</v>
      </c>
    </row>
    <row r="827" spans="1:2">
      <c r="A827">
        <v>3479</v>
      </c>
      <c r="B827" s="3">
        <v>41183</v>
      </c>
    </row>
    <row r="828" spans="1:2">
      <c r="A828">
        <v>3565</v>
      </c>
      <c r="B828" s="3">
        <v>41183</v>
      </c>
    </row>
    <row r="829" spans="1:2">
      <c r="A829">
        <v>3630</v>
      </c>
      <c r="B829" s="3">
        <v>41183</v>
      </c>
    </row>
    <row r="830" spans="1:2">
      <c r="A830">
        <v>3130</v>
      </c>
      <c r="B830" s="3">
        <v>41183</v>
      </c>
    </row>
    <row r="831" spans="1:2">
      <c r="A831">
        <v>3463</v>
      </c>
      <c r="B831" s="3">
        <v>41183</v>
      </c>
    </row>
    <row r="832" spans="1:2">
      <c r="A832">
        <v>3612</v>
      </c>
      <c r="B832" s="3">
        <v>41183</v>
      </c>
    </row>
    <row r="833" spans="1:2">
      <c r="A833">
        <v>3554</v>
      </c>
      <c r="B833" s="3">
        <v>41183</v>
      </c>
    </row>
    <row r="834" spans="1:2">
      <c r="A834">
        <v>3614</v>
      </c>
      <c r="B834" s="3">
        <v>41183</v>
      </c>
    </row>
    <row r="835" spans="1:2">
      <c r="A835">
        <v>3735</v>
      </c>
      <c r="B835" s="3">
        <v>41183</v>
      </c>
    </row>
    <row r="836" spans="1:2">
      <c r="A836">
        <v>3214</v>
      </c>
      <c r="B836" s="3">
        <v>41183</v>
      </c>
    </row>
    <row r="837" spans="1:2">
      <c r="A837">
        <v>3782</v>
      </c>
      <c r="B837" s="3">
        <v>41183</v>
      </c>
    </row>
    <row r="838" spans="1:2">
      <c r="A838">
        <v>3031</v>
      </c>
      <c r="B838" s="3">
        <v>41183</v>
      </c>
    </row>
    <row r="839" spans="1:2">
      <c r="A839">
        <v>3627</v>
      </c>
      <c r="B839" s="3">
        <v>41183</v>
      </c>
    </row>
    <row r="840" spans="1:2">
      <c r="A840">
        <v>3738</v>
      </c>
      <c r="B840" s="3">
        <v>41183</v>
      </c>
    </row>
    <row r="841" spans="1:2">
      <c r="A841">
        <v>3737</v>
      </c>
      <c r="B841" s="3">
        <v>41183</v>
      </c>
    </row>
    <row r="842" spans="1:2">
      <c r="A842">
        <v>3733</v>
      </c>
      <c r="B842" s="3">
        <v>41183</v>
      </c>
    </row>
    <row r="843" spans="1:2">
      <c r="A843">
        <v>2998</v>
      </c>
      <c r="B843" s="3">
        <v>41183</v>
      </c>
    </row>
    <row r="844" spans="1:2">
      <c r="A844">
        <v>3072</v>
      </c>
      <c r="B844" s="3">
        <v>41183</v>
      </c>
    </row>
    <row r="845" spans="1:2">
      <c r="A845">
        <v>3351</v>
      </c>
      <c r="B845" s="3">
        <v>41183</v>
      </c>
    </row>
    <row r="846" spans="1:2">
      <c r="A846">
        <v>3536</v>
      </c>
      <c r="B846" s="3">
        <v>41183</v>
      </c>
    </row>
    <row r="847" spans="1:2">
      <c r="A847">
        <v>3571</v>
      </c>
      <c r="B847" s="3">
        <v>41183</v>
      </c>
    </row>
    <row r="848" spans="1:2">
      <c r="A848">
        <v>3632</v>
      </c>
      <c r="B848" s="3">
        <v>41183</v>
      </c>
    </row>
    <row r="849" spans="1:2">
      <c r="A849">
        <v>2995</v>
      </c>
      <c r="B849" s="3">
        <v>41183</v>
      </c>
    </row>
    <row r="850" spans="1:2">
      <c r="A850">
        <v>3633</v>
      </c>
      <c r="B850" s="3">
        <v>41183</v>
      </c>
    </row>
    <row r="851" spans="1:2">
      <c r="A851">
        <v>3582</v>
      </c>
      <c r="B851" s="3">
        <v>41183</v>
      </c>
    </row>
    <row r="852" spans="1:2">
      <c r="A852">
        <v>2988</v>
      </c>
      <c r="B852" s="3">
        <v>41183</v>
      </c>
    </row>
    <row r="853" spans="1:2">
      <c r="A853">
        <v>3029</v>
      </c>
      <c r="B853" s="3">
        <v>41183</v>
      </c>
    </row>
    <row r="854" spans="1:2">
      <c r="A854">
        <v>3047</v>
      </c>
      <c r="B854" s="3">
        <v>41183</v>
      </c>
    </row>
    <row r="855" spans="1:2">
      <c r="A855">
        <v>3120</v>
      </c>
      <c r="B855" s="3">
        <v>41183</v>
      </c>
    </row>
    <row r="856" spans="1:2">
      <c r="A856">
        <v>3634</v>
      </c>
      <c r="B856" s="3">
        <v>41183</v>
      </c>
    </row>
    <row r="857" spans="1:2">
      <c r="A857">
        <v>3631</v>
      </c>
      <c r="B857" s="3">
        <v>41183</v>
      </c>
    </row>
    <row r="858" spans="1:2">
      <c r="A858">
        <v>3583</v>
      </c>
      <c r="B858" s="3">
        <v>41183</v>
      </c>
    </row>
    <row r="859" spans="1:2">
      <c r="A859">
        <v>3703</v>
      </c>
      <c r="B859" s="3">
        <v>41183</v>
      </c>
    </row>
    <row r="860" spans="1:2">
      <c r="A860">
        <v>3674</v>
      </c>
      <c r="B860" s="3">
        <v>41183</v>
      </c>
    </row>
    <row r="861" spans="1:2">
      <c r="A861">
        <v>3005</v>
      </c>
      <c r="B861" s="3">
        <v>41183</v>
      </c>
    </row>
    <row r="862" spans="1:2">
      <c r="A862">
        <v>3044</v>
      </c>
      <c r="B862" s="3" t="s">
        <v>15473</v>
      </c>
    </row>
    <row r="863" spans="1:2">
      <c r="A863">
        <v>3038</v>
      </c>
      <c r="B863" s="3">
        <v>41183</v>
      </c>
    </row>
    <row r="864" spans="1:2">
      <c r="A864">
        <v>3328</v>
      </c>
      <c r="B864" s="3">
        <v>41183</v>
      </c>
    </row>
    <row r="865" spans="1:2">
      <c r="A865">
        <v>3620</v>
      </c>
      <c r="B865" s="3">
        <v>41183</v>
      </c>
    </row>
    <row r="866" spans="1:2">
      <c r="A866">
        <v>3635</v>
      </c>
      <c r="B866" s="3">
        <v>41183</v>
      </c>
    </row>
    <row r="867" spans="1:2">
      <c r="A867">
        <v>3622</v>
      </c>
      <c r="B867" s="3">
        <v>41183</v>
      </c>
    </row>
    <row r="868" spans="1:2">
      <c r="A868">
        <v>3623</v>
      </c>
      <c r="B868" s="3">
        <v>41183</v>
      </c>
    </row>
    <row r="869" spans="1:2">
      <c r="A869">
        <v>3342</v>
      </c>
      <c r="B869" s="3">
        <v>41183</v>
      </c>
    </row>
    <row r="870" spans="1:2">
      <c r="A870">
        <v>3621</v>
      </c>
      <c r="B870" s="3">
        <v>41183</v>
      </c>
    </row>
    <row r="871" spans="1:2">
      <c r="A871">
        <v>3673</v>
      </c>
      <c r="B871" s="3">
        <v>41183</v>
      </c>
    </row>
    <row r="872" spans="1:2">
      <c r="A872">
        <v>3741</v>
      </c>
      <c r="B872" s="3">
        <v>41183</v>
      </c>
    </row>
    <row r="873" spans="1:2">
      <c r="A873">
        <v>3070</v>
      </c>
      <c r="B873" s="3">
        <v>41183</v>
      </c>
    </row>
    <row r="874" spans="1:2">
      <c r="A874">
        <v>3064</v>
      </c>
      <c r="B874" s="3">
        <v>41183</v>
      </c>
    </row>
    <row r="875" spans="1:2">
      <c r="A875">
        <v>3089</v>
      </c>
      <c r="B875" s="3">
        <v>41183</v>
      </c>
    </row>
    <row r="876" spans="1:2">
      <c r="A876">
        <v>3745</v>
      </c>
      <c r="B876" s="3">
        <v>41183</v>
      </c>
    </row>
    <row r="877" spans="1:2">
      <c r="A877">
        <v>3914</v>
      </c>
      <c r="B877" s="3">
        <v>41183</v>
      </c>
    </row>
    <row r="878" spans="1:2">
      <c r="A878">
        <v>3048</v>
      </c>
      <c r="B878" s="3">
        <v>41183</v>
      </c>
    </row>
    <row r="879" spans="1:2">
      <c r="A879">
        <v>3063</v>
      </c>
      <c r="B879" s="3">
        <v>41183</v>
      </c>
    </row>
    <row r="880" spans="1:2">
      <c r="A880">
        <v>3721</v>
      </c>
      <c r="B880" s="3">
        <v>41193</v>
      </c>
    </row>
    <row r="881" spans="1:2">
      <c r="A881">
        <v>3744</v>
      </c>
      <c r="B881" s="3">
        <v>41183</v>
      </c>
    </row>
    <row r="882" spans="1:2">
      <c r="A882">
        <v>3222</v>
      </c>
      <c r="B882" s="3">
        <v>41183</v>
      </c>
    </row>
    <row r="883" spans="1:2">
      <c r="A883">
        <v>3117</v>
      </c>
      <c r="B883" s="3">
        <v>41183</v>
      </c>
    </row>
    <row r="884" spans="1:2">
      <c r="A884">
        <v>3756</v>
      </c>
      <c r="B884" s="3">
        <v>41183</v>
      </c>
    </row>
    <row r="885" spans="1:2">
      <c r="A885">
        <v>3728</v>
      </c>
      <c r="B885" s="3">
        <v>41183</v>
      </c>
    </row>
    <row r="886" spans="1:2">
      <c r="A886">
        <v>3652</v>
      </c>
      <c r="B886" s="3">
        <v>41183</v>
      </c>
    </row>
    <row r="887" spans="1:2">
      <c r="A887">
        <v>3922</v>
      </c>
      <c r="B887" s="3">
        <v>41183</v>
      </c>
    </row>
    <row r="888" spans="1:2">
      <c r="A888">
        <v>3908</v>
      </c>
      <c r="B888" s="3">
        <v>41183</v>
      </c>
    </row>
    <row r="889" spans="1:2">
      <c r="A889">
        <v>3067</v>
      </c>
      <c r="B889" s="3">
        <v>41183</v>
      </c>
    </row>
    <row r="890" spans="1:2">
      <c r="A890">
        <v>3123</v>
      </c>
      <c r="B890" s="3">
        <v>41183</v>
      </c>
    </row>
    <row r="891" spans="1:2">
      <c r="A891">
        <v>3096</v>
      </c>
      <c r="B891" s="3">
        <v>41183</v>
      </c>
    </row>
    <row r="892" spans="1:2">
      <c r="A892">
        <v>3657</v>
      </c>
      <c r="B892" s="3">
        <v>41183</v>
      </c>
    </row>
    <row r="893" spans="1:2">
      <c r="A893">
        <v>3002</v>
      </c>
      <c r="B893" s="3">
        <v>41183</v>
      </c>
    </row>
    <row r="894" spans="1:2">
      <c r="A894">
        <v>3094</v>
      </c>
      <c r="B894" s="3" t="s">
        <v>15474</v>
      </c>
    </row>
    <row r="895" spans="1:2">
      <c r="A895">
        <v>3129</v>
      </c>
      <c r="B895" s="3">
        <v>41183</v>
      </c>
    </row>
    <row r="896" spans="1:2">
      <c r="A896">
        <v>3134</v>
      </c>
      <c r="B896" s="3">
        <v>41183</v>
      </c>
    </row>
    <row r="897" spans="1:2">
      <c r="A897">
        <v>3208</v>
      </c>
      <c r="B897" s="3" t="s">
        <v>15475</v>
      </c>
    </row>
    <row r="898" spans="1:2">
      <c r="A898">
        <v>3206</v>
      </c>
      <c r="B898" s="3">
        <v>41183</v>
      </c>
    </row>
    <row r="899" spans="1:2">
      <c r="A899">
        <v>3580</v>
      </c>
      <c r="B899" s="3">
        <v>41183</v>
      </c>
    </row>
    <row r="900" spans="1:2">
      <c r="A900">
        <v>3570</v>
      </c>
      <c r="B900" s="3">
        <v>41183</v>
      </c>
    </row>
    <row r="901" spans="1:2">
      <c r="A901">
        <v>3687</v>
      </c>
      <c r="B901" s="3">
        <v>41193</v>
      </c>
    </row>
    <row r="902" spans="1:2">
      <c r="A902">
        <v>3717</v>
      </c>
      <c r="B902" s="3">
        <v>41193</v>
      </c>
    </row>
    <row r="903" spans="1:2">
      <c r="A903">
        <v>3653</v>
      </c>
      <c r="B903" s="3">
        <v>41183</v>
      </c>
    </row>
    <row r="904" spans="1:2">
      <c r="A904">
        <v>3877</v>
      </c>
      <c r="B904" s="3">
        <v>41183</v>
      </c>
    </row>
    <row r="905" spans="1:2">
      <c r="A905">
        <v>3937</v>
      </c>
      <c r="B905" s="3">
        <v>41183</v>
      </c>
    </row>
    <row r="906" spans="1:2">
      <c r="A906">
        <v>3924</v>
      </c>
      <c r="B906" s="3">
        <v>41183</v>
      </c>
    </row>
    <row r="907" spans="1:2">
      <c r="A907">
        <v>3910</v>
      </c>
      <c r="B907" s="3">
        <v>41183</v>
      </c>
    </row>
    <row r="908" spans="1:2">
      <c r="A908">
        <v>3323</v>
      </c>
      <c r="B908" s="3">
        <v>41183</v>
      </c>
    </row>
    <row r="909" spans="1:2">
      <c r="A909">
        <v>3350</v>
      </c>
      <c r="B909" s="3">
        <v>41183</v>
      </c>
    </row>
    <row r="910" spans="1:2">
      <c r="A910">
        <v>3452</v>
      </c>
      <c r="B910" s="3">
        <v>41183</v>
      </c>
    </row>
    <row r="911" spans="1:2">
      <c r="A911">
        <v>3757</v>
      </c>
      <c r="B911" s="3">
        <v>41183</v>
      </c>
    </row>
    <row r="912" spans="1:2">
      <c r="A912">
        <v>3863</v>
      </c>
      <c r="B912" s="3">
        <v>41183</v>
      </c>
    </row>
    <row r="913" spans="1:2">
      <c r="A913">
        <v>3864</v>
      </c>
      <c r="B913" s="3">
        <v>41183</v>
      </c>
    </row>
    <row r="914" spans="1:2">
      <c r="A914">
        <v>3865</v>
      </c>
      <c r="B914" s="3">
        <v>41183</v>
      </c>
    </row>
    <row r="915" spans="1:2">
      <c r="A915">
        <v>3929</v>
      </c>
      <c r="B915" s="3">
        <v>41183</v>
      </c>
    </row>
    <row r="916" spans="1:2">
      <c r="A916">
        <v>3925</v>
      </c>
      <c r="B916" s="3">
        <v>41183</v>
      </c>
    </row>
    <row r="917" spans="1:2">
      <c r="A917">
        <v>3917</v>
      </c>
      <c r="B917" s="3" t="s">
        <v>15474</v>
      </c>
    </row>
    <row r="918" spans="1:2">
      <c r="A918">
        <v>3941</v>
      </c>
      <c r="B918" s="3">
        <v>41183</v>
      </c>
    </row>
    <row r="919" spans="1:2">
      <c r="A919">
        <v>3966</v>
      </c>
      <c r="B919" s="3">
        <v>41183</v>
      </c>
    </row>
    <row r="920" spans="1:2">
      <c r="A920">
        <v>4034</v>
      </c>
      <c r="B920" s="3">
        <v>41183</v>
      </c>
    </row>
    <row r="921" spans="1:2">
      <c r="A921">
        <v>2999</v>
      </c>
      <c r="B921" s="3">
        <v>41183</v>
      </c>
    </row>
    <row r="922" spans="1:2">
      <c r="A922">
        <v>3116</v>
      </c>
      <c r="B922" s="3" t="s">
        <v>15474</v>
      </c>
    </row>
    <row r="923" spans="1:2">
      <c r="A923">
        <v>3336</v>
      </c>
      <c r="B923" s="3" t="s">
        <v>15474</v>
      </c>
    </row>
    <row r="924" spans="1:2">
      <c r="A924">
        <v>3579</v>
      </c>
      <c r="B924" s="3">
        <v>41183</v>
      </c>
    </row>
    <row r="925" spans="1:2">
      <c r="A925">
        <v>3719</v>
      </c>
      <c r="B925" s="3">
        <v>41193</v>
      </c>
    </row>
    <row r="926" spans="1:2">
      <c r="A926">
        <v>3729</v>
      </c>
      <c r="B926" s="3" t="s">
        <v>15474</v>
      </c>
    </row>
    <row r="927" spans="1:2">
      <c r="A927">
        <v>3679</v>
      </c>
      <c r="B927" s="3" t="s">
        <v>15474</v>
      </c>
    </row>
    <row r="928" spans="1:2">
      <c r="A928">
        <v>3874</v>
      </c>
      <c r="B928" s="3">
        <v>41183</v>
      </c>
    </row>
    <row r="929" spans="1:2">
      <c r="A929">
        <v>3916</v>
      </c>
      <c r="B929" s="3" t="s">
        <v>15474</v>
      </c>
    </row>
    <row r="930" spans="1:2">
      <c r="A930">
        <v>4025</v>
      </c>
      <c r="B930" s="3">
        <v>41183</v>
      </c>
    </row>
    <row r="931" spans="1:2">
      <c r="A931">
        <v>4024</v>
      </c>
      <c r="B931" s="3">
        <v>41183</v>
      </c>
    </row>
    <row r="932" spans="1:2">
      <c r="A932">
        <v>3712</v>
      </c>
      <c r="B932" s="3">
        <v>41193</v>
      </c>
    </row>
    <row r="933" spans="1:2">
      <c r="A933">
        <v>3921</v>
      </c>
      <c r="B933" s="3" t="s">
        <v>15474</v>
      </c>
    </row>
    <row r="934" spans="1:2">
      <c r="A934">
        <v>3919</v>
      </c>
      <c r="B934" s="3" t="s">
        <v>15474</v>
      </c>
    </row>
    <row r="935" spans="1:2">
      <c r="A935">
        <v>3918</v>
      </c>
      <c r="B935" s="3" t="s">
        <v>15474</v>
      </c>
    </row>
    <row r="936" spans="1:2">
      <c r="A936">
        <v>3939</v>
      </c>
      <c r="B936" s="3">
        <v>41183</v>
      </c>
    </row>
    <row r="937" spans="1:2">
      <c r="A937">
        <v>4039</v>
      </c>
      <c r="B937" s="3">
        <v>41183</v>
      </c>
    </row>
    <row r="938" spans="1:2">
      <c r="A938">
        <v>4023</v>
      </c>
      <c r="B938" s="3">
        <v>41183</v>
      </c>
    </row>
    <row r="939" spans="1:2">
      <c r="A939">
        <v>4027</v>
      </c>
      <c r="B939" s="3">
        <v>41183</v>
      </c>
    </row>
    <row r="940" spans="1:2">
      <c r="A940">
        <v>3097</v>
      </c>
      <c r="B940" s="3" t="s">
        <v>15474</v>
      </c>
    </row>
    <row r="941" spans="1:2">
      <c r="A941">
        <v>3626</v>
      </c>
      <c r="B941" s="3">
        <v>41183</v>
      </c>
    </row>
    <row r="942" spans="1:2">
      <c r="A942">
        <v>3847</v>
      </c>
      <c r="B942" s="3">
        <v>41183</v>
      </c>
    </row>
    <row r="943" spans="1:2">
      <c r="A943">
        <v>3848</v>
      </c>
      <c r="B943" s="3">
        <v>41183</v>
      </c>
    </row>
    <row r="944" spans="1:2">
      <c r="A944">
        <v>3860</v>
      </c>
      <c r="B944" s="3">
        <v>41183</v>
      </c>
    </row>
    <row r="945" spans="1:2">
      <c r="A945">
        <v>3875</v>
      </c>
      <c r="B945" s="3">
        <v>41183</v>
      </c>
    </row>
    <row r="946" spans="1:2">
      <c r="A946">
        <v>3920</v>
      </c>
      <c r="B946" s="3" t="s">
        <v>15474</v>
      </c>
    </row>
    <row r="947" spans="1:2">
      <c r="A947">
        <v>3964</v>
      </c>
      <c r="B947" s="3">
        <v>41183</v>
      </c>
    </row>
    <row r="948" spans="1:2">
      <c r="A948">
        <v>3217</v>
      </c>
      <c r="B948" s="3">
        <v>41183</v>
      </c>
    </row>
    <row r="949" spans="1:2">
      <c r="A949">
        <v>3220</v>
      </c>
      <c r="B949" s="3">
        <v>41183</v>
      </c>
    </row>
    <row r="950" spans="1:2">
      <c r="A950">
        <v>3540</v>
      </c>
      <c r="B950" s="3">
        <v>41183</v>
      </c>
    </row>
    <row r="951" spans="1:2">
      <c r="A951">
        <v>3578</v>
      </c>
      <c r="B951" s="3">
        <v>41183</v>
      </c>
    </row>
    <row r="952" spans="1:2">
      <c r="A952">
        <v>3849</v>
      </c>
      <c r="B952" s="3">
        <v>41183</v>
      </c>
    </row>
    <row r="953" spans="1:2">
      <c r="A953">
        <v>3876</v>
      </c>
      <c r="B953" s="3">
        <v>41183</v>
      </c>
    </row>
    <row r="954" spans="1:2">
      <c r="A954">
        <v>4028</v>
      </c>
      <c r="B954" s="3">
        <v>41183</v>
      </c>
    </row>
    <row r="955" spans="1:2">
      <c r="A955">
        <v>3035</v>
      </c>
      <c r="B955" s="3">
        <v>41183</v>
      </c>
    </row>
    <row r="956" spans="1:2">
      <c r="A956">
        <v>3346</v>
      </c>
      <c r="B956" s="3" t="s">
        <v>15474</v>
      </c>
    </row>
    <row r="957" spans="1:2">
      <c r="A957">
        <v>3588</v>
      </c>
      <c r="B957" s="3">
        <v>41183</v>
      </c>
    </row>
    <row r="958" spans="1:2">
      <c r="A958">
        <v>3596</v>
      </c>
      <c r="B958" s="3">
        <v>41183</v>
      </c>
    </row>
    <row r="959" spans="1:2">
      <c r="A959">
        <v>3586</v>
      </c>
      <c r="B959" s="3">
        <v>41183</v>
      </c>
    </row>
    <row r="960" spans="1:2">
      <c r="A960">
        <v>3685</v>
      </c>
      <c r="B960" s="3">
        <v>41193</v>
      </c>
    </row>
    <row r="961" spans="1:2">
      <c r="A961">
        <v>3855</v>
      </c>
      <c r="B961" s="3">
        <v>41183</v>
      </c>
    </row>
    <row r="962" spans="1:2">
      <c r="A962">
        <v>3854</v>
      </c>
      <c r="B962" s="3">
        <v>41183</v>
      </c>
    </row>
    <row r="963" spans="1:2">
      <c r="A963">
        <v>3861</v>
      </c>
      <c r="B963" s="3">
        <v>41183</v>
      </c>
    </row>
    <row r="964" spans="1:2">
      <c r="A964">
        <v>3923</v>
      </c>
      <c r="B964" s="3">
        <v>41183</v>
      </c>
    </row>
    <row r="965" spans="1:2">
      <c r="A965">
        <v>3613</v>
      </c>
      <c r="B965" s="3">
        <v>41183</v>
      </c>
    </row>
    <row r="966" spans="1:2">
      <c r="A966">
        <v>3593</v>
      </c>
      <c r="B966" s="3">
        <v>41183</v>
      </c>
    </row>
    <row r="967" spans="1:2">
      <c r="A967">
        <v>3852</v>
      </c>
      <c r="B967" s="3">
        <v>41183</v>
      </c>
    </row>
    <row r="968" spans="1:2">
      <c r="A968">
        <v>3881</v>
      </c>
      <c r="B968" s="3">
        <v>41183</v>
      </c>
    </row>
    <row r="969" spans="1:2">
      <c r="A969">
        <v>4043</v>
      </c>
      <c r="B969" s="3">
        <v>41183</v>
      </c>
    </row>
    <row r="970" spans="1:2">
      <c r="A970">
        <v>4045</v>
      </c>
      <c r="B970" s="3">
        <v>41183</v>
      </c>
    </row>
    <row r="971" spans="1:2">
      <c r="A971">
        <v>4046</v>
      </c>
      <c r="B971" s="3">
        <v>41183</v>
      </c>
    </row>
    <row r="972" spans="1:2">
      <c r="A972">
        <v>3008</v>
      </c>
      <c r="B972" s="3" t="s">
        <v>15474</v>
      </c>
    </row>
    <row r="973" spans="1:2">
      <c r="A973">
        <v>3126</v>
      </c>
      <c r="B973" s="3">
        <v>41183</v>
      </c>
    </row>
    <row r="974" spans="1:2">
      <c r="A974">
        <v>3088</v>
      </c>
      <c r="B974" s="3">
        <v>41183</v>
      </c>
    </row>
    <row r="975" spans="1:2">
      <c r="A975">
        <v>3137</v>
      </c>
      <c r="B975" s="3">
        <v>41183</v>
      </c>
    </row>
    <row r="976" spans="1:2">
      <c r="A976">
        <v>3581</v>
      </c>
      <c r="B976" s="3" t="s">
        <v>15474</v>
      </c>
    </row>
    <row r="977" spans="1:2">
      <c r="A977">
        <v>3560</v>
      </c>
      <c r="B977" s="3" t="s">
        <v>15474</v>
      </c>
    </row>
    <row r="978" spans="1:2">
      <c r="A978">
        <v>3691</v>
      </c>
      <c r="B978" s="3">
        <v>41193</v>
      </c>
    </row>
    <row r="979" spans="1:2">
      <c r="A979">
        <v>3936</v>
      </c>
      <c r="B979" s="3">
        <v>41183</v>
      </c>
    </row>
    <row r="980" spans="1:2">
      <c r="A980">
        <v>4051</v>
      </c>
      <c r="B980" s="3">
        <v>41183</v>
      </c>
    </row>
    <row r="981" spans="1:2">
      <c r="A981">
        <v>4044</v>
      </c>
      <c r="B981" s="3">
        <v>41183</v>
      </c>
    </row>
    <row r="982" spans="1:2">
      <c r="A982">
        <v>4052</v>
      </c>
      <c r="B982" s="3">
        <v>41183</v>
      </c>
    </row>
    <row r="983" spans="1:2">
      <c r="A983">
        <v>2991</v>
      </c>
      <c r="B983" s="3" t="s">
        <v>15474</v>
      </c>
    </row>
    <row r="984" spans="1:2">
      <c r="A984">
        <v>3026</v>
      </c>
      <c r="B984" s="3">
        <v>41183</v>
      </c>
    </row>
    <row r="985" spans="1:2">
      <c r="A985">
        <v>3354</v>
      </c>
      <c r="B985" s="3">
        <v>41193</v>
      </c>
    </row>
    <row r="986" spans="1:2">
      <c r="A986">
        <v>3562</v>
      </c>
      <c r="B986" s="3">
        <v>41183</v>
      </c>
    </row>
    <row r="987" spans="1:2">
      <c r="A987">
        <v>3689</v>
      </c>
      <c r="B987" s="3">
        <v>41183</v>
      </c>
    </row>
    <row r="988" spans="1:2">
      <c r="A988">
        <v>3641</v>
      </c>
      <c r="B988" s="3" t="s">
        <v>15474</v>
      </c>
    </row>
    <row r="989" spans="1:2">
      <c r="A989">
        <v>3680</v>
      </c>
      <c r="B989" s="3">
        <v>41193</v>
      </c>
    </row>
    <row r="990" spans="1:2">
      <c r="A990">
        <v>3987</v>
      </c>
      <c r="B990" s="3" t="s">
        <v>15475</v>
      </c>
    </row>
    <row r="991" spans="1:2">
      <c r="A991">
        <v>3980</v>
      </c>
      <c r="B991" s="3" t="s">
        <v>15475</v>
      </c>
    </row>
    <row r="992" spans="1:2">
      <c r="A992">
        <v>4022</v>
      </c>
      <c r="B992" s="3">
        <v>41183</v>
      </c>
    </row>
    <row r="993" spans="1:2">
      <c r="A993">
        <v>4040</v>
      </c>
      <c r="B993" s="3">
        <v>41183</v>
      </c>
    </row>
    <row r="994" spans="1:2">
      <c r="A994">
        <v>4139</v>
      </c>
      <c r="B994" s="3">
        <v>41183</v>
      </c>
    </row>
    <row r="995" spans="1:2">
      <c r="A995">
        <v>4144</v>
      </c>
      <c r="B995" s="3">
        <v>41183</v>
      </c>
    </row>
    <row r="996" spans="1:2">
      <c r="A996">
        <v>4148</v>
      </c>
      <c r="B996" s="3">
        <v>41183</v>
      </c>
    </row>
    <row r="997" spans="1:2">
      <c r="A997">
        <v>4105</v>
      </c>
      <c r="B997" s="3">
        <v>41193</v>
      </c>
    </row>
    <row r="998" spans="1:2">
      <c r="A998">
        <v>3105</v>
      </c>
      <c r="B998" s="3" t="s">
        <v>15474</v>
      </c>
    </row>
    <row r="999" spans="1:2">
      <c r="A999">
        <v>3561</v>
      </c>
      <c r="B999" s="3">
        <v>41183</v>
      </c>
    </row>
    <row r="1000" spans="1:2">
      <c r="A1000">
        <v>3688</v>
      </c>
      <c r="B1000" s="3">
        <v>41183</v>
      </c>
    </row>
    <row r="1001" spans="1:2">
      <c r="A1001">
        <v>4041</v>
      </c>
      <c r="B1001" s="3">
        <v>41183</v>
      </c>
    </row>
    <row r="1002" spans="1:2">
      <c r="A1002">
        <v>4146</v>
      </c>
      <c r="B1002" s="3">
        <v>41183</v>
      </c>
    </row>
    <row r="1003" spans="1:2">
      <c r="A1003">
        <v>4143</v>
      </c>
      <c r="B1003" s="3">
        <v>41183</v>
      </c>
    </row>
    <row r="1004" spans="1:2">
      <c r="A1004">
        <v>3100</v>
      </c>
      <c r="B1004" s="3">
        <v>41183</v>
      </c>
    </row>
    <row r="1005" spans="1:2">
      <c r="A1005">
        <v>3749</v>
      </c>
      <c r="B1005" s="3">
        <v>41183</v>
      </c>
    </row>
    <row r="1006" spans="1:2">
      <c r="A1006">
        <v>4026</v>
      </c>
      <c r="B1006" s="3">
        <v>41183</v>
      </c>
    </row>
    <row r="1007" spans="1:2">
      <c r="A1007">
        <v>4029</v>
      </c>
      <c r="B1007" s="3">
        <v>41183</v>
      </c>
    </row>
    <row r="1008" spans="1:2">
      <c r="A1008">
        <v>4142</v>
      </c>
      <c r="B1008" s="3">
        <v>41183</v>
      </c>
    </row>
    <row r="1009" spans="1:2">
      <c r="A1009">
        <v>4147</v>
      </c>
      <c r="B1009" s="3">
        <v>41183</v>
      </c>
    </row>
    <row r="1010" spans="1:2">
      <c r="A1010">
        <v>4141</v>
      </c>
      <c r="B1010" s="3">
        <v>41183</v>
      </c>
    </row>
    <row r="1011" spans="1:2">
      <c r="A1011">
        <v>3537</v>
      </c>
      <c r="B1011" s="3">
        <v>41183</v>
      </c>
    </row>
    <row r="1012" spans="1:2">
      <c r="A1012">
        <v>4149</v>
      </c>
      <c r="B1012" s="3">
        <v>41183</v>
      </c>
    </row>
    <row r="1013" spans="1:2">
      <c r="A1013">
        <v>4137</v>
      </c>
      <c r="B1013" s="3">
        <v>41183</v>
      </c>
    </row>
    <row r="1014" spans="1:2">
      <c r="A1014">
        <v>4138</v>
      </c>
      <c r="B1014" s="3">
        <v>41183</v>
      </c>
    </row>
    <row r="1015" spans="1:2">
      <c r="A1015">
        <v>3758</v>
      </c>
      <c r="B1015" s="3">
        <v>41183</v>
      </c>
    </row>
    <row r="1016" spans="1:2">
      <c r="A1016">
        <v>3755</v>
      </c>
      <c r="B1016" s="3">
        <v>41183</v>
      </c>
    </row>
    <row r="1017" spans="1:2">
      <c r="A1017">
        <v>3759</v>
      </c>
      <c r="B1017" s="3">
        <v>41183</v>
      </c>
    </row>
    <row r="1018" spans="1:2">
      <c r="A1018">
        <v>4050</v>
      </c>
      <c r="B1018" s="3">
        <v>41183</v>
      </c>
    </row>
    <row r="1019" spans="1:2">
      <c r="A1019">
        <v>3624</v>
      </c>
      <c r="B1019" s="3">
        <v>41183</v>
      </c>
    </row>
    <row r="1020" spans="1:2">
      <c r="A1020">
        <v>3515</v>
      </c>
      <c r="B1020" s="3">
        <v>41183</v>
      </c>
    </row>
    <row r="1021" spans="1:2">
      <c r="A1021">
        <v>3677</v>
      </c>
      <c r="B1021" s="3">
        <v>41193</v>
      </c>
    </row>
    <row r="1022" spans="1:2">
      <c r="A1022">
        <v>3103</v>
      </c>
      <c r="B1022" s="3">
        <v>41193</v>
      </c>
    </row>
    <row r="1023" spans="1:2">
      <c r="A1023">
        <v>3970</v>
      </c>
      <c r="B1023" s="3" t="s">
        <v>15474</v>
      </c>
    </row>
    <row r="1024" spans="1:2">
      <c r="A1024">
        <v>3971</v>
      </c>
      <c r="B1024" s="3" t="s">
        <v>15474</v>
      </c>
    </row>
    <row r="1025" spans="1:2">
      <c r="A1025">
        <v>4087</v>
      </c>
      <c r="B1025" s="3">
        <v>41193</v>
      </c>
    </row>
    <row r="1026" spans="1:2">
      <c r="A1026">
        <v>3234</v>
      </c>
      <c r="B1026" s="3">
        <v>41193</v>
      </c>
    </row>
    <row r="1027" spans="1:2">
      <c r="A1027">
        <v>3267</v>
      </c>
      <c r="B1027" s="3">
        <v>41193</v>
      </c>
    </row>
    <row r="1028" spans="1:2">
      <c r="A1028">
        <v>3742</v>
      </c>
      <c r="B1028" s="3">
        <v>41193</v>
      </c>
    </row>
    <row r="1029" spans="1:2">
      <c r="A1029">
        <v>4031</v>
      </c>
      <c r="B1029" s="3">
        <v>41193</v>
      </c>
    </row>
    <row r="1030" spans="1:2">
      <c r="A1030">
        <v>3239</v>
      </c>
      <c r="B1030" s="3">
        <v>41193</v>
      </c>
    </row>
    <row r="1031" spans="1:2">
      <c r="A1031">
        <v>2993</v>
      </c>
      <c r="B1031" s="3" t="s">
        <v>15473</v>
      </c>
    </row>
    <row r="1032" spans="1:2">
      <c r="A1032">
        <v>4030</v>
      </c>
      <c r="B1032" s="3">
        <v>41193</v>
      </c>
    </row>
    <row r="1033" spans="1:2">
      <c r="A1033">
        <v>3736</v>
      </c>
      <c r="B1033" s="3">
        <v>41193</v>
      </c>
    </row>
    <row r="1034" spans="1:2">
      <c r="A1034">
        <v>4132</v>
      </c>
      <c r="B1034" s="3">
        <v>41193</v>
      </c>
    </row>
    <row r="1035" spans="1:2">
      <c r="A1035">
        <v>3739</v>
      </c>
      <c r="B1035" s="3">
        <v>41193</v>
      </c>
    </row>
    <row r="1036" spans="1:2">
      <c r="A1036">
        <v>4033</v>
      </c>
      <c r="B1036" s="3">
        <v>41193</v>
      </c>
    </row>
    <row r="1037" spans="1:2">
      <c r="A1037">
        <v>4377</v>
      </c>
      <c r="B1037" s="3">
        <v>41193</v>
      </c>
    </row>
    <row r="1038" spans="1:2">
      <c r="A1038">
        <v>4376</v>
      </c>
      <c r="B1038" s="3">
        <v>41193</v>
      </c>
    </row>
    <row r="1039" spans="1:2">
      <c r="A1039">
        <v>4057</v>
      </c>
      <c r="B1039" s="3">
        <v>41193</v>
      </c>
    </row>
    <row r="1040" spans="1:2">
      <c r="A1040">
        <v>4104</v>
      </c>
      <c r="B1040" s="3">
        <v>41193</v>
      </c>
    </row>
    <row r="1041" spans="1:2">
      <c r="A1041">
        <v>4131</v>
      </c>
      <c r="B1041" s="3">
        <v>41193</v>
      </c>
    </row>
    <row r="1042" spans="1:2">
      <c r="A1042">
        <v>4375</v>
      </c>
      <c r="B1042" s="3">
        <v>41193</v>
      </c>
    </row>
    <row r="1043" spans="1:2">
      <c r="A1043">
        <v>4362</v>
      </c>
      <c r="B1043" s="3">
        <v>41193</v>
      </c>
    </row>
    <row r="1044" spans="1:2">
      <c r="A1044">
        <v>3090</v>
      </c>
      <c r="B1044" s="3" t="s">
        <v>15475</v>
      </c>
    </row>
    <row r="1045" spans="1:2">
      <c r="A1045">
        <v>3133</v>
      </c>
      <c r="B1045" s="3">
        <v>41193</v>
      </c>
    </row>
    <row r="1046" spans="1:2">
      <c r="A1046">
        <v>4016</v>
      </c>
      <c r="B1046" s="3">
        <v>41193</v>
      </c>
    </row>
    <row r="1047" spans="1:2">
      <c r="A1047">
        <v>4035</v>
      </c>
      <c r="B1047" s="3">
        <v>41193</v>
      </c>
    </row>
    <row r="1048" spans="1:2">
      <c r="A1048">
        <v>3093</v>
      </c>
      <c r="B1048" s="3">
        <v>41193</v>
      </c>
    </row>
    <row r="1049" spans="1:2">
      <c r="A1049">
        <v>3998</v>
      </c>
      <c r="B1049" s="3">
        <v>41193</v>
      </c>
    </row>
    <row r="1050" spans="1:2">
      <c r="A1050">
        <v>4004</v>
      </c>
      <c r="B1050" s="3">
        <v>41193</v>
      </c>
    </row>
    <row r="1051" spans="1:2">
      <c r="A1051">
        <v>4009</v>
      </c>
      <c r="B1051" s="3">
        <v>41193</v>
      </c>
    </row>
    <row r="1052" spans="1:2">
      <c r="A1052">
        <v>4066</v>
      </c>
      <c r="B1052" s="3">
        <v>41193</v>
      </c>
    </row>
    <row r="1053" spans="1:2">
      <c r="A1053">
        <v>4062</v>
      </c>
      <c r="B1053" s="3">
        <v>41193</v>
      </c>
    </row>
    <row r="1054" spans="1:2">
      <c r="A1054">
        <v>4061</v>
      </c>
      <c r="B1054" s="3">
        <v>41193</v>
      </c>
    </row>
    <row r="1055" spans="1:2">
      <c r="A1055">
        <v>4060</v>
      </c>
      <c r="B1055" s="3">
        <v>41193</v>
      </c>
    </row>
    <row r="1056" spans="1:2">
      <c r="A1056">
        <v>4059</v>
      </c>
      <c r="B1056" s="3">
        <v>41193</v>
      </c>
    </row>
    <row r="1057" spans="1:2">
      <c r="A1057">
        <v>4058</v>
      </c>
      <c r="B1057" s="3">
        <v>41193</v>
      </c>
    </row>
    <row r="1058" spans="1:2">
      <c r="A1058">
        <v>4128</v>
      </c>
      <c r="B1058" s="3">
        <v>41193</v>
      </c>
    </row>
    <row r="1059" spans="1:2">
      <c r="A1059">
        <v>4218</v>
      </c>
      <c r="B1059" s="3" t="s">
        <v>15475</v>
      </c>
    </row>
    <row r="1060" spans="1:2">
      <c r="A1060">
        <v>4252</v>
      </c>
      <c r="B1060" s="3">
        <v>41193</v>
      </c>
    </row>
    <row r="1061" spans="1:2">
      <c r="A1061">
        <v>4249</v>
      </c>
      <c r="B1061" s="3">
        <v>41193</v>
      </c>
    </row>
    <row r="1062" spans="1:2">
      <c r="A1062">
        <v>4248</v>
      </c>
      <c r="B1062" s="3">
        <v>41193</v>
      </c>
    </row>
    <row r="1063" spans="1:2">
      <c r="A1063">
        <v>4360</v>
      </c>
      <c r="B1063" s="3">
        <v>41193</v>
      </c>
    </row>
    <row r="1064" spans="1:2">
      <c r="A1064">
        <v>3027</v>
      </c>
      <c r="B1064" s="3">
        <v>41193</v>
      </c>
    </row>
    <row r="1065" spans="1:2">
      <c r="A1065">
        <v>4006</v>
      </c>
      <c r="B1065" s="3">
        <v>41193</v>
      </c>
    </row>
    <row r="1066" spans="1:2">
      <c r="A1066">
        <v>4036</v>
      </c>
      <c r="B1066" s="3">
        <v>41193</v>
      </c>
    </row>
    <row r="1067" spans="1:2">
      <c r="A1067">
        <v>4071</v>
      </c>
      <c r="B1067" s="3">
        <v>41193</v>
      </c>
    </row>
    <row r="1068" spans="1:2">
      <c r="A1068">
        <v>4284</v>
      </c>
      <c r="B1068" s="3">
        <v>41193</v>
      </c>
    </row>
    <row r="1069" spans="1:2">
      <c r="A1069">
        <v>4341</v>
      </c>
      <c r="B1069" s="3">
        <v>41193</v>
      </c>
    </row>
    <row r="1070" spans="1:2">
      <c r="A1070">
        <v>3051</v>
      </c>
      <c r="B1070" s="3">
        <v>41193</v>
      </c>
    </row>
    <row r="1071" spans="1:2">
      <c r="A1071">
        <v>3042</v>
      </c>
      <c r="B1071" s="3">
        <v>41193</v>
      </c>
    </row>
    <row r="1072" spans="1:2">
      <c r="A1072">
        <v>4007</v>
      </c>
      <c r="B1072" s="3">
        <v>41193</v>
      </c>
    </row>
    <row r="1073" spans="1:2">
      <c r="A1073">
        <v>4070</v>
      </c>
      <c r="B1073" s="3">
        <v>41193</v>
      </c>
    </row>
    <row r="1074" spans="1:2">
      <c r="A1074">
        <v>4063</v>
      </c>
      <c r="B1074" s="3">
        <v>41193</v>
      </c>
    </row>
    <row r="1075" spans="1:2">
      <c r="A1075">
        <v>4251</v>
      </c>
      <c r="B1075" s="3">
        <v>41193</v>
      </c>
    </row>
    <row r="1076" spans="1:2">
      <c r="A1076">
        <v>4286</v>
      </c>
      <c r="B1076" s="3">
        <v>41193</v>
      </c>
    </row>
    <row r="1077" spans="1:2">
      <c r="A1077">
        <v>4285</v>
      </c>
      <c r="B1077" s="3">
        <v>41193</v>
      </c>
    </row>
    <row r="1078" spans="1:2">
      <c r="A1078">
        <v>3318</v>
      </c>
      <c r="B1078" s="3">
        <v>41193</v>
      </c>
    </row>
    <row r="1079" spans="1:2">
      <c r="A1079">
        <v>4000</v>
      </c>
      <c r="B1079" s="3">
        <v>41193</v>
      </c>
    </row>
    <row r="1080" spans="1:2">
      <c r="A1080">
        <v>4074</v>
      </c>
      <c r="B1080" s="3">
        <v>41193</v>
      </c>
    </row>
    <row r="1081" spans="1:2">
      <c r="A1081">
        <v>4127</v>
      </c>
      <c r="B1081" s="3" t="s">
        <v>15474</v>
      </c>
    </row>
    <row r="1082" spans="1:2">
      <c r="A1082">
        <v>4133</v>
      </c>
      <c r="B1082" s="3">
        <v>41193</v>
      </c>
    </row>
    <row r="1083" spans="1:2">
      <c r="A1083">
        <v>3574</v>
      </c>
      <c r="B1083" s="3">
        <v>41193</v>
      </c>
    </row>
    <row r="1084" spans="1:2">
      <c r="A1084">
        <v>4010</v>
      </c>
      <c r="B1084" s="3">
        <v>41193</v>
      </c>
    </row>
    <row r="1085" spans="1:2">
      <c r="A1085">
        <v>4072</v>
      </c>
      <c r="B1085" s="3">
        <v>41193</v>
      </c>
    </row>
    <row r="1086" spans="1:2">
      <c r="A1086">
        <v>4067</v>
      </c>
      <c r="B1086" s="3">
        <v>41193</v>
      </c>
    </row>
    <row r="1087" spans="1:2">
      <c r="A1087">
        <v>4005</v>
      </c>
      <c r="B1087" s="3">
        <v>41193</v>
      </c>
    </row>
    <row r="1088" spans="1:2">
      <c r="A1088">
        <v>4069</v>
      </c>
      <c r="B1088" s="3">
        <v>41193</v>
      </c>
    </row>
    <row r="1089" spans="1:2">
      <c r="A1089">
        <v>4152</v>
      </c>
      <c r="B1089" s="3">
        <v>41193</v>
      </c>
    </row>
    <row r="1090" spans="1:2">
      <c r="A1090">
        <v>4390</v>
      </c>
      <c r="B1090" s="3">
        <v>41193</v>
      </c>
    </row>
    <row r="1091" spans="1:2">
      <c r="A1091">
        <v>4391</v>
      </c>
      <c r="B1091" s="3">
        <v>41193</v>
      </c>
    </row>
    <row r="1092" spans="1:2">
      <c r="A1092">
        <v>4003</v>
      </c>
      <c r="B1092" s="3">
        <v>41193</v>
      </c>
    </row>
    <row r="1093" spans="1:2">
      <c r="A1093">
        <v>4056</v>
      </c>
      <c r="B1093" s="3">
        <v>41193</v>
      </c>
    </row>
    <row r="1094" spans="1:2">
      <c r="A1094">
        <v>4201</v>
      </c>
      <c r="B1094" s="3" t="s">
        <v>15475</v>
      </c>
    </row>
    <row r="1095" spans="1:2">
      <c r="A1095">
        <v>4200</v>
      </c>
      <c r="B1095" s="3" t="s">
        <v>15475</v>
      </c>
    </row>
    <row r="1096" spans="1:2">
      <c r="A1096">
        <v>4234</v>
      </c>
      <c r="B1096" s="3">
        <v>41193</v>
      </c>
    </row>
    <row r="1097" spans="1:2">
      <c r="A1097">
        <v>4292</v>
      </c>
      <c r="B1097" s="3" t="s">
        <v>15475</v>
      </c>
    </row>
    <row r="1098" spans="1:2">
      <c r="A1098">
        <v>3030</v>
      </c>
      <c r="B1098" s="3">
        <v>41193</v>
      </c>
    </row>
    <row r="1099" spans="1:2">
      <c r="A1099">
        <v>4230</v>
      </c>
      <c r="B1099" s="3">
        <v>41193</v>
      </c>
    </row>
    <row r="1100" spans="1:2">
      <c r="A1100">
        <v>4283</v>
      </c>
      <c r="B1100" s="3">
        <v>41193</v>
      </c>
    </row>
    <row r="1101" spans="1:2">
      <c r="A1101">
        <v>4280</v>
      </c>
      <c r="B1101" s="3">
        <v>41193</v>
      </c>
    </row>
    <row r="1102" spans="1:2">
      <c r="A1102">
        <v>4291</v>
      </c>
      <c r="B1102" s="3" t="s">
        <v>15475</v>
      </c>
    </row>
    <row r="1103" spans="1:2">
      <c r="A1103">
        <v>4231</v>
      </c>
      <c r="B1103" s="3">
        <v>41193</v>
      </c>
    </row>
    <row r="1104" spans="1:2">
      <c r="A1104">
        <v>4281</v>
      </c>
      <c r="B1104" s="3">
        <v>41193</v>
      </c>
    </row>
    <row r="1105" spans="1:2">
      <c r="A1105">
        <v>4282</v>
      </c>
      <c r="B1105" s="3">
        <v>41193</v>
      </c>
    </row>
    <row r="1106" spans="1:2">
      <c r="A1106">
        <v>3885</v>
      </c>
      <c r="B1106" s="3">
        <v>41193</v>
      </c>
    </row>
    <row r="1107" spans="1:2">
      <c r="A1107">
        <v>4185</v>
      </c>
      <c r="B1107" s="3" t="s">
        <v>15475</v>
      </c>
    </row>
    <row r="1108" spans="1:2">
      <c r="A1108">
        <v>4183</v>
      </c>
      <c r="B1108" s="3" t="s">
        <v>15475</v>
      </c>
    </row>
    <row r="1109" spans="1:2">
      <c r="A1109">
        <v>4017</v>
      </c>
      <c r="B1109" s="3">
        <v>41193</v>
      </c>
    </row>
    <row r="1110" spans="1:2">
      <c r="A1110">
        <v>4203</v>
      </c>
      <c r="B1110" s="3" t="s">
        <v>15475</v>
      </c>
    </row>
    <row r="1111" spans="1:2">
      <c r="A1111">
        <v>4199</v>
      </c>
      <c r="B1111" s="3" t="s">
        <v>15475</v>
      </c>
    </row>
    <row r="1112" spans="1:2">
      <c r="A1112">
        <v>3697</v>
      </c>
      <c r="B1112" s="3" t="s">
        <v>15474</v>
      </c>
    </row>
    <row r="1113" spans="1:2">
      <c r="A1113">
        <v>4393</v>
      </c>
      <c r="B1113" s="3" t="s">
        <v>15475</v>
      </c>
    </row>
    <row r="1114" spans="1:2">
      <c r="A1114">
        <v>3676</v>
      </c>
      <c r="B1114" s="3" t="s">
        <v>15474</v>
      </c>
    </row>
    <row r="1115" spans="1:2">
      <c r="A1115">
        <v>3690</v>
      </c>
      <c r="B1115" s="3" t="s">
        <v>15474</v>
      </c>
    </row>
    <row r="1116" spans="1:2">
      <c r="A1116">
        <v>3683</v>
      </c>
      <c r="B1116" s="3" t="s">
        <v>15474</v>
      </c>
    </row>
    <row r="1117" spans="1:2">
      <c r="A1117">
        <v>3684</v>
      </c>
      <c r="B1117" s="3" t="s">
        <v>15475</v>
      </c>
    </row>
    <row r="1118" spans="1:2">
      <c r="A1118">
        <v>3681</v>
      </c>
      <c r="B1118" s="3" t="s">
        <v>15474</v>
      </c>
    </row>
    <row r="1119" spans="1:2">
      <c r="A1119">
        <v>3727</v>
      </c>
      <c r="B1119" s="3" t="s">
        <v>15474</v>
      </c>
    </row>
    <row r="1120" spans="1:2">
      <c r="A1120">
        <v>3723</v>
      </c>
      <c r="B1120" s="3" t="s">
        <v>15474</v>
      </c>
    </row>
    <row r="1121" spans="1:2">
      <c r="A1121">
        <v>3997</v>
      </c>
      <c r="B1121" s="3" t="s">
        <v>15473</v>
      </c>
    </row>
    <row r="1122" spans="1:2">
      <c r="A1122">
        <v>3726</v>
      </c>
      <c r="B1122" s="3" t="s">
        <v>15474</v>
      </c>
    </row>
    <row r="1123" spans="1:2">
      <c r="A1123">
        <v>3043</v>
      </c>
      <c r="B1123" s="3" t="s">
        <v>15474</v>
      </c>
    </row>
    <row r="1124" spans="1:2">
      <c r="A1124">
        <v>3320</v>
      </c>
      <c r="B1124" s="3" t="s">
        <v>15474</v>
      </c>
    </row>
    <row r="1125" spans="1:2">
      <c r="A1125">
        <v>4115</v>
      </c>
      <c r="B1125" s="3" t="s">
        <v>15475</v>
      </c>
    </row>
    <row r="1126" spans="1:2">
      <c r="A1126">
        <v>3469</v>
      </c>
      <c r="B1126" s="3" t="s">
        <v>15474</v>
      </c>
    </row>
    <row r="1127" spans="1:2">
      <c r="A1127">
        <v>4079</v>
      </c>
      <c r="B1127" s="3">
        <v>41183</v>
      </c>
    </row>
    <row r="1128" spans="1:2">
      <c r="A1128">
        <v>4116</v>
      </c>
      <c r="B1128" s="3" t="s">
        <v>15475</v>
      </c>
    </row>
    <row r="1129" spans="1:2">
      <c r="A1129">
        <v>3106</v>
      </c>
      <c r="B1129" s="3" t="s">
        <v>15474</v>
      </c>
    </row>
    <row r="1130" spans="1:2">
      <c r="A1130">
        <v>4247</v>
      </c>
      <c r="B1130" s="3">
        <v>41193</v>
      </c>
    </row>
    <row r="1131" spans="1:2">
      <c r="A1131">
        <v>4387</v>
      </c>
      <c r="B1131" s="3" t="s">
        <v>15475</v>
      </c>
    </row>
    <row r="1132" spans="1:2">
      <c r="A1132">
        <v>4118</v>
      </c>
      <c r="B1132" s="3" t="s">
        <v>15475</v>
      </c>
    </row>
    <row r="1133" spans="1:2">
      <c r="A1133">
        <v>4645</v>
      </c>
      <c r="B1133" s="3" t="s">
        <v>15474</v>
      </c>
    </row>
    <row r="1134" spans="1:2">
      <c r="A1134">
        <v>3053</v>
      </c>
      <c r="B1134" s="3" t="s">
        <v>15474</v>
      </c>
    </row>
    <row r="1135" spans="1:2">
      <c r="A1135">
        <v>4364</v>
      </c>
      <c r="B1135" s="3" t="s">
        <v>15474</v>
      </c>
    </row>
    <row r="1136" spans="1:2">
      <c r="A1136">
        <v>4459</v>
      </c>
      <c r="B1136" s="3" t="s">
        <v>15475</v>
      </c>
    </row>
    <row r="1137" spans="1:2">
      <c r="A1137">
        <v>4363</v>
      </c>
      <c r="B1137" s="3" t="s">
        <v>15474</v>
      </c>
    </row>
    <row r="1138" spans="1:2">
      <c r="A1138">
        <v>4389</v>
      </c>
      <c r="B1138" s="3" t="s">
        <v>15475</v>
      </c>
    </row>
    <row r="1139" spans="1:2">
      <c r="A1139">
        <v>4444</v>
      </c>
      <c r="B1139" s="3" t="s">
        <v>15474</v>
      </c>
    </row>
    <row r="1140" spans="1:2">
      <c r="A1140">
        <v>3753</v>
      </c>
      <c r="B1140" s="3" t="s">
        <v>15474</v>
      </c>
    </row>
    <row r="1141" spans="1:2">
      <c r="A1141">
        <v>4600</v>
      </c>
      <c r="B1141" s="3" t="s">
        <v>15474</v>
      </c>
    </row>
    <row r="1142" spans="1:2">
      <c r="A1142">
        <v>4519</v>
      </c>
      <c r="B1142" s="3" t="s">
        <v>15475</v>
      </c>
    </row>
    <row r="1143" spans="1:2">
      <c r="A1143">
        <v>4134</v>
      </c>
      <c r="B1143" s="3" t="s">
        <v>15475</v>
      </c>
    </row>
    <row r="1144" spans="1:2">
      <c r="A1144">
        <v>4564</v>
      </c>
      <c r="B1144" s="3" t="s">
        <v>15474</v>
      </c>
    </row>
    <row r="1145" spans="1:2">
      <c r="A1145">
        <v>4588</v>
      </c>
      <c r="B1145" s="3" t="s">
        <v>15474</v>
      </c>
    </row>
    <row r="1146" spans="1:2">
      <c r="A1146">
        <v>4522</v>
      </c>
      <c r="B1146" s="3" t="s">
        <v>15474</v>
      </c>
    </row>
    <row r="1147" spans="1:2">
      <c r="A1147">
        <v>4565</v>
      </c>
      <c r="B1147" s="3" t="s">
        <v>15474</v>
      </c>
    </row>
    <row r="1148" spans="1:2">
      <c r="A1148">
        <v>4566</v>
      </c>
      <c r="B1148" s="3" t="s">
        <v>15474</v>
      </c>
    </row>
    <row r="1149" spans="1:2">
      <c r="A1149">
        <v>4386</v>
      </c>
      <c r="B1149" s="3" t="s">
        <v>15475</v>
      </c>
    </row>
    <row r="1150" spans="1:2">
      <c r="A1150">
        <v>4350</v>
      </c>
      <c r="B1150" s="3" t="s">
        <v>15475</v>
      </c>
    </row>
    <row r="1151" spans="1:2">
      <c r="A1151">
        <v>4348</v>
      </c>
      <c r="B1151" s="3" t="s">
        <v>15474</v>
      </c>
    </row>
    <row r="1152" spans="1:2">
      <c r="A1152">
        <v>4388</v>
      </c>
      <c r="B1152" s="3" t="s">
        <v>15475</v>
      </c>
    </row>
    <row r="1153" spans="1:2">
      <c r="A1153">
        <v>3135</v>
      </c>
      <c r="B1153" s="3" t="s">
        <v>15474</v>
      </c>
    </row>
    <row r="1154" spans="1:2">
      <c r="A1154">
        <v>3752</v>
      </c>
      <c r="B1154" s="3" t="s">
        <v>15474</v>
      </c>
    </row>
    <row r="1155" spans="1:2">
      <c r="A1155">
        <v>4357</v>
      </c>
      <c r="B1155" s="3" t="s">
        <v>15475</v>
      </c>
    </row>
    <row r="1156" spans="1:2">
      <c r="A1156">
        <v>3747</v>
      </c>
      <c r="B1156" s="3" t="s">
        <v>15474</v>
      </c>
    </row>
    <row r="1157" spans="1:2">
      <c r="A1157">
        <v>4342</v>
      </c>
      <c r="B1157" s="3" t="s">
        <v>15474</v>
      </c>
    </row>
    <row r="1158" spans="1:2">
      <c r="A1158">
        <v>4356</v>
      </c>
      <c r="B1158" s="3" t="s">
        <v>15475</v>
      </c>
    </row>
    <row r="1159" spans="1:2">
      <c r="A1159">
        <v>4319</v>
      </c>
      <c r="B1159" s="3" t="s">
        <v>15474</v>
      </c>
    </row>
    <row r="1160" spans="1:2">
      <c r="A1160">
        <v>4354</v>
      </c>
      <c r="B1160" s="3" t="s">
        <v>15475</v>
      </c>
    </row>
    <row r="1161" spans="1:2">
      <c r="A1161">
        <v>4353</v>
      </c>
      <c r="B1161" s="3" t="s">
        <v>15475</v>
      </c>
    </row>
    <row r="1162" spans="1:2">
      <c r="A1162">
        <v>4575</v>
      </c>
      <c r="B1162" s="3" t="s">
        <v>15474</v>
      </c>
    </row>
    <row r="1163" spans="1:2">
      <c r="A1163">
        <v>4573</v>
      </c>
      <c r="B1163" s="3" t="s">
        <v>15474</v>
      </c>
    </row>
    <row r="1164" spans="1:2">
      <c r="A1164">
        <v>4572</v>
      </c>
      <c r="B1164" s="3" t="s">
        <v>15474</v>
      </c>
    </row>
    <row r="1165" spans="1:2">
      <c r="A1165">
        <v>4355</v>
      </c>
      <c r="B1165" s="3" t="s">
        <v>15475</v>
      </c>
    </row>
    <row r="1166" spans="1:2">
      <c r="A1166">
        <v>4352</v>
      </c>
      <c r="B1166" s="3" t="s">
        <v>15475</v>
      </c>
    </row>
    <row r="1167" spans="1:2">
      <c r="A1167">
        <v>4351</v>
      </c>
      <c r="B1167" s="3" t="s">
        <v>15475</v>
      </c>
    </row>
    <row r="1168" spans="1:2">
      <c r="A1168">
        <v>4344</v>
      </c>
      <c r="B1168" s="3" t="s">
        <v>15474</v>
      </c>
    </row>
    <row r="1169" spans="1:2">
      <c r="A1169">
        <v>4574</v>
      </c>
      <c r="B1169" s="3" t="s">
        <v>15474</v>
      </c>
    </row>
    <row r="1170" spans="1:2">
      <c r="A1170">
        <v>4629</v>
      </c>
      <c r="B1170" s="3" t="s">
        <v>15474</v>
      </c>
    </row>
    <row r="1171" spans="1:2">
      <c r="A1171">
        <v>3751</v>
      </c>
      <c r="B1171" s="3" t="s">
        <v>15474</v>
      </c>
    </row>
    <row r="1172" spans="1:2">
      <c r="A1172">
        <v>4512</v>
      </c>
      <c r="B1172" s="3" t="s">
        <v>15475</v>
      </c>
    </row>
    <row r="1173" spans="1:2">
      <c r="A1173">
        <v>3113</v>
      </c>
      <c r="B1173" s="3" t="s">
        <v>15474</v>
      </c>
    </row>
    <row r="1174" spans="1:2">
      <c r="A1174">
        <v>4373</v>
      </c>
      <c r="B1174" s="3" t="s">
        <v>15475</v>
      </c>
    </row>
    <row r="1175" spans="1:2">
      <c r="A1175">
        <v>4473</v>
      </c>
      <c r="B1175" s="3" t="s">
        <v>15474</v>
      </c>
    </row>
    <row r="1176" spans="1:2">
      <c r="A1176">
        <v>4480</v>
      </c>
      <c r="B1176" s="3" t="s">
        <v>15475</v>
      </c>
    </row>
    <row r="1177" spans="1:2">
      <c r="A1177">
        <v>4468</v>
      </c>
      <c r="B1177" s="3" t="s">
        <v>15475</v>
      </c>
    </row>
    <row r="1178" spans="1:2">
      <c r="A1178">
        <v>4469</v>
      </c>
      <c r="B1178" s="3" t="s">
        <v>15475</v>
      </c>
    </row>
    <row r="1179" spans="1:2">
      <c r="A1179">
        <v>4366</v>
      </c>
      <c r="B1179" s="3" t="s">
        <v>15475</v>
      </c>
    </row>
    <row r="1180" spans="1:2">
      <c r="A1180">
        <v>4365</v>
      </c>
      <c r="B1180" s="3" t="s">
        <v>15475</v>
      </c>
    </row>
    <row r="1181" spans="1:2">
      <c r="A1181">
        <v>4470</v>
      </c>
      <c r="B1181" s="3" t="s">
        <v>15475</v>
      </c>
    </row>
    <row r="1182" spans="1:2">
      <c r="A1182">
        <v>4472</v>
      </c>
      <c r="B1182" s="3" t="s">
        <v>15475</v>
      </c>
    </row>
    <row r="1183" spans="1:2">
      <c r="A1183">
        <v>4477</v>
      </c>
      <c r="B1183" s="3" t="s">
        <v>15475</v>
      </c>
    </row>
    <row r="1184" spans="1:2">
      <c r="A1184">
        <v>4481</v>
      </c>
      <c r="B1184" s="3" t="s">
        <v>15475</v>
      </c>
    </row>
    <row r="1185" spans="1:2">
      <c r="A1185">
        <v>4530</v>
      </c>
      <c r="B1185" s="3" t="s">
        <v>15474</v>
      </c>
    </row>
    <row r="1186" spans="1:2">
      <c r="A1186">
        <v>4633</v>
      </c>
      <c r="B1186" s="3" t="s">
        <v>15474</v>
      </c>
    </row>
    <row r="1187" spans="1:2">
      <c r="A1187">
        <v>4639</v>
      </c>
      <c r="B1187" s="3" t="s">
        <v>15475</v>
      </c>
    </row>
    <row r="1188" spans="1:2">
      <c r="A1188">
        <v>4581</v>
      </c>
      <c r="B1188" s="3" t="s">
        <v>15474</v>
      </c>
    </row>
    <row r="1189" spans="1:2">
      <c r="A1189">
        <v>5530</v>
      </c>
      <c r="B1189" s="3" t="s">
        <v>15474</v>
      </c>
    </row>
    <row r="1190" spans="1:2">
      <c r="A1190">
        <v>4446</v>
      </c>
      <c r="B1190" s="3" t="s">
        <v>15474</v>
      </c>
    </row>
    <row r="1191" spans="1:2">
      <c r="A1191">
        <v>5536</v>
      </c>
      <c r="B1191" s="3" t="s">
        <v>15474</v>
      </c>
    </row>
    <row r="1192" spans="1:2">
      <c r="A1192">
        <v>5553</v>
      </c>
      <c r="B1192" s="3" t="s">
        <v>15474</v>
      </c>
    </row>
    <row r="1193" spans="1:2">
      <c r="A1193">
        <v>5031</v>
      </c>
      <c r="B1193" s="3" t="s">
        <v>15474</v>
      </c>
    </row>
    <row r="1194" spans="1:2">
      <c r="A1194">
        <v>4477</v>
      </c>
      <c r="B1194" s="3">
        <v>41337</v>
      </c>
    </row>
    <row r="1195" spans="1:2">
      <c r="A1195">
        <v>4480</v>
      </c>
      <c r="B1195" s="3">
        <v>41337</v>
      </c>
    </row>
    <row r="1196" spans="1:2">
      <c r="A1196">
        <v>4481</v>
      </c>
      <c r="B1196" s="3">
        <v>41337</v>
      </c>
    </row>
    <row r="1197" spans="1:2">
      <c r="A1197">
        <v>4468</v>
      </c>
      <c r="B1197" s="3">
        <v>41337</v>
      </c>
    </row>
    <row r="1198" spans="1:2">
      <c r="A1198">
        <v>3980</v>
      </c>
      <c r="B1198" s="3">
        <v>41337</v>
      </c>
    </row>
    <row r="1199" spans="1:2">
      <c r="A1199">
        <v>3987</v>
      </c>
      <c r="B1199" s="3">
        <v>41337</v>
      </c>
    </row>
    <row r="1200" spans="1:2">
      <c r="A1200">
        <v>4469</v>
      </c>
      <c r="B1200" s="3">
        <v>41337</v>
      </c>
    </row>
    <row r="1201" spans="1:2">
      <c r="A1201">
        <v>4470</v>
      </c>
      <c r="B1201" s="3">
        <v>41337</v>
      </c>
    </row>
    <row r="1202" spans="1:2">
      <c r="A1202">
        <v>4472</v>
      </c>
      <c r="B1202" s="3">
        <v>41337</v>
      </c>
    </row>
    <row r="1203" spans="1:2">
      <c r="A1203">
        <v>4134</v>
      </c>
      <c r="B1203" s="3">
        <v>41337</v>
      </c>
    </row>
    <row r="1204" spans="1:2">
      <c r="A1204">
        <v>4352</v>
      </c>
      <c r="B1204" s="3">
        <v>41337</v>
      </c>
    </row>
    <row r="1205" spans="1:2">
      <c r="A1205">
        <v>4350</v>
      </c>
      <c r="B1205" s="3">
        <v>41337</v>
      </c>
    </row>
    <row r="1206" spans="1:2">
      <c r="A1206">
        <v>4351</v>
      </c>
      <c r="B1206" s="3">
        <v>41337</v>
      </c>
    </row>
    <row r="1207" spans="1:2">
      <c r="A1207">
        <v>4386</v>
      </c>
      <c r="B1207" s="3">
        <v>41337</v>
      </c>
    </row>
    <row r="1208" spans="1:2">
      <c r="A1208">
        <v>4365</v>
      </c>
      <c r="B1208" s="3">
        <v>41337</v>
      </c>
    </row>
    <row r="1209" spans="1:2">
      <c r="A1209">
        <v>4639</v>
      </c>
      <c r="B1209" s="3">
        <v>41337</v>
      </c>
    </row>
    <row r="1210" spans="1:2">
      <c r="A1210">
        <v>4366</v>
      </c>
      <c r="B1210" s="3">
        <v>41337</v>
      </c>
    </row>
    <row r="1211" spans="1:2">
      <c r="A1211">
        <v>4183</v>
      </c>
      <c r="B1211" s="3">
        <v>41337</v>
      </c>
    </row>
    <row r="1212" spans="1:2">
      <c r="A1212">
        <v>4201</v>
      </c>
      <c r="B1212" s="3">
        <v>41337</v>
      </c>
    </row>
    <row r="1213" spans="1:2">
      <c r="A1213">
        <v>3090</v>
      </c>
      <c r="B1213" s="3">
        <v>41337</v>
      </c>
    </row>
    <row r="1214" spans="1:2">
      <c r="A1214">
        <v>4199</v>
      </c>
      <c r="B1214" s="3">
        <v>41337</v>
      </c>
    </row>
    <row r="1215" spans="1:2">
      <c r="A1215">
        <v>4389</v>
      </c>
      <c r="B1215" s="3">
        <v>41337</v>
      </c>
    </row>
    <row r="1216" spans="1:2">
      <c r="A1216">
        <v>4388</v>
      </c>
      <c r="B1216" s="3">
        <v>41337</v>
      </c>
    </row>
    <row r="1217" spans="1:2">
      <c r="A1217">
        <v>4387</v>
      </c>
      <c r="B1217" s="3">
        <v>41337</v>
      </c>
    </row>
    <row r="1218" spans="1:2">
      <c r="A1218">
        <v>4519</v>
      </c>
      <c r="B1218" s="3">
        <v>41337</v>
      </c>
    </row>
    <row r="1219" spans="1:2">
      <c r="A1219">
        <v>4200</v>
      </c>
      <c r="B1219" s="3">
        <v>41337</v>
      </c>
    </row>
    <row r="1220" spans="1:2">
      <c r="A1220">
        <v>4118</v>
      </c>
      <c r="B1220" s="3">
        <v>41337</v>
      </c>
    </row>
    <row r="1221" spans="1:2">
      <c r="A1221">
        <v>4116</v>
      </c>
      <c r="B1221" s="3">
        <v>41337</v>
      </c>
    </row>
    <row r="1222" spans="1:2">
      <c r="A1222">
        <v>3208</v>
      </c>
      <c r="B1222" s="3">
        <v>41337</v>
      </c>
    </row>
    <row r="1223" spans="1:2">
      <c r="A1223">
        <v>3684</v>
      </c>
      <c r="B1223" s="3">
        <v>41337</v>
      </c>
    </row>
    <row r="1224" spans="1:2">
      <c r="A1224">
        <v>4115</v>
      </c>
      <c r="B1224" s="3">
        <v>41337</v>
      </c>
    </row>
    <row r="1225" spans="1:2">
      <c r="A1225">
        <v>4291</v>
      </c>
      <c r="B1225" s="3">
        <v>41337</v>
      </c>
    </row>
    <row r="1226" spans="1:2">
      <c r="A1226">
        <v>4292</v>
      </c>
      <c r="B1226" s="3">
        <v>41337</v>
      </c>
    </row>
    <row r="1227" spans="1:2">
      <c r="A1227">
        <v>4218</v>
      </c>
      <c r="B1227" s="3">
        <v>41337</v>
      </c>
    </row>
    <row r="1228" spans="1:2">
      <c r="A1228">
        <v>4393</v>
      </c>
      <c r="B1228" s="3">
        <v>41337</v>
      </c>
    </row>
    <row r="1229" spans="1:2">
      <c r="A1229">
        <v>4373</v>
      </c>
      <c r="B1229" s="3">
        <v>41337</v>
      </c>
    </row>
    <row r="1230" spans="1:2">
      <c r="A1230">
        <v>5044</v>
      </c>
      <c r="B1230" s="3">
        <v>41337</v>
      </c>
    </row>
    <row r="1231" spans="1:2">
      <c r="A1231">
        <v>4185</v>
      </c>
      <c r="B1231" s="3">
        <v>41337</v>
      </c>
    </row>
    <row r="1232" spans="1:2">
      <c r="A1232">
        <v>4512</v>
      </c>
      <c r="B1232" s="3">
        <v>41337</v>
      </c>
    </row>
    <row r="1233" spans="1:2">
      <c r="A1233">
        <v>5030</v>
      </c>
      <c r="B1233" s="3">
        <v>41337</v>
      </c>
    </row>
    <row r="1234" spans="1:2">
      <c r="A1234">
        <v>4576</v>
      </c>
      <c r="B1234" s="3">
        <v>41337</v>
      </c>
    </row>
    <row r="1235" spans="1:2">
      <c r="A1235">
        <v>5028</v>
      </c>
      <c r="B1235" s="3">
        <v>41337</v>
      </c>
    </row>
    <row r="1236" spans="1:2">
      <c r="A1236">
        <v>5031</v>
      </c>
      <c r="B1236" s="3">
        <v>41337</v>
      </c>
    </row>
    <row r="1237" spans="1:2">
      <c r="A1237">
        <v>4353</v>
      </c>
      <c r="B1237" s="3">
        <v>41337</v>
      </c>
    </row>
    <row r="1238" spans="1:2">
      <c r="A1238">
        <v>4354</v>
      </c>
      <c r="B1238" s="3">
        <v>41337</v>
      </c>
    </row>
    <row r="1239" spans="1:2">
      <c r="A1239">
        <v>4355</v>
      </c>
      <c r="B1239" s="3">
        <v>41337</v>
      </c>
    </row>
    <row r="1240" spans="1:2">
      <c r="A1240">
        <v>4356</v>
      </c>
      <c r="B1240" s="3">
        <v>41337</v>
      </c>
    </row>
    <row r="1241" spans="1:2">
      <c r="A1241">
        <v>4357</v>
      </c>
      <c r="B1241" s="3">
        <v>41337</v>
      </c>
    </row>
    <row r="1242" spans="1:2">
      <c r="A1242">
        <v>3972</v>
      </c>
      <c r="B1242" s="3">
        <v>41337</v>
      </c>
    </row>
    <row r="1243" spans="1:2">
      <c r="A1243">
        <v>4475</v>
      </c>
      <c r="B1243" s="3">
        <v>41337</v>
      </c>
    </row>
    <row r="1244" spans="1:2">
      <c r="A1244">
        <v>4525</v>
      </c>
      <c r="B1244" s="3">
        <v>41337</v>
      </c>
    </row>
    <row r="1245" spans="1:2">
      <c r="A1245">
        <v>4616</v>
      </c>
      <c r="B1245" s="3">
        <v>41337</v>
      </c>
    </row>
    <row r="1246" spans="1:2">
      <c r="A1246">
        <v>3105</v>
      </c>
      <c r="B1246" s="3">
        <v>41337</v>
      </c>
    </row>
    <row r="1247" spans="1:2">
      <c r="A1247">
        <v>4517</v>
      </c>
      <c r="B1247" s="3">
        <v>41337</v>
      </c>
    </row>
    <row r="1248" spans="1:2">
      <c r="A1248">
        <v>3917</v>
      </c>
      <c r="B1248" s="3">
        <v>41337</v>
      </c>
    </row>
    <row r="1249" spans="1:2">
      <c r="A1249">
        <v>3916</v>
      </c>
      <c r="B1249" s="3">
        <v>41337</v>
      </c>
    </row>
    <row r="1250" spans="1:2">
      <c r="A1250">
        <v>3918</v>
      </c>
      <c r="B1250" s="3">
        <v>41337</v>
      </c>
    </row>
    <row r="1251" spans="1:2">
      <c r="A1251">
        <v>5041</v>
      </c>
      <c r="B1251" s="3">
        <v>41337</v>
      </c>
    </row>
    <row r="1252" spans="1:2">
      <c r="A1252">
        <v>5042</v>
      </c>
      <c r="B1252" s="3">
        <v>41337</v>
      </c>
    </row>
    <row r="1253" spans="1:2">
      <c r="A1253">
        <v>5043</v>
      </c>
      <c r="B1253" s="3">
        <v>41337</v>
      </c>
    </row>
    <row r="1254" spans="1:2">
      <c r="A1254">
        <v>3113</v>
      </c>
      <c r="B1254" s="3">
        <v>41337</v>
      </c>
    </row>
    <row r="1255" spans="1:2">
      <c r="A1255">
        <v>4633</v>
      </c>
      <c r="B1255" s="3">
        <v>41337</v>
      </c>
    </row>
    <row r="1256" spans="1:2">
      <c r="A1256">
        <v>4344</v>
      </c>
      <c r="B1256" s="3">
        <v>41337</v>
      </c>
    </row>
    <row r="1257" spans="1:2">
      <c r="A1257">
        <v>3753</v>
      </c>
      <c r="B1257" s="3">
        <v>41337</v>
      </c>
    </row>
    <row r="1258" spans="1:2">
      <c r="A1258">
        <v>3751</v>
      </c>
      <c r="B1258" s="3">
        <v>41337</v>
      </c>
    </row>
    <row r="1259" spans="1:2">
      <c r="A1259">
        <v>4629</v>
      </c>
      <c r="B1259" s="3">
        <v>41337</v>
      </c>
    </row>
    <row r="1260" spans="1:2">
      <c r="A1260">
        <v>3705</v>
      </c>
      <c r="B1260" s="3">
        <v>41337</v>
      </c>
    </row>
    <row r="1261" spans="1:2">
      <c r="A1261">
        <v>4505</v>
      </c>
      <c r="B1261" s="3">
        <v>41337</v>
      </c>
    </row>
    <row r="1262" spans="1:2">
      <c r="A1262">
        <v>3008</v>
      </c>
      <c r="B1262" s="3">
        <v>41337</v>
      </c>
    </row>
    <row r="1263" spans="1:2">
      <c r="A1263">
        <v>3723</v>
      </c>
      <c r="B1263" s="3">
        <v>41337</v>
      </c>
    </row>
    <row r="1264" spans="1:2">
      <c r="A1264">
        <v>3726</v>
      </c>
      <c r="B1264" s="3">
        <v>41337</v>
      </c>
    </row>
    <row r="1265" spans="1:2">
      <c r="A1265">
        <v>3676</v>
      </c>
      <c r="B1265" s="3">
        <v>41337</v>
      </c>
    </row>
    <row r="1266" spans="1:2">
      <c r="A1266">
        <v>3681</v>
      </c>
      <c r="B1266" s="3">
        <v>41337</v>
      </c>
    </row>
    <row r="1267" spans="1:2">
      <c r="A1267">
        <v>3683</v>
      </c>
      <c r="B1267" s="3">
        <v>41337</v>
      </c>
    </row>
    <row r="1268" spans="1:2">
      <c r="A1268">
        <v>3690</v>
      </c>
      <c r="B1268" s="3">
        <v>41337</v>
      </c>
    </row>
    <row r="1269" spans="1:2">
      <c r="A1269">
        <v>3697</v>
      </c>
      <c r="B1269" s="3">
        <v>41337</v>
      </c>
    </row>
    <row r="1270" spans="1:2">
      <c r="A1270">
        <v>4446</v>
      </c>
      <c r="B1270" s="3">
        <v>41337</v>
      </c>
    </row>
    <row r="1271" spans="1:2">
      <c r="A1271">
        <v>4581</v>
      </c>
      <c r="B1271" s="3">
        <v>41337</v>
      </c>
    </row>
    <row r="1272" spans="1:2">
      <c r="A1272">
        <v>4106</v>
      </c>
      <c r="B1272" s="3">
        <v>41337</v>
      </c>
    </row>
    <row r="1273" spans="1:2">
      <c r="A1273">
        <v>5553</v>
      </c>
      <c r="B1273" s="3">
        <v>41337</v>
      </c>
    </row>
    <row r="1274" spans="1:2">
      <c r="A1274">
        <v>4459</v>
      </c>
      <c r="B1274" s="3">
        <v>41337</v>
      </c>
    </row>
    <row r="1275" spans="1:2">
      <c r="A1275">
        <v>4473</v>
      </c>
      <c r="B1275" s="3">
        <v>41337</v>
      </c>
    </row>
  </sheetData>
  <autoFilter ref="A2:C1275"/>
  <customSheetViews>
    <customSheetView guid="{539B099F-E275-407B-9319-0D9ADFCA1C18}" showPageBreaks="1" showAutoFilter="1" topLeftCell="A1263">
      <selection activeCell="B1194" sqref="B1194:B1275"/>
      <pageMargins left="0.511811024" right="0.511811024" top="0.78740157499999996" bottom="0.78740157499999996" header="0.31496062000000002" footer="0.31496062000000002"/>
      <autoFilter ref="A2:C1275"/>
    </customSheetView>
  </customSheetView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dimension ref="A1:S2491"/>
  <sheetViews>
    <sheetView workbookViewId="0">
      <selection activeCell="J7" sqref="J7"/>
    </sheetView>
  </sheetViews>
  <sheetFormatPr defaultRowHeight="15"/>
  <sheetData>
    <row r="1" spans="1:19">
      <c r="A1" s="23" t="s">
        <v>457</v>
      </c>
      <c r="B1" s="23" t="s">
        <v>18123</v>
      </c>
      <c r="C1" s="23" t="s">
        <v>18124</v>
      </c>
      <c r="D1" s="23" t="s">
        <v>18125</v>
      </c>
      <c r="E1" s="23" t="s">
        <v>18126</v>
      </c>
      <c r="F1" s="23" t="s">
        <v>18127</v>
      </c>
      <c r="G1" s="23" t="s">
        <v>18128</v>
      </c>
      <c r="H1" s="23" t="s">
        <v>18129</v>
      </c>
      <c r="I1" s="238" t="s">
        <v>18130</v>
      </c>
      <c r="J1" s="238" t="s">
        <v>18131</v>
      </c>
      <c r="K1" s="23" t="s">
        <v>18132</v>
      </c>
      <c r="L1" s="23" t="s">
        <v>18133</v>
      </c>
      <c r="M1" s="23" t="s">
        <v>18134</v>
      </c>
      <c r="N1" s="23" t="s">
        <v>18135</v>
      </c>
      <c r="O1" s="23" t="s">
        <v>18136</v>
      </c>
      <c r="P1" s="23" t="s">
        <v>18137</v>
      </c>
      <c r="Q1" s="23" t="s">
        <v>18138</v>
      </c>
      <c r="R1" s="23" t="s">
        <v>18139</v>
      </c>
      <c r="S1" s="23" t="s">
        <v>18140</v>
      </c>
    </row>
    <row r="2" spans="1:19">
      <c r="A2" s="23" t="s">
        <v>18141</v>
      </c>
      <c r="B2" s="23" t="s">
        <v>18142</v>
      </c>
      <c r="C2" s="23">
        <v>7</v>
      </c>
      <c r="D2" s="23" t="s">
        <v>18143</v>
      </c>
      <c r="E2" s="23" t="s">
        <v>18144</v>
      </c>
      <c r="F2" s="23"/>
      <c r="G2" s="23" t="s">
        <v>11558</v>
      </c>
      <c r="H2" s="23">
        <v>4410</v>
      </c>
      <c r="I2" s="238" t="s">
        <v>18145</v>
      </c>
      <c r="J2" s="238" t="s">
        <v>18146</v>
      </c>
      <c r="K2" s="23" t="s">
        <v>623</v>
      </c>
      <c r="L2" s="23" t="s">
        <v>18147</v>
      </c>
      <c r="M2" s="23" t="s">
        <v>18148</v>
      </c>
      <c r="N2" s="23" t="s">
        <v>4162</v>
      </c>
      <c r="O2" s="23" t="s">
        <v>18149</v>
      </c>
      <c r="P2" s="291">
        <v>120.38</v>
      </c>
      <c r="Q2" s="3">
        <v>41149</v>
      </c>
      <c r="R2" s="23"/>
      <c r="S2" s="3">
        <v>41223</v>
      </c>
    </row>
    <row r="3" spans="1:19">
      <c r="A3" s="23" t="s">
        <v>18141</v>
      </c>
      <c r="B3" s="23" t="s">
        <v>18142</v>
      </c>
      <c r="C3" s="23">
        <v>7</v>
      </c>
      <c r="D3" s="23" t="s">
        <v>18150</v>
      </c>
      <c r="E3" s="23" t="s">
        <v>18144</v>
      </c>
      <c r="F3" s="23"/>
      <c r="G3" s="23"/>
      <c r="H3" s="23">
        <v>5488</v>
      </c>
      <c r="I3" s="238" t="s">
        <v>18145</v>
      </c>
      <c r="J3" s="238" t="s">
        <v>18151</v>
      </c>
      <c r="K3" s="23" t="s">
        <v>623</v>
      </c>
      <c r="L3" s="23" t="s">
        <v>18147</v>
      </c>
      <c r="M3" s="23" t="s">
        <v>18148</v>
      </c>
      <c r="N3" s="23" t="s">
        <v>4162</v>
      </c>
      <c r="O3" s="23" t="s">
        <v>18149</v>
      </c>
      <c r="P3" s="291">
        <v>120.38</v>
      </c>
      <c r="Q3" s="3">
        <v>41211</v>
      </c>
      <c r="R3" s="23"/>
      <c r="S3" s="23"/>
    </row>
    <row r="4" spans="1:19">
      <c r="A4" s="23" t="s">
        <v>18141</v>
      </c>
      <c r="B4" s="23" t="s">
        <v>18142</v>
      </c>
      <c r="C4" s="23">
        <v>7</v>
      </c>
      <c r="D4" s="23" t="s">
        <v>18152</v>
      </c>
      <c r="E4" s="23" t="s">
        <v>18144</v>
      </c>
      <c r="F4" s="23">
        <v>3417</v>
      </c>
      <c r="G4" s="23" t="s">
        <v>11557</v>
      </c>
      <c r="H4" s="23" t="s">
        <v>8549</v>
      </c>
      <c r="I4" s="238" t="s">
        <v>18145</v>
      </c>
      <c r="J4" s="238" t="s">
        <v>18153</v>
      </c>
      <c r="K4" s="23" t="s">
        <v>623</v>
      </c>
      <c r="L4" s="23" t="s">
        <v>18147</v>
      </c>
      <c r="M4" s="23" t="s">
        <v>18148</v>
      </c>
      <c r="N4" s="23" t="s">
        <v>4162</v>
      </c>
      <c r="O4" s="23" t="s">
        <v>18149</v>
      </c>
      <c r="P4" s="291">
        <v>120.38</v>
      </c>
      <c r="Q4" s="3">
        <v>41149</v>
      </c>
      <c r="R4" s="3">
        <v>41198</v>
      </c>
      <c r="S4" s="3">
        <v>41223</v>
      </c>
    </row>
    <row r="5" spans="1:19">
      <c r="A5" s="23" t="s">
        <v>18141</v>
      </c>
      <c r="B5" s="23" t="s">
        <v>18142</v>
      </c>
      <c r="C5" s="23">
        <v>7</v>
      </c>
      <c r="D5" s="23" t="s">
        <v>18154</v>
      </c>
      <c r="E5" s="23" t="s">
        <v>18155</v>
      </c>
      <c r="F5" s="23"/>
      <c r="G5" s="23" t="s">
        <v>16347</v>
      </c>
      <c r="H5" s="23">
        <v>6322</v>
      </c>
      <c r="I5" s="238" t="s">
        <v>18145</v>
      </c>
      <c r="J5" s="238" t="s">
        <v>18156</v>
      </c>
      <c r="K5" s="23" t="s">
        <v>623</v>
      </c>
      <c r="L5" s="23" t="s">
        <v>18147</v>
      </c>
      <c r="M5" s="23" t="s">
        <v>18148</v>
      </c>
      <c r="N5" s="23" t="s">
        <v>4162</v>
      </c>
      <c r="O5" s="23" t="s">
        <v>18149</v>
      </c>
      <c r="P5" s="291">
        <v>120.38</v>
      </c>
      <c r="Q5" s="3">
        <v>41311</v>
      </c>
      <c r="R5" s="23"/>
      <c r="S5" s="3">
        <v>41432</v>
      </c>
    </row>
    <row r="6" spans="1:19">
      <c r="A6" s="23" t="s">
        <v>18141</v>
      </c>
      <c r="B6" s="23" t="s">
        <v>18142</v>
      </c>
      <c r="C6" s="23">
        <v>7</v>
      </c>
      <c r="D6" s="23" t="s">
        <v>18157</v>
      </c>
      <c r="E6" s="23" t="s">
        <v>18155</v>
      </c>
      <c r="F6" s="23"/>
      <c r="G6" s="23"/>
      <c r="H6" s="23">
        <v>6328</v>
      </c>
      <c r="I6" s="238" t="s">
        <v>18145</v>
      </c>
      <c r="J6" s="238" t="s">
        <v>18151</v>
      </c>
      <c r="K6" s="23" t="s">
        <v>623</v>
      </c>
      <c r="L6" s="23" t="s">
        <v>18147</v>
      </c>
      <c r="M6" s="23" t="s">
        <v>18148</v>
      </c>
      <c r="N6" s="23" t="s">
        <v>4162</v>
      </c>
      <c r="O6" s="23" t="s">
        <v>18149</v>
      </c>
      <c r="P6" s="291">
        <v>120.38</v>
      </c>
      <c r="Q6" s="3">
        <v>41311</v>
      </c>
      <c r="R6" s="23"/>
      <c r="S6" s="23"/>
    </row>
    <row r="7" spans="1:19">
      <c r="A7" s="23" t="s">
        <v>18141</v>
      </c>
      <c r="B7" s="23" t="s">
        <v>18142</v>
      </c>
      <c r="C7" s="23">
        <v>7</v>
      </c>
      <c r="D7" s="23" t="s">
        <v>18158</v>
      </c>
      <c r="E7" s="23" t="s">
        <v>18155</v>
      </c>
      <c r="F7" s="23">
        <v>4520</v>
      </c>
      <c r="G7" s="23" t="s">
        <v>16349</v>
      </c>
      <c r="H7" s="23" t="s">
        <v>17790</v>
      </c>
      <c r="I7" s="238" t="s">
        <v>18145</v>
      </c>
      <c r="J7" s="238" t="s">
        <v>18153</v>
      </c>
      <c r="K7" s="23" t="s">
        <v>623</v>
      </c>
      <c r="L7" s="23" t="s">
        <v>18147</v>
      </c>
      <c r="M7" s="23" t="s">
        <v>18148</v>
      </c>
      <c r="N7" s="23" t="s">
        <v>4162</v>
      </c>
      <c r="O7" s="23" t="s">
        <v>18149</v>
      </c>
      <c r="P7" s="291">
        <v>120.38</v>
      </c>
      <c r="Q7" s="3">
        <v>41311</v>
      </c>
      <c r="R7" s="3">
        <v>41383</v>
      </c>
      <c r="S7" s="3">
        <v>41432</v>
      </c>
    </row>
    <row r="8" spans="1:19">
      <c r="A8" s="23" t="s">
        <v>18141</v>
      </c>
      <c r="B8" s="23" t="s">
        <v>18142</v>
      </c>
      <c r="C8" s="23">
        <v>7</v>
      </c>
      <c r="D8" s="23" t="s">
        <v>18159</v>
      </c>
      <c r="E8" s="23" t="s">
        <v>18155</v>
      </c>
      <c r="F8" s="23">
        <v>4528</v>
      </c>
      <c r="G8" s="23" t="s">
        <v>16343</v>
      </c>
      <c r="H8" s="23" t="s">
        <v>17785</v>
      </c>
      <c r="I8" s="238" t="s">
        <v>18145</v>
      </c>
      <c r="J8" s="238" t="s">
        <v>18153</v>
      </c>
      <c r="K8" s="23" t="s">
        <v>623</v>
      </c>
      <c r="L8" s="23" t="s">
        <v>18147</v>
      </c>
      <c r="M8" s="23" t="s">
        <v>18148</v>
      </c>
      <c r="N8" s="23" t="s">
        <v>4162</v>
      </c>
      <c r="O8" s="23" t="s">
        <v>18149</v>
      </c>
      <c r="P8" s="291">
        <v>120.38</v>
      </c>
      <c r="Q8" s="3">
        <v>41311</v>
      </c>
      <c r="R8" s="3">
        <v>41386</v>
      </c>
      <c r="S8" s="3">
        <v>41432</v>
      </c>
    </row>
    <row r="9" spans="1:19">
      <c r="A9" s="23" t="s">
        <v>18141</v>
      </c>
      <c r="B9" s="23" t="s">
        <v>18142</v>
      </c>
      <c r="C9" s="23">
        <v>7</v>
      </c>
      <c r="D9" s="23" t="s">
        <v>18160</v>
      </c>
      <c r="E9" s="23" t="s">
        <v>18155</v>
      </c>
      <c r="F9" s="23">
        <v>4529</v>
      </c>
      <c r="G9" s="23" t="s">
        <v>18161</v>
      </c>
      <c r="H9" s="23" t="s">
        <v>17788</v>
      </c>
      <c r="I9" s="238" t="s">
        <v>18145</v>
      </c>
      <c r="J9" s="238" t="s">
        <v>18153</v>
      </c>
      <c r="K9" s="23" t="s">
        <v>623</v>
      </c>
      <c r="L9" s="23" t="s">
        <v>18147</v>
      </c>
      <c r="M9" s="23" t="s">
        <v>18148</v>
      </c>
      <c r="N9" s="23" t="s">
        <v>4162</v>
      </c>
      <c r="O9" s="23" t="s">
        <v>18149</v>
      </c>
      <c r="P9" s="291">
        <v>120.38</v>
      </c>
      <c r="Q9" s="3">
        <v>41311</v>
      </c>
      <c r="R9" s="3">
        <v>41386</v>
      </c>
      <c r="S9" s="3">
        <v>41432</v>
      </c>
    </row>
    <row r="10" spans="1:19">
      <c r="A10" s="23" t="s">
        <v>18141</v>
      </c>
      <c r="B10" s="23" t="s">
        <v>18142</v>
      </c>
      <c r="C10" s="23">
        <v>7</v>
      </c>
      <c r="D10" s="23" t="s">
        <v>18162</v>
      </c>
      <c r="E10" s="23" t="s">
        <v>18163</v>
      </c>
      <c r="F10" s="23">
        <v>930</v>
      </c>
      <c r="G10" s="23" t="s">
        <v>9968</v>
      </c>
      <c r="H10" s="23" t="s">
        <v>1988</v>
      </c>
      <c r="I10" s="238" t="s">
        <v>18145</v>
      </c>
      <c r="J10" s="238" t="s">
        <v>18153</v>
      </c>
      <c r="K10" s="23" t="s">
        <v>623</v>
      </c>
      <c r="L10" s="23" t="s">
        <v>18147</v>
      </c>
      <c r="M10" s="23" t="s">
        <v>18148</v>
      </c>
      <c r="N10" s="23" t="s">
        <v>4162</v>
      </c>
      <c r="O10" s="23" t="s">
        <v>18149</v>
      </c>
      <c r="P10" s="291">
        <v>120.38</v>
      </c>
      <c r="Q10" s="3">
        <v>40968</v>
      </c>
      <c r="R10" s="3">
        <v>40987</v>
      </c>
      <c r="S10" s="3">
        <v>41037</v>
      </c>
    </row>
    <row r="11" spans="1:19">
      <c r="A11" s="23" t="s">
        <v>18141</v>
      </c>
      <c r="B11" s="23" t="s">
        <v>18142</v>
      </c>
      <c r="C11" s="23">
        <v>7</v>
      </c>
      <c r="D11" s="23" t="s">
        <v>18164</v>
      </c>
      <c r="E11" s="23" t="s">
        <v>18165</v>
      </c>
      <c r="F11" s="23"/>
      <c r="G11" s="23" t="s">
        <v>16354</v>
      </c>
      <c r="H11" s="23">
        <v>6150</v>
      </c>
      <c r="I11" s="238" t="s">
        <v>18145</v>
      </c>
      <c r="J11" s="238" t="s">
        <v>18146</v>
      </c>
      <c r="K11" s="23" t="s">
        <v>623</v>
      </c>
      <c r="L11" s="23" t="s">
        <v>18147</v>
      </c>
      <c r="M11" s="23" t="s">
        <v>18148</v>
      </c>
      <c r="N11" s="23" t="s">
        <v>4162</v>
      </c>
      <c r="O11" s="23" t="s">
        <v>18149</v>
      </c>
      <c r="P11" s="291">
        <v>120.38</v>
      </c>
      <c r="Q11" s="3">
        <v>41297</v>
      </c>
      <c r="R11" s="23"/>
      <c r="S11" s="3">
        <v>41432</v>
      </c>
    </row>
    <row r="12" spans="1:19">
      <c r="A12" s="23" t="s">
        <v>18141</v>
      </c>
      <c r="B12" s="23" t="s">
        <v>18142</v>
      </c>
      <c r="C12" s="23">
        <v>7</v>
      </c>
      <c r="D12" s="23" t="s">
        <v>18166</v>
      </c>
      <c r="E12" s="23" t="s">
        <v>18167</v>
      </c>
      <c r="F12" s="23">
        <v>3775</v>
      </c>
      <c r="G12" s="23" t="s">
        <v>11738</v>
      </c>
      <c r="H12" s="23" t="s">
        <v>12292</v>
      </c>
      <c r="I12" s="238" t="s">
        <v>18145</v>
      </c>
      <c r="J12" s="238" t="s">
        <v>18153</v>
      </c>
      <c r="K12" s="23" t="s">
        <v>623</v>
      </c>
      <c r="L12" s="23" t="s">
        <v>18147</v>
      </c>
      <c r="M12" s="23" t="s">
        <v>18148</v>
      </c>
      <c r="N12" s="23" t="s">
        <v>4162</v>
      </c>
      <c r="O12" s="23" t="s">
        <v>18149</v>
      </c>
      <c r="P12" s="291">
        <v>120.38</v>
      </c>
      <c r="Q12" s="3">
        <v>41151</v>
      </c>
      <c r="R12" s="3">
        <v>41250</v>
      </c>
      <c r="S12" s="3">
        <v>41230</v>
      </c>
    </row>
    <row r="13" spans="1:19">
      <c r="A13" s="23" t="s">
        <v>18141</v>
      </c>
      <c r="B13" s="23" t="s">
        <v>18142</v>
      </c>
      <c r="C13" s="23">
        <v>7</v>
      </c>
      <c r="D13" s="23" t="s">
        <v>18168</v>
      </c>
      <c r="E13" s="23" t="s">
        <v>18167</v>
      </c>
      <c r="F13" s="23">
        <v>4601</v>
      </c>
      <c r="G13" s="23" t="s">
        <v>13099</v>
      </c>
      <c r="H13" s="23" t="s">
        <v>18013</v>
      </c>
      <c r="I13" s="238" t="s">
        <v>18145</v>
      </c>
      <c r="J13" s="238" t="s">
        <v>18153</v>
      </c>
      <c r="K13" s="23" t="s">
        <v>623</v>
      </c>
      <c r="L13" s="23" t="s">
        <v>18147</v>
      </c>
      <c r="M13" s="23" t="s">
        <v>18148</v>
      </c>
      <c r="N13" s="23" t="s">
        <v>4162</v>
      </c>
      <c r="O13" s="23" t="s">
        <v>18149</v>
      </c>
      <c r="P13" s="291">
        <v>120.38</v>
      </c>
      <c r="Q13" s="3">
        <v>41197</v>
      </c>
      <c r="R13" s="3">
        <v>41396</v>
      </c>
      <c r="S13" s="3">
        <v>41314</v>
      </c>
    </row>
    <row r="14" spans="1:19">
      <c r="A14" s="23" t="s">
        <v>18141</v>
      </c>
      <c r="B14" s="23" t="s">
        <v>18142</v>
      </c>
      <c r="C14" s="23">
        <v>7</v>
      </c>
      <c r="D14" s="23" t="s">
        <v>18169</v>
      </c>
      <c r="E14" s="23" t="s">
        <v>18170</v>
      </c>
      <c r="F14" s="23">
        <v>886</v>
      </c>
      <c r="G14" s="23" t="s">
        <v>9878</v>
      </c>
      <c r="H14" s="23" t="s">
        <v>1994</v>
      </c>
      <c r="I14" s="238" t="s">
        <v>18145</v>
      </c>
      <c r="J14" s="238" t="s">
        <v>18153</v>
      </c>
      <c r="K14" s="23" t="s">
        <v>623</v>
      </c>
      <c r="L14" s="23" t="s">
        <v>18147</v>
      </c>
      <c r="M14" s="23" t="s">
        <v>18148</v>
      </c>
      <c r="N14" s="23" t="s">
        <v>4162</v>
      </c>
      <c r="O14" s="23" t="s">
        <v>18149</v>
      </c>
      <c r="P14" s="291">
        <v>120.38</v>
      </c>
      <c r="Q14" s="3">
        <v>40952</v>
      </c>
      <c r="R14" s="3">
        <v>40982</v>
      </c>
      <c r="S14" s="3">
        <v>41016</v>
      </c>
    </row>
    <row r="15" spans="1:19">
      <c r="A15" s="23" t="s">
        <v>18141</v>
      </c>
      <c r="B15" s="23" t="s">
        <v>18142</v>
      </c>
      <c r="C15" s="23">
        <v>7</v>
      </c>
      <c r="D15" s="23" t="s">
        <v>18171</v>
      </c>
      <c r="E15" s="23" t="s">
        <v>18172</v>
      </c>
      <c r="F15" s="23"/>
      <c r="G15" s="23"/>
      <c r="H15" s="23">
        <v>6776</v>
      </c>
      <c r="I15" s="238" t="s">
        <v>18145</v>
      </c>
      <c r="J15" s="238" t="s">
        <v>18151</v>
      </c>
      <c r="K15" s="23" t="s">
        <v>623</v>
      </c>
      <c r="L15" s="23" t="s">
        <v>18147</v>
      </c>
      <c r="M15" s="23" t="s">
        <v>18148</v>
      </c>
      <c r="N15" s="23" t="s">
        <v>4162</v>
      </c>
      <c r="O15" s="23" t="s">
        <v>18149</v>
      </c>
      <c r="P15" s="291">
        <v>120.38</v>
      </c>
      <c r="Q15" s="3">
        <v>41397</v>
      </c>
      <c r="R15" s="23"/>
      <c r="S15" s="23"/>
    </row>
    <row r="16" spans="1:19">
      <c r="A16" s="23" t="s">
        <v>18141</v>
      </c>
      <c r="B16" s="23" t="s">
        <v>18142</v>
      </c>
      <c r="C16" s="23">
        <v>7</v>
      </c>
      <c r="D16" s="23" t="s">
        <v>18173</v>
      </c>
      <c r="E16" s="23" t="s">
        <v>18172</v>
      </c>
      <c r="F16" s="23"/>
      <c r="G16" s="23"/>
      <c r="H16" s="23">
        <v>6777</v>
      </c>
      <c r="I16" s="238" t="s">
        <v>18145</v>
      </c>
      <c r="J16" s="238" t="s">
        <v>18151</v>
      </c>
      <c r="K16" s="23" t="s">
        <v>623</v>
      </c>
      <c r="L16" s="23" t="s">
        <v>18147</v>
      </c>
      <c r="M16" s="23" t="s">
        <v>18148</v>
      </c>
      <c r="N16" s="23" t="s">
        <v>4162</v>
      </c>
      <c r="O16" s="23" t="s">
        <v>18149</v>
      </c>
      <c r="P16" s="291">
        <v>120.38</v>
      </c>
      <c r="Q16" s="3">
        <v>41397</v>
      </c>
      <c r="R16" s="23"/>
      <c r="S16" s="23"/>
    </row>
    <row r="17" spans="1:19">
      <c r="A17" s="23" t="s">
        <v>18141</v>
      </c>
      <c r="B17" s="23" t="s">
        <v>18142</v>
      </c>
      <c r="C17" s="23">
        <v>7</v>
      </c>
      <c r="D17" s="23" t="s">
        <v>18174</v>
      </c>
      <c r="E17" s="23" t="s">
        <v>18172</v>
      </c>
      <c r="F17" s="23"/>
      <c r="G17" s="23"/>
      <c r="H17" s="23">
        <v>6778</v>
      </c>
      <c r="I17" s="238" t="s">
        <v>18145</v>
      </c>
      <c r="J17" s="238" t="s">
        <v>18151</v>
      </c>
      <c r="K17" s="23" t="s">
        <v>623</v>
      </c>
      <c r="L17" s="23" t="s">
        <v>18147</v>
      </c>
      <c r="M17" s="23" t="s">
        <v>18148</v>
      </c>
      <c r="N17" s="23" t="s">
        <v>4162</v>
      </c>
      <c r="O17" s="23" t="s">
        <v>18149</v>
      </c>
      <c r="P17" s="291">
        <v>120.38</v>
      </c>
      <c r="Q17" s="3">
        <v>41397</v>
      </c>
      <c r="R17" s="23"/>
      <c r="S17" s="23"/>
    </row>
    <row r="18" spans="1:19">
      <c r="A18" s="23" t="s">
        <v>18141</v>
      </c>
      <c r="B18" s="23" t="s">
        <v>18142</v>
      </c>
      <c r="C18" s="23">
        <v>7</v>
      </c>
      <c r="D18" s="23" t="s">
        <v>18175</v>
      </c>
      <c r="E18" s="23" t="s">
        <v>18172</v>
      </c>
      <c r="F18" s="23"/>
      <c r="G18" s="23"/>
      <c r="H18" s="23">
        <v>6779</v>
      </c>
      <c r="I18" s="238" t="s">
        <v>18145</v>
      </c>
      <c r="J18" s="238" t="s">
        <v>18151</v>
      </c>
      <c r="K18" s="23" t="s">
        <v>623</v>
      </c>
      <c r="L18" s="23" t="s">
        <v>18147</v>
      </c>
      <c r="M18" s="23" t="s">
        <v>18148</v>
      </c>
      <c r="N18" s="23" t="s">
        <v>4162</v>
      </c>
      <c r="O18" s="23" t="s">
        <v>18149</v>
      </c>
      <c r="P18" s="291">
        <v>120.38</v>
      </c>
      <c r="Q18" s="3">
        <v>41397</v>
      </c>
      <c r="R18" s="23"/>
      <c r="S18" s="23"/>
    </row>
    <row r="19" spans="1:19">
      <c r="A19" s="23" t="s">
        <v>18141</v>
      </c>
      <c r="B19" s="23" t="s">
        <v>18142</v>
      </c>
      <c r="C19" s="23">
        <v>7</v>
      </c>
      <c r="D19" s="23" t="s">
        <v>18176</v>
      </c>
      <c r="E19" s="23" t="s">
        <v>18172</v>
      </c>
      <c r="F19" s="23"/>
      <c r="G19" s="23"/>
      <c r="H19" s="23">
        <v>6780</v>
      </c>
      <c r="I19" s="238" t="s">
        <v>18145</v>
      </c>
      <c r="J19" s="238" t="s">
        <v>18151</v>
      </c>
      <c r="K19" s="23" t="s">
        <v>623</v>
      </c>
      <c r="L19" s="23" t="s">
        <v>18147</v>
      </c>
      <c r="M19" s="23" t="s">
        <v>18148</v>
      </c>
      <c r="N19" s="23" t="s">
        <v>4162</v>
      </c>
      <c r="O19" s="23" t="s">
        <v>18149</v>
      </c>
      <c r="P19" s="291">
        <v>120.38</v>
      </c>
      <c r="Q19" s="3">
        <v>41397</v>
      </c>
      <c r="R19" s="23"/>
      <c r="S19" s="23"/>
    </row>
    <row r="20" spans="1:19">
      <c r="A20" s="23" t="s">
        <v>18141</v>
      </c>
      <c r="B20" s="23" t="s">
        <v>18142</v>
      </c>
      <c r="C20" s="23">
        <v>7</v>
      </c>
      <c r="D20" s="23" t="s">
        <v>18177</v>
      </c>
      <c r="E20" s="23" t="s">
        <v>18172</v>
      </c>
      <c r="F20" s="23"/>
      <c r="G20" s="23"/>
      <c r="H20" s="23">
        <v>6781</v>
      </c>
      <c r="I20" s="238" t="s">
        <v>18145</v>
      </c>
      <c r="J20" s="238" t="s">
        <v>18151</v>
      </c>
      <c r="K20" s="23" t="s">
        <v>623</v>
      </c>
      <c r="L20" s="23" t="s">
        <v>18147</v>
      </c>
      <c r="M20" s="23" t="s">
        <v>18148</v>
      </c>
      <c r="N20" s="23" t="s">
        <v>4162</v>
      </c>
      <c r="O20" s="23" t="s">
        <v>18149</v>
      </c>
      <c r="P20" s="291">
        <v>120.38</v>
      </c>
      <c r="Q20" s="3">
        <v>41397</v>
      </c>
      <c r="R20" s="23"/>
      <c r="S20" s="23"/>
    </row>
    <row r="21" spans="1:19">
      <c r="A21" s="23" t="s">
        <v>18141</v>
      </c>
      <c r="B21" s="23" t="s">
        <v>18142</v>
      </c>
      <c r="C21" s="23">
        <v>7</v>
      </c>
      <c r="D21" s="23" t="s">
        <v>18178</v>
      </c>
      <c r="E21" s="23" t="s">
        <v>18172</v>
      </c>
      <c r="F21" s="23">
        <v>934</v>
      </c>
      <c r="G21" s="23" t="s">
        <v>9989</v>
      </c>
      <c r="H21" s="23" t="s">
        <v>2407</v>
      </c>
      <c r="I21" s="238" t="s">
        <v>18145</v>
      </c>
      <c r="J21" s="238" t="s">
        <v>18153</v>
      </c>
      <c r="K21" s="23" t="s">
        <v>623</v>
      </c>
      <c r="L21" s="23" t="s">
        <v>18147</v>
      </c>
      <c r="M21" s="23" t="s">
        <v>18148</v>
      </c>
      <c r="N21" s="23" t="s">
        <v>4162</v>
      </c>
      <c r="O21" s="23" t="s">
        <v>18149</v>
      </c>
      <c r="P21" s="291">
        <v>120.38</v>
      </c>
      <c r="Q21" s="3">
        <v>40977</v>
      </c>
      <c r="R21" s="3">
        <v>41016</v>
      </c>
      <c r="S21" s="3">
        <v>41049</v>
      </c>
    </row>
    <row r="22" spans="1:19">
      <c r="A22" s="23" t="s">
        <v>18141</v>
      </c>
      <c r="B22" s="23" t="s">
        <v>18142</v>
      </c>
      <c r="C22" s="23">
        <v>7</v>
      </c>
      <c r="D22" s="23" t="s">
        <v>18179</v>
      </c>
      <c r="E22" s="23" t="s">
        <v>18180</v>
      </c>
      <c r="F22" s="23">
        <v>4395</v>
      </c>
      <c r="G22" s="23" t="s">
        <v>11676</v>
      </c>
      <c r="H22" s="23" t="s">
        <v>15988</v>
      </c>
      <c r="I22" s="238" t="s">
        <v>18145</v>
      </c>
      <c r="J22" s="238" t="s">
        <v>18153</v>
      </c>
      <c r="K22" s="23" t="s">
        <v>623</v>
      </c>
      <c r="L22" s="23" t="s">
        <v>18147</v>
      </c>
      <c r="M22" s="23" t="s">
        <v>18148</v>
      </c>
      <c r="N22" s="23" t="s">
        <v>4162</v>
      </c>
      <c r="O22" s="23" t="s">
        <v>18149</v>
      </c>
      <c r="P22" s="291">
        <v>120.38</v>
      </c>
      <c r="Q22" s="3">
        <v>41151</v>
      </c>
      <c r="R22" s="3">
        <v>41360</v>
      </c>
      <c r="S22" s="3">
        <v>41230</v>
      </c>
    </row>
    <row r="23" spans="1:19">
      <c r="A23" s="23" t="s">
        <v>18141</v>
      </c>
      <c r="B23" s="23" t="s">
        <v>18142</v>
      </c>
      <c r="C23" s="23">
        <v>7</v>
      </c>
      <c r="D23" s="23" t="s">
        <v>18181</v>
      </c>
      <c r="E23" s="23" t="s">
        <v>18182</v>
      </c>
      <c r="F23" s="23"/>
      <c r="G23" s="23"/>
      <c r="H23" s="23">
        <v>5854</v>
      </c>
      <c r="I23" s="238" t="s">
        <v>18145</v>
      </c>
      <c r="J23" s="238" t="s">
        <v>18151</v>
      </c>
      <c r="K23" s="23" t="s">
        <v>623</v>
      </c>
      <c r="L23" s="23" t="s">
        <v>18147</v>
      </c>
      <c r="M23" s="23" t="s">
        <v>18148</v>
      </c>
      <c r="N23" s="23" t="s">
        <v>4162</v>
      </c>
      <c r="O23" s="23" t="s">
        <v>18149</v>
      </c>
      <c r="P23" s="291">
        <v>120.38</v>
      </c>
      <c r="Q23" s="3">
        <v>41271</v>
      </c>
      <c r="R23" s="23"/>
      <c r="S23" s="23"/>
    </row>
    <row r="24" spans="1:19">
      <c r="A24" s="23" t="s">
        <v>18141</v>
      </c>
      <c r="B24" s="23" t="s">
        <v>18142</v>
      </c>
      <c r="C24" s="23">
        <v>7</v>
      </c>
      <c r="D24" s="23" t="s">
        <v>18183</v>
      </c>
      <c r="E24" s="23" t="s">
        <v>18182</v>
      </c>
      <c r="F24" s="23"/>
      <c r="G24" s="23"/>
      <c r="H24" s="23">
        <v>5855</v>
      </c>
      <c r="I24" s="238" t="s">
        <v>18145</v>
      </c>
      <c r="J24" s="238" t="s">
        <v>18151</v>
      </c>
      <c r="K24" s="23" t="s">
        <v>623</v>
      </c>
      <c r="L24" s="23" t="s">
        <v>18147</v>
      </c>
      <c r="M24" s="23" t="s">
        <v>18148</v>
      </c>
      <c r="N24" s="23" t="s">
        <v>4162</v>
      </c>
      <c r="O24" s="23" t="s">
        <v>18149</v>
      </c>
      <c r="P24" s="291">
        <v>120.38</v>
      </c>
      <c r="Q24" s="3">
        <v>41271</v>
      </c>
      <c r="R24" s="23"/>
      <c r="S24" s="23"/>
    </row>
    <row r="25" spans="1:19">
      <c r="A25" s="23" t="s">
        <v>18141</v>
      </c>
      <c r="B25" s="23" t="s">
        <v>18142</v>
      </c>
      <c r="C25" s="23">
        <v>7</v>
      </c>
      <c r="D25" s="23" t="s">
        <v>18184</v>
      </c>
      <c r="E25" s="23" t="s">
        <v>18182</v>
      </c>
      <c r="F25" s="23">
        <v>935</v>
      </c>
      <c r="G25" s="23" t="s">
        <v>9988</v>
      </c>
      <c r="H25" s="23" t="s">
        <v>2191</v>
      </c>
      <c r="I25" s="238" t="s">
        <v>18145</v>
      </c>
      <c r="J25" s="238" t="s">
        <v>18153</v>
      </c>
      <c r="K25" s="23" t="s">
        <v>623</v>
      </c>
      <c r="L25" s="23" t="s">
        <v>18147</v>
      </c>
      <c r="M25" s="23" t="s">
        <v>18148</v>
      </c>
      <c r="N25" s="23" t="s">
        <v>4162</v>
      </c>
      <c r="O25" s="23" t="s">
        <v>18149</v>
      </c>
      <c r="P25" s="291">
        <v>120.38</v>
      </c>
      <c r="Q25" s="3">
        <v>40977</v>
      </c>
      <c r="R25" s="3">
        <v>40998</v>
      </c>
      <c r="S25" s="3">
        <v>41049</v>
      </c>
    </row>
    <row r="26" spans="1:19">
      <c r="A26" s="23" t="s">
        <v>18141</v>
      </c>
      <c r="B26" s="23" t="s">
        <v>18142</v>
      </c>
      <c r="C26" s="23">
        <v>7</v>
      </c>
      <c r="D26" s="23" t="s">
        <v>18185</v>
      </c>
      <c r="E26" s="23" t="s">
        <v>18186</v>
      </c>
      <c r="F26" s="23">
        <v>3711</v>
      </c>
      <c r="G26" s="23" t="s">
        <v>11680</v>
      </c>
      <c r="H26" s="23" t="s">
        <v>11677</v>
      </c>
      <c r="I26" s="238" t="s">
        <v>18145</v>
      </c>
      <c r="J26" s="238" t="s">
        <v>18153</v>
      </c>
      <c r="K26" s="23" t="s">
        <v>623</v>
      </c>
      <c r="L26" s="23" t="s">
        <v>18147</v>
      </c>
      <c r="M26" s="23" t="s">
        <v>18148</v>
      </c>
      <c r="N26" s="23" t="s">
        <v>4162</v>
      </c>
      <c r="O26" s="23" t="s">
        <v>18149</v>
      </c>
      <c r="P26" s="291">
        <v>120.38</v>
      </c>
      <c r="Q26" s="3">
        <v>41151</v>
      </c>
      <c r="R26" s="3">
        <v>41243</v>
      </c>
      <c r="S26" s="3">
        <v>41230</v>
      </c>
    </row>
    <row r="27" spans="1:19">
      <c r="A27" s="23" t="s">
        <v>18141</v>
      </c>
      <c r="B27" s="23" t="s">
        <v>18142</v>
      </c>
      <c r="C27" s="23">
        <v>7</v>
      </c>
      <c r="D27" s="23" t="s">
        <v>18187</v>
      </c>
      <c r="E27" s="23" t="s">
        <v>18188</v>
      </c>
      <c r="F27" s="23"/>
      <c r="G27" s="23"/>
      <c r="H27" s="23">
        <v>6783</v>
      </c>
      <c r="I27" s="238" t="s">
        <v>18145</v>
      </c>
      <c r="J27" s="238" t="s">
        <v>18151</v>
      </c>
      <c r="K27" s="23" t="s">
        <v>623</v>
      </c>
      <c r="L27" s="23" t="s">
        <v>18147</v>
      </c>
      <c r="M27" s="23" t="s">
        <v>18148</v>
      </c>
      <c r="N27" s="23" t="s">
        <v>4162</v>
      </c>
      <c r="O27" s="23" t="s">
        <v>18149</v>
      </c>
      <c r="P27" s="291">
        <v>120.38</v>
      </c>
      <c r="Q27" s="3">
        <v>41397</v>
      </c>
      <c r="R27" s="23"/>
      <c r="S27" s="23"/>
    </row>
    <row r="28" spans="1:19">
      <c r="A28" s="23" t="s">
        <v>18141</v>
      </c>
      <c r="B28" s="23" t="s">
        <v>18142</v>
      </c>
      <c r="C28" s="23">
        <v>7</v>
      </c>
      <c r="D28" s="23" t="s">
        <v>18189</v>
      </c>
      <c r="E28" s="23" t="s">
        <v>18188</v>
      </c>
      <c r="F28" s="23">
        <v>3555</v>
      </c>
      <c r="G28" s="23" t="s">
        <v>11682</v>
      </c>
      <c r="H28" s="23" t="s">
        <v>9133</v>
      </c>
      <c r="I28" s="238" t="s">
        <v>18145</v>
      </c>
      <c r="J28" s="238" t="s">
        <v>18153</v>
      </c>
      <c r="K28" s="23" t="s">
        <v>623</v>
      </c>
      <c r="L28" s="23" t="s">
        <v>18147</v>
      </c>
      <c r="M28" s="23" t="s">
        <v>18148</v>
      </c>
      <c r="N28" s="23" t="s">
        <v>4162</v>
      </c>
      <c r="O28" s="23" t="s">
        <v>18149</v>
      </c>
      <c r="P28" s="291">
        <v>120.38</v>
      </c>
      <c r="Q28" s="3">
        <v>41151</v>
      </c>
      <c r="R28" s="3">
        <v>41220</v>
      </c>
      <c r="S28" s="3">
        <v>41230</v>
      </c>
    </row>
    <row r="29" spans="1:19">
      <c r="A29" s="23" t="s">
        <v>18141</v>
      </c>
      <c r="B29" s="23" t="s">
        <v>18142</v>
      </c>
      <c r="C29" s="23">
        <v>7</v>
      </c>
      <c r="D29" s="23" t="s">
        <v>18190</v>
      </c>
      <c r="E29" s="23" t="s">
        <v>18191</v>
      </c>
      <c r="F29" s="23"/>
      <c r="G29" s="23" t="s">
        <v>17298</v>
      </c>
      <c r="H29" s="23">
        <v>5387</v>
      </c>
      <c r="I29" s="238" t="s">
        <v>18145</v>
      </c>
      <c r="J29" s="238" t="s">
        <v>18192</v>
      </c>
      <c r="K29" s="23" t="s">
        <v>623</v>
      </c>
      <c r="L29" s="23" t="s">
        <v>18147</v>
      </c>
      <c r="M29" s="23" t="s">
        <v>18148</v>
      </c>
      <c r="N29" s="23" t="s">
        <v>4162</v>
      </c>
      <c r="O29" s="23" t="s">
        <v>18149</v>
      </c>
      <c r="P29" s="291">
        <v>120.38</v>
      </c>
      <c r="Q29" s="3">
        <v>41201</v>
      </c>
      <c r="R29" s="23"/>
      <c r="S29" s="3">
        <v>41440</v>
      </c>
    </row>
    <row r="30" spans="1:19">
      <c r="A30" s="23" t="s">
        <v>18141</v>
      </c>
      <c r="B30" s="23" t="s">
        <v>18142</v>
      </c>
      <c r="C30" s="23">
        <v>7</v>
      </c>
      <c r="D30" s="23" t="s">
        <v>18193</v>
      </c>
      <c r="E30" s="23" t="s">
        <v>18191</v>
      </c>
      <c r="F30" s="23"/>
      <c r="G30" s="23" t="s">
        <v>18194</v>
      </c>
      <c r="H30" s="23">
        <v>5388</v>
      </c>
      <c r="I30" s="238" t="s">
        <v>18145</v>
      </c>
      <c r="J30" s="238" t="s">
        <v>18192</v>
      </c>
      <c r="K30" s="23" t="s">
        <v>623</v>
      </c>
      <c r="L30" s="23" t="s">
        <v>18147</v>
      </c>
      <c r="M30" s="23" t="s">
        <v>18148</v>
      </c>
      <c r="N30" s="23" t="s">
        <v>4162</v>
      </c>
      <c r="O30" s="23" t="s">
        <v>18149</v>
      </c>
      <c r="P30" s="291">
        <v>120.38</v>
      </c>
      <c r="Q30" s="3">
        <v>41201</v>
      </c>
      <c r="R30" s="23"/>
      <c r="S30" s="3">
        <v>41440</v>
      </c>
    </row>
    <row r="31" spans="1:19">
      <c r="A31" s="23" t="s">
        <v>18141</v>
      </c>
      <c r="B31" s="23" t="s">
        <v>18142</v>
      </c>
      <c r="C31" s="23">
        <v>7</v>
      </c>
      <c r="D31" s="23" t="s">
        <v>18195</v>
      </c>
      <c r="E31" s="23" t="s">
        <v>18191</v>
      </c>
      <c r="F31" s="23"/>
      <c r="G31" s="23" t="s">
        <v>17308</v>
      </c>
      <c r="H31" s="23">
        <v>5389</v>
      </c>
      <c r="I31" s="238" t="s">
        <v>18145</v>
      </c>
      <c r="J31" s="238" t="s">
        <v>18156</v>
      </c>
      <c r="K31" s="23" t="s">
        <v>623</v>
      </c>
      <c r="L31" s="23" t="s">
        <v>18147</v>
      </c>
      <c r="M31" s="23" t="s">
        <v>18148</v>
      </c>
      <c r="N31" s="23" t="s">
        <v>4162</v>
      </c>
      <c r="O31" s="23" t="s">
        <v>18149</v>
      </c>
      <c r="P31" s="291">
        <v>120.38</v>
      </c>
      <c r="Q31" s="3">
        <v>41201</v>
      </c>
      <c r="R31" s="23"/>
      <c r="S31" s="3">
        <v>41440</v>
      </c>
    </row>
    <row r="32" spans="1:19">
      <c r="A32" s="23" t="s">
        <v>18141</v>
      </c>
      <c r="B32" s="23" t="s">
        <v>18142</v>
      </c>
      <c r="C32" s="23">
        <v>7</v>
      </c>
      <c r="D32" s="23" t="s">
        <v>18196</v>
      </c>
      <c r="E32" s="23" t="s">
        <v>18191</v>
      </c>
      <c r="F32" s="23"/>
      <c r="G32" s="23" t="s">
        <v>18197</v>
      </c>
      <c r="H32" s="23">
        <v>5390</v>
      </c>
      <c r="I32" s="238" t="s">
        <v>18145</v>
      </c>
      <c r="J32" s="238" t="s">
        <v>18192</v>
      </c>
      <c r="K32" s="23" t="s">
        <v>623</v>
      </c>
      <c r="L32" s="23" t="s">
        <v>18147</v>
      </c>
      <c r="M32" s="23" t="s">
        <v>18148</v>
      </c>
      <c r="N32" s="23" t="s">
        <v>4162</v>
      </c>
      <c r="O32" s="23" t="s">
        <v>18149</v>
      </c>
      <c r="P32" s="291">
        <v>120.38</v>
      </c>
      <c r="Q32" s="3">
        <v>41201</v>
      </c>
      <c r="R32" s="23"/>
      <c r="S32" s="3">
        <v>41440</v>
      </c>
    </row>
    <row r="33" spans="1:19">
      <c r="A33" s="23" t="s">
        <v>18141</v>
      </c>
      <c r="B33" s="23" t="s">
        <v>18142</v>
      </c>
      <c r="C33" s="23">
        <v>7</v>
      </c>
      <c r="D33" s="23" t="s">
        <v>18198</v>
      </c>
      <c r="E33" s="23" t="s">
        <v>18191</v>
      </c>
      <c r="F33" s="23"/>
      <c r="G33" s="23" t="s">
        <v>18199</v>
      </c>
      <c r="H33" s="23">
        <v>5391</v>
      </c>
      <c r="I33" s="238" t="s">
        <v>18145</v>
      </c>
      <c r="J33" s="238" t="s">
        <v>18192</v>
      </c>
      <c r="K33" s="23" t="s">
        <v>623</v>
      </c>
      <c r="L33" s="23" t="s">
        <v>18147</v>
      </c>
      <c r="M33" s="23" t="s">
        <v>18148</v>
      </c>
      <c r="N33" s="23" t="s">
        <v>4162</v>
      </c>
      <c r="O33" s="23" t="s">
        <v>18149</v>
      </c>
      <c r="P33" s="291">
        <v>120.38</v>
      </c>
      <c r="Q33" s="3">
        <v>41201</v>
      </c>
      <c r="R33" s="23"/>
      <c r="S33" s="3">
        <v>41440</v>
      </c>
    </row>
    <row r="34" spans="1:19">
      <c r="A34" s="23" t="s">
        <v>18141</v>
      </c>
      <c r="B34" s="23" t="s">
        <v>18142</v>
      </c>
      <c r="C34" s="23">
        <v>7</v>
      </c>
      <c r="D34" s="23" t="s">
        <v>18200</v>
      </c>
      <c r="E34" s="23" t="s">
        <v>18191</v>
      </c>
      <c r="F34" s="23"/>
      <c r="G34" s="23" t="s">
        <v>17318</v>
      </c>
      <c r="H34" s="23">
        <v>5392</v>
      </c>
      <c r="I34" s="238" t="s">
        <v>18145</v>
      </c>
      <c r="J34" s="238" t="s">
        <v>18192</v>
      </c>
      <c r="K34" s="23" t="s">
        <v>623</v>
      </c>
      <c r="L34" s="23" t="s">
        <v>18147</v>
      </c>
      <c r="M34" s="23" t="s">
        <v>18148</v>
      </c>
      <c r="N34" s="23" t="s">
        <v>4162</v>
      </c>
      <c r="O34" s="23" t="s">
        <v>18149</v>
      </c>
      <c r="P34" s="291">
        <v>120.38</v>
      </c>
      <c r="Q34" s="3">
        <v>41201</v>
      </c>
      <c r="R34" s="23"/>
      <c r="S34" s="3">
        <v>41440</v>
      </c>
    </row>
    <row r="35" spans="1:19">
      <c r="A35" s="23" t="s">
        <v>18141</v>
      </c>
      <c r="B35" s="23" t="s">
        <v>18142</v>
      </c>
      <c r="C35" s="23">
        <v>7</v>
      </c>
      <c r="D35" s="23" t="s">
        <v>18201</v>
      </c>
      <c r="E35" s="23" t="s">
        <v>18191</v>
      </c>
      <c r="F35" s="23"/>
      <c r="G35" s="23" t="s">
        <v>17321</v>
      </c>
      <c r="H35" s="23">
        <v>5393</v>
      </c>
      <c r="I35" s="238" t="s">
        <v>18145</v>
      </c>
      <c r="J35" s="238" t="s">
        <v>18192</v>
      </c>
      <c r="K35" s="23" t="s">
        <v>623</v>
      </c>
      <c r="L35" s="23" t="s">
        <v>18147</v>
      </c>
      <c r="M35" s="23" t="s">
        <v>18148</v>
      </c>
      <c r="N35" s="23" t="s">
        <v>4162</v>
      </c>
      <c r="O35" s="23" t="s">
        <v>18149</v>
      </c>
      <c r="P35" s="291">
        <v>120.38</v>
      </c>
      <c r="Q35" s="3">
        <v>41201</v>
      </c>
      <c r="R35" s="23"/>
      <c r="S35" s="3">
        <v>41440</v>
      </c>
    </row>
    <row r="36" spans="1:19">
      <c r="A36" s="23" t="s">
        <v>18141</v>
      </c>
      <c r="B36" s="23" t="s">
        <v>18142</v>
      </c>
      <c r="C36" s="23">
        <v>7</v>
      </c>
      <c r="D36" s="23" t="s">
        <v>18202</v>
      </c>
      <c r="E36" s="23" t="s">
        <v>18191</v>
      </c>
      <c r="F36" s="23">
        <v>939</v>
      </c>
      <c r="G36" s="23" t="s">
        <v>9973</v>
      </c>
      <c r="H36" s="23" t="s">
        <v>5233</v>
      </c>
      <c r="I36" s="238" t="s">
        <v>18145</v>
      </c>
      <c r="J36" s="238" t="s">
        <v>18153</v>
      </c>
      <c r="K36" s="23" t="s">
        <v>623</v>
      </c>
      <c r="L36" s="23" t="s">
        <v>18147</v>
      </c>
      <c r="M36" s="23" t="s">
        <v>18148</v>
      </c>
      <c r="N36" s="23" t="s">
        <v>4162</v>
      </c>
      <c r="O36" s="23" t="s">
        <v>18149</v>
      </c>
      <c r="P36" s="291">
        <v>120.38</v>
      </c>
      <c r="Q36" s="3">
        <v>40980</v>
      </c>
      <c r="R36" s="3">
        <v>41262</v>
      </c>
      <c r="S36" s="3">
        <v>41099</v>
      </c>
    </row>
    <row r="37" spans="1:19">
      <c r="A37" s="23" t="s">
        <v>18141</v>
      </c>
      <c r="B37" s="23" t="s">
        <v>18142</v>
      </c>
      <c r="C37" s="23">
        <v>7</v>
      </c>
      <c r="D37" s="23" t="s">
        <v>18203</v>
      </c>
      <c r="E37" s="23" t="s">
        <v>18204</v>
      </c>
      <c r="F37" s="23"/>
      <c r="G37" s="23"/>
      <c r="H37" s="23">
        <v>5983</v>
      </c>
      <c r="I37" s="238" t="s">
        <v>18145</v>
      </c>
      <c r="J37" s="238" t="s">
        <v>18151</v>
      </c>
      <c r="K37" s="23" t="s">
        <v>623</v>
      </c>
      <c r="L37" s="23" t="s">
        <v>18147</v>
      </c>
      <c r="M37" s="23" t="s">
        <v>18148</v>
      </c>
      <c r="N37" s="23" t="s">
        <v>4162</v>
      </c>
      <c r="O37" s="23" t="s">
        <v>18149</v>
      </c>
      <c r="P37" s="291">
        <v>120.38</v>
      </c>
      <c r="Q37" s="3">
        <v>41285</v>
      </c>
      <c r="R37" s="23"/>
      <c r="S37" s="23"/>
    </row>
    <row r="38" spans="1:19">
      <c r="A38" s="23" t="s">
        <v>18141</v>
      </c>
      <c r="B38" s="23" t="s">
        <v>18142</v>
      </c>
      <c r="C38" s="23">
        <v>7</v>
      </c>
      <c r="D38" s="23" t="s">
        <v>18205</v>
      </c>
      <c r="E38" s="23" t="s">
        <v>18204</v>
      </c>
      <c r="F38" s="23">
        <v>3008</v>
      </c>
      <c r="G38" s="23" t="s">
        <v>18206</v>
      </c>
      <c r="H38" s="23" t="s">
        <v>5911</v>
      </c>
      <c r="I38" s="238" t="s">
        <v>18145</v>
      </c>
      <c r="J38" s="238" t="s">
        <v>18153</v>
      </c>
      <c r="K38" s="23" t="s">
        <v>623</v>
      </c>
      <c r="L38" s="23" t="s">
        <v>18147</v>
      </c>
      <c r="M38" s="23" t="s">
        <v>18148</v>
      </c>
      <c r="N38" s="23" t="s">
        <v>4162</v>
      </c>
      <c r="O38" s="23" t="s">
        <v>18149</v>
      </c>
      <c r="P38" s="291">
        <v>120.38</v>
      </c>
      <c r="Q38" s="3">
        <v>41093</v>
      </c>
      <c r="R38" s="3">
        <v>41128</v>
      </c>
      <c r="S38" s="3">
        <v>41155</v>
      </c>
    </row>
    <row r="39" spans="1:19">
      <c r="A39" s="23" t="s">
        <v>18141</v>
      </c>
      <c r="B39" s="23" t="s">
        <v>18142</v>
      </c>
      <c r="C39" s="23">
        <v>7</v>
      </c>
      <c r="D39" s="23" t="s">
        <v>18207</v>
      </c>
      <c r="E39" s="23" t="s">
        <v>18204</v>
      </c>
      <c r="F39" s="23">
        <v>3010</v>
      </c>
      <c r="G39" s="23" t="s">
        <v>10722</v>
      </c>
      <c r="H39" s="23" t="s">
        <v>5909</v>
      </c>
      <c r="I39" s="238" t="s">
        <v>18145</v>
      </c>
      <c r="J39" s="238" t="s">
        <v>18153</v>
      </c>
      <c r="K39" s="23" t="s">
        <v>623</v>
      </c>
      <c r="L39" s="23" t="s">
        <v>18147</v>
      </c>
      <c r="M39" s="23" t="s">
        <v>18148</v>
      </c>
      <c r="N39" s="23" t="s">
        <v>4162</v>
      </c>
      <c r="O39" s="23" t="s">
        <v>18149</v>
      </c>
      <c r="P39" s="291">
        <v>120.38</v>
      </c>
      <c r="Q39" s="3">
        <v>41093</v>
      </c>
      <c r="R39" s="3">
        <v>41128</v>
      </c>
      <c r="S39" s="3">
        <v>41155</v>
      </c>
    </row>
    <row r="40" spans="1:19">
      <c r="A40" s="23" t="s">
        <v>18141</v>
      </c>
      <c r="B40" s="23" t="s">
        <v>18142</v>
      </c>
      <c r="C40" s="23">
        <v>7</v>
      </c>
      <c r="D40" s="23" t="s">
        <v>18208</v>
      </c>
      <c r="E40" s="23" t="s">
        <v>18204</v>
      </c>
      <c r="F40" s="23">
        <v>3023</v>
      </c>
      <c r="G40" s="23" t="s">
        <v>10724</v>
      </c>
      <c r="H40" s="23" t="s">
        <v>6084</v>
      </c>
      <c r="I40" s="238" t="s">
        <v>18145</v>
      </c>
      <c r="J40" s="238" t="s">
        <v>18153</v>
      </c>
      <c r="K40" s="23" t="s">
        <v>623</v>
      </c>
      <c r="L40" s="23" t="s">
        <v>18147</v>
      </c>
      <c r="M40" s="23" t="s">
        <v>18148</v>
      </c>
      <c r="N40" s="23" t="s">
        <v>4162</v>
      </c>
      <c r="O40" s="23" t="s">
        <v>18149</v>
      </c>
      <c r="P40" s="291">
        <v>120.38</v>
      </c>
      <c r="Q40" s="3">
        <v>41093</v>
      </c>
      <c r="R40" s="3">
        <v>41130</v>
      </c>
      <c r="S40" s="3">
        <v>41155</v>
      </c>
    </row>
    <row r="41" spans="1:19">
      <c r="A41" s="23" t="s">
        <v>18141</v>
      </c>
      <c r="B41" s="23" t="s">
        <v>18142</v>
      </c>
      <c r="C41" s="23">
        <v>7</v>
      </c>
      <c r="D41" s="23" t="s">
        <v>18209</v>
      </c>
      <c r="E41" s="23" t="s">
        <v>18210</v>
      </c>
      <c r="F41" s="23"/>
      <c r="G41" s="23"/>
      <c r="H41" s="23">
        <v>6329</v>
      </c>
      <c r="I41" s="238" t="s">
        <v>18145</v>
      </c>
      <c r="J41" s="238" t="s">
        <v>18151</v>
      </c>
      <c r="K41" s="23" t="s">
        <v>623</v>
      </c>
      <c r="L41" s="23" t="s">
        <v>18147</v>
      </c>
      <c r="M41" s="23" t="s">
        <v>18148</v>
      </c>
      <c r="N41" s="23" t="s">
        <v>4162</v>
      </c>
      <c r="O41" s="23" t="s">
        <v>18149</v>
      </c>
      <c r="P41" s="291">
        <v>120.38</v>
      </c>
      <c r="Q41" s="3">
        <v>41312</v>
      </c>
      <c r="R41" s="23"/>
      <c r="S41" s="23"/>
    </row>
    <row r="42" spans="1:19">
      <c r="A42" s="23" t="s">
        <v>18141</v>
      </c>
      <c r="B42" s="23" t="s">
        <v>18142</v>
      </c>
      <c r="C42" s="23">
        <v>7</v>
      </c>
      <c r="D42" s="23" t="s">
        <v>18211</v>
      </c>
      <c r="E42" s="23" t="s">
        <v>18210</v>
      </c>
      <c r="F42" s="23">
        <v>887</v>
      </c>
      <c r="G42" s="23" t="s">
        <v>9901</v>
      </c>
      <c r="H42" s="23" t="s">
        <v>7937</v>
      </c>
      <c r="I42" s="238" t="s">
        <v>18145</v>
      </c>
      <c r="J42" s="238" t="s">
        <v>18153</v>
      </c>
      <c r="K42" s="23" t="s">
        <v>623</v>
      </c>
      <c r="L42" s="23" t="s">
        <v>18147</v>
      </c>
      <c r="M42" s="23" t="s">
        <v>18148</v>
      </c>
      <c r="N42" s="23" t="s">
        <v>4162</v>
      </c>
      <c r="O42" s="23" t="s">
        <v>18149</v>
      </c>
      <c r="P42" s="291">
        <v>120.38</v>
      </c>
      <c r="Q42" s="3">
        <v>40952</v>
      </c>
      <c r="R42" s="3">
        <v>41185</v>
      </c>
      <c r="S42" s="3">
        <v>41128</v>
      </c>
    </row>
    <row r="43" spans="1:19">
      <c r="A43" s="23" t="s">
        <v>18141</v>
      </c>
      <c r="B43" s="23" t="s">
        <v>18142</v>
      </c>
      <c r="C43" s="23">
        <v>7</v>
      </c>
      <c r="D43" s="23" t="s">
        <v>18212</v>
      </c>
      <c r="E43" s="23" t="s">
        <v>18210</v>
      </c>
      <c r="F43" s="23">
        <v>2955</v>
      </c>
      <c r="G43" s="23" t="s">
        <v>10744</v>
      </c>
      <c r="H43" s="23" t="s">
        <v>5646</v>
      </c>
      <c r="I43" s="238" t="s">
        <v>18145</v>
      </c>
      <c r="J43" s="238" t="s">
        <v>18153</v>
      </c>
      <c r="K43" s="23" t="s">
        <v>623</v>
      </c>
      <c r="L43" s="23" t="s">
        <v>18147</v>
      </c>
      <c r="M43" s="23" t="s">
        <v>18148</v>
      </c>
      <c r="N43" s="23" t="s">
        <v>4162</v>
      </c>
      <c r="O43" s="23" t="s">
        <v>18149</v>
      </c>
      <c r="P43" s="291">
        <v>120.38</v>
      </c>
      <c r="Q43" s="3">
        <v>41093</v>
      </c>
      <c r="R43" s="3">
        <v>41123</v>
      </c>
      <c r="S43" s="3">
        <v>41154</v>
      </c>
    </row>
    <row r="44" spans="1:19">
      <c r="A44" s="23" t="s">
        <v>18141</v>
      </c>
      <c r="B44" s="23" t="s">
        <v>18142</v>
      </c>
      <c r="C44" s="23">
        <v>7</v>
      </c>
      <c r="D44" s="23" t="s">
        <v>18213</v>
      </c>
      <c r="E44" s="23" t="s">
        <v>18210</v>
      </c>
      <c r="F44" s="23">
        <v>2959</v>
      </c>
      <c r="G44" s="23" t="s">
        <v>10746</v>
      </c>
      <c r="H44" s="23" t="s">
        <v>5809</v>
      </c>
      <c r="I44" s="238" t="s">
        <v>18145</v>
      </c>
      <c r="J44" s="238" t="s">
        <v>18153</v>
      </c>
      <c r="K44" s="23" t="s">
        <v>623</v>
      </c>
      <c r="L44" s="23" t="s">
        <v>18147</v>
      </c>
      <c r="M44" s="23" t="s">
        <v>18148</v>
      </c>
      <c r="N44" s="23" t="s">
        <v>4162</v>
      </c>
      <c r="O44" s="23" t="s">
        <v>18149</v>
      </c>
      <c r="P44" s="291">
        <v>120.38</v>
      </c>
      <c r="Q44" s="3">
        <v>41093</v>
      </c>
      <c r="R44" s="3">
        <v>41123</v>
      </c>
      <c r="S44" s="3">
        <v>41154</v>
      </c>
    </row>
    <row r="45" spans="1:19">
      <c r="A45" s="23" t="s">
        <v>18141</v>
      </c>
      <c r="B45" s="23" t="s">
        <v>18142</v>
      </c>
      <c r="C45" s="23">
        <v>7</v>
      </c>
      <c r="D45" s="23" t="s">
        <v>18214</v>
      </c>
      <c r="E45" s="23" t="s">
        <v>18210</v>
      </c>
      <c r="F45" s="23">
        <v>2961</v>
      </c>
      <c r="G45" s="23" t="s">
        <v>10748</v>
      </c>
      <c r="H45" s="23" t="s">
        <v>5811</v>
      </c>
      <c r="I45" s="238" t="s">
        <v>18145</v>
      </c>
      <c r="J45" s="238" t="s">
        <v>18153</v>
      </c>
      <c r="K45" s="23" t="s">
        <v>623</v>
      </c>
      <c r="L45" s="23" t="s">
        <v>18147</v>
      </c>
      <c r="M45" s="23" t="s">
        <v>18148</v>
      </c>
      <c r="N45" s="23" t="s">
        <v>4162</v>
      </c>
      <c r="O45" s="23" t="s">
        <v>18149</v>
      </c>
      <c r="P45" s="291">
        <v>120.38</v>
      </c>
      <c r="Q45" s="3">
        <v>41093</v>
      </c>
      <c r="R45" s="3">
        <v>41123</v>
      </c>
      <c r="S45" s="3">
        <v>41154</v>
      </c>
    </row>
    <row r="46" spans="1:19">
      <c r="A46" s="23" t="s">
        <v>18141</v>
      </c>
      <c r="B46" s="23" t="s">
        <v>18142</v>
      </c>
      <c r="C46" s="23">
        <v>7</v>
      </c>
      <c r="D46" s="23" t="s">
        <v>18215</v>
      </c>
      <c r="E46" s="23" t="s">
        <v>18210</v>
      </c>
      <c r="F46" s="23">
        <v>2972</v>
      </c>
      <c r="G46" s="23" t="s">
        <v>18216</v>
      </c>
      <c r="H46" s="23" t="s">
        <v>5814</v>
      </c>
      <c r="I46" s="238" t="s">
        <v>18145</v>
      </c>
      <c r="J46" s="238" t="s">
        <v>18153</v>
      </c>
      <c r="K46" s="23" t="s">
        <v>623</v>
      </c>
      <c r="L46" s="23" t="s">
        <v>18147</v>
      </c>
      <c r="M46" s="23" t="s">
        <v>18148</v>
      </c>
      <c r="N46" s="23" t="s">
        <v>4162</v>
      </c>
      <c r="O46" s="23" t="s">
        <v>18149</v>
      </c>
      <c r="P46" s="291">
        <v>120.38</v>
      </c>
      <c r="Q46" s="3">
        <v>41093</v>
      </c>
      <c r="R46" s="3">
        <v>41124</v>
      </c>
      <c r="S46" s="3">
        <v>41154</v>
      </c>
    </row>
    <row r="47" spans="1:19">
      <c r="A47" s="23" t="s">
        <v>18141</v>
      </c>
      <c r="B47" s="23" t="s">
        <v>18142</v>
      </c>
      <c r="C47" s="23">
        <v>7</v>
      </c>
      <c r="D47" s="23" t="s">
        <v>18217</v>
      </c>
      <c r="E47" s="23" t="s">
        <v>18210</v>
      </c>
      <c r="F47" s="23">
        <v>2988</v>
      </c>
      <c r="G47" s="23" t="s">
        <v>18218</v>
      </c>
      <c r="H47" s="23" t="s">
        <v>5816</v>
      </c>
      <c r="I47" s="238" t="s">
        <v>18145</v>
      </c>
      <c r="J47" s="238" t="s">
        <v>18153</v>
      </c>
      <c r="K47" s="23" t="s">
        <v>623</v>
      </c>
      <c r="L47" s="23" t="s">
        <v>18147</v>
      </c>
      <c r="M47" s="23" t="s">
        <v>18148</v>
      </c>
      <c r="N47" s="23" t="s">
        <v>4162</v>
      </c>
      <c r="O47" s="23" t="s">
        <v>18149</v>
      </c>
      <c r="P47" s="291">
        <v>120.38</v>
      </c>
      <c r="Q47" s="3">
        <v>41093</v>
      </c>
      <c r="R47" s="3">
        <v>41124</v>
      </c>
      <c r="S47" s="3">
        <v>41154</v>
      </c>
    </row>
    <row r="48" spans="1:19">
      <c r="A48" s="23" t="s">
        <v>18141</v>
      </c>
      <c r="B48" s="23" t="s">
        <v>18142</v>
      </c>
      <c r="C48" s="23">
        <v>7</v>
      </c>
      <c r="D48" s="23" t="s">
        <v>18219</v>
      </c>
      <c r="E48" s="23" t="s">
        <v>18210</v>
      </c>
      <c r="F48" s="23">
        <v>3007</v>
      </c>
      <c r="G48" s="23" t="s">
        <v>18220</v>
      </c>
      <c r="H48" s="23" t="s">
        <v>5813</v>
      </c>
      <c r="I48" s="238" t="s">
        <v>18145</v>
      </c>
      <c r="J48" s="238" t="s">
        <v>18153</v>
      </c>
      <c r="K48" s="23" t="s">
        <v>623</v>
      </c>
      <c r="L48" s="23" t="s">
        <v>18147</v>
      </c>
      <c r="M48" s="23" t="s">
        <v>18148</v>
      </c>
      <c r="N48" s="23" t="s">
        <v>4162</v>
      </c>
      <c r="O48" s="23" t="s">
        <v>18149</v>
      </c>
      <c r="P48" s="291">
        <v>120.38</v>
      </c>
      <c r="Q48" s="3">
        <v>41093</v>
      </c>
      <c r="R48" s="3">
        <v>41128</v>
      </c>
      <c r="S48" s="3">
        <v>41154</v>
      </c>
    </row>
    <row r="49" spans="1:19">
      <c r="A49" s="23" t="s">
        <v>18141</v>
      </c>
      <c r="B49" s="23" t="s">
        <v>18142</v>
      </c>
      <c r="C49" s="23">
        <v>7</v>
      </c>
      <c r="D49" s="23" t="s">
        <v>18221</v>
      </c>
      <c r="E49" s="23" t="s">
        <v>18210</v>
      </c>
      <c r="F49" s="23">
        <v>3015</v>
      </c>
      <c r="G49" s="23" t="s">
        <v>10756</v>
      </c>
      <c r="H49" s="23" t="s">
        <v>5921</v>
      </c>
      <c r="I49" s="238" t="s">
        <v>18145</v>
      </c>
      <c r="J49" s="238" t="s">
        <v>18153</v>
      </c>
      <c r="K49" s="23" t="s">
        <v>623</v>
      </c>
      <c r="L49" s="23" t="s">
        <v>18147</v>
      </c>
      <c r="M49" s="23" t="s">
        <v>18148</v>
      </c>
      <c r="N49" s="23" t="s">
        <v>4162</v>
      </c>
      <c r="O49" s="23" t="s">
        <v>18149</v>
      </c>
      <c r="P49" s="291">
        <v>120.38</v>
      </c>
      <c r="Q49" s="3">
        <v>41093</v>
      </c>
      <c r="R49" s="3">
        <v>41129</v>
      </c>
      <c r="S49" s="3">
        <v>41154</v>
      </c>
    </row>
    <row r="50" spans="1:19">
      <c r="A50" s="23" t="s">
        <v>18141</v>
      </c>
      <c r="B50" s="23" t="s">
        <v>18142</v>
      </c>
      <c r="C50" s="23">
        <v>7</v>
      </c>
      <c r="D50" s="23" t="s">
        <v>18222</v>
      </c>
      <c r="E50" s="23" t="s">
        <v>18210</v>
      </c>
      <c r="F50" s="23">
        <v>3038</v>
      </c>
      <c r="G50" s="23" t="s">
        <v>10758</v>
      </c>
      <c r="H50" s="23" t="s">
        <v>6089</v>
      </c>
      <c r="I50" s="238" t="s">
        <v>18145</v>
      </c>
      <c r="J50" s="238" t="s">
        <v>18153</v>
      </c>
      <c r="K50" s="23" t="s">
        <v>623</v>
      </c>
      <c r="L50" s="23" t="s">
        <v>18147</v>
      </c>
      <c r="M50" s="23" t="s">
        <v>18148</v>
      </c>
      <c r="N50" s="23" t="s">
        <v>4162</v>
      </c>
      <c r="O50" s="23" t="s">
        <v>18149</v>
      </c>
      <c r="P50" s="291">
        <v>120.38</v>
      </c>
      <c r="Q50" s="3">
        <v>41093</v>
      </c>
      <c r="R50" s="3">
        <v>41131</v>
      </c>
      <c r="S50" s="3">
        <v>41154</v>
      </c>
    </row>
    <row r="51" spans="1:19">
      <c r="A51" s="23" t="s">
        <v>18141</v>
      </c>
      <c r="B51" s="23" t="s">
        <v>18142</v>
      </c>
      <c r="C51" s="23">
        <v>7</v>
      </c>
      <c r="D51" s="23" t="s">
        <v>18223</v>
      </c>
      <c r="E51" s="23" t="s">
        <v>18210</v>
      </c>
      <c r="F51" s="23">
        <v>3327</v>
      </c>
      <c r="G51" s="23" t="s">
        <v>10742</v>
      </c>
      <c r="H51" s="23" t="s">
        <v>7945</v>
      </c>
      <c r="I51" s="238" t="s">
        <v>18145</v>
      </c>
      <c r="J51" s="238" t="s">
        <v>18153</v>
      </c>
      <c r="K51" s="23" t="s">
        <v>623</v>
      </c>
      <c r="L51" s="23" t="s">
        <v>18147</v>
      </c>
      <c r="M51" s="23" t="s">
        <v>18148</v>
      </c>
      <c r="N51" s="23" t="s">
        <v>4162</v>
      </c>
      <c r="O51" s="23" t="s">
        <v>18149</v>
      </c>
      <c r="P51" s="291">
        <v>120.38</v>
      </c>
      <c r="Q51" s="3">
        <v>41093</v>
      </c>
      <c r="R51" s="3">
        <v>41178</v>
      </c>
      <c r="S51" s="3">
        <v>41154</v>
      </c>
    </row>
    <row r="52" spans="1:19">
      <c r="A52" s="23" t="s">
        <v>18141</v>
      </c>
      <c r="B52" s="23" t="s">
        <v>18142</v>
      </c>
      <c r="C52" s="23">
        <v>7</v>
      </c>
      <c r="D52" s="23" t="s">
        <v>18224</v>
      </c>
      <c r="E52" s="23" t="s">
        <v>18210</v>
      </c>
      <c r="F52" s="23">
        <v>3513</v>
      </c>
      <c r="G52" s="23" t="s">
        <v>10740</v>
      </c>
      <c r="H52" s="23" t="s">
        <v>7944</v>
      </c>
      <c r="I52" s="238" t="s">
        <v>18145</v>
      </c>
      <c r="J52" s="238" t="s">
        <v>18153</v>
      </c>
      <c r="K52" s="23" t="s">
        <v>623</v>
      </c>
      <c r="L52" s="23" t="s">
        <v>18147</v>
      </c>
      <c r="M52" s="23" t="s">
        <v>18148</v>
      </c>
      <c r="N52" s="23" t="s">
        <v>4162</v>
      </c>
      <c r="O52" s="23" t="s">
        <v>18149</v>
      </c>
      <c r="P52" s="291">
        <v>120.38</v>
      </c>
      <c r="Q52" s="3">
        <v>41093</v>
      </c>
      <c r="R52" s="3">
        <v>41213</v>
      </c>
      <c r="S52" s="3">
        <v>41154</v>
      </c>
    </row>
    <row r="53" spans="1:19">
      <c r="A53" s="23" t="s">
        <v>18141</v>
      </c>
      <c r="B53" s="23" t="s">
        <v>18142</v>
      </c>
      <c r="C53" s="23">
        <v>7</v>
      </c>
      <c r="D53" s="23" t="s">
        <v>18225</v>
      </c>
      <c r="E53" s="23" t="s">
        <v>18226</v>
      </c>
      <c r="F53" s="23"/>
      <c r="G53" s="23" t="s">
        <v>16478</v>
      </c>
      <c r="H53" s="23">
        <v>5399</v>
      </c>
      <c r="I53" s="238" t="s">
        <v>18145</v>
      </c>
      <c r="J53" s="238" t="s">
        <v>18156</v>
      </c>
      <c r="K53" s="23" t="s">
        <v>623</v>
      </c>
      <c r="L53" s="23" t="s">
        <v>18147</v>
      </c>
      <c r="M53" s="23" t="s">
        <v>18148</v>
      </c>
      <c r="N53" s="23" t="s">
        <v>4162</v>
      </c>
      <c r="O53" s="23" t="s">
        <v>18149</v>
      </c>
      <c r="P53" s="291">
        <v>120.38</v>
      </c>
      <c r="Q53" s="3">
        <v>41204</v>
      </c>
      <c r="R53" s="23"/>
      <c r="S53" s="3">
        <v>41432</v>
      </c>
    </row>
    <row r="54" spans="1:19">
      <c r="A54" s="23" t="s">
        <v>18141</v>
      </c>
      <c r="B54" s="23" t="s">
        <v>18142</v>
      </c>
      <c r="C54" s="23">
        <v>7</v>
      </c>
      <c r="D54" s="23" t="s">
        <v>18227</v>
      </c>
      <c r="E54" s="23" t="s">
        <v>18226</v>
      </c>
      <c r="F54" s="23">
        <v>4602</v>
      </c>
      <c r="G54" s="23" t="s">
        <v>16481</v>
      </c>
      <c r="H54" s="23" t="s">
        <v>17963</v>
      </c>
      <c r="I54" s="238" t="s">
        <v>18145</v>
      </c>
      <c r="J54" s="238" t="s">
        <v>18153</v>
      </c>
      <c r="K54" s="23" t="s">
        <v>623</v>
      </c>
      <c r="L54" s="23" t="s">
        <v>18147</v>
      </c>
      <c r="M54" s="23" t="s">
        <v>18148</v>
      </c>
      <c r="N54" s="23" t="s">
        <v>4162</v>
      </c>
      <c r="O54" s="23" t="s">
        <v>18149</v>
      </c>
      <c r="P54" s="291">
        <v>120.38</v>
      </c>
      <c r="Q54" s="3">
        <v>41204</v>
      </c>
      <c r="R54" s="3">
        <v>41396</v>
      </c>
      <c r="S54" s="3">
        <v>41432</v>
      </c>
    </row>
    <row r="55" spans="1:19">
      <c r="A55" s="23" t="s">
        <v>18141</v>
      </c>
      <c r="B55" s="23" t="s">
        <v>18142</v>
      </c>
      <c r="C55" s="23">
        <v>7</v>
      </c>
      <c r="D55" s="23" t="s">
        <v>18228</v>
      </c>
      <c r="E55" s="23" t="s">
        <v>18226</v>
      </c>
      <c r="F55" s="23">
        <v>4604</v>
      </c>
      <c r="G55" s="23" t="s">
        <v>16470</v>
      </c>
      <c r="H55" s="23" t="s">
        <v>18032</v>
      </c>
      <c r="I55" s="238" t="s">
        <v>18145</v>
      </c>
      <c r="J55" s="238" t="s">
        <v>18153</v>
      </c>
      <c r="K55" s="23" t="s">
        <v>623</v>
      </c>
      <c r="L55" s="23" t="s">
        <v>18147</v>
      </c>
      <c r="M55" s="23" t="s">
        <v>18148</v>
      </c>
      <c r="N55" s="23" t="s">
        <v>4162</v>
      </c>
      <c r="O55" s="23" t="s">
        <v>18149</v>
      </c>
      <c r="P55" s="291">
        <v>120.38</v>
      </c>
      <c r="Q55" s="3">
        <v>41204</v>
      </c>
      <c r="R55" s="3">
        <v>41396</v>
      </c>
      <c r="S55" s="3">
        <v>41432</v>
      </c>
    </row>
    <row r="56" spans="1:19">
      <c r="A56" s="23" t="s">
        <v>18141</v>
      </c>
      <c r="B56" s="23" t="s">
        <v>18142</v>
      </c>
      <c r="C56" s="23">
        <v>7</v>
      </c>
      <c r="D56" s="23" t="s">
        <v>18229</v>
      </c>
      <c r="E56" s="23" t="s">
        <v>18226</v>
      </c>
      <c r="F56" s="23">
        <v>4623</v>
      </c>
      <c r="G56" s="23" t="s">
        <v>16475</v>
      </c>
      <c r="H56" s="23" t="s">
        <v>18035</v>
      </c>
      <c r="I56" s="238" t="s">
        <v>18145</v>
      </c>
      <c r="J56" s="238" t="s">
        <v>18153</v>
      </c>
      <c r="K56" s="23" t="s">
        <v>623</v>
      </c>
      <c r="L56" s="23" t="s">
        <v>18147</v>
      </c>
      <c r="M56" s="23" t="s">
        <v>18148</v>
      </c>
      <c r="N56" s="23" t="s">
        <v>4162</v>
      </c>
      <c r="O56" s="23" t="s">
        <v>18149</v>
      </c>
      <c r="P56" s="291">
        <v>120.38</v>
      </c>
      <c r="Q56" s="3">
        <v>41204</v>
      </c>
      <c r="R56" s="3">
        <v>41397</v>
      </c>
      <c r="S56" s="3">
        <v>41432</v>
      </c>
    </row>
    <row r="57" spans="1:19">
      <c r="A57" s="23" t="s">
        <v>18141</v>
      </c>
      <c r="B57" s="23" t="s">
        <v>18142</v>
      </c>
      <c r="C57" s="23">
        <v>7</v>
      </c>
      <c r="D57" s="23" t="s">
        <v>18230</v>
      </c>
      <c r="E57" s="23" t="s">
        <v>18231</v>
      </c>
      <c r="F57" s="23">
        <v>3781</v>
      </c>
      <c r="G57" s="23" t="s">
        <v>11534</v>
      </c>
      <c r="H57" s="23" t="s">
        <v>12267</v>
      </c>
      <c r="I57" s="238" t="s">
        <v>18145</v>
      </c>
      <c r="J57" s="238" t="s">
        <v>18153</v>
      </c>
      <c r="K57" s="23" t="s">
        <v>623</v>
      </c>
      <c r="L57" s="23" t="s">
        <v>18147</v>
      </c>
      <c r="M57" s="23" t="s">
        <v>18148</v>
      </c>
      <c r="N57" s="23" t="s">
        <v>4162</v>
      </c>
      <c r="O57" s="23" t="s">
        <v>18149</v>
      </c>
      <c r="P57" s="291">
        <v>120.38</v>
      </c>
      <c r="Q57" s="3">
        <v>41149</v>
      </c>
      <c r="R57" s="3">
        <v>41250</v>
      </c>
      <c r="S57" s="3">
        <v>41223</v>
      </c>
    </row>
    <row r="58" spans="1:19">
      <c r="A58" s="23" t="s">
        <v>18141</v>
      </c>
      <c r="B58" s="23" t="s">
        <v>18142</v>
      </c>
      <c r="C58" s="23">
        <v>7</v>
      </c>
      <c r="D58" s="23" t="s">
        <v>18232</v>
      </c>
      <c r="E58" s="23" t="s">
        <v>18233</v>
      </c>
      <c r="F58" s="23">
        <v>828</v>
      </c>
      <c r="G58" s="23" t="s">
        <v>9781</v>
      </c>
      <c r="H58" s="23" t="s">
        <v>7281</v>
      </c>
      <c r="I58" s="238" t="s">
        <v>18145</v>
      </c>
      <c r="J58" s="238" t="s">
        <v>18153</v>
      </c>
      <c r="K58" s="23" t="s">
        <v>623</v>
      </c>
      <c r="L58" s="23" t="s">
        <v>18147</v>
      </c>
      <c r="M58" s="23" t="s">
        <v>18148</v>
      </c>
      <c r="N58" s="23" t="s">
        <v>4162</v>
      </c>
      <c r="O58" s="23" t="s">
        <v>18149</v>
      </c>
      <c r="P58" s="291">
        <v>120.38</v>
      </c>
      <c r="Q58" s="3">
        <v>40942</v>
      </c>
      <c r="R58" s="3">
        <v>41165</v>
      </c>
      <c r="S58" s="3">
        <v>41134</v>
      </c>
    </row>
    <row r="59" spans="1:19">
      <c r="A59" s="23" t="s">
        <v>18141</v>
      </c>
      <c r="B59" s="23" t="s">
        <v>18142</v>
      </c>
      <c r="C59" s="23">
        <v>7</v>
      </c>
      <c r="D59" s="23" t="s">
        <v>18234</v>
      </c>
      <c r="E59" s="23" t="s">
        <v>18235</v>
      </c>
      <c r="F59" s="23"/>
      <c r="G59" s="23"/>
      <c r="H59" s="23">
        <v>6151</v>
      </c>
      <c r="I59" s="238" t="s">
        <v>18145</v>
      </c>
      <c r="J59" s="238" t="s">
        <v>18151</v>
      </c>
      <c r="K59" s="23" t="s">
        <v>623</v>
      </c>
      <c r="L59" s="23" t="s">
        <v>18147</v>
      </c>
      <c r="M59" s="23" t="s">
        <v>18148</v>
      </c>
      <c r="N59" s="23" t="s">
        <v>4162</v>
      </c>
      <c r="O59" s="23" t="s">
        <v>18149</v>
      </c>
      <c r="P59" s="291">
        <v>120.38</v>
      </c>
      <c r="Q59" s="3">
        <v>41297</v>
      </c>
      <c r="R59" s="23"/>
      <c r="S59" s="23"/>
    </row>
    <row r="60" spans="1:19">
      <c r="A60" s="23" t="s">
        <v>18141</v>
      </c>
      <c r="B60" s="23" t="s">
        <v>18142</v>
      </c>
      <c r="C60" s="23">
        <v>7</v>
      </c>
      <c r="D60" s="23" t="s">
        <v>18236</v>
      </c>
      <c r="E60" s="23" t="s">
        <v>18235</v>
      </c>
      <c r="F60" s="23"/>
      <c r="G60" s="23"/>
      <c r="H60" s="23">
        <v>6784</v>
      </c>
      <c r="I60" s="238" t="s">
        <v>18145</v>
      </c>
      <c r="J60" s="238" t="s">
        <v>18151</v>
      </c>
      <c r="K60" s="23" t="s">
        <v>623</v>
      </c>
      <c r="L60" s="23" t="s">
        <v>18147</v>
      </c>
      <c r="M60" s="23" t="s">
        <v>18148</v>
      </c>
      <c r="N60" s="23" t="s">
        <v>4162</v>
      </c>
      <c r="O60" s="23" t="s">
        <v>18149</v>
      </c>
      <c r="P60" s="291">
        <v>120.38</v>
      </c>
      <c r="Q60" s="3">
        <v>41397</v>
      </c>
      <c r="R60" s="23"/>
      <c r="S60" s="23"/>
    </row>
    <row r="61" spans="1:19">
      <c r="A61" s="23" t="s">
        <v>18141</v>
      </c>
      <c r="B61" s="23" t="s">
        <v>18142</v>
      </c>
      <c r="C61" s="23">
        <v>7</v>
      </c>
      <c r="D61" s="23" t="s">
        <v>18237</v>
      </c>
      <c r="E61" s="23" t="s">
        <v>18235</v>
      </c>
      <c r="F61" s="23"/>
      <c r="G61" s="23"/>
      <c r="H61" s="23">
        <v>6785</v>
      </c>
      <c r="I61" s="238" t="s">
        <v>18145</v>
      </c>
      <c r="J61" s="238" t="s">
        <v>18151</v>
      </c>
      <c r="K61" s="23" t="s">
        <v>623</v>
      </c>
      <c r="L61" s="23" t="s">
        <v>18147</v>
      </c>
      <c r="M61" s="23" t="s">
        <v>18148</v>
      </c>
      <c r="N61" s="23" t="s">
        <v>4162</v>
      </c>
      <c r="O61" s="23" t="s">
        <v>18149</v>
      </c>
      <c r="P61" s="291">
        <v>120.38</v>
      </c>
      <c r="Q61" s="3">
        <v>41397</v>
      </c>
      <c r="R61" s="23"/>
      <c r="S61" s="23"/>
    </row>
    <row r="62" spans="1:19">
      <c r="A62" s="23" t="s">
        <v>18141</v>
      </c>
      <c r="B62" s="23" t="s">
        <v>18142</v>
      </c>
      <c r="C62" s="23">
        <v>7</v>
      </c>
      <c r="D62" s="23" t="s">
        <v>18238</v>
      </c>
      <c r="E62" s="23" t="s">
        <v>18235</v>
      </c>
      <c r="F62" s="23"/>
      <c r="G62" s="23"/>
      <c r="H62" s="23">
        <v>6786</v>
      </c>
      <c r="I62" s="238" t="s">
        <v>18145</v>
      </c>
      <c r="J62" s="238" t="s">
        <v>18151</v>
      </c>
      <c r="K62" s="23" t="s">
        <v>623</v>
      </c>
      <c r="L62" s="23" t="s">
        <v>18147</v>
      </c>
      <c r="M62" s="23" t="s">
        <v>18148</v>
      </c>
      <c r="N62" s="23" t="s">
        <v>4162</v>
      </c>
      <c r="O62" s="23" t="s">
        <v>18149</v>
      </c>
      <c r="P62" s="291">
        <v>120.38</v>
      </c>
      <c r="Q62" s="3">
        <v>41397</v>
      </c>
      <c r="R62" s="23"/>
      <c r="S62" s="23"/>
    </row>
    <row r="63" spans="1:19">
      <c r="A63" s="23" t="s">
        <v>18141</v>
      </c>
      <c r="B63" s="23" t="s">
        <v>18142</v>
      </c>
      <c r="C63" s="23">
        <v>7</v>
      </c>
      <c r="D63" s="23" t="s">
        <v>18239</v>
      </c>
      <c r="E63" s="23" t="s">
        <v>18235</v>
      </c>
      <c r="F63" s="23"/>
      <c r="G63" s="23"/>
      <c r="H63" s="23">
        <v>6787</v>
      </c>
      <c r="I63" s="238" t="s">
        <v>18145</v>
      </c>
      <c r="J63" s="238" t="s">
        <v>18151</v>
      </c>
      <c r="K63" s="23" t="s">
        <v>623</v>
      </c>
      <c r="L63" s="23" t="s">
        <v>18147</v>
      </c>
      <c r="M63" s="23" t="s">
        <v>18148</v>
      </c>
      <c r="N63" s="23" t="s">
        <v>4162</v>
      </c>
      <c r="O63" s="23" t="s">
        <v>18149</v>
      </c>
      <c r="P63" s="291">
        <v>120.38</v>
      </c>
      <c r="Q63" s="3">
        <v>41397</v>
      </c>
      <c r="R63" s="23"/>
      <c r="S63" s="23"/>
    </row>
    <row r="64" spans="1:19">
      <c r="A64" s="23" t="s">
        <v>18141</v>
      </c>
      <c r="B64" s="23" t="s">
        <v>18142</v>
      </c>
      <c r="C64" s="23">
        <v>7</v>
      </c>
      <c r="D64" s="23" t="s">
        <v>18240</v>
      </c>
      <c r="E64" s="23" t="s">
        <v>18235</v>
      </c>
      <c r="F64" s="23"/>
      <c r="G64" s="23"/>
      <c r="H64" s="23">
        <v>6788</v>
      </c>
      <c r="I64" s="238" t="s">
        <v>18145</v>
      </c>
      <c r="J64" s="238" t="s">
        <v>18151</v>
      </c>
      <c r="K64" s="23" t="s">
        <v>623</v>
      </c>
      <c r="L64" s="23" t="s">
        <v>18147</v>
      </c>
      <c r="M64" s="23" t="s">
        <v>18148</v>
      </c>
      <c r="N64" s="23" t="s">
        <v>4162</v>
      </c>
      <c r="O64" s="23" t="s">
        <v>18149</v>
      </c>
      <c r="P64" s="291">
        <v>120.38</v>
      </c>
      <c r="Q64" s="3">
        <v>41397</v>
      </c>
      <c r="R64" s="23"/>
      <c r="S64" s="23"/>
    </row>
    <row r="65" spans="1:19">
      <c r="A65" s="23" t="s">
        <v>18141</v>
      </c>
      <c r="B65" s="23" t="s">
        <v>18142</v>
      </c>
      <c r="C65" s="23">
        <v>7</v>
      </c>
      <c r="D65" s="23" t="s">
        <v>18241</v>
      </c>
      <c r="E65" s="23" t="s">
        <v>18242</v>
      </c>
      <c r="F65" s="23"/>
      <c r="G65" s="23"/>
      <c r="H65" s="23">
        <v>6789</v>
      </c>
      <c r="I65" s="238" t="s">
        <v>18145</v>
      </c>
      <c r="J65" s="238" t="s">
        <v>18151</v>
      </c>
      <c r="K65" s="23" t="s">
        <v>623</v>
      </c>
      <c r="L65" s="23" t="s">
        <v>18147</v>
      </c>
      <c r="M65" s="23" t="s">
        <v>18148</v>
      </c>
      <c r="N65" s="23" t="s">
        <v>4162</v>
      </c>
      <c r="O65" s="23" t="s">
        <v>18149</v>
      </c>
      <c r="P65" s="291">
        <v>120.38</v>
      </c>
      <c r="Q65" s="3">
        <v>41397</v>
      </c>
      <c r="R65" s="23"/>
      <c r="S65" s="23"/>
    </row>
    <row r="66" spans="1:19">
      <c r="A66" s="23" t="s">
        <v>18141</v>
      </c>
      <c r="B66" s="23" t="s">
        <v>18142</v>
      </c>
      <c r="C66" s="23">
        <v>7</v>
      </c>
      <c r="D66" s="23" t="s">
        <v>18243</v>
      </c>
      <c r="E66" s="23" t="s">
        <v>18242</v>
      </c>
      <c r="F66" s="23">
        <v>936</v>
      </c>
      <c r="G66" s="23" t="s">
        <v>9987</v>
      </c>
      <c r="H66" s="23" t="s">
        <v>7497</v>
      </c>
      <c r="I66" s="238" t="s">
        <v>18145</v>
      </c>
      <c r="J66" s="238" t="s">
        <v>18153</v>
      </c>
      <c r="K66" s="23" t="s">
        <v>623</v>
      </c>
      <c r="L66" s="23" t="s">
        <v>18147</v>
      </c>
      <c r="M66" s="23" t="s">
        <v>18148</v>
      </c>
      <c r="N66" s="23" t="s">
        <v>4162</v>
      </c>
      <c r="O66" s="23" t="s">
        <v>18149</v>
      </c>
      <c r="P66" s="291">
        <v>120.38</v>
      </c>
      <c r="Q66" s="3">
        <v>40977</v>
      </c>
      <c r="R66" s="3">
        <v>41169</v>
      </c>
      <c r="S66" s="3">
        <v>41176</v>
      </c>
    </row>
    <row r="67" spans="1:19">
      <c r="A67" s="23" t="s">
        <v>18141</v>
      </c>
      <c r="B67" s="23" t="s">
        <v>18142</v>
      </c>
      <c r="C67" s="23">
        <v>7</v>
      </c>
      <c r="D67" s="23" t="s">
        <v>18209</v>
      </c>
      <c r="E67" s="23" t="s">
        <v>18244</v>
      </c>
      <c r="F67" s="23"/>
      <c r="G67" s="23"/>
      <c r="H67" s="23">
        <v>6342</v>
      </c>
      <c r="I67" s="238" t="s">
        <v>18145</v>
      </c>
      <c r="J67" s="238" t="s">
        <v>18151</v>
      </c>
      <c r="K67" s="23" t="s">
        <v>623</v>
      </c>
      <c r="L67" s="23" t="s">
        <v>18147</v>
      </c>
      <c r="M67" s="23" t="s">
        <v>18148</v>
      </c>
      <c r="N67" s="23" t="s">
        <v>4162</v>
      </c>
      <c r="O67" s="23" t="s">
        <v>18149</v>
      </c>
      <c r="P67" s="291">
        <v>120.38</v>
      </c>
      <c r="Q67" s="3">
        <v>41319</v>
      </c>
      <c r="R67" s="23"/>
      <c r="S67" s="23"/>
    </row>
    <row r="68" spans="1:19">
      <c r="A68" s="23" t="s">
        <v>18141</v>
      </c>
      <c r="B68" s="23" t="s">
        <v>18142</v>
      </c>
      <c r="C68" s="23">
        <v>7</v>
      </c>
      <c r="D68" s="23" t="s">
        <v>18245</v>
      </c>
      <c r="E68" s="23" t="s">
        <v>18244</v>
      </c>
      <c r="F68" s="23"/>
      <c r="G68" s="23"/>
      <c r="H68" s="23">
        <v>6346</v>
      </c>
      <c r="I68" s="238" t="s">
        <v>18145</v>
      </c>
      <c r="J68" s="238" t="s">
        <v>18151</v>
      </c>
      <c r="K68" s="23" t="s">
        <v>623</v>
      </c>
      <c r="L68" s="23" t="s">
        <v>18147</v>
      </c>
      <c r="M68" s="23" t="s">
        <v>18148</v>
      </c>
      <c r="N68" s="23" t="s">
        <v>4162</v>
      </c>
      <c r="O68" s="23" t="s">
        <v>18149</v>
      </c>
      <c r="P68" s="291">
        <v>120.38</v>
      </c>
      <c r="Q68" s="3">
        <v>41319</v>
      </c>
      <c r="R68" s="23"/>
      <c r="S68" s="23"/>
    </row>
    <row r="69" spans="1:19">
      <c r="A69" s="23" t="s">
        <v>18141</v>
      </c>
      <c r="B69" s="23" t="s">
        <v>18142</v>
      </c>
      <c r="C69" s="23">
        <v>7</v>
      </c>
      <c r="D69" s="23" t="s">
        <v>18246</v>
      </c>
      <c r="E69" s="23" t="s">
        <v>18244</v>
      </c>
      <c r="F69" s="23">
        <v>4547</v>
      </c>
      <c r="G69" s="23" t="s">
        <v>18247</v>
      </c>
      <c r="H69" s="23" t="s">
        <v>17848</v>
      </c>
      <c r="I69" s="238" t="s">
        <v>18145</v>
      </c>
      <c r="J69" s="238" t="s">
        <v>18153</v>
      </c>
      <c r="K69" s="23" t="s">
        <v>623</v>
      </c>
      <c r="L69" s="23" t="s">
        <v>18147</v>
      </c>
      <c r="M69" s="23" t="s">
        <v>18148</v>
      </c>
      <c r="N69" s="23" t="s">
        <v>4162</v>
      </c>
      <c r="O69" s="23" t="s">
        <v>18149</v>
      </c>
      <c r="P69" s="291">
        <v>120.38</v>
      </c>
      <c r="Q69" s="3">
        <v>41319</v>
      </c>
      <c r="R69" s="3">
        <v>41388</v>
      </c>
      <c r="S69" s="3">
        <v>41432</v>
      </c>
    </row>
    <row r="70" spans="1:19">
      <c r="A70" s="23" t="s">
        <v>18141</v>
      </c>
      <c r="B70" s="23" t="s">
        <v>18142</v>
      </c>
      <c r="C70" s="23">
        <v>7</v>
      </c>
      <c r="D70" s="23" t="s">
        <v>18248</v>
      </c>
      <c r="E70" s="23" t="s">
        <v>18244</v>
      </c>
      <c r="F70" s="23">
        <v>4552</v>
      </c>
      <c r="G70" s="23" t="s">
        <v>18249</v>
      </c>
      <c r="H70" s="23" t="s">
        <v>17856</v>
      </c>
      <c r="I70" s="238" t="s">
        <v>18145</v>
      </c>
      <c r="J70" s="238" t="s">
        <v>18153</v>
      </c>
      <c r="K70" s="23" t="s">
        <v>623</v>
      </c>
      <c r="L70" s="23" t="s">
        <v>18147</v>
      </c>
      <c r="M70" s="23" t="s">
        <v>18148</v>
      </c>
      <c r="N70" s="23" t="s">
        <v>4162</v>
      </c>
      <c r="O70" s="23" t="s">
        <v>18149</v>
      </c>
      <c r="P70" s="291">
        <v>120.38</v>
      </c>
      <c r="Q70" s="3">
        <v>41319</v>
      </c>
      <c r="R70" s="3">
        <v>41389</v>
      </c>
      <c r="S70" s="3">
        <v>41432</v>
      </c>
    </row>
    <row r="71" spans="1:19">
      <c r="A71" s="23" t="s">
        <v>18141</v>
      </c>
      <c r="B71" s="23" t="s">
        <v>18142</v>
      </c>
      <c r="C71" s="23">
        <v>7</v>
      </c>
      <c r="D71" s="23" t="s">
        <v>18250</v>
      </c>
      <c r="E71" s="23" t="s">
        <v>18244</v>
      </c>
      <c r="F71" s="23">
        <v>4553</v>
      </c>
      <c r="G71" s="23" t="s">
        <v>16317</v>
      </c>
      <c r="H71" s="23" t="s">
        <v>17859</v>
      </c>
      <c r="I71" s="238" t="s">
        <v>18145</v>
      </c>
      <c r="J71" s="238" t="s">
        <v>18153</v>
      </c>
      <c r="K71" s="23" t="s">
        <v>623</v>
      </c>
      <c r="L71" s="23" t="s">
        <v>18147</v>
      </c>
      <c r="M71" s="23" t="s">
        <v>18148</v>
      </c>
      <c r="N71" s="23" t="s">
        <v>4162</v>
      </c>
      <c r="O71" s="23" t="s">
        <v>18149</v>
      </c>
      <c r="P71" s="291">
        <v>120.38</v>
      </c>
      <c r="Q71" s="3">
        <v>41319</v>
      </c>
      <c r="R71" s="3">
        <v>41389</v>
      </c>
      <c r="S71" s="3">
        <v>41432</v>
      </c>
    </row>
    <row r="72" spans="1:19">
      <c r="A72" s="23" t="s">
        <v>18141</v>
      </c>
      <c r="B72" s="23" t="s">
        <v>18142</v>
      </c>
      <c r="C72" s="23">
        <v>7</v>
      </c>
      <c r="D72" s="23" t="s">
        <v>18251</v>
      </c>
      <c r="E72" s="23" t="s">
        <v>18244</v>
      </c>
      <c r="F72" s="23">
        <v>4559</v>
      </c>
      <c r="G72" s="23" t="s">
        <v>16306</v>
      </c>
      <c r="H72" s="23" t="s">
        <v>17851</v>
      </c>
      <c r="I72" s="238" t="s">
        <v>18145</v>
      </c>
      <c r="J72" s="238" t="s">
        <v>18153</v>
      </c>
      <c r="K72" s="23" t="s">
        <v>623</v>
      </c>
      <c r="L72" s="23" t="s">
        <v>18147</v>
      </c>
      <c r="M72" s="23" t="s">
        <v>18148</v>
      </c>
      <c r="N72" s="23" t="s">
        <v>4162</v>
      </c>
      <c r="O72" s="23" t="s">
        <v>18149</v>
      </c>
      <c r="P72" s="291">
        <v>120.38</v>
      </c>
      <c r="Q72" s="3">
        <v>41319</v>
      </c>
      <c r="R72" s="3">
        <v>41389</v>
      </c>
      <c r="S72" s="3">
        <v>41432</v>
      </c>
    </row>
    <row r="73" spans="1:19">
      <c r="A73" s="23" t="s">
        <v>18141</v>
      </c>
      <c r="B73" s="23" t="s">
        <v>18142</v>
      </c>
      <c r="C73" s="23">
        <v>7</v>
      </c>
      <c r="D73" s="23" t="s">
        <v>18252</v>
      </c>
      <c r="E73" s="23" t="s">
        <v>18244</v>
      </c>
      <c r="F73" s="23">
        <v>4560</v>
      </c>
      <c r="G73" s="23" t="s">
        <v>16310</v>
      </c>
      <c r="H73" s="23" t="s">
        <v>17854</v>
      </c>
      <c r="I73" s="238" t="s">
        <v>18145</v>
      </c>
      <c r="J73" s="238" t="s">
        <v>18153</v>
      </c>
      <c r="K73" s="23" t="s">
        <v>623</v>
      </c>
      <c r="L73" s="23" t="s">
        <v>18147</v>
      </c>
      <c r="M73" s="23" t="s">
        <v>18148</v>
      </c>
      <c r="N73" s="23" t="s">
        <v>4162</v>
      </c>
      <c r="O73" s="23" t="s">
        <v>18149</v>
      </c>
      <c r="P73" s="291">
        <v>120.38</v>
      </c>
      <c r="Q73" s="3">
        <v>41319</v>
      </c>
      <c r="R73" s="3">
        <v>41389</v>
      </c>
      <c r="S73" s="3">
        <v>41432</v>
      </c>
    </row>
    <row r="74" spans="1:19">
      <c r="A74" s="23" t="s">
        <v>18141</v>
      </c>
      <c r="B74" s="23" t="s">
        <v>18142</v>
      </c>
      <c r="C74" s="23">
        <v>7</v>
      </c>
      <c r="D74" s="23" t="s">
        <v>18253</v>
      </c>
      <c r="E74" s="23" t="s">
        <v>18254</v>
      </c>
      <c r="F74" s="23"/>
      <c r="G74" s="23"/>
      <c r="H74" s="23">
        <v>5903</v>
      </c>
      <c r="I74" s="238" t="s">
        <v>18145</v>
      </c>
      <c r="J74" s="238" t="s">
        <v>18151</v>
      </c>
      <c r="K74" s="23" t="s">
        <v>623</v>
      </c>
      <c r="L74" s="23" t="s">
        <v>18147</v>
      </c>
      <c r="M74" s="23" t="s">
        <v>18148</v>
      </c>
      <c r="N74" s="23" t="s">
        <v>4162</v>
      </c>
      <c r="O74" s="23" t="s">
        <v>18149</v>
      </c>
      <c r="P74" s="291">
        <v>120.38</v>
      </c>
      <c r="Q74" s="3">
        <v>41282</v>
      </c>
      <c r="R74" s="23"/>
      <c r="S74" s="23"/>
    </row>
    <row r="75" spans="1:19">
      <c r="A75" s="23" t="s">
        <v>18141</v>
      </c>
      <c r="B75" s="23" t="s">
        <v>18142</v>
      </c>
      <c r="C75" s="23">
        <v>7</v>
      </c>
      <c r="D75" s="23" t="s">
        <v>18255</v>
      </c>
      <c r="E75" s="23" t="s">
        <v>18256</v>
      </c>
      <c r="F75" s="23">
        <v>888</v>
      </c>
      <c r="G75" s="23" t="s">
        <v>9903</v>
      </c>
      <c r="H75" s="23" t="s">
        <v>6932</v>
      </c>
      <c r="I75" s="238" t="s">
        <v>18145</v>
      </c>
      <c r="J75" s="238" t="s">
        <v>18153</v>
      </c>
      <c r="K75" s="23" t="s">
        <v>623</v>
      </c>
      <c r="L75" s="23" t="s">
        <v>18147</v>
      </c>
      <c r="M75" s="23" t="s">
        <v>18148</v>
      </c>
      <c r="N75" s="23" t="s">
        <v>4162</v>
      </c>
      <c r="O75" s="23" t="s">
        <v>18149</v>
      </c>
      <c r="P75" s="291">
        <v>120.38</v>
      </c>
      <c r="Q75" s="3">
        <v>40952</v>
      </c>
      <c r="R75" s="3">
        <v>41157</v>
      </c>
      <c r="S75" s="3">
        <v>41129</v>
      </c>
    </row>
    <row r="76" spans="1:19">
      <c r="A76" s="23" t="s">
        <v>18141</v>
      </c>
      <c r="B76" s="23" t="s">
        <v>18142</v>
      </c>
      <c r="C76" s="23">
        <v>7</v>
      </c>
      <c r="D76" s="23" t="s">
        <v>18257</v>
      </c>
      <c r="E76" s="23" t="s">
        <v>18258</v>
      </c>
      <c r="F76" s="23"/>
      <c r="G76" s="23"/>
      <c r="H76" s="23">
        <v>6349</v>
      </c>
      <c r="I76" s="238" t="s">
        <v>18145</v>
      </c>
      <c r="J76" s="238" t="s">
        <v>18151</v>
      </c>
      <c r="K76" s="23" t="s">
        <v>623</v>
      </c>
      <c r="L76" s="23" t="s">
        <v>18147</v>
      </c>
      <c r="M76" s="23" t="s">
        <v>18148</v>
      </c>
      <c r="N76" s="23" t="s">
        <v>4162</v>
      </c>
      <c r="O76" s="23" t="s">
        <v>18149</v>
      </c>
      <c r="P76" s="291">
        <v>120.38</v>
      </c>
      <c r="Q76" s="3">
        <v>41319</v>
      </c>
      <c r="R76" s="23"/>
      <c r="S76" s="23"/>
    </row>
    <row r="77" spans="1:19">
      <c r="A77" s="23" t="s">
        <v>18141</v>
      </c>
      <c r="B77" s="23" t="s">
        <v>18142</v>
      </c>
      <c r="C77" s="23">
        <v>7</v>
      </c>
      <c r="D77" s="23" t="s">
        <v>18259</v>
      </c>
      <c r="E77" s="23" t="s">
        <v>18258</v>
      </c>
      <c r="F77" s="23"/>
      <c r="G77" s="23"/>
      <c r="H77" s="23">
        <v>6350</v>
      </c>
      <c r="I77" s="238" t="s">
        <v>18145</v>
      </c>
      <c r="J77" s="238" t="s">
        <v>18151</v>
      </c>
      <c r="K77" s="23" t="s">
        <v>623</v>
      </c>
      <c r="L77" s="23" t="s">
        <v>18147</v>
      </c>
      <c r="M77" s="23" t="s">
        <v>18148</v>
      </c>
      <c r="N77" s="23" t="s">
        <v>4162</v>
      </c>
      <c r="O77" s="23" t="s">
        <v>18149</v>
      </c>
      <c r="P77" s="291">
        <v>120.38</v>
      </c>
      <c r="Q77" s="3">
        <v>41319</v>
      </c>
      <c r="R77" s="23"/>
      <c r="S77" s="23"/>
    </row>
    <row r="78" spans="1:19">
      <c r="A78" s="23" t="s">
        <v>18141</v>
      </c>
      <c r="B78" s="23" t="s">
        <v>18142</v>
      </c>
      <c r="C78" s="23">
        <v>7</v>
      </c>
      <c r="D78" s="23" t="s">
        <v>18260</v>
      </c>
      <c r="E78" s="23" t="s">
        <v>18258</v>
      </c>
      <c r="F78" s="23"/>
      <c r="G78" s="23"/>
      <c r="H78" s="23">
        <v>6351</v>
      </c>
      <c r="I78" s="238" t="s">
        <v>18145</v>
      </c>
      <c r="J78" s="238" t="s">
        <v>18151</v>
      </c>
      <c r="K78" s="23" t="s">
        <v>623</v>
      </c>
      <c r="L78" s="23" t="s">
        <v>18147</v>
      </c>
      <c r="M78" s="23" t="s">
        <v>18148</v>
      </c>
      <c r="N78" s="23" t="s">
        <v>4162</v>
      </c>
      <c r="O78" s="23" t="s">
        <v>18149</v>
      </c>
      <c r="P78" s="291">
        <v>120.38</v>
      </c>
      <c r="Q78" s="3">
        <v>41319</v>
      </c>
      <c r="R78" s="23"/>
      <c r="S78" s="23"/>
    </row>
    <row r="79" spans="1:19">
      <c r="A79" s="23" t="s">
        <v>18141</v>
      </c>
      <c r="B79" s="23" t="s">
        <v>18142</v>
      </c>
      <c r="C79" s="23">
        <v>7</v>
      </c>
      <c r="D79" s="23" t="s">
        <v>18261</v>
      </c>
      <c r="E79" s="23" t="s">
        <v>18258</v>
      </c>
      <c r="F79" s="23"/>
      <c r="G79" s="23"/>
      <c r="H79" s="23">
        <v>6352</v>
      </c>
      <c r="I79" s="238" t="s">
        <v>18145</v>
      </c>
      <c r="J79" s="238" t="s">
        <v>18151</v>
      </c>
      <c r="K79" s="23" t="s">
        <v>623</v>
      </c>
      <c r="L79" s="23" t="s">
        <v>18147</v>
      </c>
      <c r="M79" s="23" t="s">
        <v>18148</v>
      </c>
      <c r="N79" s="23" t="s">
        <v>4162</v>
      </c>
      <c r="O79" s="23" t="s">
        <v>18149</v>
      </c>
      <c r="P79" s="291">
        <v>120.38</v>
      </c>
      <c r="Q79" s="3">
        <v>41319</v>
      </c>
      <c r="R79" s="23"/>
      <c r="S79" s="23"/>
    </row>
    <row r="80" spans="1:19">
      <c r="A80" s="23" t="s">
        <v>18141</v>
      </c>
      <c r="B80" s="23" t="s">
        <v>18142</v>
      </c>
      <c r="C80" s="23">
        <v>7</v>
      </c>
      <c r="D80" s="23" t="s">
        <v>18262</v>
      </c>
      <c r="E80" s="23" t="s">
        <v>18258</v>
      </c>
      <c r="F80" s="23">
        <v>4519</v>
      </c>
      <c r="G80" s="23" t="s">
        <v>16294</v>
      </c>
      <c r="H80" s="23" t="s">
        <v>17780</v>
      </c>
      <c r="I80" s="238" t="s">
        <v>18145</v>
      </c>
      <c r="J80" s="238" t="s">
        <v>18153</v>
      </c>
      <c r="K80" s="23" t="s">
        <v>623</v>
      </c>
      <c r="L80" s="23" t="s">
        <v>18147</v>
      </c>
      <c r="M80" s="23" t="s">
        <v>18148</v>
      </c>
      <c r="N80" s="23" t="s">
        <v>4162</v>
      </c>
      <c r="O80" s="23" t="s">
        <v>18149</v>
      </c>
      <c r="P80" s="291">
        <v>120.38</v>
      </c>
      <c r="Q80" s="3">
        <v>41319</v>
      </c>
      <c r="R80" s="3">
        <v>41383</v>
      </c>
      <c r="S80" s="3">
        <v>41432</v>
      </c>
    </row>
    <row r="81" spans="1:19">
      <c r="A81" s="23" t="s">
        <v>18141</v>
      </c>
      <c r="B81" s="23" t="s">
        <v>18142</v>
      </c>
      <c r="C81" s="23">
        <v>7</v>
      </c>
      <c r="D81" s="23" t="s">
        <v>18263</v>
      </c>
      <c r="E81" s="23" t="s">
        <v>18258</v>
      </c>
      <c r="F81" s="23">
        <v>4526</v>
      </c>
      <c r="G81" s="23" t="s">
        <v>18264</v>
      </c>
      <c r="H81" s="23" t="s">
        <v>17287</v>
      </c>
      <c r="I81" s="238" t="s">
        <v>18145</v>
      </c>
      <c r="J81" s="238" t="s">
        <v>18153</v>
      </c>
      <c r="K81" s="23" t="s">
        <v>623</v>
      </c>
      <c r="L81" s="23" t="s">
        <v>18147</v>
      </c>
      <c r="M81" s="23" t="s">
        <v>18148</v>
      </c>
      <c r="N81" s="23" t="s">
        <v>4162</v>
      </c>
      <c r="O81" s="23" t="s">
        <v>18149</v>
      </c>
      <c r="P81" s="291">
        <v>120.38</v>
      </c>
      <c r="Q81" s="3">
        <v>41319</v>
      </c>
      <c r="R81" s="3">
        <v>41386</v>
      </c>
      <c r="S81" s="3">
        <v>41432</v>
      </c>
    </row>
    <row r="82" spans="1:19">
      <c r="A82" s="23" t="s">
        <v>18141</v>
      </c>
      <c r="B82" s="23" t="s">
        <v>18142</v>
      </c>
      <c r="C82" s="23">
        <v>7</v>
      </c>
      <c r="D82" s="23" t="s">
        <v>18265</v>
      </c>
      <c r="E82" s="23" t="s">
        <v>18258</v>
      </c>
      <c r="F82" s="23">
        <v>4527</v>
      </c>
      <c r="G82" s="23" t="s">
        <v>18266</v>
      </c>
      <c r="H82" s="23" t="s">
        <v>17782</v>
      </c>
      <c r="I82" s="238" t="s">
        <v>18145</v>
      </c>
      <c r="J82" s="238" t="s">
        <v>18153</v>
      </c>
      <c r="K82" s="23" t="s">
        <v>623</v>
      </c>
      <c r="L82" s="23" t="s">
        <v>18147</v>
      </c>
      <c r="M82" s="23" t="s">
        <v>18148</v>
      </c>
      <c r="N82" s="23" t="s">
        <v>4162</v>
      </c>
      <c r="O82" s="23" t="s">
        <v>18149</v>
      </c>
      <c r="P82" s="291">
        <v>120.38</v>
      </c>
      <c r="Q82" s="3">
        <v>41319</v>
      </c>
      <c r="R82" s="3">
        <v>41386</v>
      </c>
      <c r="S82" s="3">
        <v>41432</v>
      </c>
    </row>
    <row r="83" spans="1:19">
      <c r="A83" s="23" t="s">
        <v>18141</v>
      </c>
      <c r="B83" s="23" t="s">
        <v>18142</v>
      </c>
      <c r="C83" s="23">
        <v>7</v>
      </c>
      <c r="D83" s="23" t="s">
        <v>18267</v>
      </c>
      <c r="E83" s="23" t="s">
        <v>18268</v>
      </c>
      <c r="F83" s="23">
        <v>830</v>
      </c>
      <c r="G83" s="23" t="s">
        <v>9766</v>
      </c>
      <c r="H83" s="23" t="s">
        <v>6041</v>
      </c>
      <c r="I83" s="238" t="s">
        <v>18145</v>
      </c>
      <c r="J83" s="238" t="s">
        <v>18153</v>
      </c>
      <c r="K83" s="23" t="s">
        <v>623</v>
      </c>
      <c r="L83" s="23" t="s">
        <v>18147</v>
      </c>
      <c r="M83" s="23" t="s">
        <v>18148</v>
      </c>
      <c r="N83" s="23" t="s">
        <v>4162</v>
      </c>
      <c r="O83" s="23" t="s">
        <v>18149</v>
      </c>
      <c r="P83" s="291">
        <v>120.38</v>
      </c>
      <c r="Q83" s="3">
        <v>40942</v>
      </c>
      <c r="R83" s="3">
        <v>41131</v>
      </c>
      <c r="S83" s="3">
        <v>41133</v>
      </c>
    </row>
    <row r="84" spans="1:19">
      <c r="A84" s="23" t="s">
        <v>18141</v>
      </c>
      <c r="B84" s="23" t="s">
        <v>18142</v>
      </c>
      <c r="C84" s="23">
        <v>7</v>
      </c>
      <c r="D84" s="23" t="s">
        <v>18269</v>
      </c>
      <c r="E84" s="23" t="s">
        <v>18270</v>
      </c>
      <c r="F84" s="23">
        <v>889</v>
      </c>
      <c r="G84" s="23" t="s">
        <v>9905</v>
      </c>
      <c r="H84" s="23" t="s">
        <v>1996</v>
      </c>
      <c r="I84" s="238" t="s">
        <v>18145</v>
      </c>
      <c r="J84" s="238" t="s">
        <v>18153</v>
      </c>
      <c r="K84" s="23" t="s">
        <v>623</v>
      </c>
      <c r="L84" s="23" t="s">
        <v>18147</v>
      </c>
      <c r="M84" s="23" t="s">
        <v>18148</v>
      </c>
      <c r="N84" s="23" t="s">
        <v>4162</v>
      </c>
      <c r="O84" s="23" t="s">
        <v>18149</v>
      </c>
      <c r="P84" s="291">
        <v>120.38</v>
      </c>
      <c r="Q84" s="3">
        <v>40952</v>
      </c>
      <c r="R84" s="3">
        <v>40983</v>
      </c>
      <c r="S84" s="3">
        <v>41016</v>
      </c>
    </row>
    <row r="85" spans="1:19">
      <c r="A85" s="23" t="s">
        <v>18141</v>
      </c>
      <c r="B85" s="23" t="s">
        <v>18142</v>
      </c>
      <c r="C85" s="23">
        <v>7</v>
      </c>
      <c r="D85" s="23" t="s">
        <v>18271</v>
      </c>
      <c r="E85" s="23" t="s">
        <v>18270</v>
      </c>
      <c r="F85" s="23">
        <v>3279</v>
      </c>
      <c r="G85" s="23" t="s">
        <v>10561</v>
      </c>
      <c r="H85" s="23" t="s">
        <v>7634</v>
      </c>
      <c r="I85" s="238" t="s">
        <v>18145</v>
      </c>
      <c r="J85" s="238" t="s">
        <v>18153</v>
      </c>
      <c r="K85" s="23" t="s">
        <v>623</v>
      </c>
      <c r="L85" s="23" t="s">
        <v>18147</v>
      </c>
      <c r="M85" s="23" t="s">
        <v>18148</v>
      </c>
      <c r="N85" s="23" t="s">
        <v>4162</v>
      </c>
      <c r="O85" s="23" t="s">
        <v>18149</v>
      </c>
      <c r="P85" s="291">
        <v>120.38</v>
      </c>
      <c r="Q85" s="3">
        <v>41071</v>
      </c>
      <c r="R85" s="3">
        <v>41172</v>
      </c>
      <c r="S85" s="3">
        <v>41138</v>
      </c>
    </row>
    <row r="86" spans="1:19">
      <c r="A86" s="23" t="s">
        <v>18141</v>
      </c>
      <c r="B86" s="23" t="s">
        <v>18142</v>
      </c>
      <c r="C86" s="23">
        <v>7</v>
      </c>
      <c r="D86" s="23" t="s">
        <v>18272</v>
      </c>
      <c r="E86" s="23" t="s">
        <v>18270</v>
      </c>
      <c r="F86" s="23">
        <v>3945</v>
      </c>
      <c r="G86" s="23" t="s">
        <v>11742</v>
      </c>
      <c r="H86" s="23" t="s">
        <v>13362</v>
      </c>
      <c r="I86" s="238" t="s">
        <v>18145</v>
      </c>
      <c r="J86" s="238" t="s">
        <v>18153</v>
      </c>
      <c r="K86" s="23" t="s">
        <v>623</v>
      </c>
      <c r="L86" s="23" t="s">
        <v>18147</v>
      </c>
      <c r="M86" s="23" t="s">
        <v>18148</v>
      </c>
      <c r="N86" s="23" t="s">
        <v>4162</v>
      </c>
      <c r="O86" s="23" t="s">
        <v>18149</v>
      </c>
      <c r="P86" s="291">
        <v>120.38</v>
      </c>
      <c r="Q86" s="3">
        <v>41152</v>
      </c>
      <c r="R86" s="3">
        <v>41263</v>
      </c>
      <c r="S86" s="3">
        <v>41236</v>
      </c>
    </row>
    <row r="87" spans="1:19">
      <c r="A87" s="23" t="s">
        <v>18141</v>
      </c>
      <c r="B87" s="23" t="s">
        <v>18142</v>
      </c>
      <c r="C87" s="23">
        <v>7</v>
      </c>
      <c r="D87" s="23" t="s">
        <v>18273</v>
      </c>
      <c r="E87" s="23" t="s">
        <v>18274</v>
      </c>
      <c r="F87" s="23"/>
      <c r="G87" s="23" t="s">
        <v>10734</v>
      </c>
      <c r="H87" s="23">
        <v>3856</v>
      </c>
      <c r="I87" s="238" t="s">
        <v>18145</v>
      </c>
      <c r="J87" s="238" t="s">
        <v>18275</v>
      </c>
      <c r="K87" s="23" t="s">
        <v>623</v>
      </c>
      <c r="L87" s="23" t="s">
        <v>18147</v>
      </c>
      <c r="M87" s="23" t="s">
        <v>18148</v>
      </c>
      <c r="N87" s="23" t="s">
        <v>4162</v>
      </c>
      <c r="O87" s="23" t="s">
        <v>18149</v>
      </c>
      <c r="P87" s="291">
        <v>120.38</v>
      </c>
      <c r="Q87" s="3">
        <v>41093</v>
      </c>
      <c r="R87" s="23"/>
      <c r="S87" s="3">
        <v>41154</v>
      </c>
    </row>
    <row r="88" spans="1:19">
      <c r="A88" s="23" t="s">
        <v>18141</v>
      </c>
      <c r="B88" s="23" t="s">
        <v>18142</v>
      </c>
      <c r="C88" s="23">
        <v>7</v>
      </c>
      <c r="D88" s="23" t="s">
        <v>18276</v>
      </c>
      <c r="E88" s="23" t="s">
        <v>18274</v>
      </c>
      <c r="F88" s="23">
        <v>937</v>
      </c>
      <c r="G88" s="23" t="s">
        <v>9985</v>
      </c>
      <c r="H88" s="23" t="s">
        <v>2186</v>
      </c>
      <c r="I88" s="238" t="s">
        <v>18145</v>
      </c>
      <c r="J88" s="238" t="s">
        <v>18153</v>
      </c>
      <c r="K88" s="23" t="s">
        <v>623</v>
      </c>
      <c r="L88" s="23" t="s">
        <v>18147</v>
      </c>
      <c r="M88" s="23" t="s">
        <v>18148</v>
      </c>
      <c r="N88" s="23" t="s">
        <v>4162</v>
      </c>
      <c r="O88" s="23" t="s">
        <v>18149</v>
      </c>
      <c r="P88" s="291">
        <v>120.38</v>
      </c>
      <c r="Q88" s="3">
        <v>40977</v>
      </c>
      <c r="R88" s="3">
        <v>40997</v>
      </c>
      <c r="S88" s="3">
        <v>41049</v>
      </c>
    </row>
    <row r="89" spans="1:19">
      <c r="A89" s="23" t="s">
        <v>18141</v>
      </c>
      <c r="B89" s="23" t="s">
        <v>18142</v>
      </c>
      <c r="C89" s="23">
        <v>7</v>
      </c>
      <c r="D89" s="23" t="s">
        <v>18277</v>
      </c>
      <c r="E89" s="23" t="s">
        <v>18274</v>
      </c>
      <c r="F89" s="23">
        <v>3032</v>
      </c>
      <c r="G89" s="23" t="s">
        <v>10738</v>
      </c>
      <c r="H89" s="23" t="s">
        <v>5915</v>
      </c>
      <c r="I89" s="238" t="s">
        <v>18145</v>
      </c>
      <c r="J89" s="238" t="s">
        <v>18153</v>
      </c>
      <c r="K89" s="23" t="s">
        <v>623</v>
      </c>
      <c r="L89" s="23" t="s">
        <v>18147</v>
      </c>
      <c r="M89" s="23" t="s">
        <v>18148</v>
      </c>
      <c r="N89" s="23" t="s">
        <v>4162</v>
      </c>
      <c r="O89" s="23" t="s">
        <v>18149</v>
      </c>
      <c r="P89" s="291">
        <v>120.38</v>
      </c>
      <c r="Q89" s="3">
        <v>41093</v>
      </c>
      <c r="R89" s="3">
        <v>41131</v>
      </c>
      <c r="S89" s="3">
        <v>41154</v>
      </c>
    </row>
    <row r="90" spans="1:19">
      <c r="A90" s="23" t="s">
        <v>18141</v>
      </c>
      <c r="B90" s="23" t="s">
        <v>18142</v>
      </c>
      <c r="C90" s="23">
        <v>7</v>
      </c>
      <c r="D90" s="23" t="s">
        <v>18278</v>
      </c>
      <c r="E90" s="23" t="s">
        <v>18274</v>
      </c>
      <c r="F90" s="23">
        <v>3039</v>
      </c>
      <c r="G90" s="23" t="s">
        <v>10736</v>
      </c>
      <c r="H90" s="23" t="s">
        <v>6087</v>
      </c>
      <c r="I90" s="238" t="s">
        <v>18145</v>
      </c>
      <c r="J90" s="238" t="s">
        <v>18153</v>
      </c>
      <c r="K90" s="23" t="s">
        <v>623</v>
      </c>
      <c r="L90" s="23" t="s">
        <v>18147</v>
      </c>
      <c r="M90" s="23" t="s">
        <v>18148</v>
      </c>
      <c r="N90" s="23" t="s">
        <v>4162</v>
      </c>
      <c r="O90" s="23" t="s">
        <v>18149</v>
      </c>
      <c r="P90" s="291">
        <v>120.38</v>
      </c>
      <c r="Q90" s="3">
        <v>41093</v>
      </c>
      <c r="R90" s="3">
        <v>41131</v>
      </c>
      <c r="S90" s="3">
        <v>41154</v>
      </c>
    </row>
    <row r="91" spans="1:19">
      <c r="A91" s="23" t="s">
        <v>18141</v>
      </c>
      <c r="B91" s="23" t="s">
        <v>18142</v>
      </c>
      <c r="C91" s="23">
        <v>7</v>
      </c>
      <c r="D91" s="23" t="s">
        <v>18279</v>
      </c>
      <c r="E91" s="23" t="s">
        <v>18274</v>
      </c>
      <c r="F91" s="23">
        <v>3049</v>
      </c>
      <c r="G91" s="23" t="s">
        <v>10731</v>
      </c>
      <c r="H91" s="23" t="s">
        <v>5913</v>
      </c>
      <c r="I91" s="238" t="s">
        <v>18145</v>
      </c>
      <c r="J91" s="238" t="s">
        <v>18153</v>
      </c>
      <c r="K91" s="23" t="s">
        <v>623</v>
      </c>
      <c r="L91" s="23" t="s">
        <v>18147</v>
      </c>
      <c r="M91" s="23" t="s">
        <v>18148</v>
      </c>
      <c r="N91" s="23" t="s">
        <v>4162</v>
      </c>
      <c r="O91" s="23" t="s">
        <v>18149</v>
      </c>
      <c r="P91" s="291">
        <v>120.38</v>
      </c>
      <c r="Q91" s="3">
        <v>41093</v>
      </c>
      <c r="R91" s="3">
        <v>41134</v>
      </c>
      <c r="S91" s="3">
        <v>41154</v>
      </c>
    </row>
    <row r="92" spans="1:19">
      <c r="A92" s="23" t="s">
        <v>18141</v>
      </c>
      <c r="B92" s="23" t="s">
        <v>18142</v>
      </c>
      <c r="C92" s="23">
        <v>7</v>
      </c>
      <c r="D92" s="23" t="s">
        <v>18280</v>
      </c>
      <c r="E92" s="23" t="s">
        <v>18274</v>
      </c>
      <c r="F92" s="23">
        <v>3562</v>
      </c>
      <c r="G92" s="23" t="s">
        <v>10733</v>
      </c>
      <c r="H92" s="23" t="s">
        <v>6086</v>
      </c>
      <c r="I92" s="238" t="s">
        <v>18145</v>
      </c>
      <c r="J92" s="238" t="s">
        <v>18153</v>
      </c>
      <c r="K92" s="23" t="s">
        <v>623</v>
      </c>
      <c r="L92" s="23" t="s">
        <v>18147</v>
      </c>
      <c r="M92" s="23" t="s">
        <v>18148</v>
      </c>
      <c r="N92" s="23" t="s">
        <v>4162</v>
      </c>
      <c r="O92" s="23" t="s">
        <v>18149</v>
      </c>
      <c r="P92" s="291">
        <v>120.38</v>
      </c>
      <c r="Q92" s="3">
        <v>41093</v>
      </c>
      <c r="R92" s="3">
        <v>41221</v>
      </c>
      <c r="S92" s="3">
        <v>41202</v>
      </c>
    </row>
    <row r="93" spans="1:19">
      <c r="A93" s="23" t="s">
        <v>18141</v>
      </c>
      <c r="B93" s="23" t="s">
        <v>18142</v>
      </c>
      <c r="C93" s="23">
        <v>7</v>
      </c>
      <c r="D93" s="23" t="s">
        <v>18281</v>
      </c>
      <c r="E93" s="23" t="s">
        <v>18274</v>
      </c>
      <c r="F93" s="23">
        <v>3578</v>
      </c>
      <c r="G93" s="23" t="s">
        <v>10729</v>
      </c>
      <c r="H93" s="23" t="s">
        <v>9108</v>
      </c>
      <c r="I93" s="238" t="s">
        <v>18145</v>
      </c>
      <c r="J93" s="238" t="s">
        <v>18153</v>
      </c>
      <c r="K93" s="23" t="s">
        <v>623</v>
      </c>
      <c r="L93" s="23" t="s">
        <v>18147</v>
      </c>
      <c r="M93" s="23" t="s">
        <v>18148</v>
      </c>
      <c r="N93" s="23" t="s">
        <v>4162</v>
      </c>
      <c r="O93" s="23" t="s">
        <v>18149</v>
      </c>
      <c r="P93" s="291">
        <v>120.38</v>
      </c>
      <c r="Q93" s="3">
        <v>41093</v>
      </c>
      <c r="R93" s="3">
        <v>41222</v>
      </c>
      <c r="S93" s="3">
        <v>41168</v>
      </c>
    </row>
    <row r="94" spans="1:19">
      <c r="A94" s="23" t="s">
        <v>18141</v>
      </c>
      <c r="B94" s="23" t="s">
        <v>18142</v>
      </c>
      <c r="C94" s="23">
        <v>7</v>
      </c>
      <c r="D94" s="23" t="s">
        <v>18282</v>
      </c>
      <c r="E94" s="23" t="s">
        <v>18283</v>
      </c>
      <c r="F94" s="23"/>
      <c r="G94" s="23"/>
      <c r="H94" s="23">
        <v>5708</v>
      </c>
      <c r="I94" s="238" t="s">
        <v>18145</v>
      </c>
      <c r="J94" s="238" t="s">
        <v>18151</v>
      </c>
      <c r="K94" s="23" t="s">
        <v>623</v>
      </c>
      <c r="L94" s="23" t="s">
        <v>18147</v>
      </c>
      <c r="M94" s="23" t="s">
        <v>18148</v>
      </c>
      <c r="N94" s="23" t="s">
        <v>4162</v>
      </c>
      <c r="O94" s="23" t="s">
        <v>18149</v>
      </c>
      <c r="P94" s="291">
        <v>120.38</v>
      </c>
      <c r="Q94" s="3">
        <v>41246</v>
      </c>
      <c r="R94" s="23"/>
      <c r="S94" s="23"/>
    </row>
    <row r="95" spans="1:19">
      <c r="A95" s="23" t="s">
        <v>18141</v>
      </c>
      <c r="B95" s="23" t="s">
        <v>18142</v>
      </c>
      <c r="C95" s="23">
        <v>7</v>
      </c>
      <c r="D95" s="23" t="s">
        <v>18284</v>
      </c>
      <c r="E95" s="23" t="s">
        <v>18283</v>
      </c>
      <c r="F95" s="23"/>
      <c r="G95" s="23"/>
      <c r="H95" s="23">
        <v>5709</v>
      </c>
      <c r="I95" s="238" t="s">
        <v>18145</v>
      </c>
      <c r="J95" s="238" t="s">
        <v>18151</v>
      </c>
      <c r="K95" s="23" t="s">
        <v>623</v>
      </c>
      <c r="L95" s="23" t="s">
        <v>18147</v>
      </c>
      <c r="M95" s="23" t="s">
        <v>18148</v>
      </c>
      <c r="N95" s="23" t="s">
        <v>4162</v>
      </c>
      <c r="O95" s="23" t="s">
        <v>18149</v>
      </c>
      <c r="P95" s="291">
        <v>120.38</v>
      </c>
      <c r="Q95" s="3">
        <v>41246</v>
      </c>
      <c r="R95" s="23"/>
      <c r="S95" s="23"/>
    </row>
    <row r="96" spans="1:19">
      <c r="A96" s="23" t="s">
        <v>18141</v>
      </c>
      <c r="B96" s="23" t="s">
        <v>18142</v>
      </c>
      <c r="C96" s="23">
        <v>7</v>
      </c>
      <c r="D96" s="23" t="s">
        <v>18285</v>
      </c>
      <c r="E96" s="23" t="s">
        <v>18283</v>
      </c>
      <c r="F96" s="23"/>
      <c r="G96" s="23"/>
      <c r="H96" s="23">
        <v>5710</v>
      </c>
      <c r="I96" s="238" t="s">
        <v>18145</v>
      </c>
      <c r="J96" s="238" t="s">
        <v>18151</v>
      </c>
      <c r="K96" s="23" t="s">
        <v>623</v>
      </c>
      <c r="L96" s="23" t="s">
        <v>18147</v>
      </c>
      <c r="M96" s="23" t="s">
        <v>18148</v>
      </c>
      <c r="N96" s="23" t="s">
        <v>4162</v>
      </c>
      <c r="O96" s="23" t="s">
        <v>18149</v>
      </c>
      <c r="P96" s="291">
        <v>120.38</v>
      </c>
      <c r="Q96" s="3">
        <v>41246</v>
      </c>
      <c r="R96" s="23"/>
      <c r="S96" s="23"/>
    </row>
    <row r="97" spans="1:19">
      <c r="A97" s="23" t="s">
        <v>18141</v>
      </c>
      <c r="B97" s="23" t="s">
        <v>18142</v>
      </c>
      <c r="C97" s="23">
        <v>7</v>
      </c>
      <c r="D97" s="23" t="s">
        <v>18286</v>
      </c>
      <c r="E97" s="23" t="s">
        <v>18283</v>
      </c>
      <c r="F97" s="23">
        <v>657</v>
      </c>
      <c r="G97" s="23" t="s">
        <v>9654</v>
      </c>
      <c r="H97" s="23" t="s">
        <v>391</v>
      </c>
      <c r="I97" s="238" t="s">
        <v>18145</v>
      </c>
      <c r="J97" s="238" t="s">
        <v>18153</v>
      </c>
      <c r="K97" s="23" t="s">
        <v>623</v>
      </c>
      <c r="L97" s="23" t="s">
        <v>18147</v>
      </c>
      <c r="M97" s="23" t="s">
        <v>18148</v>
      </c>
      <c r="N97" s="23" t="s">
        <v>4162</v>
      </c>
      <c r="O97" s="23" t="s">
        <v>18149</v>
      </c>
      <c r="P97" s="291">
        <v>120.38</v>
      </c>
      <c r="Q97" s="3">
        <v>40834</v>
      </c>
      <c r="R97" s="3">
        <v>40905</v>
      </c>
      <c r="S97" s="3">
        <v>40918</v>
      </c>
    </row>
    <row r="98" spans="1:19">
      <c r="A98" s="23" t="s">
        <v>18141</v>
      </c>
      <c r="B98" s="23" t="s">
        <v>18142</v>
      </c>
      <c r="C98" s="23">
        <v>7</v>
      </c>
      <c r="D98" s="23" t="s">
        <v>18287</v>
      </c>
      <c r="E98" s="23" t="s">
        <v>18288</v>
      </c>
      <c r="F98" s="23"/>
      <c r="G98" s="23"/>
      <c r="H98" s="23">
        <v>5856</v>
      </c>
      <c r="I98" s="238" t="s">
        <v>18145</v>
      </c>
      <c r="J98" s="238" t="s">
        <v>18151</v>
      </c>
      <c r="K98" s="23" t="s">
        <v>623</v>
      </c>
      <c r="L98" s="23" t="s">
        <v>18147</v>
      </c>
      <c r="M98" s="23" t="s">
        <v>18148</v>
      </c>
      <c r="N98" s="23" t="s">
        <v>4162</v>
      </c>
      <c r="O98" s="23" t="s">
        <v>18149</v>
      </c>
      <c r="P98" s="291">
        <v>120.38</v>
      </c>
      <c r="Q98" s="3">
        <v>41271</v>
      </c>
      <c r="R98" s="23"/>
      <c r="S98" s="23"/>
    </row>
    <row r="99" spans="1:19">
      <c r="A99" s="23" t="s">
        <v>18141</v>
      </c>
      <c r="B99" s="23" t="s">
        <v>18142</v>
      </c>
      <c r="C99" s="23">
        <v>7</v>
      </c>
      <c r="D99" s="23" t="s">
        <v>18289</v>
      </c>
      <c r="E99" s="23" t="s">
        <v>18288</v>
      </c>
      <c r="F99" s="23"/>
      <c r="G99" s="23"/>
      <c r="H99" s="23">
        <v>5857</v>
      </c>
      <c r="I99" s="238" t="s">
        <v>18145</v>
      </c>
      <c r="J99" s="238" t="s">
        <v>18151</v>
      </c>
      <c r="K99" s="23" t="s">
        <v>623</v>
      </c>
      <c r="L99" s="23" t="s">
        <v>18147</v>
      </c>
      <c r="M99" s="23" t="s">
        <v>18148</v>
      </c>
      <c r="N99" s="23" t="s">
        <v>4162</v>
      </c>
      <c r="O99" s="23" t="s">
        <v>18149</v>
      </c>
      <c r="P99" s="291">
        <v>120.38</v>
      </c>
      <c r="Q99" s="3">
        <v>41271</v>
      </c>
      <c r="R99" s="23"/>
      <c r="S99" s="23"/>
    </row>
    <row r="100" spans="1:19">
      <c r="A100" s="23" t="s">
        <v>18141</v>
      </c>
      <c r="B100" s="23" t="s">
        <v>18142</v>
      </c>
      <c r="C100" s="23">
        <v>7</v>
      </c>
      <c r="D100" s="23" t="s">
        <v>18290</v>
      </c>
      <c r="E100" s="23" t="s">
        <v>18288</v>
      </c>
      <c r="F100" s="23"/>
      <c r="G100" s="23"/>
      <c r="H100" s="23">
        <v>5858</v>
      </c>
      <c r="I100" s="238" t="s">
        <v>18145</v>
      </c>
      <c r="J100" s="238" t="s">
        <v>18151</v>
      </c>
      <c r="K100" s="23" t="s">
        <v>623</v>
      </c>
      <c r="L100" s="23" t="s">
        <v>18147</v>
      </c>
      <c r="M100" s="23" t="s">
        <v>18148</v>
      </c>
      <c r="N100" s="23" t="s">
        <v>4162</v>
      </c>
      <c r="O100" s="23" t="s">
        <v>18149</v>
      </c>
      <c r="P100" s="291">
        <v>120.38</v>
      </c>
      <c r="Q100" s="3">
        <v>41271</v>
      </c>
      <c r="R100" s="23"/>
      <c r="S100" s="23"/>
    </row>
    <row r="101" spans="1:19">
      <c r="A101" s="23" t="s">
        <v>18141</v>
      </c>
      <c r="B101" s="23" t="s">
        <v>18142</v>
      </c>
      <c r="C101" s="23">
        <v>7</v>
      </c>
      <c r="D101" s="23" t="s">
        <v>18291</v>
      </c>
      <c r="E101" s="23" t="s">
        <v>18288</v>
      </c>
      <c r="F101" s="23">
        <v>658</v>
      </c>
      <c r="G101" s="23" t="s">
        <v>9655</v>
      </c>
      <c r="H101" s="23" t="s">
        <v>392</v>
      </c>
      <c r="I101" s="238" t="s">
        <v>18145</v>
      </c>
      <c r="J101" s="238" t="s">
        <v>18153</v>
      </c>
      <c r="K101" s="23" t="s">
        <v>623</v>
      </c>
      <c r="L101" s="23" t="s">
        <v>18147</v>
      </c>
      <c r="M101" s="23" t="s">
        <v>18148</v>
      </c>
      <c r="N101" s="23" t="s">
        <v>4162</v>
      </c>
      <c r="O101" s="23" t="s">
        <v>18149</v>
      </c>
      <c r="P101" s="291">
        <v>120.38</v>
      </c>
      <c r="Q101" s="3">
        <v>40834</v>
      </c>
      <c r="R101" s="3">
        <v>40921</v>
      </c>
      <c r="S101" s="3">
        <v>40918</v>
      </c>
    </row>
    <row r="102" spans="1:19">
      <c r="A102" s="23" t="s">
        <v>18141</v>
      </c>
      <c r="B102" s="23" t="s">
        <v>18142</v>
      </c>
      <c r="C102" s="23">
        <v>7</v>
      </c>
      <c r="D102" s="23" t="s">
        <v>18292</v>
      </c>
      <c r="E102" s="23" t="s">
        <v>18293</v>
      </c>
      <c r="F102" s="23">
        <v>659</v>
      </c>
      <c r="G102" s="23" t="s">
        <v>9656</v>
      </c>
      <c r="H102" s="23" t="s">
        <v>1372</v>
      </c>
      <c r="I102" s="238" t="s">
        <v>18145</v>
      </c>
      <c r="J102" s="238" t="s">
        <v>18153</v>
      </c>
      <c r="K102" s="23" t="s">
        <v>623</v>
      </c>
      <c r="L102" s="23" t="s">
        <v>18147</v>
      </c>
      <c r="M102" s="23" t="s">
        <v>18148</v>
      </c>
      <c r="N102" s="23" t="s">
        <v>4162</v>
      </c>
      <c r="O102" s="23" t="s">
        <v>18149</v>
      </c>
      <c r="P102" s="291">
        <v>120.38</v>
      </c>
      <c r="Q102" s="3">
        <v>40834</v>
      </c>
      <c r="R102" s="3">
        <v>40919</v>
      </c>
      <c r="S102" s="3">
        <v>40918</v>
      </c>
    </row>
    <row r="103" spans="1:19">
      <c r="A103" s="23" t="s">
        <v>18141</v>
      </c>
      <c r="B103" s="23" t="s">
        <v>18142</v>
      </c>
      <c r="C103" s="23">
        <v>7</v>
      </c>
      <c r="D103" s="23" t="s">
        <v>18294</v>
      </c>
      <c r="E103" s="23" t="s">
        <v>18295</v>
      </c>
      <c r="F103" s="23">
        <v>3892</v>
      </c>
      <c r="G103" s="23" t="s">
        <v>11684</v>
      </c>
      <c r="H103" s="23" t="s">
        <v>9469</v>
      </c>
      <c r="I103" s="238" t="s">
        <v>18145</v>
      </c>
      <c r="J103" s="238" t="s">
        <v>18153</v>
      </c>
      <c r="K103" s="23" t="s">
        <v>623</v>
      </c>
      <c r="L103" s="23" t="s">
        <v>18147</v>
      </c>
      <c r="M103" s="23" t="s">
        <v>18148</v>
      </c>
      <c r="N103" s="23" t="s">
        <v>4162</v>
      </c>
      <c r="O103" s="23" t="s">
        <v>18149</v>
      </c>
      <c r="P103" s="291">
        <v>120.38</v>
      </c>
      <c r="Q103" s="3">
        <v>41151</v>
      </c>
      <c r="R103" s="3">
        <v>41261</v>
      </c>
      <c r="S103" s="3">
        <v>41230</v>
      </c>
    </row>
    <row r="104" spans="1:19">
      <c r="A104" s="23" t="s">
        <v>18141</v>
      </c>
      <c r="B104" s="23" t="s">
        <v>18142</v>
      </c>
      <c r="C104" s="23">
        <v>7</v>
      </c>
      <c r="D104" s="23" t="s">
        <v>18296</v>
      </c>
      <c r="E104" s="23" t="s">
        <v>18297</v>
      </c>
      <c r="F104" s="23">
        <v>3726</v>
      </c>
      <c r="G104" s="23" t="s">
        <v>11551</v>
      </c>
      <c r="H104" s="23" t="s">
        <v>11549</v>
      </c>
      <c r="I104" s="238" t="s">
        <v>18145</v>
      </c>
      <c r="J104" s="238" t="s">
        <v>18153</v>
      </c>
      <c r="K104" s="23" t="s">
        <v>623</v>
      </c>
      <c r="L104" s="23" t="s">
        <v>18147</v>
      </c>
      <c r="M104" s="23" t="s">
        <v>18148</v>
      </c>
      <c r="N104" s="23" t="s">
        <v>4162</v>
      </c>
      <c r="O104" s="23" t="s">
        <v>18149</v>
      </c>
      <c r="P104" s="291">
        <v>120.38</v>
      </c>
      <c r="Q104" s="3">
        <v>41149</v>
      </c>
      <c r="R104" s="3">
        <v>41247</v>
      </c>
      <c r="S104" s="3">
        <v>41223</v>
      </c>
    </row>
    <row r="105" spans="1:19">
      <c r="A105" s="23" t="s">
        <v>18141</v>
      </c>
      <c r="B105" s="23" t="s">
        <v>18142</v>
      </c>
      <c r="C105" s="23">
        <v>7</v>
      </c>
      <c r="D105" s="23" t="s">
        <v>18298</v>
      </c>
      <c r="E105" s="23" t="s">
        <v>18297</v>
      </c>
      <c r="F105" s="23">
        <v>3739</v>
      </c>
      <c r="G105" s="23" t="s">
        <v>11553</v>
      </c>
      <c r="H105" s="23" t="s">
        <v>12006</v>
      </c>
      <c r="I105" s="238" t="s">
        <v>18145</v>
      </c>
      <c r="J105" s="238" t="s">
        <v>18153</v>
      </c>
      <c r="K105" s="23" t="s">
        <v>623</v>
      </c>
      <c r="L105" s="23" t="s">
        <v>18147</v>
      </c>
      <c r="M105" s="23" t="s">
        <v>18148</v>
      </c>
      <c r="N105" s="23" t="s">
        <v>4162</v>
      </c>
      <c r="O105" s="23" t="s">
        <v>18149</v>
      </c>
      <c r="P105" s="291">
        <v>120.38</v>
      </c>
      <c r="Q105" s="3">
        <v>41149</v>
      </c>
      <c r="R105" s="3">
        <v>41248</v>
      </c>
      <c r="S105" s="3">
        <v>41223</v>
      </c>
    </row>
    <row r="106" spans="1:19">
      <c r="A106" s="23" t="s">
        <v>18141</v>
      </c>
      <c r="B106" s="23" t="s">
        <v>18142</v>
      </c>
      <c r="C106" s="23">
        <v>7</v>
      </c>
      <c r="D106" s="23" t="s">
        <v>18299</v>
      </c>
      <c r="E106" s="23" t="s">
        <v>18297</v>
      </c>
      <c r="F106" s="23">
        <v>3749</v>
      </c>
      <c r="G106" s="23" t="s">
        <v>11547</v>
      </c>
      <c r="H106" s="23" t="s">
        <v>12110</v>
      </c>
      <c r="I106" s="238" t="s">
        <v>18145</v>
      </c>
      <c r="J106" s="238" t="s">
        <v>18153</v>
      </c>
      <c r="K106" s="23" t="s">
        <v>623</v>
      </c>
      <c r="L106" s="23" t="s">
        <v>18147</v>
      </c>
      <c r="M106" s="23" t="s">
        <v>18148</v>
      </c>
      <c r="N106" s="23" t="s">
        <v>4162</v>
      </c>
      <c r="O106" s="23" t="s">
        <v>18149</v>
      </c>
      <c r="P106" s="291">
        <v>120.38</v>
      </c>
      <c r="Q106" s="3">
        <v>41149</v>
      </c>
      <c r="R106" s="3">
        <v>41248</v>
      </c>
      <c r="S106" s="3">
        <v>41223</v>
      </c>
    </row>
    <row r="107" spans="1:19">
      <c r="A107" s="23" t="s">
        <v>18141</v>
      </c>
      <c r="B107" s="23" t="s">
        <v>18142</v>
      </c>
      <c r="C107" s="23">
        <v>7</v>
      </c>
      <c r="D107" s="23" t="s">
        <v>18300</v>
      </c>
      <c r="E107" s="23" t="s">
        <v>18297</v>
      </c>
      <c r="F107" s="23">
        <v>3769</v>
      </c>
      <c r="G107" s="23" t="s">
        <v>11537</v>
      </c>
      <c r="H107" s="23" t="s">
        <v>12107</v>
      </c>
      <c r="I107" s="238" t="s">
        <v>18145</v>
      </c>
      <c r="J107" s="238" t="s">
        <v>18153</v>
      </c>
      <c r="K107" s="23" t="s">
        <v>623</v>
      </c>
      <c r="L107" s="23" t="s">
        <v>18147</v>
      </c>
      <c r="M107" s="23" t="s">
        <v>18148</v>
      </c>
      <c r="N107" s="23" t="s">
        <v>4162</v>
      </c>
      <c r="O107" s="23" t="s">
        <v>18149</v>
      </c>
      <c r="P107" s="291">
        <v>120.38</v>
      </c>
      <c r="Q107" s="3">
        <v>41149</v>
      </c>
      <c r="R107" s="3">
        <v>41250</v>
      </c>
      <c r="S107" s="3">
        <v>41223</v>
      </c>
    </row>
    <row r="108" spans="1:19">
      <c r="A108" s="23" t="s">
        <v>18141</v>
      </c>
      <c r="B108" s="23" t="s">
        <v>18142</v>
      </c>
      <c r="C108" s="23">
        <v>7</v>
      </c>
      <c r="D108" s="23" t="s">
        <v>18301</v>
      </c>
      <c r="E108" s="23" t="s">
        <v>18297</v>
      </c>
      <c r="F108" s="23">
        <v>3785</v>
      </c>
      <c r="G108" s="23" t="s">
        <v>11545</v>
      </c>
      <c r="H108" s="23" t="s">
        <v>12278</v>
      </c>
      <c r="I108" s="238" t="s">
        <v>18145</v>
      </c>
      <c r="J108" s="238" t="s">
        <v>18153</v>
      </c>
      <c r="K108" s="23" t="s">
        <v>623</v>
      </c>
      <c r="L108" s="23" t="s">
        <v>18147</v>
      </c>
      <c r="M108" s="23" t="s">
        <v>18148</v>
      </c>
      <c r="N108" s="23" t="s">
        <v>4162</v>
      </c>
      <c r="O108" s="23" t="s">
        <v>18149</v>
      </c>
      <c r="P108" s="291">
        <v>120.38</v>
      </c>
      <c r="Q108" s="3">
        <v>41149</v>
      </c>
      <c r="R108" s="3">
        <v>41253</v>
      </c>
      <c r="S108" s="3">
        <v>41223</v>
      </c>
    </row>
    <row r="109" spans="1:19">
      <c r="A109" s="23" t="s">
        <v>18141</v>
      </c>
      <c r="B109" s="23" t="s">
        <v>18142</v>
      </c>
      <c r="C109" s="23">
        <v>7</v>
      </c>
      <c r="D109" s="23" t="s">
        <v>18302</v>
      </c>
      <c r="E109" s="23" t="s">
        <v>18297</v>
      </c>
      <c r="F109" s="23">
        <v>3786</v>
      </c>
      <c r="G109" s="23" t="s">
        <v>11546</v>
      </c>
      <c r="H109" s="23" t="s">
        <v>12281</v>
      </c>
      <c r="I109" s="238" t="s">
        <v>18145</v>
      </c>
      <c r="J109" s="238" t="s">
        <v>18153</v>
      </c>
      <c r="K109" s="23" t="s">
        <v>623</v>
      </c>
      <c r="L109" s="23" t="s">
        <v>18147</v>
      </c>
      <c r="M109" s="23" t="s">
        <v>18148</v>
      </c>
      <c r="N109" s="23" t="s">
        <v>4162</v>
      </c>
      <c r="O109" s="23" t="s">
        <v>18149</v>
      </c>
      <c r="P109" s="291">
        <v>120.38</v>
      </c>
      <c r="Q109" s="3">
        <v>41149</v>
      </c>
      <c r="R109" s="3">
        <v>41253</v>
      </c>
      <c r="S109" s="3">
        <v>41223</v>
      </c>
    </row>
    <row r="110" spans="1:19">
      <c r="A110" s="23" t="s">
        <v>18141</v>
      </c>
      <c r="B110" s="23" t="s">
        <v>18142</v>
      </c>
      <c r="C110" s="23">
        <v>7</v>
      </c>
      <c r="D110" s="23" t="s">
        <v>18303</v>
      </c>
      <c r="E110" s="23" t="s">
        <v>18297</v>
      </c>
      <c r="F110" s="23">
        <v>3789</v>
      </c>
      <c r="G110" s="23" t="s">
        <v>11544</v>
      </c>
      <c r="H110" s="23" t="s">
        <v>12275</v>
      </c>
      <c r="I110" s="238" t="s">
        <v>18145</v>
      </c>
      <c r="J110" s="238" t="s">
        <v>18153</v>
      </c>
      <c r="K110" s="23" t="s">
        <v>623</v>
      </c>
      <c r="L110" s="23" t="s">
        <v>18147</v>
      </c>
      <c r="M110" s="23" t="s">
        <v>18148</v>
      </c>
      <c r="N110" s="23" t="s">
        <v>4162</v>
      </c>
      <c r="O110" s="23" t="s">
        <v>18149</v>
      </c>
      <c r="P110" s="291">
        <v>120.38</v>
      </c>
      <c r="Q110" s="3">
        <v>41149</v>
      </c>
      <c r="R110" s="3">
        <v>41253</v>
      </c>
      <c r="S110" s="3">
        <v>41223</v>
      </c>
    </row>
    <row r="111" spans="1:19">
      <c r="A111" s="23" t="s">
        <v>18141</v>
      </c>
      <c r="B111" s="23" t="s">
        <v>18142</v>
      </c>
      <c r="C111" s="23">
        <v>7</v>
      </c>
      <c r="D111" s="23" t="s">
        <v>18304</v>
      </c>
      <c r="E111" s="23" t="s">
        <v>18297</v>
      </c>
      <c r="F111" s="23">
        <v>3802</v>
      </c>
      <c r="G111" s="23" t="s">
        <v>11539</v>
      </c>
      <c r="H111" s="23" t="s">
        <v>12272</v>
      </c>
      <c r="I111" s="238" t="s">
        <v>18145</v>
      </c>
      <c r="J111" s="238" t="s">
        <v>18153</v>
      </c>
      <c r="K111" s="23" t="s">
        <v>623</v>
      </c>
      <c r="L111" s="23" t="s">
        <v>18147</v>
      </c>
      <c r="M111" s="23" t="s">
        <v>18148</v>
      </c>
      <c r="N111" s="23" t="s">
        <v>4162</v>
      </c>
      <c r="O111" s="23" t="s">
        <v>18149</v>
      </c>
      <c r="P111" s="291">
        <v>120.38</v>
      </c>
      <c r="Q111" s="3">
        <v>41149</v>
      </c>
      <c r="R111" s="3">
        <v>41254</v>
      </c>
      <c r="S111" s="3">
        <v>41223</v>
      </c>
    </row>
    <row r="112" spans="1:19">
      <c r="A112" s="23" t="s">
        <v>18141</v>
      </c>
      <c r="B112" s="23" t="s">
        <v>18142</v>
      </c>
      <c r="C112" s="23">
        <v>7</v>
      </c>
      <c r="D112" s="23" t="s">
        <v>18305</v>
      </c>
      <c r="E112" s="23" t="s">
        <v>18297</v>
      </c>
      <c r="F112" s="23">
        <v>3816</v>
      </c>
      <c r="G112" s="23" t="s">
        <v>11542</v>
      </c>
      <c r="H112" s="23" t="s">
        <v>12792</v>
      </c>
      <c r="I112" s="238" t="s">
        <v>18145</v>
      </c>
      <c r="J112" s="238" t="s">
        <v>18153</v>
      </c>
      <c r="K112" s="23" t="s">
        <v>623</v>
      </c>
      <c r="L112" s="23" t="s">
        <v>18147</v>
      </c>
      <c r="M112" s="23" t="s">
        <v>18148</v>
      </c>
      <c r="N112" s="23" t="s">
        <v>4162</v>
      </c>
      <c r="O112" s="23" t="s">
        <v>18149</v>
      </c>
      <c r="P112" s="291">
        <v>120.38</v>
      </c>
      <c r="Q112" s="3">
        <v>41149</v>
      </c>
      <c r="R112" s="3">
        <v>41255</v>
      </c>
      <c r="S112" s="3">
        <v>41223</v>
      </c>
    </row>
    <row r="113" spans="1:19">
      <c r="A113" s="23" t="s">
        <v>18141</v>
      </c>
      <c r="B113" s="23" t="s">
        <v>18142</v>
      </c>
      <c r="C113" s="23">
        <v>7</v>
      </c>
      <c r="D113" s="23" t="s">
        <v>18306</v>
      </c>
      <c r="E113" s="23" t="s">
        <v>18297</v>
      </c>
      <c r="F113" s="23">
        <v>3817</v>
      </c>
      <c r="G113" s="23" t="s">
        <v>11535</v>
      </c>
      <c r="H113" s="23" t="s">
        <v>12270</v>
      </c>
      <c r="I113" s="238" t="s">
        <v>18145</v>
      </c>
      <c r="J113" s="238" t="s">
        <v>18153</v>
      </c>
      <c r="K113" s="23" t="s">
        <v>623</v>
      </c>
      <c r="L113" s="23" t="s">
        <v>18147</v>
      </c>
      <c r="M113" s="23" t="s">
        <v>18148</v>
      </c>
      <c r="N113" s="23" t="s">
        <v>4162</v>
      </c>
      <c r="O113" s="23" t="s">
        <v>18149</v>
      </c>
      <c r="P113" s="291">
        <v>120.38</v>
      </c>
      <c r="Q113" s="3">
        <v>41149</v>
      </c>
      <c r="R113" s="3">
        <v>41255</v>
      </c>
      <c r="S113" s="3">
        <v>41223</v>
      </c>
    </row>
    <row r="114" spans="1:19">
      <c r="A114" s="23" t="s">
        <v>18141</v>
      </c>
      <c r="B114" s="23" t="s">
        <v>18142</v>
      </c>
      <c r="C114" s="23">
        <v>7</v>
      </c>
      <c r="D114" s="23" t="s">
        <v>18307</v>
      </c>
      <c r="E114" s="23" t="s">
        <v>18297</v>
      </c>
      <c r="F114" s="23">
        <v>3830</v>
      </c>
      <c r="G114" s="23" t="s">
        <v>11538</v>
      </c>
      <c r="H114" s="23" t="s">
        <v>12789</v>
      </c>
      <c r="I114" s="238" t="s">
        <v>18145</v>
      </c>
      <c r="J114" s="238" t="s">
        <v>18153</v>
      </c>
      <c r="K114" s="23" t="s">
        <v>623</v>
      </c>
      <c r="L114" s="23" t="s">
        <v>18147</v>
      </c>
      <c r="M114" s="23" t="s">
        <v>18148</v>
      </c>
      <c r="N114" s="23" t="s">
        <v>4162</v>
      </c>
      <c r="O114" s="23" t="s">
        <v>18149</v>
      </c>
      <c r="P114" s="291">
        <v>120.38</v>
      </c>
      <c r="Q114" s="3">
        <v>41149</v>
      </c>
      <c r="R114" s="3">
        <v>41255</v>
      </c>
      <c r="S114" s="3">
        <v>41223</v>
      </c>
    </row>
    <row r="115" spans="1:19">
      <c r="A115" s="23" t="s">
        <v>18141</v>
      </c>
      <c r="B115" s="23" t="s">
        <v>18142</v>
      </c>
      <c r="C115" s="23">
        <v>7</v>
      </c>
      <c r="D115" s="23" t="s">
        <v>18308</v>
      </c>
      <c r="E115" s="23" t="s">
        <v>18297</v>
      </c>
      <c r="F115" s="23">
        <v>3847</v>
      </c>
      <c r="G115" s="23" t="s">
        <v>11552</v>
      </c>
      <c r="H115" s="23" t="s">
        <v>12795</v>
      </c>
      <c r="I115" s="238" t="s">
        <v>18145</v>
      </c>
      <c r="J115" s="238" t="s">
        <v>18153</v>
      </c>
      <c r="K115" s="23" t="s">
        <v>623</v>
      </c>
      <c r="L115" s="23" t="s">
        <v>18147</v>
      </c>
      <c r="M115" s="23" t="s">
        <v>18148</v>
      </c>
      <c r="N115" s="23" t="s">
        <v>4162</v>
      </c>
      <c r="O115" s="23" t="s">
        <v>18149</v>
      </c>
      <c r="P115" s="291">
        <v>120.38</v>
      </c>
      <c r="Q115" s="3">
        <v>41149</v>
      </c>
      <c r="R115" s="3">
        <v>41256</v>
      </c>
      <c r="S115" s="3">
        <v>41223</v>
      </c>
    </row>
    <row r="116" spans="1:19">
      <c r="A116" s="23" t="s">
        <v>18141</v>
      </c>
      <c r="B116" s="23" t="s">
        <v>18142</v>
      </c>
      <c r="C116" s="23">
        <v>7</v>
      </c>
      <c r="D116" s="23" t="s">
        <v>18309</v>
      </c>
      <c r="E116" s="23" t="s">
        <v>18297</v>
      </c>
      <c r="F116" s="23">
        <v>3866</v>
      </c>
      <c r="G116" s="23" t="s">
        <v>11540</v>
      </c>
      <c r="H116" s="23" t="s">
        <v>12924</v>
      </c>
      <c r="I116" s="238" t="s">
        <v>18145</v>
      </c>
      <c r="J116" s="238" t="s">
        <v>18153</v>
      </c>
      <c r="K116" s="23" t="s">
        <v>623</v>
      </c>
      <c r="L116" s="23" t="s">
        <v>18147</v>
      </c>
      <c r="M116" s="23" t="s">
        <v>18148</v>
      </c>
      <c r="N116" s="23" t="s">
        <v>4162</v>
      </c>
      <c r="O116" s="23" t="s">
        <v>18149</v>
      </c>
      <c r="P116" s="291">
        <v>120.38</v>
      </c>
      <c r="Q116" s="3">
        <v>41149</v>
      </c>
      <c r="R116" s="3">
        <v>41257</v>
      </c>
      <c r="S116" s="3">
        <v>41223</v>
      </c>
    </row>
    <row r="117" spans="1:19">
      <c r="A117" s="23" t="s">
        <v>18141</v>
      </c>
      <c r="B117" s="23" t="s">
        <v>18142</v>
      </c>
      <c r="C117" s="23">
        <v>7</v>
      </c>
      <c r="D117" s="23" t="s">
        <v>18310</v>
      </c>
      <c r="E117" s="23" t="s">
        <v>18297</v>
      </c>
      <c r="F117" s="23">
        <v>3867</v>
      </c>
      <c r="G117" s="23" t="s">
        <v>11536</v>
      </c>
      <c r="H117" s="23" t="s">
        <v>12921</v>
      </c>
      <c r="I117" s="238" t="s">
        <v>18145</v>
      </c>
      <c r="J117" s="238" t="s">
        <v>18153</v>
      </c>
      <c r="K117" s="23" t="s">
        <v>623</v>
      </c>
      <c r="L117" s="23" t="s">
        <v>18147</v>
      </c>
      <c r="M117" s="23" t="s">
        <v>18148</v>
      </c>
      <c r="N117" s="23" t="s">
        <v>4162</v>
      </c>
      <c r="O117" s="23" t="s">
        <v>18149</v>
      </c>
      <c r="P117" s="291">
        <v>120.38</v>
      </c>
      <c r="Q117" s="3">
        <v>41149</v>
      </c>
      <c r="R117" s="3">
        <v>41257</v>
      </c>
      <c r="S117" s="3">
        <v>41223</v>
      </c>
    </row>
    <row r="118" spans="1:19">
      <c r="A118" s="23" t="s">
        <v>18141</v>
      </c>
      <c r="B118" s="23" t="s">
        <v>18142</v>
      </c>
      <c r="C118" s="23">
        <v>7</v>
      </c>
      <c r="D118" s="23" t="s">
        <v>18311</v>
      </c>
      <c r="E118" s="23" t="s">
        <v>18297</v>
      </c>
      <c r="F118" s="23">
        <v>4023</v>
      </c>
      <c r="G118" s="23" t="s">
        <v>11541</v>
      </c>
      <c r="H118" s="23" t="s">
        <v>13799</v>
      </c>
      <c r="I118" s="238" t="s">
        <v>18145</v>
      </c>
      <c r="J118" s="238" t="s">
        <v>18153</v>
      </c>
      <c r="K118" s="23" t="s">
        <v>623</v>
      </c>
      <c r="L118" s="23" t="s">
        <v>18147</v>
      </c>
      <c r="M118" s="23" t="s">
        <v>18148</v>
      </c>
      <c r="N118" s="23" t="s">
        <v>4162</v>
      </c>
      <c r="O118" s="23" t="s">
        <v>18149</v>
      </c>
      <c r="P118" s="291">
        <v>120.38</v>
      </c>
      <c r="Q118" s="3">
        <v>41149</v>
      </c>
      <c r="R118" s="3">
        <v>41284</v>
      </c>
      <c r="S118" s="3">
        <v>41223</v>
      </c>
    </row>
    <row r="119" spans="1:19">
      <c r="A119" s="23" t="s">
        <v>18141</v>
      </c>
      <c r="B119" s="23" t="s">
        <v>18142</v>
      </c>
      <c r="C119" s="23">
        <v>7</v>
      </c>
      <c r="D119" s="23" t="s">
        <v>18312</v>
      </c>
      <c r="E119" s="23" t="s">
        <v>18297</v>
      </c>
      <c r="F119" s="23">
        <v>4483</v>
      </c>
      <c r="G119" s="23" t="s">
        <v>11554</v>
      </c>
      <c r="H119" s="23" t="s">
        <v>16508</v>
      </c>
      <c r="I119" s="238" t="s">
        <v>18145</v>
      </c>
      <c r="J119" s="238" t="s">
        <v>18153</v>
      </c>
      <c r="K119" s="23" t="s">
        <v>623</v>
      </c>
      <c r="L119" s="23" t="s">
        <v>18147</v>
      </c>
      <c r="M119" s="23" t="s">
        <v>18148</v>
      </c>
      <c r="N119" s="23" t="s">
        <v>4162</v>
      </c>
      <c r="O119" s="23" t="s">
        <v>18149</v>
      </c>
      <c r="P119" s="291">
        <v>120.38</v>
      </c>
      <c r="Q119" s="3">
        <v>41149</v>
      </c>
      <c r="R119" s="3">
        <v>41375</v>
      </c>
      <c r="S119" s="3">
        <v>41223</v>
      </c>
    </row>
    <row r="120" spans="1:19">
      <c r="A120" s="23" t="s">
        <v>18141</v>
      </c>
      <c r="B120" s="23" t="s">
        <v>18142</v>
      </c>
      <c r="C120" s="23">
        <v>7</v>
      </c>
      <c r="D120" s="23" t="s">
        <v>18313</v>
      </c>
      <c r="E120" s="23" t="s">
        <v>18297</v>
      </c>
      <c r="F120" s="23">
        <v>4485</v>
      </c>
      <c r="G120" s="23" t="s">
        <v>11548</v>
      </c>
      <c r="H120" s="23" t="s">
        <v>16505</v>
      </c>
      <c r="I120" s="238" t="s">
        <v>18145</v>
      </c>
      <c r="J120" s="238" t="s">
        <v>18153</v>
      </c>
      <c r="K120" s="23" t="s">
        <v>623</v>
      </c>
      <c r="L120" s="23" t="s">
        <v>18147</v>
      </c>
      <c r="M120" s="23" t="s">
        <v>18148</v>
      </c>
      <c r="N120" s="23" t="s">
        <v>4162</v>
      </c>
      <c r="O120" s="23" t="s">
        <v>18149</v>
      </c>
      <c r="P120" s="291">
        <v>120.38</v>
      </c>
      <c r="Q120" s="3">
        <v>41149</v>
      </c>
      <c r="R120" s="3">
        <v>41376</v>
      </c>
      <c r="S120" s="3">
        <v>41223</v>
      </c>
    </row>
    <row r="121" spans="1:19">
      <c r="A121" s="23" t="s">
        <v>18141</v>
      </c>
      <c r="B121" s="23" t="s">
        <v>18142</v>
      </c>
      <c r="C121" s="23">
        <v>7</v>
      </c>
      <c r="D121" s="23" t="s">
        <v>18314</v>
      </c>
      <c r="E121" s="23" t="s">
        <v>18297</v>
      </c>
      <c r="F121" s="23">
        <v>4497</v>
      </c>
      <c r="G121" s="23" t="s">
        <v>11543</v>
      </c>
      <c r="H121" s="23" t="s">
        <v>16503</v>
      </c>
      <c r="I121" s="238" t="s">
        <v>18145</v>
      </c>
      <c r="J121" s="238" t="s">
        <v>18153</v>
      </c>
      <c r="K121" s="23" t="s">
        <v>623</v>
      </c>
      <c r="L121" s="23" t="s">
        <v>18147</v>
      </c>
      <c r="M121" s="23" t="s">
        <v>18148</v>
      </c>
      <c r="N121" s="23" t="s">
        <v>4162</v>
      </c>
      <c r="O121" s="23" t="s">
        <v>18149</v>
      </c>
      <c r="P121" s="291">
        <v>120.38</v>
      </c>
      <c r="Q121" s="3">
        <v>41149</v>
      </c>
      <c r="R121" s="3">
        <v>41379</v>
      </c>
      <c r="S121" s="3">
        <v>41223</v>
      </c>
    </row>
    <row r="122" spans="1:19">
      <c r="A122" s="23" t="s">
        <v>18141</v>
      </c>
      <c r="B122" s="23" t="s">
        <v>18142</v>
      </c>
      <c r="C122" s="23">
        <v>7</v>
      </c>
      <c r="D122" s="23" t="s">
        <v>18315</v>
      </c>
      <c r="E122" s="23" t="s">
        <v>18316</v>
      </c>
      <c r="F122" s="23">
        <v>938</v>
      </c>
      <c r="G122" s="23" t="s">
        <v>9971</v>
      </c>
      <c r="H122" s="23" t="s">
        <v>2164</v>
      </c>
      <c r="I122" s="238" t="s">
        <v>18145</v>
      </c>
      <c r="J122" s="238" t="s">
        <v>18153</v>
      </c>
      <c r="K122" s="23" t="s">
        <v>623</v>
      </c>
      <c r="L122" s="23" t="s">
        <v>18147</v>
      </c>
      <c r="M122" s="23" t="s">
        <v>18148</v>
      </c>
      <c r="N122" s="23" t="s">
        <v>4162</v>
      </c>
      <c r="O122" s="23" t="s">
        <v>18149</v>
      </c>
      <c r="P122" s="291">
        <v>120.38</v>
      </c>
      <c r="Q122" s="3">
        <v>40977</v>
      </c>
      <c r="R122" s="3">
        <v>40994</v>
      </c>
      <c r="S122" s="3">
        <v>41049</v>
      </c>
    </row>
    <row r="123" spans="1:19">
      <c r="A123" s="23" t="s">
        <v>18141</v>
      </c>
      <c r="B123" s="23" t="s">
        <v>18142</v>
      </c>
      <c r="C123" s="23">
        <v>7</v>
      </c>
      <c r="D123" s="23" t="s">
        <v>18317</v>
      </c>
      <c r="E123" s="23" t="s">
        <v>18318</v>
      </c>
      <c r="F123" s="23"/>
      <c r="G123" s="23"/>
      <c r="H123" s="23">
        <v>6735</v>
      </c>
      <c r="I123" s="238" t="s">
        <v>18145</v>
      </c>
      <c r="J123" s="238" t="s">
        <v>18151</v>
      </c>
      <c r="K123" s="23" t="s">
        <v>623</v>
      </c>
      <c r="L123" s="23" t="s">
        <v>18147</v>
      </c>
      <c r="M123" s="23" t="s">
        <v>18148</v>
      </c>
      <c r="N123" s="23" t="s">
        <v>4162</v>
      </c>
      <c r="O123" s="23" t="s">
        <v>18149</v>
      </c>
      <c r="P123" s="291">
        <v>120.38</v>
      </c>
      <c r="Q123" s="3">
        <v>41382</v>
      </c>
      <c r="R123" s="23"/>
      <c r="S123" s="23"/>
    </row>
    <row r="124" spans="1:19">
      <c r="A124" s="23" t="s">
        <v>18141</v>
      </c>
      <c r="B124" s="23" t="s">
        <v>18142</v>
      </c>
      <c r="C124" s="23">
        <v>7</v>
      </c>
      <c r="D124" s="23" t="s">
        <v>18319</v>
      </c>
      <c r="E124" s="23" t="s">
        <v>18318</v>
      </c>
      <c r="F124" s="23"/>
      <c r="G124" s="23"/>
      <c r="H124" s="23">
        <v>6736</v>
      </c>
      <c r="I124" s="238" t="s">
        <v>18145</v>
      </c>
      <c r="J124" s="238" t="s">
        <v>18151</v>
      </c>
      <c r="K124" s="23" t="s">
        <v>623</v>
      </c>
      <c r="L124" s="23" t="s">
        <v>18147</v>
      </c>
      <c r="M124" s="23" t="s">
        <v>18148</v>
      </c>
      <c r="N124" s="23" t="s">
        <v>4162</v>
      </c>
      <c r="O124" s="23" t="s">
        <v>18149</v>
      </c>
      <c r="P124" s="291">
        <v>120.38</v>
      </c>
      <c r="Q124" s="3">
        <v>41382</v>
      </c>
      <c r="R124" s="23"/>
      <c r="S124" s="23"/>
    </row>
    <row r="125" spans="1:19">
      <c r="A125" s="23" t="s">
        <v>18141</v>
      </c>
      <c r="B125" s="23" t="s">
        <v>18142</v>
      </c>
      <c r="C125" s="23">
        <v>7</v>
      </c>
      <c r="D125" s="23" t="s">
        <v>18320</v>
      </c>
      <c r="E125" s="23" t="s">
        <v>18318</v>
      </c>
      <c r="F125" s="23">
        <v>3974</v>
      </c>
      <c r="G125" s="23" t="s">
        <v>11685</v>
      </c>
      <c r="H125" s="23" t="s">
        <v>13656</v>
      </c>
      <c r="I125" s="238" t="s">
        <v>18145</v>
      </c>
      <c r="J125" s="238" t="s">
        <v>18153</v>
      </c>
      <c r="K125" s="23" t="s">
        <v>623</v>
      </c>
      <c r="L125" s="23" t="s">
        <v>18147</v>
      </c>
      <c r="M125" s="23" t="s">
        <v>18148</v>
      </c>
      <c r="N125" s="23" t="s">
        <v>4162</v>
      </c>
      <c r="O125" s="23" t="s">
        <v>18149</v>
      </c>
      <c r="P125" s="291">
        <v>120.38</v>
      </c>
      <c r="Q125" s="3">
        <v>41151</v>
      </c>
      <c r="R125" s="3">
        <v>41264</v>
      </c>
      <c r="S125" s="3">
        <v>41230</v>
      </c>
    </row>
    <row r="126" spans="1:19">
      <c r="A126" s="23" t="s">
        <v>18141</v>
      </c>
      <c r="B126" s="23" t="s">
        <v>18142</v>
      </c>
      <c r="C126" s="23">
        <v>7</v>
      </c>
      <c r="D126" s="23" t="s">
        <v>18321</v>
      </c>
      <c r="E126" s="23" t="s">
        <v>18322</v>
      </c>
      <c r="F126" s="23"/>
      <c r="G126" s="23" t="s">
        <v>11743</v>
      </c>
      <c r="H126" s="23">
        <v>4531</v>
      </c>
      <c r="I126" s="238" t="s">
        <v>18145</v>
      </c>
      <c r="J126" s="238" t="s">
        <v>18156</v>
      </c>
      <c r="K126" s="23" t="s">
        <v>623</v>
      </c>
      <c r="L126" s="23" t="s">
        <v>18147</v>
      </c>
      <c r="M126" s="23" t="s">
        <v>18148</v>
      </c>
      <c r="N126" s="23" t="s">
        <v>4162</v>
      </c>
      <c r="O126" s="23" t="s">
        <v>18149</v>
      </c>
      <c r="P126" s="291">
        <v>120.38</v>
      </c>
      <c r="Q126" s="3">
        <v>41152</v>
      </c>
      <c r="R126" s="23"/>
      <c r="S126" s="3">
        <v>41236</v>
      </c>
    </row>
    <row r="127" spans="1:19">
      <c r="A127" s="23" t="s">
        <v>18141</v>
      </c>
      <c r="B127" s="23" t="s">
        <v>18142</v>
      </c>
      <c r="C127" s="23">
        <v>7</v>
      </c>
      <c r="D127" s="23" t="s">
        <v>18323</v>
      </c>
      <c r="E127" s="23" t="s">
        <v>18322</v>
      </c>
      <c r="F127" s="23">
        <v>3869</v>
      </c>
      <c r="G127" s="23" t="s">
        <v>11744</v>
      </c>
      <c r="H127" s="23" t="s">
        <v>12948</v>
      </c>
      <c r="I127" s="238" t="s">
        <v>18145</v>
      </c>
      <c r="J127" s="238" t="s">
        <v>18153</v>
      </c>
      <c r="K127" s="23" t="s">
        <v>623</v>
      </c>
      <c r="L127" s="23" t="s">
        <v>18147</v>
      </c>
      <c r="M127" s="23" t="s">
        <v>18148</v>
      </c>
      <c r="N127" s="23" t="s">
        <v>4162</v>
      </c>
      <c r="O127" s="23" t="s">
        <v>18149</v>
      </c>
      <c r="P127" s="291">
        <v>120.38</v>
      </c>
      <c r="Q127" s="3">
        <v>41152</v>
      </c>
      <c r="R127" s="3">
        <v>41257</v>
      </c>
      <c r="S127" s="3">
        <v>41236</v>
      </c>
    </row>
    <row r="128" spans="1:19">
      <c r="A128" s="23" t="s">
        <v>18141</v>
      </c>
      <c r="B128" s="23" t="s">
        <v>18142</v>
      </c>
      <c r="C128" s="23">
        <v>7</v>
      </c>
      <c r="D128" s="23" t="s">
        <v>18324</v>
      </c>
      <c r="E128" s="23" t="s">
        <v>18325</v>
      </c>
      <c r="F128" s="23"/>
      <c r="G128" s="23" t="s">
        <v>16414</v>
      </c>
      <c r="H128" s="23">
        <v>5859</v>
      </c>
      <c r="I128" s="238" t="s">
        <v>18145</v>
      </c>
      <c r="J128" s="238" t="s">
        <v>18192</v>
      </c>
      <c r="K128" s="23" t="s">
        <v>623</v>
      </c>
      <c r="L128" s="23" t="s">
        <v>18147</v>
      </c>
      <c r="M128" s="23" t="s">
        <v>18148</v>
      </c>
      <c r="N128" s="23" t="s">
        <v>4162</v>
      </c>
      <c r="O128" s="23" t="s">
        <v>18149</v>
      </c>
      <c r="P128" s="291">
        <v>120.38</v>
      </c>
      <c r="Q128" s="3">
        <v>41271</v>
      </c>
      <c r="R128" s="23"/>
      <c r="S128" s="3">
        <v>41432</v>
      </c>
    </row>
    <row r="129" spans="1:19">
      <c r="A129" s="23" t="s">
        <v>18141</v>
      </c>
      <c r="B129" s="23" t="s">
        <v>18142</v>
      </c>
      <c r="C129" s="23">
        <v>7</v>
      </c>
      <c r="D129" s="23" t="s">
        <v>18326</v>
      </c>
      <c r="E129" s="23" t="s">
        <v>18325</v>
      </c>
      <c r="F129" s="23"/>
      <c r="G129" s="23" t="s">
        <v>18327</v>
      </c>
      <c r="H129" s="23">
        <v>5860</v>
      </c>
      <c r="I129" s="238" t="s">
        <v>18145</v>
      </c>
      <c r="J129" s="238" t="s">
        <v>18192</v>
      </c>
      <c r="K129" s="23" t="s">
        <v>623</v>
      </c>
      <c r="L129" s="23" t="s">
        <v>18147</v>
      </c>
      <c r="M129" s="23" t="s">
        <v>18148</v>
      </c>
      <c r="N129" s="23" t="s">
        <v>4162</v>
      </c>
      <c r="O129" s="23" t="s">
        <v>18149</v>
      </c>
      <c r="P129" s="291">
        <v>120.38</v>
      </c>
      <c r="Q129" s="3">
        <v>41271</v>
      </c>
      <c r="R129" s="23"/>
      <c r="S129" s="3">
        <v>41432</v>
      </c>
    </row>
    <row r="130" spans="1:19">
      <c r="A130" s="23" t="s">
        <v>18141</v>
      </c>
      <c r="B130" s="23" t="s">
        <v>18142</v>
      </c>
      <c r="C130" s="23">
        <v>7</v>
      </c>
      <c r="D130" s="23" t="s">
        <v>18328</v>
      </c>
      <c r="E130" s="23" t="s">
        <v>18325</v>
      </c>
      <c r="F130" s="23"/>
      <c r="G130" s="23" t="s">
        <v>16419</v>
      </c>
      <c r="H130" s="23">
        <v>5861</v>
      </c>
      <c r="I130" s="238" t="s">
        <v>18145</v>
      </c>
      <c r="J130" s="238" t="s">
        <v>18192</v>
      </c>
      <c r="K130" s="23" t="s">
        <v>623</v>
      </c>
      <c r="L130" s="23" t="s">
        <v>18147</v>
      </c>
      <c r="M130" s="23" t="s">
        <v>18148</v>
      </c>
      <c r="N130" s="23" t="s">
        <v>4162</v>
      </c>
      <c r="O130" s="23" t="s">
        <v>18149</v>
      </c>
      <c r="P130" s="291">
        <v>120.38</v>
      </c>
      <c r="Q130" s="3">
        <v>41271</v>
      </c>
      <c r="R130" s="23"/>
      <c r="S130" s="3">
        <v>41432</v>
      </c>
    </row>
    <row r="131" spans="1:19">
      <c r="A131" s="23" t="s">
        <v>18141</v>
      </c>
      <c r="B131" s="23" t="s">
        <v>18142</v>
      </c>
      <c r="C131" s="23">
        <v>7</v>
      </c>
      <c r="D131" s="23" t="s">
        <v>18329</v>
      </c>
      <c r="E131" s="23" t="s">
        <v>18325</v>
      </c>
      <c r="F131" s="23"/>
      <c r="G131" s="23"/>
      <c r="H131" s="23">
        <v>5862</v>
      </c>
      <c r="I131" s="238" t="s">
        <v>18145</v>
      </c>
      <c r="J131" s="238" t="s">
        <v>18151</v>
      </c>
      <c r="K131" s="23" t="s">
        <v>623</v>
      </c>
      <c r="L131" s="23" t="s">
        <v>18147</v>
      </c>
      <c r="M131" s="23" t="s">
        <v>18148</v>
      </c>
      <c r="N131" s="23" t="s">
        <v>4162</v>
      </c>
      <c r="O131" s="23" t="s">
        <v>18149</v>
      </c>
      <c r="P131" s="291">
        <v>120.38</v>
      </c>
      <c r="Q131" s="3">
        <v>41271</v>
      </c>
      <c r="R131" s="23"/>
      <c r="S131" s="23"/>
    </row>
    <row r="132" spans="1:19">
      <c r="A132" s="23" t="s">
        <v>18141</v>
      </c>
      <c r="B132" s="23" t="s">
        <v>18142</v>
      </c>
      <c r="C132" s="23">
        <v>7</v>
      </c>
      <c r="D132" s="23" t="s">
        <v>18330</v>
      </c>
      <c r="E132" s="23" t="s">
        <v>18325</v>
      </c>
      <c r="F132" s="23"/>
      <c r="G132" s="23"/>
      <c r="H132" s="23">
        <v>5863</v>
      </c>
      <c r="I132" s="238" t="s">
        <v>18145</v>
      </c>
      <c r="J132" s="238" t="s">
        <v>18151</v>
      </c>
      <c r="K132" s="23" t="s">
        <v>623</v>
      </c>
      <c r="L132" s="23" t="s">
        <v>18147</v>
      </c>
      <c r="M132" s="23" t="s">
        <v>18148</v>
      </c>
      <c r="N132" s="23" t="s">
        <v>4162</v>
      </c>
      <c r="O132" s="23" t="s">
        <v>18149</v>
      </c>
      <c r="P132" s="291">
        <v>120.38</v>
      </c>
      <c r="Q132" s="3">
        <v>41271</v>
      </c>
      <c r="R132" s="23"/>
      <c r="S132" s="23"/>
    </row>
    <row r="133" spans="1:19">
      <c r="A133" s="23" t="s">
        <v>18141</v>
      </c>
      <c r="B133" s="23" t="s">
        <v>18142</v>
      </c>
      <c r="C133" s="23">
        <v>7</v>
      </c>
      <c r="D133" s="23" t="s">
        <v>18331</v>
      </c>
      <c r="E133" s="23" t="s">
        <v>18325</v>
      </c>
      <c r="F133" s="23"/>
      <c r="G133" s="23"/>
      <c r="H133" s="23">
        <v>5864</v>
      </c>
      <c r="I133" s="238" t="s">
        <v>18145</v>
      </c>
      <c r="J133" s="238" t="s">
        <v>18151</v>
      </c>
      <c r="K133" s="23" t="s">
        <v>623</v>
      </c>
      <c r="L133" s="23" t="s">
        <v>18147</v>
      </c>
      <c r="M133" s="23" t="s">
        <v>18148</v>
      </c>
      <c r="N133" s="23" t="s">
        <v>4162</v>
      </c>
      <c r="O133" s="23" t="s">
        <v>18149</v>
      </c>
      <c r="P133" s="291">
        <v>120.38</v>
      </c>
      <c r="Q133" s="3">
        <v>41271</v>
      </c>
      <c r="R133" s="23"/>
      <c r="S133" s="23"/>
    </row>
    <row r="134" spans="1:19">
      <c r="A134" s="23" t="s">
        <v>18141</v>
      </c>
      <c r="B134" s="23" t="s">
        <v>18142</v>
      </c>
      <c r="C134" s="23">
        <v>7</v>
      </c>
      <c r="D134" s="23" t="s">
        <v>18332</v>
      </c>
      <c r="E134" s="23" t="s">
        <v>18325</v>
      </c>
      <c r="F134" s="23">
        <v>831</v>
      </c>
      <c r="G134" s="23" t="s">
        <v>9815</v>
      </c>
      <c r="H134" s="23" t="s">
        <v>1204</v>
      </c>
      <c r="I134" s="238" t="s">
        <v>18145</v>
      </c>
      <c r="J134" s="238" t="s">
        <v>18153</v>
      </c>
      <c r="K134" s="23" t="s">
        <v>623</v>
      </c>
      <c r="L134" s="23" t="s">
        <v>18147</v>
      </c>
      <c r="M134" s="23" t="s">
        <v>18148</v>
      </c>
      <c r="N134" s="23" t="s">
        <v>4162</v>
      </c>
      <c r="O134" s="23" t="s">
        <v>18149</v>
      </c>
      <c r="P134" s="291">
        <v>120.38</v>
      </c>
      <c r="Q134" s="3">
        <v>40942</v>
      </c>
      <c r="R134" s="3">
        <v>40966</v>
      </c>
      <c r="S134" s="3">
        <v>41009</v>
      </c>
    </row>
    <row r="135" spans="1:19">
      <c r="A135" s="23" t="s">
        <v>18141</v>
      </c>
      <c r="B135" s="23" t="s">
        <v>18142</v>
      </c>
      <c r="C135" s="23">
        <v>7</v>
      </c>
      <c r="D135" s="23" t="s">
        <v>18333</v>
      </c>
      <c r="E135" s="23" t="s">
        <v>18334</v>
      </c>
      <c r="F135" s="23">
        <v>3679</v>
      </c>
      <c r="G135" s="23" t="s">
        <v>11955</v>
      </c>
      <c r="H135" s="23" t="s">
        <v>11952</v>
      </c>
      <c r="I135" s="238" t="s">
        <v>18145</v>
      </c>
      <c r="J135" s="238" t="s">
        <v>18153</v>
      </c>
      <c r="K135" s="23" t="s">
        <v>623</v>
      </c>
      <c r="L135" s="23" t="s">
        <v>18147</v>
      </c>
      <c r="M135" s="23" t="s">
        <v>18148</v>
      </c>
      <c r="N135" s="23" t="s">
        <v>4162</v>
      </c>
      <c r="O135" s="23" t="s">
        <v>18149</v>
      </c>
      <c r="P135" s="291">
        <v>120.38</v>
      </c>
      <c r="Q135" s="3">
        <v>41218</v>
      </c>
      <c r="R135" s="3">
        <v>41241</v>
      </c>
      <c r="S135" s="3">
        <v>41286</v>
      </c>
    </row>
    <row r="136" spans="1:19">
      <c r="A136" s="23" t="s">
        <v>18141</v>
      </c>
      <c r="B136" s="23" t="s">
        <v>18142</v>
      </c>
      <c r="C136" s="23">
        <v>7</v>
      </c>
      <c r="D136" s="23" t="s">
        <v>18335</v>
      </c>
      <c r="E136" s="23" t="s">
        <v>18336</v>
      </c>
      <c r="F136" s="23">
        <v>661</v>
      </c>
      <c r="G136" s="23" t="s">
        <v>9657</v>
      </c>
      <c r="H136" s="23" t="s">
        <v>393</v>
      </c>
      <c r="I136" s="238" t="s">
        <v>18145</v>
      </c>
      <c r="J136" s="238" t="s">
        <v>18153</v>
      </c>
      <c r="K136" s="23" t="s">
        <v>623</v>
      </c>
      <c r="L136" s="23" t="s">
        <v>18147</v>
      </c>
      <c r="M136" s="23" t="s">
        <v>18148</v>
      </c>
      <c r="N136" s="23" t="s">
        <v>4162</v>
      </c>
      <c r="O136" s="23" t="s">
        <v>18149</v>
      </c>
      <c r="P136" s="291">
        <v>120.38</v>
      </c>
      <c r="Q136" s="3">
        <v>40835</v>
      </c>
      <c r="R136" s="3">
        <v>40926</v>
      </c>
      <c r="S136" s="3">
        <v>40918</v>
      </c>
    </row>
    <row r="137" spans="1:19">
      <c r="A137" s="23" t="s">
        <v>18141</v>
      </c>
      <c r="B137" s="23" t="s">
        <v>18142</v>
      </c>
      <c r="C137" s="23">
        <v>7</v>
      </c>
      <c r="D137" s="23" t="s">
        <v>18337</v>
      </c>
      <c r="E137" s="23" t="s">
        <v>18336</v>
      </c>
      <c r="F137" s="23">
        <v>3811</v>
      </c>
      <c r="G137" s="23" t="s">
        <v>11505</v>
      </c>
      <c r="H137" s="23" t="s">
        <v>12785</v>
      </c>
      <c r="I137" s="238" t="s">
        <v>18145</v>
      </c>
      <c r="J137" s="238" t="s">
        <v>18153</v>
      </c>
      <c r="K137" s="23" t="s">
        <v>623</v>
      </c>
      <c r="L137" s="23" t="s">
        <v>18147</v>
      </c>
      <c r="M137" s="23" t="s">
        <v>18148</v>
      </c>
      <c r="N137" s="23" t="s">
        <v>4162</v>
      </c>
      <c r="O137" s="23" t="s">
        <v>18149</v>
      </c>
      <c r="P137" s="291">
        <v>120.38</v>
      </c>
      <c r="Q137" s="3">
        <v>41138</v>
      </c>
      <c r="R137" s="3">
        <v>41254</v>
      </c>
      <c r="S137" s="3">
        <v>41215</v>
      </c>
    </row>
    <row r="138" spans="1:19">
      <c r="A138" s="23" t="s">
        <v>18141</v>
      </c>
      <c r="B138" s="23" t="s">
        <v>18142</v>
      </c>
      <c r="C138" s="23">
        <v>7</v>
      </c>
      <c r="D138" s="23" t="s">
        <v>18338</v>
      </c>
      <c r="E138" s="23" t="s">
        <v>18336</v>
      </c>
      <c r="F138" s="23">
        <v>3821</v>
      </c>
      <c r="G138" s="23" t="s">
        <v>11504</v>
      </c>
      <c r="H138" s="23" t="s">
        <v>12782</v>
      </c>
      <c r="I138" s="238" t="s">
        <v>18145</v>
      </c>
      <c r="J138" s="238" t="s">
        <v>18153</v>
      </c>
      <c r="K138" s="23" t="s">
        <v>623</v>
      </c>
      <c r="L138" s="23" t="s">
        <v>18147</v>
      </c>
      <c r="M138" s="23" t="s">
        <v>18148</v>
      </c>
      <c r="N138" s="23" t="s">
        <v>4162</v>
      </c>
      <c r="O138" s="23" t="s">
        <v>18149</v>
      </c>
      <c r="P138" s="291">
        <v>120.38</v>
      </c>
      <c r="Q138" s="3">
        <v>41138</v>
      </c>
      <c r="R138" s="3">
        <v>41255</v>
      </c>
      <c r="S138" s="3">
        <v>41215</v>
      </c>
    </row>
    <row r="139" spans="1:19">
      <c r="A139" s="23" t="s">
        <v>18141</v>
      </c>
      <c r="B139" s="23" t="s">
        <v>18142</v>
      </c>
      <c r="C139" s="23">
        <v>7</v>
      </c>
      <c r="D139" s="23" t="s">
        <v>18339</v>
      </c>
      <c r="E139" s="23" t="s">
        <v>18336</v>
      </c>
      <c r="F139" s="23">
        <v>3828</v>
      </c>
      <c r="G139" s="23" t="s">
        <v>11503</v>
      </c>
      <c r="H139" s="23" t="s">
        <v>12264</v>
      </c>
      <c r="I139" s="238" t="s">
        <v>18145</v>
      </c>
      <c r="J139" s="238" t="s">
        <v>18153</v>
      </c>
      <c r="K139" s="23" t="s">
        <v>623</v>
      </c>
      <c r="L139" s="23" t="s">
        <v>18147</v>
      </c>
      <c r="M139" s="23" t="s">
        <v>18148</v>
      </c>
      <c r="N139" s="23" t="s">
        <v>4162</v>
      </c>
      <c r="O139" s="23" t="s">
        <v>18149</v>
      </c>
      <c r="P139" s="291">
        <v>120.38</v>
      </c>
      <c r="Q139" s="3">
        <v>41138</v>
      </c>
      <c r="R139" s="3">
        <v>41255</v>
      </c>
      <c r="S139" s="3">
        <v>41215</v>
      </c>
    </row>
    <row r="140" spans="1:19">
      <c r="A140" s="23" t="s">
        <v>18141</v>
      </c>
      <c r="B140" s="23" t="s">
        <v>18142</v>
      </c>
      <c r="C140" s="23">
        <v>7</v>
      </c>
      <c r="D140" s="23" t="s">
        <v>18340</v>
      </c>
      <c r="E140" s="23" t="s">
        <v>18336</v>
      </c>
      <c r="F140" s="23">
        <v>3832</v>
      </c>
      <c r="G140" s="23" t="s">
        <v>11502</v>
      </c>
      <c r="H140" s="23" t="s">
        <v>12262</v>
      </c>
      <c r="I140" s="238" t="s">
        <v>18145</v>
      </c>
      <c r="J140" s="238" t="s">
        <v>18153</v>
      </c>
      <c r="K140" s="23" t="s">
        <v>623</v>
      </c>
      <c r="L140" s="23" t="s">
        <v>18147</v>
      </c>
      <c r="M140" s="23" t="s">
        <v>18148</v>
      </c>
      <c r="N140" s="23" t="s">
        <v>4162</v>
      </c>
      <c r="O140" s="23" t="s">
        <v>18149</v>
      </c>
      <c r="P140" s="291">
        <v>120.38</v>
      </c>
      <c r="Q140" s="3">
        <v>41138</v>
      </c>
      <c r="R140" s="3">
        <v>41255</v>
      </c>
      <c r="S140" s="3">
        <v>41215</v>
      </c>
    </row>
    <row r="141" spans="1:19">
      <c r="A141" s="23" t="s">
        <v>18141</v>
      </c>
      <c r="B141" s="23" t="s">
        <v>18142</v>
      </c>
      <c r="C141" s="23">
        <v>7</v>
      </c>
      <c r="D141" s="23" t="s">
        <v>18341</v>
      </c>
      <c r="E141" s="23" t="s">
        <v>18336</v>
      </c>
      <c r="F141" s="23">
        <v>4079</v>
      </c>
      <c r="G141" s="23" t="s">
        <v>11508</v>
      </c>
      <c r="H141" s="23" t="s">
        <v>14281</v>
      </c>
      <c r="I141" s="238" t="s">
        <v>18145</v>
      </c>
      <c r="J141" s="238" t="s">
        <v>18153</v>
      </c>
      <c r="K141" s="23" t="s">
        <v>623</v>
      </c>
      <c r="L141" s="23" t="s">
        <v>18147</v>
      </c>
      <c r="M141" s="23" t="s">
        <v>18148</v>
      </c>
      <c r="N141" s="23" t="s">
        <v>4162</v>
      </c>
      <c r="O141" s="23" t="s">
        <v>18149</v>
      </c>
      <c r="P141" s="291">
        <v>120.38</v>
      </c>
      <c r="Q141" s="3">
        <v>41138</v>
      </c>
      <c r="R141" s="3">
        <v>41299</v>
      </c>
      <c r="S141" s="3">
        <v>41215</v>
      </c>
    </row>
    <row r="142" spans="1:19">
      <c r="A142" s="23" t="s">
        <v>18141</v>
      </c>
      <c r="B142" s="23" t="s">
        <v>18142</v>
      </c>
      <c r="C142" s="23">
        <v>7</v>
      </c>
      <c r="D142" s="23" t="s">
        <v>18342</v>
      </c>
      <c r="E142" s="23" t="s">
        <v>18343</v>
      </c>
      <c r="F142" s="23"/>
      <c r="G142" s="23"/>
      <c r="H142" s="23">
        <v>5930</v>
      </c>
      <c r="I142" s="238" t="s">
        <v>18145</v>
      </c>
      <c r="J142" s="238" t="s">
        <v>18151</v>
      </c>
      <c r="K142" s="23" t="s">
        <v>623</v>
      </c>
      <c r="L142" s="23" t="s">
        <v>18147</v>
      </c>
      <c r="M142" s="23" t="s">
        <v>18148</v>
      </c>
      <c r="N142" s="23" t="s">
        <v>4162</v>
      </c>
      <c r="O142" s="23" t="s">
        <v>18149</v>
      </c>
      <c r="P142" s="291">
        <v>120.38</v>
      </c>
      <c r="Q142" s="3">
        <v>41284</v>
      </c>
      <c r="R142" s="23"/>
      <c r="S142" s="23"/>
    </row>
    <row r="143" spans="1:19">
      <c r="A143" s="23" t="s">
        <v>18141</v>
      </c>
      <c r="B143" s="23" t="s">
        <v>18142</v>
      </c>
      <c r="C143" s="23">
        <v>7</v>
      </c>
      <c r="D143" s="23" t="s">
        <v>18344</v>
      </c>
      <c r="E143" s="23" t="s">
        <v>18343</v>
      </c>
      <c r="F143" s="23">
        <v>4578</v>
      </c>
      <c r="G143" s="23" t="s">
        <v>18345</v>
      </c>
      <c r="H143" s="23" t="s">
        <v>17901</v>
      </c>
      <c r="I143" s="238" t="s">
        <v>18145</v>
      </c>
      <c r="J143" s="238" t="s">
        <v>18153</v>
      </c>
      <c r="K143" s="23" t="s">
        <v>623</v>
      </c>
      <c r="L143" s="23" t="s">
        <v>18147</v>
      </c>
      <c r="M143" s="23" t="s">
        <v>18148</v>
      </c>
      <c r="N143" s="23" t="s">
        <v>4162</v>
      </c>
      <c r="O143" s="23" t="s">
        <v>18149</v>
      </c>
      <c r="P143" s="291">
        <v>120.38</v>
      </c>
      <c r="Q143" s="3">
        <v>41284</v>
      </c>
      <c r="R143" s="3">
        <v>41394</v>
      </c>
      <c r="S143" s="3">
        <v>41432</v>
      </c>
    </row>
    <row r="144" spans="1:19">
      <c r="A144" s="23" t="s">
        <v>18141</v>
      </c>
      <c r="B144" s="23" t="s">
        <v>18142</v>
      </c>
      <c r="C144" s="23">
        <v>7</v>
      </c>
      <c r="D144" s="23" t="s">
        <v>18346</v>
      </c>
      <c r="E144" s="23" t="s">
        <v>18343</v>
      </c>
      <c r="F144" s="23">
        <v>4596</v>
      </c>
      <c r="G144" s="23" t="s">
        <v>16375</v>
      </c>
      <c r="H144" s="23" t="s">
        <v>17948</v>
      </c>
      <c r="I144" s="238" t="s">
        <v>18145</v>
      </c>
      <c r="J144" s="238" t="s">
        <v>18153</v>
      </c>
      <c r="K144" s="23" t="s">
        <v>623</v>
      </c>
      <c r="L144" s="23" t="s">
        <v>18147</v>
      </c>
      <c r="M144" s="23" t="s">
        <v>18148</v>
      </c>
      <c r="N144" s="23" t="s">
        <v>4162</v>
      </c>
      <c r="O144" s="23" t="s">
        <v>18149</v>
      </c>
      <c r="P144" s="291">
        <v>120.38</v>
      </c>
      <c r="Q144" s="3">
        <v>41284</v>
      </c>
      <c r="R144" s="3">
        <v>41394</v>
      </c>
      <c r="S144" s="3">
        <v>41432</v>
      </c>
    </row>
    <row r="145" spans="1:19">
      <c r="A145" s="23" t="s">
        <v>18141</v>
      </c>
      <c r="B145" s="23" t="s">
        <v>18142</v>
      </c>
      <c r="C145" s="23">
        <v>7</v>
      </c>
      <c r="D145" s="23" t="s">
        <v>18347</v>
      </c>
      <c r="E145" s="23" t="s">
        <v>18343</v>
      </c>
      <c r="F145" s="23">
        <v>4598</v>
      </c>
      <c r="G145" s="23" t="s">
        <v>16371</v>
      </c>
      <c r="H145" s="23" t="s">
        <v>17945</v>
      </c>
      <c r="I145" s="238" t="s">
        <v>18145</v>
      </c>
      <c r="J145" s="238" t="s">
        <v>18153</v>
      </c>
      <c r="K145" s="23" t="s">
        <v>623</v>
      </c>
      <c r="L145" s="23" t="s">
        <v>18147</v>
      </c>
      <c r="M145" s="23" t="s">
        <v>18148</v>
      </c>
      <c r="N145" s="23" t="s">
        <v>4162</v>
      </c>
      <c r="O145" s="23" t="s">
        <v>18149</v>
      </c>
      <c r="P145" s="291">
        <v>120.38</v>
      </c>
      <c r="Q145" s="3">
        <v>41284</v>
      </c>
      <c r="R145" s="3">
        <v>41394</v>
      </c>
      <c r="S145" s="3">
        <v>41432</v>
      </c>
    </row>
    <row r="146" spans="1:19">
      <c r="A146" s="23" t="s">
        <v>18141</v>
      </c>
      <c r="B146" s="23" t="s">
        <v>18142</v>
      </c>
      <c r="C146" s="23">
        <v>7</v>
      </c>
      <c r="D146" s="23" t="s">
        <v>18348</v>
      </c>
      <c r="E146" s="23" t="s">
        <v>18343</v>
      </c>
      <c r="F146" s="23">
        <v>4605</v>
      </c>
      <c r="G146" s="23" t="s">
        <v>16359</v>
      </c>
      <c r="H146" s="23" t="s">
        <v>18016</v>
      </c>
      <c r="I146" s="238" t="s">
        <v>18145</v>
      </c>
      <c r="J146" s="238" t="s">
        <v>18153</v>
      </c>
      <c r="K146" s="23" t="s">
        <v>623</v>
      </c>
      <c r="L146" s="23" t="s">
        <v>18147</v>
      </c>
      <c r="M146" s="23" t="s">
        <v>18148</v>
      </c>
      <c r="N146" s="23" t="s">
        <v>4162</v>
      </c>
      <c r="O146" s="23" t="s">
        <v>18149</v>
      </c>
      <c r="P146" s="291">
        <v>120.38</v>
      </c>
      <c r="Q146" s="3">
        <v>41284</v>
      </c>
      <c r="R146" s="3">
        <v>41396</v>
      </c>
      <c r="S146" s="3">
        <v>41432</v>
      </c>
    </row>
    <row r="147" spans="1:19">
      <c r="A147" s="23" t="s">
        <v>18141</v>
      </c>
      <c r="B147" s="23" t="s">
        <v>18142</v>
      </c>
      <c r="C147" s="23">
        <v>7</v>
      </c>
      <c r="D147" s="23" t="s">
        <v>18349</v>
      </c>
      <c r="E147" s="23" t="s">
        <v>18343</v>
      </c>
      <c r="F147" s="23">
        <v>4615</v>
      </c>
      <c r="G147" s="23" t="s">
        <v>16383</v>
      </c>
      <c r="H147" s="23" t="s">
        <v>18022</v>
      </c>
      <c r="I147" s="238" t="s">
        <v>18145</v>
      </c>
      <c r="J147" s="238" t="s">
        <v>18153</v>
      </c>
      <c r="K147" s="23" t="s">
        <v>623</v>
      </c>
      <c r="L147" s="23" t="s">
        <v>18147</v>
      </c>
      <c r="M147" s="23" t="s">
        <v>18148</v>
      </c>
      <c r="N147" s="23" t="s">
        <v>4162</v>
      </c>
      <c r="O147" s="23" t="s">
        <v>18149</v>
      </c>
      <c r="P147" s="291">
        <v>120.38</v>
      </c>
      <c r="Q147" s="3">
        <v>41284</v>
      </c>
      <c r="R147" s="3">
        <v>41397</v>
      </c>
      <c r="S147" s="3">
        <v>41432</v>
      </c>
    </row>
    <row r="148" spans="1:19">
      <c r="A148" s="23" t="s">
        <v>18141</v>
      </c>
      <c r="B148" s="23" t="s">
        <v>18142</v>
      </c>
      <c r="C148" s="23">
        <v>7</v>
      </c>
      <c r="D148" s="23" t="s">
        <v>18350</v>
      </c>
      <c r="E148" s="23" t="s">
        <v>18343</v>
      </c>
      <c r="F148" s="23">
        <v>4624</v>
      </c>
      <c r="G148" s="23" t="s">
        <v>16363</v>
      </c>
      <c r="H148" s="23" t="s">
        <v>18019</v>
      </c>
      <c r="I148" s="238" t="s">
        <v>18145</v>
      </c>
      <c r="J148" s="238" t="s">
        <v>18153</v>
      </c>
      <c r="K148" s="23" t="s">
        <v>623</v>
      </c>
      <c r="L148" s="23" t="s">
        <v>18147</v>
      </c>
      <c r="M148" s="23" t="s">
        <v>18148</v>
      </c>
      <c r="N148" s="23" t="s">
        <v>4162</v>
      </c>
      <c r="O148" s="23" t="s">
        <v>18149</v>
      </c>
      <c r="P148" s="291">
        <v>120.38</v>
      </c>
      <c r="Q148" s="3">
        <v>41284</v>
      </c>
      <c r="R148" s="3">
        <v>41397</v>
      </c>
      <c r="S148" s="3">
        <v>41432</v>
      </c>
    </row>
    <row r="149" spans="1:19">
      <c r="A149" s="23" t="s">
        <v>18141</v>
      </c>
      <c r="B149" s="23" t="s">
        <v>18142</v>
      </c>
      <c r="C149" s="23">
        <v>7</v>
      </c>
      <c r="D149" s="23" t="s">
        <v>18351</v>
      </c>
      <c r="E149" s="23" t="s">
        <v>18343</v>
      </c>
      <c r="F149" s="23">
        <v>4632</v>
      </c>
      <c r="G149" s="23" t="s">
        <v>16379</v>
      </c>
      <c r="H149" s="23" t="s">
        <v>18352</v>
      </c>
      <c r="I149" s="238" t="s">
        <v>18145</v>
      </c>
      <c r="J149" s="238" t="s">
        <v>18353</v>
      </c>
      <c r="K149" s="23" t="s">
        <v>623</v>
      </c>
      <c r="L149" s="23" t="s">
        <v>18147</v>
      </c>
      <c r="M149" s="23" t="s">
        <v>18148</v>
      </c>
      <c r="N149" s="23" t="s">
        <v>4162</v>
      </c>
      <c r="O149" s="23" t="s">
        <v>18149</v>
      </c>
      <c r="P149" s="291">
        <v>120.38</v>
      </c>
      <c r="Q149" s="3">
        <v>41284</v>
      </c>
      <c r="R149" s="3">
        <v>41400</v>
      </c>
      <c r="S149" s="3">
        <v>41432</v>
      </c>
    </row>
    <row r="150" spans="1:19">
      <c r="A150" s="23" t="s">
        <v>18141</v>
      </c>
      <c r="B150" s="23" t="s">
        <v>18142</v>
      </c>
      <c r="C150" s="23">
        <v>7</v>
      </c>
      <c r="D150" s="23" t="s">
        <v>18354</v>
      </c>
      <c r="E150" s="23" t="s">
        <v>18355</v>
      </c>
      <c r="F150" s="23"/>
      <c r="G150" s="23"/>
      <c r="H150" s="23">
        <v>6790</v>
      </c>
      <c r="I150" s="238" t="s">
        <v>18145</v>
      </c>
      <c r="J150" s="238" t="s">
        <v>18151</v>
      </c>
      <c r="K150" s="23" t="s">
        <v>623</v>
      </c>
      <c r="L150" s="23" t="s">
        <v>18147</v>
      </c>
      <c r="M150" s="23" t="s">
        <v>18148</v>
      </c>
      <c r="N150" s="23" t="s">
        <v>4162</v>
      </c>
      <c r="O150" s="23" t="s">
        <v>18149</v>
      </c>
      <c r="P150" s="291">
        <v>120.38</v>
      </c>
      <c r="Q150" s="3">
        <v>41397</v>
      </c>
      <c r="R150" s="23"/>
      <c r="S150" s="23"/>
    </row>
    <row r="151" spans="1:19">
      <c r="A151" s="23" t="s">
        <v>18141</v>
      </c>
      <c r="B151" s="23" t="s">
        <v>18142</v>
      </c>
      <c r="C151" s="23">
        <v>7</v>
      </c>
      <c r="D151" s="23" t="s">
        <v>18356</v>
      </c>
      <c r="E151" s="23" t="s">
        <v>18355</v>
      </c>
      <c r="F151" s="23"/>
      <c r="G151" s="23"/>
      <c r="H151" s="23">
        <v>6791</v>
      </c>
      <c r="I151" s="238" t="s">
        <v>18145</v>
      </c>
      <c r="J151" s="238" t="s">
        <v>18151</v>
      </c>
      <c r="K151" s="23" t="s">
        <v>623</v>
      </c>
      <c r="L151" s="23" t="s">
        <v>18147</v>
      </c>
      <c r="M151" s="23" t="s">
        <v>18148</v>
      </c>
      <c r="N151" s="23" t="s">
        <v>4162</v>
      </c>
      <c r="O151" s="23" t="s">
        <v>18149</v>
      </c>
      <c r="P151" s="291">
        <v>120.38</v>
      </c>
      <c r="Q151" s="3">
        <v>41397</v>
      </c>
      <c r="R151" s="23"/>
      <c r="S151" s="23"/>
    </row>
    <row r="152" spans="1:19">
      <c r="A152" s="23" t="s">
        <v>18141</v>
      </c>
      <c r="B152" s="23" t="s">
        <v>18142</v>
      </c>
      <c r="C152" s="23">
        <v>7</v>
      </c>
      <c r="D152" s="23" t="s">
        <v>18357</v>
      </c>
      <c r="E152" s="23" t="s">
        <v>18355</v>
      </c>
      <c r="F152" s="23"/>
      <c r="G152" s="23"/>
      <c r="H152" s="23">
        <v>6792</v>
      </c>
      <c r="I152" s="238" t="s">
        <v>18145</v>
      </c>
      <c r="J152" s="238" t="s">
        <v>18151</v>
      </c>
      <c r="K152" s="23" t="s">
        <v>623</v>
      </c>
      <c r="L152" s="23" t="s">
        <v>18147</v>
      </c>
      <c r="M152" s="23" t="s">
        <v>18148</v>
      </c>
      <c r="N152" s="23" t="s">
        <v>4162</v>
      </c>
      <c r="O152" s="23" t="s">
        <v>18149</v>
      </c>
      <c r="P152" s="291">
        <v>120.38</v>
      </c>
      <c r="Q152" s="3">
        <v>41397</v>
      </c>
      <c r="R152" s="23"/>
      <c r="S152" s="23"/>
    </row>
    <row r="153" spans="1:19">
      <c r="A153" s="23" t="s">
        <v>18141</v>
      </c>
      <c r="B153" s="23" t="s">
        <v>18142</v>
      </c>
      <c r="C153" s="23">
        <v>7</v>
      </c>
      <c r="D153" s="23" t="s">
        <v>18358</v>
      </c>
      <c r="E153" s="23" t="s">
        <v>18355</v>
      </c>
      <c r="F153" s="23"/>
      <c r="G153" s="23"/>
      <c r="H153" s="23">
        <v>6793</v>
      </c>
      <c r="I153" s="238" t="s">
        <v>18145</v>
      </c>
      <c r="J153" s="238" t="s">
        <v>18151</v>
      </c>
      <c r="K153" s="23" t="s">
        <v>623</v>
      </c>
      <c r="L153" s="23" t="s">
        <v>18147</v>
      </c>
      <c r="M153" s="23" t="s">
        <v>18148</v>
      </c>
      <c r="N153" s="23" t="s">
        <v>4162</v>
      </c>
      <c r="O153" s="23" t="s">
        <v>18149</v>
      </c>
      <c r="P153" s="291">
        <v>120.38</v>
      </c>
      <c r="Q153" s="3">
        <v>41397</v>
      </c>
      <c r="R153" s="23"/>
      <c r="S153" s="23"/>
    </row>
    <row r="154" spans="1:19">
      <c r="A154" s="23" t="s">
        <v>18141</v>
      </c>
      <c r="B154" s="23" t="s">
        <v>18142</v>
      </c>
      <c r="C154" s="23">
        <v>7</v>
      </c>
      <c r="D154" s="23" t="s">
        <v>18359</v>
      </c>
      <c r="E154" s="23" t="s">
        <v>18355</v>
      </c>
      <c r="F154" s="23"/>
      <c r="G154" s="23"/>
      <c r="H154" s="23">
        <v>6794</v>
      </c>
      <c r="I154" s="238" t="s">
        <v>18145</v>
      </c>
      <c r="J154" s="238" t="s">
        <v>18151</v>
      </c>
      <c r="K154" s="23" t="s">
        <v>623</v>
      </c>
      <c r="L154" s="23" t="s">
        <v>18147</v>
      </c>
      <c r="M154" s="23" t="s">
        <v>18148</v>
      </c>
      <c r="N154" s="23" t="s">
        <v>4162</v>
      </c>
      <c r="O154" s="23" t="s">
        <v>18149</v>
      </c>
      <c r="P154" s="291">
        <v>120.38</v>
      </c>
      <c r="Q154" s="3">
        <v>41397</v>
      </c>
      <c r="R154" s="23"/>
      <c r="S154" s="23"/>
    </row>
    <row r="155" spans="1:19">
      <c r="A155" s="23" t="s">
        <v>18141</v>
      </c>
      <c r="B155" s="23" t="s">
        <v>18142</v>
      </c>
      <c r="C155" s="23">
        <v>7</v>
      </c>
      <c r="D155" s="23" t="s">
        <v>18360</v>
      </c>
      <c r="E155" s="23" t="s">
        <v>18361</v>
      </c>
      <c r="F155" s="23">
        <v>4513</v>
      </c>
      <c r="G155" s="23" t="s">
        <v>11686</v>
      </c>
      <c r="H155" s="23" t="s">
        <v>17261</v>
      </c>
      <c r="I155" s="238" t="s">
        <v>18145</v>
      </c>
      <c r="J155" s="238" t="s">
        <v>18153</v>
      </c>
      <c r="K155" s="23" t="s">
        <v>623</v>
      </c>
      <c r="L155" s="23" t="s">
        <v>18147</v>
      </c>
      <c r="M155" s="23" t="s">
        <v>18148</v>
      </c>
      <c r="N155" s="23" t="s">
        <v>4162</v>
      </c>
      <c r="O155" s="23" t="s">
        <v>18149</v>
      </c>
      <c r="P155" s="291">
        <v>120.38</v>
      </c>
      <c r="Q155" s="3">
        <v>41151</v>
      </c>
      <c r="R155" s="3">
        <v>41382</v>
      </c>
      <c r="S155" s="3">
        <v>41230</v>
      </c>
    </row>
    <row r="156" spans="1:19">
      <c r="A156" s="23" t="s">
        <v>18141</v>
      </c>
      <c r="B156" s="23" t="s">
        <v>18142</v>
      </c>
      <c r="C156" s="23">
        <v>7</v>
      </c>
      <c r="D156" s="23" t="s">
        <v>18362</v>
      </c>
      <c r="E156" s="23" t="s">
        <v>18363</v>
      </c>
      <c r="F156" s="23"/>
      <c r="G156" s="23"/>
      <c r="H156" s="23">
        <v>6795</v>
      </c>
      <c r="I156" s="238" t="s">
        <v>18145</v>
      </c>
      <c r="J156" s="238" t="s">
        <v>18151</v>
      </c>
      <c r="K156" s="23" t="s">
        <v>623</v>
      </c>
      <c r="L156" s="23" t="s">
        <v>18147</v>
      </c>
      <c r="M156" s="23" t="s">
        <v>18148</v>
      </c>
      <c r="N156" s="23" t="s">
        <v>4162</v>
      </c>
      <c r="O156" s="23" t="s">
        <v>18149</v>
      </c>
      <c r="P156" s="291">
        <v>120.38</v>
      </c>
      <c r="Q156" s="3">
        <v>41397</v>
      </c>
      <c r="R156" s="23"/>
      <c r="S156" s="23"/>
    </row>
    <row r="157" spans="1:19">
      <c r="A157" s="23" t="s">
        <v>18141</v>
      </c>
      <c r="B157" s="23" t="s">
        <v>18142</v>
      </c>
      <c r="C157" s="23">
        <v>7</v>
      </c>
      <c r="D157" s="23" t="s">
        <v>18364</v>
      </c>
      <c r="E157" s="23" t="s">
        <v>18363</v>
      </c>
      <c r="F157" s="23">
        <v>3965</v>
      </c>
      <c r="G157" s="23" t="s">
        <v>11687</v>
      </c>
      <c r="H157" s="23" t="s">
        <v>13353</v>
      </c>
      <c r="I157" s="238" t="s">
        <v>18145</v>
      </c>
      <c r="J157" s="238" t="s">
        <v>18153</v>
      </c>
      <c r="K157" s="23" t="s">
        <v>623</v>
      </c>
      <c r="L157" s="23" t="s">
        <v>18147</v>
      </c>
      <c r="M157" s="23" t="s">
        <v>18148</v>
      </c>
      <c r="N157" s="23" t="s">
        <v>4162</v>
      </c>
      <c r="O157" s="23" t="s">
        <v>18149</v>
      </c>
      <c r="P157" s="291">
        <v>120.38</v>
      </c>
      <c r="Q157" s="3">
        <v>41151</v>
      </c>
      <c r="R157" s="3">
        <v>41263</v>
      </c>
      <c r="S157" s="3">
        <v>41230</v>
      </c>
    </row>
    <row r="158" spans="1:19">
      <c r="A158" s="23" t="s">
        <v>18141</v>
      </c>
      <c r="B158" s="23" t="s">
        <v>18142</v>
      </c>
      <c r="C158" s="23">
        <v>7</v>
      </c>
      <c r="D158" s="23" t="s">
        <v>18365</v>
      </c>
      <c r="E158" s="23" t="s">
        <v>18366</v>
      </c>
      <c r="F158" s="23"/>
      <c r="G158" s="23"/>
      <c r="H158" s="23">
        <v>5403</v>
      </c>
      <c r="I158" s="238" t="s">
        <v>18145</v>
      </c>
      <c r="J158" s="238" t="s">
        <v>18151</v>
      </c>
      <c r="K158" s="23" t="s">
        <v>623</v>
      </c>
      <c r="L158" s="23" t="s">
        <v>18147</v>
      </c>
      <c r="M158" s="23" t="s">
        <v>18148</v>
      </c>
      <c r="N158" s="23" t="s">
        <v>4162</v>
      </c>
      <c r="O158" s="23" t="s">
        <v>18149</v>
      </c>
      <c r="P158" s="291">
        <v>120.38</v>
      </c>
      <c r="Q158" s="3">
        <v>41204</v>
      </c>
      <c r="R158" s="23"/>
      <c r="S158" s="23"/>
    </row>
    <row r="159" spans="1:19">
      <c r="A159" s="23" t="s">
        <v>18141</v>
      </c>
      <c r="B159" s="23" t="s">
        <v>18142</v>
      </c>
      <c r="C159" s="23">
        <v>7</v>
      </c>
      <c r="D159" s="23" t="s">
        <v>18367</v>
      </c>
      <c r="E159" s="23" t="s">
        <v>18366</v>
      </c>
      <c r="F159" s="23"/>
      <c r="G159" s="23"/>
      <c r="H159" s="23">
        <v>5404</v>
      </c>
      <c r="I159" s="238" t="s">
        <v>18145</v>
      </c>
      <c r="J159" s="238" t="s">
        <v>18151</v>
      </c>
      <c r="K159" s="23" t="s">
        <v>623</v>
      </c>
      <c r="L159" s="23" t="s">
        <v>18147</v>
      </c>
      <c r="M159" s="23" t="s">
        <v>18148</v>
      </c>
      <c r="N159" s="23" t="s">
        <v>4162</v>
      </c>
      <c r="O159" s="23" t="s">
        <v>18149</v>
      </c>
      <c r="P159" s="291">
        <v>120.38</v>
      </c>
      <c r="Q159" s="3">
        <v>41204</v>
      </c>
      <c r="R159" s="23"/>
      <c r="S159" s="23"/>
    </row>
    <row r="160" spans="1:19">
      <c r="A160" s="23" t="s">
        <v>18141</v>
      </c>
      <c r="B160" s="23" t="s">
        <v>18142</v>
      </c>
      <c r="C160" s="23">
        <v>7</v>
      </c>
      <c r="D160" s="23" t="s">
        <v>18368</v>
      </c>
      <c r="E160" s="23" t="s">
        <v>18366</v>
      </c>
      <c r="F160" s="23"/>
      <c r="G160" s="23"/>
      <c r="H160" s="23">
        <v>5405</v>
      </c>
      <c r="I160" s="238" t="s">
        <v>18145</v>
      </c>
      <c r="J160" s="238" t="s">
        <v>18151</v>
      </c>
      <c r="K160" s="23" t="s">
        <v>623</v>
      </c>
      <c r="L160" s="23" t="s">
        <v>18147</v>
      </c>
      <c r="M160" s="23" t="s">
        <v>18148</v>
      </c>
      <c r="N160" s="23" t="s">
        <v>4162</v>
      </c>
      <c r="O160" s="23" t="s">
        <v>18149</v>
      </c>
      <c r="P160" s="291">
        <v>120.38</v>
      </c>
      <c r="Q160" s="3">
        <v>41204</v>
      </c>
      <c r="R160" s="23"/>
      <c r="S160" s="23"/>
    </row>
    <row r="161" spans="1:19">
      <c r="A161" s="23" t="s">
        <v>18141</v>
      </c>
      <c r="B161" s="23" t="s">
        <v>18142</v>
      </c>
      <c r="C161" s="23">
        <v>7</v>
      </c>
      <c r="D161" s="23" t="s">
        <v>18369</v>
      </c>
      <c r="E161" s="23" t="s">
        <v>18366</v>
      </c>
      <c r="F161" s="23"/>
      <c r="G161" s="23"/>
      <c r="H161" s="23">
        <v>5406</v>
      </c>
      <c r="I161" s="238" t="s">
        <v>18145</v>
      </c>
      <c r="J161" s="238" t="s">
        <v>18151</v>
      </c>
      <c r="K161" s="23" t="s">
        <v>623</v>
      </c>
      <c r="L161" s="23" t="s">
        <v>18147</v>
      </c>
      <c r="M161" s="23" t="s">
        <v>18148</v>
      </c>
      <c r="N161" s="23" t="s">
        <v>4162</v>
      </c>
      <c r="O161" s="23" t="s">
        <v>18149</v>
      </c>
      <c r="P161" s="291">
        <v>120.38</v>
      </c>
      <c r="Q161" s="3">
        <v>41204</v>
      </c>
      <c r="R161" s="23"/>
      <c r="S161" s="23"/>
    </row>
    <row r="162" spans="1:19">
      <c r="A162" s="23" t="s">
        <v>18141</v>
      </c>
      <c r="B162" s="23" t="s">
        <v>18142</v>
      </c>
      <c r="C162" s="23">
        <v>7</v>
      </c>
      <c r="D162" s="23" t="s">
        <v>18370</v>
      </c>
      <c r="E162" s="23" t="s">
        <v>18371</v>
      </c>
      <c r="F162" s="23"/>
      <c r="G162" s="23"/>
      <c r="H162" s="23">
        <v>5865</v>
      </c>
      <c r="I162" s="238" t="s">
        <v>18145</v>
      </c>
      <c r="J162" s="238" t="s">
        <v>18151</v>
      </c>
      <c r="K162" s="23" t="s">
        <v>623</v>
      </c>
      <c r="L162" s="23" t="s">
        <v>18147</v>
      </c>
      <c r="M162" s="23" t="s">
        <v>18148</v>
      </c>
      <c r="N162" s="23" t="s">
        <v>4162</v>
      </c>
      <c r="O162" s="23" t="s">
        <v>18149</v>
      </c>
      <c r="P162" s="291">
        <v>120.38</v>
      </c>
      <c r="Q162" s="3">
        <v>41271</v>
      </c>
      <c r="R162" s="23"/>
      <c r="S162" s="23"/>
    </row>
    <row r="163" spans="1:19">
      <c r="A163" s="23" t="s">
        <v>18141</v>
      </c>
      <c r="B163" s="23" t="s">
        <v>18142</v>
      </c>
      <c r="C163" s="23">
        <v>7</v>
      </c>
      <c r="D163" s="23" t="s">
        <v>18372</v>
      </c>
      <c r="E163" s="23" t="s">
        <v>18371</v>
      </c>
      <c r="F163" s="23">
        <v>2579</v>
      </c>
      <c r="G163" s="23" t="s">
        <v>10119</v>
      </c>
      <c r="H163" s="23" t="s">
        <v>2648</v>
      </c>
      <c r="I163" s="238" t="s">
        <v>18145</v>
      </c>
      <c r="J163" s="238" t="s">
        <v>18153</v>
      </c>
      <c r="K163" s="23" t="s">
        <v>623</v>
      </c>
      <c r="L163" s="23" t="s">
        <v>18147</v>
      </c>
      <c r="M163" s="23" t="s">
        <v>18148</v>
      </c>
      <c r="N163" s="23" t="s">
        <v>4162</v>
      </c>
      <c r="O163" s="23" t="s">
        <v>18149</v>
      </c>
      <c r="P163" s="291">
        <v>120.38</v>
      </c>
      <c r="Q163" s="3">
        <v>41017</v>
      </c>
      <c r="R163" s="3">
        <v>41038</v>
      </c>
      <c r="S163" s="3">
        <v>41079</v>
      </c>
    </row>
    <row r="164" spans="1:19">
      <c r="A164" s="23" t="s">
        <v>18141</v>
      </c>
      <c r="B164" s="23" t="s">
        <v>18142</v>
      </c>
      <c r="C164" s="23">
        <v>7</v>
      </c>
      <c r="D164" s="23" t="s">
        <v>18373</v>
      </c>
      <c r="E164" s="23" t="s">
        <v>18371</v>
      </c>
      <c r="F164" s="23">
        <v>2590</v>
      </c>
      <c r="G164" s="23" t="s">
        <v>10127</v>
      </c>
      <c r="H164" s="23" t="s">
        <v>2716</v>
      </c>
      <c r="I164" s="238" t="s">
        <v>18145</v>
      </c>
      <c r="J164" s="238" t="s">
        <v>18153</v>
      </c>
      <c r="K164" s="23" t="s">
        <v>623</v>
      </c>
      <c r="L164" s="23" t="s">
        <v>18147</v>
      </c>
      <c r="M164" s="23" t="s">
        <v>18148</v>
      </c>
      <c r="N164" s="23" t="s">
        <v>4162</v>
      </c>
      <c r="O164" s="23" t="s">
        <v>18149</v>
      </c>
      <c r="P164" s="291">
        <v>120.38</v>
      </c>
      <c r="Q164" s="3">
        <v>41017</v>
      </c>
      <c r="R164" s="3">
        <v>41039</v>
      </c>
      <c r="S164" s="3">
        <v>41079</v>
      </c>
    </row>
    <row r="165" spans="1:19">
      <c r="A165" s="23" t="s">
        <v>18141</v>
      </c>
      <c r="B165" s="23" t="s">
        <v>18142</v>
      </c>
      <c r="C165" s="23">
        <v>7</v>
      </c>
      <c r="D165" s="23" t="s">
        <v>18374</v>
      </c>
      <c r="E165" s="23" t="s">
        <v>18371</v>
      </c>
      <c r="F165" s="23">
        <v>2593</v>
      </c>
      <c r="G165" s="23" t="s">
        <v>10121</v>
      </c>
      <c r="H165" s="23" t="s">
        <v>2649</v>
      </c>
      <c r="I165" s="238" t="s">
        <v>18145</v>
      </c>
      <c r="J165" s="238" t="s">
        <v>18153</v>
      </c>
      <c r="K165" s="23" t="s">
        <v>623</v>
      </c>
      <c r="L165" s="23" t="s">
        <v>18147</v>
      </c>
      <c r="M165" s="23" t="s">
        <v>18148</v>
      </c>
      <c r="N165" s="23" t="s">
        <v>4162</v>
      </c>
      <c r="O165" s="23" t="s">
        <v>18149</v>
      </c>
      <c r="P165" s="291">
        <v>120.38</v>
      </c>
      <c r="Q165" s="3">
        <v>41017</v>
      </c>
      <c r="R165" s="3">
        <v>41040</v>
      </c>
      <c r="S165" s="3">
        <v>41079</v>
      </c>
    </row>
    <row r="166" spans="1:19">
      <c r="A166" s="23" t="s">
        <v>18141</v>
      </c>
      <c r="B166" s="23" t="s">
        <v>18142</v>
      </c>
      <c r="C166" s="23">
        <v>7</v>
      </c>
      <c r="D166" s="23" t="s">
        <v>18375</v>
      </c>
      <c r="E166" s="23" t="s">
        <v>18371</v>
      </c>
      <c r="F166" s="23">
        <v>2597</v>
      </c>
      <c r="G166" s="23" t="s">
        <v>10125</v>
      </c>
      <c r="H166" s="23" t="s">
        <v>2715</v>
      </c>
      <c r="I166" s="238" t="s">
        <v>18145</v>
      </c>
      <c r="J166" s="238" t="s">
        <v>18153</v>
      </c>
      <c r="K166" s="23" t="s">
        <v>623</v>
      </c>
      <c r="L166" s="23" t="s">
        <v>18147</v>
      </c>
      <c r="M166" s="23" t="s">
        <v>18148</v>
      </c>
      <c r="N166" s="23" t="s">
        <v>4162</v>
      </c>
      <c r="O166" s="23" t="s">
        <v>18149</v>
      </c>
      <c r="P166" s="291">
        <v>120.38</v>
      </c>
      <c r="Q166" s="3">
        <v>41017</v>
      </c>
      <c r="R166" s="3">
        <v>41040</v>
      </c>
      <c r="S166" s="3">
        <v>41079</v>
      </c>
    </row>
    <row r="167" spans="1:19">
      <c r="A167" s="23" t="s">
        <v>18141</v>
      </c>
      <c r="B167" s="23" t="s">
        <v>18142</v>
      </c>
      <c r="C167" s="23">
        <v>7</v>
      </c>
      <c r="D167" s="23" t="s">
        <v>18376</v>
      </c>
      <c r="E167" s="23" t="s">
        <v>18371</v>
      </c>
      <c r="F167" s="23">
        <v>3091</v>
      </c>
      <c r="G167" s="23" t="s">
        <v>10123</v>
      </c>
      <c r="H167" s="23" t="s">
        <v>2714</v>
      </c>
      <c r="I167" s="238" t="s">
        <v>18145</v>
      </c>
      <c r="J167" s="238" t="s">
        <v>18153</v>
      </c>
      <c r="K167" s="23" t="s">
        <v>623</v>
      </c>
      <c r="L167" s="23" t="s">
        <v>18147</v>
      </c>
      <c r="M167" s="23" t="s">
        <v>18148</v>
      </c>
      <c r="N167" s="23" t="s">
        <v>4162</v>
      </c>
      <c r="O167" s="23" t="s">
        <v>18149</v>
      </c>
      <c r="P167" s="291">
        <v>120.38</v>
      </c>
      <c r="Q167" s="3">
        <v>41017</v>
      </c>
      <c r="R167" s="3">
        <v>41137</v>
      </c>
      <c r="S167" s="3">
        <v>41079</v>
      </c>
    </row>
    <row r="168" spans="1:19">
      <c r="A168" s="23" t="s">
        <v>18141</v>
      </c>
      <c r="B168" s="23" t="s">
        <v>18142</v>
      </c>
      <c r="C168" s="23">
        <v>7</v>
      </c>
      <c r="D168" s="23" t="s">
        <v>18377</v>
      </c>
      <c r="E168" s="23" t="s">
        <v>18378</v>
      </c>
      <c r="F168" s="23">
        <v>3401</v>
      </c>
      <c r="G168" s="23" t="s">
        <v>11689</v>
      </c>
      <c r="H168" s="23" t="s">
        <v>8557</v>
      </c>
      <c r="I168" s="238" t="s">
        <v>18145</v>
      </c>
      <c r="J168" s="238" t="s">
        <v>18153</v>
      </c>
      <c r="K168" s="23" t="s">
        <v>623</v>
      </c>
      <c r="L168" s="23" t="s">
        <v>18147</v>
      </c>
      <c r="M168" s="23" t="s">
        <v>18148</v>
      </c>
      <c r="N168" s="23" t="s">
        <v>4162</v>
      </c>
      <c r="O168" s="23" t="s">
        <v>18149</v>
      </c>
      <c r="P168" s="291">
        <v>120.38</v>
      </c>
      <c r="Q168" s="3">
        <v>41151</v>
      </c>
      <c r="R168" s="3">
        <v>41193</v>
      </c>
      <c r="S168" s="3">
        <v>41230</v>
      </c>
    </row>
    <row r="169" spans="1:19">
      <c r="A169" s="23" t="s">
        <v>18141</v>
      </c>
      <c r="B169" s="23" t="s">
        <v>18142</v>
      </c>
      <c r="C169" s="23">
        <v>7</v>
      </c>
      <c r="D169" s="23" t="s">
        <v>18379</v>
      </c>
      <c r="E169" s="23" t="s">
        <v>18380</v>
      </c>
      <c r="F169" s="23"/>
      <c r="G169" s="23"/>
      <c r="H169" s="23">
        <v>6551</v>
      </c>
      <c r="I169" s="238" t="s">
        <v>18145</v>
      </c>
      <c r="J169" s="238" t="s">
        <v>18151</v>
      </c>
      <c r="K169" s="23" t="s">
        <v>623</v>
      </c>
      <c r="L169" s="23" t="s">
        <v>18147</v>
      </c>
      <c r="M169" s="23" t="s">
        <v>18148</v>
      </c>
      <c r="N169" s="23" t="s">
        <v>4162</v>
      </c>
      <c r="O169" s="23" t="s">
        <v>18149</v>
      </c>
      <c r="P169" s="291">
        <v>120.38</v>
      </c>
      <c r="Q169" s="3">
        <v>41366</v>
      </c>
      <c r="R169" s="23"/>
      <c r="S169" s="23"/>
    </row>
    <row r="170" spans="1:19">
      <c r="A170" s="23" t="s">
        <v>18141</v>
      </c>
      <c r="B170" s="23" t="s">
        <v>18142</v>
      </c>
      <c r="C170" s="23">
        <v>7</v>
      </c>
      <c r="D170" s="23" t="s">
        <v>18381</v>
      </c>
      <c r="E170" s="23" t="s">
        <v>18380</v>
      </c>
      <c r="F170" s="23"/>
      <c r="G170" s="23"/>
      <c r="H170" s="23">
        <v>6552</v>
      </c>
      <c r="I170" s="238" t="s">
        <v>18145</v>
      </c>
      <c r="J170" s="238" t="s">
        <v>18151</v>
      </c>
      <c r="K170" s="23" t="s">
        <v>623</v>
      </c>
      <c r="L170" s="23" t="s">
        <v>18147</v>
      </c>
      <c r="M170" s="23" t="s">
        <v>18148</v>
      </c>
      <c r="N170" s="23" t="s">
        <v>4162</v>
      </c>
      <c r="O170" s="23" t="s">
        <v>18149</v>
      </c>
      <c r="P170" s="291">
        <v>120.38</v>
      </c>
      <c r="Q170" s="3">
        <v>41366</v>
      </c>
      <c r="R170" s="23"/>
      <c r="S170" s="23"/>
    </row>
    <row r="171" spans="1:19">
      <c r="A171" s="23" t="s">
        <v>18141</v>
      </c>
      <c r="B171" s="23" t="s">
        <v>18142</v>
      </c>
      <c r="C171" s="23">
        <v>7</v>
      </c>
      <c r="D171" s="23" t="s">
        <v>18382</v>
      </c>
      <c r="E171" s="23" t="s">
        <v>18380</v>
      </c>
      <c r="F171" s="23"/>
      <c r="G171" s="23"/>
      <c r="H171" s="23">
        <v>6553</v>
      </c>
      <c r="I171" s="238" t="s">
        <v>18145</v>
      </c>
      <c r="J171" s="238" t="s">
        <v>18151</v>
      </c>
      <c r="K171" s="23" t="s">
        <v>623</v>
      </c>
      <c r="L171" s="23" t="s">
        <v>18147</v>
      </c>
      <c r="M171" s="23" t="s">
        <v>18148</v>
      </c>
      <c r="N171" s="23" t="s">
        <v>4162</v>
      </c>
      <c r="O171" s="23" t="s">
        <v>18149</v>
      </c>
      <c r="P171" s="291">
        <v>120.38</v>
      </c>
      <c r="Q171" s="3">
        <v>41366</v>
      </c>
      <c r="R171" s="23"/>
      <c r="S171" s="23"/>
    </row>
    <row r="172" spans="1:19">
      <c r="A172" s="23" t="s">
        <v>18141</v>
      </c>
      <c r="B172" s="23" t="s">
        <v>18142</v>
      </c>
      <c r="C172" s="23">
        <v>7</v>
      </c>
      <c r="D172" s="23" t="s">
        <v>18383</v>
      </c>
      <c r="E172" s="23" t="s">
        <v>18380</v>
      </c>
      <c r="F172" s="23"/>
      <c r="G172" s="23"/>
      <c r="H172" s="23">
        <v>6554</v>
      </c>
      <c r="I172" s="238" t="s">
        <v>18145</v>
      </c>
      <c r="J172" s="238" t="s">
        <v>18151</v>
      </c>
      <c r="K172" s="23" t="s">
        <v>623</v>
      </c>
      <c r="L172" s="23" t="s">
        <v>18147</v>
      </c>
      <c r="M172" s="23" t="s">
        <v>18148</v>
      </c>
      <c r="N172" s="23" t="s">
        <v>4162</v>
      </c>
      <c r="O172" s="23" t="s">
        <v>18149</v>
      </c>
      <c r="P172" s="291">
        <v>120.38</v>
      </c>
      <c r="Q172" s="3">
        <v>41366</v>
      </c>
      <c r="R172" s="23"/>
      <c r="S172" s="23"/>
    </row>
    <row r="173" spans="1:19">
      <c r="A173" s="23" t="s">
        <v>18141</v>
      </c>
      <c r="B173" s="23" t="s">
        <v>18142</v>
      </c>
      <c r="C173" s="23">
        <v>7</v>
      </c>
      <c r="D173" s="23" t="s">
        <v>18384</v>
      </c>
      <c r="E173" s="23" t="s">
        <v>18380</v>
      </c>
      <c r="F173" s="23"/>
      <c r="G173" s="23"/>
      <c r="H173" s="23">
        <v>6555</v>
      </c>
      <c r="I173" s="238" t="s">
        <v>18145</v>
      </c>
      <c r="J173" s="238" t="s">
        <v>18151</v>
      </c>
      <c r="K173" s="23" t="s">
        <v>623</v>
      </c>
      <c r="L173" s="23" t="s">
        <v>18147</v>
      </c>
      <c r="M173" s="23" t="s">
        <v>18148</v>
      </c>
      <c r="N173" s="23" t="s">
        <v>4162</v>
      </c>
      <c r="O173" s="23" t="s">
        <v>18149</v>
      </c>
      <c r="P173" s="291">
        <v>120.38</v>
      </c>
      <c r="Q173" s="3">
        <v>41366</v>
      </c>
      <c r="R173" s="23"/>
      <c r="S173" s="23"/>
    </row>
    <row r="174" spans="1:19">
      <c r="A174" s="23" t="s">
        <v>18141</v>
      </c>
      <c r="B174" s="23" t="s">
        <v>18142</v>
      </c>
      <c r="C174" s="23">
        <v>7</v>
      </c>
      <c r="D174" s="23" t="s">
        <v>18385</v>
      </c>
      <c r="E174" s="23" t="s">
        <v>18380</v>
      </c>
      <c r="F174" s="23"/>
      <c r="G174" s="23"/>
      <c r="H174" s="23">
        <v>6556</v>
      </c>
      <c r="I174" s="238" t="s">
        <v>18145</v>
      </c>
      <c r="J174" s="238" t="s">
        <v>18151</v>
      </c>
      <c r="K174" s="23" t="s">
        <v>623</v>
      </c>
      <c r="L174" s="23" t="s">
        <v>18147</v>
      </c>
      <c r="M174" s="23" t="s">
        <v>18148</v>
      </c>
      <c r="N174" s="23" t="s">
        <v>4162</v>
      </c>
      <c r="O174" s="23" t="s">
        <v>18149</v>
      </c>
      <c r="P174" s="291">
        <v>120.38</v>
      </c>
      <c r="Q174" s="3">
        <v>41366</v>
      </c>
      <c r="R174" s="23"/>
      <c r="S174" s="23"/>
    </row>
    <row r="175" spans="1:19">
      <c r="A175" s="23" t="s">
        <v>18141</v>
      </c>
      <c r="B175" s="23" t="s">
        <v>18142</v>
      </c>
      <c r="C175" s="23">
        <v>7</v>
      </c>
      <c r="D175" s="23" t="s">
        <v>18386</v>
      </c>
      <c r="E175" s="23" t="s">
        <v>18380</v>
      </c>
      <c r="F175" s="23"/>
      <c r="G175" s="23"/>
      <c r="H175" s="23">
        <v>6567</v>
      </c>
      <c r="I175" s="238" t="s">
        <v>18145</v>
      </c>
      <c r="J175" s="238" t="s">
        <v>18151</v>
      </c>
      <c r="K175" s="23" t="s">
        <v>623</v>
      </c>
      <c r="L175" s="23" t="s">
        <v>18147</v>
      </c>
      <c r="M175" s="23" t="s">
        <v>18148</v>
      </c>
      <c r="N175" s="23" t="s">
        <v>4162</v>
      </c>
      <c r="O175" s="23" t="s">
        <v>18149</v>
      </c>
      <c r="P175" s="291">
        <v>120.38</v>
      </c>
      <c r="Q175" s="3">
        <v>41367</v>
      </c>
      <c r="R175" s="23"/>
      <c r="S175" s="23"/>
    </row>
    <row r="176" spans="1:19">
      <c r="A176" s="23" t="s">
        <v>18141</v>
      </c>
      <c r="B176" s="23" t="s">
        <v>18142</v>
      </c>
      <c r="C176" s="23">
        <v>7</v>
      </c>
      <c r="D176" s="23" t="s">
        <v>18387</v>
      </c>
      <c r="E176" s="23" t="s">
        <v>18388</v>
      </c>
      <c r="F176" s="23">
        <v>662</v>
      </c>
      <c r="G176" s="23" t="s">
        <v>9658</v>
      </c>
      <c r="H176" s="23" t="s">
        <v>394</v>
      </c>
      <c r="I176" s="238" t="s">
        <v>18145</v>
      </c>
      <c r="J176" s="238" t="s">
        <v>18153</v>
      </c>
      <c r="K176" s="23" t="s">
        <v>623</v>
      </c>
      <c r="L176" s="23" t="s">
        <v>18147</v>
      </c>
      <c r="M176" s="23" t="s">
        <v>18148</v>
      </c>
      <c r="N176" s="23" t="s">
        <v>4162</v>
      </c>
      <c r="O176" s="23" t="s">
        <v>18149</v>
      </c>
      <c r="P176" s="291">
        <v>120.38</v>
      </c>
      <c r="Q176" s="3">
        <v>40835</v>
      </c>
      <c r="R176" s="3">
        <v>40918</v>
      </c>
      <c r="S176" s="3">
        <v>40918</v>
      </c>
    </row>
    <row r="177" spans="1:19">
      <c r="A177" s="23" t="s">
        <v>18141</v>
      </c>
      <c r="B177" s="23" t="s">
        <v>18142</v>
      </c>
      <c r="C177" s="23">
        <v>7</v>
      </c>
      <c r="D177" s="23" t="s">
        <v>18389</v>
      </c>
      <c r="E177" s="23" t="s">
        <v>18388</v>
      </c>
      <c r="F177" s="23">
        <v>4072</v>
      </c>
      <c r="G177" s="23" t="s">
        <v>18390</v>
      </c>
      <c r="H177" s="23" t="s">
        <v>14724</v>
      </c>
      <c r="I177" s="238" t="s">
        <v>18145</v>
      </c>
      <c r="J177" s="238" t="s">
        <v>18153</v>
      </c>
      <c r="K177" s="23" t="s">
        <v>623</v>
      </c>
      <c r="L177" s="23" t="s">
        <v>18147</v>
      </c>
      <c r="M177" s="23" t="s">
        <v>18148</v>
      </c>
      <c r="N177" s="23" t="s">
        <v>4162</v>
      </c>
      <c r="O177" s="23" t="s">
        <v>18149</v>
      </c>
      <c r="P177" s="291">
        <v>120.38</v>
      </c>
      <c r="Q177" s="3">
        <v>41094</v>
      </c>
      <c r="R177" s="3">
        <v>41297</v>
      </c>
      <c r="S177" s="3">
        <v>41154</v>
      </c>
    </row>
    <row r="178" spans="1:19">
      <c r="A178" s="23" t="s">
        <v>18141</v>
      </c>
      <c r="B178" s="23" t="s">
        <v>18142</v>
      </c>
      <c r="C178" s="23">
        <v>7</v>
      </c>
      <c r="D178" s="23" t="s">
        <v>18391</v>
      </c>
      <c r="E178" s="23" t="s">
        <v>18392</v>
      </c>
      <c r="F178" s="23">
        <v>940</v>
      </c>
      <c r="G178" s="23" t="s">
        <v>9974</v>
      </c>
      <c r="H178" s="23" t="s">
        <v>2153</v>
      </c>
      <c r="I178" s="238" t="s">
        <v>18145</v>
      </c>
      <c r="J178" s="238" t="s">
        <v>18153</v>
      </c>
      <c r="K178" s="23" t="s">
        <v>623</v>
      </c>
      <c r="L178" s="23" t="s">
        <v>18147</v>
      </c>
      <c r="M178" s="23" t="s">
        <v>18148</v>
      </c>
      <c r="N178" s="23" t="s">
        <v>4162</v>
      </c>
      <c r="O178" s="23" t="s">
        <v>18149</v>
      </c>
      <c r="P178" s="291">
        <v>120.38</v>
      </c>
      <c r="Q178" s="3">
        <v>40987</v>
      </c>
      <c r="R178" s="3">
        <v>40994</v>
      </c>
      <c r="S178" s="3">
        <v>41049</v>
      </c>
    </row>
    <row r="179" spans="1:19">
      <c r="A179" s="23" t="s">
        <v>18141</v>
      </c>
      <c r="B179" s="23" t="s">
        <v>18142</v>
      </c>
      <c r="C179" s="23">
        <v>7</v>
      </c>
      <c r="D179" s="23" t="s">
        <v>18393</v>
      </c>
      <c r="E179" s="23" t="s">
        <v>18392</v>
      </c>
      <c r="F179" s="23">
        <v>2833</v>
      </c>
      <c r="G179" s="23" t="s">
        <v>10586</v>
      </c>
      <c r="H179" s="23" t="s">
        <v>5036</v>
      </c>
      <c r="I179" s="238" t="s">
        <v>18145</v>
      </c>
      <c r="J179" s="238" t="s">
        <v>18153</v>
      </c>
      <c r="K179" s="23" t="s">
        <v>623</v>
      </c>
      <c r="L179" s="23" t="s">
        <v>18147</v>
      </c>
      <c r="M179" s="23" t="s">
        <v>18148</v>
      </c>
      <c r="N179" s="23" t="s">
        <v>4162</v>
      </c>
      <c r="O179" s="23" t="s">
        <v>18149</v>
      </c>
      <c r="P179" s="291">
        <v>120.38</v>
      </c>
      <c r="Q179" s="3">
        <v>41073</v>
      </c>
      <c r="R179" s="3">
        <v>41103</v>
      </c>
      <c r="S179" s="3">
        <v>41133</v>
      </c>
    </row>
    <row r="180" spans="1:19">
      <c r="A180" s="23" t="s">
        <v>18141</v>
      </c>
      <c r="B180" s="23" t="s">
        <v>18142</v>
      </c>
      <c r="C180" s="23">
        <v>7</v>
      </c>
      <c r="D180" s="23" t="s">
        <v>18394</v>
      </c>
      <c r="E180" s="23" t="s">
        <v>18392</v>
      </c>
      <c r="F180" s="23">
        <v>2834</v>
      </c>
      <c r="G180" s="23" t="s">
        <v>10594</v>
      </c>
      <c r="H180" s="23" t="s">
        <v>4848</v>
      </c>
      <c r="I180" s="238" t="s">
        <v>18145</v>
      </c>
      <c r="J180" s="238" t="s">
        <v>18153</v>
      </c>
      <c r="K180" s="23" t="s">
        <v>623</v>
      </c>
      <c r="L180" s="23" t="s">
        <v>18147</v>
      </c>
      <c r="M180" s="23" t="s">
        <v>18148</v>
      </c>
      <c r="N180" s="23" t="s">
        <v>4162</v>
      </c>
      <c r="O180" s="23" t="s">
        <v>18149</v>
      </c>
      <c r="P180" s="291">
        <v>120.38</v>
      </c>
      <c r="Q180" s="3">
        <v>41073</v>
      </c>
      <c r="R180" s="3">
        <v>41103</v>
      </c>
      <c r="S180" s="3">
        <v>41133</v>
      </c>
    </row>
    <row r="181" spans="1:19">
      <c r="A181" s="23" t="s">
        <v>18141</v>
      </c>
      <c r="B181" s="23" t="s">
        <v>18142</v>
      </c>
      <c r="C181" s="23">
        <v>7</v>
      </c>
      <c r="D181" s="23" t="s">
        <v>18395</v>
      </c>
      <c r="E181" s="23" t="s">
        <v>18392</v>
      </c>
      <c r="F181" s="23">
        <v>2838</v>
      </c>
      <c r="G181" s="23" t="s">
        <v>10601</v>
      </c>
      <c r="H181" s="23" t="s">
        <v>18396</v>
      </c>
      <c r="I181" s="238" t="s">
        <v>18145</v>
      </c>
      <c r="J181" s="238" t="s">
        <v>18153</v>
      </c>
      <c r="K181" s="23" t="s">
        <v>623</v>
      </c>
      <c r="L181" s="23" t="s">
        <v>18147</v>
      </c>
      <c r="M181" s="23" t="s">
        <v>18148</v>
      </c>
      <c r="N181" s="23" t="s">
        <v>4162</v>
      </c>
      <c r="O181" s="23" t="s">
        <v>18149</v>
      </c>
      <c r="P181" s="291">
        <v>120.38</v>
      </c>
      <c r="Q181" s="3">
        <v>41073</v>
      </c>
      <c r="R181" s="3">
        <v>41107</v>
      </c>
      <c r="S181" s="3">
        <v>41133</v>
      </c>
    </row>
    <row r="182" spans="1:19">
      <c r="A182" s="23" t="s">
        <v>18141</v>
      </c>
      <c r="B182" s="23" t="s">
        <v>18142</v>
      </c>
      <c r="C182" s="23">
        <v>7</v>
      </c>
      <c r="D182" s="23" t="s">
        <v>18397</v>
      </c>
      <c r="E182" s="23" t="s">
        <v>18392</v>
      </c>
      <c r="F182" s="23">
        <v>2840</v>
      </c>
      <c r="G182" s="23" t="s">
        <v>10603</v>
      </c>
      <c r="H182" s="23" t="s">
        <v>4849</v>
      </c>
      <c r="I182" s="238" t="s">
        <v>18145</v>
      </c>
      <c r="J182" s="238" t="s">
        <v>18153</v>
      </c>
      <c r="K182" s="23" t="s">
        <v>623</v>
      </c>
      <c r="L182" s="23" t="s">
        <v>18147</v>
      </c>
      <c r="M182" s="23" t="s">
        <v>18148</v>
      </c>
      <c r="N182" s="23" t="s">
        <v>4162</v>
      </c>
      <c r="O182" s="23" t="s">
        <v>18149</v>
      </c>
      <c r="P182" s="291">
        <v>120.38</v>
      </c>
      <c r="Q182" s="3">
        <v>41073</v>
      </c>
      <c r="R182" s="3">
        <v>41107</v>
      </c>
      <c r="S182" s="3">
        <v>41134</v>
      </c>
    </row>
    <row r="183" spans="1:19">
      <c r="A183" s="23" t="s">
        <v>18141</v>
      </c>
      <c r="B183" s="23" t="s">
        <v>18142</v>
      </c>
      <c r="C183" s="23">
        <v>7</v>
      </c>
      <c r="D183" s="23" t="s">
        <v>18398</v>
      </c>
      <c r="E183" s="23" t="s">
        <v>18392</v>
      </c>
      <c r="F183" s="23">
        <v>2842</v>
      </c>
      <c r="G183" s="23" t="s">
        <v>10607</v>
      </c>
      <c r="H183" s="23" t="s">
        <v>4850</v>
      </c>
      <c r="I183" s="238" t="s">
        <v>18145</v>
      </c>
      <c r="J183" s="238" t="s">
        <v>18153</v>
      </c>
      <c r="K183" s="23" t="s">
        <v>623</v>
      </c>
      <c r="L183" s="23" t="s">
        <v>18147</v>
      </c>
      <c r="M183" s="23" t="s">
        <v>18148</v>
      </c>
      <c r="N183" s="23" t="s">
        <v>4162</v>
      </c>
      <c r="O183" s="23" t="s">
        <v>18149</v>
      </c>
      <c r="P183" s="291">
        <v>120.38</v>
      </c>
      <c r="Q183" s="3">
        <v>41073</v>
      </c>
      <c r="R183" s="3">
        <v>41107</v>
      </c>
      <c r="S183" s="3">
        <v>41133</v>
      </c>
    </row>
    <row r="184" spans="1:19">
      <c r="A184" s="23" t="s">
        <v>18141</v>
      </c>
      <c r="B184" s="23" t="s">
        <v>18142</v>
      </c>
      <c r="C184" s="23">
        <v>7</v>
      </c>
      <c r="D184" s="23" t="s">
        <v>18399</v>
      </c>
      <c r="E184" s="23" t="s">
        <v>18392</v>
      </c>
      <c r="F184" s="23">
        <v>2887</v>
      </c>
      <c r="G184" s="23" t="s">
        <v>10622</v>
      </c>
      <c r="H184" s="23" t="s">
        <v>5043</v>
      </c>
      <c r="I184" s="238" t="s">
        <v>18145</v>
      </c>
      <c r="J184" s="238" t="s">
        <v>18153</v>
      </c>
      <c r="K184" s="23" t="s">
        <v>623</v>
      </c>
      <c r="L184" s="23" t="s">
        <v>18147</v>
      </c>
      <c r="M184" s="23" t="s">
        <v>18148</v>
      </c>
      <c r="N184" s="23" t="s">
        <v>4162</v>
      </c>
      <c r="O184" s="23" t="s">
        <v>18149</v>
      </c>
      <c r="P184" s="291">
        <v>120.38</v>
      </c>
      <c r="Q184" s="3">
        <v>41073</v>
      </c>
      <c r="R184" s="3">
        <v>41115</v>
      </c>
      <c r="S184" s="3">
        <v>41133</v>
      </c>
    </row>
    <row r="185" spans="1:19">
      <c r="A185" s="23" t="s">
        <v>18141</v>
      </c>
      <c r="B185" s="23" t="s">
        <v>18142</v>
      </c>
      <c r="C185" s="23">
        <v>7</v>
      </c>
      <c r="D185" s="23" t="s">
        <v>18400</v>
      </c>
      <c r="E185" s="23" t="s">
        <v>18392</v>
      </c>
      <c r="F185" s="23">
        <v>3189</v>
      </c>
      <c r="G185" s="23" t="s">
        <v>10588</v>
      </c>
      <c r="H185" s="23" t="s">
        <v>6938</v>
      </c>
      <c r="I185" s="238" t="s">
        <v>18145</v>
      </c>
      <c r="J185" s="238" t="s">
        <v>18153</v>
      </c>
      <c r="K185" s="23" t="s">
        <v>623</v>
      </c>
      <c r="L185" s="23" t="s">
        <v>18147</v>
      </c>
      <c r="M185" s="23" t="s">
        <v>18148</v>
      </c>
      <c r="N185" s="23" t="s">
        <v>4162</v>
      </c>
      <c r="O185" s="23" t="s">
        <v>18149</v>
      </c>
      <c r="P185" s="291">
        <v>120.38</v>
      </c>
      <c r="Q185" s="3">
        <v>41073</v>
      </c>
      <c r="R185" s="3">
        <v>41158</v>
      </c>
      <c r="S185" s="3">
        <v>41133</v>
      </c>
    </row>
    <row r="186" spans="1:19">
      <c r="A186" s="23" t="s">
        <v>18141</v>
      </c>
      <c r="B186" s="23" t="s">
        <v>18142</v>
      </c>
      <c r="C186" s="23">
        <v>7</v>
      </c>
      <c r="D186" s="23" t="s">
        <v>18401</v>
      </c>
      <c r="E186" s="23" t="s">
        <v>18392</v>
      </c>
      <c r="F186" s="23">
        <v>3201</v>
      </c>
      <c r="G186" s="23" t="s">
        <v>10605</v>
      </c>
      <c r="H186" s="23" t="s">
        <v>7292</v>
      </c>
      <c r="I186" s="238" t="s">
        <v>18145</v>
      </c>
      <c r="J186" s="238" t="s">
        <v>18153</v>
      </c>
      <c r="K186" s="23" t="s">
        <v>623</v>
      </c>
      <c r="L186" s="23" t="s">
        <v>18147</v>
      </c>
      <c r="M186" s="23" t="s">
        <v>18148</v>
      </c>
      <c r="N186" s="23" t="s">
        <v>4162</v>
      </c>
      <c r="O186" s="23" t="s">
        <v>18149</v>
      </c>
      <c r="P186" s="291">
        <v>120.38</v>
      </c>
      <c r="Q186" s="3">
        <v>41073</v>
      </c>
      <c r="R186" s="3">
        <v>41164</v>
      </c>
      <c r="S186" s="3">
        <v>41133</v>
      </c>
    </row>
    <row r="187" spans="1:19">
      <c r="A187" s="23" t="s">
        <v>18141</v>
      </c>
      <c r="B187" s="23" t="s">
        <v>18142</v>
      </c>
      <c r="C187" s="23">
        <v>7</v>
      </c>
      <c r="D187" s="23" t="s">
        <v>18402</v>
      </c>
      <c r="E187" s="23" t="s">
        <v>18392</v>
      </c>
      <c r="F187" s="23">
        <v>3206</v>
      </c>
      <c r="G187" s="23" t="s">
        <v>10599</v>
      </c>
      <c r="H187" s="23" t="s">
        <v>7290</v>
      </c>
      <c r="I187" s="238" t="s">
        <v>18145</v>
      </c>
      <c r="J187" s="238" t="s">
        <v>18153</v>
      </c>
      <c r="K187" s="23" t="s">
        <v>623</v>
      </c>
      <c r="L187" s="23" t="s">
        <v>18147</v>
      </c>
      <c r="M187" s="23" t="s">
        <v>18148</v>
      </c>
      <c r="N187" s="23" t="s">
        <v>4162</v>
      </c>
      <c r="O187" s="23" t="s">
        <v>18149</v>
      </c>
      <c r="P187" s="291">
        <v>120.38</v>
      </c>
      <c r="Q187" s="3">
        <v>41073</v>
      </c>
      <c r="R187" s="3">
        <v>41165</v>
      </c>
      <c r="S187" s="3">
        <v>41212</v>
      </c>
    </row>
    <row r="188" spans="1:19">
      <c r="A188" s="23" t="s">
        <v>18141</v>
      </c>
      <c r="B188" s="23" t="s">
        <v>18142</v>
      </c>
      <c r="C188" s="23">
        <v>7</v>
      </c>
      <c r="D188" s="23" t="s">
        <v>18403</v>
      </c>
      <c r="E188" s="23" t="s">
        <v>18392</v>
      </c>
      <c r="F188" s="23">
        <v>3823</v>
      </c>
      <c r="G188" s="23" t="s">
        <v>10597</v>
      </c>
      <c r="H188" s="23" t="s">
        <v>12751</v>
      </c>
      <c r="I188" s="238" t="s">
        <v>18145</v>
      </c>
      <c r="J188" s="238" t="s">
        <v>18153</v>
      </c>
      <c r="K188" s="23" t="s">
        <v>623</v>
      </c>
      <c r="L188" s="23" t="s">
        <v>18147</v>
      </c>
      <c r="M188" s="23" t="s">
        <v>18148</v>
      </c>
      <c r="N188" s="23" t="s">
        <v>4162</v>
      </c>
      <c r="O188" s="23" t="s">
        <v>18149</v>
      </c>
      <c r="P188" s="291">
        <v>120.38</v>
      </c>
      <c r="Q188" s="3">
        <v>41073</v>
      </c>
      <c r="R188" s="3">
        <v>41255</v>
      </c>
      <c r="S188" s="3">
        <v>41133</v>
      </c>
    </row>
    <row r="189" spans="1:19">
      <c r="A189" s="23" t="s">
        <v>18141</v>
      </c>
      <c r="B189" s="23" t="s">
        <v>18142</v>
      </c>
      <c r="C189" s="23">
        <v>7</v>
      </c>
      <c r="D189" s="23" t="s">
        <v>18404</v>
      </c>
      <c r="E189" s="23" t="s">
        <v>18392</v>
      </c>
      <c r="F189" s="23">
        <v>4059</v>
      </c>
      <c r="G189" s="23" t="s">
        <v>11938</v>
      </c>
      <c r="H189" s="23" t="s">
        <v>14338</v>
      </c>
      <c r="I189" s="238" t="s">
        <v>18145</v>
      </c>
      <c r="J189" s="238" t="s">
        <v>18153</v>
      </c>
      <c r="K189" s="23" t="s">
        <v>623</v>
      </c>
      <c r="L189" s="23" t="s">
        <v>18147</v>
      </c>
      <c r="M189" s="23" t="s">
        <v>18148</v>
      </c>
      <c r="N189" s="23" t="s">
        <v>4162</v>
      </c>
      <c r="O189" s="23" t="s">
        <v>18149</v>
      </c>
      <c r="P189" s="291">
        <v>120.38</v>
      </c>
      <c r="Q189" s="3">
        <v>41218</v>
      </c>
      <c r="R189" s="3">
        <v>41295</v>
      </c>
      <c r="S189" s="3">
        <v>41280</v>
      </c>
    </row>
    <row r="190" spans="1:19">
      <c r="A190" s="23" t="s">
        <v>18141</v>
      </c>
      <c r="B190" s="23" t="s">
        <v>18142</v>
      </c>
      <c r="C190" s="23">
        <v>7</v>
      </c>
      <c r="D190" s="23" t="s">
        <v>18405</v>
      </c>
      <c r="E190" s="23" t="s">
        <v>18406</v>
      </c>
      <c r="F190" s="23">
        <v>837</v>
      </c>
      <c r="G190" s="23" t="s">
        <v>9847</v>
      </c>
      <c r="H190" s="23" t="s">
        <v>6580</v>
      </c>
      <c r="I190" s="238" t="s">
        <v>18145</v>
      </c>
      <c r="J190" s="238" t="s">
        <v>18153</v>
      </c>
      <c r="K190" s="23" t="s">
        <v>623</v>
      </c>
      <c r="L190" s="23" t="s">
        <v>18147</v>
      </c>
      <c r="M190" s="23" t="s">
        <v>18148</v>
      </c>
      <c r="N190" s="23" t="s">
        <v>4162</v>
      </c>
      <c r="O190" s="23" t="s">
        <v>18149</v>
      </c>
      <c r="P190" s="291">
        <v>120.38</v>
      </c>
      <c r="Q190" s="3">
        <v>40942</v>
      </c>
      <c r="R190" s="3">
        <v>41172</v>
      </c>
      <c r="S190" s="3">
        <v>41116</v>
      </c>
    </row>
    <row r="191" spans="1:19">
      <c r="A191" s="23" t="s">
        <v>18141</v>
      </c>
      <c r="B191" s="23" t="s">
        <v>18142</v>
      </c>
      <c r="C191" s="23">
        <v>7</v>
      </c>
      <c r="D191" s="23" t="s">
        <v>18407</v>
      </c>
      <c r="E191" s="23" t="s">
        <v>18408</v>
      </c>
      <c r="F191" s="23"/>
      <c r="G191" s="23" t="s">
        <v>10404</v>
      </c>
      <c r="H191" s="23">
        <v>3617</v>
      </c>
      <c r="I191" s="238" t="s">
        <v>18145</v>
      </c>
      <c r="J191" s="238" t="s">
        <v>18156</v>
      </c>
      <c r="K191" s="23" t="s">
        <v>623</v>
      </c>
      <c r="L191" s="23" t="s">
        <v>18147</v>
      </c>
      <c r="M191" s="23" t="s">
        <v>18148</v>
      </c>
      <c r="N191" s="23" t="s">
        <v>4162</v>
      </c>
      <c r="O191" s="23" t="s">
        <v>18149</v>
      </c>
      <c r="P191" s="291">
        <v>120.38</v>
      </c>
      <c r="Q191" s="3">
        <v>41054</v>
      </c>
      <c r="R191" s="23"/>
      <c r="S191" s="3">
        <v>41115</v>
      </c>
    </row>
    <row r="192" spans="1:19">
      <c r="A192" s="23" t="s">
        <v>18141</v>
      </c>
      <c r="B192" s="23" t="s">
        <v>18142</v>
      </c>
      <c r="C192" s="23">
        <v>7</v>
      </c>
      <c r="D192" s="23" t="s">
        <v>18409</v>
      </c>
      <c r="E192" s="23" t="s">
        <v>18408</v>
      </c>
      <c r="F192" s="23"/>
      <c r="G192" s="23"/>
      <c r="H192" s="23">
        <v>5329</v>
      </c>
      <c r="I192" s="238" t="s">
        <v>18145</v>
      </c>
      <c r="J192" s="238" t="s">
        <v>18151</v>
      </c>
      <c r="K192" s="23" t="s">
        <v>623</v>
      </c>
      <c r="L192" s="23" t="s">
        <v>18147</v>
      </c>
      <c r="M192" s="23" t="s">
        <v>18148</v>
      </c>
      <c r="N192" s="23" t="s">
        <v>4162</v>
      </c>
      <c r="O192" s="23" t="s">
        <v>18149</v>
      </c>
      <c r="P192" s="291">
        <v>120.38</v>
      </c>
      <c r="Q192" s="3">
        <v>41197</v>
      </c>
      <c r="R192" s="23"/>
      <c r="S192" s="23"/>
    </row>
    <row r="193" spans="1:19">
      <c r="A193" s="23" t="s">
        <v>18141</v>
      </c>
      <c r="B193" s="23" t="s">
        <v>18142</v>
      </c>
      <c r="C193" s="23">
        <v>7</v>
      </c>
      <c r="D193" s="23" t="s">
        <v>18410</v>
      </c>
      <c r="E193" s="23" t="s">
        <v>18408</v>
      </c>
      <c r="F193" s="23">
        <v>2789</v>
      </c>
      <c r="G193" s="23" t="s">
        <v>10378</v>
      </c>
      <c r="H193" s="23" t="s">
        <v>4665</v>
      </c>
      <c r="I193" s="238" t="s">
        <v>18145</v>
      </c>
      <c r="J193" s="238" t="s">
        <v>18153</v>
      </c>
      <c r="K193" s="23" t="s">
        <v>623</v>
      </c>
      <c r="L193" s="23" t="s">
        <v>18147</v>
      </c>
      <c r="M193" s="23" t="s">
        <v>18148</v>
      </c>
      <c r="N193" s="23" t="s">
        <v>4162</v>
      </c>
      <c r="O193" s="23" t="s">
        <v>18149</v>
      </c>
      <c r="P193" s="291">
        <v>120.38</v>
      </c>
      <c r="Q193" s="3">
        <v>41054</v>
      </c>
      <c r="R193" s="3">
        <v>41094</v>
      </c>
      <c r="S193" s="3">
        <v>41117</v>
      </c>
    </row>
    <row r="194" spans="1:19">
      <c r="A194" s="23" t="s">
        <v>18141</v>
      </c>
      <c r="B194" s="23" t="s">
        <v>18142</v>
      </c>
      <c r="C194" s="23">
        <v>7</v>
      </c>
      <c r="D194" s="23" t="s">
        <v>18411</v>
      </c>
      <c r="E194" s="23" t="s">
        <v>18408</v>
      </c>
      <c r="F194" s="23">
        <v>2794</v>
      </c>
      <c r="G194" s="23" t="s">
        <v>10393</v>
      </c>
      <c r="H194" s="23" t="s">
        <v>4176</v>
      </c>
      <c r="I194" s="238" t="s">
        <v>18145</v>
      </c>
      <c r="J194" s="238" t="s">
        <v>18153</v>
      </c>
      <c r="K194" s="23" t="s">
        <v>623</v>
      </c>
      <c r="L194" s="23" t="s">
        <v>18147</v>
      </c>
      <c r="M194" s="23" t="s">
        <v>18148</v>
      </c>
      <c r="N194" s="23" t="s">
        <v>4162</v>
      </c>
      <c r="O194" s="23" t="s">
        <v>18149</v>
      </c>
      <c r="P194" s="291">
        <v>120.38</v>
      </c>
      <c r="Q194" s="3">
        <v>41054</v>
      </c>
      <c r="R194" s="3">
        <v>41094</v>
      </c>
      <c r="S194" s="3">
        <v>41117</v>
      </c>
    </row>
    <row r="195" spans="1:19">
      <c r="A195" s="23" t="s">
        <v>18141</v>
      </c>
      <c r="B195" s="23" t="s">
        <v>18142</v>
      </c>
      <c r="C195" s="23">
        <v>7</v>
      </c>
      <c r="D195" s="23" t="s">
        <v>18412</v>
      </c>
      <c r="E195" s="23" t="s">
        <v>18408</v>
      </c>
      <c r="F195" s="23">
        <v>2802</v>
      </c>
      <c r="G195" s="23" t="s">
        <v>10380</v>
      </c>
      <c r="H195" s="23" t="s">
        <v>4175</v>
      </c>
      <c r="I195" s="238" t="s">
        <v>18145</v>
      </c>
      <c r="J195" s="238" t="s">
        <v>18153</v>
      </c>
      <c r="K195" s="23" t="s">
        <v>623</v>
      </c>
      <c r="L195" s="23" t="s">
        <v>18147</v>
      </c>
      <c r="M195" s="23" t="s">
        <v>18148</v>
      </c>
      <c r="N195" s="23" t="s">
        <v>4162</v>
      </c>
      <c r="O195" s="23" t="s">
        <v>18149</v>
      </c>
      <c r="P195" s="291">
        <v>120.38</v>
      </c>
      <c r="Q195" s="3">
        <v>41054</v>
      </c>
      <c r="R195" s="3">
        <v>41095</v>
      </c>
      <c r="S195" s="3">
        <v>41117</v>
      </c>
    </row>
    <row r="196" spans="1:19">
      <c r="A196" s="23" t="s">
        <v>18141</v>
      </c>
      <c r="B196" s="23" t="s">
        <v>18142</v>
      </c>
      <c r="C196" s="23">
        <v>7</v>
      </c>
      <c r="D196" s="23" t="s">
        <v>18413</v>
      </c>
      <c r="E196" s="23" t="s">
        <v>18408</v>
      </c>
      <c r="F196" s="23">
        <v>2816</v>
      </c>
      <c r="G196" s="23" t="s">
        <v>10419</v>
      </c>
      <c r="H196" s="23" t="s">
        <v>4692</v>
      </c>
      <c r="I196" s="238" t="s">
        <v>18145</v>
      </c>
      <c r="J196" s="238" t="s">
        <v>18153</v>
      </c>
      <c r="K196" s="23" t="s">
        <v>623</v>
      </c>
      <c r="L196" s="23" t="s">
        <v>18147</v>
      </c>
      <c r="M196" s="23" t="s">
        <v>18148</v>
      </c>
      <c r="N196" s="23" t="s">
        <v>4162</v>
      </c>
      <c r="O196" s="23" t="s">
        <v>18149</v>
      </c>
      <c r="P196" s="291">
        <v>120.38</v>
      </c>
      <c r="Q196" s="3">
        <v>41054</v>
      </c>
      <c r="R196" s="3">
        <v>41099</v>
      </c>
      <c r="S196" s="3">
        <v>41117</v>
      </c>
    </row>
    <row r="197" spans="1:19">
      <c r="A197" s="23" t="s">
        <v>18141</v>
      </c>
      <c r="B197" s="23" t="s">
        <v>18142</v>
      </c>
      <c r="C197" s="23">
        <v>7</v>
      </c>
      <c r="D197" s="23" t="s">
        <v>18414</v>
      </c>
      <c r="E197" s="23" t="s">
        <v>18408</v>
      </c>
      <c r="F197" s="23">
        <v>2826</v>
      </c>
      <c r="G197" s="23" t="s">
        <v>10416</v>
      </c>
      <c r="H197" s="23" t="s">
        <v>5016</v>
      </c>
      <c r="I197" s="238" t="s">
        <v>18145</v>
      </c>
      <c r="J197" s="238" t="s">
        <v>18153</v>
      </c>
      <c r="K197" s="23" t="s">
        <v>623</v>
      </c>
      <c r="L197" s="23" t="s">
        <v>18147</v>
      </c>
      <c r="M197" s="23" t="s">
        <v>18148</v>
      </c>
      <c r="N197" s="23" t="s">
        <v>4162</v>
      </c>
      <c r="O197" s="23" t="s">
        <v>18149</v>
      </c>
      <c r="P197" s="291">
        <v>120.38</v>
      </c>
      <c r="Q197" s="3">
        <v>41054</v>
      </c>
      <c r="R197" s="3">
        <v>41102</v>
      </c>
      <c r="S197" s="3">
        <v>41117</v>
      </c>
    </row>
    <row r="198" spans="1:19">
      <c r="A198" s="23" t="s">
        <v>18141</v>
      </c>
      <c r="B198" s="23" t="s">
        <v>18142</v>
      </c>
      <c r="C198" s="23">
        <v>7</v>
      </c>
      <c r="D198" s="23" t="s">
        <v>18415</v>
      </c>
      <c r="E198" s="23" t="s">
        <v>18408</v>
      </c>
      <c r="F198" s="23">
        <v>2837</v>
      </c>
      <c r="G198" s="23" t="s">
        <v>10384</v>
      </c>
      <c r="H198" s="23" t="s">
        <v>5010</v>
      </c>
      <c r="I198" s="238" t="s">
        <v>18145</v>
      </c>
      <c r="J198" s="238" t="s">
        <v>18153</v>
      </c>
      <c r="K198" s="23" t="s">
        <v>623</v>
      </c>
      <c r="L198" s="23" t="s">
        <v>18147</v>
      </c>
      <c r="M198" s="23" t="s">
        <v>18148</v>
      </c>
      <c r="N198" s="23" t="s">
        <v>4162</v>
      </c>
      <c r="O198" s="23" t="s">
        <v>18149</v>
      </c>
      <c r="P198" s="291">
        <v>120.38</v>
      </c>
      <c r="Q198" s="3">
        <v>41054</v>
      </c>
      <c r="R198" s="3">
        <v>41107</v>
      </c>
      <c r="S198" s="3">
        <v>41118</v>
      </c>
    </row>
    <row r="199" spans="1:19">
      <c r="A199" s="23" t="s">
        <v>18141</v>
      </c>
      <c r="B199" s="23" t="s">
        <v>18142</v>
      </c>
      <c r="C199" s="23">
        <v>7</v>
      </c>
      <c r="D199" s="23" t="s">
        <v>18416</v>
      </c>
      <c r="E199" s="23" t="s">
        <v>18408</v>
      </c>
      <c r="F199" s="23">
        <v>2850</v>
      </c>
      <c r="G199" s="23" t="s">
        <v>10395</v>
      </c>
      <c r="H199" s="23" t="s">
        <v>5167</v>
      </c>
      <c r="I199" s="238" t="s">
        <v>18145</v>
      </c>
      <c r="J199" s="238" t="s">
        <v>18153</v>
      </c>
      <c r="K199" s="23" t="s">
        <v>623</v>
      </c>
      <c r="L199" s="23" t="s">
        <v>18147</v>
      </c>
      <c r="M199" s="23" t="s">
        <v>18148</v>
      </c>
      <c r="N199" s="23" t="s">
        <v>4162</v>
      </c>
      <c r="O199" s="23" t="s">
        <v>18149</v>
      </c>
      <c r="P199" s="291">
        <v>120.38</v>
      </c>
      <c r="Q199" s="3">
        <v>41054</v>
      </c>
      <c r="R199" s="3">
        <v>41108</v>
      </c>
      <c r="S199" s="3">
        <v>41126</v>
      </c>
    </row>
    <row r="200" spans="1:19">
      <c r="A200" s="23" t="s">
        <v>18141</v>
      </c>
      <c r="B200" s="23" t="s">
        <v>18142</v>
      </c>
      <c r="C200" s="23">
        <v>7</v>
      </c>
      <c r="D200" s="23" t="s">
        <v>18417</v>
      </c>
      <c r="E200" s="23" t="s">
        <v>18408</v>
      </c>
      <c r="F200" s="23">
        <v>2857</v>
      </c>
      <c r="G200" s="23" t="s">
        <v>10397</v>
      </c>
      <c r="H200" s="23" t="s">
        <v>5169</v>
      </c>
      <c r="I200" s="238" t="s">
        <v>18145</v>
      </c>
      <c r="J200" s="238" t="s">
        <v>18153</v>
      </c>
      <c r="K200" s="23" t="s">
        <v>623</v>
      </c>
      <c r="L200" s="23" t="s">
        <v>18147</v>
      </c>
      <c r="M200" s="23" t="s">
        <v>18148</v>
      </c>
      <c r="N200" s="23" t="s">
        <v>4162</v>
      </c>
      <c r="O200" s="23" t="s">
        <v>18149</v>
      </c>
      <c r="P200" s="291">
        <v>120.38</v>
      </c>
      <c r="Q200" s="3">
        <v>41054</v>
      </c>
      <c r="R200" s="3">
        <v>41109</v>
      </c>
      <c r="S200" s="3">
        <v>41126</v>
      </c>
    </row>
    <row r="201" spans="1:19">
      <c r="A201" s="23" t="s">
        <v>18141</v>
      </c>
      <c r="B201" s="23" t="s">
        <v>18142</v>
      </c>
      <c r="C201" s="23">
        <v>7</v>
      </c>
      <c r="D201" s="23" t="s">
        <v>18418</v>
      </c>
      <c r="E201" s="23" t="s">
        <v>18408</v>
      </c>
      <c r="F201" s="23">
        <v>2863</v>
      </c>
      <c r="G201" s="23" t="s">
        <v>10410</v>
      </c>
      <c r="H201" s="23" t="s">
        <v>5172</v>
      </c>
      <c r="I201" s="238" t="s">
        <v>18145</v>
      </c>
      <c r="J201" s="238" t="s">
        <v>18153</v>
      </c>
      <c r="K201" s="23" t="s">
        <v>623</v>
      </c>
      <c r="L201" s="23" t="s">
        <v>18147</v>
      </c>
      <c r="M201" s="23" t="s">
        <v>18148</v>
      </c>
      <c r="N201" s="23" t="s">
        <v>4162</v>
      </c>
      <c r="O201" s="23" t="s">
        <v>18149</v>
      </c>
      <c r="P201" s="291">
        <v>120.38</v>
      </c>
      <c r="Q201" s="3">
        <v>41054</v>
      </c>
      <c r="R201" s="3">
        <v>41110</v>
      </c>
      <c r="S201" s="3">
        <v>41115</v>
      </c>
    </row>
    <row r="202" spans="1:19">
      <c r="A202" s="23" t="s">
        <v>18141</v>
      </c>
      <c r="B202" s="23" t="s">
        <v>18142</v>
      </c>
      <c r="C202" s="23">
        <v>7</v>
      </c>
      <c r="D202" s="23" t="s">
        <v>18419</v>
      </c>
      <c r="E202" s="23" t="s">
        <v>18408</v>
      </c>
      <c r="F202" s="23">
        <v>2864</v>
      </c>
      <c r="G202" s="23" t="s">
        <v>18420</v>
      </c>
      <c r="H202" s="23" t="s">
        <v>5170</v>
      </c>
      <c r="I202" s="238" t="s">
        <v>18145</v>
      </c>
      <c r="J202" s="238" t="s">
        <v>18153</v>
      </c>
      <c r="K202" s="23" t="s">
        <v>623</v>
      </c>
      <c r="L202" s="23" t="s">
        <v>18147</v>
      </c>
      <c r="M202" s="23" t="s">
        <v>18148</v>
      </c>
      <c r="N202" s="23" t="s">
        <v>4162</v>
      </c>
      <c r="O202" s="23" t="s">
        <v>18149</v>
      </c>
      <c r="P202" s="291">
        <v>120.38</v>
      </c>
      <c r="Q202" s="3">
        <v>41054</v>
      </c>
      <c r="R202" s="3">
        <v>41110</v>
      </c>
      <c r="S202" s="3">
        <v>41126</v>
      </c>
    </row>
    <row r="203" spans="1:19">
      <c r="A203" s="23" t="s">
        <v>18141</v>
      </c>
      <c r="B203" s="23" t="s">
        <v>18142</v>
      </c>
      <c r="C203" s="23">
        <v>7</v>
      </c>
      <c r="D203" s="23" t="s">
        <v>18421</v>
      </c>
      <c r="E203" s="23" t="s">
        <v>18408</v>
      </c>
      <c r="F203" s="23">
        <v>2872</v>
      </c>
      <c r="G203" s="23" t="s">
        <v>10408</v>
      </c>
      <c r="H203" s="23" t="s">
        <v>4685</v>
      </c>
      <c r="I203" s="238" t="s">
        <v>18145</v>
      </c>
      <c r="J203" s="238" t="s">
        <v>18153</v>
      </c>
      <c r="K203" s="23" t="s">
        <v>623</v>
      </c>
      <c r="L203" s="23" t="s">
        <v>18147</v>
      </c>
      <c r="M203" s="23" t="s">
        <v>18148</v>
      </c>
      <c r="N203" s="23" t="s">
        <v>4162</v>
      </c>
      <c r="O203" s="23" t="s">
        <v>18149</v>
      </c>
      <c r="P203" s="291">
        <v>120.38</v>
      </c>
      <c r="Q203" s="3">
        <v>41054</v>
      </c>
      <c r="R203" s="3">
        <v>41114</v>
      </c>
      <c r="S203" s="3">
        <v>41117</v>
      </c>
    </row>
    <row r="204" spans="1:19">
      <c r="A204" s="23" t="s">
        <v>18141</v>
      </c>
      <c r="B204" s="23" t="s">
        <v>18142</v>
      </c>
      <c r="C204" s="23">
        <v>7</v>
      </c>
      <c r="D204" s="23" t="s">
        <v>18422</v>
      </c>
      <c r="E204" s="23" t="s">
        <v>18408</v>
      </c>
      <c r="F204" s="23">
        <v>2874</v>
      </c>
      <c r="G204" s="23" t="s">
        <v>10412</v>
      </c>
      <c r="H204" s="23" t="s">
        <v>5173</v>
      </c>
      <c r="I204" s="238" t="s">
        <v>18145</v>
      </c>
      <c r="J204" s="238" t="s">
        <v>18153</v>
      </c>
      <c r="K204" s="23" t="s">
        <v>623</v>
      </c>
      <c r="L204" s="23" t="s">
        <v>18147</v>
      </c>
      <c r="M204" s="23" t="s">
        <v>18148</v>
      </c>
      <c r="N204" s="23" t="s">
        <v>4162</v>
      </c>
      <c r="O204" s="23" t="s">
        <v>18149</v>
      </c>
      <c r="P204" s="291">
        <v>120.38</v>
      </c>
      <c r="Q204" s="3">
        <v>41054</v>
      </c>
      <c r="R204" s="3">
        <v>41114</v>
      </c>
      <c r="S204" s="3">
        <v>41117</v>
      </c>
    </row>
    <row r="205" spans="1:19">
      <c r="A205" s="23" t="s">
        <v>18141</v>
      </c>
      <c r="B205" s="23" t="s">
        <v>18142</v>
      </c>
      <c r="C205" s="23">
        <v>7</v>
      </c>
      <c r="D205" s="23" t="s">
        <v>18423</v>
      </c>
      <c r="E205" s="23" t="s">
        <v>18408</v>
      </c>
      <c r="F205" s="23">
        <v>2877</v>
      </c>
      <c r="G205" s="23" t="s">
        <v>10403</v>
      </c>
      <c r="H205" s="23" t="s">
        <v>5171</v>
      </c>
      <c r="I205" s="238" t="s">
        <v>18145</v>
      </c>
      <c r="J205" s="238" t="s">
        <v>18153</v>
      </c>
      <c r="K205" s="23" t="s">
        <v>623</v>
      </c>
      <c r="L205" s="23" t="s">
        <v>18147</v>
      </c>
      <c r="M205" s="23" t="s">
        <v>18148</v>
      </c>
      <c r="N205" s="23" t="s">
        <v>4162</v>
      </c>
      <c r="O205" s="23" t="s">
        <v>18149</v>
      </c>
      <c r="P205" s="291">
        <v>120.38</v>
      </c>
      <c r="Q205" s="3">
        <v>41054</v>
      </c>
      <c r="R205" s="3">
        <v>41114</v>
      </c>
      <c r="S205" s="3">
        <v>41115</v>
      </c>
    </row>
    <row r="206" spans="1:19">
      <c r="A206" s="23" t="s">
        <v>18141</v>
      </c>
      <c r="B206" s="23" t="s">
        <v>18142</v>
      </c>
      <c r="C206" s="23">
        <v>7</v>
      </c>
      <c r="D206" s="23" t="s">
        <v>18424</v>
      </c>
      <c r="E206" s="23" t="s">
        <v>18408</v>
      </c>
      <c r="F206" s="23">
        <v>2883</v>
      </c>
      <c r="G206" s="23" t="s">
        <v>10392</v>
      </c>
      <c r="H206" s="23" t="s">
        <v>5242</v>
      </c>
      <c r="I206" s="238" t="s">
        <v>18145</v>
      </c>
      <c r="J206" s="238" t="s">
        <v>18153</v>
      </c>
      <c r="K206" s="23" t="s">
        <v>623</v>
      </c>
      <c r="L206" s="23" t="s">
        <v>18147</v>
      </c>
      <c r="M206" s="23" t="s">
        <v>18148</v>
      </c>
      <c r="N206" s="23" t="s">
        <v>4162</v>
      </c>
      <c r="O206" s="23" t="s">
        <v>18149</v>
      </c>
      <c r="P206" s="291">
        <v>120.38</v>
      </c>
      <c r="Q206" s="3">
        <v>41054</v>
      </c>
      <c r="R206" s="3">
        <v>41114</v>
      </c>
      <c r="S206" s="3">
        <v>41115</v>
      </c>
    </row>
    <row r="207" spans="1:19">
      <c r="A207" s="23" t="s">
        <v>18141</v>
      </c>
      <c r="B207" s="23" t="s">
        <v>18142</v>
      </c>
      <c r="C207" s="23">
        <v>7</v>
      </c>
      <c r="D207" s="23" t="s">
        <v>18425</v>
      </c>
      <c r="E207" s="23" t="s">
        <v>18408</v>
      </c>
      <c r="F207" s="23">
        <v>2889</v>
      </c>
      <c r="G207" s="23" t="s">
        <v>10406</v>
      </c>
      <c r="H207" s="23" t="s">
        <v>5247</v>
      </c>
      <c r="I207" s="238" t="s">
        <v>18145</v>
      </c>
      <c r="J207" s="238" t="s">
        <v>18153</v>
      </c>
      <c r="K207" s="23" t="s">
        <v>623</v>
      </c>
      <c r="L207" s="23" t="s">
        <v>18147</v>
      </c>
      <c r="M207" s="23" t="s">
        <v>18148</v>
      </c>
      <c r="N207" s="23" t="s">
        <v>4162</v>
      </c>
      <c r="O207" s="23" t="s">
        <v>18149</v>
      </c>
      <c r="P207" s="291">
        <v>120.38</v>
      </c>
      <c r="Q207" s="3">
        <v>41054</v>
      </c>
      <c r="R207" s="3">
        <v>41115</v>
      </c>
      <c r="S207" s="3">
        <v>41115</v>
      </c>
    </row>
    <row r="208" spans="1:19">
      <c r="A208" s="23" t="s">
        <v>18141</v>
      </c>
      <c r="B208" s="23" t="s">
        <v>18142</v>
      </c>
      <c r="C208" s="23">
        <v>7</v>
      </c>
      <c r="D208" s="23" t="s">
        <v>18426</v>
      </c>
      <c r="E208" s="23" t="s">
        <v>18408</v>
      </c>
      <c r="F208" s="23">
        <v>2913</v>
      </c>
      <c r="G208" s="23" t="s">
        <v>10461</v>
      </c>
      <c r="H208" s="23" t="s">
        <v>5176</v>
      </c>
      <c r="I208" s="238" t="s">
        <v>18145</v>
      </c>
      <c r="J208" s="238" t="s">
        <v>18153</v>
      </c>
      <c r="K208" s="23" t="s">
        <v>623</v>
      </c>
      <c r="L208" s="23" t="s">
        <v>18147</v>
      </c>
      <c r="M208" s="23" t="s">
        <v>18148</v>
      </c>
      <c r="N208" s="23" t="s">
        <v>4162</v>
      </c>
      <c r="O208" s="23" t="s">
        <v>18149</v>
      </c>
      <c r="P208" s="291">
        <v>120.38</v>
      </c>
      <c r="Q208" s="3">
        <v>41054</v>
      </c>
      <c r="R208" s="3">
        <v>41117</v>
      </c>
      <c r="S208" s="3">
        <v>41117</v>
      </c>
    </row>
    <row r="209" spans="1:19">
      <c r="A209" s="23" t="s">
        <v>18141</v>
      </c>
      <c r="B209" s="23" t="s">
        <v>18142</v>
      </c>
      <c r="C209" s="23">
        <v>7</v>
      </c>
      <c r="D209" s="23" t="s">
        <v>18427</v>
      </c>
      <c r="E209" s="23" t="s">
        <v>18408</v>
      </c>
      <c r="F209" s="23">
        <v>3012</v>
      </c>
      <c r="G209" s="23" t="s">
        <v>10382</v>
      </c>
      <c r="H209" s="23" t="s">
        <v>5897</v>
      </c>
      <c r="I209" s="238" t="s">
        <v>18145</v>
      </c>
      <c r="J209" s="238" t="s">
        <v>18153</v>
      </c>
      <c r="K209" s="23" t="s">
        <v>623</v>
      </c>
      <c r="L209" s="23" t="s">
        <v>18147</v>
      </c>
      <c r="M209" s="23" t="s">
        <v>18148</v>
      </c>
      <c r="N209" s="23" t="s">
        <v>4162</v>
      </c>
      <c r="O209" s="23" t="s">
        <v>18149</v>
      </c>
      <c r="P209" s="291">
        <v>120.38</v>
      </c>
      <c r="Q209" s="3">
        <v>41054</v>
      </c>
      <c r="R209" s="3">
        <v>41128</v>
      </c>
      <c r="S209" s="3">
        <v>41117</v>
      </c>
    </row>
    <row r="210" spans="1:19">
      <c r="A210" s="23" t="s">
        <v>18141</v>
      </c>
      <c r="B210" s="23" t="s">
        <v>18142</v>
      </c>
      <c r="C210" s="23">
        <v>7</v>
      </c>
      <c r="D210" s="23" t="s">
        <v>18428</v>
      </c>
      <c r="E210" s="23" t="s">
        <v>18408</v>
      </c>
      <c r="F210" s="23">
        <v>3054</v>
      </c>
      <c r="G210" s="23" t="s">
        <v>10417</v>
      </c>
      <c r="H210" s="23" t="s">
        <v>5759</v>
      </c>
      <c r="I210" s="238" t="s">
        <v>18145</v>
      </c>
      <c r="J210" s="238" t="s">
        <v>18153</v>
      </c>
      <c r="K210" s="23" t="s">
        <v>623</v>
      </c>
      <c r="L210" s="23" t="s">
        <v>18147</v>
      </c>
      <c r="M210" s="23" t="s">
        <v>18148</v>
      </c>
      <c r="N210" s="23" t="s">
        <v>4162</v>
      </c>
      <c r="O210" s="23" t="s">
        <v>18149</v>
      </c>
      <c r="P210" s="291">
        <v>120.38</v>
      </c>
      <c r="Q210" s="3">
        <v>41054</v>
      </c>
      <c r="R210" s="3">
        <v>41134</v>
      </c>
      <c r="S210" s="3">
        <v>41117</v>
      </c>
    </row>
    <row r="211" spans="1:19">
      <c r="A211" s="23" t="s">
        <v>18141</v>
      </c>
      <c r="B211" s="23" t="s">
        <v>18142</v>
      </c>
      <c r="C211" s="23">
        <v>7</v>
      </c>
      <c r="D211" s="23" t="s">
        <v>18429</v>
      </c>
      <c r="E211" s="23" t="s">
        <v>18408</v>
      </c>
      <c r="F211" s="23">
        <v>3154</v>
      </c>
      <c r="G211" s="23" t="s">
        <v>18430</v>
      </c>
      <c r="H211" s="23" t="s">
        <v>5013</v>
      </c>
      <c r="I211" s="238" t="s">
        <v>18145</v>
      </c>
      <c r="J211" s="238" t="s">
        <v>18153</v>
      </c>
      <c r="K211" s="23" t="s">
        <v>623</v>
      </c>
      <c r="L211" s="23" t="s">
        <v>18147</v>
      </c>
      <c r="M211" s="23" t="s">
        <v>18148</v>
      </c>
      <c r="N211" s="23" t="s">
        <v>4162</v>
      </c>
      <c r="O211" s="23" t="s">
        <v>18149</v>
      </c>
      <c r="P211" s="291">
        <v>120.38</v>
      </c>
      <c r="Q211" s="3">
        <v>41054</v>
      </c>
      <c r="R211" s="3">
        <v>41151</v>
      </c>
      <c r="S211" s="3">
        <v>41117</v>
      </c>
    </row>
    <row r="212" spans="1:19">
      <c r="A212" s="23" t="s">
        <v>18141</v>
      </c>
      <c r="B212" s="23" t="s">
        <v>18142</v>
      </c>
      <c r="C212" s="23">
        <v>7</v>
      </c>
      <c r="D212" s="23" t="s">
        <v>18431</v>
      </c>
      <c r="E212" s="23" t="s">
        <v>18408</v>
      </c>
      <c r="F212" s="23">
        <v>3268</v>
      </c>
      <c r="G212" s="23" t="s">
        <v>10401</v>
      </c>
      <c r="H212" s="23" t="s">
        <v>7631</v>
      </c>
      <c r="I212" s="238" t="s">
        <v>18145</v>
      </c>
      <c r="J212" s="238" t="s">
        <v>18153</v>
      </c>
      <c r="K212" s="23" t="s">
        <v>623</v>
      </c>
      <c r="L212" s="23" t="s">
        <v>18147</v>
      </c>
      <c r="M212" s="23" t="s">
        <v>18148</v>
      </c>
      <c r="N212" s="23" t="s">
        <v>4162</v>
      </c>
      <c r="O212" s="23" t="s">
        <v>18149</v>
      </c>
      <c r="P212" s="291">
        <v>120.38</v>
      </c>
      <c r="Q212" s="3">
        <v>41054</v>
      </c>
      <c r="R212" s="3">
        <v>41171</v>
      </c>
      <c r="S212" s="3">
        <v>41115</v>
      </c>
    </row>
    <row r="213" spans="1:19">
      <c r="A213" s="23" t="s">
        <v>18141</v>
      </c>
      <c r="B213" s="23" t="s">
        <v>18142</v>
      </c>
      <c r="C213" s="23">
        <v>7</v>
      </c>
      <c r="D213" s="23" t="s">
        <v>18432</v>
      </c>
      <c r="E213" s="23" t="s">
        <v>18408</v>
      </c>
      <c r="F213" s="23">
        <v>3317</v>
      </c>
      <c r="G213" s="23" t="s">
        <v>10390</v>
      </c>
      <c r="H213" s="23" t="s">
        <v>7679</v>
      </c>
      <c r="I213" s="238" t="s">
        <v>18145</v>
      </c>
      <c r="J213" s="238" t="s">
        <v>18153</v>
      </c>
      <c r="K213" s="23" t="s">
        <v>623</v>
      </c>
      <c r="L213" s="23" t="s">
        <v>18147</v>
      </c>
      <c r="M213" s="23" t="s">
        <v>18148</v>
      </c>
      <c r="N213" s="23" t="s">
        <v>4162</v>
      </c>
      <c r="O213" s="23" t="s">
        <v>18149</v>
      </c>
      <c r="P213" s="291">
        <v>120.38</v>
      </c>
      <c r="Q213" s="3">
        <v>41054</v>
      </c>
      <c r="R213" s="3">
        <v>41176</v>
      </c>
      <c r="S213" s="3">
        <v>41117</v>
      </c>
    </row>
    <row r="214" spans="1:19">
      <c r="A214" s="23" t="s">
        <v>18141</v>
      </c>
      <c r="B214" s="23" t="s">
        <v>18142</v>
      </c>
      <c r="C214" s="23">
        <v>7</v>
      </c>
      <c r="D214" s="23" t="s">
        <v>18433</v>
      </c>
      <c r="E214" s="23" t="s">
        <v>18408</v>
      </c>
      <c r="F214" s="23">
        <v>3337</v>
      </c>
      <c r="G214" s="23" t="s">
        <v>10388</v>
      </c>
      <c r="H214" s="23" t="s">
        <v>7940</v>
      </c>
      <c r="I214" s="238" t="s">
        <v>18145</v>
      </c>
      <c r="J214" s="238" t="s">
        <v>18153</v>
      </c>
      <c r="K214" s="23" t="s">
        <v>623</v>
      </c>
      <c r="L214" s="23" t="s">
        <v>18147</v>
      </c>
      <c r="M214" s="23" t="s">
        <v>18148</v>
      </c>
      <c r="N214" s="23" t="s">
        <v>4162</v>
      </c>
      <c r="O214" s="23" t="s">
        <v>18149</v>
      </c>
      <c r="P214" s="291">
        <v>120.38</v>
      </c>
      <c r="Q214" s="3">
        <v>41054</v>
      </c>
      <c r="R214" s="3">
        <v>41179</v>
      </c>
      <c r="S214" s="3">
        <v>41117</v>
      </c>
    </row>
    <row r="215" spans="1:19">
      <c r="A215" s="23" t="s">
        <v>18141</v>
      </c>
      <c r="B215" s="23" t="s">
        <v>18142</v>
      </c>
      <c r="C215" s="23">
        <v>7</v>
      </c>
      <c r="D215" s="23" t="s">
        <v>18434</v>
      </c>
      <c r="E215" s="23" t="s">
        <v>18408</v>
      </c>
      <c r="F215" s="23">
        <v>3949</v>
      </c>
      <c r="G215" s="23" t="s">
        <v>10386</v>
      </c>
      <c r="H215" s="23" t="s">
        <v>9404</v>
      </c>
      <c r="I215" s="238" t="s">
        <v>18145</v>
      </c>
      <c r="J215" s="238" t="s">
        <v>18153</v>
      </c>
      <c r="K215" s="23" t="s">
        <v>623</v>
      </c>
      <c r="L215" s="23" t="s">
        <v>18147</v>
      </c>
      <c r="M215" s="23" t="s">
        <v>18148</v>
      </c>
      <c r="N215" s="23" t="s">
        <v>4162</v>
      </c>
      <c r="O215" s="23" t="s">
        <v>18149</v>
      </c>
      <c r="P215" s="291">
        <v>120.38</v>
      </c>
      <c r="Q215" s="3">
        <v>41054</v>
      </c>
      <c r="R215" s="3">
        <v>41263</v>
      </c>
      <c r="S215" s="3">
        <v>41117</v>
      </c>
    </row>
    <row r="216" spans="1:19">
      <c r="A216" s="23" t="s">
        <v>18141</v>
      </c>
      <c r="B216" s="23" t="s">
        <v>18142</v>
      </c>
      <c r="C216" s="23">
        <v>7</v>
      </c>
      <c r="D216" s="23" t="s">
        <v>18435</v>
      </c>
      <c r="E216" s="23" t="s">
        <v>18436</v>
      </c>
      <c r="F216" s="23">
        <v>841</v>
      </c>
      <c r="G216" s="23" t="s">
        <v>9863</v>
      </c>
      <c r="H216" s="23" t="s">
        <v>2044</v>
      </c>
      <c r="I216" s="238" t="s">
        <v>18145</v>
      </c>
      <c r="J216" s="238" t="s">
        <v>18153</v>
      </c>
      <c r="K216" s="23" t="s">
        <v>623</v>
      </c>
      <c r="L216" s="23" t="s">
        <v>18147</v>
      </c>
      <c r="M216" s="23" t="s">
        <v>18148</v>
      </c>
      <c r="N216" s="23" t="s">
        <v>4162</v>
      </c>
      <c r="O216" s="23" t="s">
        <v>18149</v>
      </c>
      <c r="P216" s="291">
        <v>120.38</v>
      </c>
      <c r="Q216" s="3">
        <v>40942</v>
      </c>
      <c r="R216" s="3">
        <v>41110</v>
      </c>
      <c r="S216" s="3">
        <v>41083</v>
      </c>
    </row>
    <row r="217" spans="1:19">
      <c r="A217" s="23" t="s">
        <v>18141</v>
      </c>
      <c r="B217" s="23" t="s">
        <v>18142</v>
      </c>
      <c r="C217" s="23">
        <v>7</v>
      </c>
      <c r="D217" s="23" t="s">
        <v>18437</v>
      </c>
      <c r="E217" s="23" t="s">
        <v>18438</v>
      </c>
      <c r="F217" s="23">
        <v>2629</v>
      </c>
      <c r="G217" s="23" t="s">
        <v>10255</v>
      </c>
      <c r="H217" s="23" t="s">
        <v>3112</v>
      </c>
      <c r="I217" s="238" t="s">
        <v>18145</v>
      </c>
      <c r="J217" s="238" t="s">
        <v>18153</v>
      </c>
      <c r="K217" s="23" t="s">
        <v>623</v>
      </c>
      <c r="L217" s="23" t="s">
        <v>18147</v>
      </c>
      <c r="M217" s="23" t="s">
        <v>18148</v>
      </c>
      <c r="N217" s="23" t="s">
        <v>4162</v>
      </c>
      <c r="O217" s="23" t="s">
        <v>18149</v>
      </c>
      <c r="P217" s="291">
        <v>120.38</v>
      </c>
      <c r="Q217" s="3">
        <v>41043</v>
      </c>
      <c r="R217" s="3">
        <v>41054</v>
      </c>
      <c r="S217" s="3">
        <v>41104</v>
      </c>
    </row>
    <row r="218" spans="1:19">
      <c r="A218" s="23" t="s">
        <v>18141</v>
      </c>
      <c r="B218" s="23" t="s">
        <v>18142</v>
      </c>
      <c r="C218" s="23">
        <v>7</v>
      </c>
      <c r="D218" s="23" t="s">
        <v>18439</v>
      </c>
      <c r="E218" s="23" t="s">
        <v>18438</v>
      </c>
      <c r="F218" s="23">
        <v>2635</v>
      </c>
      <c r="G218" s="23" t="s">
        <v>10258</v>
      </c>
      <c r="H218" s="23" t="s">
        <v>3113</v>
      </c>
      <c r="I218" s="238" t="s">
        <v>18145</v>
      </c>
      <c r="J218" s="238" t="s">
        <v>18153</v>
      </c>
      <c r="K218" s="23" t="s">
        <v>623</v>
      </c>
      <c r="L218" s="23" t="s">
        <v>18147</v>
      </c>
      <c r="M218" s="23" t="s">
        <v>18148</v>
      </c>
      <c r="N218" s="23" t="s">
        <v>4162</v>
      </c>
      <c r="O218" s="23" t="s">
        <v>18149</v>
      </c>
      <c r="P218" s="291">
        <v>120.38</v>
      </c>
      <c r="Q218" s="3">
        <v>41043</v>
      </c>
      <c r="R218" s="3">
        <v>41057</v>
      </c>
      <c r="S218" s="3">
        <v>41104</v>
      </c>
    </row>
    <row r="219" spans="1:19">
      <c r="A219" s="23" t="s">
        <v>18141</v>
      </c>
      <c r="B219" s="23" t="s">
        <v>18142</v>
      </c>
      <c r="C219" s="23">
        <v>7</v>
      </c>
      <c r="D219" s="23" t="s">
        <v>18440</v>
      </c>
      <c r="E219" s="23" t="s">
        <v>18438</v>
      </c>
      <c r="F219" s="23">
        <v>2659</v>
      </c>
      <c r="G219" s="23" t="s">
        <v>10260</v>
      </c>
      <c r="H219" s="23" t="s">
        <v>3114</v>
      </c>
      <c r="I219" s="238" t="s">
        <v>18145</v>
      </c>
      <c r="J219" s="238" t="s">
        <v>18153</v>
      </c>
      <c r="K219" s="23" t="s">
        <v>623</v>
      </c>
      <c r="L219" s="23" t="s">
        <v>18147</v>
      </c>
      <c r="M219" s="23" t="s">
        <v>18148</v>
      </c>
      <c r="N219" s="23" t="s">
        <v>4162</v>
      </c>
      <c r="O219" s="23" t="s">
        <v>18149</v>
      </c>
      <c r="P219" s="291">
        <v>120.38</v>
      </c>
      <c r="Q219" s="3">
        <v>41043</v>
      </c>
      <c r="R219" s="3">
        <v>41060</v>
      </c>
      <c r="S219" s="3">
        <v>41104</v>
      </c>
    </row>
    <row r="220" spans="1:19">
      <c r="A220" s="23" t="s">
        <v>18141</v>
      </c>
      <c r="B220" s="23" t="s">
        <v>18142</v>
      </c>
      <c r="C220" s="23">
        <v>7</v>
      </c>
      <c r="D220" s="23" t="s">
        <v>18441</v>
      </c>
      <c r="E220" s="23" t="s">
        <v>18438</v>
      </c>
      <c r="F220" s="23">
        <v>2985</v>
      </c>
      <c r="G220" s="23" t="s">
        <v>10768</v>
      </c>
      <c r="H220" s="23" t="s">
        <v>5819</v>
      </c>
      <c r="I220" s="238" t="s">
        <v>18145</v>
      </c>
      <c r="J220" s="238" t="s">
        <v>18153</v>
      </c>
      <c r="K220" s="23" t="s">
        <v>623</v>
      </c>
      <c r="L220" s="23" t="s">
        <v>18147</v>
      </c>
      <c r="M220" s="23" t="s">
        <v>18148</v>
      </c>
      <c r="N220" s="23" t="s">
        <v>4162</v>
      </c>
      <c r="O220" s="23" t="s">
        <v>18149</v>
      </c>
      <c r="P220" s="291">
        <v>120.38</v>
      </c>
      <c r="Q220" s="3">
        <v>41094</v>
      </c>
      <c r="R220" s="3">
        <v>41124</v>
      </c>
      <c r="S220" s="3">
        <v>41154</v>
      </c>
    </row>
    <row r="221" spans="1:19">
      <c r="A221" s="23" t="s">
        <v>18141</v>
      </c>
      <c r="B221" s="23" t="s">
        <v>18142</v>
      </c>
      <c r="C221" s="23">
        <v>7</v>
      </c>
      <c r="D221" s="23" t="s">
        <v>18442</v>
      </c>
      <c r="E221" s="23" t="s">
        <v>18438</v>
      </c>
      <c r="F221" s="23">
        <v>3011</v>
      </c>
      <c r="G221" s="23" t="s">
        <v>10766</v>
      </c>
      <c r="H221" s="23" t="s">
        <v>5923</v>
      </c>
      <c r="I221" s="238" t="s">
        <v>18145</v>
      </c>
      <c r="J221" s="238" t="s">
        <v>18153</v>
      </c>
      <c r="K221" s="23" t="s">
        <v>623</v>
      </c>
      <c r="L221" s="23" t="s">
        <v>18147</v>
      </c>
      <c r="M221" s="23" t="s">
        <v>18148</v>
      </c>
      <c r="N221" s="23" t="s">
        <v>4162</v>
      </c>
      <c r="O221" s="23" t="s">
        <v>18149</v>
      </c>
      <c r="P221" s="291">
        <v>120.38</v>
      </c>
      <c r="Q221" s="3">
        <v>41094</v>
      </c>
      <c r="R221" s="3">
        <v>41128</v>
      </c>
      <c r="S221" s="3">
        <v>41154</v>
      </c>
    </row>
    <row r="222" spans="1:19">
      <c r="A222" s="23" t="s">
        <v>18141</v>
      </c>
      <c r="B222" s="23" t="s">
        <v>18142</v>
      </c>
      <c r="C222" s="23">
        <v>7</v>
      </c>
      <c r="D222" s="23" t="s">
        <v>18443</v>
      </c>
      <c r="E222" s="23" t="s">
        <v>18438</v>
      </c>
      <c r="F222" s="23">
        <v>3829</v>
      </c>
      <c r="G222" s="23" t="s">
        <v>10253</v>
      </c>
      <c r="H222" s="23" t="s">
        <v>18444</v>
      </c>
      <c r="I222" s="238" t="s">
        <v>18145</v>
      </c>
      <c r="J222" s="238" t="s">
        <v>18153</v>
      </c>
      <c r="K222" s="23" t="s">
        <v>623</v>
      </c>
      <c r="L222" s="23" t="s">
        <v>18147</v>
      </c>
      <c r="M222" s="23" t="s">
        <v>18148</v>
      </c>
      <c r="N222" s="23" t="s">
        <v>4162</v>
      </c>
      <c r="O222" s="23" t="s">
        <v>18149</v>
      </c>
      <c r="P222" s="291">
        <v>120.38</v>
      </c>
      <c r="Q222" s="3">
        <v>41043</v>
      </c>
      <c r="R222" s="3">
        <v>41255</v>
      </c>
      <c r="S222" s="3">
        <v>41154</v>
      </c>
    </row>
    <row r="223" spans="1:19">
      <c r="A223" s="23" t="s">
        <v>18141</v>
      </c>
      <c r="B223" s="23" t="s">
        <v>18142</v>
      </c>
      <c r="C223" s="23">
        <v>7</v>
      </c>
      <c r="D223" s="23" t="s">
        <v>18445</v>
      </c>
      <c r="E223" s="23" t="s">
        <v>18438</v>
      </c>
      <c r="F223" s="23">
        <v>3863</v>
      </c>
      <c r="G223" s="23" t="s">
        <v>10256</v>
      </c>
      <c r="H223" s="23" t="s">
        <v>12745</v>
      </c>
      <c r="I223" s="238" t="s">
        <v>18145</v>
      </c>
      <c r="J223" s="238" t="s">
        <v>18153</v>
      </c>
      <c r="K223" s="23" t="s">
        <v>623</v>
      </c>
      <c r="L223" s="23" t="s">
        <v>18147</v>
      </c>
      <c r="M223" s="23" t="s">
        <v>18148</v>
      </c>
      <c r="N223" s="23" t="s">
        <v>4162</v>
      </c>
      <c r="O223" s="23" t="s">
        <v>18149</v>
      </c>
      <c r="P223" s="291">
        <v>120.38</v>
      </c>
      <c r="Q223" s="3">
        <v>41043</v>
      </c>
      <c r="R223" s="3">
        <v>41257</v>
      </c>
      <c r="S223" s="3">
        <v>41154</v>
      </c>
    </row>
    <row r="224" spans="1:19">
      <c r="A224" s="23" t="s">
        <v>18141</v>
      </c>
      <c r="B224" s="23" t="s">
        <v>18142</v>
      </c>
      <c r="C224" s="23">
        <v>7</v>
      </c>
      <c r="D224" s="23" t="s">
        <v>18446</v>
      </c>
      <c r="E224" s="23" t="s">
        <v>18447</v>
      </c>
      <c r="F224" s="23"/>
      <c r="G224" s="23" t="s">
        <v>10592</v>
      </c>
      <c r="H224" s="23">
        <v>3743</v>
      </c>
      <c r="I224" s="238" t="s">
        <v>18145</v>
      </c>
      <c r="J224" s="238" t="s">
        <v>18156</v>
      </c>
      <c r="K224" s="23" t="s">
        <v>623</v>
      </c>
      <c r="L224" s="23" t="s">
        <v>18147</v>
      </c>
      <c r="M224" s="23" t="s">
        <v>18148</v>
      </c>
      <c r="N224" s="23" t="s">
        <v>4162</v>
      </c>
      <c r="O224" s="23" t="s">
        <v>18149</v>
      </c>
      <c r="P224" s="291">
        <v>120.38</v>
      </c>
      <c r="Q224" s="3">
        <v>41073</v>
      </c>
      <c r="R224" s="23"/>
      <c r="S224" s="3">
        <v>41133</v>
      </c>
    </row>
    <row r="225" spans="1:19">
      <c r="A225" s="23" t="s">
        <v>18141</v>
      </c>
      <c r="B225" s="23" t="s">
        <v>18142</v>
      </c>
      <c r="C225" s="23">
        <v>7</v>
      </c>
      <c r="D225" s="23" t="s">
        <v>18448</v>
      </c>
      <c r="E225" s="23" t="s">
        <v>18447</v>
      </c>
      <c r="F225" s="23">
        <v>663</v>
      </c>
      <c r="G225" s="23" t="s">
        <v>9659</v>
      </c>
      <c r="H225" s="23" t="s">
        <v>4999</v>
      </c>
      <c r="I225" s="238" t="s">
        <v>18145</v>
      </c>
      <c r="J225" s="238" t="s">
        <v>18153</v>
      </c>
      <c r="K225" s="23" t="s">
        <v>623</v>
      </c>
      <c r="L225" s="23" t="s">
        <v>18147</v>
      </c>
      <c r="M225" s="23" t="s">
        <v>18148</v>
      </c>
      <c r="N225" s="23" t="s">
        <v>4162</v>
      </c>
      <c r="O225" s="23" t="s">
        <v>18149</v>
      </c>
      <c r="P225" s="291">
        <v>120.38</v>
      </c>
      <c r="Q225" s="3">
        <v>40835</v>
      </c>
      <c r="R225" s="3">
        <v>40926</v>
      </c>
      <c r="S225" s="3">
        <v>40918</v>
      </c>
    </row>
    <row r="226" spans="1:19">
      <c r="A226" s="23" t="s">
        <v>18141</v>
      </c>
      <c r="B226" s="23" t="s">
        <v>18142</v>
      </c>
      <c r="C226" s="23">
        <v>7</v>
      </c>
      <c r="D226" s="23" t="s">
        <v>18449</v>
      </c>
      <c r="E226" s="23" t="s">
        <v>18447</v>
      </c>
      <c r="F226" s="23">
        <v>2905</v>
      </c>
      <c r="G226" s="23" t="s">
        <v>10620</v>
      </c>
      <c r="H226" s="23" t="s">
        <v>5400</v>
      </c>
      <c r="I226" s="238" t="s">
        <v>18145</v>
      </c>
      <c r="J226" s="238" t="s">
        <v>18153</v>
      </c>
      <c r="K226" s="23" t="s">
        <v>623</v>
      </c>
      <c r="L226" s="23" t="s">
        <v>18147</v>
      </c>
      <c r="M226" s="23" t="s">
        <v>18148</v>
      </c>
      <c r="N226" s="23" t="s">
        <v>4162</v>
      </c>
      <c r="O226" s="23" t="s">
        <v>18149</v>
      </c>
      <c r="P226" s="291">
        <v>120.38</v>
      </c>
      <c r="Q226" s="3">
        <v>41073</v>
      </c>
      <c r="R226" s="3">
        <v>41117</v>
      </c>
      <c r="S226" s="3">
        <v>41133</v>
      </c>
    </row>
    <row r="227" spans="1:19">
      <c r="A227" s="23" t="s">
        <v>18141</v>
      </c>
      <c r="B227" s="23" t="s">
        <v>18142</v>
      </c>
      <c r="C227" s="23">
        <v>7</v>
      </c>
      <c r="D227" s="23" t="s">
        <v>18450</v>
      </c>
      <c r="E227" s="23" t="s">
        <v>18451</v>
      </c>
      <c r="F227" s="23"/>
      <c r="G227" s="23"/>
      <c r="H227" s="23">
        <v>6540</v>
      </c>
      <c r="I227" s="238" t="s">
        <v>18145</v>
      </c>
      <c r="J227" s="238" t="s">
        <v>18151</v>
      </c>
      <c r="K227" s="23" t="s">
        <v>623</v>
      </c>
      <c r="L227" s="23" t="s">
        <v>18147</v>
      </c>
      <c r="M227" s="23" t="s">
        <v>18148</v>
      </c>
      <c r="N227" s="23" t="s">
        <v>4162</v>
      </c>
      <c r="O227" s="23" t="s">
        <v>18149</v>
      </c>
      <c r="P227" s="291">
        <v>120.38</v>
      </c>
      <c r="Q227" s="3">
        <v>41359</v>
      </c>
      <c r="R227" s="23"/>
      <c r="S227" s="23"/>
    </row>
    <row r="228" spans="1:19">
      <c r="A228" s="23" t="s">
        <v>18141</v>
      </c>
      <c r="B228" s="23" t="s">
        <v>18142</v>
      </c>
      <c r="C228" s="23">
        <v>7</v>
      </c>
      <c r="D228" s="23" t="s">
        <v>18452</v>
      </c>
      <c r="E228" s="23" t="s">
        <v>18451</v>
      </c>
      <c r="F228" s="23"/>
      <c r="G228" s="23"/>
      <c r="H228" s="23">
        <v>6722</v>
      </c>
      <c r="I228" s="238" t="s">
        <v>18145</v>
      </c>
      <c r="J228" s="238" t="s">
        <v>18151</v>
      </c>
      <c r="K228" s="23" t="s">
        <v>623</v>
      </c>
      <c r="L228" s="23" t="s">
        <v>18147</v>
      </c>
      <c r="M228" s="23" t="s">
        <v>18148</v>
      </c>
      <c r="N228" s="23" t="s">
        <v>4162</v>
      </c>
      <c r="O228" s="23" t="s">
        <v>18149</v>
      </c>
      <c r="P228" s="291">
        <v>120.38</v>
      </c>
      <c r="Q228" s="3">
        <v>41379</v>
      </c>
      <c r="R228" s="23"/>
      <c r="S228" s="23"/>
    </row>
    <row r="229" spans="1:19">
      <c r="A229" s="23" t="s">
        <v>18141</v>
      </c>
      <c r="B229" s="23" t="s">
        <v>18142</v>
      </c>
      <c r="C229" s="23">
        <v>7</v>
      </c>
      <c r="D229" s="23" t="s">
        <v>18453</v>
      </c>
      <c r="E229" s="23" t="s">
        <v>18451</v>
      </c>
      <c r="F229" s="23">
        <v>2809</v>
      </c>
      <c r="G229" s="23" t="s">
        <v>10713</v>
      </c>
      <c r="H229" s="23" t="s">
        <v>4808</v>
      </c>
      <c r="I229" s="238" t="s">
        <v>18145</v>
      </c>
      <c r="J229" s="238" t="s">
        <v>18153</v>
      </c>
      <c r="K229" s="23" t="s">
        <v>623</v>
      </c>
      <c r="L229" s="23" t="s">
        <v>18147</v>
      </c>
      <c r="M229" s="23" t="s">
        <v>18148</v>
      </c>
      <c r="N229" s="23" t="s">
        <v>4162</v>
      </c>
      <c r="O229" s="23" t="s">
        <v>18149</v>
      </c>
      <c r="P229" s="291">
        <v>120.38</v>
      </c>
      <c r="Q229" s="3">
        <v>41093</v>
      </c>
      <c r="R229" s="3">
        <v>41096</v>
      </c>
      <c r="S229" s="3">
        <v>41139</v>
      </c>
    </row>
    <row r="230" spans="1:19">
      <c r="A230" s="23" t="s">
        <v>18141</v>
      </c>
      <c r="B230" s="23" t="s">
        <v>18142</v>
      </c>
      <c r="C230" s="23">
        <v>7</v>
      </c>
      <c r="D230" s="23" t="s">
        <v>18454</v>
      </c>
      <c r="E230" s="23" t="s">
        <v>18451</v>
      </c>
      <c r="F230" s="23">
        <v>2884</v>
      </c>
      <c r="G230" s="23" t="s">
        <v>10854</v>
      </c>
      <c r="H230" s="23" t="s">
        <v>5343</v>
      </c>
      <c r="I230" s="238" t="s">
        <v>18145</v>
      </c>
      <c r="J230" s="238" t="s">
        <v>18153</v>
      </c>
      <c r="K230" s="23" t="s">
        <v>623</v>
      </c>
      <c r="L230" s="23" t="s">
        <v>18147</v>
      </c>
      <c r="M230" s="23" t="s">
        <v>18148</v>
      </c>
      <c r="N230" s="23" t="s">
        <v>4162</v>
      </c>
      <c r="O230" s="23" t="s">
        <v>18149</v>
      </c>
      <c r="P230" s="291">
        <v>120.38</v>
      </c>
      <c r="Q230" s="3">
        <v>41108</v>
      </c>
      <c r="R230" s="3">
        <v>41114</v>
      </c>
      <c r="S230" s="3">
        <v>41154</v>
      </c>
    </row>
    <row r="231" spans="1:19">
      <c r="A231" s="23" t="s">
        <v>18141</v>
      </c>
      <c r="B231" s="23" t="s">
        <v>18142</v>
      </c>
      <c r="C231" s="23">
        <v>7</v>
      </c>
      <c r="D231" s="23" t="s">
        <v>18455</v>
      </c>
      <c r="E231" s="23" t="s">
        <v>18451</v>
      </c>
      <c r="F231" s="23">
        <v>3452</v>
      </c>
      <c r="G231" s="23" t="s">
        <v>11859</v>
      </c>
      <c r="H231" s="23" t="s">
        <v>14808</v>
      </c>
      <c r="I231" s="238" t="s">
        <v>18456</v>
      </c>
      <c r="J231" s="238" t="s">
        <v>18153</v>
      </c>
      <c r="K231" s="23" t="s">
        <v>623</v>
      </c>
      <c r="L231" s="23" t="s">
        <v>18147</v>
      </c>
      <c r="M231" s="23" t="s">
        <v>18148</v>
      </c>
      <c r="N231" s="23" t="s">
        <v>4162</v>
      </c>
      <c r="O231" s="23" t="s">
        <v>18149</v>
      </c>
      <c r="P231" s="291">
        <v>120.38</v>
      </c>
      <c r="Q231" s="3">
        <v>41277</v>
      </c>
      <c r="R231" s="3">
        <v>41302</v>
      </c>
      <c r="S231" s="3">
        <v>41323</v>
      </c>
    </row>
    <row r="232" spans="1:19">
      <c r="A232" s="23" t="s">
        <v>18141</v>
      </c>
      <c r="B232" s="23" t="s">
        <v>18142</v>
      </c>
      <c r="C232" s="23">
        <v>7</v>
      </c>
      <c r="D232" s="23" t="s">
        <v>18457</v>
      </c>
      <c r="E232" s="23" t="s">
        <v>18451</v>
      </c>
      <c r="F232" s="23">
        <v>3654</v>
      </c>
      <c r="G232" s="23" t="s">
        <v>11946</v>
      </c>
      <c r="H232" s="23" t="s">
        <v>9505</v>
      </c>
      <c r="I232" s="238" t="s">
        <v>18145</v>
      </c>
      <c r="J232" s="238" t="s">
        <v>18153</v>
      </c>
      <c r="K232" s="23" t="s">
        <v>623</v>
      </c>
      <c r="L232" s="23" t="s">
        <v>18147</v>
      </c>
      <c r="M232" s="23" t="s">
        <v>18148</v>
      </c>
      <c r="N232" s="23" t="s">
        <v>4162</v>
      </c>
      <c r="O232" s="23" t="s">
        <v>18149</v>
      </c>
      <c r="P232" s="291">
        <v>120.38</v>
      </c>
      <c r="Q232" s="3">
        <v>41218</v>
      </c>
      <c r="R232" s="3">
        <v>41236</v>
      </c>
      <c r="S232" s="3">
        <v>41271</v>
      </c>
    </row>
    <row r="233" spans="1:19">
      <c r="A233" s="23" t="s">
        <v>18141</v>
      </c>
      <c r="B233" s="23" t="s">
        <v>18142</v>
      </c>
      <c r="C233" s="23">
        <v>7</v>
      </c>
      <c r="D233" s="23" t="s">
        <v>18458</v>
      </c>
      <c r="E233" s="23" t="s">
        <v>18451</v>
      </c>
      <c r="F233" s="23">
        <v>3885</v>
      </c>
      <c r="G233" s="23" t="s">
        <v>11957</v>
      </c>
      <c r="H233" s="23" t="s">
        <v>12987</v>
      </c>
      <c r="I233" s="238" t="s">
        <v>18145</v>
      </c>
      <c r="J233" s="238" t="s">
        <v>18153</v>
      </c>
      <c r="K233" s="23" t="s">
        <v>623</v>
      </c>
      <c r="L233" s="23" t="s">
        <v>18147</v>
      </c>
      <c r="M233" s="23" t="s">
        <v>18148</v>
      </c>
      <c r="N233" s="23" t="s">
        <v>4162</v>
      </c>
      <c r="O233" s="23" t="s">
        <v>18149</v>
      </c>
      <c r="P233" s="291">
        <v>120.38</v>
      </c>
      <c r="Q233" s="3">
        <v>41219</v>
      </c>
      <c r="R233" s="3">
        <v>41260</v>
      </c>
      <c r="S233" s="3">
        <v>41265</v>
      </c>
    </row>
    <row r="234" spans="1:19">
      <c r="A234" s="23" t="s">
        <v>18141</v>
      </c>
      <c r="B234" s="23" t="s">
        <v>18142</v>
      </c>
      <c r="C234" s="23">
        <v>7</v>
      </c>
      <c r="D234" s="23" t="s">
        <v>18459</v>
      </c>
      <c r="E234" s="23" t="s">
        <v>18460</v>
      </c>
      <c r="F234" s="23">
        <v>4420</v>
      </c>
      <c r="G234" s="23" t="s">
        <v>13069</v>
      </c>
      <c r="H234" s="23" t="s">
        <v>16116</v>
      </c>
      <c r="I234" s="238" t="s">
        <v>18145</v>
      </c>
      <c r="J234" s="238" t="s">
        <v>18153</v>
      </c>
      <c r="K234" s="23" t="s">
        <v>623</v>
      </c>
      <c r="L234" s="23" t="s">
        <v>18147</v>
      </c>
      <c r="M234" s="23" t="s">
        <v>18148</v>
      </c>
      <c r="N234" s="23" t="s">
        <v>4162</v>
      </c>
      <c r="O234" s="23" t="s">
        <v>18149</v>
      </c>
      <c r="P234" s="291">
        <v>120.38</v>
      </c>
      <c r="Q234" s="3">
        <v>41197</v>
      </c>
      <c r="R234" s="3">
        <v>41366</v>
      </c>
      <c r="S234" s="3">
        <v>41314</v>
      </c>
    </row>
    <row r="235" spans="1:19">
      <c r="A235" s="23" t="s">
        <v>18141</v>
      </c>
      <c r="B235" s="23" t="s">
        <v>18142</v>
      </c>
      <c r="C235" s="23">
        <v>7</v>
      </c>
      <c r="D235" s="23" t="s">
        <v>18461</v>
      </c>
      <c r="E235" s="23" t="s">
        <v>18460</v>
      </c>
      <c r="F235" s="23">
        <v>4422</v>
      </c>
      <c r="G235" s="23" t="s">
        <v>13073</v>
      </c>
      <c r="H235" s="23" t="s">
        <v>16120</v>
      </c>
      <c r="I235" s="238" t="s">
        <v>18145</v>
      </c>
      <c r="J235" s="238" t="s">
        <v>18153</v>
      </c>
      <c r="K235" s="23" t="s">
        <v>623</v>
      </c>
      <c r="L235" s="23" t="s">
        <v>18147</v>
      </c>
      <c r="M235" s="23" t="s">
        <v>18148</v>
      </c>
      <c r="N235" s="23" t="s">
        <v>4162</v>
      </c>
      <c r="O235" s="23" t="s">
        <v>18149</v>
      </c>
      <c r="P235" s="291">
        <v>120.38</v>
      </c>
      <c r="Q235" s="3">
        <v>41197</v>
      </c>
      <c r="R235" s="3">
        <v>41366</v>
      </c>
      <c r="S235" s="3">
        <v>41314</v>
      </c>
    </row>
    <row r="236" spans="1:19">
      <c r="A236" s="23" t="s">
        <v>18141</v>
      </c>
      <c r="B236" s="23" t="s">
        <v>18142</v>
      </c>
      <c r="C236" s="23">
        <v>7</v>
      </c>
      <c r="D236" s="23" t="s">
        <v>18462</v>
      </c>
      <c r="E236" s="23" t="s">
        <v>18460</v>
      </c>
      <c r="F236" s="23">
        <v>4428</v>
      </c>
      <c r="G236" s="23" t="s">
        <v>13077</v>
      </c>
      <c r="H236" s="23" t="s">
        <v>16208</v>
      </c>
      <c r="I236" s="238" t="s">
        <v>18145</v>
      </c>
      <c r="J236" s="238" t="s">
        <v>18153</v>
      </c>
      <c r="K236" s="23" t="s">
        <v>623</v>
      </c>
      <c r="L236" s="23" t="s">
        <v>18147</v>
      </c>
      <c r="M236" s="23" t="s">
        <v>18148</v>
      </c>
      <c r="N236" s="23" t="s">
        <v>4162</v>
      </c>
      <c r="O236" s="23" t="s">
        <v>18149</v>
      </c>
      <c r="P236" s="291">
        <v>120.38</v>
      </c>
      <c r="Q236" s="3">
        <v>41197</v>
      </c>
      <c r="R236" s="3">
        <v>41367</v>
      </c>
      <c r="S236" s="3">
        <v>41314</v>
      </c>
    </row>
    <row r="237" spans="1:19">
      <c r="A237" s="23" t="s">
        <v>18141</v>
      </c>
      <c r="B237" s="23" t="s">
        <v>18142</v>
      </c>
      <c r="C237" s="23">
        <v>7</v>
      </c>
      <c r="D237" s="23" t="s">
        <v>18463</v>
      </c>
      <c r="E237" s="23" t="s">
        <v>18460</v>
      </c>
      <c r="F237" s="23">
        <v>4432</v>
      </c>
      <c r="G237" s="23" t="s">
        <v>13061</v>
      </c>
      <c r="H237" s="23" t="s">
        <v>16114</v>
      </c>
      <c r="I237" s="238" t="s">
        <v>18145</v>
      </c>
      <c r="J237" s="238" t="s">
        <v>18153</v>
      </c>
      <c r="K237" s="23" t="s">
        <v>623</v>
      </c>
      <c r="L237" s="23" t="s">
        <v>18147</v>
      </c>
      <c r="M237" s="23" t="s">
        <v>18148</v>
      </c>
      <c r="N237" s="23" t="s">
        <v>4162</v>
      </c>
      <c r="O237" s="23" t="s">
        <v>18149</v>
      </c>
      <c r="P237" s="291">
        <v>120.38</v>
      </c>
      <c r="Q237" s="3">
        <v>41197</v>
      </c>
      <c r="R237" s="3">
        <v>41367</v>
      </c>
      <c r="S237" s="3">
        <v>41314</v>
      </c>
    </row>
    <row r="238" spans="1:19">
      <c r="A238" s="23" t="s">
        <v>18141</v>
      </c>
      <c r="B238" s="23" t="s">
        <v>18142</v>
      </c>
      <c r="C238" s="23">
        <v>7</v>
      </c>
      <c r="D238" s="23" t="s">
        <v>18464</v>
      </c>
      <c r="E238" s="23" t="s">
        <v>18460</v>
      </c>
      <c r="F238" s="23">
        <v>4437</v>
      </c>
      <c r="G238" s="23" t="s">
        <v>13081</v>
      </c>
      <c r="H238" s="23" t="s">
        <v>16122</v>
      </c>
      <c r="I238" s="238" t="s">
        <v>18145</v>
      </c>
      <c r="J238" s="238" t="s">
        <v>18153</v>
      </c>
      <c r="K238" s="23" t="s">
        <v>623</v>
      </c>
      <c r="L238" s="23" t="s">
        <v>18147</v>
      </c>
      <c r="M238" s="23" t="s">
        <v>18148</v>
      </c>
      <c r="N238" s="23" t="s">
        <v>4162</v>
      </c>
      <c r="O238" s="23" t="s">
        <v>18149</v>
      </c>
      <c r="P238" s="291">
        <v>120.38</v>
      </c>
      <c r="Q238" s="3">
        <v>41197</v>
      </c>
      <c r="R238" s="3">
        <v>41367</v>
      </c>
      <c r="S238" s="3">
        <v>41314</v>
      </c>
    </row>
    <row r="239" spans="1:19">
      <c r="A239" s="23" t="s">
        <v>18141</v>
      </c>
      <c r="B239" s="23" t="s">
        <v>18142</v>
      </c>
      <c r="C239" s="23">
        <v>7</v>
      </c>
      <c r="D239" s="23" t="s">
        <v>18465</v>
      </c>
      <c r="E239" s="23" t="s">
        <v>18460</v>
      </c>
      <c r="F239" s="23">
        <v>4444</v>
      </c>
      <c r="G239" s="23" t="s">
        <v>13056</v>
      </c>
      <c r="H239" s="23" t="s">
        <v>16198</v>
      </c>
      <c r="I239" s="238" t="s">
        <v>18145</v>
      </c>
      <c r="J239" s="238" t="s">
        <v>18153</v>
      </c>
      <c r="K239" s="23" t="s">
        <v>623</v>
      </c>
      <c r="L239" s="23" t="s">
        <v>18147</v>
      </c>
      <c r="M239" s="23" t="s">
        <v>18148</v>
      </c>
      <c r="N239" s="23" t="s">
        <v>4162</v>
      </c>
      <c r="O239" s="23" t="s">
        <v>18149</v>
      </c>
      <c r="P239" s="291">
        <v>120.38</v>
      </c>
      <c r="Q239" s="3">
        <v>41197</v>
      </c>
      <c r="R239" s="3">
        <v>41368</v>
      </c>
      <c r="S239" s="3">
        <v>41314</v>
      </c>
    </row>
    <row r="240" spans="1:19">
      <c r="A240" s="23" t="s">
        <v>18141</v>
      </c>
      <c r="B240" s="23" t="s">
        <v>18142</v>
      </c>
      <c r="C240" s="23">
        <v>7</v>
      </c>
      <c r="D240" s="23" t="s">
        <v>18466</v>
      </c>
      <c r="E240" s="23" t="s">
        <v>18460</v>
      </c>
      <c r="F240" s="23">
        <v>4457</v>
      </c>
      <c r="G240" s="23" t="s">
        <v>13065</v>
      </c>
      <c r="H240" s="23" t="s">
        <v>16203</v>
      </c>
      <c r="I240" s="238" t="s">
        <v>18145</v>
      </c>
      <c r="J240" s="238" t="s">
        <v>18153</v>
      </c>
      <c r="K240" s="23" t="s">
        <v>623</v>
      </c>
      <c r="L240" s="23" t="s">
        <v>18147</v>
      </c>
      <c r="M240" s="23" t="s">
        <v>18148</v>
      </c>
      <c r="N240" s="23" t="s">
        <v>4162</v>
      </c>
      <c r="O240" s="23" t="s">
        <v>18149</v>
      </c>
      <c r="P240" s="291">
        <v>120.38</v>
      </c>
      <c r="Q240" s="3">
        <v>41197</v>
      </c>
      <c r="R240" s="3">
        <v>41372</v>
      </c>
      <c r="S240" s="3">
        <v>41314</v>
      </c>
    </row>
    <row r="241" spans="1:19">
      <c r="A241" s="23" t="s">
        <v>18141</v>
      </c>
      <c r="B241" s="23" t="s">
        <v>18142</v>
      </c>
      <c r="C241" s="23">
        <v>7</v>
      </c>
      <c r="D241" s="23" t="s">
        <v>18467</v>
      </c>
      <c r="E241" s="23" t="s">
        <v>18468</v>
      </c>
      <c r="F241" s="23">
        <v>3731</v>
      </c>
      <c r="G241" s="23" t="s">
        <v>11690</v>
      </c>
      <c r="H241" s="23" t="s">
        <v>12014</v>
      </c>
      <c r="I241" s="238" t="s">
        <v>18145</v>
      </c>
      <c r="J241" s="238" t="s">
        <v>18153</v>
      </c>
      <c r="K241" s="23" t="s">
        <v>623</v>
      </c>
      <c r="L241" s="23" t="s">
        <v>18147</v>
      </c>
      <c r="M241" s="23" t="s">
        <v>18148</v>
      </c>
      <c r="N241" s="23" t="s">
        <v>4162</v>
      </c>
      <c r="O241" s="23" t="s">
        <v>18149</v>
      </c>
      <c r="P241" s="291">
        <v>120.38</v>
      </c>
      <c r="Q241" s="3">
        <v>41151</v>
      </c>
      <c r="R241" s="3">
        <v>41247</v>
      </c>
      <c r="S241" s="3">
        <v>41231</v>
      </c>
    </row>
    <row r="242" spans="1:19">
      <c r="A242" s="23" t="s">
        <v>18141</v>
      </c>
      <c r="B242" s="23" t="s">
        <v>18142</v>
      </c>
      <c r="C242" s="23">
        <v>7</v>
      </c>
      <c r="D242" s="23" t="s">
        <v>18469</v>
      </c>
      <c r="E242" s="23" t="s">
        <v>18470</v>
      </c>
      <c r="F242" s="23"/>
      <c r="G242" s="23"/>
      <c r="H242" s="23">
        <v>6152</v>
      </c>
      <c r="I242" s="238" t="s">
        <v>18145</v>
      </c>
      <c r="J242" s="238" t="s">
        <v>18151</v>
      </c>
      <c r="K242" s="23" t="s">
        <v>623</v>
      </c>
      <c r="L242" s="23" t="s">
        <v>18147</v>
      </c>
      <c r="M242" s="23" t="s">
        <v>18148</v>
      </c>
      <c r="N242" s="23" t="s">
        <v>4162</v>
      </c>
      <c r="O242" s="23" t="s">
        <v>18149</v>
      </c>
      <c r="P242" s="291">
        <v>120.38</v>
      </c>
      <c r="Q242" s="3">
        <v>41297</v>
      </c>
      <c r="R242" s="23"/>
      <c r="S242" s="23"/>
    </row>
    <row r="243" spans="1:19">
      <c r="A243" s="23" t="s">
        <v>18141</v>
      </c>
      <c r="B243" s="23" t="s">
        <v>18142</v>
      </c>
      <c r="C243" s="23">
        <v>7</v>
      </c>
      <c r="D243" s="23" t="s">
        <v>18471</v>
      </c>
      <c r="E243" s="23" t="s">
        <v>18472</v>
      </c>
      <c r="F243" s="23"/>
      <c r="G243" s="23"/>
      <c r="H243" s="23">
        <v>6557</v>
      </c>
      <c r="I243" s="238" t="s">
        <v>18145</v>
      </c>
      <c r="J243" s="238" t="s">
        <v>18151</v>
      </c>
      <c r="K243" s="23" t="s">
        <v>623</v>
      </c>
      <c r="L243" s="23" t="s">
        <v>18147</v>
      </c>
      <c r="M243" s="23" t="s">
        <v>18148</v>
      </c>
      <c r="N243" s="23" t="s">
        <v>4162</v>
      </c>
      <c r="O243" s="23" t="s">
        <v>18149</v>
      </c>
      <c r="P243" s="291">
        <v>120.38</v>
      </c>
      <c r="Q243" s="3">
        <v>41366</v>
      </c>
      <c r="R243" s="23"/>
      <c r="S243" s="23"/>
    </row>
    <row r="244" spans="1:19">
      <c r="A244" s="23" t="s">
        <v>18141</v>
      </c>
      <c r="B244" s="23" t="s">
        <v>18142</v>
      </c>
      <c r="C244" s="23">
        <v>7</v>
      </c>
      <c r="D244" s="23" t="s">
        <v>18473</v>
      </c>
      <c r="E244" s="23" t="s">
        <v>18472</v>
      </c>
      <c r="F244" s="23"/>
      <c r="G244" s="23"/>
      <c r="H244" s="23">
        <v>6558</v>
      </c>
      <c r="I244" s="238" t="s">
        <v>18145</v>
      </c>
      <c r="J244" s="238" t="s">
        <v>18151</v>
      </c>
      <c r="K244" s="23" t="s">
        <v>623</v>
      </c>
      <c r="L244" s="23" t="s">
        <v>18147</v>
      </c>
      <c r="M244" s="23" t="s">
        <v>18148</v>
      </c>
      <c r="N244" s="23" t="s">
        <v>4162</v>
      </c>
      <c r="O244" s="23" t="s">
        <v>18149</v>
      </c>
      <c r="P244" s="291">
        <v>120.38</v>
      </c>
      <c r="Q244" s="3">
        <v>41366</v>
      </c>
      <c r="R244" s="23"/>
      <c r="S244" s="23"/>
    </row>
    <row r="245" spans="1:19">
      <c r="A245" s="23" t="s">
        <v>18141</v>
      </c>
      <c r="B245" s="23" t="s">
        <v>18142</v>
      </c>
      <c r="C245" s="23">
        <v>7</v>
      </c>
      <c r="D245" s="23" t="s">
        <v>18474</v>
      </c>
      <c r="E245" s="23" t="s">
        <v>18475</v>
      </c>
      <c r="F245" s="23">
        <v>941</v>
      </c>
      <c r="G245" s="23" t="s">
        <v>10066</v>
      </c>
      <c r="H245" s="23" t="s">
        <v>5320</v>
      </c>
      <c r="I245" s="238" t="s">
        <v>18145</v>
      </c>
      <c r="J245" s="238" t="s">
        <v>18153</v>
      </c>
      <c r="K245" s="23" t="s">
        <v>623</v>
      </c>
      <c r="L245" s="23" t="s">
        <v>18147</v>
      </c>
      <c r="M245" s="23" t="s">
        <v>18148</v>
      </c>
      <c r="N245" s="23" t="s">
        <v>4162</v>
      </c>
      <c r="O245" s="23" t="s">
        <v>18149</v>
      </c>
      <c r="P245" s="291">
        <v>120.38</v>
      </c>
      <c r="Q245" s="3">
        <v>40987</v>
      </c>
      <c r="R245" s="3">
        <v>41122</v>
      </c>
      <c r="S245" s="3">
        <v>41053</v>
      </c>
    </row>
    <row r="246" spans="1:19">
      <c r="A246" s="23" t="s">
        <v>18141</v>
      </c>
      <c r="B246" s="23" t="s">
        <v>18142</v>
      </c>
      <c r="C246" s="23">
        <v>7</v>
      </c>
      <c r="D246" s="23" t="s">
        <v>18476</v>
      </c>
      <c r="E246" s="23" t="s">
        <v>18475</v>
      </c>
      <c r="F246" s="23">
        <v>2668</v>
      </c>
      <c r="G246" s="23" t="s">
        <v>10130</v>
      </c>
      <c r="H246" s="23" t="s">
        <v>2738</v>
      </c>
      <c r="I246" s="238" t="s">
        <v>18145</v>
      </c>
      <c r="J246" s="238" t="s">
        <v>18153</v>
      </c>
      <c r="K246" s="23" t="s">
        <v>623</v>
      </c>
      <c r="L246" s="23" t="s">
        <v>18147</v>
      </c>
      <c r="M246" s="23" t="s">
        <v>18148</v>
      </c>
      <c r="N246" s="23" t="s">
        <v>4162</v>
      </c>
      <c r="O246" s="23" t="s">
        <v>18149</v>
      </c>
      <c r="P246" s="291">
        <v>120.38</v>
      </c>
      <c r="Q246" s="3">
        <v>41017</v>
      </c>
      <c r="R246" s="3">
        <v>41060</v>
      </c>
      <c r="S246" s="3">
        <v>41079</v>
      </c>
    </row>
    <row r="247" spans="1:19">
      <c r="A247" s="23" t="s">
        <v>18141</v>
      </c>
      <c r="B247" s="23" t="s">
        <v>18142</v>
      </c>
      <c r="C247" s="23">
        <v>7</v>
      </c>
      <c r="D247" s="23" t="s">
        <v>18477</v>
      </c>
      <c r="E247" s="23" t="s">
        <v>18475</v>
      </c>
      <c r="F247" s="23">
        <v>2685</v>
      </c>
      <c r="G247" s="23" t="s">
        <v>10129</v>
      </c>
      <c r="H247" s="23" t="s">
        <v>2717</v>
      </c>
      <c r="I247" s="238" t="s">
        <v>18145</v>
      </c>
      <c r="J247" s="238" t="s">
        <v>18153</v>
      </c>
      <c r="K247" s="23" t="s">
        <v>623</v>
      </c>
      <c r="L247" s="23" t="s">
        <v>18147</v>
      </c>
      <c r="M247" s="23" t="s">
        <v>18148</v>
      </c>
      <c r="N247" s="23" t="s">
        <v>4162</v>
      </c>
      <c r="O247" s="23" t="s">
        <v>18149</v>
      </c>
      <c r="P247" s="291">
        <v>120.38</v>
      </c>
      <c r="Q247" s="3">
        <v>41017</v>
      </c>
      <c r="R247" s="3">
        <v>41066</v>
      </c>
      <c r="S247" s="3">
        <v>41079</v>
      </c>
    </row>
    <row r="248" spans="1:19">
      <c r="A248" s="23" t="s">
        <v>18141</v>
      </c>
      <c r="B248" s="23" t="s">
        <v>18142</v>
      </c>
      <c r="C248" s="23">
        <v>7</v>
      </c>
      <c r="D248" s="23" t="s">
        <v>18478</v>
      </c>
      <c r="E248" s="23" t="s">
        <v>18475</v>
      </c>
      <c r="F248" s="23">
        <v>2714</v>
      </c>
      <c r="G248" s="23" t="s">
        <v>10132</v>
      </c>
      <c r="H248" s="23" t="s">
        <v>2718</v>
      </c>
      <c r="I248" s="238" t="s">
        <v>18145</v>
      </c>
      <c r="J248" s="238" t="s">
        <v>18153</v>
      </c>
      <c r="K248" s="23" t="s">
        <v>623</v>
      </c>
      <c r="L248" s="23" t="s">
        <v>18147</v>
      </c>
      <c r="M248" s="23" t="s">
        <v>18148</v>
      </c>
      <c r="N248" s="23" t="s">
        <v>4162</v>
      </c>
      <c r="O248" s="23" t="s">
        <v>18149</v>
      </c>
      <c r="P248" s="291">
        <v>120.38</v>
      </c>
      <c r="Q248" s="3">
        <v>41018</v>
      </c>
      <c r="R248" s="3">
        <v>41078</v>
      </c>
      <c r="S248" s="3">
        <v>41079</v>
      </c>
    </row>
    <row r="249" spans="1:19">
      <c r="A249" s="23" t="s">
        <v>18141</v>
      </c>
      <c r="B249" s="23" t="s">
        <v>18142</v>
      </c>
      <c r="C249" s="23">
        <v>7</v>
      </c>
      <c r="D249" s="23" t="s">
        <v>18479</v>
      </c>
      <c r="E249" s="23" t="s">
        <v>18480</v>
      </c>
      <c r="F249" s="23"/>
      <c r="G249" s="23" t="s">
        <v>10700</v>
      </c>
      <c r="H249" s="23">
        <v>3824</v>
      </c>
      <c r="I249" s="238" t="s">
        <v>18145</v>
      </c>
      <c r="J249" s="238" t="s">
        <v>18156</v>
      </c>
      <c r="K249" s="23" t="s">
        <v>623</v>
      </c>
      <c r="L249" s="23" t="s">
        <v>18147</v>
      </c>
      <c r="M249" s="23" t="s">
        <v>18148</v>
      </c>
      <c r="N249" s="23" t="s">
        <v>4162</v>
      </c>
      <c r="O249" s="23" t="s">
        <v>18149</v>
      </c>
      <c r="P249" s="291">
        <v>120.38</v>
      </c>
      <c r="Q249" s="3">
        <v>41087</v>
      </c>
      <c r="R249" s="23"/>
      <c r="S249" s="3">
        <v>41148</v>
      </c>
    </row>
    <row r="250" spans="1:19">
      <c r="A250" s="23" t="s">
        <v>18141</v>
      </c>
      <c r="B250" s="23" t="s">
        <v>18142</v>
      </c>
      <c r="C250" s="23">
        <v>7</v>
      </c>
      <c r="D250" s="23" t="s">
        <v>18481</v>
      </c>
      <c r="E250" s="23" t="s">
        <v>18480</v>
      </c>
      <c r="F250" s="23">
        <v>2860</v>
      </c>
      <c r="G250" s="23" t="s">
        <v>10652</v>
      </c>
      <c r="H250" s="23" t="s">
        <v>5262</v>
      </c>
      <c r="I250" s="238" t="s">
        <v>18145</v>
      </c>
      <c r="J250" s="238" t="s">
        <v>18153</v>
      </c>
      <c r="K250" s="23" t="s">
        <v>623</v>
      </c>
      <c r="L250" s="23" t="s">
        <v>18147</v>
      </c>
      <c r="M250" s="23" t="s">
        <v>18148</v>
      </c>
      <c r="N250" s="23" t="s">
        <v>4162</v>
      </c>
      <c r="O250" s="23" t="s">
        <v>18149</v>
      </c>
      <c r="P250" s="291">
        <v>120.38</v>
      </c>
      <c r="Q250" s="3">
        <v>41079</v>
      </c>
      <c r="R250" s="3">
        <v>41110</v>
      </c>
      <c r="S250" s="3">
        <v>41140</v>
      </c>
    </row>
    <row r="251" spans="1:19">
      <c r="A251" s="23" t="s">
        <v>18141</v>
      </c>
      <c r="B251" s="23" t="s">
        <v>18142</v>
      </c>
      <c r="C251" s="23">
        <v>7</v>
      </c>
      <c r="D251" s="23" t="s">
        <v>18482</v>
      </c>
      <c r="E251" s="23" t="s">
        <v>18480</v>
      </c>
      <c r="F251" s="23">
        <v>2875</v>
      </c>
      <c r="G251" s="23" t="s">
        <v>10642</v>
      </c>
      <c r="H251" s="23" t="s">
        <v>5334</v>
      </c>
      <c r="I251" s="238" t="s">
        <v>18145</v>
      </c>
      <c r="J251" s="238" t="s">
        <v>18153</v>
      </c>
      <c r="K251" s="23" t="s">
        <v>623</v>
      </c>
      <c r="L251" s="23" t="s">
        <v>18147</v>
      </c>
      <c r="M251" s="23" t="s">
        <v>18148</v>
      </c>
      <c r="N251" s="23" t="s">
        <v>4162</v>
      </c>
      <c r="O251" s="23" t="s">
        <v>18149</v>
      </c>
      <c r="P251" s="291">
        <v>120.38</v>
      </c>
      <c r="Q251" s="3">
        <v>41079</v>
      </c>
      <c r="R251" s="3">
        <v>41114</v>
      </c>
      <c r="S251" s="3">
        <v>41140</v>
      </c>
    </row>
    <row r="252" spans="1:19">
      <c r="A252" s="23" t="s">
        <v>18141</v>
      </c>
      <c r="B252" s="23" t="s">
        <v>18142</v>
      </c>
      <c r="C252" s="23">
        <v>7</v>
      </c>
      <c r="D252" s="23" t="s">
        <v>18483</v>
      </c>
      <c r="E252" s="23" t="s">
        <v>18480</v>
      </c>
      <c r="F252" s="23">
        <v>2893</v>
      </c>
      <c r="G252" s="23" t="s">
        <v>10660</v>
      </c>
      <c r="H252" s="23" t="s">
        <v>5335</v>
      </c>
      <c r="I252" s="238" t="s">
        <v>18145</v>
      </c>
      <c r="J252" s="238" t="s">
        <v>18153</v>
      </c>
      <c r="K252" s="23" t="s">
        <v>623</v>
      </c>
      <c r="L252" s="23" t="s">
        <v>18147</v>
      </c>
      <c r="M252" s="23" t="s">
        <v>18148</v>
      </c>
      <c r="N252" s="23" t="s">
        <v>4162</v>
      </c>
      <c r="O252" s="23" t="s">
        <v>18149</v>
      </c>
      <c r="P252" s="291">
        <v>120.38</v>
      </c>
      <c r="Q252" s="3">
        <v>41079</v>
      </c>
      <c r="R252" s="3">
        <v>41115</v>
      </c>
      <c r="S252" s="3">
        <v>41140</v>
      </c>
    </row>
    <row r="253" spans="1:19">
      <c r="A253" s="23" t="s">
        <v>18141</v>
      </c>
      <c r="B253" s="23" t="s">
        <v>18142</v>
      </c>
      <c r="C253" s="23">
        <v>7</v>
      </c>
      <c r="D253" s="23" t="s">
        <v>18484</v>
      </c>
      <c r="E253" s="23" t="s">
        <v>18480</v>
      </c>
      <c r="F253" s="23">
        <v>2895</v>
      </c>
      <c r="G253" s="23" t="s">
        <v>10664</v>
      </c>
      <c r="H253" s="23" t="s">
        <v>5336</v>
      </c>
      <c r="I253" s="238" t="s">
        <v>18145</v>
      </c>
      <c r="J253" s="238" t="s">
        <v>18153</v>
      </c>
      <c r="K253" s="23" t="s">
        <v>623</v>
      </c>
      <c r="L253" s="23" t="s">
        <v>18147</v>
      </c>
      <c r="M253" s="23" t="s">
        <v>18148</v>
      </c>
      <c r="N253" s="23" t="s">
        <v>4162</v>
      </c>
      <c r="O253" s="23" t="s">
        <v>18149</v>
      </c>
      <c r="P253" s="291">
        <v>120.38</v>
      </c>
      <c r="Q253" s="3">
        <v>41079</v>
      </c>
      <c r="R253" s="3">
        <v>41116</v>
      </c>
      <c r="S253" s="3">
        <v>41140</v>
      </c>
    </row>
    <row r="254" spans="1:19">
      <c r="A254" s="23" t="s">
        <v>18141</v>
      </c>
      <c r="B254" s="23" t="s">
        <v>18142</v>
      </c>
      <c r="C254" s="23">
        <v>7</v>
      </c>
      <c r="D254" s="23" t="s">
        <v>18485</v>
      </c>
      <c r="E254" s="23" t="s">
        <v>18480</v>
      </c>
      <c r="F254" s="23">
        <v>2900</v>
      </c>
      <c r="G254" s="23" t="s">
        <v>10662</v>
      </c>
      <c r="H254" s="23" t="s">
        <v>5360</v>
      </c>
      <c r="I254" s="238" t="s">
        <v>18145</v>
      </c>
      <c r="J254" s="238" t="s">
        <v>18153</v>
      </c>
      <c r="K254" s="23" t="s">
        <v>623</v>
      </c>
      <c r="L254" s="23" t="s">
        <v>18147</v>
      </c>
      <c r="M254" s="23" t="s">
        <v>18148</v>
      </c>
      <c r="N254" s="23" t="s">
        <v>4162</v>
      </c>
      <c r="O254" s="23" t="s">
        <v>18149</v>
      </c>
      <c r="P254" s="291">
        <v>120.38</v>
      </c>
      <c r="Q254" s="3">
        <v>41079</v>
      </c>
      <c r="R254" s="3">
        <v>41116</v>
      </c>
      <c r="S254" s="3">
        <v>41140</v>
      </c>
    </row>
    <row r="255" spans="1:19">
      <c r="A255" s="23" t="s">
        <v>18141</v>
      </c>
      <c r="B255" s="23" t="s">
        <v>18142</v>
      </c>
      <c r="C255" s="23">
        <v>7</v>
      </c>
      <c r="D255" s="23" t="s">
        <v>18486</v>
      </c>
      <c r="E255" s="23" t="s">
        <v>18480</v>
      </c>
      <c r="F255" s="23">
        <v>2902</v>
      </c>
      <c r="G255" s="23" t="s">
        <v>10644</v>
      </c>
      <c r="H255" s="23" t="s">
        <v>5358</v>
      </c>
      <c r="I255" s="238" t="s">
        <v>18145</v>
      </c>
      <c r="J255" s="238" t="s">
        <v>18153</v>
      </c>
      <c r="K255" s="23" t="s">
        <v>623</v>
      </c>
      <c r="L255" s="23" t="s">
        <v>18147</v>
      </c>
      <c r="M255" s="23" t="s">
        <v>18148</v>
      </c>
      <c r="N255" s="23" t="s">
        <v>4162</v>
      </c>
      <c r="O255" s="23" t="s">
        <v>18149</v>
      </c>
      <c r="P255" s="291">
        <v>120.38</v>
      </c>
      <c r="Q255" s="3">
        <v>41079</v>
      </c>
      <c r="R255" s="3">
        <v>41116</v>
      </c>
      <c r="S255" s="3">
        <v>41140</v>
      </c>
    </row>
    <row r="256" spans="1:19">
      <c r="A256" s="23" t="s">
        <v>18141</v>
      </c>
      <c r="B256" s="23" t="s">
        <v>18142</v>
      </c>
      <c r="C256" s="23">
        <v>7</v>
      </c>
      <c r="D256" s="23" t="s">
        <v>18487</v>
      </c>
      <c r="E256" s="23" t="s">
        <v>18480</v>
      </c>
      <c r="F256" s="23">
        <v>2907</v>
      </c>
      <c r="G256" s="23" t="s">
        <v>10658</v>
      </c>
      <c r="H256" s="23" t="s">
        <v>5454</v>
      </c>
      <c r="I256" s="238" t="s">
        <v>18145</v>
      </c>
      <c r="J256" s="238" t="s">
        <v>18153</v>
      </c>
      <c r="K256" s="23" t="s">
        <v>623</v>
      </c>
      <c r="L256" s="23" t="s">
        <v>18147</v>
      </c>
      <c r="M256" s="23" t="s">
        <v>18148</v>
      </c>
      <c r="N256" s="23" t="s">
        <v>4162</v>
      </c>
      <c r="O256" s="23" t="s">
        <v>18149</v>
      </c>
      <c r="P256" s="291">
        <v>120.38</v>
      </c>
      <c r="Q256" s="3">
        <v>41079</v>
      </c>
      <c r="R256" s="3">
        <v>41117</v>
      </c>
      <c r="S256" s="3">
        <v>41140</v>
      </c>
    </row>
    <row r="257" spans="1:19">
      <c r="A257" s="23" t="s">
        <v>18141</v>
      </c>
      <c r="B257" s="23" t="s">
        <v>18142</v>
      </c>
      <c r="C257" s="23">
        <v>7</v>
      </c>
      <c r="D257" s="23" t="s">
        <v>18488</v>
      </c>
      <c r="E257" s="23" t="s">
        <v>18480</v>
      </c>
      <c r="F257" s="23">
        <v>2908</v>
      </c>
      <c r="G257" s="23" t="s">
        <v>10656</v>
      </c>
      <c r="H257" s="23" t="s">
        <v>5452</v>
      </c>
      <c r="I257" s="238" t="s">
        <v>18145</v>
      </c>
      <c r="J257" s="238" t="s">
        <v>18153</v>
      </c>
      <c r="K257" s="23" t="s">
        <v>623</v>
      </c>
      <c r="L257" s="23" t="s">
        <v>18147</v>
      </c>
      <c r="M257" s="23" t="s">
        <v>18148</v>
      </c>
      <c r="N257" s="23" t="s">
        <v>4162</v>
      </c>
      <c r="O257" s="23" t="s">
        <v>18149</v>
      </c>
      <c r="P257" s="291">
        <v>120.38</v>
      </c>
      <c r="Q257" s="3">
        <v>41079</v>
      </c>
      <c r="R257" s="3">
        <v>41117</v>
      </c>
      <c r="S257" s="3">
        <v>41140</v>
      </c>
    </row>
    <row r="258" spans="1:19">
      <c r="A258" s="23" t="s">
        <v>18141</v>
      </c>
      <c r="B258" s="23" t="s">
        <v>18142</v>
      </c>
      <c r="C258" s="23">
        <v>7</v>
      </c>
      <c r="D258" s="23" t="s">
        <v>18489</v>
      </c>
      <c r="E258" s="23" t="s">
        <v>18480</v>
      </c>
      <c r="F258" s="23">
        <v>2912</v>
      </c>
      <c r="G258" s="23" t="s">
        <v>10646</v>
      </c>
      <c r="H258" s="23" t="s">
        <v>5450</v>
      </c>
      <c r="I258" s="238" t="s">
        <v>18145</v>
      </c>
      <c r="J258" s="238" t="s">
        <v>18153</v>
      </c>
      <c r="K258" s="23" t="s">
        <v>623</v>
      </c>
      <c r="L258" s="23" t="s">
        <v>18147</v>
      </c>
      <c r="M258" s="23" t="s">
        <v>18148</v>
      </c>
      <c r="N258" s="23" t="s">
        <v>4162</v>
      </c>
      <c r="O258" s="23" t="s">
        <v>18149</v>
      </c>
      <c r="P258" s="291">
        <v>120.38</v>
      </c>
      <c r="Q258" s="3">
        <v>41079</v>
      </c>
      <c r="R258" s="3">
        <v>41117</v>
      </c>
      <c r="S258" s="3">
        <v>41140</v>
      </c>
    </row>
    <row r="259" spans="1:19">
      <c r="A259" s="23" t="s">
        <v>18141</v>
      </c>
      <c r="B259" s="23" t="s">
        <v>18142</v>
      </c>
      <c r="C259" s="23">
        <v>7</v>
      </c>
      <c r="D259" s="23" t="s">
        <v>18490</v>
      </c>
      <c r="E259" s="23" t="s">
        <v>18480</v>
      </c>
      <c r="F259" s="23">
        <v>2923</v>
      </c>
      <c r="G259" s="23" t="s">
        <v>10654</v>
      </c>
      <c r="H259" s="23" t="s">
        <v>5359</v>
      </c>
      <c r="I259" s="238" t="s">
        <v>18145</v>
      </c>
      <c r="J259" s="238" t="s">
        <v>18153</v>
      </c>
      <c r="K259" s="23" t="s">
        <v>623</v>
      </c>
      <c r="L259" s="23" t="s">
        <v>18147</v>
      </c>
      <c r="M259" s="23" t="s">
        <v>18148</v>
      </c>
      <c r="N259" s="23" t="s">
        <v>4162</v>
      </c>
      <c r="O259" s="23" t="s">
        <v>18149</v>
      </c>
      <c r="P259" s="291">
        <v>120.38</v>
      </c>
      <c r="Q259" s="3">
        <v>41079</v>
      </c>
      <c r="R259" s="3">
        <v>41120</v>
      </c>
      <c r="S259" s="3">
        <v>41140</v>
      </c>
    </row>
    <row r="260" spans="1:19">
      <c r="A260" s="23" t="s">
        <v>18141</v>
      </c>
      <c r="B260" s="23" t="s">
        <v>18142</v>
      </c>
      <c r="C260" s="23">
        <v>7</v>
      </c>
      <c r="D260" s="23" t="s">
        <v>18491</v>
      </c>
      <c r="E260" s="23" t="s">
        <v>18480</v>
      </c>
      <c r="F260" s="23">
        <v>2930</v>
      </c>
      <c r="G260" s="23" t="s">
        <v>10640</v>
      </c>
      <c r="H260" s="23" t="s">
        <v>5637</v>
      </c>
      <c r="I260" s="238" t="s">
        <v>18145</v>
      </c>
      <c r="J260" s="238" t="s">
        <v>18153</v>
      </c>
      <c r="K260" s="23" t="s">
        <v>623</v>
      </c>
      <c r="L260" s="23" t="s">
        <v>18147</v>
      </c>
      <c r="M260" s="23" t="s">
        <v>18148</v>
      </c>
      <c r="N260" s="23" t="s">
        <v>4162</v>
      </c>
      <c r="O260" s="23" t="s">
        <v>18149</v>
      </c>
      <c r="P260" s="291">
        <v>120.38</v>
      </c>
      <c r="Q260" s="3">
        <v>41079</v>
      </c>
      <c r="R260" s="3">
        <v>41121</v>
      </c>
      <c r="S260" s="3">
        <v>41140</v>
      </c>
    </row>
    <row r="261" spans="1:19">
      <c r="A261" s="23" t="s">
        <v>18141</v>
      </c>
      <c r="B261" s="23" t="s">
        <v>18142</v>
      </c>
      <c r="C261" s="23">
        <v>7</v>
      </c>
      <c r="D261" s="23" t="s">
        <v>18492</v>
      </c>
      <c r="E261" s="23" t="s">
        <v>18480</v>
      </c>
      <c r="F261" s="23">
        <v>2933</v>
      </c>
      <c r="G261" s="23" t="s">
        <v>10638</v>
      </c>
      <c r="H261" s="23" t="s">
        <v>5780</v>
      </c>
      <c r="I261" s="238" t="s">
        <v>18145</v>
      </c>
      <c r="J261" s="238" t="s">
        <v>18153</v>
      </c>
      <c r="K261" s="23" t="s">
        <v>623</v>
      </c>
      <c r="L261" s="23" t="s">
        <v>18147</v>
      </c>
      <c r="M261" s="23" t="s">
        <v>18148</v>
      </c>
      <c r="N261" s="23" t="s">
        <v>4162</v>
      </c>
      <c r="O261" s="23" t="s">
        <v>18149</v>
      </c>
      <c r="P261" s="291">
        <v>120.38</v>
      </c>
      <c r="Q261" s="3">
        <v>41079</v>
      </c>
      <c r="R261" s="3">
        <v>41122</v>
      </c>
      <c r="S261" s="3">
        <v>41140</v>
      </c>
    </row>
    <row r="262" spans="1:19">
      <c r="A262" s="23" t="s">
        <v>18141</v>
      </c>
      <c r="B262" s="23" t="s">
        <v>18142</v>
      </c>
      <c r="C262" s="23">
        <v>7</v>
      </c>
      <c r="D262" s="23" t="s">
        <v>18493</v>
      </c>
      <c r="E262" s="23" t="s">
        <v>18480</v>
      </c>
      <c r="F262" s="23">
        <v>2938</v>
      </c>
      <c r="G262" s="23" t="s">
        <v>10650</v>
      </c>
      <c r="H262" s="23" t="s">
        <v>5784</v>
      </c>
      <c r="I262" s="238" t="s">
        <v>18145</v>
      </c>
      <c r="J262" s="238" t="s">
        <v>18153</v>
      </c>
      <c r="K262" s="23" t="s">
        <v>623</v>
      </c>
      <c r="L262" s="23" t="s">
        <v>18147</v>
      </c>
      <c r="M262" s="23" t="s">
        <v>18148</v>
      </c>
      <c r="N262" s="23" t="s">
        <v>4162</v>
      </c>
      <c r="O262" s="23" t="s">
        <v>18149</v>
      </c>
      <c r="P262" s="291">
        <v>120.38</v>
      </c>
      <c r="Q262" s="3">
        <v>41079</v>
      </c>
      <c r="R262" s="3">
        <v>41122</v>
      </c>
      <c r="S262" s="3">
        <v>41140</v>
      </c>
    </row>
    <row r="263" spans="1:19">
      <c r="A263" s="23" t="s">
        <v>18141</v>
      </c>
      <c r="B263" s="23" t="s">
        <v>18142</v>
      </c>
      <c r="C263" s="23">
        <v>7</v>
      </c>
      <c r="D263" s="23" t="s">
        <v>18494</v>
      </c>
      <c r="E263" s="23" t="s">
        <v>18480</v>
      </c>
      <c r="F263" s="23">
        <v>2946</v>
      </c>
      <c r="G263" s="23" t="s">
        <v>10648</v>
      </c>
      <c r="H263" s="23" t="s">
        <v>5782</v>
      </c>
      <c r="I263" s="238" t="s">
        <v>18145</v>
      </c>
      <c r="J263" s="238" t="s">
        <v>18153</v>
      </c>
      <c r="K263" s="23" t="s">
        <v>623</v>
      </c>
      <c r="L263" s="23" t="s">
        <v>18147</v>
      </c>
      <c r="M263" s="23" t="s">
        <v>18148</v>
      </c>
      <c r="N263" s="23" t="s">
        <v>4162</v>
      </c>
      <c r="O263" s="23" t="s">
        <v>18149</v>
      </c>
      <c r="P263" s="291">
        <v>120.38</v>
      </c>
      <c r="Q263" s="3">
        <v>41079</v>
      </c>
      <c r="R263" s="3">
        <v>41122</v>
      </c>
      <c r="S263" s="3">
        <v>41140</v>
      </c>
    </row>
    <row r="264" spans="1:19">
      <c r="A264" s="23" t="s">
        <v>18141</v>
      </c>
      <c r="B264" s="23" t="s">
        <v>18142</v>
      </c>
      <c r="C264" s="23">
        <v>7</v>
      </c>
      <c r="D264" s="23" t="s">
        <v>18495</v>
      </c>
      <c r="E264" s="23" t="s">
        <v>18480</v>
      </c>
      <c r="F264" s="23">
        <v>2950</v>
      </c>
      <c r="G264" s="23" t="s">
        <v>10673</v>
      </c>
      <c r="H264" s="23" t="s">
        <v>5644</v>
      </c>
      <c r="I264" s="238" t="s">
        <v>18145</v>
      </c>
      <c r="J264" s="238" t="s">
        <v>18153</v>
      </c>
      <c r="K264" s="23" t="s">
        <v>623</v>
      </c>
      <c r="L264" s="23" t="s">
        <v>18147</v>
      </c>
      <c r="M264" s="23" t="s">
        <v>18148</v>
      </c>
      <c r="N264" s="23" t="s">
        <v>4162</v>
      </c>
      <c r="O264" s="23" t="s">
        <v>18149</v>
      </c>
      <c r="P264" s="291">
        <v>120.38</v>
      </c>
      <c r="Q264" s="3">
        <v>41088</v>
      </c>
      <c r="R264" s="3">
        <v>41122</v>
      </c>
      <c r="S264" s="3">
        <v>41148</v>
      </c>
    </row>
    <row r="265" spans="1:19">
      <c r="A265" s="23" t="s">
        <v>18141</v>
      </c>
      <c r="B265" s="23" t="s">
        <v>18142</v>
      </c>
      <c r="C265" s="23">
        <v>7</v>
      </c>
      <c r="D265" s="23" t="s">
        <v>18496</v>
      </c>
      <c r="E265" s="23" t="s">
        <v>18480</v>
      </c>
      <c r="F265" s="23">
        <v>2970</v>
      </c>
      <c r="G265" s="23" t="s">
        <v>10675</v>
      </c>
      <c r="H265" s="23" t="s">
        <v>5792</v>
      </c>
      <c r="I265" s="238" t="s">
        <v>18145</v>
      </c>
      <c r="J265" s="238" t="s">
        <v>18153</v>
      </c>
      <c r="K265" s="23" t="s">
        <v>623</v>
      </c>
      <c r="L265" s="23" t="s">
        <v>18147</v>
      </c>
      <c r="M265" s="23" t="s">
        <v>18148</v>
      </c>
      <c r="N265" s="23" t="s">
        <v>4162</v>
      </c>
      <c r="O265" s="23" t="s">
        <v>18149</v>
      </c>
      <c r="P265" s="291">
        <v>120.38</v>
      </c>
      <c r="Q265" s="3">
        <v>41088</v>
      </c>
      <c r="R265" s="3">
        <v>41124</v>
      </c>
      <c r="S265" s="3">
        <v>41148</v>
      </c>
    </row>
    <row r="266" spans="1:19">
      <c r="A266" s="23" t="s">
        <v>18141</v>
      </c>
      <c r="B266" s="23" t="s">
        <v>18142</v>
      </c>
      <c r="C266" s="23">
        <v>7</v>
      </c>
      <c r="D266" s="23" t="s">
        <v>18497</v>
      </c>
      <c r="E266" s="23" t="s">
        <v>18480</v>
      </c>
      <c r="F266" s="23">
        <v>2978</v>
      </c>
      <c r="G266" s="23" t="s">
        <v>10636</v>
      </c>
      <c r="H266" s="23" t="s">
        <v>5778</v>
      </c>
      <c r="I266" s="238" t="s">
        <v>18145</v>
      </c>
      <c r="J266" s="238" t="s">
        <v>18153</v>
      </c>
      <c r="K266" s="23" t="s">
        <v>623</v>
      </c>
      <c r="L266" s="23" t="s">
        <v>18147</v>
      </c>
      <c r="M266" s="23" t="s">
        <v>18148</v>
      </c>
      <c r="N266" s="23" t="s">
        <v>4162</v>
      </c>
      <c r="O266" s="23" t="s">
        <v>18149</v>
      </c>
      <c r="P266" s="291">
        <v>120.38</v>
      </c>
      <c r="Q266" s="3">
        <v>41079</v>
      </c>
      <c r="R266" s="3">
        <v>41124</v>
      </c>
      <c r="S266" s="3">
        <v>41140</v>
      </c>
    </row>
    <row r="267" spans="1:19">
      <c r="A267" s="23" t="s">
        <v>18141</v>
      </c>
      <c r="B267" s="23" t="s">
        <v>18142</v>
      </c>
      <c r="C267" s="23">
        <v>7</v>
      </c>
      <c r="D267" s="23" t="s">
        <v>18498</v>
      </c>
      <c r="E267" s="23" t="s">
        <v>18480</v>
      </c>
      <c r="F267" s="23">
        <v>2982</v>
      </c>
      <c r="G267" s="23" t="s">
        <v>10677</v>
      </c>
      <c r="H267" s="23" t="s">
        <v>5794</v>
      </c>
      <c r="I267" s="238" t="s">
        <v>18145</v>
      </c>
      <c r="J267" s="238" t="s">
        <v>18153</v>
      </c>
      <c r="K267" s="23" t="s">
        <v>623</v>
      </c>
      <c r="L267" s="23" t="s">
        <v>18147</v>
      </c>
      <c r="M267" s="23" t="s">
        <v>18148</v>
      </c>
      <c r="N267" s="23" t="s">
        <v>4162</v>
      </c>
      <c r="O267" s="23" t="s">
        <v>18149</v>
      </c>
      <c r="P267" s="291">
        <v>120.38</v>
      </c>
      <c r="Q267" s="3">
        <v>41088</v>
      </c>
      <c r="R267" s="3">
        <v>41124</v>
      </c>
      <c r="S267" s="3">
        <v>41148</v>
      </c>
    </row>
    <row r="268" spans="1:19">
      <c r="A268" s="23" t="s">
        <v>18141</v>
      </c>
      <c r="B268" s="23" t="s">
        <v>18142</v>
      </c>
      <c r="C268" s="23">
        <v>7</v>
      </c>
      <c r="D268" s="23" t="s">
        <v>18499</v>
      </c>
      <c r="E268" s="23" t="s">
        <v>18480</v>
      </c>
      <c r="F268" s="23">
        <v>2984</v>
      </c>
      <c r="G268" s="23" t="s">
        <v>10669</v>
      </c>
      <c r="H268" s="23" t="s">
        <v>5787</v>
      </c>
      <c r="I268" s="238" t="s">
        <v>18145</v>
      </c>
      <c r="J268" s="238" t="s">
        <v>18153</v>
      </c>
      <c r="K268" s="23" t="s">
        <v>623</v>
      </c>
      <c r="L268" s="23" t="s">
        <v>18147</v>
      </c>
      <c r="M268" s="23" t="s">
        <v>18148</v>
      </c>
      <c r="N268" s="23" t="s">
        <v>4162</v>
      </c>
      <c r="O268" s="23" t="s">
        <v>18149</v>
      </c>
      <c r="P268" s="291">
        <v>120.38</v>
      </c>
      <c r="Q268" s="3">
        <v>41088</v>
      </c>
      <c r="R268" s="3">
        <v>41124</v>
      </c>
      <c r="S268" s="3">
        <v>41148</v>
      </c>
    </row>
    <row r="269" spans="1:19">
      <c r="A269" s="23" t="s">
        <v>18141</v>
      </c>
      <c r="B269" s="23" t="s">
        <v>18142</v>
      </c>
      <c r="C269" s="23">
        <v>7</v>
      </c>
      <c r="D269" s="23" t="s">
        <v>18500</v>
      </c>
      <c r="E269" s="23" t="s">
        <v>18480</v>
      </c>
      <c r="F269" s="23">
        <v>3004</v>
      </c>
      <c r="G269" s="23" t="s">
        <v>10691</v>
      </c>
      <c r="H269" s="23" t="s">
        <v>5797</v>
      </c>
      <c r="I269" s="238" t="s">
        <v>18145</v>
      </c>
      <c r="J269" s="238" t="s">
        <v>18153</v>
      </c>
      <c r="K269" s="23" t="s">
        <v>623</v>
      </c>
      <c r="L269" s="23" t="s">
        <v>18147</v>
      </c>
      <c r="M269" s="23" t="s">
        <v>18148</v>
      </c>
      <c r="N269" s="23" t="s">
        <v>4162</v>
      </c>
      <c r="O269" s="23" t="s">
        <v>18149</v>
      </c>
      <c r="P269" s="291">
        <v>120.38</v>
      </c>
      <c r="Q269" s="3">
        <v>41087</v>
      </c>
      <c r="R269" s="3">
        <v>41127</v>
      </c>
      <c r="S269" s="3">
        <v>41148</v>
      </c>
    </row>
    <row r="270" spans="1:19">
      <c r="A270" s="23" t="s">
        <v>18141</v>
      </c>
      <c r="B270" s="23" t="s">
        <v>18142</v>
      </c>
      <c r="C270" s="23">
        <v>7</v>
      </c>
      <c r="D270" s="23" t="s">
        <v>18501</v>
      </c>
      <c r="E270" s="23" t="s">
        <v>18480</v>
      </c>
      <c r="F270" s="23">
        <v>3009</v>
      </c>
      <c r="G270" s="23" t="s">
        <v>10697</v>
      </c>
      <c r="H270" s="23" t="s">
        <v>5906</v>
      </c>
      <c r="I270" s="238" t="s">
        <v>18145</v>
      </c>
      <c r="J270" s="238" t="s">
        <v>18153</v>
      </c>
      <c r="K270" s="23" t="s">
        <v>623</v>
      </c>
      <c r="L270" s="23" t="s">
        <v>18147</v>
      </c>
      <c r="M270" s="23" t="s">
        <v>18148</v>
      </c>
      <c r="N270" s="23" t="s">
        <v>4162</v>
      </c>
      <c r="O270" s="23" t="s">
        <v>18149</v>
      </c>
      <c r="P270" s="291">
        <v>120.38</v>
      </c>
      <c r="Q270" s="3">
        <v>41087</v>
      </c>
      <c r="R270" s="3">
        <v>41128</v>
      </c>
      <c r="S270" s="3">
        <v>41148</v>
      </c>
    </row>
    <row r="271" spans="1:19">
      <c r="A271" s="23" t="s">
        <v>18141</v>
      </c>
      <c r="B271" s="23" t="s">
        <v>18142</v>
      </c>
      <c r="C271" s="23">
        <v>7</v>
      </c>
      <c r="D271" s="23" t="s">
        <v>18502</v>
      </c>
      <c r="E271" s="23" t="s">
        <v>18480</v>
      </c>
      <c r="F271" s="23">
        <v>3018</v>
      </c>
      <c r="G271" s="23" t="s">
        <v>10671</v>
      </c>
      <c r="H271" s="23" t="s">
        <v>5790</v>
      </c>
      <c r="I271" s="238" t="s">
        <v>18145</v>
      </c>
      <c r="J271" s="238" t="s">
        <v>18153</v>
      </c>
      <c r="K271" s="23" t="s">
        <v>623</v>
      </c>
      <c r="L271" s="23" t="s">
        <v>18147</v>
      </c>
      <c r="M271" s="23" t="s">
        <v>18148</v>
      </c>
      <c r="N271" s="23" t="s">
        <v>4162</v>
      </c>
      <c r="O271" s="23" t="s">
        <v>18149</v>
      </c>
      <c r="P271" s="291">
        <v>120.38</v>
      </c>
      <c r="Q271" s="3">
        <v>41088</v>
      </c>
      <c r="R271" s="3">
        <v>41130</v>
      </c>
      <c r="S271" s="3">
        <v>41148</v>
      </c>
    </row>
    <row r="272" spans="1:19">
      <c r="A272" s="23" t="s">
        <v>18141</v>
      </c>
      <c r="B272" s="23" t="s">
        <v>18142</v>
      </c>
      <c r="C272" s="23">
        <v>7</v>
      </c>
      <c r="D272" s="23" t="s">
        <v>18503</v>
      </c>
      <c r="E272" s="23" t="s">
        <v>18480</v>
      </c>
      <c r="F272" s="23">
        <v>3046</v>
      </c>
      <c r="G272" s="23" t="s">
        <v>10705</v>
      </c>
      <c r="H272" s="23" t="s">
        <v>6079</v>
      </c>
      <c r="I272" s="238" t="s">
        <v>18145</v>
      </c>
      <c r="J272" s="238" t="s">
        <v>18153</v>
      </c>
      <c r="K272" s="23" t="s">
        <v>623</v>
      </c>
      <c r="L272" s="23" t="s">
        <v>18147</v>
      </c>
      <c r="M272" s="23" t="s">
        <v>18148</v>
      </c>
      <c r="N272" s="23" t="s">
        <v>4162</v>
      </c>
      <c r="O272" s="23" t="s">
        <v>18149</v>
      </c>
      <c r="P272" s="291">
        <v>120.38</v>
      </c>
      <c r="Q272" s="3">
        <v>41087</v>
      </c>
      <c r="R272" s="3">
        <v>41134</v>
      </c>
      <c r="S272" s="3">
        <v>41148</v>
      </c>
    </row>
    <row r="273" spans="1:19">
      <c r="A273" s="23" t="s">
        <v>18141</v>
      </c>
      <c r="B273" s="23" t="s">
        <v>18142</v>
      </c>
      <c r="C273" s="23">
        <v>7</v>
      </c>
      <c r="D273" s="23" t="s">
        <v>18504</v>
      </c>
      <c r="E273" s="23" t="s">
        <v>18480</v>
      </c>
      <c r="F273" s="23">
        <v>3047</v>
      </c>
      <c r="G273" s="23" t="s">
        <v>10707</v>
      </c>
      <c r="H273" s="23" t="s">
        <v>6081</v>
      </c>
      <c r="I273" s="238" t="s">
        <v>18145</v>
      </c>
      <c r="J273" s="238" t="s">
        <v>18153</v>
      </c>
      <c r="K273" s="23" t="s">
        <v>623</v>
      </c>
      <c r="L273" s="23" t="s">
        <v>18147</v>
      </c>
      <c r="M273" s="23" t="s">
        <v>18148</v>
      </c>
      <c r="N273" s="23" t="s">
        <v>4162</v>
      </c>
      <c r="O273" s="23" t="s">
        <v>18149</v>
      </c>
      <c r="P273" s="291">
        <v>120.38</v>
      </c>
      <c r="Q273" s="3">
        <v>41087</v>
      </c>
      <c r="R273" s="3">
        <v>41134</v>
      </c>
      <c r="S273" s="3">
        <v>41148</v>
      </c>
    </row>
    <row r="274" spans="1:19">
      <c r="A274" s="23" t="s">
        <v>18141</v>
      </c>
      <c r="B274" s="23" t="s">
        <v>18142</v>
      </c>
      <c r="C274" s="23">
        <v>7</v>
      </c>
      <c r="D274" s="23" t="s">
        <v>18505</v>
      </c>
      <c r="E274" s="23" t="s">
        <v>18480</v>
      </c>
      <c r="F274" s="23">
        <v>3051</v>
      </c>
      <c r="G274" s="23" t="s">
        <v>10695</v>
      </c>
      <c r="H274" s="23" t="s">
        <v>6077</v>
      </c>
      <c r="I274" s="238" t="s">
        <v>18145</v>
      </c>
      <c r="J274" s="238" t="s">
        <v>18153</v>
      </c>
      <c r="K274" s="23" t="s">
        <v>623</v>
      </c>
      <c r="L274" s="23" t="s">
        <v>18147</v>
      </c>
      <c r="M274" s="23" t="s">
        <v>18148</v>
      </c>
      <c r="N274" s="23" t="s">
        <v>4162</v>
      </c>
      <c r="O274" s="23" t="s">
        <v>18149</v>
      </c>
      <c r="P274" s="291">
        <v>120.38</v>
      </c>
      <c r="Q274" s="3">
        <v>41087</v>
      </c>
      <c r="R274" s="3">
        <v>41134</v>
      </c>
      <c r="S274" s="3">
        <v>41148</v>
      </c>
    </row>
    <row r="275" spans="1:19">
      <c r="A275" s="23" t="s">
        <v>18141</v>
      </c>
      <c r="B275" s="23" t="s">
        <v>18142</v>
      </c>
      <c r="C275" s="23">
        <v>7</v>
      </c>
      <c r="D275" s="23" t="s">
        <v>18506</v>
      </c>
      <c r="E275" s="23" t="s">
        <v>18480</v>
      </c>
      <c r="F275" s="23">
        <v>3106</v>
      </c>
      <c r="G275" s="23" t="s">
        <v>10679</v>
      </c>
      <c r="H275" s="23" t="s">
        <v>6356</v>
      </c>
      <c r="I275" s="238" t="s">
        <v>18145</v>
      </c>
      <c r="J275" s="238" t="s">
        <v>18153</v>
      </c>
      <c r="K275" s="23" t="s">
        <v>623</v>
      </c>
      <c r="L275" s="23" t="s">
        <v>18147</v>
      </c>
      <c r="M275" s="23" t="s">
        <v>18148</v>
      </c>
      <c r="N275" s="23" t="s">
        <v>4162</v>
      </c>
      <c r="O275" s="23" t="s">
        <v>18149</v>
      </c>
      <c r="P275" s="291">
        <v>120.38</v>
      </c>
      <c r="Q275" s="3">
        <v>41087</v>
      </c>
      <c r="R275" s="3">
        <v>41138</v>
      </c>
      <c r="S275" s="3">
        <v>41148</v>
      </c>
    </row>
    <row r="276" spans="1:19">
      <c r="A276" s="23" t="s">
        <v>18141</v>
      </c>
      <c r="B276" s="23" t="s">
        <v>18142</v>
      </c>
      <c r="C276" s="23">
        <v>7</v>
      </c>
      <c r="D276" s="23" t="s">
        <v>18507</v>
      </c>
      <c r="E276" s="23" t="s">
        <v>18480</v>
      </c>
      <c r="F276" s="23">
        <v>3138</v>
      </c>
      <c r="G276" s="23" t="s">
        <v>10681</v>
      </c>
      <c r="H276" s="23" t="s">
        <v>6612</v>
      </c>
      <c r="I276" s="238" t="s">
        <v>18145</v>
      </c>
      <c r="J276" s="238" t="s">
        <v>18153</v>
      </c>
      <c r="K276" s="23" t="s">
        <v>623</v>
      </c>
      <c r="L276" s="23" t="s">
        <v>18147</v>
      </c>
      <c r="M276" s="23" t="s">
        <v>18148</v>
      </c>
      <c r="N276" s="23" t="s">
        <v>4162</v>
      </c>
      <c r="O276" s="23" t="s">
        <v>18149</v>
      </c>
      <c r="P276" s="291">
        <v>120.38</v>
      </c>
      <c r="Q276" s="3">
        <v>41087</v>
      </c>
      <c r="R276" s="3">
        <v>41145</v>
      </c>
      <c r="S276" s="3">
        <v>41148</v>
      </c>
    </row>
    <row r="277" spans="1:19">
      <c r="A277" s="23" t="s">
        <v>18141</v>
      </c>
      <c r="B277" s="23" t="s">
        <v>18142</v>
      </c>
      <c r="C277" s="23">
        <v>7</v>
      </c>
      <c r="D277" s="23" t="s">
        <v>18508</v>
      </c>
      <c r="E277" s="23" t="s">
        <v>18480</v>
      </c>
      <c r="F277" s="23">
        <v>3145</v>
      </c>
      <c r="G277" s="23" t="s">
        <v>4772</v>
      </c>
      <c r="H277" s="23" t="s">
        <v>6620</v>
      </c>
      <c r="I277" s="238" t="s">
        <v>18145</v>
      </c>
      <c r="J277" s="238" t="s">
        <v>18153</v>
      </c>
      <c r="K277" s="23" t="s">
        <v>623</v>
      </c>
      <c r="L277" s="23" t="s">
        <v>18147</v>
      </c>
      <c r="M277" s="23" t="s">
        <v>18148</v>
      </c>
      <c r="N277" s="23" t="s">
        <v>4162</v>
      </c>
      <c r="O277" s="23" t="s">
        <v>18149</v>
      </c>
      <c r="P277" s="291">
        <v>120.38</v>
      </c>
      <c r="Q277" s="3">
        <v>41087</v>
      </c>
      <c r="R277" s="3">
        <v>41148</v>
      </c>
      <c r="S277" s="3">
        <v>41148</v>
      </c>
    </row>
    <row r="278" spans="1:19">
      <c r="A278" s="23" t="s">
        <v>18141</v>
      </c>
      <c r="B278" s="23" t="s">
        <v>18142</v>
      </c>
      <c r="C278" s="23">
        <v>7</v>
      </c>
      <c r="D278" s="23" t="s">
        <v>18509</v>
      </c>
      <c r="E278" s="23" t="s">
        <v>18480</v>
      </c>
      <c r="F278" s="23">
        <v>3146</v>
      </c>
      <c r="G278" s="23" t="s">
        <v>10693</v>
      </c>
      <c r="H278" s="23" t="s">
        <v>6616</v>
      </c>
      <c r="I278" s="238" t="s">
        <v>18145</v>
      </c>
      <c r="J278" s="238" t="s">
        <v>18153</v>
      </c>
      <c r="K278" s="23" t="s">
        <v>623</v>
      </c>
      <c r="L278" s="23" t="s">
        <v>18147</v>
      </c>
      <c r="M278" s="23" t="s">
        <v>18148</v>
      </c>
      <c r="N278" s="23" t="s">
        <v>4162</v>
      </c>
      <c r="O278" s="23" t="s">
        <v>18149</v>
      </c>
      <c r="P278" s="291">
        <v>120.38</v>
      </c>
      <c r="Q278" s="3">
        <v>41087</v>
      </c>
      <c r="R278" s="3">
        <v>41148</v>
      </c>
      <c r="S278" s="3">
        <v>41148</v>
      </c>
    </row>
    <row r="279" spans="1:19">
      <c r="A279" s="23" t="s">
        <v>18141</v>
      </c>
      <c r="B279" s="23" t="s">
        <v>18142</v>
      </c>
      <c r="C279" s="23">
        <v>7</v>
      </c>
      <c r="D279" s="23" t="s">
        <v>18510</v>
      </c>
      <c r="E279" s="23" t="s">
        <v>18480</v>
      </c>
      <c r="F279" s="23">
        <v>3148</v>
      </c>
      <c r="G279" s="23" t="s">
        <v>10699</v>
      </c>
      <c r="H279" s="23" t="s">
        <v>6618</v>
      </c>
      <c r="I279" s="238" t="s">
        <v>18145</v>
      </c>
      <c r="J279" s="238" t="s">
        <v>18153</v>
      </c>
      <c r="K279" s="23" t="s">
        <v>623</v>
      </c>
      <c r="L279" s="23" t="s">
        <v>18147</v>
      </c>
      <c r="M279" s="23" t="s">
        <v>18148</v>
      </c>
      <c r="N279" s="23" t="s">
        <v>4162</v>
      </c>
      <c r="O279" s="23" t="s">
        <v>18149</v>
      </c>
      <c r="P279" s="291">
        <v>120.38</v>
      </c>
      <c r="Q279" s="3">
        <v>41087</v>
      </c>
      <c r="R279" s="3">
        <v>41149</v>
      </c>
      <c r="S279" s="3">
        <v>41148</v>
      </c>
    </row>
    <row r="280" spans="1:19">
      <c r="A280" s="23" t="s">
        <v>18141</v>
      </c>
      <c r="B280" s="23" t="s">
        <v>18142</v>
      </c>
      <c r="C280" s="23">
        <v>7</v>
      </c>
      <c r="D280" s="23" t="s">
        <v>18511</v>
      </c>
      <c r="E280" s="23" t="s">
        <v>18480</v>
      </c>
      <c r="F280" s="23">
        <v>3150</v>
      </c>
      <c r="G280" s="23" t="s">
        <v>10687</v>
      </c>
      <c r="H280" s="23" t="s">
        <v>6725</v>
      </c>
      <c r="I280" s="238" t="s">
        <v>18145</v>
      </c>
      <c r="J280" s="238" t="s">
        <v>18153</v>
      </c>
      <c r="K280" s="23" t="s">
        <v>623</v>
      </c>
      <c r="L280" s="23" t="s">
        <v>18147</v>
      </c>
      <c r="M280" s="23" t="s">
        <v>18148</v>
      </c>
      <c r="N280" s="23" t="s">
        <v>4162</v>
      </c>
      <c r="O280" s="23" t="s">
        <v>18149</v>
      </c>
      <c r="P280" s="291">
        <v>120.38</v>
      </c>
      <c r="Q280" s="3">
        <v>41087</v>
      </c>
      <c r="R280" s="3">
        <v>41150</v>
      </c>
      <c r="S280" s="3">
        <v>41148</v>
      </c>
    </row>
    <row r="281" spans="1:19">
      <c r="A281" s="23" t="s">
        <v>18141</v>
      </c>
      <c r="B281" s="23" t="s">
        <v>18142</v>
      </c>
      <c r="C281" s="23">
        <v>7</v>
      </c>
      <c r="D281" s="23" t="s">
        <v>18512</v>
      </c>
      <c r="E281" s="23" t="s">
        <v>18480</v>
      </c>
      <c r="F281" s="23">
        <v>3151</v>
      </c>
      <c r="G281" s="23" t="s">
        <v>10685</v>
      </c>
      <c r="H281" s="23" t="s">
        <v>6615</v>
      </c>
      <c r="I281" s="238" t="s">
        <v>18145</v>
      </c>
      <c r="J281" s="238" t="s">
        <v>18153</v>
      </c>
      <c r="K281" s="23" t="s">
        <v>623</v>
      </c>
      <c r="L281" s="23" t="s">
        <v>18147</v>
      </c>
      <c r="M281" s="23" t="s">
        <v>18148</v>
      </c>
      <c r="N281" s="23" t="s">
        <v>4162</v>
      </c>
      <c r="O281" s="23" t="s">
        <v>18149</v>
      </c>
      <c r="P281" s="291">
        <v>120.38</v>
      </c>
      <c r="Q281" s="3">
        <v>41087</v>
      </c>
      <c r="R281" s="3">
        <v>41150</v>
      </c>
      <c r="S281" s="3">
        <v>41148</v>
      </c>
    </row>
    <row r="282" spans="1:19">
      <c r="A282" s="23" t="s">
        <v>18141</v>
      </c>
      <c r="B282" s="23" t="s">
        <v>18142</v>
      </c>
      <c r="C282" s="23">
        <v>7</v>
      </c>
      <c r="D282" s="23" t="s">
        <v>18513</v>
      </c>
      <c r="E282" s="23" t="s">
        <v>18480</v>
      </c>
      <c r="F282" s="23">
        <v>3152</v>
      </c>
      <c r="G282" s="23" t="s">
        <v>10703</v>
      </c>
      <c r="H282" s="23" t="s">
        <v>6729</v>
      </c>
      <c r="I282" s="238" t="s">
        <v>18145</v>
      </c>
      <c r="J282" s="238" t="s">
        <v>18153</v>
      </c>
      <c r="K282" s="23" t="s">
        <v>623</v>
      </c>
      <c r="L282" s="23" t="s">
        <v>18147</v>
      </c>
      <c r="M282" s="23" t="s">
        <v>18148</v>
      </c>
      <c r="N282" s="23" t="s">
        <v>4162</v>
      </c>
      <c r="O282" s="23" t="s">
        <v>18149</v>
      </c>
      <c r="P282" s="291">
        <v>120.38</v>
      </c>
      <c r="Q282" s="3">
        <v>41087</v>
      </c>
      <c r="R282" s="3">
        <v>41150</v>
      </c>
      <c r="S282" s="3">
        <v>41148</v>
      </c>
    </row>
    <row r="283" spans="1:19">
      <c r="A283" s="23" t="s">
        <v>18141</v>
      </c>
      <c r="B283" s="23" t="s">
        <v>18142</v>
      </c>
      <c r="C283" s="23">
        <v>7</v>
      </c>
      <c r="D283" s="23" t="s">
        <v>18514</v>
      </c>
      <c r="E283" s="23" t="s">
        <v>18480</v>
      </c>
      <c r="F283" s="23">
        <v>3157</v>
      </c>
      <c r="G283" s="23" t="s">
        <v>10711</v>
      </c>
      <c r="H283" s="23" t="s">
        <v>6623</v>
      </c>
      <c r="I283" s="238" t="s">
        <v>18145</v>
      </c>
      <c r="J283" s="238" t="s">
        <v>18153</v>
      </c>
      <c r="K283" s="23" t="s">
        <v>623</v>
      </c>
      <c r="L283" s="23" t="s">
        <v>18147</v>
      </c>
      <c r="M283" s="23" t="s">
        <v>18148</v>
      </c>
      <c r="N283" s="23" t="s">
        <v>4162</v>
      </c>
      <c r="O283" s="23" t="s">
        <v>18149</v>
      </c>
      <c r="P283" s="291">
        <v>120.38</v>
      </c>
      <c r="Q283" s="3">
        <v>41087</v>
      </c>
      <c r="R283" s="3">
        <v>41151</v>
      </c>
      <c r="S283" s="3">
        <v>41148</v>
      </c>
    </row>
    <row r="284" spans="1:19">
      <c r="A284" s="23" t="s">
        <v>18141</v>
      </c>
      <c r="B284" s="23" t="s">
        <v>18142</v>
      </c>
      <c r="C284" s="23">
        <v>7</v>
      </c>
      <c r="D284" s="23" t="s">
        <v>18515</v>
      </c>
      <c r="E284" s="23" t="s">
        <v>18480</v>
      </c>
      <c r="F284" s="23">
        <v>3158</v>
      </c>
      <c r="G284" s="23" t="s">
        <v>10709</v>
      </c>
      <c r="H284" s="23" t="s">
        <v>6731</v>
      </c>
      <c r="I284" s="238" t="s">
        <v>18145</v>
      </c>
      <c r="J284" s="238" t="s">
        <v>18153</v>
      </c>
      <c r="K284" s="23" t="s">
        <v>623</v>
      </c>
      <c r="L284" s="23" t="s">
        <v>18147</v>
      </c>
      <c r="M284" s="23" t="s">
        <v>18148</v>
      </c>
      <c r="N284" s="23" t="s">
        <v>4162</v>
      </c>
      <c r="O284" s="23" t="s">
        <v>18149</v>
      </c>
      <c r="P284" s="291">
        <v>120.38</v>
      </c>
      <c r="Q284" s="3">
        <v>41087</v>
      </c>
      <c r="R284" s="3">
        <v>41151</v>
      </c>
      <c r="S284" s="3">
        <v>41148</v>
      </c>
    </row>
    <row r="285" spans="1:19">
      <c r="A285" s="23" t="s">
        <v>18141</v>
      </c>
      <c r="B285" s="23" t="s">
        <v>18142</v>
      </c>
      <c r="C285" s="23">
        <v>7</v>
      </c>
      <c r="D285" s="23" t="s">
        <v>18516</v>
      </c>
      <c r="E285" s="23" t="s">
        <v>18480</v>
      </c>
      <c r="F285" s="23">
        <v>3159</v>
      </c>
      <c r="G285" s="23" t="s">
        <v>10689</v>
      </c>
      <c r="H285" s="23" t="s">
        <v>6868</v>
      </c>
      <c r="I285" s="238" t="s">
        <v>18145</v>
      </c>
      <c r="J285" s="238" t="s">
        <v>18153</v>
      </c>
      <c r="K285" s="23" t="s">
        <v>623</v>
      </c>
      <c r="L285" s="23" t="s">
        <v>18147</v>
      </c>
      <c r="M285" s="23" t="s">
        <v>18148</v>
      </c>
      <c r="N285" s="23" t="s">
        <v>4162</v>
      </c>
      <c r="O285" s="23" t="s">
        <v>18149</v>
      </c>
      <c r="P285" s="291">
        <v>120.38</v>
      </c>
      <c r="Q285" s="3">
        <v>41087</v>
      </c>
      <c r="R285" s="3">
        <v>41151</v>
      </c>
      <c r="S285" s="3">
        <v>41148</v>
      </c>
    </row>
    <row r="286" spans="1:19">
      <c r="A286" s="23" t="s">
        <v>18141</v>
      </c>
      <c r="B286" s="23" t="s">
        <v>18142</v>
      </c>
      <c r="C286" s="23">
        <v>7</v>
      </c>
      <c r="D286" s="23" t="s">
        <v>18517</v>
      </c>
      <c r="E286" s="23" t="s">
        <v>18480</v>
      </c>
      <c r="F286" s="23">
        <v>3192</v>
      </c>
      <c r="G286" s="23" t="s">
        <v>10683</v>
      </c>
      <c r="H286" s="23" t="s">
        <v>6721</v>
      </c>
      <c r="I286" s="238" t="s">
        <v>18145</v>
      </c>
      <c r="J286" s="238" t="s">
        <v>18153</v>
      </c>
      <c r="K286" s="23" t="s">
        <v>623</v>
      </c>
      <c r="L286" s="23" t="s">
        <v>18147</v>
      </c>
      <c r="M286" s="23" t="s">
        <v>18148</v>
      </c>
      <c r="N286" s="23" t="s">
        <v>4162</v>
      </c>
      <c r="O286" s="23" t="s">
        <v>18149</v>
      </c>
      <c r="P286" s="291">
        <v>120.38</v>
      </c>
      <c r="Q286" s="3">
        <v>41087</v>
      </c>
      <c r="R286" s="3">
        <v>41162</v>
      </c>
      <c r="S286" s="3">
        <v>41148</v>
      </c>
    </row>
    <row r="287" spans="1:19">
      <c r="A287" s="23" t="s">
        <v>18141</v>
      </c>
      <c r="B287" s="23" t="s">
        <v>18142</v>
      </c>
      <c r="C287" s="23">
        <v>7</v>
      </c>
      <c r="D287" s="23" t="s">
        <v>18518</v>
      </c>
      <c r="E287" s="23" t="s">
        <v>18480</v>
      </c>
      <c r="F287" s="23">
        <v>3597</v>
      </c>
      <c r="G287" s="23" t="s">
        <v>11942</v>
      </c>
      <c r="H287" s="23" t="s">
        <v>9383</v>
      </c>
      <c r="I287" s="238" t="s">
        <v>18145</v>
      </c>
      <c r="J287" s="238" t="s">
        <v>18153</v>
      </c>
      <c r="K287" s="23" t="s">
        <v>623</v>
      </c>
      <c r="L287" s="23" t="s">
        <v>18147</v>
      </c>
      <c r="M287" s="23" t="s">
        <v>18148</v>
      </c>
      <c r="N287" s="23" t="s">
        <v>4162</v>
      </c>
      <c r="O287" s="23" t="s">
        <v>18149</v>
      </c>
      <c r="P287" s="291">
        <v>120.38</v>
      </c>
      <c r="Q287" s="3">
        <v>41221</v>
      </c>
      <c r="R287" s="3">
        <v>41227</v>
      </c>
      <c r="S287" s="3">
        <v>41286</v>
      </c>
    </row>
    <row r="288" spans="1:19">
      <c r="A288" s="23" t="s">
        <v>18141</v>
      </c>
      <c r="B288" s="23" t="s">
        <v>18142</v>
      </c>
      <c r="C288" s="23">
        <v>7</v>
      </c>
      <c r="D288" s="23" t="s">
        <v>18519</v>
      </c>
      <c r="E288" s="23" t="s">
        <v>18480</v>
      </c>
      <c r="F288" s="23">
        <v>3598</v>
      </c>
      <c r="G288" s="23" t="s">
        <v>11951</v>
      </c>
      <c r="H288" s="23" t="s">
        <v>9381</v>
      </c>
      <c r="I288" s="238" t="s">
        <v>18145</v>
      </c>
      <c r="J288" s="238" t="s">
        <v>18153</v>
      </c>
      <c r="K288" s="23" t="s">
        <v>623</v>
      </c>
      <c r="L288" s="23" t="s">
        <v>18147</v>
      </c>
      <c r="M288" s="23" t="s">
        <v>18148</v>
      </c>
      <c r="N288" s="23" t="s">
        <v>4162</v>
      </c>
      <c r="O288" s="23" t="s">
        <v>18149</v>
      </c>
      <c r="P288" s="291">
        <v>120.38</v>
      </c>
      <c r="Q288" s="3">
        <v>41218</v>
      </c>
      <c r="R288" s="3">
        <v>41232</v>
      </c>
      <c r="S288" s="3">
        <v>41286</v>
      </c>
    </row>
    <row r="289" spans="1:19">
      <c r="A289" s="23" t="s">
        <v>18141</v>
      </c>
      <c r="B289" s="23" t="s">
        <v>18142</v>
      </c>
      <c r="C289" s="23">
        <v>7</v>
      </c>
      <c r="D289" s="23" t="s">
        <v>18520</v>
      </c>
      <c r="E289" s="23" t="s">
        <v>18521</v>
      </c>
      <c r="F289" s="23">
        <v>847</v>
      </c>
      <c r="G289" s="23" t="s">
        <v>9867</v>
      </c>
      <c r="H289" s="23" t="s">
        <v>9864</v>
      </c>
      <c r="I289" s="238" t="s">
        <v>18145</v>
      </c>
      <c r="J289" s="238" t="s">
        <v>18153</v>
      </c>
      <c r="K289" s="23" t="s">
        <v>623</v>
      </c>
      <c r="L289" s="23" t="s">
        <v>18147</v>
      </c>
      <c r="M289" s="23" t="s">
        <v>18148</v>
      </c>
      <c r="N289" s="23" t="s">
        <v>4162</v>
      </c>
      <c r="O289" s="23" t="s">
        <v>18149</v>
      </c>
      <c r="P289" s="291">
        <v>120.38</v>
      </c>
      <c r="Q289" s="3">
        <v>40946</v>
      </c>
      <c r="R289" s="3">
        <v>41240</v>
      </c>
      <c r="S289" s="3">
        <v>41126</v>
      </c>
    </row>
    <row r="290" spans="1:19">
      <c r="A290" s="23" t="s">
        <v>18141</v>
      </c>
      <c r="B290" s="23" t="s">
        <v>18142</v>
      </c>
      <c r="C290" s="23">
        <v>7</v>
      </c>
      <c r="D290" s="23" t="s">
        <v>18522</v>
      </c>
      <c r="E290" s="23" t="s">
        <v>18523</v>
      </c>
      <c r="F290" s="23"/>
      <c r="G290" s="23"/>
      <c r="H290" s="23">
        <v>5413</v>
      </c>
      <c r="I290" s="238" t="s">
        <v>18145</v>
      </c>
      <c r="J290" s="238" t="s">
        <v>18151</v>
      </c>
      <c r="K290" s="23" t="s">
        <v>623</v>
      </c>
      <c r="L290" s="23" t="s">
        <v>18147</v>
      </c>
      <c r="M290" s="23" t="s">
        <v>18148</v>
      </c>
      <c r="N290" s="23" t="s">
        <v>4162</v>
      </c>
      <c r="O290" s="23" t="s">
        <v>18149</v>
      </c>
      <c r="P290" s="291">
        <v>120.38</v>
      </c>
      <c r="Q290" s="3">
        <v>41204</v>
      </c>
      <c r="R290" s="23"/>
      <c r="S290" s="23"/>
    </row>
    <row r="291" spans="1:19">
      <c r="A291" s="23" t="s">
        <v>18141</v>
      </c>
      <c r="B291" s="23" t="s">
        <v>18142</v>
      </c>
      <c r="C291" s="23">
        <v>7</v>
      </c>
      <c r="D291" s="23" t="s">
        <v>18524</v>
      </c>
      <c r="E291" s="23" t="s">
        <v>18523</v>
      </c>
      <c r="F291" s="23">
        <v>4530</v>
      </c>
      <c r="G291" s="23" t="s">
        <v>16446</v>
      </c>
      <c r="H291" s="23" t="s">
        <v>17797</v>
      </c>
      <c r="I291" s="238" t="s">
        <v>18145</v>
      </c>
      <c r="J291" s="238" t="s">
        <v>18153</v>
      </c>
      <c r="K291" s="23" t="s">
        <v>623</v>
      </c>
      <c r="L291" s="23" t="s">
        <v>18147</v>
      </c>
      <c r="M291" s="23" t="s">
        <v>18148</v>
      </c>
      <c r="N291" s="23" t="s">
        <v>4162</v>
      </c>
      <c r="O291" s="23" t="s">
        <v>18149</v>
      </c>
      <c r="P291" s="291">
        <v>120.38</v>
      </c>
      <c r="Q291" s="3">
        <v>41204</v>
      </c>
      <c r="R291" s="3">
        <v>41386</v>
      </c>
      <c r="S291" s="3">
        <v>41432</v>
      </c>
    </row>
    <row r="292" spans="1:19">
      <c r="A292" s="23" t="s">
        <v>18141</v>
      </c>
      <c r="B292" s="23" t="s">
        <v>18142</v>
      </c>
      <c r="C292" s="23">
        <v>7</v>
      </c>
      <c r="D292" s="23" t="s">
        <v>18525</v>
      </c>
      <c r="E292" s="23" t="s">
        <v>18523</v>
      </c>
      <c r="F292" s="23">
        <v>4531</v>
      </c>
      <c r="G292" s="23" t="s">
        <v>16458</v>
      </c>
      <c r="H292" s="23" t="s">
        <v>17807</v>
      </c>
      <c r="I292" s="238" t="s">
        <v>18145</v>
      </c>
      <c r="J292" s="238" t="s">
        <v>18153</v>
      </c>
      <c r="K292" s="23" t="s">
        <v>623</v>
      </c>
      <c r="L292" s="23" t="s">
        <v>18147</v>
      </c>
      <c r="M292" s="23" t="s">
        <v>18148</v>
      </c>
      <c r="N292" s="23" t="s">
        <v>4162</v>
      </c>
      <c r="O292" s="23" t="s">
        <v>18149</v>
      </c>
      <c r="P292" s="291">
        <v>120.38</v>
      </c>
      <c r="Q292" s="3">
        <v>41204</v>
      </c>
      <c r="R292" s="3">
        <v>41386</v>
      </c>
      <c r="S292" s="3">
        <v>41432</v>
      </c>
    </row>
    <row r="293" spans="1:19">
      <c r="A293" s="23" t="s">
        <v>18141</v>
      </c>
      <c r="B293" s="23" t="s">
        <v>18142</v>
      </c>
      <c r="C293" s="23">
        <v>7</v>
      </c>
      <c r="D293" s="23" t="s">
        <v>18526</v>
      </c>
      <c r="E293" s="23" t="s">
        <v>18523</v>
      </c>
      <c r="F293" s="23">
        <v>4532</v>
      </c>
      <c r="G293" s="23" t="s">
        <v>18527</v>
      </c>
      <c r="H293" s="23" t="s">
        <v>17800</v>
      </c>
      <c r="I293" s="238" t="s">
        <v>18145</v>
      </c>
      <c r="J293" s="238" t="s">
        <v>18153</v>
      </c>
      <c r="K293" s="23" t="s">
        <v>623</v>
      </c>
      <c r="L293" s="23" t="s">
        <v>18147</v>
      </c>
      <c r="M293" s="23" t="s">
        <v>18148</v>
      </c>
      <c r="N293" s="23" t="s">
        <v>4162</v>
      </c>
      <c r="O293" s="23" t="s">
        <v>18149</v>
      </c>
      <c r="P293" s="291">
        <v>120.38</v>
      </c>
      <c r="Q293" s="3">
        <v>41204</v>
      </c>
      <c r="R293" s="3">
        <v>41387</v>
      </c>
      <c r="S293" s="3">
        <v>41432</v>
      </c>
    </row>
    <row r="294" spans="1:19">
      <c r="A294" s="23" t="s">
        <v>18141</v>
      </c>
      <c r="B294" s="23" t="s">
        <v>18142</v>
      </c>
      <c r="C294" s="23">
        <v>7</v>
      </c>
      <c r="D294" s="23" t="s">
        <v>18528</v>
      </c>
      <c r="E294" s="23" t="s">
        <v>18523</v>
      </c>
      <c r="F294" s="23">
        <v>4536</v>
      </c>
      <c r="G294" s="23" t="s">
        <v>16461</v>
      </c>
      <c r="H294" s="23" t="s">
        <v>17809</v>
      </c>
      <c r="I294" s="238" t="s">
        <v>18145</v>
      </c>
      <c r="J294" s="238" t="s">
        <v>18153</v>
      </c>
      <c r="K294" s="23" t="s">
        <v>623</v>
      </c>
      <c r="L294" s="23" t="s">
        <v>18147</v>
      </c>
      <c r="M294" s="23" t="s">
        <v>18148</v>
      </c>
      <c r="N294" s="23" t="s">
        <v>4162</v>
      </c>
      <c r="O294" s="23" t="s">
        <v>18149</v>
      </c>
      <c r="P294" s="291">
        <v>120.38</v>
      </c>
      <c r="Q294" s="3">
        <v>41204</v>
      </c>
      <c r="R294" s="3">
        <v>41387</v>
      </c>
      <c r="S294" s="3">
        <v>41432</v>
      </c>
    </row>
    <row r="295" spans="1:19">
      <c r="A295" s="23" t="s">
        <v>18141</v>
      </c>
      <c r="B295" s="23" t="s">
        <v>18142</v>
      </c>
      <c r="C295" s="23">
        <v>7</v>
      </c>
      <c r="D295" s="23" t="s">
        <v>18529</v>
      </c>
      <c r="E295" s="23" t="s">
        <v>18523</v>
      </c>
      <c r="F295" s="23">
        <v>4539</v>
      </c>
      <c r="G295" s="23" t="s">
        <v>16454</v>
      </c>
      <c r="H295" s="23" t="s">
        <v>17803</v>
      </c>
      <c r="I295" s="238" t="s">
        <v>18145</v>
      </c>
      <c r="J295" s="238" t="s">
        <v>18153</v>
      </c>
      <c r="K295" s="23" t="s">
        <v>623</v>
      </c>
      <c r="L295" s="23" t="s">
        <v>18147</v>
      </c>
      <c r="M295" s="23" t="s">
        <v>18148</v>
      </c>
      <c r="N295" s="23" t="s">
        <v>4162</v>
      </c>
      <c r="O295" s="23" t="s">
        <v>18149</v>
      </c>
      <c r="P295" s="291">
        <v>120.38</v>
      </c>
      <c r="Q295" s="3">
        <v>41204</v>
      </c>
      <c r="R295" s="3">
        <v>41388</v>
      </c>
      <c r="S295" s="3">
        <v>41432</v>
      </c>
    </row>
    <row r="296" spans="1:19">
      <c r="A296" s="23" t="s">
        <v>18141</v>
      </c>
      <c r="B296" s="23" t="s">
        <v>18142</v>
      </c>
      <c r="C296" s="23">
        <v>7</v>
      </c>
      <c r="D296" s="23" t="s">
        <v>18530</v>
      </c>
      <c r="E296" s="23" t="s">
        <v>18531</v>
      </c>
      <c r="F296" s="23"/>
      <c r="G296" s="23" t="s">
        <v>18532</v>
      </c>
      <c r="H296" s="23">
        <v>5866</v>
      </c>
      <c r="I296" s="238" t="s">
        <v>18145</v>
      </c>
      <c r="J296" s="238" t="s">
        <v>18192</v>
      </c>
      <c r="K296" s="23" t="s">
        <v>623</v>
      </c>
      <c r="L296" s="23" t="s">
        <v>18147</v>
      </c>
      <c r="M296" s="23" t="s">
        <v>18148</v>
      </c>
      <c r="N296" s="23" t="s">
        <v>4162</v>
      </c>
      <c r="O296" s="23" t="s">
        <v>18149</v>
      </c>
      <c r="P296" s="291">
        <v>120.38</v>
      </c>
      <c r="Q296" s="3">
        <v>41271</v>
      </c>
      <c r="R296" s="23"/>
      <c r="S296" s="3">
        <v>41460</v>
      </c>
    </row>
    <row r="297" spans="1:19">
      <c r="A297" s="23" t="s">
        <v>18141</v>
      </c>
      <c r="B297" s="23" t="s">
        <v>18142</v>
      </c>
      <c r="C297" s="23">
        <v>7</v>
      </c>
      <c r="D297" s="23" t="s">
        <v>18533</v>
      </c>
      <c r="E297" s="23" t="s">
        <v>18531</v>
      </c>
      <c r="F297" s="23"/>
      <c r="G297" s="23" t="s">
        <v>18534</v>
      </c>
      <c r="H297" s="23">
        <v>5867</v>
      </c>
      <c r="I297" s="238" t="s">
        <v>18145</v>
      </c>
      <c r="J297" s="238" t="s">
        <v>18192</v>
      </c>
      <c r="K297" s="23" t="s">
        <v>623</v>
      </c>
      <c r="L297" s="23" t="s">
        <v>18147</v>
      </c>
      <c r="M297" s="23" t="s">
        <v>18148</v>
      </c>
      <c r="N297" s="23" t="s">
        <v>4162</v>
      </c>
      <c r="O297" s="23" t="s">
        <v>18149</v>
      </c>
      <c r="P297" s="291">
        <v>120.38</v>
      </c>
      <c r="Q297" s="3">
        <v>41271</v>
      </c>
      <c r="R297" s="23"/>
      <c r="S297" s="3">
        <v>41460</v>
      </c>
    </row>
    <row r="298" spans="1:19">
      <c r="A298" s="23" t="s">
        <v>18141</v>
      </c>
      <c r="B298" s="23" t="s">
        <v>18142</v>
      </c>
      <c r="C298" s="23">
        <v>7</v>
      </c>
      <c r="D298" s="23" t="s">
        <v>18535</v>
      </c>
      <c r="E298" s="23" t="s">
        <v>18531</v>
      </c>
      <c r="F298" s="23">
        <v>849</v>
      </c>
      <c r="G298" s="23" t="s">
        <v>9830</v>
      </c>
      <c r="H298" s="23" t="s">
        <v>1271</v>
      </c>
      <c r="I298" s="238" t="s">
        <v>18145</v>
      </c>
      <c r="J298" s="238" t="s">
        <v>18153</v>
      </c>
      <c r="K298" s="23" t="s">
        <v>623</v>
      </c>
      <c r="L298" s="23" t="s">
        <v>18147</v>
      </c>
      <c r="M298" s="23" t="s">
        <v>18148</v>
      </c>
      <c r="N298" s="23" t="s">
        <v>4162</v>
      </c>
      <c r="O298" s="23" t="s">
        <v>18149</v>
      </c>
      <c r="P298" s="291">
        <v>120.38</v>
      </c>
      <c r="Q298" s="3">
        <v>40946</v>
      </c>
      <c r="R298" s="3">
        <v>40970</v>
      </c>
      <c r="S298" s="3">
        <v>41012</v>
      </c>
    </row>
    <row r="299" spans="1:19">
      <c r="A299" s="23" t="s">
        <v>18141</v>
      </c>
      <c r="B299" s="23" t="s">
        <v>18142</v>
      </c>
      <c r="C299" s="23">
        <v>7</v>
      </c>
      <c r="D299" s="23" t="s">
        <v>18536</v>
      </c>
      <c r="E299" s="23" t="s">
        <v>18537</v>
      </c>
      <c r="F299" s="23">
        <v>2890</v>
      </c>
      <c r="G299" s="23" t="s">
        <v>10850</v>
      </c>
      <c r="H299" s="23" t="s">
        <v>5341</v>
      </c>
      <c r="I299" s="238" t="s">
        <v>18145</v>
      </c>
      <c r="J299" s="238" t="s">
        <v>18153</v>
      </c>
      <c r="K299" s="23" t="s">
        <v>623</v>
      </c>
      <c r="L299" s="23" t="s">
        <v>18147</v>
      </c>
      <c r="M299" s="23" t="s">
        <v>18148</v>
      </c>
      <c r="N299" s="23" t="s">
        <v>4162</v>
      </c>
      <c r="O299" s="23" t="s">
        <v>18149</v>
      </c>
      <c r="P299" s="291">
        <v>120.38</v>
      </c>
      <c r="Q299" s="3">
        <v>41101</v>
      </c>
      <c r="R299" s="3">
        <v>41115</v>
      </c>
      <c r="S299" s="3">
        <v>41163</v>
      </c>
    </row>
    <row r="300" spans="1:19">
      <c r="A300" s="23" t="s">
        <v>18141</v>
      </c>
      <c r="B300" s="23" t="s">
        <v>18142</v>
      </c>
      <c r="C300" s="23">
        <v>7</v>
      </c>
      <c r="D300" s="23" t="s">
        <v>18538</v>
      </c>
      <c r="E300" s="23" t="s">
        <v>18537</v>
      </c>
      <c r="F300" s="23">
        <v>2892</v>
      </c>
      <c r="G300" s="23" t="s">
        <v>10848</v>
      </c>
      <c r="H300" s="23" t="s">
        <v>5340</v>
      </c>
      <c r="I300" s="238" t="s">
        <v>18145</v>
      </c>
      <c r="J300" s="238" t="s">
        <v>18153</v>
      </c>
      <c r="K300" s="23" t="s">
        <v>623</v>
      </c>
      <c r="L300" s="23" t="s">
        <v>18147</v>
      </c>
      <c r="M300" s="23" t="s">
        <v>18148</v>
      </c>
      <c r="N300" s="23" t="s">
        <v>4162</v>
      </c>
      <c r="O300" s="23" t="s">
        <v>18149</v>
      </c>
      <c r="P300" s="291">
        <v>120.38</v>
      </c>
      <c r="Q300" s="3">
        <v>41101</v>
      </c>
      <c r="R300" s="3">
        <v>41115</v>
      </c>
      <c r="S300" s="3">
        <v>41161</v>
      </c>
    </row>
    <row r="301" spans="1:19">
      <c r="A301" s="23" t="s">
        <v>18141</v>
      </c>
      <c r="B301" s="23" t="s">
        <v>18142</v>
      </c>
      <c r="C301" s="23">
        <v>7</v>
      </c>
      <c r="D301" s="23" t="s">
        <v>18539</v>
      </c>
      <c r="E301" s="23" t="s">
        <v>18537</v>
      </c>
      <c r="F301" s="23">
        <v>2903</v>
      </c>
      <c r="G301" s="23" t="s">
        <v>10852</v>
      </c>
      <c r="H301" s="23" t="s">
        <v>5410</v>
      </c>
      <c r="I301" s="238" t="s">
        <v>18145</v>
      </c>
      <c r="J301" s="238" t="s">
        <v>18153</v>
      </c>
      <c r="K301" s="23" t="s">
        <v>623</v>
      </c>
      <c r="L301" s="23" t="s">
        <v>18147</v>
      </c>
      <c r="M301" s="23" t="s">
        <v>18148</v>
      </c>
      <c r="N301" s="23" t="s">
        <v>4162</v>
      </c>
      <c r="O301" s="23" t="s">
        <v>18149</v>
      </c>
      <c r="P301" s="291">
        <v>120.38</v>
      </c>
      <c r="Q301" s="3">
        <v>41101</v>
      </c>
      <c r="R301" s="3">
        <v>41116</v>
      </c>
      <c r="S301" s="3">
        <v>41163</v>
      </c>
    </row>
    <row r="302" spans="1:19">
      <c r="A302" s="23" t="s">
        <v>18141</v>
      </c>
      <c r="B302" s="23" t="s">
        <v>18142</v>
      </c>
      <c r="C302" s="23">
        <v>7</v>
      </c>
      <c r="D302" s="23" t="s">
        <v>18540</v>
      </c>
      <c r="E302" s="23" t="s">
        <v>18537</v>
      </c>
      <c r="F302" s="23">
        <v>2924</v>
      </c>
      <c r="G302" s="23" t="s">
        <v>10839</v>
      </c>
      <c r="H302" s="23" t="s">
        <v>5338</v>
      </c>
      <c r="I302" s="238" t="s">
        <v>18145</v>
      </c>
      <c r="J302" s="238" t="s">
        <v>18153</v>
      </c>
      <c r="K302" s="23" t="s">
        <v>623</v>
      </c>
      <c r="L302" s="23" t="s">
        <v>18147</v>
      </c>
      <c r="M302" s="23" t="s">
        <v>18148</v>
      </c>
      <c r="N302" s="23" t="s">
        <v>4162</v>
      </c>
      <c r="O302" s="23" t="s">
        <v>18149</v>
      </c>
      <c r="P302" s="291">
        <v>120.38</v>
      </c>
      <c r="Q302" s="3">
        <v>41101</v>
      </c>
      <c r="R302" s="3">
        <v>41120</v>
      </c>
      <c r="S302" s="3">
        <v>41161</v>
      </c>
    </row>
    <row r="303" spans="1:19">
      <c r="A303" s="23" t="s">
        <v>18141</v>
      </c>
      <c r="B303" s="23" t="s">
        <v>18142</v>
      </c>
      <c r="C303" s="23">
        <v>7</v>
      </c>
      <c r="D303" s="23" t="s">
        <v>18541</v>
      </c>
      <c r="E303" s="23" t="s">
        <v>18537</v>
      </c>
      <c r="F303" s="23">
        <v>2939</v>
      </c>
      <c r="G303" s="23" t="s">
        <v>10846</v>
      </c>
      <c r="H303" s="23" t="s">
        <v>5339</v>
      </c>
      <c r="I303" s="238" t="s">
        <v>18145</v>
      </c>
      <c r="J303" s="238" t="s">
        <v>18153</v>
      </c>
      <c r="K303" s="23" t="s">
        <v>623</v>
      </c>
      <c r="L303" s="23" t="s">
        <v>18147</v>
      </c>
      <c r="M303" s="23" t="s">
        <v>18148</v>
      </c>
      <c r="N303" s="23" t="s">
        <v>4162</v>
      </c>
      <c r="O303" s="23" t="s">
        <v>18149</v>
      </c>
      <c r="P303" s="291">
        <v>120.38</v>
      </c>
      <c r="Q303" s="3">
        <v>41101</v>
      </c>
      <c r="R303" s="3">
        <v>41122</v>
      </c>
      <c r="S303" s="3">
        <v>41161</v>
      </c>
    </row>
    <row r="304" spans="1:19">
      <c r="A304" s="23" t="s">
        <v>18141</v>
      </c>
      <c r="B304" s="23" t="s">
        <v>18142</v>
      </c>
      <c r="C304" s="23">
        <v>7</v>
      </c>
      <c r="D304" s="23" t="s">
        <v>18542</v>
      </c>
      <c r="E304" s="23" t="s">
        <v>18537</v>
      </c>
      <c r="F304" s="23">
        <v>2940</v>
      </c>
      <c r="G304" s="23" t="s">
        <v>10842</v>
      </c>
      <c r="H304" s="23" t="s">
        <v>5459</v>
      </c>
      <c r="I304" s="238" t="s">
        <v>18145</v>
      </c>
      <c r="J304" s="238" t="s">
        <v>18153</v>
      </c>
      <c r="K304" s="23" t="s">
        <v>623</v>
      </c>
      <c r="L304" s="23" t="s">
        <v>18147</v>
      </c>
      <c r="M304" s="23" t="s">
        <v>18148</v>
      </c>
      <c r="N304" s="23" t="s">
        <v>4162</v>
      </c>
      <c r="O304" s="23" t="s">
        <v>18149</v>
      </c>
      <c r="P304" s="291">
        <v>120.38</v>
      </c>
      <c r="Q304" s="3">
        <v>41101</v>
      </c>
      <c r="R304" s="3">
        <v>41122</v>
      </c>
      <c r="S304" s="3">
        <v>41161</v>
      </c>
    </row>
    <row r="305" spans="1:19">
      <c r="A305" s="23" t="s">
        <v>18141</v>
      </c>
      <c r="B305" s="23" t="s">
        <v>18142</v>
      </c>
      <c r="C305" s="23">
        <v>7</v>
      </c>
      <c r="D305" s="23" t="s">
        <v>18543</v>
      </c>
      <c r="E305" s="23" t="s">
        <v>18537</v>
      </c>
      <c r="F305" s="23">
        <v>2958</v>
      </c>
      <c r="G305" s="23" t="s">
        <v>10844</v>
      </c>
      <c r="H305" s="23" t="s">
        <v>5653</v>
      </c>
      <c r="I305" s="238" t="s">
        <v>18145</v>
      </c>
      <c r="J305" s="238" t="s">
        <v>18153</v>
      </c>
      <c r="K305" s="23" t="s">
        <v>623</v>
      </c>
      <c r="L305" s="23" t="s">
        <v>18147</v>
      </c>
      <c r="M305" s="23" t="s">
        <v>18148</v>
      </c>
      <c r="N305" s="23" t="s">
        <v>4162</v>
      </c>
      <c r="O305" s="23" t="s">
        <v>18149</v>
      </c>
      <c r="P305" s="291">
        <v>120.38</v>
      </c>
      <c r="Q305" s="3">
        <v>41101</v>
      </c>
      <c r="R305" s="3">
        <v>41123</v>
      </c>
      <c r="S305" s="3">
        <v>41161</v>
      </c>
    </row>
    <row r="306" spans="1:19">
      <c r="A306" s="23" t="s">
        <v>18141</v>
      </c>
      <c r="B306" s="23" t="s">
        <v>18142</v>
      </c>
      <c r="C306" s="23">
        <v>7</v>
      </c>
      <c r="D306" s="23" t="s">
        <v>18544</v>
      </c>
      <c r="E306" s="23" t="s">
        <v>18545</v>
      </c>
      <c r="F306" s="23"/>
      <c r="G306" s="23" t="s">
        <v>18546</v>
      </c>
      <c r="H306" s="23">
        <v>6358</v>
      </c>
      <c r="I306" s="238" t="s">
        <v>18145</v>
      </c>
      <c r="J306" s="238" t="s">
        <v>18275</v>
      </c>
      <c r="K306" s="23" t="s">
        <v>623</v>
      </c>
      <c r="L306" s="23" t="s">
        <v>18147</v>
      </c>
      <c r="M306" s="23" t="s">
        <v>18148</v>
      </c>
      <c r="N306" s="23" t="s">
        <v>4162</v>
      </c>
      <c r="O306" s="23" t="s">
        <v>18149</v>
      </c>
      <c r="P306" s="291">
        <v>120.38</v>
      </c>
      <c r="Q306" s="3">
        <v>41319</v>
      </c>
      <c r="R306" s="23"/>
      <c r="S306" s="3">
        <v>41445</v>
      </c>
    </row>
    <row r="307" spans="1:19">
      <c r="A307" s="23" t="s">
        <v>18141</v>
      </c>
      <c r="B307" s="23" t="s">
        <v>18142</v>
      </c>
      <c r="C307" s="23">
        <v>7</v>
      </c>
      <c r="D307" s="23" t="s">
        <v>18547</v>
      </c>
      <c r="E307" s="23" t="s">
        <v>18545</v>
      </c>
      <c r="F307" s="23"/>
      <c r="G307" s="23"/>
      <c r="H307" s="23">
        <v>6618</v>
      </c>
      <c r="I307" s="238" t="s">
        <v>18145</v>
      </c>
      <c r="J307" s="238" t="s">
        <v>18151</v>
      </c>
      <c r="K307" s="23" t="s">
        <v>623</v>
      </c>
      <c r="L307" s="23" t="s">
        <v>18147</v>
      </c>
      <c r="M307" s="23" t="s">
        <v>18148</v>
      </c>
      <c r="N307" s="23" t="s">
        <v>4162</v>
      </c>
      <c r="O307" s="23" t="s">
        <v>18149</v>
      </c>
      <c r="P307" s="291">
        <v>120.38</v>
      </c>
      <c r="Q307" s="3">
        <v>41373</v>
      </c>
      <c r="R307" s="23"/>
      <c r="S307" s="23"/>
    </row>
    <row r="308" spans="1:19">
      <c r="A308" s="23" t="s">
        <v>18141</v>
      </c>
      <c r="B308" s="23" t="s">
        <v>18142</v>
      </c>
      <c r="C308" s="23">
        <v>7</v>
      </c>
      <c r="D308" s="23" t="s">
        <v>18548</v>
      </c>
      <c r="E308" s="23" t="s">
        <v>18545</v>
      </c>
      <c r="F308" s="23"/>
      <c r="G308" s="23"/>
      <c r="H308" s="23">
        <v>6619</v>
      </c>
      <c r="I308" s="238" t="s">
        <v>18145</v>
      </c>
      <c r="J308" s="238" t="s">
        <v>18151</v>
      </c>
      <c r="K308" s="23" t="s">
        <v>623</v>
      </c>
      <c r="L308" s="23" t="s">
        <v>18147</v>
      </c>
      <c r="M308" s="23" t="s">
        <v>18148</v>
      </c>
      <c r="N308" s="23" t="s">
        <v>4162</v>
      </c>
      <c r="O308" s="23" t="s">
        <v>18149</v>
      </c>
      <c r="P308" s="291">
        <v>120.38</v>
      </c>
      <c r="Q308" s="3">
        <v>41373</v>
      </c>
      <c r="R308" s="23"/>
      <c r="S308" s="23"/>
    </row>
    <row r="309" spans="1:19">
      <c r="A309" s="23" t="s">
        <v>18141</v>
      </c>
      <c r="B309" s="23" t="s">
        <v>18142</v>
      </c>
      <c r="C309" s="23">
        <v>7</v>
      </c>
      <c r="D309" s="23" t="s">
        <v>18549</v>
      </c>
      <c r="E309" s="23" t="s">
        <v>18545</v>
      </c>
      <c r="F309" s="23"/>
      <c r="G309" s="23"/>
      <c r="H309" s="23">
        <v>6620</v>
      </c>
      <c r="I309" s="238" t="s">
        <v>18145</v>
      </c>
      <c r="J309" s="238" t="s">
        <v>18151</v>
      </c>
      <c r="K309" s="23" t="s">
        <v>623</v>
      </c>
      <c r="L309" s="23" t="s">
        <v>18147</v>
      </c>
      <c r="M309" s="23" t="s">
        <v>18148</v>
      </c>
      <c r="N309" s="23" t="s">
        <v>4162</v>
      </c>
      <c r="O309" s="23" t="s">
        <v>18149</v>
      </c>
      <c r="P309" s="291">
        <v>120.38</v>
      </c>
      <c r="Q309" s="3">
        <v>41373</v>
      </c>
      <c r="R309" s="23"/>
      <c r="S309" s="23"/>
    </row>
    <row r="310" spans="1:19">
      <c r="A310" s="23" t="s">
        <v>18141</v>
      </c>
      <c r="B310" s="23" t="s">
        <v>18142</v>
      </c>
      <c r="C310" s="23">
        <v>7</v>
      </c>
      <c r="D310" s="23" t="s">
        <v>18550</v>
      </c>
      <c r="E310" s="23" t="s">
        <v>18545</v>
      </c>
      <c r="F310" s="23"/>
      <c r="G310" s="23"/>
      <c r="H310" s="23">
        <v>6621</v>
      </c>
      <c r="I310" s="238" t="s">
        <v>18145</v>
      </c>
      <c r="J310" s="238" t="s">
        <v>18151</v>
      </c>
      <c r="K310" s="23" t="s">
        <v>623</v>
      </c>
      <c r="L310" s="23" t="s">
        <v>18147</v>
      </c>
      <c r="M310" s="23" t="s">
        <v>18148</v>
      </c>
      <c r="N310" s="23" t="s">
        <v>4162</v>
      </c>
      <c r="O310" s="23" t="s">
        <v>18149</v>
      </c>
      <c r="P310" s="291">
        <v>120.38</v>
      </c>
      <c r="Q310" s="3">
        <v>41373</v>
      </c>
      <c r="R310" s="23"/>
      <c r="S310" s="23"/>
    </row>
    <row r="311" spans="1:19">
      <c r="A311" s="23" t="s">
        <v>18141</v>
      </c>
      <c r="B311" s="23" t="s">
        <v>18142</v>
      </c>
      <c r="C311" s="23">
        <v>7</v>
      </c>
      <c r="D311" s="23" t="s">
        <v>18551</v>
      </c>
      <c r="E311" s="23" t="s">
        <v>18545</v>
      </c>
      <c r="F311" s="23"/>
      <c r="G311" s="23"/>
      <c r="H311" s="23">
        <v>6622</v>
      </c>
      <c r="I311" s="238" t="s">
        <v>18145</v>
      </c>
      <c r="J311" s="238" t="s">
        <v>18151</v>
      </c>
      <c r="K311" s="23" t="s">
        <v>623</v>
      </c>
      <c r="L311" s="23" t="s">
        <v>18147</v>
      </c>
      <c r="M311" s="23" t="s">
        <v>18148</v>
      </c>
      <c r="N311" s="23" t="s">
        <v>4162</v>
      </c>
      <c r="O311" s="23" t="s">
        <v>18149</v>
      </c>
      <c r="P311" s="291">
        <v>120.38</v>
      </c>
      <c r="Q311" s="3">
        <v>41373</v>
      </c>
      <c r="R311" s="23"/>
      <c r="S311" s="23"/>
    </row>
    <row r="312" spans="1:19">
      <c r="A312" s="23" t="s">
        <v>18141</v>
      </c>
      <c r="B312" s="23" t="s">
        <v>18142</v>
      </c>
      <c r="C312" s="23">
        <v>7</v>
      </c>
      <c r="D312" s="23" t="s">
        <v>18552</v>
      </c>
      <c r="E312" s="23" t="s">
        <v>18545</v>
      </c>
      <c r="F312" s="23"/>
      <c r="G312" s="23"/>
      <c r="H312" s="23">
        <v>6623</v>
      </c>
      <c r="I312" s="238" t="s">
        <v>18145</v>
      </c>
      <c r="J312" s="238" t="s">
        <v>18151</v>
      </c>
      <c r="K312" s="23" t="s">
        <v>623</v>
      </c>
      <c r="L312" s="23" t="s">
        <v>18147</v>
      </c>
      <c r="M312" s="23" t="s">
        <v>18148</v>
      </c>
      <c r="N312" s="23" t="s">
        <v>4162</v>
      </c>
      <c r="O312" s="23" t="s">
        <v>18149</v>
      </c>
      <c r="P312" s="291">
        <v>120.38</v>
      </c>
      <c r="Q312" s="3">
        <v>41373</v>
      </c>
      <c r="R312" s="23"/>
      <c r="S312" s="23"/>
    </row>
    <row r="313" spans="1:19">
      <c r="A313" s="23" t="s">
        <v>18141</v>
      </c>
      <c r="B313" s="23" t="s">
        <v>18142</v>
      </c>
      <c r="C313" s="23">
        <v>7</v>
      </c>
      <c r="D313" s="23" t="s">
        <v>18553</v>
      </c>
      <c r="E313" s="23" t="s">
        <v>18545</v>
      </c>
      <c r="F313" s="23"/>
      <c r="G313" s="23"/>
      <c r="H313" s="23">
        <v>6624</v>
      </c>
      <c r="I313" s="238" t="s">
        <v>18145</v>
      </c>
      <c r="J313" s="238" t="s">
        <v>18151</v>
      </c>
      <c r="K313" s="23" t="s">
        <v>623</v>
      </c>
      <c r="L313" s="23" t="s">
        <v>18147</v>
      </c>
      <c r="M313" s="23" t="s">
        <v>18148</v>
      </c>
      <c r="N313" s="23" t="s">
        <v>4162</v>
      </c>
      <c r="O313" s="23" t="s">
        <v>18149</v>
      </c>
      <c r="P313" s="291">
        <v>120.38</v>
      </c>
      <c r="Q313" s="3">
        <v>41373</v>
      </c>
      <c r="R313" s="23"/>
      <c r="S313" s="23"/>
    </row>
    <row r="314" spans="1:19">
      <c r="A314" s="23" t="s">
        <v>18141</v>
      </c>
      <c r="B314" s="23" t="s">
        <v>18142</v>
      </c>
      <c r="C314" s="23">
        <v>7</v>
      </c>
      <c r="D314" s="23" t="s">
        <v>18554</v>
      </c>
      <c r="E314" s="23" t="s">
        <v>18545</v>
      </c>
      <c r="F314" s="23"/>
      <c r="G314" s="23"/>
      <c r="H314" s="23">
        <v>6625</v>
      </c>
      <c r="I314" s="238" t="s">
        <v>18145</v>
      </c>
      <c r="J314" s="238" t="s">
        <v>18151</v>
      </c>
      <c r="K314" s="23" t="s">
        <v>623</v>
      </c>
      <c r="L314" s="23" t="s">
        <v>18147</v>
      </c>
      <c r="M314" s="23" t="s">
        <v>18148</v>
      </c>
      <c r="N314" s="23" t="s">
        <v>4162</v>
      </c>
      <c r="O314" s="23" t="s">
        <v>18149</v>
      </c>
      <c r="P314" s="291">
        <v>120.38</v>
      </c>
      <c r="Q314" s="3">
        <v>41373</v>
      </c>
      <c r="R314" s="23"/>
      <c r="S314" s="23"/>
    </row>
    <row r="315" spans="1:19">
      <c r="A315" s="23" t="s">
        <v>18141</v>
      </c>
      <c r="B315" s="23" t="s">
        <v>18142</v>
      </c>
      <c r="C315" s="23">
        <v>7</v>
      </c>
      <c r="D315" s="23" t="s">
        <v>18555</v>
      </c>
      <c r="E315" s="23" t="s">
        <v>18545</v>
      </c>
      <c r="F315" s="23"/>
      <c r="G315" s="23"/>
      <c r="H315" s="23">
        <v>6626</v>
      </c>
      <c r="I315" s="238" t="s">
        <v>18145</v>
      </c>
      <c r="J315" s="238" t="s">
        <v>18151</v>
      </c>
      <c r="K315" s="23" t="s">
        <v>623</v>
      </c>
      <c r="L315" s="23" t="s">
        <v>18147</v>
      </c>
      <c r="M315" s="23" t="s">
        <v>18148</v>
      </c>
      <c r="N315" s="23" t="s">
        <v>4162</v>
      </c>
      <c r="O315" s="23" t="s">
        <v>18149</v>
      </c>
      <c r="P315" s="291">
        <v>120.38</v>
      </c>
      <c r="Q315" s="3">
        <v>41373</v>
      </c>
      <c r="R315" s="23"/>
      <c r="S315" s="23"/>
    </row>
    <row r="316" spans="1:19">
      <c r="A316" s="23" t="s">
        <v>18141</v>
      </c>
      <c r="B316" s="23" t="s">
        <v>18142</v>
      </c>
      <c r="C316" s="23">
        <v>7</v>
      </c>
      <c r="D316" s="23" t="s">
        <v>18556</v>
      </c>
      <c r="E316" s="23" t="s">
        <v>18545</v>
      </c>
      <c r="F316" s="23"/>
      <c r="G316" s="23"/>
      <c r="H316" s="23">
        <v>6627</v>
      </c>
      <c r="I316" s="238" t="s">
        <v>18145</v>
      </c>
      <c r="J316" s="238" t="s">
        <v>18151</v>
      </c>
      <c r="K316" s="23" t="s">
        <v>623</v>
      </c>
      <c r="L316" s="23" t="s">
        <v>18147</v>
      </c>
      <c r="M316" s="23" t="s">
        <v>18148</v>
      </c>
      <c r="N316" s="23" t="s">
        <v>4162</v>
      </c>
      <c r="O316" s="23" t="s">
        <v>18149</v>
      </c>
      <c r="P316" s="291">
        <v>120.38</v>
      </c>
      <c r="Q316" s="3">
        <v>41373</v>
      </c>
      <c r="R316" s="23"/>
      <c r="S316" s="23"/>
    </row>
    <row r="317" spans="1:19">
      <c r="A317" s="23" t="s">
        <v>18141</v>
      </c>
      <c r="B317" s="23" t="s">
        <v>18142</v>
      </c>
      <c r="C317" s="23">
        <v>7</v>
      </c>
      <c r="D317" s="23" t="s">
        <v>18557</v>
      </c>
      <c r="E317" s="23" t="s">
        <v>18545</v>
      </c>
      <c r="F317" s="23">
        <v>4549</v>
      </c>
      <c r="G317" s="23" t="s">
        <v>16326</v>
      </c>
      <c r="H317" s="23" t="s">
        <v>17865</v>
      </c>
      <c r="I317" s="238" t="s">
        <v>18145</v>
      </c>
      <c r="J317" s="238" t="s">
        <v>18153</v>
      </c>
      <c r="K317" s="23" t="s">
        <v>623</v>
      </c>
      <c r="L317" s="23" t="s">
        <v>18147</v>
      </c>
      <c r="M317" s="23" t="s">
        <v>18148</v>
      </c>
      <c r="N317" s="23" t="s">
        <v>4162</v>
      </c>
      <c r="O317" s="23" t="s">
        <v>18149</v>
      </c>
      <c r="P317" s="291">
        <v>120.38</v>
      </c>
      <c r="Q317" s="3">
        <v>41319</v>
      </c>
      <c r="R317" s="3">
        <v>41388</v>
      </c>
      <c r="S317" s="3">
        <v>41432</v>
      </c>
    </row>
    <row r="318" spans="1:19">
      <c r="A318" s="23" t="s">
        <v>18141</v>
      </c>
      <c r="B318" s="23" t="s">
        <v>18142</v>
      </c>
      <c r="C318" s="23">
        <v>7</v>
      </c>
      <c r="D318" s="23" t="s">
        <v>18558</v>
      </c>
      <c r="E318" s="23" t="s">
        <v>18545</v>
      </c>
      <c r="F318" s="23">
        <v>4556</v>
      </c>
      <c r="G318" s="23" t="s">
        <v>16322</v>
      </c>
      <c r="H318" s="23" t="s">
        <v>17862</v>
      </c>
      <c r="I318" s="238" t="s">
        <v>18145</v>
      </c>
      <c r="J318" s="238" t="s">
        <v>18153</v>
      </c>
      <c r="K318" s="23" t="s">
        <v>623</v>
      </c>
      <c r="L318" s="23" t="s">
        <v>18147</v>
      </c>
      <c r="M318" s="23" t="s">
        <v>18148</v>
      </c>
      <c r="N318" s="23" t="s">
        <v>4162</v>
      </c>
      <c r="O318" s="23" t="s">
        <v>18149</v>
      </c>
      <c r="P318" s="291">
        <v>120.38</v>
      </c>
      <c r="Q318" s="3">
        <v>41319</v>
      </c>
      <c r="R318" s="3">
        <v>41389</v>
      </c>
      <c r="S318" s="3">
        <v>41432</v>
      </c>
    </row>
    <row r="319" spans="1:19">
      <c r="A319" s="23" t="s">
        <v>18141</v>
      </c>
      <c r="B319" s="23" t="s">
        <v>18142</v>
      </c>
      <c r="C319" s="23">
        <v>7</v>
      </c>
      <c r="D319" s="23" t="s">
        <v>18559</v>
      </c>
      <c r="E319" s="23" t="s">
        <v>18560</v>
      </c>
      <c r="F319" s="23">
        <v>664</v>
      </c>
      <c r="G319" s="23" t="s">
        <v>9660</v>
      </c>
      <c r="H319" s="23" t="s">
        <v>395</v>
      </c>
      <c r="I319" s="238" t="s">
        <v>18145</v>
      </c>
      <c r="J319" s="238" t="s">
        <v>18153</v>
      </c>
      <c r="K319" s="23" t="s">
        <v>623</v>
      </c>
      <c r="L319" s="23" t="s">
        <v>18147</v>
      </c>
      <c r="M319" s="23" t="s">
        <v>18148</v>
      </c>
      <c r="N319" s="23" t="s">
        <v>4162</v>
      </c>
      <c r="O319" s="23" t="s">
        <v>18149</v>
      </c>
      <c r="P319" s="291">
        <v>120.38</v>
      </c>
      <c r="Q319" s="3">
        <v>40835</v>
      </c>
      <c r="R319" s="3">
        <v>40914</v>
      </c>
      <c r="S319" s="3">
        <v>40918</v>
      </c>
    </row>
    <row r="320" spans="1:19">
      <c r="A320" s="23" t="s">
        <v>18141</v>
      </c>
      <c r="B320" s="23" t="s">
        <v>18142</v>
      </c>
      <c r="C320" s="23">
        <v>7</v>
      </c>
      <c r="D320" s="23" t="s">
        <v>18561</v>
      </c>
      <c r="E320" s="23" t="s">
        <v>18562</v>
      </c>
      <c r="F320" s="23"/>
      <c r="G320" s="23"/>
      <c r="H320" s="23">
        <v>5414</v>
      </c>
      <c r="I320" s="238" t="s">
        <v>18145</v>
      </c>
      <c r="J320" s="238" t="s">
        <v>18151</v>
      </c>
      <c r="K320" s="23" t="s">
        <v>623</v>
      </c>
      <c r="L320" s="23" t="s">
        <v>18147</v>
      </c>
      <c r="M320" s="23" t="s">
        <v>18148</v>
      </c>
      <c r="N320" s="23" t="s">
        <v>4162</v>
      </c>
      <c r="O320" s="23" t="s">
        <v>18149</v>
      </c>
      <c r="P320" s="291">
        <v>120.38</v>
      </c>
      <c r="Q320" s="3">
        <v>41204</v>
      </c>
      <c r="R320" s="23"/>
      <c r="S320" s="23"/>
    </row>
    <row r="321" spans="1:19">
      <c r="A321" s="23" t="s">
        <v>18141</v>
      </c>
      <c r="B321" s="23" t="s">
        <v>18142</v>
      </c>
      <c r="C321" s="23">
        <v>7</v>
      </c>
      <c r="D321" s="23" t="s">
        <v>18563</v>
      </c>
      <c r="E321" s="23" t="s">
        <v>18562</v>
      </c>
      <c r="F321" s="23"/>
      <c r="G321" s="23"/>
      <c r="H321" s="23">
        <v>5415</v>
      </c>
      <c r="I321" s="238" t="s">
        <v>18145</v>
      </c>
      <c r="J321" s="238" t="s">
        <v>18151</v>
      </c>
      <c r="K321" s="23" t="s">
        <v>623</v>
      </c>
      <c r="L321" s="23" t="s">
        <v>18147</v>
      </c>
      <c r="M321" s="23" t="s">
        <v>18148</v>
      </c>
      <c r="N321" s="23" t="s">
        <v>4162</v>
      </c>
      <c r="O321" s="23" t="s">
        <v>18149</v>
      </c>
      <c r="P321" s="291">
        <v>120.38</v>
      </c>
      <c r="Q321" s="3">
        <v>41204</v>
      </c>
      <c r="R321" s="23"/>
      <c r="S321" s="23"/>
    </row>
    <row r="322" spans="1:19">
      <c r="A322" s="23" t="s">
        <v>18141</v>
      </c>
      <c r="B322" s="23" t="s">
        <v>18142</v>
      </c>
      <c r="C322" s="23">
        <v>7</v>
      </c>
      <c r="D322" s="23" t="s">
        <v>18564</v>
      </c>
      <c r="E322" s="23" t="s">
        <v>18562</v>
      </c>
      <c r="F322" s="23">
        <v>850</v>
      </c>
      <c r="G322" s="23" t="s">
        <v>9868</v>
      </c>
      <c r="H322" s="23" t="s">
        <v>2046</v>
      </c>
      <c r="I322" s="238" t="s">
        <v>18145</v>
      </c>
      <c r="J322" s="238" t="s">
        <v>18153</v>
      </c>
      <c r="K322" s="23" t="s">
        <v>623</v>
      </c>
      <c r="L322" s="23" t="s">
        <v>18147</v>
      </c>
      <c r="M322" s="23" t="s">
        <v>18148</v>
      </c>
      <c r="N322" s="23" t="s">
        <v>4162</v>
      </c>
      <c r="O322" s="23" t="s">
        <v>18149</v>
      </c>
      <c r="P322" s="291">
        <v>120.38</v>
      </c>
      <c r="Q322" s="3">
        <v>40982</v>
      </c>
      <c r="R322" s="3">
        <v>40996</v>
      </c>
      <c r="S322" s="3">
        <v>41044</v>
      </c>
    </row>
    <row r="323" spans="1:19">
      <c r="A323" s="23" t="s">
        <v>18141</v>
      </c>
      <c r="B323" s="23" t="s">
        <v>18142</v>
      </c>
      <c r="C323" s="23">
        <v>7</v>
      </c>
      <c r="D323" s="23" t="s">
        <v>18565</v>
      </c>
      <c r="E323" s="23" t="s">
        <v>18566</v>
      </c>
      <c r="F323" s="23"/>
      <c r="G323" s="23"/>
      <c r="H323" s="23">
        <v>6153</v>
      </c>
      <c r="I323" s="238" t="s">
        <v>18145</v>
      </c>
      <c r="J323" s="238" t="s">
        <v>18151</v>
      </c>
      <c r="K323" s="23" t="s">
        <v>623</v>
      </c>
      <c r="L323" s="23" t="s">
        <v>18147</v>
      </c>
      <c r="M323" s="23" t="s">
        <v>18148</v>
      </c>
      <c r="N323" s="23" t="s">
        <v>4162</v>
      </c>
      <c r="O323" s="23" t="s">
        <v>18149</v>
      </c>
      <c r="P323" s="291">
        <v>120.38</v>
      </c>
      <c r="Q323" s="3">
        <v>41297</v>
      </c>
      <c r="R323" s="23"/>
      <c r="S323" s="23"/>
    </row>
    <row r="324" spans="1:19">
      <c r="A324" s="23" t="s">
        <v>18141</v>
      </c>
      <c r="B324" s="23" t="s">
        <v>18142</v>
      </c>
      <c r="C324" s="23">
        <v>7</v>
      </c>
      <c r="D324" s="23" t="s">
        <v>18567</v>
      </c>
      <c r="E324" s="23" t="s">
        <v>18566</v>
      </c>
      <c r="F324" s="23">
        <v>3319</v>
      </c>
      <c r="G324" s="23" t="s">
        <v>11212</v>
      </c>
      <c r="H324" s="23" t="s">
        <v>7702</v>
      </c>
      <c r="I324" s="238" t="s">
        <v>18145</v>
      </c>
      <c r="J324" s="238" t="s">
        <v>18153</v>
      </c>
      <c r="K324" s="23" t="s">
        <v>623</v>
      </c>
      <c r="L324" s="23" t="s">
        <v>18147</v>
      </c>
      <c r="M324" s="23" t="s">
        <v>18148</v>
      </c>
      <c r="N324" s="23" t="s">
        <v>4162</v>
      </c>
      <c r="O324" s="23" t="s">
        <v>18149</v>
      </c>
      <c r="P324" s="291">
        <v>120.38</v>
      </c>
      <c r="Q324" s="3">
        <v>41129</v>
      </c>
      <c r="R324" s="3">
        <v>41177</v>
      </c>
      <c r="S324" s="3">
        <v>41189</v>
      </c>
    </row>
    <row r="325" spans="1:19">
      <c r="A325" s="23" t="s">
        <v>18141</v>
      </c>
      <c r="B325" s="23" t="s">
        <v>18142</v>
      </c>
      <c r="C325" s="23">
        <v>7</v>
      </c>
      <c r="D325" s="23" t="s">
        <v>18568</v>
      </c>
      <c r="E325" s="23" t="s">
        <v>18566</v>
      </c>
      <c r="F325" s="23">
        <v>3376</v>
      </c>
      <c r="G325" s="23" t="s">
        <v>11209</v>
      </c>
      <c r="H325" s="23" t="s">
        <v>8278</v>
      </c>
      <c r="I325" s="238" t="s">
        <v>18145</v>
      </c>
      <c r="J325" s="238" t="s">
        <v>18153</v>
      </c>
      <c r="K325" s="23" t="s">
        <v>623</v>
      </c>
      <c r="L325" s="23" t="s">
        <v>18147</v>
      </c>
      <c r="M325" s="23" t="s">
        <v>18148</v>
      </c>
      <c r="N325" s="23" t="s">
        <v>4162</v>
      </c>
      <c r="O325" s="23" t="s">
        <v>18149</v>
      </c>
      <c r="P325" s="291">
        <v>120.38</v>
      </c>
      <c r="Q325" s="3">
        <v>41129</v>
      </c>
      <c r="R325" s="3">
        <v>41187</v>
      </c>
      <c r="S325" s="3">
        <v>41189</v>
      </c>
    </row>
    <row r="326" spans="1:19">
      <c r="A326" s="23" t="s">
        <v>18141</v>
      </c>
      <c r="B326" s="23" t="s">
        <v>18142</v>
      </c>
      <c r="C326" s="23">
        <v>7</v>
      </c>
      <c r="D326" s="23" t="s">
        <v>18569</v>
      </c>
      <c r="E326" s="23" t="s">
        <v>18566</v>
      </c>
      <c r="F326" s="23">
        <v>3386</v>
      </c>
      <c r="G326" s="23" t="s">
        <v>11211</v>
      </c>
      <c r="H326" s="23" t="s">
        <v>8393</v>
      </c>
      <c r="I326" s="238" t="s">
        <v>18145</v>
      </c>
      <c r="J326" s="238" t="s">
        <v>18153</v>
      </c>
      <c r="K326" s="23" t="s">
        <v>623</v>
      </c>
      <c r="L326" s="23" t="s">
        <v>18147</v>
      </c>
      <c r="M326" s="23" t="s">
        <v>18148</v>
      </c>
      <c r="N326" s="23" t="s">
        <v>4162</v>
      </c>
      <c r="O326" s="23" t="s">
        <v>18149</v>
      </c>
      <c r="P326" s="291">
        <v>120.38</v>
      </c>
      <c r="Q326" s="3">
        <v>41129</v>
      </c>
      <c r="R326" s="3">
        <v>41187</v>
      </c>
      <c r="S326" s="3">
        <v>41189</v>
      </c>
    </row>
    <row r="327" spans="1:19">
      <c r="A327" s="23" t="s">
        <v>18141</v>
      </c>
      <c r="B327" s="23" t="s">
        <v>18142</v>
      </c>
      <c r="C327" s="23">
        <v>7</v>
      </c>
      <c r="D327" s="23" t="s">
        <v>18570</v>
      </c>
      <c r="E327" s="23" t="s">
        <v>18571</v>
      </c>
      <c r="F327" s="23"/>
      <c r="G327" s="23"/>
      <c r="H327" s="23">
        <v>5600</v>
      </c>
      <c r="I327" s="238" t="s">
        <v>18145</v>
      </c>
      <c r="J327" s="238" t="s">
        <v>18151</v>
      </c>
      <c r="K327" s="23" t="s">
        <v>623</v>
      </c>
      <c r="L327" s="23" t="s">
        <v>18147</v>
      </c>
      <c r="M327" s="23" t="s">
        <v>18148</v>
      </c>
      <c r="N327" s="23" t="s">
        <v>4162</v>
      </c>
      <c r="O327" s="23" t="s">
        <v>18149</v>
      </c>
      <c r="P327" s="291">
        <v>120.38</v>
      </c>
      <c r="Q327" s="3">
        <v>41232</v>
      </c>
      <c r="R327" s="23"/>
      <c r="S327" s="23"/>
    </row>
    <row r="328" spans="1:19">
      <c r="A328" s="23" t="s">
        <v>18141</v>
      </c>
      <c r="B328" s="23" t="s">
        <v>18142</v>
      </c>
      <c r="C328" s="23">
        <v>7</v>
      </c>
      <c r="D328" s="23" t="s">
        <v>18572</v>
      </c>
      <c r="E328" s="23" t="s">
        <v>18573</v>
      </c>
      <c r="F328" s="23">
        <v>665</v>
      </c>
      <c r="G328" s="23" t="s">
        <v>9684</v>
      </c>
      <c r="H328" s="23" t="s">
        <v>396</v>
      </c>
      <c r="I328" s="238" t="s">
        <v>18145</v>
      </c>
      <c r="J328" s="238" t="s">
        <v>18153</v>
      </c>
      <c r="K328" s="23" t="s">
        <v>623</v>
      </c>
      <c r="L328" s="23" t="s">
        <v>18147</v>
      </c>
      <c r="M328" s="23" t="s">
        <v>18148</v>
      </c>
      <c r="N328" s="23" t="s">
        <v>4162</v>
      </c>
      <c r="O328" s="23" t="s">
        <v>18149</v>
      </c>
      <c r="P328" s="291">
        <v>120.38</v>
      </c>
      <c r="Q328" s="3">
        <v>40835</v>
      </c>
      <c r="R328" s="3">
        <v>40905</v>
      </c>
      <c r="S328" s="3">
        <v>40918</v>
      </c>
    </row>
    <row r="329" spans="1:19">
      <c r="A329" s="23" t="s">
        <v>18141</v>
      </c>
      <c r="B329" s="23" t="s">
        <v>18142</v>
      </c>
      <c r="C329" s="23">
        <v>7</v>
      </c>
      <c r="D329" s="23" t="s">
        <v>18574</v>
      </c>
      <c r="E329" s="23" t="s">
        <v>18575</v>
      </c>
      <c r="F329" s="23">
        <v>802</v>
      </c>
      <c r="G329" s="23" t="s">
        <v>9784</v>
      </c>
      <c r="H329" s="23" t="s">
        <v>1266</v>
      </c>
      <c r="I329" s="238" t="s">
        <v>18145</v>
      </c>
      <c r="J329" s="238" t="s">
        <v>18153</v>
      </c>
      <c r="K329" s="23" t="s">
        <v>623</v>
      </c>
      <c r="L329" s="23" t="s">
        <v>18147</v>
      </c>
      <c r="M329" s="23" t="s">
        <v>18148</v>
      </c>
      <c r="N329" s="23" t="s">
        <v>4162</v>
      </c>
      <c r="O329" s="23" t="s">
        <v>18149</v>
      </c>
      <c r="P329" s="291">
        <v>120.38</v>
      </c>
      <c r="Q329" s="3">
        <v>40935</v>
      </c>
      <c r="R329" s="3">
        <v>40968</v>
      </c>
      <c r="S329" s="3">
        <v>41008</v>
      </c>
    </row>
    <row r="330" spans="1:19">
      <c r="A330" s="23" t="s">
        <v>18141</v>
      </c>
      <c r="B330" s="23" t="s">
        <v>18142</v>
      </c>
      <c r="C330" s="23">
        <v>7</v>
      </c>
      <c r="D330" s="23" t="s">
        <v>18576</v>
      </c>
      <c r="E330" s="23" t="s">
        <v>18577</v>
      </c>
      <c r="F330" s="23">
        <v>2965</v>
      </c>
      <c r="G330" s="23" t="s">
        <v>10835</v>
      </c>
      <c r="H330" s="23" t="s">
        <v>5272</v>
      </c>
      <c r="I330" s="238" t="s">
        <v>18145</v>
      </c>
      <c r="J330" s="238" t="s">
        <v>18153</v>
      </c>
      <c r="K330" s="23" t="s">
        <v>623</v>
      </c>
      <c r="L330" s="23" t="s">
        <v>18147</v>
      </c>
      <c r="M330" s="23" t="s">
        <v>18148</v>
      </c>
      <c r="N330" s="23" t="s">
        <v>4162</v>
      </c>
      <c r="O330" s="23" t="s">
        <v>18149</v>
      </c>
      <c r="P330" s="291">
        <v>120.38</v>
      </c>
      <c r="Q330" s="3">
        <v>41101</v>
      </c>
      <c r="R330" s="3">
        <v>41123</v>
      </c>
      <c r="S330" s="3">
        <v>41163</v>
      </c>
    </row>
    <row r="331" spans="1:19">
      <c r="A331" s="23" t="s">
        <v>18141</v>
      </c>
      <c r="B331" s="23" t="s">
        <v>18142</v>
      </c>
      <c r="C331" s="23">
        <v>7</v>
      </c>
      <c r="D331" s="23" t="s">
        <v>18578</v>
      </c>
      <c r="E331" s="23" t="s">
        <v>18577</v>
      </c>
      <c r="F331" s="23">
        <v>2979</v>
      </c>
      <c r="G331" s="23" t="s">
        <v>10837</v>
      </c>
      <c r="H331" s="23" t="s">
        <v>5273</v>
      </c>
      <c r="I331" s="238" t="s">
        <v>18145</v>
      </c>
      <c r="J331" s="238" t="s">
        <v>18153</v>
      </c>
      <c r="K331" s="23" t="s">
        <v>623</v>
      </c>
      <c r="L331" s="23" t="s">
        <v>18147</v>
      </c>
      <c r="M331" s="23" t="s">
        <v>18148</v>
      </c>
      <c r="N331" s="23" t="s">
        <v>4162</v>
      </c>
      <c r="O331" s="23" t="s">
        <v>18149</v>
      </c>
      <c r="P331" s="291">
        <v>120.38</v>
      </c>
      <c r="Q331" s="3">
        <v>41101</v>
      </c>
      <c r="R331" s="3">
        <v>41124</v>
      </c>
      <c r="S331" s="3">
        <v>41163</v>
      </c>
    </row>
    <row r="332" spans="1:19">
      <c r="A332" s="23" t="s">
        <v>18141</v>
      </c>
      <c r="B332" s="23" t="s">
        <v>18142</v>
      </c>
      <c r="C332" s="23">
        <v>7</v>
      </c>
      <c r="D332" s="23" t="s">
        <v>18579</v>
      </c>
      <c r="E332" s="23" t="s">
        <v>18577</v>
      </c>
      <c r="F332" s="23">
        <v>2997</v>
      </c>
      <c r="G332" s="23" t="s">
        <v>10827</v>
      </c>
      <c r="H332" s="23" t="s">
        <v>5337</v>
      </c>
      <c r="I332" s="238" t="s">
        <v>18145</v>
      </c>
      <c r="J332" s="238" t="s">
        <v>18153</v>
      </c>
      <c r="K332" s="23" t="s">
        <v>623</v>
      </c>
      <c r="L332" s="23" t="s">
        <v>18147</v>
      </c>
      <c r="M332" s="23" t="s">
        <v>18148</v>
      </c>
      <c r="N332" s="23" t="s">
        <v>4162</v>
      </c>
      <c r="O332" s="23" t="s">
        <v>18149</v>
      </c>
      <c r="P332" s="291">
        <v>120.38</v>
      </c>
      <c r="Q332" s="3">
        <v>41101</v>
      </c>
      <c r="R332" s="3">
        <v>41127</v>
      </c>
      <c r="S332" s="3">
        <v>41163</v>
      </c>
    </row>
    <row r="333" spans="1:19">
      <c r="A333" s="23" t="s">
        <v>18141</v>
      </c>
      <c r="B333" s="23" t="s">
        <v>18142</v>
      </c>
      <c r="C333" s="23">
        <v>7</v>
      </c>
      <c r="D333" s="23" t="s">
        <v>18580</v>
      </c>
      <c r="E333" s="23" t="s">
        <v>18577</v>
      </c>
      <c r="F333" s="23">
        <v>2998</v>
      </c>
      <c r="G333" s="23" t="s">
        <v>10833</v>
      </c>
      <c r="H333" s="23" t="s">
        <v>5271</v>
      </c>
      <c r="I333" s="238" t="s">
        <v>18145</v>
      </c>
      <c r="J333" s="238" t="s">
        <v>18153</v>
      </c>
      <c r="K333" s="23" t="s">
        <v>623</v>
      </c>
      <c r="L333" s="23" t="s">
        <v>18147</v>
      </c>
      <c r="M333" s="23" t="s">
        <v>18148</v>
      </c>
      <c r="N333" s="23" t="s">
        <v>4162</v>
      </c>
      <c r="O333" s="23" t="s">
        <v>18149</v>
      </c>
      <c r="P333" s="291">
        <v>120.38</v>
      </c>
      <c r="Q333" s="3">
        <v>41101</v>
      </c>
      <c r="R333" s="3">
        <v>41127</v>
      </c>
      <c r="S333" s="3">
        <v>41163</v>
      </c>
    </row>
    <row r="334" spans="1:19">
      <c r="A334" s="23" t="s">
        <v>18141</v>
      </c>
      <c r="B334" s="23" t="s">
        <v>18142</v>
      </c>
      <c r="C334" s="23">
        <v>7</v>
      </c>
      <c r="D334" s="23" t="s">
        <v>18581</v>
      </c>
      <c r="E334" s="23" t="s">
        <v>18577</v>
      </c>
      <c r="F334" s="23">
        <v>3003</v>
      </c>
      <c r="G334" s="23" t="s">
        <v>10831</v>
      </c>
      <c r="H334" s="23" t="s">
        <v>5270</v>
      </c>
      <c r="I334" s="238" t="s">
        <v>18145</v>
      </c>
      <c r="J334" s="238" t="s">
        <v>18153</v>
      </c>
      <c r="K334" s="23" t="s">
        <v>623</v>
      </c>
      <c r="L334" s="23" t="s">
        <v>18147</v>
      </c>
      <c r="M334" s="23" t="s">
        <v>18148</v>
      </c>
      <c r="N334" s="23" t="s">
        <v>4162</v>
      </c>
      <c r="O334" s="23" t="s">
        <v>18149</v>
      </c>
      <c r="P334" s="291">
        <v>120.38</v>
      </c>
      <c r="Q334" s="3">
        <v>41101</v>
      </c>
      <c r="R334" s="3">
        <v>41127</v>
      </c>
      <c r="S334" s="3">
        <v>41163</v>
      </c>
    </row>
    <row r="335" spans="1:19">
      <c r="A335" s="23" t="s">
        <v>18141</v>
      </c>
      <c r="B335" s="23" t="s">
        <v>18142</v>
      </c>
      <c r="C335" s="23">
        <v>7</v>
      </c>
      <c r="D335" s="23" t="s">
        <v>18582</v>
      </c>
      <c r="E335" s="23" t="s">
        <v>18577</v>
      </c>
      <c r="F335" s="23">
        <v>3013</v>
      </c>
      <c r="G335" s="23" t="s">
        <v>10829</v>
      </c>
      <c r="H335" s="23" t="s">
        <v>5269</v>
      </c>
      <c r="I335" s="238" t="s">
        <v>18145</v>
      </c>
      <c r="J335" s="238" t="s">
        <v>18153</v>
      </c>
      <c r="K335" s="23" t="s">
        <v>623</v>
      </c>
      <c r="L335" s="23" t="s">
        <v>18147</v>
      </c>
      <c r="M335" s="23" t="s">
        <v>18148</v>
      </c>
      <c r="N335" s="23" t="s">
        <v>4162</v>
      </c>
      <c r="O335" s="23" t="s">
        <v>18149</v>
      </c>
      <c r="P335" s="291">
        <v>120.38</v>
      </c>
      <c r="Q335" s="3">
        <v>41101</v>
      </c>
      <c r="R335" s="3">
        <v>41128</v>
      </c>
      <c r="S335" s="3">
        <v>41163</v>
      </c>
    </row>
    <row r="336" spans="1:19">
      <c r="A336" s="23" t="s">
        <v>18141</v>
      </c>
      <c r="B336" s="23" t="s">
        <v>18142</v>
      </c>
      <c r="C336" s="23">
        <v>7</v>
      </c>
      <c r="D336" s="23" t="s">
        <v>18583</v>
      </c>
      <c r="E336" s="23" t="s">
        <v>18584</v>
      </c>
      <c r="F336" s="23"/>
      <c r="G336" s="23"/>
      <c r="H336" s="23">
        <v>6570</v>
      </c>
      <c r="I336" s="238" t="s">
        <v>18145</v>
      </c>
      <c r="J336" s="238" t="s">
        <v>18151</v>
      </c>
      <c r="K336" s="23" t="s">
        <v>623</v>
      </c>
      <c r="L336" s="23" t="s">
        <v>18147</v>
      </c>
      <c r="M336" s="23" t="s">
        <v>18148</v>
      </c>
      <c r="N336" s="23" t="s">
        <v>4162</v>
      </c>
      <c r="O336" s="23" t="s">
        <v>18149</v>
      </c>
      <c r="P336" s="291">
        <v>120.38</v>
      </c>
      <c r="Q336" s="3">
        <v>41367</v>
      </c>
      <c r="R336" s="23"/>
      <c r="S336" s="23"/>
    </row>
    <row r="337" spans="1:19">
      <c r="A337" s="23" t="s">
        <v>18141</v>
      </c>
      <c r="B337" s="23" t="s">
        <v>18142</v>
      </c>
      <c r="C337" s="23">
        <v>7</v>
      </c>
      <c r="D337" s="23" t="s">
        <v>18585</v>
      </c>
      <c r="E337" s="23" t="s">
        <v>18584</v>
      </c>
      <c r="F337" s="23"/>
      <c r="G337" s="23"/>
      <c r="H337" s="23">
        <v>6571</v>
      </c>
      <c r="I337" s="238" t="s">
        <v>18145</v>
      </c>
      <c r="J337" s="238" t="s">
        <v>18151</v>
      </c>
      <c r="K337" s="23" t="s">
        <v>623</v>
      </c>
      <c r="L337" s="23" t="s">
        <v>18147</v>
      </c>
      <c r="M337" s="23" t="s">
        <v>18148</v>
      </c>
      <c r="N337" s="23" t="s">
        <v>4162</v>
      </c>
      <c r="O337" s="23" t="s">
        <v>18149</v>
      </c>
      <c r="P337" s="291">
        <v>120.38</v>
      </c>
      <c r="Q337" s="3">
        <v>41367</v>
      </c>
      <c r="R337" s="23"/>
      <c r="S337" s="23"/>
    </row>
    <row r="338" spans="1:19">
      <c r="A338" s="23" t="s">
        <v>18141</v>
      </c>
      <c r="B338" s="23" t="s">
        <v>18142</v>
      </c>
      <c r="C338" s="23">
        <v>7</v>
      </c>
      <c r="D338" s="23" t="s">
        <v>18586</v>
      </c>
      <c r="E338" s="23" t="s">
        <v>18584</v>
      </c>
      <c r="F338" s="23"/>
      <c r="G338" s="23"/>
      <c r="H338" s="23">
        <v>6572</v>
      </c>
      <c r="I338" s="238" t="s">
        <v>18145</v>
      </c>
      <c r="J338" s="238" t="s">
        <v>18151</v>
      </c>
      <c r="K338" s="23" t="s">
        <v>623</v>
      </c>
      <c r="L338" s="23" t="s">
        <v>18147</v>
      </c>
      <c r="M338" s="23" t="s">
        <v>18148</v>
      </c>
      <c r="N338" s="23" t="s">
        <v>4162</v>
      </c>
      <c r="O338" s="23" t="s">
        <v>18149</v>
      </c>
      <c r="P338" s="291">
        <v>120.38</v>
      </c>
      <c r="Q338" s="3">
        <v>41367</v>
      </c>
      <c r="R338" s="23"/>
      <c r="S338" s="23"/>
    </row>
    <row r="339" spans="1:19">
      <c r="A339" s="23" t="s">
        <v>18141</v>
      </c>
      <c r="B339" s="23" t="s">
        <v>18142</v>
      </c>
      <c r="C339" s="23">
        <v>7</v>
      </c>
      <c r="D339" s="23" t="s">
        <v>18587</v>
      </c>
      <c r="E339" s="23" t="s">
        <v>18584</v>
      </c>
      <c r="F339" s="23"/>
      <c r="G339" s="23"/>
      <c r="H339" s="23">
        <v>6573</v>
      </c>
      <c r="I339" s="238" t="s">
        <v>18145</v>
      </c>
      <c r="J339" s="238" t="s">
        <v>18151</v>
      </c>
      <c r="K339" s="23" t="s">
        <v>623</v>
      </c>
      <c r="L339" s="23" t="s">
        <v>18147</v>
      </c>
      <c r="M339" s="23" t="s">
        <v>18148</v>
      </c>
      <c r="N339" s="23" t="s">
        <v>4162</v>
      </c>
      <c r="O339" s="23" t="s">
        <v>18149</v>
      </c>
      <c r="P339" s="291">
        <v>120.38</v>
      </c>
      <c r="Q339" s="3">
        <v>41367</v>
      </c>
      <c r="R339" s="23"/>
      <c r="S339" s="23"/>
    </row>
    <row r="340" spans="1:19">
      <c r="A340" s="23" t="s">
        <v>18141</v>
      </c>
      <c r="B340" s="23" t="s">
        <v>18142</v>
      </c>
      <c r="C340" s="23">
        <v>7</v>
      </c>
      <c r="D340" s="23" t="s">
        <v>18588</v>
      </c>
      <c r="E340" s="23" t="s">
        <v>18584</v>
      </c>
      <c r="F340" s="23"/>
      <c r="G340" s="23"/>
      <c r="H340" s="23">
        <v>6574</v>
      </c>
      <c r="I340" s="238" t="s">
        <v>18145</v>
      </c>
      <c r="J340" s="238" t="s">
        <v>18151</v>
      </c>
      <c r="K340" s="23" t="s">
        <v>623</v>
      </c>
      <c r="L340" s="23" t="s">
        <v>18147</v>
      </c>
      <c r="M340" s="23" t="s">
        <v>18148</v>
      </c>
      <c r="N340" s="23" t="s">
        <v>4162</v>
      </c>
      <c r="O340" s="23" t="s">
        <v>18149</v>
      </c>
      <c r="P340" s="291">
        <v>120.38</v>
      </c>
      <c r="Q340" s="3">
        <v>41367</v>
      </c>
      <c r="R340" s="23"/>
      <c r="S340" s="23"/>
    </row>
    <row r="341" spans="1:19">
      <c r="A341" s="23" t="s">
        <v>18141</v>
      </c>
      <c r="B341" s="23" t="s">
        <v>18142</v>
      </c>
      <c r="C341" s="23">
        <v>7</v>
      </c>
      <c r="D341" s="23" t="s">
        <v>18589</v>
      </c>
      <c r="E341" s="23" t="s">
        <v>18584</v>
      </c>
      <c r="F341" s="23"/>
      <c r="G341" s="23"/>
      <c r="H341" s="23">
        <v>6575</v>
      </c>
      <c r="I341" s="238" t="s">
        <v>18145</v>
      </c>
      <c r="J341" s="238" t="s">
        <v>18151</v>
      </c>
      <c r="K341" s="23" t="s">
        <v>623</v>
      </c>
      <c r="L341" s="23" t="s">
        <v>18147</v>
      </c>
      <c r="M341" s="23" t="s">
        <v>18148</v>
      </c>
      <c r="N341" s="23" t="s">
        <v>4162</v>
      </c>
      <c r="O341" s="23" t="s">
        <v>18149</v>
      </c>
      <c r="P341" s="291">
        <v>120.38</v>
      </c>
      <c r="Q341" s="3">
        <v>41367</v>
      </c>
      <c r="R341" s="23"/>
      <c r="S341" s="23"/>
    </row>
    <row r="342" spans="1:19">
      <c r="A342" s="23" t="s">
        <v>18141</v>
      </c>
      <c r="B342" s="23" t="s">
        <v>18142</v>
      </c>
      <c r="C342" s="23">
        <v>7</v>
      </c>
      <c r="D342" s="23" t="s">
        <v>18590</v>
      </c>
      <c r="E342" s="23" t="s">
        <v>18591</v>
      </c>
      <c r="F342" s="23">
        <v>666</v>
      </c>
      <c r="G342" s="23" t="s">
        <v>9685</v>
      </c>
      <c r="H342" s="23" t="s">
        <v>397</v>
      </c>
      <c r="I342" s="238" t="s">
        <v>18145</v>
      </c>
      <c r="J342" s="238" t="s">
        <v>18153</v>
      </c>
      <c r="K342" s="23" t="s">
        <v>623</v>
      </c>
      <c r="L342" s="23" t="s">
        <v>18147</v>
      </c>
      <c r="M342" s="23" t="s">
        <v>18148</v>
      </c>
      <c r="N342" s="23" t="s">
        <v>4162</v>
      </c>
      <c r="O342" s="23" t="s">
        <v>18149</v>
      </c>
      <c r="P342" s="291">
        <v>120.38</v>
      </c>
      <c r="Q342" s="3">
        <v>40835</v>
      </c>
      <c r="R342" s="3">
        <v>40905</v>
      </c>
      <c r="S342" s="3">
        <v>40918</v>
      </c>
    </row>
    <row r="343" spans="1:19">
      <c r="A343" s="23" t="s">
        <v>18141</v>
      </c>
      <c r="B343" s="23" t="s">
        <v>18142</v>
      </c>
      <c r="C343" s="23">
        <v>7</v>
      </c>
      <c r="D343" s="23" t="s">
        <v>18592</v>
      </c>
      <c r="E343" s="23" t="s">
        <v>18593</v>
      </c>
      <c r="F343" s="23"/>
      <c r="G343" s="23"/>
      <c r="H343" s="23">
        <v>6360</v>
      </c>
      <c r="I343" s="238" t="s">
        <v>18145</v>
      </c>
      <c r="J343" s="238" t="s">
        <v>18151</v>
      </c>
      <c r="K343" s="23" t="s">
        <v>623</v>
      </c>
      <c r="L343" s="23" t="s">
        <v>18147</v>
      </c>
      <c r="M343" s="23" t="s">
        <v>18148</v>
      </c>
      <c r="N343" s="23" t="s">
        <v>4162</v>
      </c>
      <c r="O343" s="23" t="s">
        <v>18149</v>
      </c>
      <c r="P343" s="291">
        <v>120.38</v>
      </c>
      <c r="Q343" s="3">
        <v>41320</v>
      </c>
      <c r="R343" s="23"/>
      <c r="S343" s="23"/>
    </row>
    <row r="344" spans="1:19">
      <c r="A344" s="23" t="s">
        <v>18141</v>
      </c>
      <c r="B344" s="23" t="s">
        <v>18142</v>
      </c>
      <c r="C344" s="23">
        <v>7</v>
      </c>
      <c r="D344" s="23" t="s">
        <v>18594</v>
      </c>
      <c r="E344" s="23" t="s">
        <v>18593</v>
      </c>
      <c r="F344" s="23"/>
      <c r="G344" s="23"/>
      <c r="H344" s="23">
        <v>6361</v>
      </c>
      <c r="I344" s="238" t="s">
        <v>18145</v>
      </c>
      <c r="J344" s="238" t="s">
        <v>18151</v>
      </c>
      <c r="K344" s="23" t="s">
        <v>623</v>
      </c>
      <c r="L344" s="23" t="s">
        <v>18147</v>
      </c>
      <c r="M344" s="23" t="s">
        <v>18148</v>
      </c>
      <c r="N344" s="23" t="s">
        <v>4162</v>
      </c>
      <c r="O344" s="23" t="s">
        <v>18149</v>
      </c>
      <c r="P344" s="291">
        <v>120.38</v>
      </c>
      <c r="Q344" s="3">
        <v>41320</v>
      </c>
      <c r="R344" s="23"/>
      <c r="S344" s="23"/>
    </row>
    <row r="345" spans="1:19">
      <c r="A345" s="23" t="s">
        <v>18141</v>
      </c>
      <c r="B345" s="23" t="s">
        <v>18142</v>
      </c>
      <c r="C345" s="23">
        <v>7</v>
      </c>
      <c r="D345" s="23" t="s">
        <v>18595</v>
      </c>
      <c r="E345" s="23" t="s">
        <v>18593</v>
      </c>
      <c r="F345" s="23"/>
      <c r="G345" s="23"/>
      <c r="H345" s="23">
        <v>6362</v>
      </c>
      <c r="I345" s="238" t="s">
        <v>18145</v>
      </c>
      <c r="J345" s="238" t="s">
        <v>18151</v>
      </c>
      <c r="K345" s="23" t="s">
        <v>623</v>
      </c>
      <c r="L345" s="23" t="s">
        <v>18147</v>
      </c>
      <c r="M345" s="23" t="s">
        <v>18148</v>
      </c>
      <c r="N345" s="23" t="s">
        <v>4162</v>
      </c>
      <c r="O345" s="23" t="s">
        <v>18149</v>
      </c>
      <c r="P345" s="291">
        <v>120.38</v>
      </c>
      <c r="Q345" s="3">
        <v>41320</v>
      </c>
      <c r="R345" s="23"/>
      <c r="S345" s="23"/>
    </row>
    <row r="346" spans="1:19">
      <c r="A346" s="23" t="s">
        <v>18141</v>
      </c>
      <c r="B346" s="23" t="s">
        <v>18142</v>
      </c>
      <c r="C346" s="23">
        <v>7</v>
      </c>
      <c r="D346" s="23" t="s">
        <v>18596</v>
      </c>
      <c r="E346" s="23" t="s">
        <v>18593</v>
      </c>
      <c r="F346" s="23"/>
      <c r="G346" s="23"/>
      <c r="H346" s="23">
        <v>6363</v>
      </c>
      <c r="I346" s="238" t="s">
        <v>18145</v>
      </c>
      <c r="J346" s="238" t="s">
        <v>18151</v>
      </c>
      <c r="K346" s="23" t="s">
        <v>623</v>
      </c>
      <c r="L346" s="23" t="s">
        <v>18147</v>
      </c>
      <c r="M346" s="23" t="s">
        <v>18148</v>
      </c>
      <c r="N346" s="23" t="s">
        <v>4162</v>
      </c>
      <c r="O346" s="23" t="s">
        <v>18149</v>
      </c>
      <c r="P346" s="291">
        <v>120.38</v>
      </c>
      <c r="Q346" s="3">
        <v>41320</v>
      </c>
      <c r="R346" s="23"/>
      <c r="S346" s="23"/>
    </row>
    <row r="347" spans="1:19">
      <c r="A347" s="23" t="s">
        <v>18141</v>
      </c>
      <c r="B347" s="23" t="s">
        <v>18142</v>
      </c>
      <c r="C347" s="23">
        <v>7</v>
      </c>
      <c r="D347" s="23" t="s">
        <v>18597</v>
      </c>
      <c r="E347" s="23" t="s">
        <v>18598</v>
      </c>
      <c r="F347" s="23"/>
      <c r="G347" s="23" t="s">
        <v>18599</v>
      </c>
      <c r="H347" s="23">
        <v>6370</v>
      </c>
      <c r="I347" s="238" t="s">
        <v>18145</v>
      </c>
      <c r="J347" s="238" t="s">
        <v>18146</v>
      </c>
      <c r="K347" s="23" t="s">
        <v>623</v>
      </c>
      <c r="L347" s="23" t="s">
        <v>18147</v>
      </c>
      <c r="M347" s="23" t="s">
        <v>18148</v>
      </c>
      <c r="N347" s="23" t="s">
        <v>4162</v>
      </c>
      <c r="O347" s="23" t="s">
        <v>18149</v>
      </c>
      <c r="P347" s="291">
        <v>120.38</v>
      </c>
      <c r="Q347" s="3">
        <v>41320</v>
      </c>
      <c r="R347" s="23"/>
      <c r="S347" s="3">
        <v>41432</v>
      </c>
    </row>
    <row r="348" spans="1:19">
      <c r="A348" s="23" t="s">
        <v>18141</v>
      </c>
      <c r="B348" s="23" t="s">
        <v>18142</v>
      </c>
      <c r="C348" s="23">
        <v>7</v>
      </c>
      <c r="D348" s="23" t="s">
        <v>18600</v>
      </c>
      <c r="E348" s="23" t="s">
        <v>18598</v>
      </c>
      <c r="F348" s="23"/>
      <c r="G348" s="23" t="s">
        <v>18601</v>
      </c>
      <c r="H348" s="23">
        <v>6371</v>
      </c>
      <c r="I348" s="238" t="s">
        <v>18145</v>
      </c>
      <c r="J348" s="238" t="s">
        <v>18146</v>
      </c>
      <c r="K348" s="23" t="s">
        <v>623</v>
      </c>
      <c r="L348" s="23" t="s">
        <v>18147</v>
      </c>
      <c r="M348" s="23" t="s">
        <v>18148</v>
      </c>
      <c r="N348" s="23" t="s">
        <v>4162</v>
      </c>
      <c r="O348" s="23" t="s">
        <v>18149</v>
      </c>
      <c r="P348" s="291">
        <v>120.38</v>
      </c>
      <c r="Q348" s="3">
        <v>41320</v>
      </c>
      <c r="R348" s="23"/>
      <c r="S348" s="3">
        <v>41432</v>
      </c>
    </row>
    <row r="349" spans="1:19">
      <c r="A349" s="23" t="s">
        <v>18141</v>
      </c>
      <c r="B349" s="23" t="s">
        <v>18142</v>
      </c>
      <c r="C349" s="23">
        <v>7</v>
      </c>
      <c r="D349" s="23" t="s">
        <v>18602</v>
      </c>
      <c r="E349" s="23" t="s">
        <v>18598</v>
      </c>
      <c r="F349" s="23"/>
      <c r="G349" s="23" t="s">
        <v>18603</v>
      </c>
      <c r="H349" s="23">
        <v>6373</v>
      </c>
      <c r="I349" s="238" t="s">
        <v>18145</v>
      </c>
      <c r="J349" s="238" t="s">
        <v>18146</v>
      </c>
      <c r="K349" s="23" t="s">
        <v>623</v>
      </c>
      <c r="L349" s="23" t="s">
        <v>18147</v>
      </c>
      <c r="M349" s="23" t="s">
        <v>18148</v>
      </c>
      <c r="N349" s="23" t="s">
        <v>4162</v>
      </c>
      <c r="O349" s="23" t="s">
        <v>18149</v>
      </c>
      <c r="P349" s="291">
        <v>120.38</v>
      </c>
      <c r="Q349" s="3">
        <v>41320</v>
      </c>
      <c r="R349" s="23"/>
      <c r="S349" s="3">
        <v>41432</v>
      </c>
    </row>
    <row r="350" spans="1:19">
      <c r="A350" s="23" t="s">
        <v>18141</v>
      </c>
      <c r="B350" s="23" t="s">
        <v>18142</v>
      </c>
      <c r="C350" s="23">
        <v>7</v>
      </c>
      <c r="D350" s="23" t="s">
        <v>18604</v>
      </c>
      <c r="E350" s="23" t="s">
        <v>18598</v>
      </c>
      <c r="F350" s="23"/>
      <c r="G350" s="23"/>
      <c r="H350" s="23">
        <v>6374</v>
      </c>
      <c r="I350" s="238" t="s">
        <v>18145</v>
      </c>
      <c r="J350" s="238" t="s">
        <v>18151</v>
      </c>
      <c r="K350" s="23" t="s">
        <v>623</v>
      </c>
      <c r="L350" s="23" t="s">
        <v>18147</v>
      </c>
      <c r="M350" s="23" t="s">
        <v>18148</v>
      </c>
      <c r="N350" s="23" t="s">
        <v>4162</v>
      </c>
      <c r="O350" s="23" t="s">
        <v>18149</v>
      </c>
      <c r="P350" s="291">
        <v>120.38</v>
      </c>
      <c r="Q350" s="3">
        <v>41320</v>
      </c>
      <c r="R350" s="23"/>
      <c r="S350" s="23"/>
    </row>
    <row r="351" spans="1:19">
      <c r="A351" s="23" t="s">
        <v>18141</v>
      </c>
      <c r="B351" s="23" t="s">
        <v>18142</v>
      </c>
      <c r="C351" s="23">
        <v>7</v>
      </c>
      <c r="D351" s="23" t="s">
        <v>18605</v>
      </c>
      <c r="E351" s="23" t="s">
        <v>18598</v>
      </c>
      <c r="F351" s="23"/>
      <c r="G351" s="23"/>
      <c r="H351" s="23">
        <v>6375</v>
      </c>
      <c r="I351" s="238" t="s">
        <v>18145</v>
      </c>
      <c r="J351" s="238" t="s">
        <v>18151</v>
      </c>
      <c r="K351" s="23" t="s">
        <v>623</v>
      </c>
      <c r="L351" s="23" t="s">
        <v>18147</v>
      </c>
      <c r="M351" s="23" t="s">
        <v>18148</v>
      </c>
      <c r="N351" s="23" t="s">
        <v>4162</v>
      </c>
      <c r="O351" s="23" t="s">
        <v>18149</v>
      </c>
      <c r="P351" s="291">
        <v>120.38</v>
      </c>
      <c r="Q351" s="3">
        <v>41320</v>
      </c>
      <c r="R351" s="23"/>
      <c r="S351" s="23"/>
    </row>
    <row r="352" spans="1:19">
      <c r="A352" s="23" t="s">
        <v>18141</v>
      </c>
      <c r="B352" s="23" t="s">
        <v>18142</v>
      </c>
      <c r="C352" s="23">
        <v>7</v>
      </c>
      <c r="D352" s="23" t="s">
        <v>18606</v>
      </c>
      <c r="E352" s="23" t="s">
        <v>18598</v>
      </c>
      <c r="F352" s="23"/>
      <c r="G352" s="23"/>
      <c r="H352" s="23">
        <v>6376</v>
      </c>
      <c r="I352" s="238" t="s">
        <v>18145</v>
      </c>
      <c r="J352" s="238" t="s">
        <v>18151</v>
      </c>
      <c r="K352" s="23" t="s">
        <v>623</v>
      </c>
      <c r="L352" s="23" t="s">
        <v>18147</v>
      </c>
      <c r="M352" s="23" t="s">
        <v>18148</v>
      </c>
      <c r="N352" s="23" t="s">
        <v>4162</v>
      </c>
      <c r="O352" s="23" t="s">
        <v>18149</v>
      </c>
      <c r="P352" s="291">
        <v>120.38</v>
      </c>
      <c r="Q352" s="3">
        <v>41320</v>
      </c>
      <c r="R352" s="23"/>
      <c r="S352" s="23"/>
    </row>
    <row r="353" spans="1:19">
      <c r="A353" s="23" t="s">
        <v>18141</v>
      </c>
      <c r="B353" s="23" t="s">
        <v>18142</v>
      </c>
      <c r="C353" s="23">
        <v>7</v>
      </c>
      <c r="D353" s="23" t="s">
        <v>18607</v>
      </c>
      <c r="E353" s="23" t="s">
        <v>18598</v>
      </c>
      <c r="F353" s="23"/>
      <c r="G353" s="23"/>
      <c r="H353" s="23">
        <v>6377</v>
      </c>
      <c r="I353" s="238" t="s">
        <v>18145</v>
      </c>
      <c r="J353" s="238" t="s">
        <v>18151</v>
      </c>
      <c r="K353" s="23" t="s">
        <v>623</v>
      </c>
      <c r="L353" s="23" t="s">
        <v>18147</v>
      </c>
      <c r="M353" s="23" t="s">
        <v>18148</v>
      </c>
      <c r="N353" s="23" t="s">
        <v>4162</v>
      </c>
      <c r="O353" s="23" t="s">
        <v>18149</v>
      </c>
      <c r="P353" s="291">
        <v>120.38</v>
      </c>
      <c r="Q353" s="3">
        <v>41320</v>
      </c>
      <c r="R353" s="23"/>
      <c r="S353" s="23"/>
    </row>
    <row r="354" spans="1:19">
      <c r="A354" s="23" t="s">
        <v>18141</v>
      </c>
      <c r="B354" s="23" t="s">
        <v>18142</v>
      </c>
      <c r="C354" s="23">
        <v>7</v>
      </c>
      <c r="D354" s="23" t="s">
        <v>18608</v>
      </c>
      <c r="E354" s="23" t="s">
        <v>18598</v>
      </c>
      <c r="F354" s="23"/>
      <c r="G354" s="23"/>
      <c r="H354" s="23">
        <v>6381</v>
      </c>
      <c r="I354" s="238" t="s">
        <v>18145</v>
      </c>
      <c r="J354" s="238" t="s">
        <v>18151</v>
      </c>
      <c r="K354" s="23" t="s">
        <v>623</v>
      </c>
      <c r="L354" s="23" t="s">
        <v>18147</v>
      </c>
      <c r="M354" s="23" t="s">
        <v>18148</v>
      </c>
      <c r="N354" s="23" t="s">
        <v>4162</v>
      </c>
      <c r="O354" s="23" t="s">
        <v>18149</v>
      </c>
      <c r="P354" s="291">
        <v>120.38</v>
      </c>
      <c r="Q354" s="3">
        <v>41320</v>
      </c>
      <c r="R354" s="23"/>
      <c r="S354" s="23"/>
    </row>
    <row r="355" spans="1:19">
      <c r="A355" s="23" t="s">
        <v>18141</v>
      </c>
      <c r="B355" s="23" t="s">
        <v>18142</v>
      </c>
      <c r="C355" s="23">
        <v>7</v>
      </c>
      <c r="D355" s="23" t="s">
        <v>18609</v>
      </c>
      <c r="E355" s="23" t="s">
        <v>18598</v>
      </c>
      <c r="F355" s="23"/>
      <c r="G355" s="23"/>
      <c r="H355" s="23">
        <v>6382</v>
      </c>
      <c r="I355" s="238" t="s">
        <v>18145</v>
      </c>
      <c r="J355" s="238" t="s">
        <v>18151</v>
      </c>
      <c r="K355" s="23" t="s">
        <v>623</v>
      </c>
      <c r="L355" s="23" t="s">
        <v>18147</v>
      </c>
      <c r="M355" s="23" t="s">
        <v>18148</v>
      </c>
      <c r="N355" s="23" t="s">
        <v>4162</v>
      </c>
      <c r="O355" s="23" t="s">
        <v>18149</v>
      </c>
      <c r="P355" s="291">
        <v>120.38</v>
      </c>
      <c r="Q355" s="3">
        <v>41320</v>
      </c>
      <c r="R355" s="23"/>
      <c r="S355" s="23"/>
    </row>
    <row r="356" spans="1:19">
      <c r="A356" s="23" t="s">
        <v>18141</v>
      </c>
      <c r="B356" s="23" t="s">
        <v>18142</v>
      </c>
      <c r="C356" s="23">
        <v>7</v>
      </c>
      <c r="D356" s="23" t="s">
        <v>18610</v>
      </c>
      <c r="E356" s="23" t="s">
        <v>18598</v>
      </c>
      <c r="F356" s="23"/>
      <c r="G356" s="23"/>
      <c r="H356" s="23">
        <v>6383</v>
      </c>
      <c r="I356" s="238" t="s">
        <v>18145</v>
      </c>
      <c r="J356" s="238" t="s">
        <v>18151</v>
      </c>
      <c r="K356" s="23" t="s">
        <v>623</v>
      </c>
      <c r="L356" s="23" t="s">
        <v>18147</v>
      </c>
      <c r="M356" s="23" t="s">
        <v>18148</v>
      </c>
      <c r="N356" s="23" t="s">
        <v>4162</v>
      </c>
      <c r="O356" s="23" t="s">
        <v>18149</v>
      </c>
      <c r="P356" s="291">
        <v>120.38</v>
      </c>
      <c r="Q356" s="3">
        <v>41320</v>
      </c>
      <c r="R356" s="23"/>
      <c r="S356" s="23"/>
    </row>
    <row r="357" spans="1:19">
      <c r="A357" s="23" t="s">
        <v>18141</v>
      </c>
      <c r="B357" s="23" t="s">
        <v>18142</v>
      </c>
      <c r="C357" s="23">
        <v>7</v>
      </c>
      <c r="D357" s="23" t="s">
        <v>18611</v>
      </c>
      <c r="E357" s="23" t="s">
        <v>18598</v>
      </c>
      <c r="F357" s="23">
        <v>643</v>
      </c>
      <c r="G357" s="23" t="s">
        <v>9641</v>
      </c>
      <c r="H357" s="23" t="s">
        <v>380</v>
      </c>
      <c r="I357" s="238" t="s">
        <v>18145</v>
      </c>
      <c r="J357" s="238" t="s">
        <v>18153</v>
      </c>
      <c r="K357" s="23" t="s">
        <v>623</v>
      </c>
      <c r="L357" s="23" t="s">
        <v>18147</v>
      </c>
      <c r="M357" s="23" t="s">
        <v>18148</v>
      </c>
      <c r="N357" s="23" t="s">
        <v>4162</v>
      </c>
      <c r="O357" s="23" t="s">
        <v>18149</v>
      </c>
      <c r="P357" s="291">
        <v>120.38</v>
      </c>
      <c r="Q357" s="3">
        <v>40829</v>
      </c>
      <c r="R357" s="3">
        <v>40917</v>
      </c>
      <c r="S357" s="3">
        <v>40918</v>
      </c>
    </row>
    <row r="358" spans="1:19">
      <c r="A358" s="23" t="s">
        <v>18141</v>
      </c>
      <c r="B358" s="23" t="s">
        <v>18142</v>
      </c>
      <c r="C358" s="23">
        <v>7</v>
      </c>
      <c r="D358" s="23" t="s">
        <v>18612</v>
      </c>
      <c r="E358" s="23" t="s">
        <v>18613</v>
      </c>
      <c r="F358" s="23"/>
      <c r="G358" s="23"/>
      <c r="H358" s="23">
        <v>5416</v>
      </c>
      <c r="I358" s="238" t="s">
        <v>18145</v>
      </c>
      <c r="J358" s="238" t="s">
        <v>18151</v>
      </c>
      <c r="K358" s="23" t="s">
        <v>623</v>
      </c>
      <c r="L358" s="23" t="s">
        <v>18147</v>
      </c>
      <c r="M358" s="23" t="s">
        <v>18148</v>
      </c>
      <c r="N358" s="23" t="s">
        <v>4162</v>
      </c>
      <c r="O358" s="23" t="s">
        <v>18149</v>
      </c>
      <c r="P358" s="291">
        <v>120.38</v>
      </c>
      <c r="Q358" s="3">
        <v>41205</v>
      </c>
      <c r="R358" s="23"/>
      <c r="S358" s="23"/>
    </row>
    <row r="359" spans="1:19">
      <c r="A359" s="23" t="s">
        <v>18141</v>
      </c>
      <c r="B359" s="23" t="s">
        <v>18142</v>
      </c>
      <c r="C359" s="23">
        <v>7</v>
      </c>
      <c r="D359" s="23" t="s">
        <v>18614</v>
      </c>
      <c r="E359" s="23" t="s">
        <v>18615</v>
      </c>
      <c r="F359" s="23">
        <v>667</v>
      </c>
      <c r="G359" s="23" t="s">
        <v>9686</v>
      </c>
      <c r="H359" s="23" t="s">
        <v>2009</v>
      </c>
      <c r="I359" s="238" t="s">
        <v>18145</v>
      </c>
      <c r="J359" s="238" t="s">
        <v>18153</v>
      </c>
      <c r="K359" s="23" t="s">
        <v>623</v>
      </c>
      <c r="L359" s="23" t="s">
        <v>18147</v>
      </c>
      <c r="M359" s="23" t="s">
        <v>18148</v>
      </c>
      <c r="N359" s="23" t="s">
        <v>4162</v>
      </c>
      <c r="O359" s="23" t="s">
        <v>18149</v>
      </c>
      <c r="P359" s="291">
        <v>120.38</v>
      </c>
      <c r="Q359" s="3">
        <v>40835</v>
      </c>
      <c r="R359" s="3">
        <v>40989</v>
      </c>
      <c r="S359" s="3">
        <v>40918</v>
      </c>
    </row>
    <row r="360" spans="1:19">
      <c r="A360" s="23" t="s">
        <v>18141</v>
      </c>
      <c r="B360" s="23" t="s">
        <v>18142</v>
      </c>
      <c r="C360" s="23">
        <v>7</v>
      </c>
      <c r="D360" s="23" t="s">
        <v>18616</v>
      </c>
      <c r="E360" s="23" t="s">
        <v>18617</v>
      </c>
      <c r="F360" s="23"/>
      <c r="G360" s="23"/>
      <c r="H360" s="23">
        <v>5419</v>
      </c>
      <c r="I360" s="238" t="s">
        <v>18145</v>
      </c>
      <c r="J360" s="238" t="s">
        <v>18151</v>
      </c>
      <c r="K360" s="23" t="s">
        <v>623</v>
      </c>
      <c r="L360" s="23" t="s">
        <v>18147</v>
      </c>
      <c r="M360" s="23" t="s">
        <v>18148</v>
      </c>
      <c r="N360" s="23" t="s">
        <v>4162</v>
      </c>
      <c r="O360" s="23" t="s">
        <v>18149</v>
      </c>
      <c r="P360" s="291">
        <v>120.38</v>
      </c>
      <c r="Q360" s="3">
        <v>41206</v>
      </c>
      <c r="R360" s="23"/>
      <c r="S360" s="23"/>
    </row>
    <row r="361" spans="1:19">
      <c r="A361" s="23" t="s">
        <v>18141</v>
      </c>
      <c r="B361" s="23" t="s">
        <v>18142</v>
      </c>
      <c r="C361" s="23">
        <v>7</v>
      </c>
      <c r="D361" s="23" t="s">
        <v>18618</v>
      </c>
      <c r="E361" s="23" t="s">
        <v>18617</v>
      </c>
      <c r="F361" s="23"/>
      <c r="G361" s="23"/>
      <c r="H361" s="23">
        <v>5420</v>
      </c>
      <c r="I361" s="238" t="s">
        <v>18145</v>
      </c>
      <c r="J361" s="238" t="s">
        <v>18151</v>
      </c>
      <c r="K361" s="23" t="s">
        <v>623</v>
      </c>
      <c r="L361" s="23" t="s">
        <v>18147</v>
      </c>
      <c r="M361" s="23" t="s">
        <v>18148</v>
      </c>
      <c r="N361" s="23" t="s">
        <v>4162</v>
      </c>
      <c r="O361" s="23" t="s">
        <v>18149</v>
      </c>
      <c r="P361" s="291">
        <v>120.38</v>
      </c>
      <c r="Q361" s="3">
        <v>41206</v>
      </c>
      <c r="R361" s="23"/>
      <c r="S361" s="23"/>
    </row>
    <row r="362" spans="1:19">
      <c r="A362" s="23" t="s">
        <v>18141</v>
      </c>
      <c r="B362" s="23" t="s">
        <v>18142</v>
      </c>
      <c r="C362" s="23">
        <v>7</v>
      </c>
      <c r="D362" s="23" t="s">
        <v>18619</v>
      </c>
      <c r="E362" s="23" t="s">
        <v>18617</v>
      </c>
      <c r="F362" s="23"/>
      <c r="G362" s="23"/>
      <c r="H362" s="23">
        <v>5421</v>
      </c>
      <c r="I362" s="238" t="s">
        <v>18145</v>
      </c>
      <c r="J362" s="238" t="s">
        <v>18151</v>
      </c>
      <c r="K362" s="23" t="s">
        <v>623</v>
      </c>
      <c r="L362" s="23" t="s">
        <v>18147</v>
      </c>
      <c r="M362" s="23" t="s">
        <v>18148</v>
      </c>
      <c r="N362" s="23" t="s">
        <v>4162</v>
      </c>
      <c r="O362" s="23" t="s">
        <v>18149</v>
      </c>
      <c r="P362" s="291">
        <v>120.38</v>
      </c>
      <c r="Q362" s="3">
        <v>41206</v>
      </c>
      <c r="R362" s="23"/>
      <c r="S362" s="23"/>
    </row>
    <row r="363" spans="1:19">
      <c r="A363" s="23" t="s">
        <v>18141</v>
      </c>
      <c r="B363" s="23" t="s">
        <v>18142</v>
      </c>
      <c r="C363" s="23">
        <v>7</v>
      </c>
      <c r="D363" s="23" t="s">
        <v>18620</v>
      </c>
      <c r="E363" s="23" t="s">
        <v>18617</v>
      </c>
      <c r="F363" s="23"/>
      <c r="G363" s="23"/>
      <c r="H363" s="23">
        <v>5422</v>
      </c>
      <c r="I363" s="238" t="s">
        <v>18145</v>
      </c>
      <c r="J363" s="238" t="s">
        <v>18151</v>
      </c>
      <c r="K363" s="23" t="s">
        <v>623</v>
      </c>
      <c r="L363" s="23" t="s">
        <v>18147</v>
      </c>
      <c r="M363" s="23" t="s">
        <v>18148</v>
      </c>
      <c r="N363" s="23" t="s">
        <v>4162</v>
      </c>
      <c r="O363" s="23" t="s">
        <v>18149</v>
      </c>
      <c r="P363" s="291">
        <v>120.38</v>
      </c>
      <c r="Q363" s="3">
        <v>41206</v>
      </c>
      <c r="R363" s="23"/>
      <c r="S363" s="23"/>
    </row>
    <row r="364" spans="1:19">
      <c r="A364" s="23" t="s">
        <v>18141</v>
      </c>
      <c r="B364" s="23" t="s">
        <v>18142</v>
      </c>
      <c r="C364" s="23">
        <v>7</v>
      </c>
      <c r="D364" s="23" t="s">
        <v>18621</v>
      </c>
      <c r="E364" s="23" t="s">
        <v>18617</v>
      </c>
      <c r="F364" s="23"/>
      <c r="G364" s="23"/>
      <c r="H364" s="23">
        <v>5423</v>
      </c>
      <c r="I364" s="238" t="s">
        <v>18145</v>
      </c>
      <c r="J364" s="238" t="s">
        <v>18151</v>
      </c>
      <c r="K364" s="23" t="s">
        <v>623</v>
      </c>
      <c r="L364" s="23" t="s">
        <v>18147</v>
      </c>
      <c r="M364" s="23" t="s">
        <v>18148</v>
      </c>
      <c r="N364" s="23" t="s">
        <v>4162</v>
      </c>
      <c r="O364" s="23" t="s">
        <v>18149</v>
      </c>
      <c r="P364" s="291">
        <v>120.38</v>
      </c>
      <c r="Q364" s="3">
        <v>41206</v>
      </c>
      <c r="R364" s="23"/>
      <c r="S364" s="23"/>
    </row>
    <row r="365" spans="1:19">
      <c r="A365" s="23" t="s">
        <v>18141</v>
      </c>
      <c r="B365" s="23" t="s">
        <v>18142</v>
      </c>
      <c r="C365" s="23">
        <v>7</v>
      </c>
      <c r="D365" s="23" t="s">
        <v>18622</v>
      </c>
      <c r="E365" s="23" t="s">
        <v>18617</v>
      </c>
      <c r="F365" s="23"/>
      <c r="G365" s="23"/>
      <c r="H365" s="23">
        <v>5424</v>
      </c>
      <c r="I365" s="238" t="s">
        <v>18145</v>
      </c>
      <c r="J365" s="238" t="s">
        <v>18151</v>
      </c>
      <c r="K365" s="23" t="s">
        <v>623</v>
      </c>
      <c r="L365" s="23" t="s">
        <v>18147</v>
      </c>
      <c r="M365" s="23" t="s">
        <v>18148</v>
      </c>
      <c r="N365" s="23" t="s">
        <v>4162</v>
      </c>
      <c r="O365" s="23" t="s">
        <v>18149</v>
      </c>
      <c r="P365" s="291">
        <v>120.38</v>
      </c>
      <c r="Q365" s="3">
        <v>41206</v>
      </c>
      <c r="R365" s="23"/>
      <c r="S365" s="23"/>
    </row>
    <row r="366" spans="1:19">
      <c r="A366" s="23" t="s">
        <v>18141</v>
      </c>
      <c r="B366" s="23" t="s">
        <v>18142</v>
      </c>
      <c r="C366" s="23">
        <v>7</v>
      </c>
      <c r="D366" s="23" t="s">
        <v>18623</v>
      </c>
      <c r="E366" s="23" t="s">
        <v>18617</v>
      </c>
      <c r="F366" s="23"/>
      <c r="G366" s="23"/>
      <c r="H366" s="23">
        <v>5425</v>
      </c>
      <c r="I366" s="238" t="s">
        <v>18145</v>
      </c>
      <c r="J366" s="238" t="s">
        <v>18151</v>
      </c>
      <c r="K366" s="23" t="s">
        <v>623</v>
      </c>
      <c r="L366" s="23" t="s">
        <v>18147</v>
      </c>
      <c r="M366" s="23" t="s">
        <v>18148</v>
      </c>
      <c r="N366" s="23" t="s">
        <v>4162</v>
      </c>
      <c r="O366" s="23" t="s">
        <v>18149</v>
      </c>
      <c r="P366" s="291">
        <v>120.38</v>
      </c>
      <c r="Q366" s="3">
        <v>41206</v>
      </c>
      <c r="R366" s="23"/>
      <c r="S366" s="23"/>
    </row>
    <row r="367" spans="1:19">
      <c r="A367" s="23" t="s">
        <v>18141</v>
      </c>
      <c r="B367" s="23" t="s">
        <v>18142</v>
      </c>
      <c r="C367" s="23">
        <v>7</v>
      </c>
      <c r="D367" s="23" t="s">
        <v>18624</v>
      </c>
      <c r="E367" s="23" t="s">
        <v>18617</v>
      </c>
      <c r="F367" s="23"/>
      <c r="G367" s="23"/>
      <c r="H367" s="23">
        <v>5426</v>
      </c>
      <c r="I367" s="238" t="s">
        <v>18145</v>
      </c>
      <c r="J367" s="238" t="s">
        <v>18151</v>
      </c>
      <c r="K367" s="23" t="s">
        <v>623</v>
      </c>
      <c r="L367" s="23" t="s">
        <v>18147</v>
      </c>
      <c r="M367" s="23" t="s">
        <v>18148</v>
      </c>
      <c r="N367" s="23" t="s">
        <v>4162</v>
      </c>
      <c r="O367" s="23" t="s">
        <v>18149</v>
      </c>
      <c r="P367" s="291">
        <v>120.38</v>
      </c>
      <c r="Q367" s="3">
        <v>41206</v>
      </c>
      <c r="R367" s="23"/>
      <c r="S367" s="23"/>
    </row>
    <row r="368" spans="1:19">
      <c r="A368" s="23" t="s">
        <v>18141</v>
      </c>
      <c r="B368" s="23" t="s">
        <v>18142</v>
      </c>
      <c r="C368" s="23">
        <v>7</v>
      </c>
      <c r="D368" s="23" t="s">
        <v>18625</v>
      </c>
      <c r="E368" s="23" t="s">
        <v>18617</v>
      </c>
      <c r="F368" s="23"/>
      <c r="G368" s="23" t="s">
        <v>16465</v>
      </c>
      <c r="H368" s="23">
        <v>5427</v>
      </c>
      <c r="I368" s="238" t="s">
        <v>18145</v>
      </c>
      <c r="J368" s="238" t="s">
        <v>18626</v>
      </c>
      <c r="K368" s="23" t="s">
        <v>623</v>
      </c>
      <c r="L368" s="23" t="s">
        <v>18147</v>
      </c>
      <c r="M368" s="23" t="s">
        <v>18148</v>
      </c>
      <c r="N368" s="23" t="s">
        <v>4162</v>
      </c>
      <c r="O368" s="23" t="s">
        <v>18149</v>
      </c>
      <c r="P368" s="291">
        <v>120.38</v>
      </c>
      <c r="Q368" s="3">
        <v>41206</v>
      </c>
      <c r="R368" s="23"/>
      <c r="S368" s="3">
        <v>41432</v>
      </c>
    </row>
    <row r="369" spans="1:19">
      <c r="A369" s="23" t="s">
        <v>18141</v>
      </c>
      <c r="B369" s="23" t="s">
        <v>18142</v>
      </c>
      <c r="C369" s="23">
        <v>7</v>
      </c>
      <c r="D369" s="23" t="s">
        <v>18627</v>
      </c>
      <c r="E369" s="23" t="s">
        <v>18617</v>
      </c>
      <c r="F369" s="23"/>
      <c r="G369" s="23"/>
      <c r="H369" s="23">
        <v>5428</v>
      </c>
      <c r="I369" s="238" t="s">
        <v>18145</v>
      </c>
      <c r="J369" s="238" t="s">
        <v>18151</v>
      </c>
      <c r="K369" s="23" t="s">
        <v>623</v>
      </c>
      <c r="L369" s="23" t="s">
        <v>18147</v>
      </c>
      <c r="M369" s="23" t="s">
        <v>18148</v>
      </c>
      <c r="N369" s="23" t="s">
        <v>4162</v>
      </c>
      <c r="O369" s="23" t="s">
        <v>18149</v>
      </c>
      <c r="P369" s="291">
        <v>120.38</v>
      </c>
      <c r="Q369" s="3">
        <v>41206</v>
      </c>
      <c r="R369" s="23"/>
      <c r="S369" s="23"/>
    </row>
    <row r="370" spans="1:19">
      <c r="A370" s="23" t="s">
        <v>18141</v>
      </c>
      <c r="B370" s="23" t="s">
        <v>18142</v>
      </c>
      <c r="C370" s="23">
        <v>7</v>
      </c>
      <c r="D370" s="23" t="s">
        <v>18628</v>
      </c>
      <c r="E370" s="23" t="s">
        <v>18617</v>
      </c>
      <c r="F370" s="23"/>
      <c r="G370" s="23"/>
      <c r="H370" s="23">
        <v>5429</v>
      </c>
      <c r="I370" s="238" t="s">
        <v>18145</v>
      </c>
      <c r="J370" s="238" t="s">
        <v>18151</v>
      </c>
      <c r="K370" s="23" t="s">
        <v>623</v>
      </c>
      <c r="L370" s="23" t="s">
        <v>18147</v>
      </c>
      <c r="M370" s="23" t="s">
        <v>18148</v>
      </c>
      <c r="N370" s="23" t="s">
        <v>4162</v>
      </c>
      <c r="O370" s="23" t="s">
        <v>18149</v>
      </c>
      <c r="P370" s="291">
        <v>120.38</v>
      </c>
      <c r="Q370" s="3">
        <v>41206</v>
      </c>
      <c r="R370" s="23"/>
      <c r="S370" s="23"/>
    </row>
    <row r="371" spans="1:19">
      <c r="A371" s="23" t="s">
        <v>18141</v>
      </c>
      <c r="B371" s="23" t="s">
        <v>18142</v>
      </c>
      <c r="C371" s="23">
        <v>7</v>
      </c>
      <c r="D371" s="23" t="s">
        <v>18629</v>
      </c>
      <c r="E371" s="23" t="s">
        <v>18617</v>
      </c>
      <c r="F371" s="23"/>
      <c r="G371" s="23"/>
      <c r="H371" s="23">
        <v>5430</v>
      </c>
      <c r="I371" s="238" t="s">
        <v>18145</v>
      </c>
      <c r="J371" s="238" t="s">
        <v>18151</v>
      </c>
      <c r="K371" s="23" t="s">
        <v>623</v>
      </c>
      <c r="L371" s="23" t="s">
        <v>18147</v>
      </c>
      <c r="M371" s="23" t="s">
        <v>18148</v>
      </c>
      <c r="N371" s="23" t="s">
        <v>4162</v>
      </c>
      <c r="O371" s="23" t="s">
        <v>18149</v>
      </c>
      <c r="P371" s="291">
        <v>120.38</v>
      </c>
      <c r="Q371" s="3">
        <v>41206</v>
      </c>
      <c r="R371" s="23"/>
      <c r="S371" s="23"/>
    </row>
    <row r="372" spans="1:19">
      <c r="A372" s="23" t="s">
        <v>18141</v>
      </c>
      <c r="B372" s="23" t="s">
        <v>18142</v>
      </c>
      <c r="C372" s="23">
        <v>7</v>
      </c>
      <c r="D372" s="23" t="s">
        <v>18630</v>
      </c>
      <c r="E372" s="23" t="s">
        <v>18617</v>
      </c>
      <c r="F372" s="23"/>
      <c r="G372" s="23"/>
      <c r="H372" s="23">
        <v>5431</v>
      </c>
      <c r="I372" s="238" t="s">
        <v>18145</v>
      </c>
      <c r="J372" s="238" t="s">
        <v>18151</v>
      </c>
      <c r="K372" s="23" t="s">
        <v>623</v>
      </c>
      <c r="L372" s="23" t="s">
        <v>18147</v>
      </c>
      <c r="M372" s="23" t="s">
        <v>18148</v>
      </c>
      <c r="N372" s="23" t="s">
        <v>4162</v>
      </c>
      <c r="O372" s="23" t="s">
        <v>18149</v>
      </c>
      <c r="P372" s="291">
        <v>120.38</v>
      </c>
      <c r="Q372" s="3">
        <v>41206</v>
      </c>
      <c r="R372" s="23"/>
      <c r="S372" s="23"/>
    </row>
    <row r="373" spans="1:19">
      <c r="A373" s="23" t="s">
        <v>18141</v>
      </c>
      <c r="B373" s="23" t="s">
        <v>18142</v>
      </c>
      <c r="C373" s="23">
        <v>7</v>
      </c>
      <c r="D373" s="23" t="s">
        <v>18631</v>
      </c>
      <c r="E373" s="23" t="s">
        <v>18617</v>
      </c>
      <c r="F373" s="23"/>
      <c r="G373" s="23"/>
      <c r="H373" s="23">
        <v>5432</v>
      </c>
      <c r="I373" s="238" t="s">
        <v>18145</v>
      </c>
      <c r="J373" s="238" t="s">
        <v>18151</v>
      </c>
      <c r="K373" s="23" t="s">
        <v>623</v>
      </c>
      <c r="L373" s="23" t="s">
        <v>18147</v>
      </c>
      <c r="M373" s="23" t="s">
        <v>18148</v>
      </c>
      <c r="N373" s="23" t="s">
        <v>4162</v>
      </c>
      <c r="O373" s="23" t="s">
        <v>18149</v>
      </c>
      <c r="P373" s="291">
        <v>120.38</v>
      </c>
      <c r="Q373" s="3">
        <v>41206</v>
      </c>
      <c r="R373" s="23"/>
      <c r="S373" s="23"/>
    </row>
    <row r="374" spans="1:19">
      <c r="A374" s="23" t="s">
        <v>18141</v>
      </c>
      <c r="B374" s="23" t="s">
        <v>18142</v>
      </c>
      <c r="C374" s="23">
        <v>7</v>
      </c>
      <c r="D374" s="23" t="s">
        <v>18632</v>
      </c>
      <c r="E374" s="23" t="s">
        <v>18633</v>
      </c>
      <c r="F374" s="23">
        <v>3566</v>
      </c>
      <c r="G374" s="23" t="s">
        <v>11400</v>
      </c>
      <c r="H374" s="23" t="s">
        <v>9018</v>
      </c>
      <c r="I374" s="238" t="s">
        <v>18145</v>
      </c>
      <c r="J374" s="238" t="s">
        <v>18153</v>
      </c>
      <c r="K374" s="23" t="s">
        <v>623</v>
      </c>
      <c r="L374" s="23" t="s">
        <v>18147</v>
      </c>
      <c r="M374" s="23" t="s">
        <v>18148</v>
      </c>
      <c r="N374" s="23" t="s">
        <v>4162</v>
      </c>
      <c r="O374" s="23" t="s">
        <v>18149</v>
      </c>
      <c r="P374" s="291">
        <v>120.38</v>
      </c>
      <c r="Q374" s="3">
        <v>41134</v>
      </c>
      <c r="R374" s="3">
        <v>41221</v>
      </c>
      <c r="S374" s="3">
        <v>41209</v>
      </c>
    </row>
    <row r="375" spans="1:19">
      <c r="A375" s="23" t="s">
        <v>18141</v>
      </c>
      <c r="B375" s="23" t="s">
        <v>18142</v>
      </c>
      <c r="C375" s="23">
        <v>7</v>
      </c>
      <c r="D375" s="23" t="s">
        <v>18634</v>
      </c>
      <c r="E375" s="23" t="s">
        <v>18635</v>
      </c>
      <c r="F375" s="23">
        <v>668</v>
      </c>
      <c r="G375" s="23" t="s">
        <v>9687</v>
      </c>
      <c r="H375" s="23" t="s">
        <v>398</v>
      </c>
      <c r="I375" s="238" t="s">
        <v>18145</v>
      </c>
      <c r="J375" s="238" t="s">
        <v>18153</v>
      </c>
      <c r="K375" s="23" t="s">
        <v>623</v>
      </c>
      <c r="L375" s="23" t="s">
        <v>18147</v>
      </c>
      <c r="M375" s="23" t="s">
        <v>18148</v>
      </c>
      <c r="N375" s="23" t="s">
        <v>4162</v>
      </c>
      <c r="O375" s="23" t="s">
        <v>18149</v>
      </c>
      <c r="P375" s="291">
        <v>120.38</v>
      </c>
      <c r="Q375" s="3">
        <v>40835</v>
      </c>
      <c r="R375" s="3">
        <v>40938</v>
      </c>
      <c r="S375" s="3">
        <v>40918</v>
      </c>
    </row>
    <row r="376" spans="1:19">
      <c r="A376" s="23" t="s">
        <v>18141</v>
      </c>
      <c r="B376" s="23" t="s">
        <v>18142</v>
      </c>
      <c r="C376" s="23">
        <v>7</v>
      </c>
      <c r="D376" s="23" t="s">
        <v>18636</v>
      </c>
      <c r="E376" s="23" t="s">
        <v>18637</v>
      </c>
      <c r="F376" s="23">
        <v>890</v>
      </c>
      <c r="G376" s="23" t="s">
        <v>9907</v>
      </c>
      <c r="H376" s="23" t="s">
        <v>6342</v>
      </c>
      <c r="I376" s="238" t="s">
        <v>18145</v>
      </c>
      <c r="J376" s="238" t="s">
        <v>18153</v>
      </c>
      <c r="K376" s="23" t="s">
        <v>623</v>
      </c>
      <c r="L376" s="23" t="s">
        <v>18147</v>
      </c>
      <c r="M376" s="23" t="s">
        <v>18148</v>
      </c>
      <c r="N376" s="23" t="s">
        <v>4162</v>
      </c>
      <c r="O376" s="23" t="s">
        <v>18149</v>
      </c>
      <c r="P376" s="291">
        <v>120.38</v>
      </c>
      <c r="Q376" s="3">
        <v>40952</v>
      </c>
      <c r="R376" s="3">
        <v>41138</v>
      </c>
      <c r="S376" s="3">
        <v>41128</v>
      </c>
    </row>
    <row r="377" spans="1:19">
      <c r="A377" s="23" t="s">
        <v>18141</v>
      </c>
      <c r="B377" s="23" t="s">
        <v>18142</v>
      </c>
      <c r="C377" s="23">
        <v>7</v>
      </c>
      <c r="D377" s="23" t="s">
        <v>18638</v>
      </c>
      <c r="E377" s="23" t="s">
        <v>18639</v>
      </c>
      <c r="F377" s="23"/>
      <c r="G377" s="23"/>
      <c r="H377" s="23">
        <v>6796</v>
      </c>
      <c r="I377" s="238" t="s">
        <v>18145</v>
      </c>
      <c r="J377" s="238" t="s">
        <v>18151</v>
      </c>
      <c r="K377" s="23" t="s">
        <v>623</v>
      </c>
      <c r="L377" s="23" t="s">
        <v>18147</v>
      </c>
      <c r="M377" s="23" t="s">
        <v>18148</v>
      </c>
      <c r="N377" s="23" t="s">
        <v>4162</v>
      </c>
      <c r="O377" s="23" t="s">
        <v>18149</v>
      </c>
      <c r="P377" s="291">
        <v>120.38</v>
      </c>
      <c r="Q377" s="3">
        <v>41397</v>
      </c>
      <c r="R377" s="23"/>
      <c r="S377" s="23"/>
    </row>
    <row r="378" spans="1:19">
      <c r="A378" s="23" t="s">
        <v>18141</v>
      </c>
      <c r="B378" s="23" t="s">
        <v>18142</v>
      </c>
      <c r="C378" s="23">
        <v>7</v>
      </c>
      <c r="D378" s="23" t="s">
        <v>18640</v>
      </c>
      <c r="E378" s="23" t="s">
        <v>18639</v>
      </c>
      <c r="F378" s="23"/>
      <c r="G378" s="23"/>
      <c r="H378" s="23">
        <v>6797</v>
      </c>
      <c r="I378" s="238" t="s">
        <v>18145</v>
      </c>
      <c r="J378" s="238" t="s">
        <v>18151</v>
      </c>
      <c r="K378" s="23" t="s">
        <v>623</v>
      </c>
      <c r="L378" s="23" t="s">
        <v>18147</v>
      </c>
      <c r="M378" s="23" t="s">
        <v>18148</v>
      </c>
      <c r="N378" s="23" t="s">
        <v>4162</v>
      </c>
      <c r="O378" s="23" t="s">
        <v>18149</v>
      </c>
      <c r="P378" s="291">
        <v>120.38</v>
      </c>
      <c r="Q378" s="3">
        <v>41397</v>
      </c>
      <c r="R378" s="23"/>
      <c r="S378" s="23"/>
    </row>
    <row r="379" spans="1:19">
      <c r="A379" s="23" t="s">
        <v>18141</v>
      </c>
      <c r="B379" s="23" t="s">
        <v>18142</v>
      </c>
      <c r="C379" s="23">
        <v>7</v>
      </c>
      <c r="D379" s="23" t="s">
        <v>18641</v>
      </c>
      <c r="E379" s="23" t="s">
        <v>18639</v>
      </c>
      <c r="F379" s="23"/>
      <c r="G379" s="23"/>
      <c r="H379" s="23">
        <v>6798</v>
      </c>
      <c r="I379" s="238" t="s">
        <v>18145</v>
      </c>
      <c r="J379" s="238" t="s">
        <v>18151</v>
      </c>
      <c r="K379" s="23" t="s">
        <v>623</v>
      </c>
      <c r="L379" s="23" t="s">
        <v>18147</v>
      </c>
      <c r="M379" s="23" t="s">
        <v>18148</v>
      </c>
      <c r="N379" s="23" t="s">
        <v>4162</v>
      </c>
      <c r="O379" s="23" t="s">
        <v>18149</v>
      </c>
      <c r="P379" s="291">
        <v>120.38</v>
      </c>
      <c r="Q379" s="3">
        <v>41397</v>
      </c>
      <c r="R379" s="23"/>
      <c r="S379" s="23"/>
    </row>
    <row r="380" spans="1:19">
      <c r="A380" s="23" t="s">
        <v>18141</v>
      </c>
      <c r="B380" s="23" t="s">
        <v>18142</v>
      </c>
      <c r="C380" s="23">
        <v>7</v>
      </c>
      <c r="D380" s="23" t="s">
        <v>18642</v>
      </c>
      <c r="E380" s="23" t="s">
        <v>18639</v>
      </c>
      <c r="F380" s="23"/>
      <c r="G380" s="23"/>
      <c r="H380" s="23">
        <v>6799</v>
      </c>
      <c r="I380" s="238" t="s">
        <v>18145</v>
      </c>
      <c r="J380" s="238" t="s">
        <v>18151</v>
      </c>
      <c r="K380" s="23" t="s">
        <v>623</v>
      </c>
      <c r="L380" s="23" t="s">
        <v>18147</v>
      </c>
      <c r="M380" s="23" t="s">
        <v>18148</v>
      </c>
      <c r="N380" s="23" t="s">
        <v>4162</v>
      </c>
      <c r="O380" s="23" t="s">
        <v>18149</v>
      </c>
      <c r="P380" s="291">
        <v>120.38</v>
      </c>
      <c r="Q380" s="3">
        <v>41397</v>
      </c>
      <c r="R380" s="23"/>
      <c r="S380" s="23"/>
    </row>
    <row r="381" spans="1:19">
      <c r="A381" s="23" t="s">
        <v>18141</v>
      </c>
      <c r="B381" s="23" t="s">
        <v>18142</v>
      </c>
      <c r="C381" s="23">
        <v>7</v>
      </c>
      <c r="D381" s="23" t="s">
        <v>18643</v>
      </c>
      <c r="E381" s="23" t="s">
        <v>18639</v>
      </c>
      <c r="F381" s="23"/>
      <c r="G381" s="23"/>
      <c r="H381" s="23">
        <v>6800</v>
      </c>
      <c r="I381" s="238" t="s">
        <v>18145</v>
      </c>
      <c r="J381" s="238" t="s">
        <v>18151</v>
      </c>
      <c r="K381" s="23" t="s">
        <v>623</v>
      </c>
      <c r="L381" s="23" t="s">
        <v>18147</v>
      </c>
      <c r="M381" s="23" t="s">
        <v>18148</v>
      </c>
      <c r="N381" s="23" t="s">
        <v>4162</v>
      </c>
      <c r="O381" s="23" t="s">
        <v>18149</v>
      </c>
      <c r="P381" s="291">
        <v>120.38</v>
      </c>
      <c r="Q381" s="3">
        <v>41397</v>
      </c>
      <c r="R381" s="23"/>
      <c r="S381" s="23"/>
    </row>
    <row r="382" spans="1:19">
      <c r="A382" s="23" t="s">
        <v>18141</v>
      </c>
      <c r="B382" s="23" t="s">
        <v>18142</v>
      </c>
      <c r="C382" s="23">
        <v>7</v>
      </c>
      <c r="D382" s="23" t="s">
        <v>18644</v>
      </c>
      <c r="E382" s="23" t="s">
        <v>18639</v>
      </c>
      <c r="F382" s="23"/>
      <c r="G382" s="23"/>
      <c r="H382" s="23">
        <v>6801</v>
      </c>
      <c r="I382" s="238" t="s">
        <v>18145</v>
      </c>
      <c r="J382" s="238" t="s">
        <v>18151</v>
      </c>
      <c r="K382" s="23" t="s">
        <v>623</v>
      </c>
      <c r="L382" s="23" t="s">
        <v>18147</v>
      </c>
      <c r="M382" s="23" t="s">
        <v>18148</v>
      </c>
      <c r="N382" s="23" t="s">
        <v>4162</v>
      </c>
      <c r="O382" s="23" t="s">
        <v>18149</v>
      </c>
      <c r="P382" s="291">
        <v>120.38</v>
      </c>
      <c r="Q382" s="3">
        <v>41397</v>
      </c>
      <c r="R382" s="23"/>
      <c r="S382" s="23"/>
    </row>
    <row r="383" spans="1:19">
      <c r="A383" s="23" t="s">
        <v>18141</v>
      </c>
      <c r="B383" s="23" t="s">
        <v>18142</v>
      </c>
      <c r="C383" s="23">
        <v>7</v>
      </c>
      <c r="D383" s="23" t="s">
        <v>18645</v>
      </c>
      <c r="E383" s="23" t="s">
        <v>18639</v>
      </c>
      <c r="F383" s="23"/>
      <c r="G383" s="23"/>
      <c r="H383" s="23">
        <v>6802</v>
      </c>
      <c r="I383" s="238" t="s">
        <v>18145</v>
      </c>
      <c r="J383" s="238" t="s">
        <v>18151</v>
      </c>
      <c r="K383" s="23" t="s">
        <v>623</v>
      </c>
      <c r="L383" s="23" t="s">
        <v>18147</v>
      </c>
      <c r="M383" s="23" t="s">
        <v>18148</v>
      </c>
      <c r="N383" s="23" t="s">
        <v>4162</v>
      </c>
      <c r="O383" s="23" t="s">
        <v>18149</v>
      </c>
      <c r="P383" s="291">
        <v>120.38</v>
      </c>
      <c r="Q383" s="3">
        <v>41397</v>
      </c>
      <c r="R383" s="23"/>
      <c r="S383" s="23"/>
    </row>
    <row r="384" spans="1:19">
      <c r="A384" s="23" t="s">
        <v>18141</v>
      </c>
      <c r="B384" s="23" t="s">
        <v>18142</v>
      </c>
      <c r="C384" s="23">
        <v>7</v>
      </c>
      <c r="D384" s="23" t="s">
        <v>18646</v>
      </c>
      <c r="E384" s="23" t="s">
        <v>18647</v>
      </c>
      <c r="F384" s="23">
        <v>891</v>
      </c>
      <c r="G384" s="23" t="s">
        <v>9909</v>
      </c>
      <c r="H384" s="23" t="s">
        <v>9396</v>
      </c>
      <c r="I384" s="238" t="s">
        <v>18145</v>
      </c>
      <c r="J384" s="238" t="s">
        <v>18153</v>
      </c>
      <c r="K384" s="23" t="s">
        <v>623</v>
      </c>
      <c r="L384" s="23" t="s">
        <v>18147</v>
      </c>
      <c r="M384" s="23" t="s">
        <v>18148</v>
      </c>
      <c r="N384" s="23" t="s">
        <v>4162</v>
      </c>
      <c r="O384" s="23" t="s">
        <v>18149</v>
      </c>
      <c r="P384" s="291">
        <v>120.38</v>
      </c>
      <c r="Q384" s="3">
        <v>40952</v>
      </c>
      <c r="R384" s="3">
        <v>41235</v>
      </c>
      <c r="S384" s="3">
        <v>41128</v>
      </c>
    </row>
    <row r="385" spans="1:19">
      <c r="A385" s="23" t="s">
        <v>18141</v>
      </c>
      <c r="B385" s="23" t="s">
        <v>18142</v>
      </c>
      <c r="C385" s="23">
        <v>7</v>
      </c>
      <c r="D385" s="23" t="s">
        <v>18648</v>
      </c>
      <c r="E385" s="23" t="s">
        <v>18647</v>
      </c>
      <c r="F385" s="23">
        <v>2734</v>
      </c>
      <c r="G385" s="23" t="s">
        <v>10174</v>
      </c>
      <c r="H385" s="23" t="s">
        <v>2974</v>
      </c>
      <c r="I385" s="238" t="s">
        <v>18145</v>
      </c>
      <c r="J385" s="238" t="s">
        <v>18153</v>
      </c>
      <c r="K385" s="23" t="s">
        <v>623</v>
      </c>
      <c r="L385" s="23" t="s">
        <v>18147</v>
      </c>
      <c r="M385" s="23" t="s">
        <v>18148</v>
      </c>
      <c r="N385" s="23" t="s">
        <v>4162</v>
      </c>
      <c r="O385" s="23" t="s">
        <v>18149</v>
      </c>
      <c r="P385" s="291">
        <v>120.38</v>
      </c>
      <c r="Q385" s="3">
        <v>41037</v>
      </c>
      <c r="R385" s="3">
        <v>41082</v>
      </c>
      <c r="S385" s="3">
        <v>41097</v>
      </c>
    </row>
    <row r="386" spans="1:19">
      <c r="A386" s="23" t="s">
        <v>18141</v>
      </c>
      <c r="B386" s="23" t="s">
        <v>18142</v>
      </c>
      <c r="C386" s="23">
        <v>7</v>
      </c>
      <c r="D386" s="23" t="s">
        <v>18649</v>
      </c>
      <c r="E386" s="23" t="s">
        <v>18647</v>
      </c>
      <c r="F386" s="23">
        <v>2743</v>
      </c>
      <c r="G386" s="23" t="s">
        <v>10181</v>
      </c>
      <c r="H386" s="23" t="s">
        <v>3095</v>
      </c>
      <c r="I386" s="238" t="s">
        <v>18145</v>
      </c>
      <c r="J386" s="238" t="s">
        <v>18153</v>
      </c>
      <c r="K386" s="23" t="s">
        <v>623</v>
      </c>
      <c r="L386" s="23" t="s">
        <v>18147</v>
      </c>
      <c r="M386" s="23" t="s">
        <v>18148</v>
      </c>
      <c r="N386" s="23" t="s">
        <v>4162</v>
      </c>
      <c r="O386" s="23" t="s">
        <v>18149</v>
      </c>
      <c r="P386" s="291">
        <v>120.38</v>
      </c>
      <c r="Q386" s="3">
        <v>41037</v>
      </c>
      <c r="R386" s="3">
        <v>41085</v>
      </c>
      <c r="S386" s="3">
        <v>41097</v>
      </c>
    </row>
    <row r="387" spans="1:19">
      <c r="A387" s="23" t="s">
        <v>18141</v>
      </c>
      <c r="B387" s="23" t="s">
        <v>18142</v>
      </c>
      <c r="C387" s="23">
        <v>7</v>
      </c>
      <c r="D387" s="23" t="s">
        <v>18650</v>
      </c>
      <c r="E387" s="23" t="s">
        <v>18647</v>
      </c>
      <c r="F387" s="23">
        <v>2755</v>
      </c>
      <c r="G387" s="23" t="s">
        <v>10189</v>
      </c>
      <c r="H387" s="23" t="s">
        <v>3099</v>
      </c>
      <c r="I387" s="238" t="s">
        <v>18145</v>
      </c>
      <c r="J387" s="238" t="s">
        <v>18153</v>
      </c>
      <c r="K387" s="23" t="s">
        <v>623</v>
      </c>
      <c r="L387" s="23" t="s">
        <v>18147</v>
      </c>
      <c r="M387" s="23" t="s">
        <v>18148</v>
      </c>
      <c r="N387" s="23" t="s">
        <v>4162</v>
      </c>
      <c r="O387" s="23" t="s">
        <v>18149</v>
      </c>
      <c r="P387" s="291">
        <v>120.38</v>
      </c>
      <c r="Q387" s="3">
        <v>41036</v>
      </c>
      <c r="R387" s="3">
        <v>41087</v>
      </c>
      <c r="S387" s="3">
        <v>41097</v>
      </c>
    </row>
    <row r="388" spans="1:19">
      <c r="A388" s="23" t="s">
        <v>18141</v>
      </c>
      <c r="B388" s="23" t="s">
        <v>18142</v>
      </c>
      <c r="C388" s="23">
        <v>7</v>
      </c>
      <c r="D388" s="23" t="s">
        <v>18651</v>
      </c>
      <c r="E388" s="23" t="s">
        <v>18647</v>
      </c>
      <c r="F388" s="23">
        <v>2763</v>
      </c>
      <c r="G388" s="23" t="s">
        <v>10187</v>
      </c>
      <c r="H388" s="23" t="s">
        <v>3098</v>
      </c>
      <c r="I388" s="238" t="s">
        <v>18145</v>
      </c>
      <c r="J388" s="238" t="s">
        <v>18153</v>
      </c>
      <c r="K388" s="23" t="s">
        <v>623</v>
      </c>
      <c r="L388" s="23" t="s">
        <v>18147</v>
      </c>
      <c r="M388" s="23" t="s">
        <v>18148</v>
      </c>
      <c r="N388" s="23" t="s">
        <v>4162</v>
      </c>
      <c r="O388" s="23" t="s">
        <v>18149</v>
      </c>
      <c r="P388" s="291">
        <v>120.38</v>
      </c>
      <c r="Q388" s="3">
        <v>41036</v>
      </c>
      <c r="R388" s="3">
        <v>41087</v>
      </c>
      <c r="S388" s="3">
        <v>41097</v>
      </c>
    </row>
    <row r="389" spans="1:19">
      <c r="A389" s="23" t="s">
        <v>18141</v>
      </c>
      <c r="B389" s="23" t="s">
        <v>18142</v>
      </c>
      <c r="C389" s="23">
        <v>7</v>
      </c>
      <c r="D389" s="23" t="s">
        <v>18652</v>
      </c>
      <c r="E389" s="23" t="s">
        <v>18647</v>
      </c>
      <c r="F389" s="23">
        <v>2801</v>
      </c>
      <c r="G389" s="23" t="s">
        <v>10185</v>
      </c>
      <c r="H389" s="23" t="s">
        <v>3097</v>
      </c>
      <c r="I389" s="238" t="s">
        <v>18145</v>
      </c>
      <c r="J389" s="238" t="s">
        <v>18153</v>
      </c>
      <c r="K389" s="23" t="s">
        <v>623</v>
      </c>
      <c r="L389" s="23" t="s">
        <v>18147</v>
      </c>
      <c r="M389" s="23" t="s">
        <v>18148</v>
      </c>
      <c r="N389" s="23" t="s">
        <v>4162</v>
      </c>
      <c r="O389" s="23" t="s">
        <v>18149</v>
      </c>
      <c r="P389" s="291">
        <v>120.38</v>
      </c>
      <c r="Q389" s="3">
        <v>41036</v>
      </c>
      <c r="R389" s="3">
        <v>41095</v>
      </c>
      <c r="S389" s="3">
        <v>41097</v>
      </c>
    </row>
    <row r="390" spans="1:19">
      <c r="A390" s="23" t="s">
        <v>18141</v>
      </c>
      <c r="B390" s="23" t="s">
        <v>18142</v>
      </c>
      <c r="C390" s="23">
        <v>7</v>
      </c>
      <c r="D390" s="23" t="s">
        <v>18653</v>
      </c>
      <c r="E390" s="23" t="s">
        <v>18654</v>
      </c>
      <c r="F390" s="23">
        <v>2920</v>
      </c>
      <c r="G390" s="23" t="s">
        <v>10825</v>
      </c>
      <c r="H390" s="23" t="s">
        <v>5650</v>
      </c>
      <c r="I390" s="238" t="s">
        <v>18145</v>
      </c>
      <c r="J390" s="238" t="s">
        <v>18153</v>
      </c>
      <c r="K390" s="23" t="s">
        <v>623</v>
      </c>
      <c r="L390" s="23" t="s">
        <v>18147</v>
      </c>
      <c r="M390" s="23" t="s">
        <v>18148</v>
      </c>
      <c r="N390" s="23" t="s">
        <v>4162</v>
      </c>
      <c r="O390" s="23" t="s">
        <v>18149</v>
      </c>
      <c r="P390" s="291">
        <v>120.38</v>
      </c>
      <c r="Q390" s="3">
        <v>41101</v>
      </c>
      <c r="R390" s="3">
        <v>41120</v>
      </c>
      <c r="S390" s="3">
        <v>41163</v>
      </c>
    </row>
    <row r="391" spans="1:19">
      <c r="A391" s="23" t="s">
        <v>18141</v>
      </c>
      <c r="B391" s="23" t="s">
        <v>18142</v>
      </c>
      <c r="C391" s="23">
        <v>7</v>
      </c>
      <c r="D391" s="23" t="s">
        <v>18655</v>
      </c>
      <c r="E391" s="23" t="s">
        <v>18654</v>
      </c>
      <c r="F391" s="23">
        <v>3033</v>
      </c>
      <c r="G391" s="23" t="s">
        <v>10823</v>
      </c>
      <c r="H391" s="23" t="s">
        <v>5408</v>
      </c>
      <c r="I391" s="238" t="s">
        <v>18145</v>
      </c>
      <c r="J391" s="238" t="s">
        <v>18153</v>
      </c>
      <c r="K391" s="23" t="s">
        <v>623</v>
      </c>
      <c r="L391" s="23" t="s">
        <v>18147</v>
      </c>
      <c r="M391" s="23" t="s">
        <v>18148</v>
      </c>
      <c r="N391" s="23" t="s">
        <v>4162</v>
      </c>
      <c r="O391" s="23" t="s">
        <v>18149</v>
      </c>
      <c r="P391" s="291">
        <v>120.38</v>
      </c>
      <c r="Q391" s="3">
        <v>41101</v>
      </c>
      <c r="R391" s="3">
        <v>41131</v>
      </c>
      <c r="S391" s="3">
        <v>41163</v>
      </c>
    </row>
    <row r="392" spans="1:19">
      <c r="A392" s="23" t="s">
        <v>18141</v>
      </c>
      <c r="B392" s="23" t="s">
        <v>18142</v>
      </c>
      <c r="C392" s="23">
        <v>7</v>
      </c>
      <c r="D392" s="23" t="s">
        <v>18656</v>
      </c>
      <c r="E392" s="23" t="s">
        <v>18657</v>
      </c>
      <c r="F392" s="23"/>
      <c r="G392" s="23" t="s">
        <v>12442</v>
      </c>
      <c r="H392" s="23">
        <v>5135</v>
      </c>
      <c r="I392" s="238" t="s">
        <v>18145</v>
      </c>
      <c r="J392" s="238" t="s">
        <v>18156</v>
      </c>
      <c r="K392" s="23" t="s">
        <v>623</v>
      </c>
      <c r="L392" s="23" t="s">
        <v>18147</v>
      </c>
      <c r="M392" s="23" t="s">
        <v>18148</v>
      </c>
      <c r="N392" s="23" t="s">
        <v>4162</v>
      </c>
      <c r="O392" s="23" t="s">
        <v>18149</v>
      </c>
      <c r="P392" s="291">
        <v>120.38</v>
      </c>
      <c r="Q392" s="3">
        <v>41170</v>
      </c>
      <c r="R392" s="23"/>
      <c r="S392" s="3">
        <v>41340</v>
      </c>
    </row>
    <row r="393" spans="1:19">
      <c r="A393" s="23" t="s">
        <v>18141</v>
      </c>
      <c r="B393" s="23" t="s">
        <v>18142</v>
      </c>
      <c r="C393" s="23">
        <v>7</v>
      </c>
      <c r="D393" s="23" t="s">
        <v>18658</v>
      </c>
      <c r="E393" s="23" t="s">
        <v>18659</v>
      </c>
      <c r="F393" s="23">
        <v>851</v>
      </c>
      <c r="G393" s="23" t="s">
        <v>9831</v>
      </c>
      <c r="H393" s="23" t="s">
        <v>1783</v>
      </c>
      <c r="I393" s="238" t="s">
        <v>18145</v>
      </c>
      <c r="J393" s="238" t="s">
        <v>18153</v>
      </c>
      <c r="K393" s="23" t="s">
        <v>623</v>
      </c>
      <c r="L393" s="23" t="s">
        <v>18147</v>
      </c>
      <c r="M393" s="23" t="s">
        <v>18148</v>
      </c>
      <c r="N393" s="23" t="s">
        <v>4162</v>
      </c>
      <c r="O393" s="23" t="s">
        <v>18149</v>
      </c>
      <c r="P393" s="291">
        <v>120.38</v>
      </c>
      <c r="Q393" s="3">
        <v>40946</v>
      </c>
      <c r="R393" s="3">
        <v>40956</v>
      </c>
      <c r="S393" s="3">
        <v>41012</v>
      </c>
    </row>
    <row r="394" spans="1:19">
      <c r="A394" s="23" t="s">
        <v>18141</v>
      </c>
      <c r="B394" s="23" t="s">
        <v>18142</v>
      </c>
      <c r="C394" s="23">
        <v>7</v>
      </c>
      <c r="D394" s="23" t="s">
        <v>18660</v>
      </c>
      <c r="E394" s="23" t="s">
        <v>18661</v>
      </c>
      <c r="F394" s="23">
        <v>4538</v>
      </c>
      <c r="G394" s="23" t="s">
        <v>16428</v>
      </c>
      <c r="H394" s="23" t="s">
        <v>17794</v>
      </c>
      <c r="I394" s="238" t="s">
        <v>18145</v>
      </c>
      <c r="J394" s="238" t="s">
        <v>18153</v>
      </c>
      <c r="K394" s="23" t="s">
        <v>623</v>
      </c>
      <c r="L394" s="23" t="s">
        <v>18147</v>
      </c>
      <c r="M394" s="23" t="s">
        <v>18148</v>
      </c>
      <c r="N394" s="23" t="s">
        <v>4162</v>
      </c>
      <c r="O394" s="23" t="s">
        <v>18149</v>
      </c>
      <c r="P394" s="291">
        <v>120.38</v>
      </c>
      <c r="Q394" s="3">
        <v>41263</v>
      </c>
      <c r="R394" s="3">
        <v>41387</v>
      </c>
      <c r="S394" s="3">
        <v>41432</v>
      </c>
    </row>
    <row r="395" spans="1:19">
      <c r="A395" s="23" t="s">
        <v>18141</v>
      </c>
      <c r="B395" s="23" t="s">
        <v>18142</v>
      </c>
      <c r="C395" s="23">
        <v>7</v>
      </c>
      <c r="D395" s="23" t="s">
        <v>18662</v>
      </c>
      <c r="E395" s="23" t="s">
        <v>18661</v>
      </c>
      <c r="F395" s="23">
        <v>4542</v>
      </c>
      <c r="G395" s="23" t="s">
        <v>16424</v>
      </c>
      <c r="H395" s="23" t="s">
        <v>17868</v>
      </c>
      <c r="I395" s="238" t="s">
        <v>18145</v>
      </c>
      <c r="J395" s="238" t="s">
        <v>18153</v>
      </c>
      <c r="K395" s="23" t="s">
        <v>623</v>
      </c>
      <c r="L395" s="23" t="s">
        <v>18147</v>
      </c>
      <c r="M395" s="23" t="s">
        <v>18148</v>
      </c>
      <c r="N395" s="23" t="s">
        <v>4162</v>
      </c>
      <c r="O395" s="23" t="s">
        <v>18149</v>
      </c>
      <c r="P395" s="291">
        <v>120.38</v>
      </c>
      <c r="Q395" s="3">
        <v>41263</v>
      </c>
      <c r="R395" s="3">
        <v>41388</v>
      </c>
      <c r="S395" s="3">
        <v>41432</v>
      </c>
    </row>
    <row r="396" spans="1:19">
      <c r="A396" s="23" t="s">
        <v>18141</v>
      </c>
      <c r="B396" s="23" t="s">
        <v>18142</v>
      </c>
      <c r="C396" s="23">
        <v>7</v>
      </c>
      <c r="D396" s="23" t="s">
        <v>18663</v>
      </c>
      <c r="E396" s="23" t="s">
        <v>18661</v>
      </c>
      <c r="F396" s="23">
        <v>4545</v>
      </c>
      <c r="G396" s="23" t="s">
        <v>16433</v>
      </c>
      <c r="H396" s="23" t="s">
        <v>17871</v>
      </c>
      <c r="I396" s="238" t="s">
        <v>18145</v>
      </c>
      <c r="J396" s="238" t="s">
        <v>18153</v>
      </c>
      <c r="K396" s="23" t="s">
        <v>623</v>
      </c>
      <c r="L396" s="23" t="s">
        <v>18147</v>
      </c>
      <c r="M396" s="23" t="s">
        <v>18148</v>
      </c>
      <c r="N396" s="23" t="s">
        <v>4162</v>
      </c>
      <c r="O396" s="23" t="s">
        <v>18149</v>
      </c>
      <c r="P396" s="291">
        <v>120.38</v>
      </c>
      <c r="Q396" s="3">
        <v>41263</v>
      </c>
      <c r="R396" s="3">
        <v>41388</v>
      </c>
      <c r="S396" s="3">
        <v>41432</v>
      </c>
    </row>
    <row r="397" spans="1:19">
      <c r="A397" s="23" t="s">
        <v>18141</v>
      </c>
      <c r="B397" s="23" t="s">
        <v>18142</v>
      </c>
      <c r="C397" s="23">
        <v>7</v>
      </c>
      <c r="D397" s="23" t="s">
        <v>18664</v>
      </c>
      <c r="E397" s="23" t="s">
        <v>18665</v>
      </c>
      <c r="F397" s="23"/>
      <c r="G397" s="23"/>
      <c r="H397" s="23">
        <v>5844</v>
      </c>
      <c r="I397" s="238" t="s">
        <v>18145</v>
      </c>
      <c r="J397" s="238" t="s">
        <v>18151</v>
      </c>
      <c r="K397" s="23" t="s">
        <v>623</v>
      </c>
      <c r="L397" s="23" t="s">
        <v>18147</v>
      </c>
      <c r="M397" s="23" t="s">
        <v>18148</v>
      </c>
      <c r="N397" s="23" t="s">
        <v>4162</v>
      </c>
      <c r="O397" s="23" t="s">
        <v>18149</v>
      </c>
      <c r="P397" s="291">
        <v>120.38</v>
      </c>
      <c r="Q397" s="3">
        <v>41263</v>
      </c>
      <c r="R397" s="23"/>
      <c r="S397" s="23"/>
    </row>
    <row r="398" spans="1:19">
      <c r="A398" s="23" t="s">
        <v>18141</v>
      </c>
      <c r="B398" s="23" t="s">
        <v>18142</v>
      </c>
      <c r="C398" s="23">
        <v>7</v>
      </c>
      <c r="D398" s="23" t="s">
        <v>18666</v>
      </c>
      <c r="E398" s="23" t="s">
        <v>18665</v>
      </c>
      <c r="F398" s="23"/>
      <c r="G398" s="23"/>
      <c r="H398" s="23">
        <v>5845</v>
      </c>
      <c r="I398" s="238" t="s">
        <v>18145</v>
      </c>
      <c r="J398" s="238" t="s">
        <v>18151</v>
      </c>
      <c r="K398" s="23" t="s">
        <v>623</v>
      </c>
      <c r="L398" s="23" t="s">
        <v>18147</v>
      </c>
      <c r="M398" s="23" t="s">
        <v>18148</v>
      </c>
      <c r="N398" s="23" t="s">
        <v>4162</v>
      </c>
      <c r="O398" s="23" t="s">
        <v>18149</v>
      </c>
      <c r="P398" s="291">
        <v>120.38</v>
      </c>
      <c r="Q398" s="3">
        <v>41263</v>
      </c>
      <c r="R398" s="23"/>
      <c r="S398" s="23"/>
    </row>
    <row r="399" spans="1:19">
      <c r="A399" s="23" t="s">
        <v>18141</v>
      </c>
      <c r="B399" s="23" t="s">
        <v>18142</v>
      </c>
      <c r="C399" s="23">
        <v>7</v>
      </c>
      <c r="D399" s="23" t="s">
        <v>18667</v>
      </c>
      <c r="E399" s="23" t="s">
        <v>18665</v>
      </c>
      <c r="F399" s="23"/>
      <c r="G399" s="23"/>
      <c r="H399" s="23">
        <v>5846</v>
      </c>
      <c r="I399" s="238" t="s">
        <v>18145</v>
      </c>
      <c r="J399" s="238" t="s">
        <v>18151</v>
      </c>
      <c r="K399" s="23" t="s">
        <v>623</v>
      </c>
      <c r="L399" s="23" t="s">
        <v>18147</v>
      </c>
      <c r="M399" s="23" t="s">
        <v>18148</v>
      </c>
      <c r="N399" s="23" t="s">
        <v>4162</v>
      </c>
      <c r="O399" s="23" t="s">
        <v>18149</v>
      </c>
      <c r="P399" s="291">
        <v>120.38</v>
      </c>
      <c r="Q399" s="3">
        <v>41263</v>
      </c>
      <c r="R399" s="23"/>
      <c r="S399" s="23"/>
    </row>
    <row r="400" spans="1:19">
      <c r="A400" s="23" t="s">
        <v>18141</v>
      </c>
      <c r="B400" s="23" t="s">
        <v>18142</v>
      </c>
      <c r="C400" s="23">
        <v>7</v>
      </c>
      <c r="D400" s="23" t="s">
        <v>18668</v>
      </c>
      <c r="E400" s="23" t="s">
        <v>18665</v>
      </c>
      <c r="F400" s="23"/>
      <c r="G400" s="23"/>
      <c r="H400" s="23">
        <v>5847</v>
      </c>
      <c r="I400" s="238" t="s">
        <v>18145</v>
      </c>
      <c r="J400" s="238" t="s">
        <v>18151</v>
      </c>
      <c r="K400" s="23" t="s">
        <v>623</v>
      </c>
      <c r="L400" s="23" t="s">
        <v>18147</v>
      </c>
      <c r="M400" s="23" t="s">
        <v>18148</v>
      </c>
      <c r="N400" s="23" t="s">
        <v>4162</v>
      </c>
      <c r="O400" s="23" t="s">
        <v>18149</v>
      </c>
      <c r="P400" s="291">
        <v>120.38</v>
      </c>
      <c r="Q400" s="3">
        <v>41263</v>
      </c>
      <c r="R400" s="23"/>
      <c r="S400" s="23"/>
    </row>
    <row r="401" spans="1:19">
      <c r="A401" s="23" t="s">
        <v>18141</v>
      </c>
      <c r="B401" s="23" t="s">
        <v>18142</v>
      </c>
      <c r="C401" s="23">
        <v>7</v>
      </c>
      <c r="D401" s="23" t="s">
        <v>18669</v>
      </c>
      <c r="E401" s="23" t="s">
        <v>18665</v>
      </c>
      <c r="F401" s="23">
        <v>669</v>
      </c>
      <c r="G401" s="23" t="s">
        <v>9688</v>
      </c>
      <c r="H401" s="23" t="s">
        <v>16491</v>
      </c>
      <c r="I401" s="238" t="s">
        <v>18145</v>
      </c>
      <c r="J401" s="238" t="s">
        <v>18153</v>
      </c>
      <c r="K401" s="23" t="s">
        <v>623</v>
      </c>
      <c r="L401" s="23" t="s">
        <v>18147</v>
      </c>
      <c r="M401" s="23" t="s">
        <v>18148</v>
      </c>
      <c r="N401" s="23" t="s">
        <v>4162</v>
      </c>
      <c r="O401" s="23" t="s">
        <v>18149</v>
      </c>
      <c r="P401" s="291">
        <v>120.38</v>
      </c>
      <c r="Q401" s="3">
        <v>40835</v>
      </c>
      <c r="R401" s="3">
        <v>41376</v>
      </c>
      <c r="S401" s="3">
        <v>41216</v>
      </c>
    </row>
    <row r="402" spans="1:19">
      <c r="A402" s="23" t="s">
        <v>18141</v>
      </c>
      <c r="B402" s="23" t="s">
        <v>18142</v>
      </c>
      <c r="C402" s="23">
        <v>7</v>
      </c>
      <c r="D402" s="23" t="s">
        <v>18670</v>
      </c>
      <c r="E402" s="23" t="s">
        <v>18671</v>
      </c>
      <c r="F402" s="23">
        <v>670</v>
      </c>
      <c r="G402" s="23" t="s">
        <v>9689</v>
      </c>
      <c r="H402" s="23" t="s">
        <v>399</v>
      </c>
      <c r="I402" s="238" t="s">
        <v>18145</v>
      </c>
      <c r="J402" s="238" t="s">
        <v>18153</v>
      </c>
      <c r="K402" s="23" t="s">
        <v>623</v>
      </c>
      <c r="L402" s="23" t="s">
        <v>18147</v>
      </c>
      <c r="M402" s="23" t="s">
        <v>18148</v>
      </c>
      <c r="N402" s="23" t="s">
        <v>4162</v>
      </c>
      <c r="O402" s="23" t="s">
        <v>18149</v>
      </c>
      <c r="P402" s="291">
        <v>120.38</v>
      </c>
      <c r="Q402" s="3">
        <v>40835</v>
      </c>
      <c r="R402" s="3">
        <v>40927</v>
      </c>
      <c r="S402" s="3">
        <v>40918</v>
      </c>
    </row>
    <row r="403" spans="1:19">
      <c r="A403" s="23" t="s">
        <v>18141</v>
      </c>
      <c r="B403" s="23" t="s">
        <v>18142</v>
      </c>
      <c r="C403" s="23">
        <v>7</v>
      </c>
      <c r="D403" s="23" t="s">
        <v>18672</v>
      </c>
      <c r="E403" s="23" t="s">
        <v>18671</v>
      </c>
      <c r="F403" s="23">
        <v>2606</v>
      </c>
      <c r="G403" s="23" t="s">
        <v>10162</v>
      </c>
      <c r="H403" s="23" t="s">
        <v>2970</v>
      </c>
      <c r="I403" s="238" t="s">
        <v>18145</v>
      </c>
      <c r="J403" s="238" t="s">
        <v>18153</v>
      </c>
      <c r="K403" s="23" t="s">
        <v>623</v>
      </c>
      <c r="L403" s="23" t="s">
        <v>18147</v>
      </c>
      <c r="M403" s="23" t="s">
        <v>18148</v>
      </c>
      <c r="N403" s="23" t="s">
        <v>4162</v>
      </c>
      <c r="O403" s="23" t="s">
        <v>18149</v>
      </c>
      <c r="P403" s="291">
        <v>120.38</v>
      </c>
      <c r="Q403" s="3">
        <v>41022</v>
      </c>
      <c r="R403" s="3">
        <v>41046</v>
      </c>
      <c r="S403" s="3">
        <v>41084</v>
      </c>
    </row>
    <row r="404" spans="1:19">
      <c r="A404" s="23" t="s">
        <v>18141</v>
      </c>
      <c r="B404" s="23" t="s">
        <v>18142</v>
      </c>
      <c r="C404" s="23">
        <v>7</v>
      </c>
      <c r="D404" s="23" t="s">
        <v>18673</v>
      </c>
      <c r="E404" s="23" t="s">
        <v>18671</v>
      </c>
      <c r="F404" s="23">
        <v>2611</v>
      </c>
      <c r="G404" s="23" t="s">
        <v>10164</v>
      </c>
      <c r="H404" s="23" t="s">
        <v>2972</v>
      </c>
      <c r="I404" s="238" t="s">
        <v>18145</v>
      </c>
      <c r="J404" s="238" t="s">
        <v>18153</v>
      </c>
      <c r="K404" s="23" t="s">
        <v>623</v>
      </c>
      <c r="L404" s="23" t="s">
        <v>18147</v>
      </c>
      <c r="M404" s="23" t="s">
        <v>18148</v>
      </c>
      <c r="N404" s="23" t="s">
        <v>4162</v>
      </c>
      <c r="O404" s="23" t="s">
        <v>18149</v>
      </c>
      <c r="P404" s="291">
        <v>120.38</v>
      </c>
      <c r="Q404" s="3">
        <v>41022</v>
      </c>
      <c r="R404" s="3">
        <v>41046</v>
      </c>
      <c r="S404" s="3">
        <v>41084</v>
      </c>
    </row>
    <row r="405" spans="1:19">
      <c r="A405" s="23" t="s">
        <v>18141</v>
      </c>
      <c r="B405" s="23" t="s">
        <v>18142</v>
      </c>
      <c r="C405" s="23">
        <v>7</v>
      </c>
      <c r="D405" s="23" t="s">
        <v>18674</v>
      </c>
      <c r="E405" s="23" t="s">
        <v>18675</v>
      </c>
      <c r="F405" s="23">
        <v>942</v>
      </c>
      <c r="G405" s="23" t="s">
        <v>9975</v>
      </c>
      <c r="H405" s="23" t="s">
        <v>2167</v>
      </c>
      <c r="I405" s="238" t="s">
        <v>18145</v>
      </c>
      <c r="J405" s="238" t="s">
        <v>18153</v>
      </c>
      <c r="K405" s="23" t="s">
        <v>623</v>
      </c>
      <c r="L405" s="23" t="s">
        <v>18147</v>
      </c>
      <c r="M405" s="23" t="s">
        <v>18148</v>
      </c>
      <c r="N405" s="23" t="s">
        <v>4162</v>
      </c>
      <c r="O405" s="23" t="s">
        <v>18149</v>
      </c>
      <c r="P405" s="291">
        <v>120.38</v>
      </c>
      <c r="Q405" s="3">
        <v>40987</v>
      </c>
      <c r="R405" s="3">
        <v>40997</v>
      </c>
      <c r="S405" s="3">
        <v>41049</v>
      </c>
    </row>
    <row r="406" spans="1:19">
      <c r="A406" s="23" t="s">
        <v>18141</v>
      </c>
      <c r="B406" s="23" t="s">
        <v>18142</v>
      </c>
      <c r="C406" s="23">
        <v>7</v>
      </c>
      <c r="D406" s="23" t="s">
        <v>18676</v>
      </c>
      <c r="E406" s="23" t="s">
        <v>18675</v>
      </c>
      <c r="F406" s="23">
        <v>3405</v>
      </c>
      <c r="G406" s="23" t="s">
        <v>11533</v>
      </c>
      <c r="H406" s="23" t="s">
        <v>8404</v>
      </c>
      <c r="I406" s="238" t="s">
        <v>18145</v>
      </c>
      <c r="J406" s="238" t="s">
        <v>18153</v>
      </c>
      <c r="K406" s="23" t="s">
        <v>623</v>
      </c>
      <c r="L406" s="23" t="s">
        <v>18147</v>
      </c>
      <c r="M406" s="23" t="s">
        <v>18148</v>
      </c>
      <c r="N406" s="23" t="s">
        <v>4162</v>
      </c>
      <c r="O406" s="23" t="s">
        <v>18149</v>
      </c>
      <c r="P406" s="291">
        <v>120.38</v>
      </c>
      <c r="Q406" s="3">
        <v>41149</v>
      </c>
      <c r="R406" s="3">
        <v>41193</v>
      </c>
      <c r="S406" s="3">
        <v>41223</v>
      </c>
    </row>
    <row r="407" spans="1:19">
      <c r="A407" s="23" t="s">
        <v>18141</v>
      </c>
      <c r="B407" s="23" t="s">
        <v>18142</v>
      </c>
      <c r="C407" s="23">
        <v>7</v>
      </c>
      <c r="D407" s="23" t="s">
        <v>18677</v>
      </c>
      <c r="E407" s="23" t="s">
        <v>18678</v>
      </c>
      <c r="F407" s="23">
        <v>671</v>
      </c>
      <c r="G407" s="23" t="s">
        <v>9690</v>
      </c>
      <c r="H407" s="23" t="s">
        <v>400</v>
      </c>
      <c r="I407" s="238" t="s">
        <v>18145</v>
      </c>
      <c r="J407" s="238" t="s">
        <v>18153</v>
      </c>
      <c r="K407" s="23" t="s">
        <v>623</v>
      </c>
      <c r="L407" s="23" t="s">
        <v>18147</v>
      </c>
      <c r="M407" s="23" t="s">
        <v>18148</v>
      </c>
      <c r="N407" s="23" t="s">
        <v>4162</v>
      </c>
      <c r="O407" s="23" t="s">
        <v>18149</v>
      </c>
      <c r="P407" s="291">
        <v>120.38</v>
      </c>
      <c r="Q407" s="3">
        <v>40835</v>
      </c>
      <c r="R407" s="3">
        <v>40932</v>
      </c>
      <c r="S407" s="3">
        <v>40918</v>
      </c>
    </row>
    <row r="408" spans="1:19">
      <c r="A408" s="23" t="s">
        <v>18141</v>
      </c>
      <c r="B408" s="23" t="s">
        <v>18142</v>
      </c>
      <c r="C408" s="23">
        <v>7</v>
      </c>
      <c r="D408" s="23" t="s">
        <v>18679</v>
      </c>
      <c r="E408" s="23" t="s">
        <v>18680</v>
      </c>
      <c r="F408" s="23"/>
      <c r="G408" s="23"/>
      <c r="H408" s="23">
        <v>5590</v>
      </c>
      <c r="I408" s="238" t="s">
        <v>18145</v>
      </c>
      <c r="J408" s="238" t="s">
        <v>18151</v>
      </c>
      <c r="K408" s="23" t="s">
        <v>623</v>
      </c>
      <c r="L408" s="23" t="s">
        <v>18147</v>
      </c>
      <c r="M408" s="23" t="s">
        <v>18148</v>
      </c>
      <c r="N408" s="23" t="s">
        <v>4162</v>
      </c>
      <c r="O408" s="23" t="s">
        <v>18149</v>
      </c>
      <c r="P408" s="291">
        <v>120.38</v>
      </c>
      <c r="Q408" s="3">
        <v>41227</v>
      </c>
      <c r="R408" s="23"/>
      <c r="S408" s="23"/>
    </row>
    <row r="409" spans="1:19">
      <c r="A409" s="23" t="s">
        <v>18141</v>
      </c>
      <c r="B409" s="23" t="s">
        <v>18142</v>
      </c>
      <c r="C409" s="23">
        <v>7</v>
      </c>
      <c r="D409" s="23" t="s">
        <v>18681</v>
      </c>
      <c r="E409" s="23" t="s">
        <v>18680</v>
      </c>
      <c r="F409" s="23">
        <v>852</v>
      </c>
      <c r="G409" s="23" t="s">
        <v>9870</v>
      </c>
      <c r="H409" s="23" t="s">
        <v>6581</v>
      </c>
      <c r="I409" s="238" t="s">
        <v>18145</v>
      </c>
      <c r="J409" s="238" t="s">
        <v>18153</v>
      </c>
      <c r="K409" s="23" t="s">
        <v>623</v>
      </c>
      <c r="L409" s="23" t="s">
        <v>18147</v>
      </c>
      <c r="M409" s="23" t="s">
        <v>18148</v>
      </c>
      <c r="N409" s="23" t="s">
        <v>4162</v>
      </c>
      <c r="O409" s="23" t="s">
        <v>18149</v>
      </c>
      <c r="P409" s="291">
        <v>120.38</v>
      </c>
      <c r="Q409" s="3">
        <v>40946</v>
      </c>
      <c r="R409" s="3">
        <v>41145</v>
      </c>
      <c r="S409" s="3">
        <v>41125</v>
      </c>
    </row>
    <row r="410" spans="1:19">
      <c r="A410" s="23" t="s">
        <v>18141</v>
      </c>
      <c r="B410" s="23" t="s">
        <v>18142</v>
      </c>
      <c r="C410" s="23">
        <v>7</v>
      </c>
      <c r="D410" s="23" t="s">
        <v>18682</v>
      </c>
      <c r="E410" s="23" t="s">
        <v>18683</v>
      </c>
      <c r="F410" s="23">
        <v>943</v>
      </c>
      <c r="G410" s="23" t="s">
        <v>9977</v>
      </c>
      <c r="H410" s="23" t="s">
        <v>5746</v>
      </c>
      <c r="I410" s="238" t="s">
        <v>18145</v>
      </c>
      <c r="J410" s="238" t="s">
        <v>18153</v>
      </c>
      <c r="K410" s="23" t="s">
        <v>623</v>
      </c>
      <c r="L410" s="23" t="s">
        <v>18147</v>
      </c>
      <c r="M410" s="23" t="s">
        <v>18148</v>
      </c>
      <c r="N410" s="23" t="s">
        <v>4162</v>
      </c>
      <c r="O410" s="23" t="s">
        <v>18149</v>
      </c>
      <c r="P410" s="291">
        <v>120.38</v>
      </c>
      <c r="Q410" s="3">
        <v>40987</v>
      </c>
      <c r="R410" s="3">
        <v>41122</v>
      </c>
      <c r="S410" s="3">
        <v>41049</v>
      </c>
    </row>
    <row r="411" spans="1:19">
      <c r="A411" s="23" t="s">
        <v>18141</v>
      </c>
      <c r="B411" s="23" t="s">
        <v>18142</v>
      </c>
      <c r="C411" s="23">
        <v>7</v>
      </c>
      <c r="D411" s="23" t="s">
        <v>18684</v>
      </c>
      <c r="E411" s="23" t="s">
        <v>18685</v>
      </c>
      <c r="F411" s="23"/>
      <c r="G411" s="23"/>
      <c r="H411" s="23">
        <v>5901</v>
      </c>
      <c r="I411" s="238" t="s">
        <v>18145</v>
      </c>
      <c r="J411" s="238" t="s">
        <v>18151</v>
      </c>
      <c r="K411" s="23" t="s">
        <v>623</v>
      </c>
      <c r="L411" s="23" t="s">
        <v>18147</v>
      </c>
      <c r="M411" s="23" t="s">
        <v>18148</v>
      </c>
      <c r="N411" s="23" t="s">
        <v>4162</v>
      </c>
      <c r="O411" s="23" t="s">
        <v>18149</v>
      </c>
      <c r="P411" s="291">
        <v>120.38</v>
      </c>
      <c r="Q411" s="3">
        <v>41282</v>
      </c>
      <c r="R411" s="23"/>
      <c r="S411" s="23"/>
    </row>
    <row r="412" spans="1:19">
      <c r="A412" s="23" t="s">
        <v>18141</v>
      </c>
      <c r="B412" s="23" t="s">
        <v>18142</v>
      </c>
      <c r="C412" s="23">
        <v>7</v>
      </c>
      <c r="D412" s="23" t="s">
        <v>18686</v>
      </c>
      <c r="E412" s="23" t="s">
        <v>18685</v>
      </c>
      <c r="F412" s="23">
        <v>3935</v>
      </c>
      <c r="G412" s="23" t="s">
        <v>11691</v>
      </c>
      <c r="H412" s="23" t="s">
        <v>13356</v>
      </c>
      <c r="I412" s="238" t="s">
        <v>18145</v>
      </c>
      <c r="J412" s="238" t="s">
        <v>18153</v>
      </c>
      <c r="K412" s="23" t="s">
        <v>623</v>
      </c>
      <c r="L412" s="23" t="s">
        <v>18147</v>
      </c>
      <c r="M412" s="23" t="s">
        <v>18148</v>
      </c>
      <c r="N412" s="23" t="s">
        <v>4162</v>
      </c>
      <c r="O412" s="23" t="s">
        <v>18149</v>
      </c>
      <c r="P412" s="291">
        <v>120.38</v>
      </c>
      <c r="Q412" s="3">
        <v>41151</v>
      </c>
      <c r="R412" s="3">
        <v>41262</v>
      </c>
      <c r="S412" s="3">
        <v>41231</v>
      </c>
    </row>
    <row r="413" spans="1:19">
      <c r="A413" s="23" t="s">
        <v>18141</v>
      </c>
      <c r="B413" s="23" t="s">
        <v>18142</v>
      </c>
      <c r="C413" s="23">
        <v>7</v>
      </c>
      <c r="D413" s="23" t="s">
        <v>18687</v>
      </c>
      <c r="E413" s="23" t="s">
        <v>18688</v>
      </c>
      <c r="F413" s="23">
        <v>3676</v>
      </c>
      <c r="G413" s="23" t="s">
        <v>11527</v>
      </c>
      <c r="H413" s="23" t="s">
        <v>11524</v>
      </c>
      <c r="I413" s="238" t="s">
        <v>18145</v>
      </c>
      <c r="J413" s="238" t="s">
        <v>18153</v>
      </c>
      <c r="K413" s="23" t="s">
        <v>623</v>
      </c>
      <c r="L413" s="23" t="s">
        <v>18147</v>
      </c>
      <c r="M413" s="23" t="s">
        <v>18148</v>
      </c>
      <c r="N413" s="23" t="s">
        <v>4162</v>
      </c>
      <c r="O413" s="23" t="s">
        <v>18149</v>
      </c>
      <c r="P413" s="291">
        <v>120.38</v>
      </c>
      <c r="Q413" s="3">
        <v>41149</v>
      </c>
      <c r="R413" s="3">
        <v>41241</v>
      </c>
      <c r="S413" s="3">
        <v>41223</v>
      </c>
    </row>
    <row r="414" spans="1:19">
      <c r="A414" s="23" t="s">
        <v>18141</v>
      </c>
      <c r="B414" s="23" t="s">
        <v>18142</v>
      </c>
      <c r="C414" s="23">
        <v>7</v>
      </c>
      <c r="D414" s="23" t="s">
        <v>18689</v>
      </c>
      <c r="E414" s="23" t="s">
        <v>18688</v>
      </c>
      <c r="F414" s="23">
        <v>3683</v>
      </c>
      <c r="G414" s="23" t="s">
        <v>11531</v>
      </c>
      <c r="H414" s="23" t="s">
        <v>11528</v>
      </c>
      <c r="I414" s="238" t="s">
        <v>18145</v>
      </c>
      <c r="J414" s="238" t="s">
        <v>18153</v>
      </c>
      <c r="K414" s="23" t="s">
        <v>623</v>
      </c>
      <c r="L414" s="23" t="s">
        <v>18147</v>
      </c>
      <c r="M414" s="23" t="s">
        <v>18148</v>
      </c>
      <c r="N414" s="23" t="s">
        <v>4162</v>
      </c>
      <c r="O414" s="23" t="s">
        <v>18149</v>
      </c>
      <c r="P414" s="291">
        <v>120.38</v>
      </c>
      <c r="Q414" s="3">
        <v>41149</v>
      </c>
      <c r="R414" s="3">
        <v>41241</v>
      </c>
      <c r="S414" s="3">
        <v>41223</v>
      </c>
    </row>
    <row r="415" spans="1:19">
      <c r="A415" s="23" t="s">
        <v>18141</v>
      </c>
      <c r="B415" s="23" t="s">
        <v>18142</v>
      </c>
      <c r="C415" s="23">
        <v>7</v>
      </c>
      <c r="D415" s="23" t="s">
        <v>18690</v>
      </c>
      <c r="E415" s="23" t="s">
        <v>18688</v>
      </c>
      <c r="F415" s="23">
        <v>3697</v>
      </c>
      <c r="G415" s="23" t="s">
        <v>11523</v>
      </c>
      <c r="H415" s="23" t="s">
        <v>9608</v>
      </c>
      <c r="I415" s="238" t="s">
        <v>18145</v>
      </c>
      <c r="J415" s="238" t="s">
        <v>18153</v>
      </c>
      <c r="K415" s="23" t="s">
        <v>623</v>
      </c>
      <c r="L415" s="23" t="s">
        <v>18147</v>
      </c>
      <c r="M415" s="23" t="s">
        <v>18148</v>
      </c>
      <c r="N415" s="23" t="s">
        <v>4162</v>
      </c>
      <c r="O415" s="23" t="s">
        <v>18149</v>
      </c>
      <c r="P415" s="291">
        <v>120.38</v>
      </c>
      <c r="Q415" s="3">
        <v>41149</v>
      </c>
      <c r="R415" s="3">
        <v>41242</v>
      </c>
      <c r="S415" s="3">
        <v>41223</v>
      </c>
    </row>
    <row r="416" spans="1:19">
      <c r="A416" s="23" t="s">
        <v>18141</v>
      </c>
      <c r="B416" s="23" t="s">
        <v>18142</v>
      </c>
      <c r="C416" s="23">
        <v>7</v>
      </c>
      <c r="D416" s="23" t="s">
        <v>18691</v>
      </c>
      <c r="E416" s="23" t="s">
        <v>18692</v>
      </c>
      <c r="F416" s="23">
        <v>3715</v>
      </c>
      <c r="G416" s="23" t="s">
        <v>11695</v>
      </c>
      <c r="H416" s="23" t="s">
        <v>11692</v>
      </c>
      <c r="I416" s="238" t="s">
        <v>18145</v>
      </c>
      <c r="J416" s="238" t="s">
        <v>18153</v>
      </c>
      <c r="K416" s="23" t="s">
        <v>623</v>
      </c>
      <c r="L416" s="23" t="s">
        <v>18147</v>
      </c>
      <c r="M416" s="23" t="s">
        <v>18148</v>
      </c>
      <c r="N416" s="23" t="s">
        <v>4162</v>
      </c>
      <c r="O416" s="23" t="s">
        <v>18149</v>
      </c>
      <c r="P416" s="291">
        <v>120.38</v>
      </c>
      <c r="Q416" s="3">
        <v>41151</v>
      </c>
      <c r="R416" s="3">
        <v>41243</v>
      </c>
      <c r="S416" s="3">
        <v>41233</v>
      </c>
    </row>
    <row r="417" spans="1:19">
      <c r="A417" s="23" t="s">
        <v>18141</v>
      </c>
      <c r="B417" s="23" t="s">
        <v>18142</v>
      </c>
      <c r="C417" s="23">
        <v>7</v>
      </c>
      <c r="D417" s="23" t="s">
        <v>18693</v>
      </c>
      <c r="E417" s="23" t="s">
        <v>18694</v>
      </c>
      <c r="F417" s="23">
        <v>672</v>
      </c>
      <c r="G417" s="23" t="s">
        <v>9692</v>
      </c>
      <c r="H417" s="23" t="s">
        <v>3907</v>
      </c>
      <c r="I417" s="238" t="s">
        <v>18145</v>
      </c>
      <c r="J417" s="238" t="s">
        <v>18153</v>
      </c>
      <c r="K417" s="23" t="s">
        <v>623</v>
      </c>
      <c r="L417" s="23" t="s">
        <v>18147</v>
      </c>
      <c r="M417" s="23" t="s">
        <v>18148</v>
      </c>
      <c r="N417" s="23" t="s">
        <v>4162</v>
      </c>
      <c r="O417" s="23" t="s">
        <v>18149</v>
      </c>
      <c r="P417" s="291">
        <v>120.38</v>
      </c>
      <c r="Q417" s="3">
        <v>40836</v>
      </c>
      <c r="R417" s="3">
        <v>41082</v>
      </c>
      <c r="S417" s="3">
        <v>40917</v>
      </c>
    </row>
    <row r="418" spans="1:19">
      <c r="A418" s="23" t="s">
        <v>18141</v>
      </c>
      <c r="B418" s="23" t="s">
        <v>18142</v>
      </c>
      <c r="C418" s="23">
        <v>7</v>
      </c>
      <c r="D418" s="23" t="s">
        <v>18695</v>
      </c>
      <c r="E418" s="23" t="s">
        <v>18694</v>
      </c>
      <c r="F418" s="23">
        <v>2678</v>
      </c>
      <c r="G418" s="23" t="s">
        <v>10136</v>
      </c>
      <c r="H418" s="23" t="s">
        <v>3444</v>
      </c>
      <c r="I418" s="238" t="s">
        <v>18145</v>
      </c>
      <c r="J418" s="238" t="s">
        <v>18153</v>
      </c>
      <c r="K418" s="23" t="s">
        <v>623</v>
      </c>
      <c r="L418" s="23" t="s">
        <v>18147</v>
      </c>
      <c r="M418" s="23" t="s">
        <v>18148</v>
      </c>
      <c r="N418" s="23" t="s">
        <v>4162</v>
      </c>
      <c r="O418" s="23" t="s">
        <v>18149</v>
      </c>
      <c r="P418" s="291">
        <v>120.38</v>
      </c>
      <c r="Q418" s="3">
        <v>41018</v>
      </c>
      <c r="R418" s="3">
        <v>41064</v>
      </c>
      <c r="S418" s="3">
        <v>41079</v>
      </c>
    </row>
    <row r="419" spans="1:19">
      <c r="A419" s="23" t="s">
        <v>18141</v>
      </c>
      <c r="B419" s="23" t="s">
        <v>18142</v>
      </c>
      <c r="C419" s="23">
        <v>7</v>
      </c>
      <c r="D419" s="23" t="s">
        <v>18696</v>
      </c>
      <c r="E419" s="23" t="s">
        <v>18694</v>
      </c>
      <c r="F419" s="23">
        <v>2686</v>
      </c>
      <c r="G419" s="23" t="s">
        <v>10134</v>
      </c>
      <c r="H419" s="23" t="s">
        <v>2719</v>
      </c>
      <c r="I419" s="238" t="s">
        <v>18145</v>
      </c>
      <c r="J419" s="238" t="s">
        <v>18153</v>
      </c>
      <c r="K419" s="23" t="s">
        <v>623</v>
      </c>
      <c r="L419" s="23" t="s">
        <v>18147</v>
      </c>
      <c r="M419" s="23" t="s">
        <v>18148</v>
      </c>
      <c r="N419" s="23" t="s">
        <v>4162</v>
      </c>
      <c r="O419" s="23" t="s">
        <v>18149</v>
      </c>
      <c r="P419" s="291">
        <v>120.38</v>
      </c>
      <c r="Q419" s="3">
        <v>41018</v>
      </c>
      <c r="R419" s="3">
        <v>41066</v>
      </c>
      <c r="S419" s="3">
        <v>41079</v>
      </c>
    </row>
    <row r="420" spans="1:19">
      <c r="A420" s="23" t="s">
        <v>18141</v>
      </c>
      <c r="B420" s="23" t="s">
        <v>18142</v>
      </c>
      <c r="C420" s="23">
        <v>7</v>
      </c>
      <c r="D420" s="23" t="s">
        <v>18697</v>
      </c>
      <c r="E420" s="23" t="s">
        <v>18698</v>
      </c>
      <c r="F420" s="23"/>
      <c r="G420" s="23" t="s">
        <v>13029</v>
      </c>
      <c r="H420" s="23">
        <v>5311</v>
      </c>
      <c r="I420" s="238" t="s">
        <v>18145</v>
      </c>
      <c r="J420" s="238" t="s">
        <v>18156</v>
      </c>
      <c r="K420" s="23" t="s">
        <v>623</v>
      </c>
      <c r="L420" s="23" t="s">
        <v>18147</v>
      </c>
      <c r="M420" s="23" t="s">
        <v>18148</v>
      </c>
      <c r="N420" s="23" t="s">
        <v>4162</v>
      </c>
      <c r="O420" s="23" t="s">
        <v>18149</v>
      </c>
      <c r="P420" s="291">
        <v>120.38</v>
      </c>
      <c r="Q420" s="3">
        <v>41197</v>
      </c>
      <c r="R420" s="23"/>
      <c r="S420" s="3">
        <v>41314</v>
      </c>
    </row>
    <row r="421" spans="1:19">
      <c r="A421" s="23" t="s">
        <v>18141</v>
      </c>
      <c r="B421" s="23" t="s">
        <v>18142</v>
      </c>
      <c r="C421" s="23">
        <v>7</v>
      </c>
      <c r="D421" s="23" t="s">
        <v>18699</v>
      </c>
      <c r="E421" s="23" t="s">
        <v>18698</v>
      </c>
      <c r="F421" s="23"/>
      <c r="G421" s="23"/>
      <c r="H421" s="23">
        <v>5343</v>
      </c>
      <c r="I421" s="238" t="s">
        <v>18145</v>
      </c>
      <c r="J421" s="238" t="s">
        <v>18151</v>
      </c>
      <c r="K421" s="23" t="s">
        <v>623</v>
      </c>
      <c r="L421" s="23" t="s">
        <v>18147</v>
      </c>
      <c r="M421" s="23" t="s">
        <v>18148</v>
      </c>
      <c r="N421" s="23" t="s">
        <v>4162</v>
      </c>
      <c r="O421" s="23" t="s">
        <v>18149</v>
      </c>
      <c r="P421" s="291">
        <v>120.38</v>
      </c>
      <c r="Q421" s="3">
        <v>41198</v>
      </c>
      <c r="R421" s="23"/>
      <c r="S421" s="23"/>
    </row>
    <row r="422" spans="1:19">
      <c r="A422" s="23" t="s">
        <v>18141</v>
      </c>
      <c r="B422" s="23" t="s">
        <v>18142</v>
      </c>
      <c r="C422" s="23">
        <v>7</v>
      </c>
      <c r="D422" s="23" t="s">
        <v>18700</v>
      </c>
      <c r="E422" s="23" t="s">
        <v>18698</v>
      </c>
      <c r="F422" s="23">
        <v>3554</v>
      </c>
      <c r="G422" s="23" t="s">
        <v>11697</v>
      </c>
      <c r="H422" s="23" t="s">
        <v>9135</v>
      </c>
      <c r="I422" s="238" t="s">
        <v>18145</v>
      </c>
      <c r="J422" s="238" t="s">
        <v>18153</v>
      </c>
      <c r="K422" s="23" t="s">
        <v>623</v>
      </c>
      <c r="L422" s="23" t="s">
        <v>18147</v>
      </c>
      <c r="M422" s="23" t="s">
        <v>18148</v>
      </c>
      <c r="N422" s="23" t="s">
        <v>4162</v>
      </c>
      <c r="O422" s="23" t="s">
        <v>18149</v>
      </c>
      <c r="P422" s="291">
        <v>120.38</v>
      </c>
      <c r="Q422" s="3">
        <v>41151</v>
      </c>
      <c r="R422" s="3">
        <v>41220</v>
      </c>
      <c r="S422" s="3">
        <v>41231</v>
      </c>
    </row>
    <row r="423" spans="1:19">
      <c r="A423" s="23" t="s">
        <v>18141</v>
      </c>
      <c r="B423" s="23" t="s">
        <v>18142</v>
      </c>
      <c r="C423" s="23">
        <v>7</v>
      </c>
      <c r="D423" s="23" t="s">
        <v>18701</v>
      </c>
      <c r="E423" s="23" t="s">
        <v>18698</v>
      </c>
      <c r="F423" s="23">
        <v>4127</v>
      </c>
      <c r="G423" s="23" t="s">
        <v>13047</v>
      </c>
      <c r="H423" s="23" t="s">
        <v>14975</v>
      </c>
      <c r="I423" s="238" t="s">
        <v>18145</v>
      </c>
      <c r="J423" s="238" t="s">
        <v>18153</v>
      </c>
      <c r="K423" s="23" t="s">
        <v>623</v>
      </c>
      <c r="L423" s="23" t="s">
        <v>18147</v>
      </c>
      <c r="M423" s="23" t="s">
        <v>18148</v>
      </c>
      <c r="N423" s="23" t="s">
        <v>4162</v>
      </c>
      <c r="O423" s="23" t="s">
        <v>18149</v>
      </c>
      <c r="P423" s="291">
        <v>120.38</v>
      </c>
      <c r="Q423" s="3">
        <v>41197</v>
      </c>
      <c r="R423" s="3">
        <v>41305</v>
      </c>
      <c r="S423" s="3">
        <v>41314</v>
      </c>
    </row>
    <row r="424" spans="1:19">
      <c r="A424" s="23" t="s">
        <v>18141</v>
      </c>
      <c r="B424" s="23" t="s">
        <v>18142</v>
      </c>
      <c r="C424" s="23">
        <v>7</v>
      </c>
      <c r="D424" s="23" t="s">
        <v>18702</v>
      </c>
      <c r="E424" s="23" t="s">
        <v>18698</v>
      </c>
      <c r="F424" s="23">
        <v>4133</v>
      </c>
      <c r="G424" s="23" t="s">
        <v>13033</v>
      </c>
      <c r="H424" s="23" t="s">
        <v>14972</v>
      </c>
      <c r="I424" s="238" t="s">
        <v>18145</v>
      </c>
      <c r="J424" s="238" t="s">
        <v>18153</v>
      </c>
      <c r="K424" s="23" t="s">
        <v>623</v>
      </c>
      <c r="L424" s="23" t="s">
        <v>18147</v>
      </c>
      <c r="M424" s="23" t="s">
        <v>18148</v>
      </c>
      <c r="N424" s="23" t="s">
        <v>4162</v>
      </c>
      <c r="O424" s="23" t="s">
        <v>18149</v>
      </c>
      <c r="P424" s="291">
        <v>120.38</v>
      </c>
      <c r="Q424" s="3">
        <v>41197</v>
      </c>
      <c r="R424" s="3">
        <v>41306</v>
      </c>
      <c r="S424" s="3">
        <v>41314</v>
      </c>
    </row>
    <row r="425" spans="1:19">
      <c r="A425" s="23" t="s">
        <v>18141</v>
      </c>
      <c r="B425" s="23" t="s">
        <v>18142</v>
      </c>
      <c r="C425" s="23">
        <v>7</v>
      </c>
      <c r="D425" s="23" t="s">
        <v>18703</v>
      </c>
      <c r="E425" s="23" t="s">
        <v>18698</v>
      </c>
      <c r="F425" s="23">
        <v>4145</v>
      </c>
      <c r="G425" s="23" t="s">
        <v>13050</v>
      </c>
      <c r="H425" s="23" t="s">
        <v>14978</v>
      </c>
      <c r="I425" s="238" t="s">
        <v>18145</v>
      </c>
      <c r="J425" s="238" t="s">
        <v>18153</v>
      </c>
      <c r="K425" s="23" t="s">
        <v>623</v>
      </c>
      <c r="L425" s="23" t="s">
        <v>18147</v>
      </c>
      <c r="M425" s="23" t="s">
        <v>18148</v>
      </c>
      <c r="N425" s="23" t="s">
        <v>4162</v>
      </c>
      <c r="O425" s="23" t="s">
        <v>18149</v>
      </c>
      <c r="P425" s="291">
        <v>120.38</v>
      </c>
      <c r="Q425" s="3">
        <v>41197</v>
      </c>
      <c r="R425" s="3">
        <v>41309</v>
      </c>
      <c r="S425" s="3">
        <v>41314</v>
      </c>
    </row>
    <row r="426" spans="1:19">
      <c r="A426" s="23" t="s">
        <v>18141</v>
      </c>
      <c r="B426" s="23" t="s">
        <v>18142</v>
      </c>
      <c r="C426" s="23">
        <v>7</v>
      </c>
      <c r="D426" s="23" t="s">
        <v>18704</v>
      </c>
      <c r="E426" s="23" t="s">
        <v>18705</v>
      </c>
      <c r="F426" s="23">
        <v>2583</v>
      </c>
      <c r="G426" s="23" t="s">
        <v>10146</v>
      </c>
      <c r="H426" s="23" t="s">
        <v>2726</v>
      </c>
      <c r="I426" s="238" t="s">
        <v>18145</v>
      </c>
      <c r="J426" s="238" t="s">
        <v>18153</v>
      </c>
      <c r="K426" s="23" t="s">
        <v>623</v>
      </c>
      <c r="L426" s="23" t="s">
        <v>18147</v>
      </c>
      <c r="M426" s="23" t="s">
        <v>18148</v>
      </c>
      <c r="N426" s="23" t="s">
        <v>4162</v>
      </c>
      <c r="O426" s="23" t="s">
        <v>18149</v>
      </c>
      <c r="P426" s="291">
        <v>120.38</v>
      </c>
      <c r="Q426" s="3">
        <v>41022</v>
      </c>
      <c r="R426" s="3">
        <v>41038</v>
      </c>
      <c r="S426" s="3">
        <v>41084</v>
      </c>
    </row>
    <row r="427" spans="1:19">
      <c r="A427" s="23" t="s">
        <v>18141</v>
      </c>
      <c r="B427" s="23" t="s">
        <v>18142</v>
      </c>
      <c r="C427" s="23">
        <v>7</v>
      </c>
      <c r="D427" s="23" t="s">
        <v>18706</v>
      </c>
      <c r="E427" s="23" t="s">
        <v>18705</v>
      </c>
      <c r="F427" s="23">
        <v>2589</v>
      </c>
      <c r="G427" s="23" t="s">
        <v>10148</v>
      </c>
      <c r="H427" s="23" t="s">
        <v>2727</v>
      </c>
      <c r="I427" s="238" t="s">
        <v>18145</v>
      </c>
      <c r="J427" s="238" t="s">
        <v>18153</v>
      </c>
      <c r="K427" s="23" t="s">
        <v>623</v>
      </c>
      <c r="L427" s="23" t="s">
        <v>18147</v>
      </c>
      <c r="M427" s="23" t="s">
        <v>18148</v>
      </c>
      <c r="N427" s="23" t="s">
        <v>4162</v>
      </c>
      <c r="O427" s="23" t="s">
        <v>18149</v>
      </c>
      <c r="P427" s="291">
        <v>120.38</v>
      </c>
      <c r="Q427" s="3">
        <v>41022</v>
      </c>
      <c r="R427" s="3">
        <v>41039</v>
      </c>
      <c r="S427" s="3">
        <v>41084</v>
      </c>
    </row>
    <row r="428" spans="1:19">
      <c r="A428" s="23" t="s">
        <v>18141</v>
      </c>
      <c r="B428" s="23" t="s">
        <v>18142</v>
      </c>
      <c r="C428" s="23">
        <v>7</v>
      </c>
      <c r="D428" s="23" t="s">
        <v>18707</v>
      </c>
      <c r="E428" s="23" t="s">
        <v>18705</v>
      </c>
      <c r="F428" s="23">
        <v>2596</v>
      </c>
      <c r="G428" s="23" t="s">
        <v>10158</v>
      </c>
      <c r="H428" s="23" t="s">
        <v>2729</v>
      </c>
      <c r="I428" s="238" t="s">
        <v>18145</v>
      </c>
      <c r="J428" s="238" t="s">
        <v>18153</v>
      </c>
      <c r="K428" s="23" t="s">
        <v>623</v>
      </c>
      <c r="L428" s="23" t="s">
        <v>18147</v>
      </c>
      <c r="M428" s="23" t="s">
        <v>18148</v>
      </c>
      <c r="N428" s="23" t="s">
        <v>4162</v>
      </c>
      <c r="O428" s="23" t="s">
        <v>18149</v>
      </c>
      <c r="P428" s="291">
        <v>120.38</v>
      </c>
      <c r="Q428" s="3">
        <v>41022</v>
      </c>
      <c r="R428" s="3">
        <v>41040</v>
      </c>
      <c r="S428" s="3">
        <v>41084</v>
      </c>
    </row>
    <row r="429" spans="1:19">
      <c r="A429" s="23" t="s">
        <v>18141</v>
      </c>
      <c r="B429" s="23" t="s">
        <v>18142</v>
      </c>
      <c r="C429" s="23">
        <v>7</v>
      </c>
      <c r="D429" s="23" t="s">
        <v>18708</v>
      </c>
      <c r="E429" s="23" t="s">
        <v>18705</v>
      </c>
      <c r="F429" s="23">
        <v>2618</v>
      </c>
      <c r="G429" s="23" t="s">
        <v>10160</v>
      </c>
      <c r="H429" s="23" t="s">
        <v>2981</v>
      </c>
      <c r="I429" s="238" t="s">
        <v>18145</v>
      </c>
      <c r="J429" s="238" t="s">
        <v>18153</v>
      </c>
      <c r="K429" s="23" t="s">
        <v>623</v>
      </c>
      <c r="L429" s="23" t="s">
        <v>18147</v>
      </c>
      <c r="M429" s="23" t="s">
        <v>18148</v>
      </c>
      <c r="N429" s="23" t="s">
        <v>4162</v>
      </c>
      <c r="O429" s="23" t="s">
        <v>18149</v>
      </c>
      <c r="P429" s="291">
        <v>120.38</v>
      </c>
      <c r="Q429" s="3">
        <v>41022</v>
      </c>
      <c r="R429" s="3">
        <v>41051</v>
      </c>
      <c r="S429" s="3">
        <v>41084</v>
      </c>
    </row>
    <row r="430" spans="1:19">
      <c r="A430" s="23" t="s">
        <v>18141</v>
      </c>
      <c r="B430" s="23" t="s">
        <v>18142</v>
      </c>
      <c r="C430" s="23">
        <v>7</v>
      </c>
      <c r="D430" s="23" t="s">
        <v>18709</v>
      </c>
      <c r="E430" s="23" t="s">
        <v>18710</v>
      </c>
      <c r="F430" s="23"/>
      <c r="G430" s="23" t="s">
        <v>10895</v>
      </c>
      <c r="H430" s="23">
        <v>3975</v>
      </c>
      <c r="I430" s="238" t="s">
        <v>18145</v>
      </c>
      <c r="J430" s="238" t="s">
        <v>18156</v>
      </c>
      <c r="K430" s="23" t="s">
        <v>623</v>
      </c>
      <c r="L430" s="23" t="s">
        <v>18147</v>
      </c>
      <c r="M430" s="23" t="s">
        <v>18148</v>
      </c>
      <c r="N430" s="23" t="s">
        <v>4162</v>
      </c>
      <c r="O430" s="23" t="s">
        <v>18149</v>
      </c>
      <c r="P430" s="291">
        <v>120.38</v>
      </c>
      <c r="Q430" s="3">
        <v>41114</v>
      </c>
      <c r="R430" s="23"/>
      <c r="S430" s="3">
        <v>41174</v>
      </c>
    </row>
    <row r="431" spans="1:19">
      <c r="A431" s="23" t="s">
        <v>18141</v>
      </c>
      <c r="B431" s="23" t="s">
        <v>18142</v>
      </c>
      <c r="C431" s="23">
        <v>7</v>
      </c>
      <c r="D431" s="23" t="s">
        <v>18711</v>
      </c>
      <c r="E431" s="23" t="s">
        <v>18710</v>
      </c>
      <c r="F431" s="23"/>
      <c r="G431" s="23"/>
      <c r="H431" s="23">
        <v>6752</v>
      </c>
      <c r="I431" s="238" t="s">
        <v>18145</v>
      </c>
      <c r="J431" s="238" t="s">
        <v>18151</v>
      </c>
      <c r="K431" s="23" t="s">
        <v>623</v>
      </c>
      <c r="L431" s="23" t="s">
        <v>18147</v>
      </c>
      <c r="M431" s="23" t="s">
        <v>18148</v>
      </c>
      <c r="N431" s="23" t="s">
        <v>4162</v>
      </c>
      <c r="O431" s="23" t="s">
        <v>18149</v>
      </c>
      <c r="P431" s="291">
        <v>120.38</v>
      </c>
      <c r="Q431" s="3">
        <v>41388</v>
      </c>
      <c r="R431" s="23"/>
      <c r="S431" s="23"/>
    </row>
    <row r="432" spans="1:19">
      <c r="A432" s="23" t="s">
        <v>18141</v>
      </c>
      <c r="B432" s="23" t="s">
        <v>18142</v>
      </c>
      <c r="C432" s="23">
        <v>7</v>
      </c>
      <c r="D432" s="23" t="s">
        <v>18712</v>
      </c>
      <c r="E432" s="23" t="s">
        <v>18710</v>
      </c>
      <c r="F432" s="23"/>
      <c r="G432" s="23"/>
      <c r="H432" s="23">
        <v>6753</v>
      </c>
      <c r="I432" s="238" t="s">
        <v>18145</v>
      </c>
      <c r="J432" s="238" t="s">
        <v>18151</v>
      </c>
      <c r="K432" s="23" t="s">
        <v>623</v>
      </c>
      <c r="L432" s="23" t="s">
        <v>18147</v>
      </c>
      <c r="M432" s="23" t="s">
        <v>18148</v>
      </c>
      <c r="N432" s="23" t="s">
        <v>4162</v>
      </c>
      <c r="O432" s="23" t="s">
        <v>18149</v>
      </c>
      <c r="P432" s="291">
        <v>120.38</v>
      </c>
      <c r="Q432" s="3">
        <v>41388</v>
      </c>
      <c r="R432" s="23"/>
      <c r="S432" s="23"/>
    </row>
    <row r="433" spans="1:19">
      <c r="A433" s="23" t="s">
        <v>18141</v>
      </c>
      <c r="B433" s="23" t="s">
        <v>18142</v>
      </c>
      <c r="C433" s="23">
        <v>7</v>
      </c>
      <c r="D433" s="23" t="s">
        <v>18713</v>
      </c>
      <c r="E433" s="23" t="s">
        <v>18710</v>
      </c>
      <c r="F433" s="23">
        <v>853</v>
      </c>
      <c r="G433" s="23" t="s">
        <v>9832</v>
      </c>
      <c r="H433" s="23" t="s">
        <v>1280</v>
      </c>
      <c r="I433" s="238" t="s">
        <v>18145</v>
      </c>
      <c r="J433" s="238" t="s">
        <v>18153</v>
      </c>
      <c r="K433" s="23" t="s">
        <v>623</v>
      </c>
      <c r="L433" s="23" t="s">
        <v>18147</v>
      </c>
      <c r="M433" s="23" t="s">
        <v>18148</v>
      </c>
      <c r="N433" s="23" t="s">
        <v>4162</v>
      </c>
      <c r="O433" s="23" t="s">
        <v>18149</v>
      </c>
      <c r="P433" s="291">
        <v>120.38</v>
      </c>
      <c r="Q433" s="3">
        <v>40946</v>
      </c>
      <c r="R433" s="3">
        <v>40970</v>
      </c>
      <c r="S433" s="3">
        <v>41012</v>
      </c>
    </row>
    <row r="434" spans="1:19">
      <c r="A434" s="23" t="s">
        <v>18141</v>
      </c>
      <c r="B434" s="23" t="s">
        <v>18142</v>
      </c>
      <c r="C434" s="23">
        <v>7</v>
      </c>
      <c r="D434" s="23" t="s">
        <v>18714</v>
      </c>
      <c r="E434" s="23" t="s">
        <v>18710</v>
      </c>
      <c r="F434" s="23">
        <v>3019</v>
      </c>
      <c r="G434" s="23" t="s">
        <v>10897</v>
      </c>
      <c r="H434" s="23" t="s">
        <v>5854</v>
      </c>
      <c r="I434" s="238" t="s">
        <v>18145</v>
      </c>
      <c r="J434" s="238" t="s">
        <v>18153</v>
      </c>
      <c r="K434" s="23" t="s">
        <v>623</v>
      </c>
      <c r="L434" s="23" t="s">
        <v>18147</v>
      </c>
      <c r="M434" s="23" t="s">
        <v>18148</v>
      </c>
      <c r="N434" s="23" t="s">
        <v>4162</v>
      </c>
      <c r="O434" s="23" t="s">
        <v>18149</v>
      </c>
      <c r="P434" s="291">
        <v>120.38</v>
      </c>
      <c r="Q434" s="3">
        <v>41114</v>
      </c>
      <c r="R434" s="3">
        <v>41130</v>
      </c>
      <c r="S434" s="3">
        <v>41174</v>
      </c>
    </row>
    <row r="435" spans="1:19">
      <c r="A435" s="23" t="s">
        <v>18141</v>
      </c>
      <c r="B435" s="23" t="s">
        <v>18142</v>
      </c>
      <c r="C435" s="23">
        <v>7</v>
      </c>
      <c r="D435" s="23" t="s">
        <v>18715</v>
      </c>
      <c r="E435" s="23" t="s">
        <v>18710</v>
      </c>
      <c r="F435" s="23">
        <v>3044</v>
      </c>
      <c r="G435" s="23" t="s">
        <v>10888</v>
      </c>
      <c r="H435" s="23" t="s">
        <v>6095</v>
      </c>
      <c r="I435" s="238" t="s">
        <v>18145</v>
      </c>
      <c r="J435" s="238" t="s">
        <v>18153</v>
      </c>
      <c r="K435" s="23" t="s">
        <v>623</v>
      </c>
      <c r="L435" s="23" t="s">
        <v>18147</v>
      </c>
      <c r="M435" s="23" t="s">
        <v>18148</v>
      </c>
      <c r="N435" s="23" t="s">
        <v>4162</v>
      </c>
      <c r="O435" s="23" t="s">
        <v>18149</v>
      </c>
      <c r="P435" s="291">
        <v>120.38</v>
      </c>
      <c r="Q435" s="3">
        <v>41114</v>
      </c>
      <c r="R435" s="3">
        <v>41134</v>
      </c>
      <c r="S435" s="3">
        <v>41174</v>
      </c>
    </row>
    <row r="436" spans="1:19">
      <c r="A436" s="23" t="s">
        <v>18141</v>
      </c>
      <c r="B436" s="23" t="s">
        <v>18142</v>
      </c>
      <c r="C436" s="23">
        <v>7</v>
      </c>
      <c r="D436" s="23" t="s">
        <v>18716</v>
      </c>
      <c r="E436" s="23" t="s">
        <v>18710</v>
      </c>
      <c r="F436" s="23">
        <v>3072</v>
      </c>
      <c r="G436" s="23" t="s">
        <v>10904</v>
      </c>
      <c r="H436" s="23" t="s">
        <v>6277</v>
      </c>
      <c r="I436" s="238" t="s">
        <v>18145</v>
      </c>
      <c r="J436" s="238" t="s">
        <v>18153</v>
      </c>
      <c r="K436" s="23" t="s">
        <v>623</v>
      </c>
      <c r="L436" s="23" t="s">
        <v>18147</v>
      </c>
      <c r="M436" s="23" t="s">
        <v>18148</v>
      </c>
      <c r="N436" s="23" t="s">
        <v>4162</v>
      </c>
      <c r="O436" s="23" t="s">
        <v>18149</v>
      </c>
      <c r="P436" s="291">
        <v>120.38</v>
      </c>
      <c r="Q436" s="3">
        <v>41114</v>
      </c>
      <c r="R436" s="3">
        <v>41137</v>
      </c>
      <c r="S436" s="3">
        <v>41174</v>
      </c>
    </row>
    <row r="437" spans="1:19">
      <c r="A437" s="23" t="s">
        <v>18141</v>
      </c>
      <c r="B437" s="23" t="s">
        <v>18142</v>
      </c>
      <c r="C437" s="23">
        <v>7</v>
      </c>
      <c r="D437" s="23" t="s">
        <v>18717</v>
      </c>
      <c r="E437" s="23" t="s">
        <v>18710</v>
      </c>
      <c r="F437" s="23">
        <v>3092</v>
      </c>
      <c r="G437" s="23" t="s">
        <v>10890</v>
      </c>
      <c r="H437" s="23" t="s">
        <v>6370</v>
      </c>
      <c r="I437" s="238" t="s">
        <v>18145</v>
      </c>
      <c r="J437" s="238" t="s">
        <v>18153</v>
      </c>
      <c r="K437" s="23" t="s">
        <v>623</v>
      </c>
      <c r="L437" s="23" t="s">
        <v>18147</v>
      </c>
      <c r="M437" s="23" t="s">
        <v>18148</v>
      </c>
      <c r="N437" s="23" t="s">
        <v>4162</v>
      </c>
      <c r="O437" s="23" t="s">
        <v>18149</v>
      </c>
      <c r="P437" s="291">
        <v>120.38</v>
      </c>
      <c r="Q437" s="3">
        <v>41114</v>
      </c>
      <c r="R437" s="3">
        <v>41137</v>
      </c>
      <c r="S437" s="3">
        <v>41174</v>
      </c>
    </row>
    <row r="438" spans="1:19">
      <c r="A438" s="23" t="s">
        <v>18141</v>
      </c>
      <c r="B438" s="23" t="s">
        <v>18142</v>
      </c>
      <c r="C438" s="23">
        <v>7</v>
      </c>
      <c r="D438" s="23" t="s">
        <v>18718</v>
      </c>
      <c r="E438" s="23" t="s">
        <v>18710</v>
      </c>
      <c r="F438" s="23">
        <v>3112</v>
      </c>
      <c r="G438" s="23" t="s">
        <v>10886</v>
      </c>
      <c r="H438" s="23" t="s">
        <v>6368</v>
      </c>
      <c r="I438" s="238" t="s">
        <v>18145</v>
      </c>
      <c r="J438" s="238" t="s">
        <v>18153</v>
      </c>
      <c r="K438" s="23" t="s">
        <v>623</v>
      </c>
      <c r="L438" s="23" t="s">
        <v>18147</v>
      </c>
      <c r="M438" s="23" t="s">
        <v>18148</v>
      </c>
      <c r="N438" s="23" t="s">
        <v>4162</v>
      </c>
      <c r="O438" s="23" t="s">
        <v>18149</v>
      </c>
      <c r="P438" s="291">
        <v>120.38</v>
      </c>
      <c r="Q438" s="3">
        <v>41114</v>
      </c>
      <c r="R438" s="3">
        <v>41141</v>
      </c>
      <c r="S438" s="3">
        <v>41174</v>
      </c>
    </row>
    <row r="439" spans="1:19">
      <c r="A439" s="23" t="s">
        <v>18141</v>
      </c>
      <c r="B439" s="23" t="s">
        <v>18142</v>
      </c>
      <c r="C439" s="23">
        <v>7</v>
      </c>
      <c r="D439" s="23" t="s">
        <v>18719</v>
      </c>
      <c r="E439" s="23" t="s">
        <v>18710</v>
      </c>
      <c r="F439" s="23">
        <v>3113</v>
      </c>
      <c r="G439" s="23" t="s">
        <v>10899</v>
      </c>
      <c r="H439" s="23" t="s">
        <v>6372</v>
      </c>
      <c r="I439" s="238" t="s">
        <v>18145</v>
      </c>
      <c r="J439" s="238" t="s">
        <v>18153</v>
      </c>
      <c r="K439" s="23" t="s">
        <v>623</v>
      </c>
      <c r="L439" s="23" t="s">
        <v>18147</v>
      </c>
      <c r="M439" s="23" t="s">
        <v>18148</v>
      </c>
      <c r="N439" s="23" t="s">
        <v>4162</v>
      </c>
      <c r="O439" s="23" t="s">
        <v>18149</v>
      </c>
      <c r="P439" s="291">
        <v>120.38</v>
      </c>
      <c r="Q439" s="3">
        <v>41114</v>
      </c>
      <c r="R439" s="3">
        <v>41141</v>
      </c>
      <c r="S439" s="3">
        <v>41174</v>
      </c>
    </row>
    <row r="440" spans="1:19">
      <c r="A440" s="23" t="s">
        <v>18141</v>
      </c>
      <c r="B440" s="23" t="s">
        <v>18142</v>
      </c>
      <c r="C440" s="23">
        <v>7</v>
      </c>
      <c r="D440" s="23" t="s">
        <v>18720</v>
      </c>
      <c r="E440" s="23" t="s">
        <v>18710</v>
      </c>
      <c r="F440" s="23">
        <v>3615</v>
      </c>
      <c r="G440" s="23" t="s">
        <v>10894</v>
      </c>
      <c r="H440" s="23" t="s">
        <v>9415</v>
      </c>
      <c r="I440" s="238" t="s">
        <v>18145</v>
      </c>
      <c r="J440" s="238" t="s">
        <v>18153</v>
      </c>
      <c r="K440" s="23" t="s">
        <v>623</v>
      </c>
      <c r="L440" s="23" t="s">
        <v>18147</v>
      </c>
      <c r="M440" s="23" t="s">
        <v>18148</v>
      </c>
      <c r="N440" s="23" t="s">
        <v>4162</v>
      </c>
      <c r="O440" s="23" t="s">
        <v>18149</v>
      </c>
      <c r="P440" s="291">
        <v>120.38</v>
      </c>
      <c r="Q440" s="3">
        <v>41114</v>
      </c>
      <c r="R440" s="3">
        <v>41233</v>
      </c>
      <c r="S440" s="3">
        <v>41174</v>
      </c>
    </row>
    <row r="441" spans="1:19">
      <c r="A441" s="23" t="s">
        <v>18141</v>
      </c>
      <c r="B441" s="23" t="s">
        <v>18142</v>
      </c>
      <c r="C441" s="23">
        <v>7</v>
      </c>
      <c r="D441" s="23" t="s">
        <v>18721</v>
      </c>
      <c r="E441" s="23" t="s">
        <v>18710</v>
      </c>
      <c r="F441" s="23">
        <v>3630</v>
      </c>
      <c r="G441" s="23" t="s">
        <v>11959</v>
      </c>
      <c r="H441" s="23" t="s">
        <v>9507</v>
      </c>
      <c r="I441" s="238" t="s">
        <v>18145</v>
      </c>
      <c r="J441" s="238" t="s">
        <v>18153</v>
      </c>
      <c r="K441" s="23" t="s">
        <v>623</v>
      </c>
      <c r="L441" s="23" t="s">
        <v>18147</v>
      </c>
      <c r="M441" s="23" t="s">
        <v>18148</v>
      </c>
      <c r="N441" s="23" t="s">
        <v>4162</v>
      </c>
      <c r="O441" s="23" t="s">
        <v>18149</v>
      </c>
      <c r="P441" s="291">
        <v>120.38</v>
      </c>
      <c r="Q441" s="3">
        <v>41218</v>
      </c>
      <c r="R441" s="3">
        <v>41235</v>
      </c>
      <c r="S441" s="3">
        <v>41280</v>
      </c>
    </row>
    <row r="442" spans="1:19">
      <c r="A442" s="23" t="s">
        <v>18141</v>
      </c>
      <c r="B442" s="23" t="s">
        <v>18142</v>
      </c>
      <c r="C442" s="23">
        <v>7</v>
      </c>
      <c r="D442" s="23" t="s">
        <v>18722</v>
      </c>
      <c r="E442" s="23" t="s">
        <v>18710</v>
      </c>
      <c r="F442" s="23">
        <v>3636</v>
      </c>
      <c r="G442" s="23" t="s">
        <v>11927</v>
      </c>
      <c r="H442" s="23" t="s">
        <v>9500</v>
      </c>
      <c r="I442" s="238" t="s">
        <v>18145</v>
      </c>
      <c r="J442" s="238" t="s">
        <v>18153</v>
      </c>
      <c r="K442" s="23" t="s">
        <v>623</v>
      </c>
      <c r="L442" s="23" t="s">
        <v>18147</v>
      </c>
      <c r="M442" s="23" t="s">
        <v>18148</v>
      </c>
      <c r="N442" s="23" t="s">
        <v>4162</v>
      </c>
      <c r="O442" s="23" t="s">
        <v>18149</v>
      </c>
      <c r="P442" s="291">
        <v>120.38</v>
      </c>
      <c r="Q442" s="3">
        <v>41218</v>
      </c>
      <c r="R442" s="3">
        <v>41235</v>
      </c>
      <c r="S442" s="3">
        <v>41281</v>
      </c>
    </row>
    <row r="443" spans="1:19">
      <c r="A443" s="23" t="s">
        <v>18141</v>
      </c>
      <c r="B443" s="23" t="s">
        <v>18142</v>
      </c>
      <c r="C443" s="23">
        <v>7</v>
      </c>
      <c r="D443" s="23" t="s">
        <v>18723</v>
      </c>
      <c r="E443" s="23" t="s">
        <v>18710</v>
      </c>
      <c r="F443" s="23">
        <v>3667</v>
      </c>
      <c r="G443" s="23" t="s">
        <v>10907</v>
      </c>
      <c r="H443" s="23" t="s">
        <v>9417</v>
      </c>
      <c r="I443" s="238" t="s">
        <v>18145</v>
      </c>
      <c r="J443" s="238" t="s">
        <v>18153</v>
      </c>
      <c r="K443" s="23" t="s">
        <v>623</v>
      </c>
      <c r="L443" s="23" t="s">
        <v>18147</v>
      </c>
      <c r="M443" s="23" t="s">
        <v>18148</v>
      </c>
      <c r="N443" s="23" t="s">
        <v>4162</v>
      </c>
      <c r="O443" s="23" t="s">
        <v>18149</v>
      </c>
      <c r="P443" s="291">
        <v>120.38</v>
      </c>
      <c r="Q443" s="3">
        <v>41114</v>
      </c>
      <c r="R443" s="3">
        <v>41240</v>
      </c>
      <c r="S443" s="3">
        <v>41174</v>
      </c>
    </row>
    <row r="444" spans="1:19">
      <c r="A444" s="23" t="s">
        <v>18141</v>
      </c>
      <c r="B444" s="23" t="s">
        <v>18142</v>
      </c>
      <c r="C444" s="23">
        <v>7</v>
      </c>
      <c r="D444" s="23" t="s">
        <v>18724</v>
      </c>
      <c r="E444" s="23" t="s">
        <v>18710</v>
      </c>
      <c r="F444" s="23">
        <v>3880</v>
      </c>
      <c r="G444" s="23" t="s">
        <v>10902</v>
      </c>
      <c r="H444" s="23" t="s">
        <v>6276</v>
      </c>
      <c r="I444" s="238" t="s">
        <v>18145</v>
      </c>
      <c r="J444" s="238" t="s">
        <v>18153</v>
      </c>
      <c r="K444" s="23" t="s">
        <v>623</v>
      </c>
      <c r="L444" s="23" t="s">
        <v>18147</v>
      </c>
      <c r="M444" s="23" t="s">
        <v>18148</v>
      </c>
      <c r="N444" s="23" t="s">
        <v>4162</v>
      </c>
      <c r="O444" s="23" t="s">
        <v>18149</v>
      </c>
      <c r="P444" s="291">
        <v>120.38</v>
      </c>
      <c r="Q444" s="3">
        <v>41114</v>
      </c>
      <c r="R444" s="3">
        <v>41260</v>
      </c>
      <c r="S444" s="3">
        <v>41174</v>
      </c>
    </row>
    <row r="445" spans="1:19">
      <c r="A445" s="23" t="s">
        <v>18141</v>
      </c>
      <c r="B445" s="23" t="s">
        <v>18142</v>
      </c>
      <c r="C445" s="23">
        <v>7</v>
      </c>
      <c r="D445" s="23" t="s">
        <v>18725</v>
      </c>
      <c r="E445" s="23" t="s">
        <v>18710</v>
      </c>
      <c r="F445" s="23">
        <v>3886</v>
      </c>
      <c r="G445" s="23" t="s">
        <v>10892</v>
      </c>
      <c r="H445" s="23" t="s">
        <v>9414</v>
      </c>
      <c r="I445" s="238" t="s">
        <v>18145</v>
      </c>
      <c r="J445" s="238" t="s">
        <v>18153</v>
      </c>
      <c r="K445" s="23" t="s">
        <v>623</v>
      </c>
      <c r="L445" s="23" t="s">
        <v>18147</v>
      </c>
      <c r="M445" s="23" t="s">
        <v>18148</v>
      </c>
      <c r="N445" s="23" t="s">
        <v>4162</v>
      </c>
      <c r="O445" s="23" t="s">
        <v>18149</v>
      </c>
      <c r="P445" s="291">
        <v>120.38</v>
      </c>
      <c r="Q445" s="3">
        <v>41114</v>
      </c>
      <c r="R445" s="3">
        <v>41261</v>
      </c>
      <c r="S445" s="3">
        <v>41174</v>
      </c>
    </row>
    <row r="446" spans="1:19">
      <c r="A446" s="23" t="s">
        <v>18141</v>
      </c>
      <c r="B446" s="23" t="s">
        <v>18142</v>
      </c>
      <c r="C446" s="23">
        <v>7</v>
      </c>
      <c r="D446" s="23" t="s">
        <v>18726</v>
      </c>
      <c r="E446" s="23" t="s">
        <v>18710</v>
      </c>
      <c r="F446" s="23">
        <v>3889</v>
      </c>
      <c r="G446" s="23" t="s">
        <v>10905</v>
      </c>
      <c r="H446" s="23" t="s">
        <v>12901</v>
      </c>
      <c r="I446" s="238" t="s">
        <v>18145</v>
      </c>
      <c r="J446" s="238" t="s">
        <v>18153</v>
      </c>
      <c r="K446" s="23" t="s">
        <v>623</v>
      </c>
      <c r="L446" s="23" t="s">
        <v>18147</v>
      </c>
      <c r="M446" s="23" t="s">
        <v>18148</v>
      </c>
      <c r="N446" s="23" t="s">
        <v>4162</v>
      </c>
      <c r="O446" s="23" t="s">
        <v>18149</v>
      </c>
      <c r="P446" s="291">
        <v>120.38</v>
      </c>
      <c r="Q446" s="3">
        <v>41114</v>
      </c>
      <c r="R446" s="3">
        <v>41261</v>
      </c>
      <c r="S446" s="3">
        <v>41174</v>
      </c>
    </row>
    <row r="447" spans="1:19">
      <c r="A447" s="23" t="s">
        <v>18141</v>
      </c>
      <c r="B447" s="23" t="s">
        <v>18142</v>
      </c>
      <c r="C447" s="23">
        <v>7</v>
      </c>
      <c r="D447" s="23" t="s">
        <v>18727</v>
      </c>
      <c r="E447" s="23" t="s">
        <v>18710</v>
      </c>
      <c r="F447" s="23">
        <v>3901</v>
      </c>
      <c r="G447" s="23" t="s">
        <v>10900</v>
      </c>
      <c r="H447" s="23" t="s">
        <v>13296</v>
      </c>
      <c r="I447" s="238" t="s">
        <v>18145</v>
      </c>
      <c r="J447" s="238" t="s">
        <v>18153</v>
      </c>
      <c r="K447" s="23" t="s">
        <v>623</v>
      </c>
      <c r="L447" s="23" t="s">
        <v>18147</v>
      </c>
      <c r="M447" s="23" t="s">
        <v>18148</v>
      </c>
      <c r="N447" s="23" t="s">
        <v>4162</v>
      </c>
      <c r="O447" s="23" t="s">
        <v>18149</v>
      </c>
      <c r="P447" s="291">
        <v>120.38</v>
      </c>
      <c r="Q447" s="3">
        <v>41114</v>
      </c>
      <c r="R447" s="3">
        <v>41261</v>
      </c>
      <c r="S447" s="3">
        <v>41174</v>
      </c>
    </row>
    <row r="448" spans="1:19">
      <c r="A448" s="23" t="s">
        <v>18141</v>
      </c>
      <c r="B448" s="23" t="s">
        <v>18142</v>
      </c>
      <c r="C448" s="23">
        <v>7</v>
      </c>
      <c r="D448" s="23" t="s">
        <v>18728</v>
      </c>
      <c r="E448" s="23" t="s">
        <v>18729</v>
      </c>
      <c r="F448" s="23">
        <v>3292</v>
      </c>
      <c r="G448" s="23" t="s">
        <v>11214</v>
      </c>
      <c r="H448" s="23" t="s">
        <v>7703</v>
      </c>
      <c r="I448" s="238" t="s">
        <v>18145</v>
      </c>
      <c r="J448" s="238" t="s">
        <v>18153</v>
      </c>
      <c r="K448" s="23" t="s">
        <v>623</v>
      </c>
      <c r="L448" s="23" t="s">
        <v>18147</v>
      </c>
      <c r="M448" s="23" t="s">
        <v>18148</v>
      </c>
      <c r="N448" s="23" t="s">
        <v>4162</v>
      </c>
      <c r="O448" s="23" t="s">
        <v>18149</v>
      </c>
      <c r="P448" s="291">
        <v>120.38</v>
      </c>
      <c r="Q448" s="3">
        <v>41129</v>
      </c>
      <c r="R448" s="3">
        <v>41172</v>
      </c>
      <c r="S448" s="3">
        <v>41189</v>
      </c>
    </row>
    <row r="449" spans="1:19">
      <c r="A449" s="23" t="s">
        <v>18141</v>
      </c>
      <c r="B449" s="23" t="s">
        <v>18142</v>
      </c>
      <c r="C449" s="23">
        <v>7</v>
      </c>
      <c r="D449" s="23" t="s">
        <v>18730</v>
      </c>
      <c r="E449" s="23" t="s">
        <v>18729</v>
      </c>
      <c r="F449" s="23">
        <v>3295</v>
      </c>
      <c r="G449" s="23" t="s">
        <v>11218</v>
      </c>
      <c r="H449" s="23" t="s">
        <v>7705</v>
      </c>
      <c r="I449" s="238" t="s">
        <v>18145</v>
      </c>
      <c r="J449" s="238" t="s">
        <v>18153</v>
      </c>
      <c r="K449" s="23" t="s">
        <v>623</v>
      </c>
      <c r="L449" s="23" t="s">
        <v>18147</v>
      </c>
      <c r="M449" s="23" t="s">
        <v>18148</v>
      </c>
      <c r="N449" s="23" t="s">
        <v>4162</v>
      </c>
      <c r="O449" s="23" t="s">
        <v>18149</v>
      </c>
      <c r="P449" s="291">
        <v>120.38</v>
      </c>
      <c r="Q449" s="3">
        <v>41129</v>
      </c>
      <c r="R449" s="3">
        <v>41173</v>
      </c>
      <c r="S449" s="3">
        <v>41189</v>
      </c>
    </row>
    <row r="450" spans="1:19">
      <c r="A450" s="23" t="s">
        <v>18141</v>
      </c>
      <c r="B450" s="23" t="s">
        <v>18142</v>
      </c>
      <c r="C450" s="23">
        <v>7</v>
      </c>
      <c r="D450" s="23" t="s">
        <v>18731</v>
      </c>
      <c r="E450" s="23" t="s">
        <v>18729</v>
      </c>
      <c r="F450" s="23">
        <v>3364</v>
      </c>
      <c r="G450" s="23" t="s">
        <v>11216</v>
      </c>
      <c r="H450" s="23" t="s">
        <v>8279</v>
      </c>
      <c r="I450" s="238" t="s">
        <v>18145</v>
      </c>
      <c r="J450" s="238" t="s">
        <v>18153</v>
      </c>
      <c r="K450" s="23" t="s">
        <v>623</v>
      </c>
      <c r="L450" s="23" t="s">
        <v>18147</v>
      </c>
      <c r="M450" s="23" t="s">
        <v>18148</v>
      </c>
      <c r="N450" s="23" t="s">
        <v>4162</v>
      </c>
      <c r="O450" s="23" t="s">
        <v>18149</v>
      </c>
      <c r="P450" s="291">
        <v>120.38</v>
      </c>
      <c r="Q450" s="3">
        <v>41129</v>
      </c>
      <c r="R450" s="3">
        <v>41185</v>
      </c>
      <c r="S450" s="3">
        <v>41189</v>
      </c>
    </row>
    <row r="451" spans="1:19">
      <c r="A451" s="23" t="s">
        <v>18141</v>
      </c>
      <c r="B451" s="23" t="s">
        <v>18142</v>
      </c>
      <c r="C451" s="23">
        <v>7</v>
      </c>
      <c r="D451" s="23" t="s">
        <v>18732</v>
      </c>
      <c r="E451" s="23" t="s">
        <v>18729</v>
      </c>
      <c r="F451" s="23">
        <v>3383</v>
      </c>
      <c r="G451" s="23" t="s">
        <v>11699</v>
      </c>
      <c r="H451" s="23" t="s">
        <v>8299</v>
      </c>
      <c r="I451" s="238" t="s">
        <v>18145</v>
      </c>
      <c r="J451" s="238" t="s">
        <v>18153</v>
      </c>
      <c r="K451" s="23" t="s">
        <v>623</v>
      </c>
      <c r="L451" s="23" t="s">
        <v>18147</v>
      </c>
      <c r="M451" s="23" t="s">
        <v>18148</v>
      </c>
      <c r="N451" s="23" t="s">
        <v>4162</v>
      </c>
      <c r="O451" s="23" t="s">
        <v>18149</v>
      </c>
      <c r="P451" s="291">
        <v>120.38</v>
      </c>
      <c r="Q451" s="3">
        <v>41151</v>
      </c>
      <c r="R451" s="3">
        <v>41187</v>
      </c>
      <c r="S451" s="3">
        <v>41231</v>
      </c>
    </row>
    <row r="452" spans="1:19">
      <c r="A452" s="23" t="s">
        <v>18141</v>
      </c>
      <c r="B452" s="23" t="s">
        <v>18142</v>
      </c>
      <c r="C452" s="23">
        <v>7</v>
      </c>
      <c r="D452" s="23" t="s">
        <v>18733</v>
      </c>
      <c r="E452" s="23" t="s">
        <v>18729</v>
      </c>
      <c r="F452" s="23">
        <v>3628</v>
      </c>
      <c r="G452" s="23" t="s">
        <v>18734</v>
      </c>
      <c r="H452" s="23" t="s">
        <v>6401</v>
      </c>
      <c r="I452" s="238" t="s">
        <v>18145</v>
      </c>
      <c r="J452" s="238" t="s">
        <v>18153</v>
      </c>
      <c r="K452" s="23" t="s">
        <v>623</v>
      </c>
      <c r="L452" s="23" t="s">
        <v>18147</v>
      </c>
      <c r="M452" s="23" t="s">
        <v>18148</v>
      </c>
      <c r="N452" s="23" t="s">
        <v>4162</v>
      </c>
      <c r="O452" s="23" t="s">
        <v>18149</v>
      </c>
      <c r="P452" s="291">
        <v>120.38</v>
      </c>
      <c r="Q452" s="3">
        <v>41127</v>
      </c>
      <c r="R452" s="3">
        <v>41234</v>
      </c>
      <c r="S452" s="3">
        <v>41189</v>
      </c>
    </row>
    <row r="453" spans="1:19">
      <c r="A453" s="23" t="s">
        <v>18141</v>
      </c>
      <c r="B453" s="23" t="s">
        <v>18142</v>
      </c>
      <c r="C453" s="23">
        <v>7</v>
      </c>
      <c r="D453" s="23" t="s">
        <v>18735</v>
      </c>
      <c r="E453" s="23" t="s">
        <v>18736</v>
      </c>
      <c r="F453" s="23"/>
      <c r="G453" s="23"/>
      <c r="H453" s="23">
        <v>6576</v>
      </c>
      <c r="I453" s="238" t="s">
        <v>18145</v>
      </c>
      <c r="J453" s="238" t="s">
        <v>18151</v>
      </c>
      <c r="K453" s="23" t="s">
        <v>623</v>
      </c>
      <c r="L453" s="23" t="s">
        <v>18147</v>
      </c>
      <c r="M453" s="23" t="s">
        <v>18148</v>
      </c>
      <c r="N453" s="23" t="s">
        <v>4162</v>
      </c>
      <c r="O453" s="23" t="s">
        <v>18149</v>
      </c>
      <c r="P453" s="291">
        <v>120.38</v>
      </c>
      <c r="Q453" s="3">
        <v>41367</v>
      </c>
      <c r="R453" s="23"/>
      <c r="S453" s="23"/>
    </row>
    <row r="454" spans="1:19">
      <c r="A454" s="23" t="s">
        <v>18141</v>
      </c>
      <c r="B454" s="23" t="s">
        <v>18142</v>
      </c>
      <c r="C454" s="23">
        <v>7</v>
      </c>
      <c r="D454" s="23" t="s">
        <v>18737</v>
      </c>
      <c r="E454" s="23" t="s">
        <v>18736</v>
      </c>
      <c r="F454" s="23"/>
      <c r="G454" s="23"/>
      <c r="H454" s="23">
        <v>6577</v>
      </c>
      <c r="I454" s="238" t="s">
        <v>18145</v>
      </c>
      <c r="J454" s="238" t="s">
        <v>18151</v>
      </c>
      <c r="K454" s="23" t="s">
        <v>623</v>
      </c>
      <c r="L454" s="23" t="s">
        <v>18147</v>
      </c>
      <c r="M454" s="23" t="s">
        <v>18148</v>
      </c>
      <c r="N454" s="23" t="s">
        <v>4162</v>
      </c>
      <c r="O454" s="23" t="s">
        <v>18149</v>
      </c>
      <c r="P454" s="291">
        <v>120.38</v>
      </c>
      <c r="Q454" s="3">
        <v>41367</v>
      </c>
      <c r="R454" s="23"/>
      <c r="S454" s="23"/>
    </row>
    <row r="455" spans="1:19">
      <c r="A455" s="23" t="s">
        <v>18141</v>
      </c>
      <c r="B455" s="23" t="s">
        <v>18142</v>
      </c>
      <c r="C455" s="23">
        <v>7</v>
      </c>
      <c r="D455" s="23" t="s">
        <v>18738</v>
      </c>
      <c r="E455" s="23" t="s">
        <v>18736</v>
      </c>
      <c r="F455" s="23">
        <v>673</v>
      </c>
      <c r="G455" s="23" t="s">
        <v>9693</v>
      </c>
      <c r="H455" s="23" t="s">
        <v>401</v>
      </c>
      <c r="I455" s="238" t="s">
        <v>18145</v>
      </c>
      <c r="J455" s="238" t="s">
        <v>18153</v>
      </c>
      <c r="K455" s="23" t="s">
        <v>623</v>
      </c>
      <c r="L455" s="23" t="s">
        <v>18147</v>
      </c>
      <c r="M455" s="23" t="s">
        <v>18148</v>
      </c>
      <c r="N455" s="23" t="s">
        <v>4162</v>
      </c>
      <c r="O455" s="23" t="s">
        <v>18149</v>
      </c>
      <c r="P455" s="291">
        <v>120.38</v>
      </c>
      <c r="Q455" s="3">
        <v>40836</v>
      </c>
      <c r="R455" s="3">
        <v>40932</v>
      </c>
      <c r="S455" s="3">
        <v>40918</v>
      </c>
    </row>
    <row r="456" spans="1:19">
      <c r="A456" s="23" t="s">
        <v>18141</v>
      </c>
      <c r="B456" s="23" t="s">
        <v>18142</v>
      </c>
      <c r="C456" s="23">
        <v>7</v>
      </c>
      <c r="D456" s="23" t="s">
        <v>18739</v>
      </c>
      <c r="E456" s="23" t="s">
        <v>18740</v>
      </c>
      <c r="F456" s="23"/>
      <c r="G456" s="23"/>
      <c r="H456" s="23">
        <v>6579</v>
      </c>
      <c r="I456" s="238" t="s">
        <v>18145</v>
      </c>
      <c r="J456" s="238" t="s">
        <v>18151</v>
      </c>
      <c r="K456" s="23" t="s">
        <v>623</v>
      </c>
      <c r="L456" s="23" t="s">
        <v>18147</v>
      </c>
      <c r="M456" s="23" t="s">
        <v>18148</v>
      </c>
      <c r="N456" s="23" t="s">
        <v>4162</v>
      </c>
      <c r="O456" s="23" t="s">
        <v>18149</v>
      </c>
      <c r="P456" s="291">
        <v>120.38</v>
      </c>
      <c r="Q456" s="3">
        <v>41367</v>
      </c>
      <c r="R456" s="23"/>
      <c r="S456" s="23"/>
    </row>
    <row r="457" spans="1:19">
      <c r="A457" s="23" t="s">
        <v>18141</v>
      </c>
      <c r="B457" s="23" t="s">
        <v>18142</v>
      </c>
      <c r="C457" s="23">
        <v>7</v>
      </c>
      <c r="D457" s="23" t="s">
        <v>18741</v>
      </c>
      <c r="E457" s="23" t="s">
        <v>18740</v>
      </c>
      <c r="F457" s="23">
        <v>4156</v>
      </c>
      <c r="G457" s="23" t="s">
        <v>11700</v>
      </c>
      <c r="H457" s="23" t="s">
        <v>15306</v>
      </c>
      <c r="I457" s="238" t="s">
        <v>18145</v>
      </c>
      <c r="J457" s="238" t="s">
        <v>18153</v>
      </c>
      <c r="K457" s="23" t="s">
        <v>623</v>
      </c>
      <c r="L457" s="23" t="s">
        <v>18147</v>
      </c>
      <c r="M457" s="23" t="s">
        <v>18148</v>
      </c>
      <c r="N457" s="23" t="s">
        <v>4162</v>
      </c>
      <c r="O457" s="23" t="s">
        <v>18149</v>
      </c>
      <c r="P457" s="291">
        <v>120.38</v>
      </c>
      <c r="Q457" s="3">
        <v>41151</v>
      </c>
      <c r="R457" s="3">
        <v>41310</v>
      </c>
      <c r="S457" s="3">
        <v>41258</v>
      </c>
    </row>
    <row r="458" spans="1:19">
      <c r="A458" s="23" t="s">
        <v>18141</v>
      </c>
      <c r="B458" s="23" t="s">
        <v>18142</v>
      </c>
      <c r="C458" s="23">
        <v>7</v>
      </c>
      <c r="D458" s="23" t="s">
        <v>18742</v>
      </c>
      <c r="E458" s="23" t="s">
        <v>18743</v>
      </c>
      <c r="F458" s="23">
        <v>2592</v>
      </c>
      <c r="G458" s="23" t="s">
        <v>10150</v>
      </c>
      <c r="H458" s="23" t="s">
        <v>2728</v>
      </c>
      <c r="I458" s="238" t="s">
        <v>18145</v>
      </c>
      <c r="J458" s="238" t="s">
        <v>18153</v>
      </c>
      <c r="K458" s="23" t="s">
        <v>623</v>
      </c>
      <c r="L458" s="23" t="s">
        <v>18147</v>
      </c>
      <c r="M458" s="23" t="s">
        <v>18148</v>
      </c>
      <c r="N458" s="23" t="s">
        <v>4162</v>
      </c>
      <c r="O458" s="23" t="s">
        <v>18149</v>
      </c>
      <c r="P458" s="291">
        <v>120.38</v>
      </c>
      <c r="Q458" s="3">
        <v>41022</v>
      </c>
      <c r="R458" s="3">
        <v>41040</v>
      </c>
      <c r="S458" s="3">
        <v>41084</v>
      </c>
    </row>
    <row r="459" spans="1:19">
      <c r="A459" s="23" t="s">
        <v>18141</v>
      </c>
      <c r="B459" s="23" t="s">
        <v>18142</v>
      </c>
      <c r="C459" s="23">
        <v>7</v>
      </c>
      <c r="D459" s="23" t="s">
        <v>18744</v>
      </c>
      <c r="E459" s="23" t="s">
        <v>18743</v>
      </c>
      <c r="F459" s="23">
        <v>2599</v>
      </c>
      <c r="G459" s="23" t="s">
        <v>10152</v>
      </c>
      <c r="H459" s="23" t="s">
        <v>2812</v>
      </c>
      <c r="I459" s="238" t="s">
        <v>18145</v>
      </c>
      <c r="J459" s="238" t="s">
        <v>18153</v>
      </c>
      <c r="K459" s="23" t="s">
        <v>623</v>
      </c>
      <c r="L459" s="23" t="s">
        <v>18147</v>
      </c>
      <c r="M459" s="23" t="s">
        <v>18148</v>
      </c>
      <c r="N459" s="23" t="s">
        <v>4162</v>
      </c>
      <c r="O459" s="23" t="s">
        <v>18149</v>
      </c>
      <c r="P459" s="291">
        <v>120.38</v>
      </c>
      <c r="Q459" s="3">
        <v>41022</v>
      </c>
      <c r="R459" s="3">
        <v>41043</v>
      </c>
      <c r="S459" s="3">
        <v>41084</v>
      </c>
    </row>
    <row r="460" spans="1:19">
      <c r="A460" s="23" t="s">
        <v>18141</v>
      </c>
      <c r="B460" s="23" t="s">
        <v>18142</v>
      </c>
      <c r="C460" s="23">
        <v>7</v>
      </c>
      <c r="D460" s="23" t="s">
        <v>18745</v>
      </c>
      <c r="E460" s="23" t="s">
        <v>18743</v>
      </c>
      <c r="F460" s="23">
        <v>3437</v>
      </c>
      <c r="G460" s="23" t="s">
        <v>11394</v>
      </c>
      <c r="H460" s="23" t="s">
        <v>8740</v>
      </c>
      <c r="I460" s="238" t="s">
        <v>18145</v>
      </c>
      <c r="J460" s="238" t="s">
        <v>18153</v>
      </c>
      <c r="K460" s="23" t="s">
        <v>623</v>
      </c>
      <c r="L460" s="23" t="s">
        <v>18147</v>
      </c>
      <c r="M460" s="23" t="s">
        <v>18148</v>
      </c>
      <c r="N460" s="23" t="s">
        <v>4162</v>
      </c>
      <c r="O460" s="23" t="s">
        <v>18149</v>
      </c>
      <c r="P460" s="291">
        <v>120.38</v>
      </c>
      <c r="Q460" s="3">
        <v>41134</v>
      </c>
      <c r="R460" s="3">
        <v>41205</v>
      </c>
      <c r="S460" s="3">
        <v>41209</v>
      </c>
    </row>
    <row r="461" spans="1:19">
      <c r="A461" s="23" t="s">
        <v>18141</v>
      </c>
      <c r="B461" s="23" t="s">
        <v>18142</v>
      </c>
      <c r="C461" s="23">
        <v>7</v>
      </c>
      <c r="D461" s="23" t="s">
        <v>18746</v>
      </c>
      <c r="E461" s="23" t="s">
        <v>18743</v>
      </c>
      <c r="F461" s="23">
        <v>3446</v>
      </c>
      <c r="G461" s="23" t="s">
        <v>11702</v>
      </c>
      <c r="H461" s="23" t="s">
        <v>8750</v>
      </c>
      <c r="I461" s="238" t="s">
        <v>18145</v>
      </c>
      <c r="J461" s="238" t="s">
        <v>18153</v>
      </c>
      <c r="K461" s="23" t="s">
        <v>623</v>
      </c>
      <c r="L461" s="23" t="s">
        <v>18147</v>
      </c>
      <c r="M461" s="23" t="s">
        <v>18148</v>
      </c>
      <c r="N461" s="23" t="s">
        <v>4162</v>
      </c>
      <c r="O461" s="23" t="s">
        <v>18149</v>
      </c>
      <c r="P461" s="291">
        <v>120.38</v>
      </c>
      <c r="Q461" s="3">
        <v>41151</v>
      </c>
      <c r="R461" s="3">
        <v>41206</v>
      </c>
      <c r="S461" s="3">
        <v>41231</v>
      </c>
    </row>
    <row r="462" spans="1:19">
      <c r="A462" s="23" t="s">
        <v>18141</v>
      </c>
      <c r="B462" s="23" t="s">
        <v>18142</v>
      </c>
      <c r="C462" s="23">
        <v>7</v>
      </c>
      <c r="D462" s="23" t="s">
        <v>18747</v>
      </c>
      <c r="E462" s="23" t="s">
        <v>18743</v>
      </c>
      <c r="F462" s="23">
        <v>3460</v>
      </c>
      <c r="G462" s="23" t="s">
        <v>11392</v>
      </c>
      <c r="H462" s="23" t="s">
        <v>9015</v>
      </c>
      <c r="I462" s="238" t="s">
        <v>18145</v>
      </c>
      <c r="J462" s="238" t="s">
        <v>18153</v>
      </c>
      <c r="K462" s="23" t="s">
        <v>623</v>
      </c>
      <c r="L462" s="23" t="s">
        <v>18147</v>
      </c>
      <c r="M462" s="23" t="s">
        <v>18148</v>
      </c>
      <c r="N462" s="23" t="s">
        <v>4162</v>
      </c>
      <c r="O462" s="23" t="s">
        <v>18149</v>
      </c>
      <c r="P462" s="291">
        <v>120.38</v>
      </c>
      <c r="Q462" s="3">
        <v>41134</v>
      </c>
      <c r="R462" s="3">
        <v>41208</v>
      </c>
      <c r="S462" s="3">
        <v>41209</v>
      </c>
    </row>
    <row r="463" spans="1:19">
      <c r="A463" s="23" t="s">
        <v>18141</v>
      </c>
      <c r="B463" s="23" t="s">
        <v>18142</v>
      </c>
      <c r="C463" s="23">
        <v>7</v>
      </c>
      <c r="D463" s="23" t="s">
        <v>18748</v>
      </c>
      <c r="E463" s="23" t="s">
        <v>18743</v>
      </c>
      <c r="F463" s="23">
        <v>3883</v>
      </c>
      <c r="G463" s="23" t="s">
        <v>11396</v>
      </c>
      <c r="H463" s="23" t="s">
        <v>8769</v>
      </c>
      <c r="I463" s="238" t="s">
        <v>18145</v>
      </c>
      <c r="J463" s="238" t="s">
        <v>18153</v>
      </c>
      <c r="K463" s="23" t="s">
        <v>623</v>
      </c>
      <c r="L463" s="23" t="s">
        <v>18147</v>
      </c>
      <c r="M463" s="23" t="s">
        <v>18148</v>
      </c>
      <c r="N463" s="23" t="s">
        <v>4162</v>
      </c>
      <c r="O463" s="23" t="s">
        <v>18149</v>
      </c>
      <c r="P463" s="291">
        <v>120.38</v>
      </c>
      <c r="Q463" s="3">
        <v>41134</v>
      </c>
      <c r="R463" s="3">
        <v>41260</v>
      </c>
      <c r="S463" s="3">
        <v>41209</v>
      </c>
    </row>
    <row r="464" spans="1:19">
      <c r="A464" s="23" t="s">
        <v>18141</v>
      </c>
      <c r="B464" s="23" t="s">
        <v>18142</v>
      </c>
      <c r="C464" s="23">
        <v>7</v>
      </c>
      <c r="D464" s="23" t="s">
        <v>18749</v>
      </c>
      <c r="E464" s="23" t="s">
        <v>18750</v>
      </c>
      <c r="F464" s="23"/>
      <c r="G464" s="23"/>
      <c r="H464" s="23">
        <v>6154</v>
      </c>
      <c r="I464" s="238" t="s">
        <v>18145</v>
      </c>
      <c r="J464" s="238" t="s">
        <v>18151</v>
      </c>
      <c r="K464" s="23" t="s">
        <v>623</v>
      </c>
      <c r="L464" s="23" t="s">
        <v>18147</v>
      </c>
      <c r="M464" s="23" t="s">
        <v>18148</v>
      </c>
      <c r="N464" s="23" t="s">
        <v>4162</v>
      </c>
      <c r="O464" s="23" t="s">
        <v>18149</v>
      </c>
      <c r="P464" s="291">
        <v>120.38</v>
      </c>
      <c r="Q464" s="3">
        <v>41297</v>
      </c>
      <c r="R464" s="23"/>
      <c r="S464" s="23"/>
    </row>
    <row r="465" spans="1:19">
      <c r="A465" s="23" t="s">
        <v>18141</v>
      </c>
      <c r="B465" s="23" t="s">
        <v>18142</v>
      </c>
      <c r="C465" s="23">
        <v>7</v>
      </c>
      <c r="D465" s="23" t="s">
        <v>18751</v>
      </c>
      <c r="E465" s="23" t="s">
        <v>18752</v>
      </c>
      <c r="F465" s="23"/>
      <c r="G465" s="23"/>
      <c r="H465" s="23">
        <v>5433</v>
      </c>
      <c r="I465" s="238" t="s">
        <v>18145</v>
      </c>
      <c r="J465" s="238" t="s">
        <v>18151</v>
      </c>
      <c r="K465" s="23" t="s">
        <v>623</v>
      </c>
      <c r="L465" s="23" t="s">
        <v>18147</v>
      </c>
      <c r="M465" s="23" t="s">
        <v>18148</v>
      </c>
      <c r="N465" s="23" t="s">
        <v>4162</v>
      </c>
      <c r="O465" s="23" t="s">
        <v>18149</v>
      </c>
      <c r="P465" s="291">
        <v>120.38</v>
      </c>
      <c r="Q465" s="3">
        <v>41206</v>
      </c>
      <c r="R465" s="23"/>
      <c r="S465" s="23"/>
    </row>
    <row r="466" spans="1:19">
      <c r="A466" s="23" t="s">
        <v>18141</v>
      </c>
      <c r="B466" s="23" t="s">
        <v>18142</v>
      </c>
      <c r="C466" s="23">
        <v>7</v>
      </c>
      <c r="D466" s="23" t="s">
        <v>18753</v>
      </c>
      <c r="E466" s="23" t="s">
        <v>18752</v>
      </c>
      <c r="F466" s="23"/>
      <c r="G466" s="23"/>
      <c r="H466" s="23">
        <v>5434</v>
      </c>
      <c r="I466" s="238" t="s">
        <v>18145</v>
      </c>
      <c r="J466" s="238" t="s">
        <v>18151</v>
      </c>
      <c r="K466" s="23" t="s">
        <v>623</v>
      </c>
      <c r="L466" s="23" t="s">
        <v>18147</v>
      </c>
      <c r="M466" s="23" t="s">
        <v>18148</v>
      </c>
      <c r="N466" s="23" t="s">
        <v>4162</v>
      </c>
      <c r="O466" s="23" t="s">
        <v>18149</v>
      </c>
      <c r="P466" s="291">
        <v>120.38</v>
      </c>
      <c r="Q466" s="3">
        <v>41206</v>
      </c>
      <c r="R466" s="23"/>
      <c r="S466" s="23"/>
    </row>
    <row r="467" spans="1:19">
      <c r="A467" s="23" t="s">
        <v>18141</v>
      </c>
      <c r="B467" s="23" t="s">
        <v>18142</v>
      </c>
      <c r="C467" s="23">
        <v>7</v>
      </c>
      <c r="D467" s="23" t="s">
        <v>18754</v>
      </c>
      <c r="E467" s="23" t="s">
        <v>18752</v>
      </c>
      <c r="F467" s="23"/>
      <c r="G467" s="23"/>
      <c r="H467" s="23">
        <v>5435</v>
      </c>
      <c r="I467" s="238" t="s">
        <v>18145</v>
      </c>
      <c r="J467" s="238" t="s">
        <v>18151</v>
      </c>
      <c r="K467" s="23" t="s">
        <v>623</v>
      </c>
      <c r="L467" s="23" t="s">
        <v>18147</v>
      </c>
      <c r="M467" s="23" t="s">
        <v>18148</v>
      </c>
      <c r="N467" s="23" t="s">
        <v>4162</v>
      </c>
      <c r="O467" s="23" t="s">
        <v>18149</v>
      </c>
      <c r="P467" s="291">
        <v>120.38</v>
      </c>
      <c r="Q467" s="3">
        <v>41206</v>
      </c>
      <c r="R467" s="23"/>
      <c r="S467" s="23"/>
    </row>
    <row r="468" spans="1:19">
      <c r="A468" s="23" t="s">
        <v>18141</v>
      </c>
      <c r="B468" s="23" t="s">
        <v>18142</v>
      </c>
      <c r="C468" s="23">
        <v>7</v>
      </c>
      <c r="D468" s="23" t="s">
        <v>18755</v>
      </c>
      <c r="E468" s="23" t="s">
        <v>18752</v>
      </c>
      <c r="F468" s="23"/>
      <c r="G468" s="23"/>
      <c r="H468" s="23">
        <v>5436</v>
      </c>
      <c r="I468" s="238" t="s">
        <v>18145</v>
      </c>
      <c r="J468" s="238" t="s">
        <v>18151</v>
      </c>
      <c r="K468" s="23" t="s">
        <v>623</v>
      </c>
      <c r="L468" s="23" t="s">
        <v>18147</v>
      </c>
      <c r="M468" s="23" t="s">
        <v>18148</v>
      </c>
      <c r="N468" s="23" t="s">
        <v>4162</v>
      </c>
      <c r="O468" s="23" t="s">
        <v>18149</v>
      </c>
      <c r="P468" s="291">
        <v>120.38</v>
      </c>
      <c r="Q468" s="3">
        <v>41206</v>
      </c>
      <c r="R468" s="23"/>
      <c r="S468" s="23"/>
    </row>
    <row r="469" spans="1:19">
      <c r="A469" s="23" t="s">
        <v>18141</v>
      </c>
      <c r="B469" s="23" t="s">
        <v>18142</v>
      </c>
      <c r="C469" s="23">
        <v>7</v>
      </c>
      <c r="D469" s="23" t="s">
        <v>18756</v>
      </c>
      <c r="E469" s="23" t="s">
        <v>18757</v>
      </c>
      <c r="F469" s="23">
        <v>4001</v>
      </c>
      <c r="G469" s="23" t="s">
        <v>11703</v>
      </c>
      <c r="H469" s="23" t="s">
        <v>13746</v>
      </c>
      <c r="I469" s="238" t="s">
        <v>18145</v>
      </c>
      <c r="J469" s="238" t="s">
        <v>18153</v>
      </c>
      <c r="K469" s="23" t="s">
        <v>623</v>
      </c>
      <c r="L469" s="23" t="s">
        <v>18147</v>
      </c>
      <c r="M469" s="23" t="s">
        <v>18148</v>
      </c>
      <c r="N469" s="23" t="s">
        <v>4162</v>
      </c>
      <c r="O469" s="23" t="s">
        <v>18149</v>
      </c>
      <c r="P469" s="291">
        <v>120.38</v>
      </c>
      <c r="Q469" s="3">
        <v>41151</v>
      </c>
      <c r="R469" s="3">
        <v>41278</v>
      </c>
      <c r="S469" s="3">
        <v>41231</v>
      </c>
    </row>
    <row r="470" spans="1:19">
      <c r="A470" s="23" t="s">
        <v>18141</v>
      </c>
      <c r="B470" s="23" t="s">
        <v>18142</v>
      </c>
      <c r="C470" s="23">
        <v>7</v>
      </c>
      <c r="D470" s="23" t="s">
        <v>18758</v>
      </c>
      <c r="E470" s="23" t="s">
        <v>18759</v>
      </c>
      <c r="F470" s="23"/>
      <c r="G470" s="23"/>
      <c r="H470" s="23">
        <v>5893</v>
      </c>
      <c r="I470" s="238" t="s">
        <v>18145</v>
      </c>
      <c r="J470" s="238" t="s">
        <v>18151</v>
      </c>
      <c r="K470" s="23" t="s">
        <v>623</v>
      </c>
      <c r="L470" s="23" t="s">
        <v>18147</v>
      </c>
      <c r="M470" s="23" t="s">
        <v>18148</v>
      </c>
      <c r="N470" s="23" t="s">
        <v>4162</v>
      </c>
      <c r="O470" s="23" t="s">
        <v>18149</v>
      </c>
      <c r="P470" s="291">
        <v>120.38</v>
      </c>
      <c r="Q470" s="3">
        <v>41282</v>
      </c>
      <c r="R470" s="23"/>
      <c r="S470" s="23"/>
    </row>
    <row r="471" spans="1:19">
      <c r="A471" s="23" t="s">
        <v>18141</v>
      </c>
      <c r="B471" s="23" t="s">
        <v>18142</v>
      </c>
      <c r="C471" s="23">
        <v>7</v>
      </c>
      <c r="D471" s="23" t="s">
        <v>18760</v>
      </c>
      <c r="E471" s="23" t="s">
        <v>18759</v>
      </c>
      <c r="F471" s="23"/>
      <c r="G471" s="23" t="s">
        <v>18761</v>
      </c>
      <c r="H471" s="23">
        <v>5895</v>
      </c>
      <c r="I471" s="238" t="s">
        <v>18145</v>
      </c>
      <c r="J471" s="238" t="s">
        <v>18275</v>
      </c>
      <c r="K471" s="23" t="s">
        <v>623</v>
      </c>
      <c r="L471" s="23" t="s">
        <v>18147</v>
      </c>
      <c r="M471" s="23" t="s">
        <v>18148</v>
      </c>
      <c r="N471" s="23" t="s">
        <v>4162</v>
      </c>
      <c r="O471" s="23" t="s">
        <v>18149</v>
      </c>
      <c r="P471" s="291">
        <v>120.38</v>
      </c>
      <c r="Q471" s="3">
        <v>41282</v>
      </c>
      <c r="R471" s="23"/>
      <c r="S471" s="3">
        <v>41434</v>
      </c>
    </row>
    <row r="472" spans="1:19">
      <c r="A472" s="23" t="s">
        <v>18141</v>
      </c>
      <c r="B472" s="23" t="s">
        <v>18142</v>
      </c>
      <c r="C472" s="23">
        <v>7</v>
      </c>
      <c r="D472" s="23" t="s">
        <v>18762</v>
      </c>
      <c r="E472" s="23" t="s">
        <v>18759</v>
      </c>
      <c r="F472" s="23"/>
      <c r="G472" s="23"/>
      <c r="H472" s="23">
        <v>5898</v>
      </c>
      <c r="I472" s="238" t="s">
        <v>18145</v>
      </c>
      <c r="J472" s="238" t="s">
        <v>18151</v>
      </c>
      <c r="K472" s="23" t="s">
        <v>623</v>
      </c>
      <c r="L472" s="23" t="s">
        <v>18147</v>
      </c>
      <c r="M472" s="23" t="s">
        <v>18148</v>
      </c>
      <c r="N472" s="23" t="s">
        <v>4162</v>
      </c>
      <c r="O472" s="23" t="s">
        <v>18149</v>
      </c>
      <c r="P472" s="291">
        <v>120.38</v>
      </c>
      <c r="Q472" s="3">
        <v>41282</v>
      </c>
      <c r="R472" s="23"/>
      <c r="S472" s="23"/>
    </row>
    <row r="473" spans="1:19">
      <c r="A473" s="23" t="s">
        <v>18141</v>
      </c>
      <c r="B473" s="23" t="s">
        <v>18142</v>
      </c>
      <c r="C473" s="23">
        <v>7</v>
      </c>
      <c r="D473" s="23" t="s">
        <v>18763</v>
      </c>
      <c r="E473" s="23" t="s">
        <v>18759</v>
      </c>
      <c r="F473" s="23"/>
      <c r="G473" s="23" t="s">
        <v>18764</v>
      </c>
      <c r="H473" s="23">
        <v>5899</v>
      </c>
      <c r="I473" s="238" t="s">
        <v>18145</v>
      </c>
      <c r="J473" s="238" t="s">
        <v>18156</v>
      </c>
      <c r="K473" s="23" t="s">
        <v>623</v>
      </c>
      <c r="L473" s="23" t="s">
        <v>18147</v>
      </c>
      <c r="M473" s="23" t="s">
        <v>18148</v>
      </c>
      <c r="N473" s="23" t="s">
        <v>4162</v>
      </c>
      <c r="O473" s="23" t="s">
        <v>18149</v>
      </c>
      <c r="P473" s="291">
        <v>120.38</v>
      </c>
      <c r="Q473" s="3">
        <v>41282</v>
      </c>
      <c r="R473" s="23"/>
      <c r="S473" s="3">
        <v>41432</v>
      </c>
    </row>
    <row r="474" spans="1:19">
      <c r="A474" s="23" t="s">
        <v>18141</v>
      </c>
      <c r="B474" s="23" t="s">
        <v>18142</v>
      </c>
      <c r="C474" s="23">
        <v>7</v>
      </c>
      <c r="D474" s="23" t="s">
        <v>18765</v>
      </c>
      <c r="E474" s="23" t="s">
        <v>18759</v>
      </c>
      <c r="F474" s="23">
        <v>646</v>
      </c>
      <c r="G474" s="23" t="s">
        <v>9644</v>
      </c>
      <c r="H474" s="23" t="s">
        <v>383</v>
      </c>
      <c r="I474" s="238" t="s">
        <v>18145</v>
      </c>
      <c r="J474" s="238" t="s">
        <v>18153</v>
      </c>
      <c r="K474" s="23" t="s">
        <v>623</v>
      </c>
      <c r="L474" s="23" t="s">
        <v>18147</v>
      </c>
      <c r="M474" s="23" t="s">
        <v>18148</v>
      </c>
      <c r="N474" s="23" t="s">
        <v>4162</v>
      </c>
      <c r="O474" s="23" t="s">
        <v>18149</v>
      </c>
      <c r="P474" s="291">
        <v>120.38</v>
      </c>
      <c r="Q474" s="3">
        <v>40829</v>
      </c>
      <c r="R474" s="3">
        <v>40935</v>
      </c>
      <c r="S474" s="3">
        <v>40918</v>
      </c>
    </row>
    <row r="475" spans="1:19">
      <c r="A475" s="23" t="s">
        <v>18141</v>
      </c>
      <c r="B475" s="23" t="s">
        <v>18142</v>
      </c>
      <c r="C475" s="23">
        <v>7</v>
      </c>
      <c r="D475" s="23" t="s">
        <v>18766</v>
      </c>
      <c r="E475" s="23" t="s">
        <v>18759</v>
      </c>
      <c r="F475" s="23">
        <v>4579</v>
      </c>
      <c r="G475" s="23" t="s">
        <v>16408</v>
      </c>
      <c r="H475" s="23" t="s">
        <v>17905</v>
      </c>
      <c r="I475" s="238" t="s">
        <v>18145</v>
      </c>
      <c r="J475" s="238" t="s">
        <v>18153</v>
      </c>
      <c r="K475" s="23" t="s">
        <v>623</v>
      </c>
      <c r="L475" s="23" t="s">
        <v>18147</v>
      </c>
      <c r="M475" s="23" t="s">
        <v>18148</v>
      </c>
      <c r="N475" s="23" t="s">
        <v>4162</v>
      </c>
      <c r="O475" s="23" t="s">
        <v>18149</v>
      </c>
      <c r="P475" s="291">
        <v>120.38</v>
      </c>
      <c r="Q475" s="3">
        <v>41282</v>
      </c>
      <c r="R475" s="3">
        <v>41394</v>
      </c>
      <c r="S475" s="3">
        <v>41432</v>
      </c>
    </row>
    <row r="476" spans="1:19">
      <c r="A476" s="23" t="s">
        <v>18141</v>
      </c>
      <c r="B476" s="23" t="s">
        <v>18142</v>
      </c>
      <c r="C476" s="23">
        <v>7</v>
      </c>
      <c r="D476" s="23" t="s">
        <v>18767</v>
      </c>
      <c r="E476" s="23" t="s">
        <v>18759</v>
      </c>
      <c r="F476" s="23">
        <v>4591</v>
      </c>
      <c r="G476" s="23" t="s">
        <v>16398</v>
      </c>
      <c r="H476" s="23" t="s">
        <v>17903</v>
      </c>
      <c r="I476" s="238" t="s">
        <v>18145</v>
      </c>
      <c r="J476" s="238" t="s">
        <v>18153</v>
      </c>
      <c r="K476" s="23" t="s">
        <v>623</v>
      </c>
      <c r="L476" s="23" t="s">
        <v>18147</v>
      </c>
      <c r="M476" s="23" t="s">
        <v>18148</v>
      </c>
      <c r="N476" s="23" t="s">
        <v>4162</v>
      </c>
      <c r="O476" s="23" t="s">
        <v>18149</v>
      </c>
      <c r="P476" s="291">
        <v>120.38</v>
      </c>
      <c r="Q476" s="3">
        <v>41282</v>
      </c>
      <c r="R476" s="3">
        <v>41394</v>
      </c>
      <c r="S476" s="3">
        <v>41432</v>
      </c>
    </row>
    <row r="477" spans="1:19">
      <c r="A477" s="23" t="s">
        <v>18141</v>
      </c>
      <c r="B477" s="23" t="s">
        <v>18142</v>
      </c>
      <c r="C477" s="23">
        <v>7</v>
      </c>
      <c r="D477" s="23" t="s">
        <v>18768</v>
      </c>
      <c r="E477" s="23" t="s">
        <v>18759</v>
      </c>
      <c r="F477" s="23">
        <v>4597</v>
      </c>
      <c r="G477" s="23" t="s">
        <v>16395</v>
      </c>
      <c r="H477" s="23" t="s">
        <v>17956</v>
      </c>
      <c r="I477" s="238" t="s">
        <v>18145</v>
      </c>
      <c r="J477" s="238" t="s">
        <v>18153</v>
      </c>
      <c r="K477" s="23" t="s">
        <v>623</v>
      </c>
      <c r="L477" s="23" t="s">
        <v>18147</v>
      </c>
      <c r="M477" s="23" t="s">
        <v>18148</v>
      </c>
      <c r="N477" s="23" t="s">
        <v>4162</v>
      </c>
      <c r="O477" s="23" t="s">
        <v>18149</v>
      </c>
      <c r="P477" s="291">
        <v>120.38</v>
      </c>
      <c r="Q477" s="3">
        <v>41282</v>
      </c>
      <c r="R477" s="3">
        <v>41394</v>
      </c>
      <c r="S477" s="3">
        <v>41432</v>
      </c>
    </row>
    <row r="478" spans="1:19">
      <c r="A478" s="23" t="s">
        <v>18141</v>
      </c>
      <c r="B478" s="23" t="s">
        <v>18142</v>
      </c>
      <c r="C478" s="23">
        <v>7</v>
      </c>
      <c r="D478" s="23" t="s">
        <v>18769</v>
      </c>
      <c r="E478" s="23" t="s">
        <v>18759</v>
      </c>
      <c r="F478" s="23">
        <v>4606</v>
      </c>
      <c r="G478" s="23" t="s">
        <v>18770</v>
      </c>
      <c r="H478" s="23" t="s">
        <v>17952</v>
      </c>
      <c r="I478" s="238" t="s">
        <v>18145</v>
      </c>
      <c r="J478" s="238" t="s">
        <v>18153</v>
      </c>
      <c r="K478" s="23" t="s">
        <v>623</v>
      </c>
      <c r="L478" s="23" t="s">
        <v>18147</v>
      </c>
      <c r="M478" s="23" t="s">
        <v>18148</v>
      </c>
      <c r="N478" s="23" t="s">
        <v>4162</v>
      </c>
      <c r="O478" s="23" t="s">
        <v>18149</v>
      </c>
      <c r="P478" s="291">
        <v>120.38</v>
      </c>
      <c r="Q478" s="3">
        <v>41282</v>
      </c>
      <c r="R478" s="3">
        <v>41396</v>
      </c>
      <c r="S478" s="3">
        <v>41432</v>
      </c>
    </row>
    <row r="479" spans="1:19">
      <c r="A479" s="23" t="s">
        <v>18141</v>
      </c>
      <c r="B479" s="23" t="s">
        <v>18142</v>
      </c>
      <c r="C479" s="23">
        <v>7</v>
      </c>
      <c r="D479" s="23" t="s">
        <v>18771</v>
      </c>
      <c r="E479" s="23" t="s">
        <v>18759</v>
      </c>
      <c r="F479" s="23">
        <v>4634</v>
      </c>
      <c r="G479" s="23" t="s">
        <v>16404</v>
      </c>
      <c r="H479" s="23" t="s">
        <v>17960</v>
      </c>
      <c r="I479" s="238" t="s">
        <v>18145</v>
      </c>
      <c r="J479" s="238" t="s">
        <v>18353</v>
      </c>
      <c r="K479" s="23" t="s">
        <v>623</v>
      </c>
      <c r="L479" s="23" t="s">
        <v>18147</v>
      </c>
      <c r="M479" s="23" t="s">
        <v>18148</v>
      </c>
      <c r="N479" s="23" t="s">
        <v>4162</v>
      </c>
      <c r="O479" s="23" t="s">
        <v>18149</v>
      </c>
      <c r="P479" s="291">
        <v>120.38</v>
      </c>
      <c r="Q479" s="3">
        <v>41282</v>
      </c>
      <c r="R479" s="3">
        <v>41400</v>
      </c>
      <c r="S479" s="3">
        <v>41432</v>
      </c>
    </row>
    <row r="480" spans="1:19">
      <c r="A480" s="23" t="s">
        <v>18141</v>
      </c>
      <c r="B480" s="23" t="s">
        <v>18142</v>
      </c>
      <c r="C480" s="23">
        <v>7</v>
      </c>
      <c r="D480" s="23" t="s">
        <v>18772</v>
      </c>
      <c r="E480" s="23" t="s">
        <v>18773</v>
      </c>
      <c r="F480" s="23">
        <v>3641</v>
      </c>
      <c r="G480" s="23" t="s">
        <v>11591</v>
      </c>
      <c r="H480" s="23" t="s">
        <v>9465</v>
      </c>
      <c r="I480" s="238" t="s">
        <v>18145</v>
      </c>
      <c r="J480" s="238" t="s">
        <v>18153</v>
      </c>
      <c r="K480" s="23" t="s">
        <v>623</v>
      </c>
      <c r="L480" s="23" t="s">
        <v>18147</v>
      </c>
      <c r="M480" s="23" t="s">
        <v>18148</v>
      </c>
      <c r="N480" s="23" t="s">
        <v>4162</v>
      </c>
      <c r="O480" s="23" t="s">
        <v>18149</v>
      </c>
      <c r="P480" s="291">
        <v>120.38</v>
      </c>
      <c r="Q480" s="3">
        <v>41142</v>
      </c>
      <c r="R480" s="3">
        <v>41235</v>
      </c>
      <c r="S480" s="3">
        <v>41223</v>
      </c>
    </row>
    <row r="481" spans="1:19">
      <c r="A481" s="23" t="s">
        <v>18141</v>
      </c>
      <c r="B481" s="23" t="s">
        <v>18142</v>
      </c>
      <c r="C481" s="23">
        <v>7</v>
      </c>
      <c r="D481" s="23" t="s">
        <v>18774</v>
      </c>
      <c r="E481" s="23" t="s">
        <v>18773</v>
      </c>
      <c r="F481" s="23">
        <v>3686</v>
      </c>
      <c r="G481" s="23" t="s">
        <v>11584</v>
      </c>
      <c r="H481" s="23" t="s">
        <v>18775</v>
      </c>
      <c r="I481" s="238" t="s">
        <v>18145</v>
      </c>
      <c r="J481" s="238" t="s">
        <v>18153</v>
      </c>
      <c r="K481" s="23" t="s">
        <v>623</v>
      </c>
      <c r="L481" s="23" t="s">
        <v>18147</v>
      </c>
      <c r="M481" s="23" t="s">
        <v>18148</v>
      </c>
      <c r="N481" s="23" t="s">
        <v>4162</v>
      </c>
      <c r="O481" s="23" t="s">
        <v>18149</v>
      </c>
      <c r="P481" s="291">
        <v>120.38</v>
      </c>
      <c r="Q481" s="3">
        <v>41142</v>
      </c>
      <c r="R481" s="3">
        <v>41241</v>
      </c>
      <c r="S481" s="3">
        <v>41223</v>
      </c>
    </row>
    <row r="482" spans="1:19">
      <c r="A482" s="23" t="s">
        <v>18141</v>
      </c>
      <c r="B482" s="23" t="s">
        <v>18142</v>
      </c>
      <c r="C482" s="23">
        <v>7</v>
      </c>
      <c r="D482" s="23" t="s">
        <v>18776</v>
      </c>
      <c r="E482" s="23" t="s">
        <v>18773</v>
      </c>
      <c r="F482" s="23">
        <v>3790</v>
      </c>
      <c r="G482" s="23" t="s">
        <v>11589</v>
      </c>
      <c r="H482" s="23" t="s">
        <v>11585</v>
      </c>
      <c r="I482" s="238" t="s">
        <v>18145</v>
      </c>
      <c r="J482" s="238" t="s">
        <v>18153</v>
      </c>
      <c r="K482" s="23" t="s">
        <v>623</v>
      </c>
      <c r="L482" s="23" t="s">
        <v>18147</v>
      </c>
      <c r="M482" s="23" t="s">
        <v>18148</v>
      </c>
      <c r="N482" s="23" t="s">
        <v>4162</v>
      </c>
      <c r="O482" s="23" t="s">
        <v>18149</v>
      </c>
      <c r="P482" s="291">
        <v>120.38</v>
      </c>
      <c r="Q482" s="3">
        <v>41142</v>
      </c>
      <c r="R482" s="3">
        <v>41253</v>
      </c>
      <c r="S482" s="3">
        <v>41223</v>
      </c>
    </row>
    <row r="483" spans="1:19">
      <c r="A483" s="23" t="s">
        <v>18141</v>
      </c>
      <c r="B483" s="23" t="s">
        <v>18142</v>
      </c>
      <c r="C483" s="23">
        <v>7</v>
      </c>
      <c r="D483" s="23" t="s">
        <v>18777</v>
      </c>
      <c r="E483" s="23" t="s">
        <v>18778</v>
      </c>
      <c r="F483" s="23"/>
      <c r="G483" s="23"/>
      <c r="H483" s="23">
        <v>6803</v>
      </c>
      <c r="I483" s="238" t="s">
        <v>18145</v>
      </c>
      <c r="J483" s="238" t="s">
        <v>18151</v>
      </c>
      <c r="K483" s="23" t="s">
        <v>623</v>
      </c>
      <c r="L483" s="23" t="s">
        <v>18147</v>
      </c>
      <c r="M483" s="23" t="s">
        <v>18148</v>
      </c>
      <c r="N483" s="23" t="s">
        <v>4162</v>
      </c>
      <c r="O483" s="23" t="s">
        <v>18149</v>
      </c>
      <c r="P483" s="291">
        <v>120.38</v>
      </c>
      <c r="Q483" s="3">
        <v>41397</v>
      </c>
      <c r="R483" s="23"/>
      <c r="S483" s="23"/>
    </row>
    <row r="484" spans="1:19">
      <c r="A484" s="23" t="s">
        <v>18141</v>
      </c>
      <c r="B484" s="23" t="s">
        <v>18142</v>
      </c>
      <c r="C484" s="23">
        <v>7</v>
      </c>
      <c r="D484" s="23" t="s">
        <v>18779</v>
      </c>
      <c r="E484" s="23" t="s">
        <v>18778</v>
      </c>
      <c r="F484" s="23"/>
      <c r="G484" s="23"/>
      <c r="H484" s="23">
        <v>6804</v>
      </c>
      <c r="I484" s="238" t="s">
        <v>18145</v>
      </c>
      <c r="J484" s="238" t="s">
        <v>18151</v>
      </c>
      <c r="K484" s="23" t="s">
        <v>623</v>
      </c>
      <c r="L484" s="23" t="s">
        <v>18147</v>
      </c>
      <c r="M484" s="23" t="s">
        <v>18148</v>
      </c>
      <c r="N484" s="23" t="s">
        <v>4162</v>
      </c>
      <c r="O484" s="23" t="s">
        <v>18149</v>
      </c>
      <c r="P484" s="291">
        <v>120.38</v>
      </c>
      <c r="Q484" s="3">
        <v>41397</v>
      </c>
      <c r="R484" s="23"/>
      <c r="S484" s="23"/>
    </row>
    <row r="485" spans="1:19">
      <c r="A485" s="23" t="s">
        <v>18141</v>
      </c>
      <c r="B485" s="23" t="s">
        <v>18142</v>
      </c>
      <c r="C485" s="23">
        <v>7</v>
      </c>
      <c r="D485" s="23" t="s">
        <v>18780</v>
      </c>
      <c r="E485" s="23" t="s">
        <v>18781</v>
      </c>
      <c r="F485" s="23">
        <v>2601</v>
      </c>
      <c r="G485" s="23" t="s">
        <v>10154</v>
      </c>
      <c r="H485" s="23" t="s">
        <v>2821</v>
      </c>
      <c r="I485" s="238" t="s">
        <v>18145</v>
      </c>
      <c r="J485" s="238" t="s">
        <v>18153</v>
      </c>
      <c r="K485" s="23" t="s">
        <v>623</v>
      </c>
      <c r="L485" s="23" t="s">
        <v>18147</v>
      </c>
      <c r="M485" s="23" t="s">
        <v>18148</v>
      </c>
      <c r="N485" s="23" t="s">
        <v>4162</v>
      </c>
      <c r="O485" s="23" t="s">
        <v>18149</v>
      </c>
      <c r="P485" s="291">
        <v>120.38</v>
      </c>
      <c r="Q485" s="3">
        <v>41022</v>
      </c>
      <c r="R485" s="3">
        <v>41043</v>
      </c>
      <c r="S485" s="3">
        <v>41084</v>
      </c>
    </row>
    <row r="486" spans="1:19">
      <c r="A486" s="23" t="s">
        <v>18141</v>
      </c>
      <c r="B486" s="23" t="s">
        <v>18142</v>
      </c>
      <c r="C486" s="23">
        <v>7</v>
      </c>
      <c r="D486" s="23" t="s">
        <v>18782</v>
      </c>
      <c r="E486" s="23" t="s">
        <v>18781</v>
      </c>
      <c r="F486" s="23">
        <v>2655</v>
      </c>
      <c r="G486" s="23" t="s">
        <v>10156</v>
      </c>
      <c r="H486" s="23" t="s">
        <v>3249</v>
      </c>
      <c r="I486" s="238" t="s">
        <v>18145</v>
      </c>
      <c r="J486" s="238" t="s">
        <v>18153</v>
      </c>
      <c r="K486" s="23" t="s">
        <v>623</v>
      </c>
      <c r="L486" s="23" t="s">
        <v>18147</v>
      </c>
      <c r="M486" s="23" t="s">
        <v>18148</v>
      </c>
      <c r="N486" s="23" t="s">
        <v>4162</v>
      </c>
      <c r="O486" s="23" t="s">
        <v>18149</v>
      </c>
      <c r="P486" s="291">
        <v>120.38</v>
      </c>
      <c r="Q486" s="3">
        <v>41022</v>
      </c>
      <c r="R486" s="3">
        <v>41060</v>
      </c>
      <c r="S486" s="3">
        <v>41084</v>
      </c>
    </row>
    <row r="487" spans="1:19">
      <c r="A487" s="23" t="s">
        <v>18141</v>
      </c>
      <c r="B487" s="23" t="s">
        <v>18142</v>
      </c>
      <c r="C487" s="23">
        <v>7</v>
      </c>
      <c r="D487" s="23" t="s">
        <v>18783</v>
      </c>
      <c r="E487" s="23" t="s">
        <v>18781</v>
      </c>
      <c r="F487" s="23">
        <v>2660</v>
      </c>
      <c r="G487" s="23" t="s">
        <v>10248</v>
      </c>
      <c r="H487" s="23" t="s">
        <v>3237</v>
      </c>
      <c r="I487" s="238" t="s">
        <v>18145</v>
      </c>
      <c r="J487" s="238" t="s">
        <v>18153</v>
      </c>
      <c r="K487" s="23" t="s">
        <v>623</v>
      </c>
      <c r="L487" s="23" t="s">
        <v>18147</v>
      </c>
      <c r="M487" s="23" t="s">
        <v>18148</v>
      </c>
      <c r="N487" s="23" t="s">
        <v>4162</v>
      </c>
      <c r="O487" s="23" t="s">
        <v>18149</v>
      </c>
      <c r="P487" s="291">
        <v>120.38</v>
      </c>
      <c r="Q487" s="3">
        <v>41044</v>
      </c>
      <c r="R487" s="3">
        <v>41060</v>
      </c>
      <c r="S487" s="3">
        <v>41104</v>
      </c>
    </row>
    <row r="488" spans="1:19">
      <c r="A488" s="23" t="s">
        <v>18141</v>
      </c>
      <c r="B488" s="23" t="s">
        <v>18142</v>
      </c>
      <c r="C488" s="23">
        <v>7</v>
      </c>
      <c r="D488" s="23" t="s">
        <v>18784</v>
      </c>
      <c r="E488" s="23" t="s">
        <v>18781</v>
      </c>
      <c r="F488" s="23">
        <v>3166</v>
      </c>
      <c r="G488" s="23" t="s">
        <v>10250</v>
      </c>
      <c r="H488" s="23" t="s">
        <v>6867</v>
      </c>
      <c r="I488" s="238" t="s">
        <v>18145</v>
      </c>
      <c r="J488" s="238" t="s">
        <v>18153</v>
      </c>
      <c r="K488" s="23" t="s">
        <v>623</v>
      </c>
      <c r="L488" s="23" t="s">
        <v>18147</v>
      </c>
      <c r="M488" s="23" t="s">
        <v>18148</v>
      </c>
      <c r="N488" s="23" t="s">
        <v>4162</v>
      </c>
      <c r="O488" s="23" t="s">
        <v>18149</v>
      </c>
      <c r="P488" s="291">
        <v>120.38</v>
      </c>
      <c r="Q488" s="3">
        <v>41044</v>
      </c>
      <c r="R488" s="3">
        <v>41152</v>
      </c>
      <c r="S488" s="3">
        <v>41104</v>
      </c>
    </row>
    <row r="489" spans="1:19">
      <c r="A489" s="23" t="s">
        <v>18141</v>
      </c>
      <c r="B489" s="23" t="s">
        <v>18142</v>
      </c>
      <c r="C489" s="23">
        <v>7</v>
      </c>
      <c r="D489" s="23" t="s">
        <v>18785</v>
      </c>
      <c r="E489" s="23" t="s">
        <v>18781</v>
      </c>
      <c r="F489" s="23">
        <v>4506</v>
      </c>
      <c r="G489" s="23" t="s">
        <v>12467</v>
      </c>
      <c r="H489" s="23" t="s">
        <v>17275</v>
      </c>
      <c r="I489" s="238" t="s">
        <v>18145</v>
      </c>
      <c r="J489" s="238" t="s">
        <v>18153</v>
      </c>
      <c r="K489" s="23" t="s">
        <v>623</v>
      </c>
      <c r="L489" s="23" t="s">
        <v>18147</v>
      </c>
      <c r="M489" s="23" t="s">
        <v>18148</v>
      </c>
      <c r="N489" s="23" t="s">
        <v>4162</v>
      </c>
      <c r="O489" s="23" t="s">
        <v>18149</v>
      </c>
      <c r="P489" s="291">
        <v>120.38</v>
      </c>
      <c r="Q489" s="3">
        <v>41170</v>
      </c>
      <c r="R489" s="3">
        <v>41381</v>
      </c>
      <c r="S489" s="3">
        <v>41309</v>
      </c>
    </row>
    <row r="490" spans="1:19">
      <c r="A490" s="23" t="s">
        <v>18141</v>
      </c>
      <c r="B490" s="23" t="s">
        <v>18142</v>
      </c>
      <c r="C490" s="23">
        <v>7</v>
      </c>
      <c r="D490" s="23" t="s">
        <v>18786</v>
      </c>
      <c r="E490" s="23" t="s">
        <v>18787</v>
      </c>
      <c r="F490" s="23">
        <v>854</v>
      </c>
      <c r="G490" s="23" t="s">
        <v>9871</v>
      </c>
      <c r="H490" s="23" t="s">
        <v>2160</v>
      </c>
      <c r="I490" s="238" t="s">
        <v>18145</v>
      </c>
      <c r="J490" s="238" t="s">
        <v>18153</v>
      </c>
      <c r="K490" s="23" t="s">
        <v>623</v>
      </c>
      <c r="L490" s="23" t="s">
        <v>18147</v>
      </c>
      <c r="M490" s="23" t="s">
        <v>18148</v>
      </c>
      <c r="N490" s="23" t="s">
        <v>4162</v>
      </c>
      <c r="O490" s="23" t="s">
        <v>18149</v>
      </c>
      <c r="P490" s="291">
        <v>120.38</v>
      </c>
      <c r="Q490" s="3">
        <v>40982</v>
      </c>
      <c r="R490" s="3">
        <v>40996</v>
      </c>
      <c r="S490" s="3">
        <v>41044</v>
      </c>
    </row>
    <row r="491" spans="1:19">
      <c r="A491" s="23" t="s">
        <v>18141</v>
      </c>
      <c r="B491" s="23" t="s">
        <v>18142</v>
      </c>
      <c r="C491" s="23">
        <v>7</v>
      </c>
      <c r="D491" s="23" t="s">
        <v>18788</v>
      </c>
      <c r="E491" s="23" t="s">
        <v>18787</v>
      </c>
      <c r="F491" s="23">
        <v>3596</v>
      </c>
      <c r="G491" s="23" t="s">
        <v>11622</v>
      </c>
      <c r="H491" s="23" t="s">
        <v>9359</v>
      </c>
      <c r="I491" s="238" t="s">
        <v>18145</v>
      </c>
      <c r="J491" s="238" t="s">
        <v>18153</v>
      </c>
      <c r="K491" s="23" t="s">
        <v>623</v>
      </c>
      <c r="L491" s="23" t="s">
        <v>18147</v>
      </c>
      <c r="M491" s="23" t="s">
        <v>18148</v>
      </c>
      <c r="N491" s="23" t="s">
        <v>4162</v>
      </c>
      <c r="O491" s="23" t="s">
        <v>18149</v>
      </c>
      <c r="P491" s="291">
        <v>120.38</v>
      </c>
      <c r="Q491" s="3">
        <v>41149</v>
      </c>
      <c r="R491" s="3">
        <v>41227</v>
      </c>
      <c r="S491" s="3">
        <v>41225</v>
      </c>
    </row>
    <row r="492" spans="1:19">
      <c r="A492" s="23" t="s">
        <v>18141</v>
      </c>
      <c r="B492" s="23" t="s">
        <v>18142</v>
      </c>
      <c r="C492" s="23">
        <v>7</v>
      </c>
      <c r="D492" s="23" t="s">
        <v>18789</v>
      </c>
      <c r="E492" s="23" t="s">
        <v>18787</v>
      </c>
      <c r="F492" s="23">
        <v>3600</v>
      </c>
      <c r="G492" s="23" t="s">
        <v>11520</v>
      </c>
      <c r="H492" s="23" t="s">
        <v>9354</v>
      </c>
      <c r="I492" s="238" t="s">
        <v>18145</v>
      </c>
      <c r="J492" s="238" t="s">
        <v>18153</v>
      </c>
      <c r="K492" s="23" t="s">
        <v>623</v>
      </c>
      <c r="L492" s="23" t="s">
        <v>18147</v>
      </c>
      <c r="M492" s="23" t="s">
        <v>18148</v>
      </c>
      <c r="N492" s="23" t="s">
        <v>4162</v>
      </c>
      <c r="O492" s="23" t="s">
        <v>18149</v>
      </c>
      <c r="P492" s="291">
        <v>120.38</v>
      </c>
      <c r="Q492" s="3">
        <v>41149</v>
      </c>
      <c r="R492" s="3">
        <v>41232</v>
      </c>
      <c r="S492" s="3">
        <v>41223</v>
      </c>
    </row>
    <row r="493" spans="1:19">
      <c r="A493" s="23" t="s">
        <v>18141</v>
      </c>
      <c r="B493" s="23" t="s">
        <v>18142</v>
      </c>
      <c r="C493" s="23">
        <v>7</v>
      </c>
      <c r="D493" s="23" t="s">
        <v>18790</v>
      </c>
      <c r="E493" s="23" t="s">
        <v>18787</v>
      </c>
      <c r="F493" s="23">
        <v>3607</v>
      </c>
      <c r="G493" s="23" t="s">
        <v>11518</v>
      </c>
      <c r="H493" s="23" t="s">
        <v>9353</v>
      </c>
      <c r="I493" s="238" t="s">
        <v>18145</v>
      </c>
      <c r="J493" s="238" t="s">
        <v>18153</v>
      </c>
      <c r="K493" s="23" t="s">
        <v>623</v>
      </c>
      <c r="L493" s="23" t="s">
        <v>18147</v>
      </c>
      <c r="M493" s="23" t="s">
        <v>18148</v>
      </c>
      <c r="N493" s="23" t="s">
        <v>4162</v>
      </c>
      <c r="O493" s="23" t="s">
        <v>18149</v>
      </c>
      <c r="P493" s="291">
        <v>120.38</v>
      </c>
      <c r="Q493" s="3">
        <v>41149</v>
      </c>
      <c r="R493" s="3">
        <v>41233</v>
      </c>
      <c r="S493" s="3">
        <v>41232</v>
      </c>
    </row>
    <row r="494" spans="1:19">
      <c r="A494" s="23" t="s">
        <v>18141</v>
      </c>
      <c r="B494" s="23" t="s">
        <v>18142</v>
      </c>
      <c r="C494" s="23">
        <v>7</v>
      </c>
      <c r="D494" s="23" t="s">
        <v>18791</v>
      </c>
      <c r="E494" s="23" t="s">
        <v>18792</v>
      </c>
      <c r="F494" s="23"/>
      <c r="G494" s="23"/>
      <c r="H494" s="23">
        <v>6580</v>
      </c>
      <c r="I494" s="238" t="s">
        <v>18145</v>
      </c>
      <c r="J494" s="238" t="s">
        <v>18151</v>
      </c>
      <c r="K494" s="23" t="s">
        <v>623</v>
      </c>
      <c r="L494" s="23" t="s">
        <v>18147</v>
      </c>
      <c r="M494" s="23" t="s">
        <v>18148</v>
      </c>
      <c r="N494" s="23" t="s">
        <v>4162</v>
      </c>
      <c r="O494" s="23" t="s">
        <v>18149</v>
      </c>
      <c r="P494" s="291">
        <v>120.38</v>
      </c>
      <c r="Q494" s="3">
        <v>41368</v>
      </c>
      <c r="R494" s="23"/>
      <c r="S494" s="23"/>
    </row>
    <row r="495" spans="1:19">
      <c r="A495" s="23" t="s">
        <v>18141</v>
      </c>
      <c r="B495" s="23" t="s">
        <v>18142</v>
      </c>
      <c r="C495" s="23">
        <v>7</v>
      </c>
      <c r="D495" s="23" t="s">
        <v>18793</v>
      </c>
      <c r="E495" s="23" t="s">
        <v>18792</v>
      </c>
      <c r="F495" s="23"/>
      <c r="G495" s="23"/>
      <c r="H495" s="23">
        <v>6581</v>
      </c>
      <c r="I495" s="238" t="s">
        <v>18145</v>
      </c>
      <c r="J495" s="238" t="s">
        <v>18151</v>
      </c>
      <c r="K495" s="23" t="s">
        <v>623</v>
      </c>
      <c r="L495" s="23" t="s">
        <v>18147</v>
      </c>
      <c r="M495" s="23" t="s">
        <v>18148</v>
      </c>
      <c r="N495" s="23" t="s">
        <v>4162</v>
      </c>
      <c r="O495" s="23" t="s">
        <v>18149</v>
      </c>
      <c r="P495" s="291">
        <v>120.38</v>
      </c>
      <c r="Q495" s="3">
        <v>41368</v>
      </c>
      <c r="R495" s="23"/>
      <c r="S495" s="23"/>
    </row>
    <row r="496" spans="1:19">
      <c r="A496" s="23" t="s">
        <v>18141</v>
      </c>
      <c r="B496" s="23" t="s">
        <v>18142</v>
      </c>
      <c r="C496" s="23">
        <v>7</v>
      </c>
      <c r="D496" s="23" t="s">
        <v>18794</v>
      </c>
      <c r="E496" s="23" t="s">
        <v>18792</v>
      </c>
      <c r="F496" s="23"/>
      <c r="G496" s="23"/>
      <c r="H496" s="23">
        <v>6582</v>
      </c>
      <c r="I496" s="238" t="s">
        <v>18145</v>
      </c>
      <c r="J496" s="238" t="s">
        <v>18151</v>
      </c>
      <c r="K496" s="23" t="s">
        <v>623</v>
      </c>
      <c r="L496" s="23" t="s">
        <v>18147</v>
      </c>
      <c r="M496" s="23" t="s">
        <v>18148</v>
      </c>
      <c r="N496" s="23" t="s">
        <v>4162</v>
      </c>
      <c r="O496" s="23" t="s">
        <v>18149</v>
      </c>
      <c r="P496" s="291">
        <v>120.38</v>
      </c>
      <c r="Q496" s="3">
        <v>41368</v>
      </c>
      <c r="R496" s="23"/>
      <c r="S496" s="23"/>
    </row>
    <row r="497" spans="1:19">
      <c r="A497" s="23" t="s">
        <v>18141</v>
      </c>
      <c r="B497" s="23" t="s">
        <v>18142</v>
      </c>
      <c r="C497" s="23">
        <v>7</v>
      </c>
      <c r="D497" s="23" t="s">
        <v>18795</v>
      </c>
      <c r="E497" s="23" t="s">
        <v>18792</v>
      </c>
      <c r="F497" s="23"/>
      <c r="G497" s="23"/>
      <c r="H497" s="23">
        <v>6583</v>
      </c>
      <c r="I497" s="238" t="s">
        <v>18145</v>
      </c>
      <c r="J497" s="238" t="s">
        <v>18151</v>
      </c>
      <c r="K497" s="23" t="s">
        <v>623</v>
      </c>
      <c r="L497" s="23" t="s">
        <v>18147</v>
      </c>
      <c r="M497" s="23" t="s">
        <v>18148</v>
      </c>
      <c r="N497" s="23" t="s">
        <v>4162</v>
      </c>
      <c r="O497" s="23" t="s">
        <v>18149</v>
      </c>
      <c r="P497" s="291">
        <v>120.38</v>
      </c>
      <c r="Q497" s="3">
        <v>41368</v>
      </c>
      <c r="R497" s="23"/>
      <c r="S497" s="23"/>
    </row>
    <row r="498" spans="1:19">
      <c r="A498" s="23" t="s">
        <v>18141</v>
      </c>
      <c r="B498" s="23" t="s">
        <v>18142</v>
      </c>
      <c r="C498" s="23">
        <v>7</v>
      </c>
      <c r="D498" s="23" t="s">
        <v>18796</v>
      </c>
      <c r="E498" s="23" t="s">
        <v>18792</v>
      </c>
      <c r="F498" s="23"/>
      <c r="G498" s="23"/>
      <c r="H498" s="23">
        <v>6584</v>
      </c>
      <c r="I498" s="238" t="s">
        <v>18145</v>
      </c>
      <c r="J498" s="238" t="s">
        <v>18151</v>
      </c>
      <c r="K498" s="23" t="s">
        <v>623</v>
      </c>
      <c r="L498" s="23" t="s">
        <v>18147</v>
      </c>
      <c r="M498" s="23" t="s">
        <v>18148</v>
      </c>
      <c r="N498" s="23" t="s">
        <v>4162</v>
      </c>
      <c r="O498" s="23" t="s">
        <v>18149</v>
      </c>
      <c r="P498" s="291">
        <v>120.38</v>
      </c>
      <c r="Q498" s="3">
        <v>41368</v>
      </c>
      <c r="R498" s="23"/>
      <c r="S498" s="23"/>
    </row>
    <row r="499" spans="1:19">
      <c r="A499" s="23" t="s">
        <v>18141</v>
      </c>
      <c r="B499" s="23" t="s">
        <v>18142</v>
      </c>
      <c r="C499" s="23">
        <v>7</v>
      </c>
      <c r="D499" s="23" t="s">
        <v>18797</v>
      </c>
      <c r="E499" s="23" t="s">
        <v>18792</v>
      </c>
      <c r="F499" s="23">
        <v>944</v>
      </c>
      <c r="G499" s="23" t="s">
        <v>9979</v>
      </c>
      <c r="H499" s="23" t="s">
        <v>2672</v>
      </c>
      <c r="I499" s="238" t="s">
        <v>18145</v>
      </c>
      <c r="J499" s="238" t="s">
        <v>18153</v>
      </c>
      <c r="K499" s="23" t="s">
        <v>623</v>
      </c>
      <c r="L499" s="23" t="s">
        <v>18147</v>
      </c>
      <c r="M499" s="23" t="s">
        <v>18148</v>
      </c>
      <c r="N499" s="23" t="s">
        <v>4162</v>
      </c>
      <c r="O499" s="23" t="s">
        <v>18149</v>
      </c>
      <c r="P499" s="291">
        <v>120.38</v>
      </c>
      <c r="Q499" s="3">
        <v>40987</v>
      </c>
      <c r="R499" s="3">
        <v>41031</v>
      </c>
      <c r="S499" s="3">
        <v>41049</v>
      </c>
    </row>
    <row r="500" spans="1:19">
      <c r="A500" s="23" t="s">
        <v>18141</v>
      </c>
      <c r="B500" s="23" t="s">
        <v>18142</v>
      </c>
      <c r="C500" s="23">
        <v>7</v>
      </c>
      <c r="D500" s="23" t="s">
        <v>18798</v>
      </c>
      <c r="E500" s="23" t="s">
        <v>18799</v>
      </c>
      <c r="F500" s="23"/>
      <c r="G500" s="23"/>
      <c r="H500" s="23">
        <v>5437</v>
      </c>
      <c r="I500" s="238" t="s">
        <v>18145</v>
      </c>
      <c r="J500" s="238" t="s">
        <v>18151</v>
      </c>
      <c r="K500" s="23" t="s">
        <v>623</v>
      </c>
      <c r="L500" s="23" t="s">
        <v>18147</v>
      </c>
      <c r="M500" s="23" t="s">
        <v>18148</v>
      </c>
      <c r="N500" s="23" t="s">
        <v>4162</v>
      </c>
      <c r="O500" s="23" t="s">
        <v>18149</v>
      </c>
      <c r="P500" s="291">
        <v>120.38</v>
      </c>
      <c r="Q500" s="3">
        <v>41206</v>
      </c>
      <c r="R500" s="23"/>
      <c r="S500" s="23"/>
    </row>
    <row r="501" spans="1:19">
      <c r="A501" s="23" t="s">
        <v>18141</v>
      </c>
      <c r="B501" s="23" t="s">
        <v>18142</v>
      </c>
      <c r="C501" s="23">
        <v>7</v>
      </c>
      <c r="D501" s="23" t="s">
        <v>18800</v>
      </c>
      <c r="E501" s="23" t="s">
        <v>18799</v>
      </c>
      <c r="F501" s="23"/>
      <c r="G501" s="23" t="s">
        <v>18801</v>
      </c>
      <c r="H501" s="23">
        <v>5438</v>
      </c>
      <c r="I501" s="238" t="s">
        <v>18145</v>
      </c>
      <c r="J501" s="238" t="s">
        <v>18192</v>
      </c>
      <c r="K501" s="23" t="s">
        <v>623</v>
      </c>
      <c r="L501" s="23" t="s">
        <v>18147</v>
      </c>
      <c r="M501" s="23" t="s">
        <v>18148</v>
      </c>
      <c r="N501" s="23" t="s">
        <v>4162</v>
      </c>
      <c r="O501" s="23" t="s">
        <v>18149</v>
      </c>
      <c r="P501" s="291">
        <v>120.38</v>
      </c>
      <c r="Q501" s="3">
        <v>41206</v>
      </c>
      <c r="R501" s="23"/>
      <c r="S501" s="3">
        <v>41457</v>
      </c>
    </row>
    <row r="502" spans="1:19">
      <c r="A502" s="23" t="s">
        <v>18141</v>
      </c>
      <c r="B502" s="23" t="s">
        <v>18142</v>
      </c>
      <c r="C502" s="23">
        <v>7</v>
      </c>
      <c r="D502" s="23" t="s">
        <v>18802</v>
      </c>
      <c r="E502" s="23" t="s">
        <v>18799</v>
      </c>
      <c r="F502" s="23"/>
      <c r="G502" s="23"/>
      <c r="H502" s="23">
        <v>5439</v>
      </c>
      <c r="I502" s="238" t="s">
        <v>18145</v>
      </c>
      <c r="J502" s="238" t="s">
        <v>18151</v>
      </c>
      <c r="K502" s="23" t="s">
        <v>623</v>
      </c>
      <c r="L502" s="23" t="s">
        <v>18147</v>
      </c>
      <c r="M502" s="23" t="s">
        <v>18148</v>
      </c>
      <c r="N502" s="23" t="s">
        <v>4162</v>
      </c>
      <c r="O502" s="23" t="s">
        <v>18149</v>
      </c>
      <c r="P502" s="291">
        <v>120.38</v>
      </c>
      <c r="Q502" s="3">
        <v>41206</v>
      </c>
      <c r="R502" s="23"/>
      <c r="S502" s="23"/>
    </row>
    <row r="503" spans="1:19">
      <c r="A503" s="23" t="s">
        <v>18141</v>
      </c>
      <c r="B503" s="23" t="s">
        <v>18142</v>
      </c>
      <c r="C503" s="23">
        <v>7</v>
      </c>
      <c r="D503" s="23" t="s">
        <v>18803</v>
      </c>
      <c r="E503" s="23" t="s">
        <v>18799</v>
      </c>
      <c r="F503" s="23"/>
      <c r="G503" s="23"/>
      <c r="H503" s="23">
        <v>5440</v>
      </c>
      <c r="I503" s="238" t="s">
        <v>18145</v>
      </c>
      <c r="J503" s="238" t="s">
        <v>18151</v>
      </c>
      <c r="K503" s="23" t="s">
        <v>623</v>
      </c>
      <c r="L503" s="23" t="s">
        <v>18147</v>
      </c>
      <c r="M503" s="23" t="s">
        <v>18148</v>
      </c>
      <c r="N503" s="23" t="s">
        <v>4162</v>
      </c>
      <c r="O503" s="23" t="s">
        <v>18149</v>
      </c>
      <c r="P503" s="291">
        <v>120.38</v>
      </c>
      <c r="Q503" s="3">
        <v>41206</v>
      </c>
      <c r="R503" s="23"/>
      <c r="S503" s="23"/>
    </row>
    <row r="504" spans="1:19">
      <c r="A504" s="23" t="s">
        <v>18141</v>
      </c>
      <c r="B504" s="23" t="s">
        <v>18142</v>
      </c>
      <c r="C504" s="23">
        <v>7</v>
      </c>
      <c r="D504" s="23" t="s">
        <v>18804</v>
      </c>
      <c r="E504" s="23" t="s">
        <v>18799</v>
      </c>
      <c r="F504" s="23"/>
      <c r="G504" s="23"/>
      <c r="H504" s="23">
        <v>5441</v>
      </c>
      <c r="I504" s="238" t="s">
        <v>18145</v>
      </c>
      <c r="J504" s="238" t="s">
        <v>18151</v>
      </c>
      <c r="K504" s="23" t="s">
        <v>623</v>
      </c>
      <c r="L504" s="23" t="s">
        <v>18147</v>
      </c>
      <c r="M504" s="23" t="s">
        <v>18148</v>
      </c>
      <c r="N504" s="23" t="s">
        <v>4162</v>
      </c>
      <c r="O504" s="23" t="s">
        <v>18149</v>
      </c>
      <c r="P504" s="291">
        <v>120.38</v>
      </c>
      <c r="Q504" s="3">
        <v>41206</v>
      </c>
      <c r="R504" s="23"/>
      <c r="S504" s="23"/>
    </row>
    <row r="505" spans="1:19">
      <c r="A505" s="23" t="s">
        <v>18141</v>
      </c>
      <c r="B505" s="23" t="s">
        <v>18142</v>
      </c>
      <c r="C505" s="23">
        <v>7</v>
      </c>
      <c r="D505" s="23" t="s">
        <v>18805</v>
      </c>
      <c r="E505" s="23" t="s">
        <v>18799</v>
      </c>
      <c r="F505" s="23"/>
      <c r="G505" s="23"/>
      <c r="H505" s="23">
        <v>5442</v>
      </c>
      <c r="I505" s="238" t="s">
        <v>18145</v>
      </c>
      <c r="J505" s="238" t="s">
        <v>18151</v>
      </c>
      <c r="K505" s="23" t="s">
        <v>623</v>
      </c>
      <c r="L505" s="23" t="s">
        <v>18147</v>
      </c>
      <c r="M505" s="23" t="s">
        <v>18148</v>
      </c>
      <c r="N505" s="23" t="s">
        <v>4162</v>
      </c>
      <c r="O505" s="23" t="s">
        <v>18149</v>
      </c>
      <c r="P505" s="291">
        <v>120.38</v>
      </c>
      <c r="Q505" s="3">
        <v>41206</v>
      </c>
      <c r="R505" s="23"/>
      <c r="S505" s="23"/>
    </row>
    <row r="506" spans="1:19">
      <c r="A506" s="23" t="s">
        <v>18141</v>
      </c>
      <c r="B506" s="23" t="s">
        <v>18142</v>
      </c>
      <c r="C506" s="23">
        <v>7</v>
      </c>
      <c r="D506" s="23" t="s">
        <v>18806</v>
      </c>
      <c r="E506" s="23" t="s">
        <v>18799</v>
      </c>
      <c r="F506" s="23"/>
      <c r="G506" s="23"/>
      <c r="H506" s="23">
        <v>5443</v>
      </c>
      <c r="I506" s="238" t="s">
        <v>18145</v>
      </c>
      <c r="J506" s="238" t="s">
        <v>18151</v>
      </c>
      <c r="K506" s="23" t="s">
        <v>623</v>
      </c>
      <c r="L506" s="23" t="s">
        <v>18147</v>
      </c>
      <c r="M506" s="23" t="s">
        <v>18148</v>
      </c>
      <c r="N506" s="23" t="s">
        <v>4162</v>
      </c>
      <c r="O506" s="23" t="s">
        <v>18149</v>
      </c>
      <c r="P506" s="291">
        <v>120.38</v>
      </c>
      <c r="Q506" s="3">
        <v>41206</v>
      </c>
      <c r="R506" s="23"/>
      <c r="S506" s="23"/>
    </row>
    <row r="507" spans="1:19">
      <c r="A507" s="23" t="s">
        <v>18141</v>
      </c>
      <c r="B507" s="23" t="s">
        <v>18142</v>
      </c>
      <c r="C507" s="23">
        <v>7</v>
      </c>
      <c r="D507" s="23" t="s">
        <v>18807</v>
      </c>
      <c r="E507" s="23" t="s">
        <v>18799</v>
      </c>
      <c r="F507" s="23">
        <v>855</v>
      </c>
      <c r="G507" s="23" t="s">
        <v>9833</v>
      </c>
      <c r="H507" s="23" t="s">
        <v>1787</v>
      </c>
      <c r="I507" s="238" t="s">
        <v>18145</v>
      </c>
      <c r="J507" s="238" t="s">
        <v>18153</v>
      </c>
      <c r="K507" s="23" t="s">
        <v>623</v>
      </c>
      <c r="L507" s="23" t="s">
        <v>18147</v>
      </c>
      <c r="M507" s="23" t="s">
        <v>18148</v>
      </c>
      <c r="N507" s="23" t="s">
        <v>4162</v>
      </c>
      <c r="O507" s="23" t="s">
        <v>18149</v>
      </c>
      <c r="P507" s="291">
        <v>120.38</v>
      </c>
      <c r="Q507" s="3">
        <v>40984</v>
      </c>
      <c r="R507" s="3">
        <v>40995</v>
      </c>
      <c r="S507" s="3">
        <v>41044</v>
      </c>
    </row>
    <row r="508" spans="1:19">
      <c r="A508" s="23" t="s">
        <v>18141</v>
      </c>
      <c r="B508" s="23" t="s">
        <v>18142</v>
      </c>
      <c r="C508" s="23">
        <v>7</v>
      </c>
      <c r="D508" s="23" t="s">
        <v>18808</v>
      </c>
      <c r="E508" s="23" t="s">
        <v>18809</v>
      </c>
      <c r="F508" s="23"/>
      <c r="G508" s="23"/>
      <c r="H508" s="23">
        <v>5868</v>
      </c>
      <c r="I508" s="238" t="s">
        <v>18145</v>
      </c>
      <c r="J508" s="238" t="s">
        <v>18151</v>
      </c>
      <c r="K508" s="23" t="s">
        <v>623</v>
      </c>
      <c r="L508" s="23" t="s">
        <v>18147</v>
      </c>
      <c r="M508" s="23" t="s">
        <v>18148</v>
      </c>
      <c r="N508" s="23" t="s">
        <v>4162</v>
      </c>
      <c r="O508" s="23" t="s">
        <v>18149</v>
      </c>
      <c r="P508" s="291">
        <v>120.38</v>
      </c>
      <c r="Q508" s="3">
        <v>41271</v>
      </c>
      <c r="R508" s="23"/>
      <c r="S508" s="23"/>
    </row>
    <row r="509" spans="1:19">
      <c r="A509" s="23" t="s">
        <v>18141</v>
      </c>
      <c r="B509" s="23" t="s">
        <v>18142</v>
      </c>
      <c r="C509" s="23">
        <v>7</v>
      </c>
      <c r="D509" s="23" t="s">
        <v>18810</v>
      </c>
      <c r="E509" s="23" t="s">
        <v>18809</v>
      </c>
      <c r="F509" s="23"/>
      <c r="G509" s="23"/>
      <c r="H509" s="23">
        <v>5869</v>
      </c>
      <c r="I509" s="238" t="s">
        <v>18145</v>
      </c>
      <c r="J509" s="238" t="s">
        <v>18151</v>
      </c>
      <c r="K509" s="23" t="s">
        <v>623</v>
      </c>
      <c r="L509" s="23" t="s">
        <v>18147</v>
      </c>
      <c r="M509" s="23" t="s">
        <v>18148</v>
      </c>
      <c r="N509" s="23" t="s">
        <v>4162</v>
      </c>
      <c r="O509" s="23" t="s">
        <v>18149</v>
      </c>
      <c r="P509" s="291">
        <v>120.38</v>
      </c>
      <c r="Q509" s="3">
        <v>41271</v>
      </c>
      <c r="R509" s="23"/>
      <c r="S509" s="23"/>
    </row>
    <row r="510" spans="1:19">
      <c r="A510" s="23" t="s">
        <v>18141</v>
      </c>
      <c r="B510" s="23" t="s">
        <v>18142</v>
      </c>
      <c r="C510" s="23">
        <v>7</v>
      </c>
      <c r="D510" s="23" t="s">
        <v>18811</v>
      </c>
      <c r="E510" s="23" t="s">
        <v>18809</v>
      </c>
      <c r="F510" s="23"/>
      <c r="G510" s="23"/>
      <c r="H510" s="23">
        <v>5870</v>
      </c>
      <c r="I510" s="238" t="s">
        <v>18145</v>
      </c>
      <c r="J510" s="238" t="s">
        <v>18151</v>
      </c>
      <c r="K510" s="23" t="s">
        <v>623</v>
      </c>
      <c r="L510" s="23" t="s">
        <v>18147</v>
      </c>
      <c r="M510" s="23" t="s">
        <v>18148</v>
      </c>
      <c r="N510" s="23" t="s">
        <v>4162</v>
      </c>
      <c r="O510" s="23" t="s">
        <v>18149</v>
      </c>
      <c r="P510" s="291">
        <v>120.38</v>
      </c>
      <c r="Q510" s="3">
        <v>41271</v>
      </c>
      <c r="R510" s="23"/>
      <c r="S510" s="23"/>
    </row>
    <row r="511" spans="1:19">
      <c r="A511" s="23" t="s">
        <v>18141</v>
      </c>
      <c r="B511" s="23" t="s">
        <v>18142</v>
      </c>
      <c r="C511" s="23">
        <v>7</v>
      </c>
      <c r="D511" s="23" t="s">
        <v>18812</v>
      </c>
      <c r="E511" s="23" t="s">
        <v>18809</v>
      </c>
      <c r="F511" s="23">
        <v>947</v>
      </c>
      <c r="G511" s="23" t="s">
        <v>9983</v>
      </c>
      <c r="H511" s="23" t="s">
        <v>2386</v>
      </c>
      <c r="I511" s="238" t="s">
        <v>18145</v>
      </c>
      <c r="J511" s="238" t="s">
        <v>18153</v>
      </c>
      <c r="K511" s="23" t="s">
        <v>623</v>
      </c>
      <c r="L511" s="23" t="s">
        <v>18147</v>
      </c>
      <c r="M511" s="23" t="s">
        <v>18148</v>
      </c>
      <c r="N511" s="23" t="s">
        <v>4162</v>
      </c>
      <c r="O511" s="23" t="s">
        <v>18149</v>
      </c>
      <c r="P511" s="291">
        <v>120.38</v>
      </c>
      <c r="Q511" s="3">
        <v>40988</v>
      </c>
      <c r="R511" s="3">
        <v>41010</v>
      </c>
      <c r="S511" s="3">
        <v>41049</v>
      </c>
    </row>
    <row r="512" spans="1:19">
      <c r="A512" s="23" t="s">
        <v>18141</v>
      </c>
      <c r="B512" s="23" t="s">
        <v>18142</v>
      </c>
      <c r="C512" s="23">
        <v>7</v>
      </c>
      <c r="D512" s="23" t="s">
        <v>18813</v>
      </c>
      <c r="E512" s="23" t="s">
        <v>18814</v>
      </c>
      <c r="F512" s="23">
        <v>3761</v>
      </c>
      <c r="G512" s="23" t="s">
        <v>11704</v>
      </c>
      <c r="H512" s="23" t="s">
        <v>12120</v>
      </c>
      <c r="I512" s="238" t="s">
        <v>18145</v>
      </c>
      <c r="J512" s="238" t="s">
        <v>18153</v>
      </c>
      <c r="K512" s="23" t="s">
        <v>623</v>
      </c>
      <c r="L512" s="23" t="s">
        <v>18147</v>
      </c>
      <c r="M512" s="23" t="s">
        <v>18148</v>
      </c>
      <c r="N512" s="23" t="s">
        <v>4162</v>
      </c>
      <c r="O512" s="23" t="s">
        <v>18149</v>
      </c>
      <c r="P512" s="291">
        <v>120.38</v>
      </c>
      <c r="Q512" s="3">
        <v>41151</v>
      </c>
      <c r="R512" s="3">
        <v>41249</v>
      </c>
      <c r="S512" s="3">
        <v>41231</v>
      </c>
    </row>
    <row r="513" spans="1:19">
      <c r="A513" s="23" t="s">
        <v>18141</v>
      </c>
      <c r="B513" s="23" t="s">
        <v>18142</v>
      </c>
      <c r="C513" s="23">
        <v>7</v>
      </c>
      <c r="D513" s="23" t="s">
        <v>18815</v>
      </c>
      <c r="E513" s="23" t="s">
        <v>18816</v>
      </c>
      <c r="F513" s="23"/>
      <c r="G513" s="23"/>
      <c r="H513" s="23">
        <v>5318</v>
      </c>
      <c r="I513" s="238" t="s">
        <v>18145</v>
      </c>
      <c r="J513" s="238" t="s">
        <v>18151</v>
      </c>
      <c r="K513" s="23" t="s">
        <v>623</v>
      </c>
      <c r="L513" s="23" t="s">
        <v>18147</v>
      </c>
      <c r="M513" s="23" t="s">
        <v>18148</v>
      </c>
      <c r="N513" s="23" t="s">
        <v>4162</v>
      </c>
      <c r="O513" s="23" t="s">
        <v>18149</v>
      </c>
      <c r="P513" s="291">
        <v>120.38</v>
      </c>
      <c r="Q513" s="3">
        <v>41197</v>
      </c>
      <c r="R513" s="23"/>
      <c r="S513" s="23"/>
    </row>
    <row r="514" spans="1:19">
      <c r="A514" s="23" t="s">
        <v>18141</v>
      </c>
      <c r="B514" s="23" t="s">
        <v>18142</v>
      </c>
      <c r="C514" s="23">
        <v>7</v>
      </c>
      <c r="D514" s="23" t="s">
        <v>18817</v>
      </c>
      <c r="E514" s="23" t="s">
        <v>18816</v>
      </c>
      <c r="F514" s="23"/>
      <c r="G514" s="23"/>
      <c r="H514" s="23">
        <v>5319</v>
      </c>
      <c r="I514" s="238" t="s">
        <v>18145</v>
      </c>
      <c r="J514" s="238" t="s">
        <v>18151</v>
      </c>
      <c r="K514" s="23" t="s">
        <v>623</v>
      </c>
      <c r="L514" s="23" t="s">
        <v>18147</v>
      </c>
      <c r="M514" s="23" t="s">
        <v>18148</v>
      </c>
      <c r="N514" s="23" t="s">
        <v>4162</v>
      </c>
      <c r="O514" s="23" t="s">
        <v>18149</v>
      </c>
      <c r="P514" s="291">
        <v>120.38</v>
      </c>
      <c r="Q514" s="3">
        <v>41197</v>
      </c>
      <c r="R514" s="23"/>
      <c r="S514" s="23"/>
    </row>
    <row r="515" spans="1:19">
      <c r="A515" s="23" t="s">
        <v>18141</v>
      </c>
      <c r="B515" s="23" t="s">
        <v>18142</v>
      </c>
      <c r="C515" s="23">
        <v>7</v>
      </c>
      <c r="D515" s="23" t="s">
        <v>18818</v>
      </c>
      <c r="E515" s="23" t="s">
        <v>18816</v>
      </c>
      <c r="F515" s="23"/>
      <c r="G515" s="23"/>
      <c r="H515" s="23">
        <v>5320</v>
      </c>
      <c r="I515" s="238" t="s">
        <v>18145</v>
      </c>
      <c r="J515" s="238" t="s">
        <v>18151</v>
      </c>
      <c r="K515" s="23" t="s">
        <v>623</v>
      </c>
      <c r="L515" s="23" t="s">
        <v>18147</v>
      </c>
      <c r="M515" s="23" t="s">
        <v>18148</v>
      </c>
      <c r="N515" s="23" t="s">
        <v>4162</v>
      </c>
      <c r="O515" s="23" t="s">
        <v>18149</v>
      </c>
      <c r="P515" s="291">
        <v>120.38</v>
      </c>
      <c r="Q515" s="3">
        <v>41197</v>
      </c>
      <c r="R515" s="23"/>
      <c r="S515" s="23"/>
    </row>
    <row r="516" spans="1:19">
      <c r="A516" s="23" t="s">
        <v>18141</v>
      </c>
      <c r="B516" s="23" t="s">
        <v>18142</v>
      </c>
      <c r="C516" s="23">
        <v>7</v>
      </c>
      <c r="D516" s="23" t="s">
        <v>18819</v>
      </c>
      <c r="E516" s="23" t="s">
        <v>18816</v>
      </c>
      <c r="F516" s="23"/>
      <c r="G516" s="23"/>
      <c r="H516" s="23">
        <v>5321</v>
      </c>
      <c r="I516" s="238" t="s">
        <v>18145</v>
      </c>
      <c r="J516" s="238" t="s">
        <v>18151</v>
      </c>
      <c r="K516" s="23" t="s">
        <v>623</v>
      </c>
      <c r="L516" s="23" t="s">
        <v>18147</v>
      </c>
      <c r="M516" s="23" t="s">
        <v>18148</v>
      </c>
      <c r="N516" s="23" t="s">
        <v>4162</v>
      </c>
      <c r="O516" s="23" t="s">
        <v>18149</v>
      </c>
      <c r="P516" s="291">
        <v>120.38</v>
      </c>
      <c r="Q516" s="3">
        <v>41197</v>
      </c>
      <c r="R516" s="23"/>
      <c r="S516" s="23"/>
    </row>
    <row r="517" spans="1:19">
      <c r="A517" s="23" t="s">
        <v>18141</v>
      </c>
      <c r="B517" s="23" t="s">
        <v>18142</v>
      </c>
      <c r="C517" s="23">
        <v>7</v>
      </c>
      <c r="D517" s="23" t="s">
        <v>18820</v>
      </c>
      <c r="E517" s="23" t="s">
        <v>18816</v>
      </c>
      <c r="F517" s="23"/>
      <c r="G517" s="23"/>
      <c r="H517" s="23">
        <v>5322</v>
      </c>
      <c r="I517" s="238" t="s">
        <v>18145</v>
      </c>
      <c r="J517" s="238" t="s">
        <v>18151</v>
      </c>
      <c r="K517" s="23" t="s">
        <v>623</v>
      </c>
      <c r="L517" s="23" t="s">
        <v>18147</v>
      </c>
      <c r="M517" s="23" t="s">
        <v>18148</v>
      </c>
      <c r="N517" s="23" t="s">
        <v>4162</v>
      </c>
      <c r="O517" s="23" t="s">
        <v>18149</v>
      </c>
      <c r="P517" s="291">
        <v>120.38</v>
      </c>
      <c r="Q517" s="3">
        <v>41197</v>
      </c>
      <c r="R517" s="23"/>
      <c r="S517" s="23"/>
    </row>
    <row r="518" spans="1:19">
      <c r="A518" s="23" t="s">
        <v>18141</v>
      </c>
      <c r="B518" s="23" t="s">
        <v>18142</v>
      </c>
      <c r="C518" s="23">
        <v>7</v>
      </c>
      <c r="D518" s="23" t="s">
        <v>18821</v>
      </c>
      <c r="E518" s="23" t="s">
        <v>18816</v>
      </c>
      <c r="F518" s="23"/>
      <c r="G518" s="23"/>
      <c r="H518" s="23">
        <v>5323</v>
      </c>
      <c r="I518" s="238" t="s">
        <v>18145</v>
      </c>
      <c r="J518" s="238" t="s">
        <v>18151</v>
      </c>
      <c r="K518" s="23" t="s">
        <v>623</v>
      </c>
      <c r="L518" s="23" t="s">
        <v>18147</v>
      </c>
      <c r="M518" s="23" t="s">
        <v>18148</v>
      </c>
      <c r="N518" s="23" t="s">
        <v>4162</v>
      </c>
      <c r="O518" s="23" t="s">
        <v>18149</v>
      </c>
      <c r="P518" s="291">
        <v>120.38</v>
      </c>
      <c r="Q518" s="3">
        <v>41197</v>
      </c>
      <c r="R518" s="23"/>
      <c r="S518" s="23"/>
    </row>
    <row r="519" spans="1:19">
      <c r="A519" s="23" t="s">
        <v>18141</v>
      </c>
      <c r="B519" s="23" t="s">
        <v>18142</v>
      </c>
      <c r="C519" s="23">
        <v>7</v>
      </c>
      <c r="D519" s="23" t="s">
        <v>18822</v>
      </c>
      <c r="E519" s="23" t="s">
        <v>18816</v>
      </c>
      <c r="F519" s="23"/>
      <c r="G519" s="23"/>
      <c r="H519" s="23">
        <v>5324</v>
      </c>
      <c r="I519" s="238" t="s">
        <v>18145</v>
      </c>
      <c r="J519" s="238" t="s">
        <v>18151</v>
      </c>
      <c r="K519" s="23" t="s">
        <v>623</v>
      </c>
      <c r="L519" s="23" t="s">
        <v>18147</v>
      </c>
      <c r="M519" s="23" t="s">
        <v>18148</v>
      </c>
      <c r="N519" s="23" t="s">
        <v>4162</v>
      </c>
      <c r="O519" s="23" t="s">
        <v>18149</v>
      </c>
      <c r="P519" s="291">
        <v>120.38</v>
      </c>
      <c r="Q519" s="3">
        <v>41197</v>
      </c>
      <c r="R519" s="23"/>
      <c r="S519" s="23"/>
    </row>
    <row r="520" spans="1:19">
      <c r="A520" s="23" t="s">
        <v>18141</v>
      </c>
      <c r="B520" s="23" t="s">
        <v>18142</v>
      </c>
      <c r="C520" s="23">
        <v>7</v>
      </c>
      <c r="D520" s="23" t="s">
        <v>18823</v>
      </c>
      <c r="E520" s="23" t="s">
        <v>18816</v>
      </c>
      <c r="F520" s="23"/>
      <c r="G520" s="23"/>
      <c r="H520" s="23">
        <v>5325</v>
      </c>
      <c r="I520" s="238" t="s">
        <v>18145</v>
      </c>
      <c r="J520" s="238" t="s">
        <v>18151</v>
      </c>
      <c r="K520" s="23" t="s">
        <v>623</v>
      </c>
      <c r="L520" s="23" t="s">
        <v>18147</v>
      </c>
      <c r="M520" s="23" t="s">
        <v>18148</v>
      </c>
      <c r="N520" s="23" t="s">
        <v>4162</v>
      </c>
      <c r="O520" s="23" t="s">
        <v>18149</v>
      </c>
      <c r="P520" s="291">
        <v>120.38</v>
      </c>
      <c r="Q520" s="3">
        <v>41197</v>
      </c>
      <c r="R520" s="23"/>
      <c r="S520" s="23"/>
    </row>
    <row r="521" spans="1:19">
      <c r="A521" s="23" t="s">
        <v>18141</v>
      </c>
      <c r="B521" s="23" t="s">
        <v>18142</v>
      </c>
      <c r="C521" s="23">
        <v>7</v>
      </c>
      <c r="D521" s="23" t="s">
        <v>18824</v>
      </c>
      <c r="E521" s="23" t="s">
        <v>18816</v>
      </c>
      <c r="F521" s="23"/>
      <c r="G521" s="23"/>
      <c r="H521" s="23">
        <v>5326</v>
      </c>
      <c r="I521" s="238" t="s">
        <v>18145</v>
      </c>
      <c r="J521" s="238" t="s">
        <v>18151</v>
      </c>
      <c r="K521" s="23" t="s">
        <v>623</v>
      </c>
      <c r="L521" s="23" t="s">
        <v>18147</v>
      </c>
      <c r="M521" s="23" t="s">
        <v>18148</v>
      </c>
      <c r="N521" s="23" t="s">
        <v>4162</v>
      </c>
      <c r="O521" s="23" t="s">
        <v>18149</v>
      </c>
      <c r="P521" s="291">
        <v>120.38</v>
      </c>
      <c r="Q521" s="3">
        <v>41197</v>
      </c>
      <c r="R521" s="23"/>
      <c r="S521" s="23"/>
    </row>
    <row r="522" spans="1:19">
      <c r="A522" s="23" t="s">
        <v>18141</v>
      </c>
      <c r="B522" s="23" t="s">
        <v>18142</v>
      </c>
      <c r="C522" s="23">
        <v>7</v>
      </c>
      <c r="D522" s="23" t="s">
        <v>18825</v>
      </c>
      <c r="E522" s="23" t="s">
        <v>18816</v>
      </c>
      <c r="F522" s="23"/>
      <c r="G522" s="23"/>
      <c r="H522" s="23">
        <v>5327</v>
      </c>
      <c r="I522" s="238" t="s">
        <v>18145</v>
      </c>
      <c r="J522" s="238" t="s">
        <v>18151</v>
      </c>
      <c r="K522" s="23" t="s">
        <v>623</v>
      </c>
      <c r="L522" s="23" t="s">
        <v>18147</v>
      </c>
      <c r="M522" s="23" t="s">
        <v>18148</v>
      </c>
      <c r="N522" s="23" t="s">
        <v>4162</v>
      </c>
      <c r="O522" s="23" t="s">
        <v>18149</v>
      </c>
      <c r="P522" s="291">
        <v>120.38</v>
      </c>
      <c r="Q522" s="3">
        <v>41197</v>
      </c>
      <c r="R522" s="23"/>
      <c r="S522" s="23"/>
    </row>
    <row r="523" spans="1:19">
      <c r="A523" s="23" t="s">
        <v>18141</v>
      </c>
      <c r="B523" s="23" t="s">
        <v>18142</v>
      </c>
      <c r="C523" s="23">
        <v>7</v>
      </c>
      <c r="D523" s="23" t="s">
        <v>18826</v>
      </c>
      <c r="E523" s="23" t="s">
        <v>18816</v>
      </c>
      <c r="F523" s="23"/>
      <c r="G523" s="23"/>
      <c r="H523" s="23">
        <v>5330</v>
      </c>
      <c r="I523" s="238" t="s">
        <v>18145</v>
      </c>
      <c r="J523" s="238" t="s">
        <v>18151</v>
      </c>
      <c r="K523" s="23" t="s">
        <v>623</v>
      </c>
      <c r="L523" s="23" t="s">
        <v>18147</v>
      </c>
      <c r="M523" s="23" t="s">
        <v>18148</v>
      </c>
      <c r="N523" s="23" t="s">
        <v>4162</v>
      </c>
      <c r="O523" s="23" t="s">
        <v>18149</v>
      </c>
      <c r="P523" s="291">
        <v>120.38</v>
      </c>
      <c r="Q523" s="3">
        <v>41197</v>
      </c>
      <c r="R523" s="23"/>
      <c r="S523" s="23"/>
    </row>
    <row r="524" spans="1:19">
      <c r="A524" s="23" t="s">
        <v>18141</v>
      </c>
      <c r="B524" s="23" t="s">
        <v>18142</v>
      </c>
      <c r="C524" s="23">
        <v>7</v>
      </c>
      <c r="D524" s="23" t="s">
        <v>18827</v>
      </c>
      <c r="E524" s="23" t="s">
        <v>18816</v>
      </c>
      <c r="F524" s="23"/>
      <c r="G524" s="23"/>
      <c r="H524" s="23">
        <v>5331</v>
      </c>
      <c r="I524" s="238" t="s">
        <v>18145</v>
      </c>
      <c r="J524" s="238" t="s">
        <v>18151</v>
      </c>
      <c r="K524" s="23" t="s">
        <v>623</v>
      </c>
      <c r="L524" s="23" t="s">
        <v>18147</v>
      </c>
      <c r="M524" s="23" t="s">
        <v>18148</v>
      </c>
      <c r="N524" s="23" t="s">
        <v>4162</v>
      </c>
      <c r="O524" s="23" t="s">
        <v>18149</v>
      </c>
      <c r="P524" s="291">
        <v>120.38</v>
      </c>
      <c r="Q524" s="3">
        <v>41197</v>
      </c>
      <c r="R524" s="23"/>
      <c r="S524" s="23"/>
    </row>
    <row r="525" spans="1:19">
      <c r="A525" s="23" t="s">
        <v>18141</v>
      </c>
      <c r="B525" s="23" t="s">
        <v>18142</v>
      </c>
      <c r="C525" s="23">
        <v>7</v>
      </c>
      <c r="D525" s="23" t="s">
        <v>18828</v>
      </c>
      <c r="E525" s="23" t="s">
        <v>18816</v>
      </c>
      <c r="F525" s="23"/>
      <c r="G525" s="23"/>
      <c r="H525" s="23">
        <v>5332</v>
      </c>
      <c r="I525" s="238" t="s">
        <v>18145</v>
      </c>
      <c r="J525" s="238" t="s">
        <v>18151</v>
      </c>
      <c r="K525" s="23" t="s">
        <v>623</v>
      </c>
      <c r="L525" s="23" t="s">
        <v>18147</v>
      </c>
      <c r="M525" s="23" t="s">
        <v>18148</v>
      </c>
      <c r="N525" s="23" t="s">
        <v>4162</v>
      </c>
      <c r="O525" s="23" t="s">
        <v>18149</v>
      </c>
      <c r="P525" s="291">
        <v>120.38</v>
      </c>
      <c r="Q525" s="3">
        <v>41197</v>
      </c>
      <c r="R525" s="23"/>
      <c r="S525" s="23"/>
    </row>
    <row r="526" spans="1:19">
      <c r="A526" s="23" t="s">
        <v>18141</v>
      </c>
      <c r="B526" s="23" t="s">
        <v>18142</v>
      </c>
      <c r="C526" s="23">
        <v>7</v>
      </c>
      <c r="D526" s="23" t="s">
        <v>18829</v>
      </c>
      <c r="E526" s="23" t="s">
        <v>18816</v>
      </c>
      <c r="F526" s="23"/>
      <c r="G526" s="23"/>
      <c r="H526" s="23">
        <v>5351</v>
      </c>
      <c r="I526" s="238" t="s">
        <v>18145</v>
      </c>
      <c r="J526" s="238" t="s">
        <v>18151</v>
      </c>
      <c r="K526" s="23" t="s">
        <v>623</v>
      </c>
      <c r="L526" s="23" t="s">
        <v>18147</v>
      </c>
      <c r="M526" s="23" t="s">
        <v>18148</v>
      </c>
      <c r="N526" s="23" t="s">
        <v>4162</v>
      </c>
      <c r="O526" s="23" t="s">
        <v>18149</v>
      </c>
      <c r="P526" s="291">
        <v>120.38</v>
      </c>
      <c r="Q526" s="3">
        <v>41200</v>
      </c>
      <c r="R526" s="23"/>
      <c r="S526" s="23"/>
    </row>
    <row r="527" spans="1:19">
      <c r="A527" s="23" t="s">
        <v>18141</v>
      </c>
      <c r="B527" s="23" t="s">
        <v>18142</v>
      </c>
      <c r="C527" s="23">
        <v>7</v>
      </c>
      <c r="D527" s="23" t="s">
        <v>18830</v>
      </c>
      <c r="E527" s="23" t="s">
        <v>18816</v>
      </c>
      <c r="F527" s="23"/>
      <c r="G527" s="23"/>
      <c r="H527" s="23">
        <v>5352</v>
      </c>
      <c r="I527" s="238" t="s">
        <v>18145</v>
      </c>
      <c r="J527" s="238" t="s">
        <v>18151</v>
      </c>
      <c r="K527" s="23" t="s">
        <v>623</v>
      </c>
      <c r="L527" s="23" t="s">
        <v>18147</v>
      </c>
      <c r="M527" s="23" t="s">
        <v>18148</v>
      </c>
      <c r="N527" s="23" t="s">
        <v>4162</v>
      </c>
      <c r="O527" s="23" t="s">
        <v>18149</v>
      </c>
      <c r="P527" s="291">
        <v>120.38</v>
      </c>
      <c r="Q527" s="3">
        <v>41200</v>
      </c>
      <c r="R527" s="23"/>
      <c r="S527" s="23"/>
    </row>
    <row r="528" spans="1:19">
      <c r="A528" s="23" t="s">
        <v>18141</v>
      </c>
      <c r="B528" s="23" t="s">
        <v>18142</v>
      </c>
      <c r="C528" s="23">
        <v>7</v>
      </c>
      <c r="D528" s="23" t="s">
        <v>18831</v>
      </c>
      <c r="E528" s="23" t="s">
        <v>18816</v>
      </c>
      <c r="F528" s="23"/>
      <c r="G528" s="23"/>
      <c r="H528" s="23">
        <v>5353</v>
      </c>
      <c r="I528" s="238" t="s">
        <v>18145</v>
      </c>
      <c r="J528" s="238" t="s">
        <v>18151</v>
      </c>
      <c r="K528" s="23" t="s">
        <v>623</v>
      </c>
      <c r="L528" s="23" t="s">
        <v>18147</v>
      </c>
      <c r="M528" s="23" t="s">
        <v>18148</v>
      </c>
      <c r="N528" s="23" t="s">
        <v>4162</v>
      </c>
      <c r="O528" s="23" t="s">
        <v>18149</v>
      </c>
      <c r="P528" s="291">
        <v>120.38</v>
      </c>
      <c r="Q528" s="3">
        <v>41200</v>
      </c>
      <c r="R528" s="23"/>
      <c r="S528" s="23"/>
    </row>
    <row r="529" spans="1:19">
      <c r="A529" s="23" t="s">
        <v>18141</v>
      </c>
      <c r="B529" s="23" t="s">
        <v>18142</v>
      </c>
      <c r="C529" s="23">
        <v>7</v>
      </c>
      <c r="D529" s="23" t="s">
        <v>18832</v>
      </c>
      <c r="E529" s="23" t="s">
        <v>18816</v>
      </c>
      <c r="F529" s="23"/>
      <c r="G529" s="23"/>
      <c r="H529" s="23">
        <v>5354</v>
      </c>
      <c r="I529" s="238" t="s">
        <v>18145</v>
      </c>
      <c r="J529" s="238" t="s">
        <v>18151</v>
      </c>
      <c r="K529" s="23" t="s">
        <v>623</v>
      </c>
      <c r="L529" s="23" t="s">
        <v>18147</v>
      </c>
      <c r="M529" s="23" t="s">
        <v>18148</v>
      </c>
      <c r="N529" s="23" t="s">
        <v>4162</v>
      </c>
      <c r="O529" s="23" t="s">
        <v>18149</v>
      </c>
      <c r="P529" s="291">
        <v>120.38</v>
      </c>
      <c r="Q529" s="3">
        <v>41200</v>
      </c>
      <c r="R529" s="23"/>
      <c r="S529" s="23"/>
    </row>
    <row r="530" spans="1:19">
      <c r="A530" s="23" t="s">
        <v>18141</v>
      </c>
      <c r="B530" s="23" t="s">
        <v>18142</v>
      </c>
      <c r="C530" s="23">
        <v>7</v>
      </c>
      <c r="D530" s="23" t="s">
        <v>18833</v>
      </c>
      <c r="E530" s="23" t="s">
        <v>18816</v>
      </c>
      <c r="F530" s="23"/>
      <c r="G530" s="23"/>
      <c r="H530" s="23">
        <v>5355</v>
      </c>
      <c r="I530" s="238" t="s">
        <v>18145</v>
      </c>
      <c r="J530" s="238" t="s">
        <v>18151</v>
      </c>
      <c r="K530" s="23" t="s">
        <v>623</v>
      </c>
      <c r="L530" s="23" t="s">
        <v>18147</v>
      </c>
      <c r="M530" s="23" t="s">
        <v>18148</v>
      </c>
      <c r="N530" s="23" t="s">
        <v>4162</v>
      </c>
      <c r="O530" s="23" t="s">
        <v>18149</v>
      </c>
      <c r="P530" s="291">
        <v>120.38</v>
      </c>
      <c r="Q530" s="3">
        <v>41200</v>
      </c>
      <c r="R530" s="23"/>
      <c r="S530" s="23"/>
    </row>
    <row r="531" spans="1:19">
      <c r="A531" s="23" t="s">
        <v>18141</v>
      </c>
      <c r="B531" s="23" t="s">
        <v>18142</v>
      </c>
      <c r="C531" s="23">
        <v>7</v>
      </c>
      <c r="D531" s="23" t="s">
        <v>18834</v>
      </c>
      <c r="E531" s="23" t="s">
        <v>18816</v>
      </c>
      <c r="F531" s="23"/>
      <c r="G531" s="23"/>
      <c r="H531" s="23">
        <v>5356</v>
      </c>
      <c r="I531" s="238" t="s">
        <v>18145</v>
      </c>
      <c r="J531" s="238" t="s">
        <v>18151</v>
      </c>
      <c r="K531" s="23" t="s">
        <v>623</v>
      </c>
      <c r="L531" s="23" t="s">
        <v>18147</v>
      </c>
      <c r="M531" s="23" t="s">
        <v>18148</v>
      </c>
      <c r="N531" s="23" t="s">
        <v>4162</v>
      </c>
      <c r="O531" s="23" t="s">
        <v>18149</v>
      </c>
      <c r="P531" s="291">
        <v>120.38</v>
      </c>
      <c r="Q531" s="3">
        <v>41200</v>
      </c>
      <c r="R531" s="23"/>
      <c r="S531" s="23"/>
    </row>
    <row r="532" spans="1:19">
      <c r="A532" s="23" t="s">
        <v>18141</v>
      </c>
      <c r="B532" s="23" t="s">
        <v>18142</v>
      </c>
      <c r="C532" s="23">
        <v>7</v>
      </c>
      <c r="D532" s="23" t="s">
        <v>18835</v>
      </c>
      <c r="E532" s="23" t="s">
        <v>18816</v>
      </c>
      <c r="F532" s="23"/>
      <c r="G532" s="23"/>
      <c r="H532" s="23">
        <v>5357</v>
      </c>
      <c r="I532" s="238" t="s">
        <v>18145</v>
      </c>
      <c r="J532" s="238" t="s">
        <v>18151</v>
      </c>
      <c r="K532" s="23" t="s">
        <v>623</v>
      </c>
      <c r="L532" s="23" t="s">
        <v>18147</v>
      </c>
      <c r="M532" s="23" t="s">
        <v>18148</v>
      </c>
      <c r="N532" s="23" t="s">
        <v>4162</v>
      </c>
      <c r="O532" s="23" t="s">
        <v>18149</v>
      </c>
      <c r="P532" s="291">
        <v>120.38</v>
      </c>
      <c r="Q532" s="3">
        <v>41200</v>
      </c>
      <c r="R532" s="23"/>
      <c r="S532" s="23"/>
    </row>
    <row r="533" spans="1:19">
      <c r="A533" s="23" t="s">
        <v>18141</v>
      </c>
      <c r="B533" s="23" t="s">
        <v>18142</v>
      </c>
      <c r="C533" s="23">
        <v>7</v>
      </c>
      <c r="D533" s="23" t="s">
        <v>18836</v>
      </c>
      <c r="E533" s="23" t="s">
        <v>18816</v>
      </c>
      <c r="F533" s="23"/>
      <c r="G533" s="23"/>
      <c r="H533" s="23">
        <v>5358</v>
      </c>
      <c r="I533" s="238" t="s">
        <v>18145</v>
      </c>
      <c r="J533" s="238" t="s">
        <v>18151</v>
      </c>
      <c r="K533" s="23" t="s">
        <v>623</v>
      </c>
      <c r="L533" s="23" t="s">
        <v>18147</v>
      </c>
      <c r="M533" s="23" t="s">
        <v>18148</v>
      </c>
      <c r="N533" s="23" t="s">
        <v>4162</v>
      </c>
      <c r="O533" s="23" t="s">
        <v>18149</v>
      </c>
      <c r="P533" s="291">
        <v>120.38</v>
      </c>
      <c r="Q533" s="3">
        <v>41200</v>
      </c>
      <c r="R533" s="23"/>
      <c r="S533" s="23"/>
    </row>
    <row r="534" spans="1:19">
      <c r="A534" s="23" t="s">
        <v>18141</v>
      </c>
      <c r="B534" s="23" t="s">
        <v>18142</v>
      </c>
      <c r="C534" s="23">
        <v>7</v>
      </c>
      <c r="D534" s="23" t="s">
        <v>18837</v>
      </c>
      <c r="E534" s="23" t="s">
        <v>18816</v>
      </c>
      <c r="F534" s="23">
        <v>3992</v>
      </c>
      <c r="G534" s="23" t="s">
        <v>10862</v>
      </c>
      <c r="H534" s="23" t="s">
        <v>13642</v>
      </c>
      <c r="I534" s="238" t="s">
        <v>18145</v>
      </c>
      <c r="J534" s="238" t="s">
        <v>18153</v>
      </c>
      <c r="K534" s="23" t="s">
        <v>623</v>
      </c>
      <c r="L534" s="23" t="s">
        <v>18147</v>
      </c>
      <c r="M534" s="23" t="s">
        <v>18148</v>
      </c>
      <c r="N534" s="23" t="s">
        <v>4162</v>
      </c>
      <c r="O534" s="23" t="s">
        <v>18149</v>
      </c>
      <c r="P534" s="291">
        <v>120.38</v>
      </c>
      <c r="Q534" s="3">
        <v>41109</v>
      </c>
      <c r="R534" s="3">
        <v>41270</v>
      </c>
      <c r="S534" s="3">
        <v>41173</v>
      </c>
    </row>
    <row r="535" spans="1:19">
      <c r="A535" s="23" t="s">
        <v>18141</v>
      </c>
      <c r="B535" s="23" t="s">
        <v>18142</v>
      </c>
      <c r="C535" s="23">
        <v>7</v>
      </c>
      <c r="D535" s="23" t="s">
        <v>18838</v>
      </c>
      <c r="E535" s="23" t="s">
        <v>18816</v>
      </c>
      <c r="F535" s="23">
        <v>4371</v>
      </c>
      <c r="G535" s="23" t="s">
        <v>11915</v>
      </c>
      <c r="H535" s="23" t="s">
        <v>16002</v>
      </c>
      <c r="I535" s="238" t="s">
        <v>18145</v>
      </c>
      <c r="J535" s="238" t="s">
        <v>18153</v>
      </c>
      <c r="K535" s="23" t="s">
        <v>623</v>
      </c>
      <c r="L535" s="23" t="s">
        <v>18147</v>
      </c>
      <c r="M535" s="23" t="s">
        <v>18148</v>
      </c>
      <c r="N535" s="23" t="s">
        <v>4162</v>
      </c>
      <c r="O535" s="23" t="s">
        <v>18149</v>
      </c>
      <c r="P535" s="291">
        <v>120.38</v>
      </c>
      <c r="Q535" s="3">
        <v>41232</v>
      </c>
      <c r="R535" s="3">
        <v>41354</v>
      </c>
      <c r="S535" s="3">
        <v>41358</v>
      </c>
    </row>
    <row r="536" spans="1:19">
      <c r="A536" s="23" t="s">
        <v>18141</v>
      </c>
      <c r="B536" s="23" t="s">
        <v>18142</v>
      </c>
      <c r="C536" s="23">
        <v>7</v>
      </c>
      <c r="D536" s="23" t="s">
        <v>18839</v>
      </c>
      <c r="E536" s="23" t="s">
        <v>18840</v>
      </c>
      <c r="F536" s="23">
        <v>3546</v>
      </c>
      <c r="G536" s="23" t="s">
        <v>18841</v>
      </c>
      <c r="H536" s="23" t="s">
        <v>9112</v>
      </c>
      <c r="I536" s="238" t="s">
        <v>18145</v>
      </c>
      <c r="J536" s="238" t="s">
        <v>18153</v>
      </c>
      <c r="K536" s="23" t="s">
        <v>623</v>
      </c>
      <c r="L536" s="23" t="s">
        <v>18147</v>
      </c>
      <c r="M536" s="23" t="s">
        <v>18148</v>
      </c>
      <c r="N536" s="23" t="s">
        <v>4162</v>
      </c>
      <c r="O536" s="23" t="s">
        <v>18149</v>
      </c>
      <c r="P536" s="291">
        <v>120.38</v>
      </c>
      <c r="Q536" s="3">
        <v>41127</v>
      </c>
      <c r="R536" s="3">
        <v>41218</v>
      </c>
      <c r="S536" s="3">
        <v>41189</v>
      </c>
    </row>
    <row r="537" spans="1:19">
      <c r="A537" s="23" t="s">
        <v>18141</v>
      </c>
      <c r="B537" s="23" t="s">
        <v>18142</v>
      </c>
      <c r="C537" s="23">
        <v>7</v>
      </c>
      <c r="D537" s="23" t="s">
        <v>18842</v>
      </c>
      <c r="E537" s="23" t="s">
        <v>18840</v>
      </c>
      <c r="F537" s="23">
        <v>3551</v>
      </c>
      <c r="G537" s="23" t="s">
        <v>11706</v>
      </c>
      <c r="H537" s="23" t="s">
        <v>9137</v>
      </c>
      <c r="I537" s="238" t="s">
        <v>18145</v>
      </c>
      <c r="J537" s="238" t="s">
        <v>18153</v>
      </c>
      <c r="K537" s="23" t="s">
        <v>623</v>
      </c>
      <c r="L537" s="23" t="s">
        <v>18147</v>
      </c>
      <c r="M537" s="23" t="s">
        <v>18148</v>
      </c>
      <c r="N537" s="23" t="s">
        <v>4162</v>
      </c>
      <c r="O537" s="23" t="s">
        <v>18149</v>
      </c>
      <c r="P537" s="291">
        <v>120.38</v>
      </c>
      <c r="Q537" s="3">
        <v>41151</v>
      </c>
      <c r="R537" s="3">
        <v>41220</v>
      </c>
      <c r="S537" s="3">
        <v>41231</v>
      </c>
    </row>
    <row r="538" spans="1:19">
      <c r="A538" s="23" t="s">
        <v>18141</v>
      </c>
      <c r="B538" s="23" t="s">
        <v>18142</v>
      </c>
      <c r="C538" s="23">
        <v>7</v>
      </c>
      <c r="D538" s="23" t="s">
        <v>18843</v>
      </c>
      <c r="E538" s="23" t="s">
        <v>18844</v>
      </c>
      <c r="F538" s="23"/>
      <c r="G538" s="23" t="s">
        <v>17485</v>
      </c>
      <c r="H538" s="23">
        <v>5841</v>
      </c>
      <c r="I538" s="238" t="s">
        <v>18145</v>
      </c>
      <c r="J538" s="238" t="s">
        <v>18192</v>
      </c>
      <c r="K538" s="23" t="s">
        <v>623</v>
      </c>
      <c r="L538" s="23" t="s">
        <v>18147</v>
      </c>
      <c r="M538" s="23" t="s">
        <v>18148</v>
      </c>
      <c r="N538" s="23" t="s">
        <v>4162</v>
      </c>
      <c r="O538" s="23" t="s">
        <v>18149</v>
      </c>
      <c r="P538" s="291">
        <v>120.38</v>
      </c>
      <c r="Q538" s="3">
        <v>41263</v>
      </c>
      <c r="R538" s="23"/>
      <c r="S538" s="3">
        <v>41440</v>
      </c>
    </row>
    <row r="539" spans="1:19">
      <c r="A539" s="23" t="s">
        <v>18141</v>
      </c>
      <c r="B539" s="23" t="s">
        <v>18142</v>
      </c>
      <c r="C539" s="23">
        <v>7</v>
      </c>
      <c r="D539" s="23" t="s">
        <v>18845</v>
      </c>
      <c r="E539" s="23" t="s">
        <v>18844</v>
      </c>
      <c r="F539" s="23"/>
      <c r="G539" s="23"/>
      <c r="H539" s="23">
        <v>5843</v>
      </c>
      <c r="I539" s="238" t="s">
        <v>18145</v>
      </c>
      <c r="J539" s="238" t="s">
        <v>18151</v>
      </c>
      <c r="K539" s="23" t="s">
        <v>623</v>
      </c>
      <c r="L539" s="23" t="s">
        <v>18147</v>
      </c>
      <c r="M539" s="23" t="s">
        <v>18148</v>
      </c>
      <c r="N539" s="23" t="s">
        <v>4162</v>
      </c>
      <c r="O539" s="23" t="s">
        <v>18149</v>
      </c>
      <c r="P539" s="291">
        <v>120.38</v>
      </c>
      <c r="Q539" s="3">
        <v>41263</v>
      </c>
      <c r="R539" s="23"/>
      <c r="S539" s="23"/>
    </row>
    <row r="540" spans="1:19">
      <c r="A540" s="23" t="s">
        <v>18141</v>
      </c>
      <c r="B540" s="23" t="s">
        <v>18142</v>
      </c>
      <c r="C540" s="23">
        <v>7</v>
      </c>
      <c r="D540" s="23" t="s">
        <v>18846</v>
      </c>
      <c r="E540" s="23" t="s">
        <v>18844</v>
      </c>
      <c r="F540" s="23">
        <v>4622</v>
      </c>
      <c r="G540" s="23" t="s">
        <v>16442</v>
      </c>
      <c r="H540" s="23" t="s">
        <v>18030</v>
      </c>
      <c r="I540" s="238" t="s">
        <v>18145</v>
      </c>
      <c r="J540" s="238" t="s">
        <v>18153</v>
      </c>
      <c r="K540" s="23" t="s">
        <v>623</v>
      </c>
      <c r="L540" s="23" t="s">
        <v>18147</v>
      </c>
      <c r="M540" s="23" t="s">
        <v>18148</v>
      </c>
      <c r="N540" s="23" t="s">
        <v>4162</v>
      </c>
      <c r="O540" s="23" t="s">
        <v>18149</v>
      </c>
      <c r="P540" s="291">
        <v>120.38</v>
      </c>
      <c r="Q540" s="3">
        <v>41263</v>
      </c>
      <c r="R540" s="3">
        <v>41397</v>
      </c>
      <c r="S540" s="3">
        <v>41432</v>
      </c>
    </row>
    <row r="541" spans="1:19">
      <c r="A541" s="23" t="s">
        <v>18141</v>
      </c>
      <c r="B541" s="23" t="s">
        <v>18142</v>
      </c>
      <c r="C541" s="23">
        <v>7</v>
      </c>
      <c r="D541" s="23" t="s">
        <v>18847</v>
      </c>
      <c r="E541" s="23" t="s">
        <v>18844</v>
      </c>
      <c r="F541" s="23">
        <v>4627</v>
      </c>
      <c r="G541" s="23" t="s">
        <v>18848</v>
      </c>
      <c r="H541" s="23" t="s">
        <v>18027</v>
      </c>
      <c r="I541" s="238" t="s">
        <v>18145</v>
      </c>
      <c r="J541" s="238" t="s">
        <v>18153</v>
      </c>
      <c r="K541" s="23" t="s">
        <v>623</v>
      </c>
      <c r="L541" s="23" t="s">
        <v>18147</v>
      </c>
      <c r="M541" s="23" t="s">
        <v>18148</v>
      </c>
      <c r="N541" s="23" t="s">
        <v>4162</v>
      </c>
      <c r="O541" s="23" t="s">
        <v>18149</v>
      </c>
      <c r="P541" s="291">
        <v>120.38</v>
      </c>
      <c r="Q541" s="3">
        <v>41263</v>
      </c>
      <c r="R541" s="3">
        <v>41397</v>
      </c>
      <c r="S541" s="3">
        <v>41432</v>
      </c>
    </row>
    <row r="542" spans="1:19">
      <c r="A542" s="23" t="s">
        <v>18141</v>
      </c>
      <c r="B542" s="23" t="s">
        <v>18142</v>
      </c>
      <c r="C542" s="23">
        <v>7</v>
      </c>
      <c r="D542" s="23" t="s">
        <v>18849</v>
      </c>
      <c r="E542" s="23" t="s">
        <v>18850</v>
      </c>
      <c r="F542" s="23">
        <v>2901</v>
      </c>
      <c r="G542" s="23" t="s">
        <v>10632</v>
      </c>
      <c r="H542" s="23" t="s">
        <v>5353</v>
      </c>
      <c r="I542" s="238" t="s">
        <v>18145</v>
      </c>
      <c r="J542" s="238" t="s">
        <v>18153</v>
      </c>
      <c r="K542" s="23" t="s">
        <v>623</v>
      </c>
      <c r="L542" s="23" t="s">
        <v>18147</v>
      </c>
      <c r="M542" s="23" t="s">
        <v>18148</v>
      </c>
      <c r="N542" s="23" t="s">
        <v>4162</v>
      </c>
      <c r="O542" s="23" t="s">
        <v>18149</v>
      </c>
      <c r="P542" s="291">
        <v>120.38</v>
      </c>
      <c r="Q542" s="3">
        <v>41073</v>
      </c>
      <c r="R542" s="3">
        <v>41116</v>
      </c>
      <c r="S542" s="3">
        <v>41133</v>
      </c>
    </row>
    <row r="543" spans="1:19">
      <c r="A543" s="23" t="s">
        <v>18141</v>
      </c>
      <c r="B543" s="23" t="s">
        <v>18142</v>
      </c>
      <c r="C543" s="23">
        <v>7</v>
      </c>
      <c r="D543" s="23" t="s">
        <v>18851</v>
      </c>
      <c r="E543" s="23" t="s">
        <v>18852</v>
      </c>
      <c r="F543" s="23">
        <v>3556</v>
      </c>
      <c r="G543" s="23" t="s">
        <v>11752</v>
      </c>
      <c r="H543" s="23" t="s">
        <v>9143</v>
      </c>
      <c r="I543" s="238" t="s">
        <v>18145</v>
      </c>
      <c r="J543" s="238" t="s">
        <v>18153</v>
      </c>
      <c r="K543" s="23" t="s">
        <v>623</v>
      </c>
      <c r="L543" s="23" t="s">
        <v>18147</v>
      </c>
      <c r="M543" s="23" t="s">
        <v>18148</v>
      </c>
      <c r="N543" s="23" t="s">
        <v>4162</v>
      </c>
      <c r="O543" s="23" t="s">
        <v>18149</v>
      </c>
      <c r="P543" s="291">
        <v>120.38</v>
      </c>
      <c r="Q543" s="3">
        <v>41152</v>
      </c>
      <c r="R543" s="3">
        <v>41220</v>
      </c>
      <c r="S543" s="3">
        <v>41236</v>
      </c>
    </row>
    <row r="544" spans="1:19">
      <c r="A544" s="23" t="s">
        <v>18141</v>
      </c>
      <c r="B544" s="23" t="s">
        <v>18142</v>
      </c>
      <c r="C544" s="23">
        <v>7</v>
      </c>
      <c r="D544" s="23" t="s">
        <v>18853</v>
      </c>
      <c r="E544" s="23" t="s">
        <v>18852</v>
      </c>
      <c r="F544" s="23">
        <v>3557</v>
      </c>
      <c r="G544" s="23" t="s">
        <v>11754</v>
      </c>
      <c r="H544" s="23" t="s">
        <v>9145</v>
      </c>
      <c r="I544" s="238" t="s">
        <v>18145</v>
      </c>
      <c r="J544" s="238" t="s">
        <v>18153</v>
      </c>
      <c r="K544" s="23" t="s">
        <v>623</v>
      </c>
      <c r="L544" s="23" t="s">
        <v>18147</v>
      </c>
      <c r="M544" s="23" t="s">
        <v>18148</v>
      </c>
      <c r="N544" s="23" t="s">
        <v>4162</v>
      </c>
      <c r="O544" s="23" t="s">
        <v>18149</v>
      </c>
      <c r="P544" s="291">
        <v>120.38</v>
      </c>
      <c r="Q544" s="3">
        <v>41152</v>
      </c>
      <c r="R544" s="3">
        <v>41220</v>
      </c>
      <c r="S544" s="3">
        <v>41236</v>
      </c>
    </row>
    <row r="545" spans="1:19">
      <c r="A545" s="23" t="s">
        <v>18141</v>
      </c>
      <c r="B545" s="23" t="s">
        <v>18142</v>
      </c>
      <c r="C545" s="23">
        <v>7</v>
      </c>
      <c r="D545" s="23" t="s">
        <v>18854</v>
      </c>
      <c r="E545" s="23" t="s">
        <v>18852</v>
      </c>
      <c r="F545" s="23">
        <v>3568</v>
      </c>
      <c r="G545" s="23" t="s">
        <v>11750</v>
      </c>
      <c r="H545" s="23" t="s">
        <v>9141</v>
      </c>
      <c r="I545" s="238" t="s">
        <v>18145</v>
      </c>
      <c r="J545" s="238" t="s">
        <v>18153</v>
      </c>
      <c r="K545" s="23" t="s">
        <v>623</v>
      </c>
      <c r="L545" s="23" t="s">
        <v>18147</v>
      </c>
      <c r="M545" s="23" t="s">
        <v>18148</v>
      </c>
      <c r="N545" s="23" t="s">
        <v>4162</v>
      </c>
      <c r="O545" s="23" t="s">
        <v>18149</v>
      </c>
      <c r="P545" s="291">
        <v>120.38</v>
      </c>
      <c r="Q545" s="3">
        <v>41152</v>
      </c>
      <c r="R545" s="3">
        <v>41221</v>
      </c>
      <c r="S545" s="3">
        <v>41236</v>
      </c>
    </row>
    <row r="546" spans="1:19">
      <c r="A546" s="23" t="s">
        <v>18141</v>
      </c>
      <c r="B546" s="23" t="s">
        <v>18142</v>
      </c>
      <c r="C546" s="23">
        <v>7</v>
      </c>
      <c r="D546" s="23" t="s">
        <v>18855</v>
      </c>
      <c r="E546" s="23" t="s">
        <v>18852</v>
      </c>
      <c r="F546" s="23">
        <v>3572</v>
      </c>
      <c r="G546" s="23" t="s">
        <v>11756</v>
      </c>
      <c r="H546" s="23" t="s">
        <v>9147</v>
      </c>
      <c r="I546" s="238" t="s">
        <v>18145</v>
      </c>
      <c r="J546" s="238" t="s">
        <v>18153</v>
      </c>
      <c r="K546" s="23" t="s">
        <v>623</v>
      </c>
      <c r="L546" s="23" t="s">
        <v>18147</v>
      </c>
      <c r="M546" s="23" t="s">
        <v>18148</v>
      </c>
      <c r="N546" s="23" t="s">
        <v>4162</v>
      </c>
      <c r="O546" s="23" t="s">
        <v>18149</v>
      </c>
      <c r="P546" s="291">
        <v>120.38</v>
      </c>
      <c r="Q546" s="3">
        <v>41152</v>
      </c>
      <c r="R546" s="3">
        <v>41221</v>
      </c>
      <c r="S546" s="3">
        <v>41236</v>
      </c>
    </row>
    <row r="547" spans="1:19">
      <c r="A547" s="23" t="s">
        <v>18141</v>
      </c>
      <c r="B547" s="23" t="s">
        <v>18142</v>
      </c>
      <c r="C547" s="23">
        <v>7</v>
      </c>
      <c r="D547" s="23" t="s">
        <v>18856</v>
      </c>
      <c r="E547" s="23" t="s">
        <v>18852</v>
      </c>
      <c r="F547" s="23">
        <v>3577</v>
      </c>
      <c r="G547" s="23" t="s">
        <v>11746</v>
      </c>
      <c r="H547" s="23" t="s">
        <v>9273</v>
      </c>
      <c r="I547" s="238" t="s">
        <v>18145</v>
      </c>
      <c r="J547" s="238" t="s">
        <v>18153</v>
      </c>
      <c r="K547" s="23" t="s">
        <v>623</v>
      </c>
      <c r="L547" s="23" t="s">
        <v>18147</v>
      </c>
      <c r="M547" s="23" t="s">
        <v>18148</v>
      </c>
      <c r="N547" s="23" t="s">
        <v>4162</v>
      </c>
      <c r="O547" s="23" t="s">
        <v>18149</v>
      </c>
      <c r="P547" s="291">
        <v>120.38</v>
      </c>
      <c r="Q547" s="3">
        <v>41152</v>
      </c>
      <c r="R547" s="3">
        <v>41222</v>
      </c>
      <c r="S547" s="3">
        <v>41236</v>
      </c>
    </row>
    <row r="548" spans="1:19">
      <c r="A548" s="23" t="s">
        <v>18141</v>
      </c>
      <c r="B548" s="23" t="s">
        <v>18142</v>
      </c>
      <c r="C548" s="23">
        <v>7</v>
      </c>
      <c r="D548" s="23" t="s">
        <v>18857</v>
      </c>
      <c r="E548" s="23" t="s">
        <v>18852</v>
      </c>
      <c r="F548" s="23">
        <v>3581</v>
      </c>
      <c r="G548" s="23" t="s">
        <v>11748</v>
      </c>
      <c r="H548" s="23" t="s">
        <v>9275</v>
      </c>
      <c r="I548" s="238" t="s">
        <v>18145</v>
      </c>
      <c r="J548" s="238" t="s">
        <v>18153</v>
      </c>
      <c r="K548" s="23" t="s">
        <v>623</v>
      </c>
      <c r="L548" s="23" t="s">
        <v>18147</v>
      </c>
      <c r="M548" s="23" t="s">
        <v>18148</v>
      </c>
      <c r="N548" s="23" t="s">
        <v>4162</v>
      </c>
      <c r="O548" s="23" t="s">
        <v>18149</v>
      </c>
      <c r="P548" s="291">
        <v>120.38</v>
      </c>
      <c r="Q548" s="3">
        <v>41152</v>
      </c>
      <c r="R548" s="3">
        <v>41222</v>
      </c>
      <c r="S548" s="3">
        <v>41236</v>
      </c>
    </row>
    <row r="549" spans="1:19">
      <c r="A549" s="23" t="s">
        <v>18141</v>
      </c>
      <c r="B549" s="23" t="s">
        <v>18142</v>
      </c>
      <c r="C549" s="23">
        <v>7</v>
      </c>
      <c r="D549" s="23" t="s">
        <v>18858</v>
      </c>
      <c r="E549" s="23" t="s">
        <v>18859</v>
      </c>
      <c r="F549" s="23">
        <v>856</v>
      </c>
      <c r="G549" s="23" t="s">
        <v>9873</v>
      </c>
      <c r="H549" s="23" t="s">
        <v>5385</v>
      </c>
      <c r="I549" s="238" t="s">
        <v>18145</v>
      </c>
      <c r="J549" s="238" t="s">
        <v>18153</v>
      </c>
      <c r="K549" s="23" t="s">
        <v>623</v>
      </c>
      <c r="L549" s="23" t="s">
        <v>18147</v>
      </c>
      <c r="M549" s="23" t="s">
        <v>18148</v>
      </c>
      <c r="N549" s="23" t="s">
        <v>4162</v>
      </c>
      <c r="O549" s="23" t="s">
        <v>18149</v>
      </c>
      <c r="P549" s="291">
        <v>120.38</v>
      </c>
      <c r="Q549" s="3">
        <v>40946</v>
      </c>
      <c r="R549" s="3">
        <v>41117</v>
      </c>
      <c r="S549" s="3">
        <v>41106</v>
      </c>
    </row>
    <row r="550" spans="1:19">
      <c r="A550" s="23" t="s">
        <v>18141</v>
      </c>
      <c r="B550" s="23" t="s">
        <v>18142</v>
      </c>
      <c r="C550" s="23">
        <v>7</v>
      </c>
      <c r="D550" s="23" t="s">
        <v>18860</v>
      </c>
      <c r="E550" s="23" t="s">
        <v>18859</v>
      </c>
      <c r="F550" s="23">
        <v>3360</v>
      </c>
      <c r="G550" s="23" t="s">
        <v>18861</v>
      </c>
      <c r="H550" s="23" t="s">
        <v>8267</v>
      </c>
      <c r="I550" s="238" t="s">
        <v>18145</v>
      </c>
      <c r="J550" s="238" t="s">
        <v>18153</v>
      </c>
      <c r="K550" s="23" t="s">
        <v>623</v>
      </c>
      <c r="L550" s="23" t="s">
        <v>18147</v>
      </c>
      <c r="M550" s="23" t="s">
        <v>18148</v>
      </c>
      <c r="N550" s="23" t="s">
        <v>4162</v>
      </c>
      <c r="O550" s="23" t="s">
        <v>18149</v>
      </c>
      <c r="P550" s="291">
        <v>120.38</v>
      </c>
      <c r="Q550" s="3">
        <v>41129</v>
      </c>
      <c r="R550" s="3">
        <v>41185</v>
      </c>
      <c r="S550" s="3">
        <v>41189</v>
      </c>
    </row>
    <row r="551" spans="1:19">
      <c r="A551" s="23" t="s">
        <v>18141</v>
      </c>
      <c r="B551" s="23" t="s">
        <v>18142</v>
      </c>
      <c r="C551" s="23">
        <v>7</v>
      </c>
      <c r="D551" s="23" t="s">
        <v>18862</v>
      </c>
      <c r="E551" s="23" t="s">
        <v>18859</v>
      </c>
      <c r="F551" s="23">
        <v>3380</v>
      </c>
      <c r="G551" s="23" t="s">
        <v>11222</v>
      </c>
      <c r="H551" s="23" t="s">
        <v>8282</v>
      </c>
      <c r="I551" s="238" t="s">
        <v>18145</v>
      </c>
      <c r="J551" s="238" t="s">
        <v>18153</v>
      </c>
      <c r="K551" s="23" t="s">
        <v>623</v>
      </c>
      <c r="L551" s="23" t="s">
        <v>18147</v>
      </c>
      <c r="M551" s="23" t="s">
        <v>18148</v>
      </c>
      <c r="N551" s="23" t="s">
        <v>4162</v>
      </c>
      <c r="O551" s="23" t="s">
        <v>18149</v>
      </c>
      <c r="P551" s="291">
        <v>120.38</v>
      </c>
      <c r="Q551" s="3">
        <v>41129</v>
      </c>
      <c r="R551" s="3">
        <v>41187</v>
      </c>
      <c r="S551" s="3">
        <v>41189</v>
      </c>
    </row>
    <row r="552" spans="1:19">
      <c r="A552" s="23" t="s">
        <v>18141</v>
      </c>
      <c r="B552" s="23" t="s">
        <v>18142</v>
      </c>
      <c r="C552" s="23">
        <v>7</v>
      </c>
      <c r="D552" s="23" t="s">
        <v>18863</v>
      </c>
      <c r="E552" s="23" t="s">
        <v>18859</v>
      </c>
      <c r="F552" s="23">
        <v>3385</v>
      </c>
      <c r="G552" s="23" t="s">
        <v>11226</v>
      </c>
      <c r="H552" s="23" t="s">
        <v>8283</v>
      </c>
      <c r="I552" s="238" t="s">
        <v>18145</v>
      </c>
      <c r="J552" s="238" t="s">
        <v>18153</v>
      </c>
      <c r="K552" s="23" t="s">
        <v>623</v>
      </c>
      <c r="L552" s="23" t="s">
        <v>18147</v>
      </c>
      <c r="M552" s="23" t="s">
        <v>18148</v>
      </c>
      <c r="N552" s="23" t="s">
        <v>4162</v>
      </c>
      <c r="O552" s="23" t="s">
        <v>18149</v>
      </c>
      <c r="P552" s="291">
        <v>120.38</v>
      </c>
      <c r="Q552" s="3">
        <v>41129</v>
      </c>
      <c r="R552" s="3">
        <v>41187</v>
      </c>
      <c r="S552" s="3">
        <v>41189</v>
      </c>
    </row>
    <row r="553" spans="1:19">
      <c r="A553" s="23" t="s">
        <v>18141</v>
      </c>
      <c r="B553" s="23" t="s">
        <v>18142</v>
      </c>
      <c r="C553" s="23">
        <v>7</v>
      </c>
      <c r="D553" s="23" t="s">
        <v>18864</v>
      </c>
      <c r="E553" s="23" t="s">
        <v>18859</v>
      </c>
      <c r="F553" s="23">
        <v>3395</v>
      </c>
      <c r="G553" s="23" t="s">
        <v>11220</v>
      </c>
      <c r="H553" s="23" t="s">
        <v>8281</v>
      </c>
      <c r="I553" s="238" t="s">
        <v>18145</v>
      </c>
      <c r="J553" s="238" t="s">
        <v>18153</v>
      </c>
      <c r="K553" s="23" t="s">
        <v>623</v>
      </c>
      <c r="L553" s="23" t="s">
        <v>18147</v>
      </c>
      <c r="M553" s="23" t="s">
        <v>18148</v>
      </c>
      <c r="N553" s="23" t="s">
        <v>4162</v>
      </c>
      <c r="O553" s="23" t="s">
        <v>18149</v>
      </c>
      <c r="P553" s="291">
        <v>120.38</v>
      </c>
      <c r="Q553" s="3">
        <v>41129</v>
      </c>
      <c r="R553" s="3">
        <v>41191</v>
      </c>
      <c r="S553" s="3">
        <v>41189</v>
      </c>
    </row>
    <row r="554" spans="1:19">
      <c r="A554" s="23" t="s">
        <v>18141</v>
      </c>
      <c r="B554" s="23" t="s">
        <v>18142</v>
      </c>
      <c r="C554" s="23">
        <v>7</v>
      </c>
      <c r="D554" s="23" t="s">
        <v>18865</v>
      </c>
      <c r="E554" s="23" t="s">
        <v>18859</v>
      </c>
      <c r="F554" s="23">
        <v>3406</v>
      </c>
      <c r="G554" s="23" t="s">
        <v>11224</v>
      </c>
      <c r="H554" s="23" t="s">
        <v>8396</v>
      </c>
      <c r="I554" s="238" t="s">
        <v>18145</v>
      </c>
      <c r="J554" s="238" t="s">
        <v>18153</v>
      </c>
      <c r="K554" s="23" t="s">
        <v>623</v>
      </c>
      <c r="L554" s="23" t="s">
        <v>18147</v>
      </c>
      <c r="M554" s="23" t="s">
        <v>18148</v>
      </c>
      <c r="N554" s="23" t="s">
        <v>4162</v>
      </c>
      <c r="O554" s="23" t="s">
        <v>18149</v>
      </c>
      <c r="P554" s="291">
        <v>120.38</v>
      </c>
      <c r="Q554" s="3">
        <v>41129</v>
      </c>
      <c r="R554" s="3">
        <v>41197</v>
      </c>
      <c r="S554" s="3">
        <v>41189</v>
      </c>
    </row>
    <row r="555" spans="1:19">
      <c r="A555" s="23" t="s">
        <v>18141</v>
      </c>
      <c r="B555" s="23" t="s">
        <v>18142</v>
      </c>
      <c r="C555" s="23">
        <v>7</v>
      </c>
      <c r="D555" s="23" t="s">
        <v>18866</v>
      </c>
      <c r="E555" s="23" t="s">
        <v>18867</v>
      </c>
      <c r="F555" s="23">
        <v>674</v>
      </c>
      <c r="G555" s="23" t="s">
        <v>9683</v>
      </c>
      <c r="H555" s="23" t="s">
        <v>402</v>
      </c>
      <c r="I555" s="238" t="s">
        <v>18145</v>
      </c>
      <c r="J555" s="238" t="s">
        <v>18153</v>
      </c>
      <c r="K555" s="23" t="s">
        <v>623</v>
      </c>
      <c r="L555" s="23" t="s">
        <v>18147</v>
      </c>
      <c r="M555" s="23" t="s">
        <v>18148</v>
      </c>
      <c r="N555" s="23" t="s">
        <v>4162</v>
      </c>
      <c r="O555" s="23" t="s">
        <v>18149</v>
      </c>
      <c r="P555" s="291">
        <v>120.38</v>
      </c>
      <c r="Q555" s="3">
        <v>40836</v>
      </c>
      <c r="R555" s="3">
        <v>40973</v>
      </c>
      <c r="S555" s="3">
        <v>40918</v>
      </c>
    </row>
    <row r="556" spans="1:19">
      <c r="A556" s="23" t="s">
        <v>18141</v>
      </c>
      <c r="B556" s="23" t="s">
        <v>18142</v>
      </c>
      <c r="C556" s="23">
        <v>7</v>
      </c>
      <c r="D556" s="23" t="s">
        <v>18868</v>
      </c>
      <c r="E556" s="23" t="s">
        <v>18867</v>
      </c>
      <c r="F556" s="23">
        <v>3601</v>
      </c>
      <c r="G556" s="23" t="s">
        <v>11760</v>
      </c>
      <c r="H556" s="23" t="s">
        <v>9363</v>
      </c>
      <c r="I556" s="238" t="s">
        <v>18145</v>
      </c>
      <c r="J556" s="238" t="s">
        <v>18153</v>
      </c>
      <c r="K556" s="23" t="s">
        <v>623</v>
      </c>
      <c r="L556" s="23" t="s">
        <v>18147</v>
      </c>
      <c r="M556" s="23" t="s">
        <v>18148</v>
      </c>
      <c r="N556" s="23" t="s">
        <v>4162</v>
      </c>
      <c r="O556" s="23" t="s">
        <v>18149</v>
      </c>
      <c r="P556" s="291">
        <v>120.38</v>
      </c>
      <c r="Q556" s="3">
        <v>41152</v>
      </c>
      <c r="R556" s="3">
        <v>41232</v>
      </c>
      <c r="S556" s="3">
        <v>41236</v>
      </c>
    </row>
    <row r="557" spans="1:19">
      <c r="A557" s="23" t="s">
        <v>18141</v>
      </c>
      <c r="B557" s="23" t="s">
        <v>18142</v>
      </c>
      <c r="C557" s="23">
        <v>7</v>
      </c>
      <c r="D557" s="23" t="s">
        <v>18869</v>
      </c>
      <c r="E557" s="23" t="s">
        <v>18867</v>
      </c>
      <c r="F557" s="23">
        <v>3617</v>
      </c>
      <c r="G557" s="23" t="s">
        <v>11758</v>
      </c>
      <c r="H557" s="23" t="s">
        <v>9361</v>
      </c>
      <c r="I557" s="238" t="s">
        <v>18145</v>
      </c>
      <c r="J557" s="238" t="s">
        <v>18153</v>
      </c>
      <c r="K557" s="23" t="s">
        <v>623</v>
      </c>
      <c r="L557" s="23" t="s">
        <v>18147</v>
      </c>
      <c r="M557" s="23" t="s">
        <v>18148</v>
      </c>
      <c r="N557" s="23" t="s">
        <v>4162</v>
      </c>
      <c r="O557" s="23" t="s">
        <v>18149</v>
      </c>
      <c r="P557" s="291">
        <v>120.38</v>
      </c>
      <c r="Q557" s="3">
        <v>41152</v>
      </c>
      <c r="R557" s="3">
        <v>41233</v>
      </c>
      <c r="S557" s="3">
        <v>41236</v>
      </c>
    </row>
    <row r="558" spans="1:19">
      <c r="A558" s="23" t="s">
        <v>18141</v>
      </c>
      <c r="B558" s="23" t="s">
        <v>18142</v>
      </c>
      <c r="C558" s="23">
        <v>7</v>
      </c>
      <c r="D558" s="23" t="s">
        <v>18870</v>
      </c>
      <c r="E558" s="23" t="s">
        <v>18867</v>
      </c>
      <c r="F558" s="23">
        <v>3898</v>
      </c>
      <c r="G558" s="23" t="s">
        <v>11762</v>
      </c>
      <c r="H558" s="23" t="s">
        <v>9365</v>
      </c>
      <c r="I558" s="238" t="s">
        <v>18145</v>
      </c>
      <c r="J558" s="238" t="s">
        <v>18153</v>
      </c>
      <c r="K558" s="23" t="s">
        <v>623</v>
      </c>
      <c r="L558" s="23" t="s">
        <v>18147</v>
      </c>
      <c r="M558" s="23" t="s">
        <v>18148</v>
      </c>
      <c r="N558" s="23" t="s">
        <v>4162</v>
      </c>
      <c r="O558" s="23" t="s">
        <v>18149</v>
      </c>
      <c r="P558" s="291">
        <v>120.38</v>
      </c>
      <c r="Q558" s="3">
        <v>41152</v>
      </c>
      <c r="R558" s="3">
        <v>41261</v>
      </c>
      <c r="S558" s="3">
        <v>41236</v>
      </c>
    </row>
    <row r="559" spans="1:19">
      <c r="A559" s="23" t="s">
        <v>18141</v>
      </c>
      <c r="B559" s="23" t="s">
        <v>18142</v>
      </c>
      <c r="C559" s="23">
        <v>7</v>
      </c>
      <c r="D559" s="23" t="s">
        <v>18871</v>
      </c>
      <c r="E559" s="23" t="s">
        <v>18867</v>
      </c>
      <c r="F559" s="23">
        <v>3911</v>
      </c>
      <c r="G559" s="23" t="s">
        <v>11759</v>
      </c>
      <c r="H559" s="23" t="s">
        <v>13365</v>
      </c>
      <c r="I559" s="238" t="s">
        <v>18145</v>
      </c>
      <c r="J559" s="238" t="s">
        <v>18153</v>
      </c>
      <c r="K559" s="23" t="s">
        <v>623</v>
      </c>
      <c r="L559" s="23" t="s">
        <v>18147</v>
      </c>
      <c r="M559" s="23" t="s">
        <v>18148</v>
      </c>
      <c r="N559" s="23" t="s">
        <v>4162</v>
      </c>
      <c r="O559" s="23" t="s">
        <v>18149</v>
      </c>
      <c r="P559" s="291">
        <v>120.38</v>
      </c>
      <c r="Q559" s="3">
        <v>41152</v>
      </c>
      <c r="R559" s="3">
        <v>41261</v>
      </c>
      <c r="S559" s="3">
        <v>41236</v>
      </c>
    </row>
    <row r="560" spans="1:19">
      <c r="A560" s="23" t="s">
        <v>18141</v>
      </c>
      <c r="B560" s="23" t="s">
        <v>18142</v>
      </c>
      <c r="C560" s="23">
        <v>7</v>
      </c>
      <c r="D560" s="23" t="s">
        <v>18872</v>
      </c>
      <c r="E560" s="23" t="s">
        <v>18867</v>
      </c>
      <c r="F560" s="23">
        <v>3922</v>
      </c>
      <c r="G560" s="23" t="s">
        <v>11763</v>
      </c>
      <c r="H560" s="23" t="s">
        <v>13369</v>
      </c>
      <c r="I560" s="238" t="s">
        <v>18145</v>
      </c>
      <c r="J560" s="238" t="s">
        <v>18153</v>
      </c>
      <c r="K560" s="23" t="s">
        <v>623</v>
      </c>
      <c r="L560" s="23" t="s">
        <v>18147</v>
      </c>
      <c r="M560" s="23" t="s">
        <v>18148</v>
      </c>
      <c r="N560" s="23" t="s">
        <v>4162</v>
      </c>
      <c r="O560" s="23" t="s">
        <v>18149</v>
      </c>
      <c r="P560" s="291">
        <v>120.38</v>
      </c>
      <c r="Q560" s="3">
        <v>41152</v>
      </c>
      <c r="R560" s="3">
        <v>41262</v>
      </c>
      <c r="S560" s="3">
        <v>41236</v>
      </c>
    </row>
    <row r="561" spans="1:19">
      <c r="A561" s="23" t="s">
        <v>18141</v>
      </c>
      <c r="B561" s="23" t="s">
        <v>18142</v>
      </c>
      <c r="C561" s="23">
        <v>7</v>
      </c>
      <c r="D561" s="23" t="s">
        <v>18873</v>
      </c>
      <c r="E561" s="23" t="s">
        <v>18867</v>
      </c>
      <c r="F561" s="23">
        <v>4508</v>
      </c>
      <c r="G561" s="23" t="s">
        <v>11764</v>
      </c>
      <c r="H561" s="23" t="s">
        <v>17265</v>
      </c>
      <c r="I561" s="238" t="s">
        <v>18145</v>
      </c>
      <c r="J561" s="238" t="s">
        <v>18153</v>
      </c>
      <c r="K561" s="23" t="s">
        <v>623</v>
      </c>
      <c r="L561" s="23" t="s">
        <v>18147</v>
      </c>
      <c r="M561" s="23" t="s">
        <v>18148</v>
      </c>
      <c r="N561" s="23" t="s">
        <v>4162</v>
      </c>
      <c r="O561" s="23" t="s">
        <v>18149</v>
      </c>
      <c r="P561" s="291">
        <v>120.38</v>
      </c>
      <c r="Q561" s="3">
        <v>41152</v>
      </c>
      <c r="R561" s="3">
        <v>41381</v>
      </c>
      <c r="S561" s="3">
        <v>41236</v>
      </c>
    </row>
    <row r="562" spans="1:19">
      <c r="A562" s="23" t="s">
        <v>18141</v>
      </c>
      <c r="B562" s="23" t="s">
        <v>18142</v>
      </c>
      <c r="C562" s="23">
        <v>7</v>
      </c>
      <c r="D562" s="23" t="s">
        <v>18874</v>
      </c>
      <c r="E562" s="23" t="s">
        <v>18875</v>
      </c>
      <c r="F562" s="23"/>
      <c r="G562" s="23"/>
      <c r="H562" s="23">
        <v>5982</v>
      </c>
      <c r="I562" s="238" t="s">
        <v>18145</v>
      </c>
      <c r="J562" s="238" t="s">
        <v>18151</v>
      </c>
      <c r="K562" s="23" t="s">
        <v>623</v>
      </c>
      <c r="L562" s="23" t="s">
        <v>18147</v>
      </c>
      <c r="M562" s="23" t="s">
        <v>18148</v>
      </c>
      <c r="N562" s="23" t="s">
        <v>4162</v>
      </c>
      <c r="O562" s="23" t="s">
        <v>18149</v>
      </c>
      <c r="P562" s="291">
        <v>120.38</v>
      </c>
      <c r="Q562" s="3">
        <v>41285</v>
      </c>
      <c r="R562" s="23"/>
      <c r="S562" s="23"/>
    </row>
    <row r="563" spans="1:19">
      <c r="A563" s="23" t="s">
        <v>18141</v>
      </c>
      <c r="B563" s="23" t="s">
        <v>18142</v>
      </c>
      <c r="C563" s="23">
        <v>7</v>
      </c>
      <c r="D563" s="23" t="s">
        <v>18876</v>
      </c>
      <c r="E563" s="23" t="s">
        <v>18875</v>
      </c>
      <c r="F563" s="23">
        <v>3825</v>
      </c>
      <c r="G563" s="23" t="s">
        <v>11707</v>
      </c>
      <c r="H563" s="23" t="s">
        <v>12801</v>
      </c>
      <c r="I563" s="238" t="s">
        <v>18145</v>
      </c>
      <c r="J563" s="238" t="s">
        <v>18153</v>
      </c>
      <c r="K563" s="23" t="s">
        <v>623</v>
      </c>
      <c r="L563" s="23" t="s">
        <v>18147</v>
      </c>
      <c r="M563" s="23" t="s">
        <v>18148</v>
      </c>
      <c r="N563" s="23" t="s">
        <v>4162</v>
      </c>
      <c r="O563" s="23" t="s">
        <v>18149</v>
      </c>
      <c r="P563" s="291">
        <v>120.38</v>
      </c>
      <c r="Q563" s="3">
        <v>41151</v>
      </c>
      <c r="R563" s="3">
        <v>41255</v>
      </c>
      <c r="S563" s="3">
        <v>41231</v>
      </c>
    </row>
    <row r="564" spans="1:19">
      <c r="A564" s="23" t="s">
        <v>18141</v>
      </c>
      <c r="B564" s="23" t="s">
        <v>18142</v>
      </c>
      <c r="C564" s="23">
        <v>7</v>
      </c>
      <c r="D564" s="23" t="s">
        <v>18877</v>
      </c>
      <c r="E564" s="23" t="s">
        <v>18878</v>
      </c>
      <c r="F564" s="23"/>
      <c r="G564" s="23" t="s">
        <v>18879</v>
      </c>
      <c r="H564" s="23">
        <v>5944</v>
      </c>
      <c r="I564" s="238" t="s">
        <v>18145</v>
      </c>
      <c r="J564" s="238" t="s">
        <v>18275</v>
      </c>
      <c r="K564" s="23" t="s">
        <v>623</v>
      </c>
      <c r="L564" s="23" t="s">
        <v>18147</v>
      </c>
      <c r="M564" s="23" t="s">
        <v>18148</v>
      </c>
      <c r="N564" s="23" t="s">
        <v>4162</v>
      </c>
      <c r="O564" s="23" t="s">
        <v>18149</v>
      </c>
      <c r="P564" s="291">
        <v>120.38</v>
      </c>
      <c r="Q564" s="3">
        <v>41284</v>
      </c>
      <c r="R564" s="23"/>
      <c r="S564" s="3">
        <v>41440</v>
      </c>
    </row>
    <row r="565" spans="1:19">
      <c r="A565" s="23" t="s">
        <v>18141</v>
      </c>
      <c r="B565" s="23" t="s">
        <v>18142</v>
      </c>
      <c r="C565" s="23">
        <v>7</v>
      </c>
      <c r="D565" s="23" t="s">
        <v>18880</v>
      </c>
      <c r="E565" s="23" t="s">
        <v>18881</v>
      </c>
      <c r="F565" s="23">
        <v>810</v>
      </c>
      <c r="G565" s="23" t="s">
        <v>9795</v>
      </c>
      <c r="H565" s="23" t="s">
        <v>5221</v>
      </c>
      <c r="I565" s="238" t="s">
        <v>18145</v>
      </c>
      <c r="J565" s="238" t="s">
        <v>18153</v>
      </c>
      <c r="K565" s="23" t="s">
        <v>623</v>
      </c>
      <c r="L565" s="23" t="s">
        <v>18147</v>
      </c>
      <c r="M565" s="23" t="s">
        <v>18148</v>
      </c>
      <c r="N565" s="23" t="s">
        <v>4162</v>
      </c>
      <c r="O565" s="23" t="s">
        <v>18149</v>
      </c>
      <c r="P565" s="291">
        <v>120.38</v>
      </c>
      <c r="Q565" s="3">
        <v>40935</v>
      </c>
      <c r="R565" s="3">
        <v>41220</v>
      </c>
      <c r="S565" s="3">
        <v>41121</v>
      </c>
    </row>
    <row r="566" spans="1:19">
      <c r="A566" s="23" t="s">
        <v>18141</v>
      </c>
      <c r="B566" s="23" t="s">
        <v>18142</v>
      </c>
      <c r="C566" s="23">
        <v>7</v>
      </c>
      <c r="D566" s="23" t="s">
        <v>18882</v>
      </c>
      <c r="E566" s="23" t="s">
        <v>18883</v>
      </c>
      <c r="F566" s="23"/>
      <c r="G566" s="23" t="s">
        <v>17477</v>
      </c>
      <c r="H566" s="23">
        <v>5821</v>
      </c>
      <c r="I566" s="238" t="s">
        <v>18145</v>
      </c>
      <c r="J566" s="238" t="s">
        <v>18146</v>
      </c>
      <c r="K566" s="23" t="s">
        <v>623</v>
      </c>
      <c r="L566" s="23" t="s">
        <v>18147</v>
      </c>
      <c r="M566" s="23" t="s">
        <v>18148</v>
      </c>
      <c r="N566" s="23" t="s">
        <v>4162</v>
      </c>
      <c r="O566" s="23" t="s">
        <v>18149</v>
      </c>
      <c r="P566" s="291">
        <v>120.38</v>
      </c>
      <c r="Q566" s="3">
        <v>41254</v>
      </c>
      <c r="R566" s="23"/>
      <c r="S566" s="3">
        <v>41440</v>
      </c>
    </row>
    <row r="567" spans="1:19">
      <c r="A567" s="23" t="s">
        <v>18141</v>
      </c>
      <c r="B567" s="23" t="s">
        <v>18142</v>
      </c>
      <c r="C567" s="23">
        <v>7</v>
      </c>
      <c r="D567" s="23" t="s">
        <v>18884</v>
      </c>
      <c r="E567" s="23" t="s">
        <v>18883</v>
      </c>
      <c r="F567" s="23">
        <v>892</v>
      </c>
      <c r="G567" s="23" t="s">
        <v>9910</v>
      </c>
      <c r="H567" s="23" t="s">
        <v>12188</v>
      </c>
      <c r="I567" s="238" t="s">
        <v>18145</v>
      </c>
      <c r="J567" s="238" t="s">
        <v>18153</v>
      </c>
      <c r="K567" s="23" t="s">
        <v>623</v>
      </c>
      <c r="L567" s="23" t="s">
        <v>18147</v>
      </c>
      <c r="M567" s="23" t="s">
        <v>18148</v>
      </c>
      <c r="N567" s="23" t="s">
        <v>4162</v>
      </c>
      <c r="O567" s="23" t="s">
        <v>18149</v>
      </c>
      <c r="P567" s="291">
        <v>120.38</v>
      </c>
      <c r="Q567" s="3">
        <v>40952</v>
      </c>
      <c r="R567" s="3">
        <v>41254</v>
      </c>
      <c r="S567" s="3">
        <v>41109</v>
      </c>
    </row>
    <row r="568" spans="1:19">
      <c r="A568" s="23" t="s">
        <v>18141</v>
      </c>
      <c r="B568" s="23" t="s">
        <v>18142</v>
      </c>
      <c r="C568" s="23">
        <v>7</v>
      </c>
      <c r="D568" s="23" t="s">
        <v>18885</v>
      </c>
      <c r="E568" s="23" t="s">
        <v>18883</v>
      </c>
      <c r="F568" s="23">
        <v>4566</v>
      </c>
      <c r="G568" s="23" t="s">
        <v>17481</v>
      </c>
      <c r="H568" s="23" t="s">
        <v>17913</v>
      </c>
      <c r="I568" s="238" t="s">
        <v>18145</v>
      </c>
      <c r="J568" s="238" t="s">
        <v>18153</v>
      </c>
      <c r="K568" s="23" t="s">
        <v>623</v>
      </c>
      <c r="L568" s="23" t="s">
        <v>18147</v>
      </c>
      <c r="M568" s="23" t="s">
        <v>18148</v>
      </c>
      <c r="N568" s="23" t="s">
        <v>4162</v>
      </c>
      <c r="O568" s="23" t="s">
        <v>18149</v>
      </c>
      <c r="P568" s="291">
        <v>120.38</v>
      </c>
      <c r="Q568" s="3">
        <v>41254</v>
      </c>
      <c r="R568" s="3">
        <v>41390</v>
      </c>
      <c r="S568" s="3">
        <v>41440</v>
      </c>
    </row>
    <row r="569" spans="1:19">
      <c r="A569" s="23" t="s">
        <v>18141</v>
      </c>
      <c r="B569" s="23" t="s">
        <v>18142</v>
      </c>
      <c r="C569" s="23">
        <v>7</v>
      </c>
      <c r="D569" s="23" t="s">
        <v>18886</v>
      </c>
      <c r="E569" s="23" t="s">
        <v>18887</v>
      </c>
      <c r="F569" s="23">
        <v>675</v>
      </c>
      <c r="G569" s="23" t="s">
        <v>9695</v>
      </c>
      <c r="H569" s="23" t="s">
        <v>403</v>
      </c>
      <c r="I569" s="238" t="s">
        <v>18145</v>
      </c>
      <c r="J569" s="238" t="s">
        <v>18153</v>
      </c>
      <c r="K569" s="23" t="s">
        <v>623</v>
      </c>
      <c r="L569" s="23" t="s">
        <v>18147</v>
      </c>
      <c r="M569" s="23" t="s">
        <v>18148</v>
      </c>
      <c r="N569" s="23" t="s">
        <v>4162</v>
      </c>
      <c r="O569" s="23" t="s">
        <v>18149</v>
      </c>
      <c r="P569" s="291">
        <v>120.38</v>
      </c>
      <c r="Q569" s="3">
        <v>40836</v>
      </c>
      <c r="R569" s="3">
        <v>40934</v>
      </c>
      <c r="S569" s="3">
        <v>40918</v>
      </c>
    </row>
    <row r="570" spans="1:19">
      <c r="A570" s="23" t="s">
        <v>18141</v>
      </c>
      <c r="B570" s="23" t="s">
        <v>18142</v>
      </c>
      <c r="C570" s="23">
        <v>7</v>
      </c>
      <c r="D570" s="23" t="s">
        <v>18888</v>
      </c>
      <c r="E570" s="23" t="s">
        <v>18889</v>
      </c>
      <c r="F570" s="23"/>
      <c r="G570" s="23"/>
      <c r="H570" s="23">
        <v>6238</v>
      </c>
      <c r="I570" s="238" t="s">
        <v>18145</v>
      </c>
      <c r="J570" s="238" t="s">
        <v>18151</v>
      </c>
      <c r="K570" s="23" t="s">
        <v>623</v>
      </c>
      <c r="L570" s="23" t="s">
        <v>18147</v>
      </c>
      <c r="M570" s="23" t="s">
        <v>18148</v>
      </c>
      <c r="N570" s="23" t="s">
        <v>4162</v>
      </c>
      <c r="O570" s="23" t="s">
        <v>18149</v>
      </c>
      <c r="P570" s="291">
        <v>120.38</v>
      </c>
      <c r="Q570" s="3">
        <v>41305</v>
      </c>
      <c r="R570" s="23"/>
      <c r="S570" s="23"/>
    </row>
    <row r="571" spans="1:19">
      <c r="A571" s="23" t="s">
        <v>18141</v>
      </c>
      <c r="B571" s="23" t="s">
        <v>18142</v>
      </c>
      <c r="C571" s="23">
        <v>7</v>
      </c>
      <c r="D571" s="23" t="s">
        <v>18890</v>
      </c>
      <c r="E571" s="23" t="s">
        <v>18889</v>
      </c>
      <c r="F571" s="23">
        <v>676</v>
      </c>
      <c r="G571" s="23" t="s">
        <v>9703</v>
      </c>
      <c r="H571" s="23" t="s">
        <v>404</v>
      </c>
      <c r="I571" s="238" t="s">
        <v>18145</v>
      </c>
      <c r="J571" s="238" t="s">
        <v>18153</v>
      </c>
      <c r="K571" s="23" t="s">
        <v>623</v>
      </c>
      <c r="L571" s="23" t="s">
        <v>18147</v>
      </c>
      <c r="M571" s="23" t="s">
        <v>18148</v>
      </c>
      <c r="N571" s="23" t="s">
        <v>4162</v>
      </c>
      <c r="O571" s="23" t="s">
        <v>18149</v>
      </c>
      <c r="P571" s="291">
        <v>120.38</v>
      </c>
      <c r="Q571" s="3">
        <v>40836</v>
      </c>
      <c r="R571" s="3">
        <v>40918</v>
      </c>
      <c r="S571" s="3">
        <v>40918</v>
      </c>
    </row>
    <row r="572" spans="1:19">
      <c r="A572" s="23" t="s">
        <v>18141</v>
      </c>
      <c r="B572" s="23" t="s">
        <v>18142</v>
      </c>
      <c r="C572" s="23">
        <v>7</v>
      </c>
      <c r="D572" s="23" t="s">
        <v>18891</v>
      </c>
      <c r="E572" s="23" t="s">
        <v>18892</v>
      </c>
      <c r="F572" s="23">
        <v>948</v>
      </c>
      <c r="G572" s="23" t="s">
        <v>9970</v>
      </c>
      <c r="H572" s="23" t="s">
        <v>4510</v>
      </c>
      <c r="I572" s="238" t="s">
        <v>18145</v>
      </c>
      <c r="J572" s="238" t="s">
        <v>18153</v>
      </c>
      <c r="K572" s="23" t="s">
        <v>623</v>
      </c>
      <c r="L572" s="23" t="s">
        <v>18147</v>
      </c>
      <c r="M572" s="23" t="s">
        <v>18148</v>
      </c>
      <c r="N572" s="23" t="s">
        <v>4162</v>
      </c>
      <c r="O572" s="23" t="s">
        <v>18149</v>
      </c>
      <c r="P572" s="291">
        <v>120.38</v>
      </c>
      <c r="Q572" s="3">
        <v>40988</v>
      </c>
      <c r="R572" s="3">
        <v>41106</v>
      </c>
      <c r="S572" s="3">
        <v>41049</v>
      </c>
    </row>
    <row r="573" spans="1:19">
      <c r="A573" s="23" t="s">
        <v>18141</v>
      </c>
      <c r="B573" s="23" t="s">
        <v>18142</v>
      </c>
      <c r="C573" s="23">
        <v>7</v>
      </c>
      <c r="D573" s="23" t="s">
        <v>18893</v>
      </c>
      <c r="E573" s="23" t="s">
        <v>18894</v>
      </c>
      <c r="F573" s="23"/>
      <c r="G573" s="23" t="s">
        <v>11765</v>
      </c>
      <c r="H573" s="23">
        <v>4547</v>
      </c>
      <c r="I573" s="238" t="s">
        <v>18145</v>
      </c>
      <c r="J573" s="238" t="s">
        <v>18156</v>
      </c>
      <c r="K573" s="23" t="s">
        <v>623</v>
      </c>
      <c r="L573" s="23" t="s">
        <v>18147</v>
      </c>
      <c r="M573" s="23" t="s">
        <v>18148</v>
      </c>
      <c r="N573" s="23" t="s">
        <v>4162</v>
      </c>
      <c r="O573" s="23" t="s">
        <v>18149</v>
      </c>
      <c r="P573" s="291">
        <v>120.38</v>
      </c>
      <c r="Q573" s="3">
        <v>41152</v>
      </c>
      <c r="R573" s="23"/>
      <c r="S573" s="3">
        <v>41236</v>
      </c>
    </row>
    <row r="574" spans="1:19">
      <c r="A574" s="23" t="s">
        <v>18141</v>
      </c>
      <c r="B574" s="23" t="s">
        <v>18142</v>
      </c>
      <c r="C574" s="23">
        <v>7</v>
      </c>
      <c r="D574" s="23" t="s">
        <v>18895</v>
      </c>
      <c r="E574" s="23" t="s">
        <v>18896</v>
      </c>
      <c r="F574" s="23"/>
      <c r="G574" s="23"/>
      <c r="H574" s="23">
        <v>5835</v>
      </c>
      <c r="I574" s="238" t="s">
        <v>18145</v>
      </c>
      <c r="J574" s="238" t="s">
        <v>18151</v>
      </c>
      <c r="K574" s="23" t="s">
        <v>623</v>
      </c>
      <c r="L574" s="23" t="s">
        <v>18147</v>
      </c>
      <c r="M574" s="23" t="s">
        <v>18148</v>
      </c>
      <c r="N574" s="23" t="s">
        <v>4162</v>
      </c>
      <c r="O574" s="23" t="s">
        <v>18149</v>
      </c>
      <c r="P574" s="291">
        <v>120.38</v>
      </c>
      <c r="Q574" s="3">
        <v>41263</v>
      </c>
      <c r="R574" s="23"/>
      <c r="S574" s="23"/>
    </row>
    <row r="575" spans="1:19">
      <c r="A575" s="23" t="s">
        <v>18141</v>
      </c>
      <c r="B575" s="23" t="s">
        <v>18142</v>
      </c>
      <c r="C575" s="23">
        <v>7</v>
      </c>
      <c r="D575" s="23" t="s">
        <v>18897</v>
      </c>
      <c r="E575" s="23" t="s">
        <v>18896</v>
      </c>
      <c r="F575" s="23"/>
      <c r="G575" s="23"/>
      <c r="H575" s="23">
        <v>5836</v>
      </c>
      <c r="I575" s="238" t="s">
        <v>18145</v>
      </c>
      <c r="J575" s="238" t="s">
        <v>18151</v>
      </c>
      <c r="K575" s="23" t="s">
        <v>623</v>
      </c>
      <c r="L575" s="23" t="s">
        <v>18147</v>
      </c>
      <c r="M575" s="23" t="s">
        <v>18148</v>
      </c>
      <c r="N575" s="23" t="s">
        <v>4162</v>
      </c>
      <c r="O575" s="23" t="s">
        <v>18149</v>
      </c>
      <c r="P575" s="291">
        <v>120.38</v>
      </c>
      <c r="Q575" s="3">
        <v>41263</v>
      </c>
      <c r="R575" s="23"/>
      <c r="S575" s="23"/>
    </row>
    <row r="576" spans="1:19">
      <c r="A576" s="23" t="s">
        <v>18141</v>
      </c>
      <c r="B576" s="23" t="s">
        <v>18142</v>
      </c>
      <c r="C576" s="23">
        <v>7</v>
      </c>
      <c r="D576" s="23" t="s">
        <v>18898</v>
      </c>
      <c r="E576" s="23" t="s">
        <v>18896</v>
      </c>
      <c r="F576" s="23"/>
      <c r="G576" s="23"/>
      <c r="H576" s="23">
        <v>5837</v>
      </c>
      <c r="I576" s="238" t="s">
        <v>18145</v>
      </c>
      <c r="J576" s="238" t="s">
        <v>18151</v>
      </c>
      <c r="K576" s="23" t="s">
        <v>623</v>
      </c>
      <c r="L576" s="23" t="s">
        <v>18147</v>
      </c>
      <c r="M576" s="23" t="s">
        <v>18148</v>
      </c>
      <c r="N576" s="23" t="s">
        <v>4162</v>
      </c>
      <c r="O576" s="23" t="s">
        <v>18149</v>
      </c>
      <c r="P576" s="291">
        <v>120.38</v>
      </c>
      <c r="Q576" s="3">
        <v>41263</v>
      </c>
      <c r="R576" s="23"/>
      <c r="S576" s="23"/>
    </row>
    <row r="577" spans="1:19">
      <c r="A577" s="23" t="s">
        <v>18141</v>
      </c>
      <c r="B577" s="23" t="s">
        <v>18142</v>
      </c>
      <c r="C577" s="23">
        <v>7</v>
      </c>
      <c r="D577" s="23" t="s">
        <v>18899</v>
      </c>
      <c r="E577" s="23" t="s">
        <v>18896</v>
      </c>
      <c r="F577" s="23"/>
      <c r="G577" s="23"/>
      <c r="H577" s="23">
        <v>5838</v>
      </c>
      <c r="I577" s="238" t="s">
        <v>18145</v>
      </c>
      <c r="J577" s="238" t="s">
        <v>18151</v>
      </c>
      <c r="K577" s="23" t="s">
        <v>623</v>
      </c>
      <c r="L577" s="23" t="s">
        <v>18147</v>
      </c>
      <c r="M577" s="23" t="s">
        <v>18148</v>
      </c>
      <c r="N577" s="23" t="s">
        <v>4162</v>
      </c>
      <c r="O577" s="23" t="s">
        <v>18149</v>
      </c>
      <c r="P577" s="291">
        <v>120.38</v>
      </c>
      <c r="Q577" s="3">
        <v>41263</v>
      </c>
      <c r="R577" s="23"/>
      <c r="S577" s="23"/>
    </row>
    <row r="578" spans="1:19">
      <c r="A578" s="23" t="s">
        <v>18141</v>
      </c>
      <c r="B578" s="23" t="s">
        <v>18142</v>
      </c>
      <c r="C578" s="23">
        <v>7</v>
      </c>
      <c r="D578" s="23" t="s">
        <v>18900</v>
      </c>
      <c r="E578" s="23" t="s">
        <v>18896</v>
      </c>
      <c r="F578" s="23"/>
      <c r="G578" s="23"/>
      <c r="H578" s="23">
        <v>5839</v>
      </c>
      <c r="I578" s="238" t="s">
        <v>18145</v>
      </c>
      <c r="J578" s="238" t="s">
        <v>18151</v>
      </c>
      <c r="K578" s="23" t="s">
        <v>623</v>
      </c>
      <c r="L578" s="23" t="s">
        <v>18147</v>
      </c>
      <c r="M578" s="23" t="s">
        <v>18148</v>
      </c>
      <c r="N578" s="23" t="s">
        <v>4162</v>
      </c>
      <c r="O578" s="23" t="s">
        <v>18149</v>
      </c>
      <c r="P578" s="291">
        <v>120.38</v>
      </c>
      <c r="Q578" s="3">
        <v>41263</v>
      </c>
      <c r="R578" s="23"/>
      <c r="S578" s="23"/>
    </row>
    <row r="579" spans="1:19">
      <c r="A579" s="23" t="s">
        <v>18141</v>
      </c>
      <c r="B579" s="23" t="s">
        <v>18142</v>
      </c>
      <c r="C579" s="23">
        <v>7</v>
      </c>
      <c r="D579" s="23" t="s">
        <v>18901</v>
      </c>
      <c r="E579" s="23" t="s">
        <v>18896</v>
      </c>
      <c r="F579" s="23"/>
      <c r="G579" s="23"/>
      <c r="H579" s="23">
        <v>6155</v>
      </c>
      <c r="I579" s="238" t="s">
        <v>18145</v>
      </c>
      <c r="J579" s="238" t="s">
        <v>18151</v>
      </c>
      <c r="K579" s="23" t="s">
        <v>623</v>
      </c>
      <c r="L579" s="23" t="s">
        <v>18147</v>
      </c>
      <c r="M579" s="23" t="s">
        <v>18148</v>
      </c>
      <c r="N579" s="23" t="s">
        <v>4162</v>
      </c>
      <c r="O579" s="23" t="s">
        <v>18149</v>
      </c>
      <c r="P579" s="291">
        <v>120.38</v>
      </c>
      <c r="Q579" s="3">
        <v>41297</v>
      </c>
      <c r="R579" s="23"/>
      <c r="S579" s="23"/>
    </row>
    <row r="580" spans="1:19">
      <c r="A580" s="23" t="s">
        <v>18141</v>
      </c>
      <c r="B580" s="23" t="s">
        <v>18142</v>
      </c>
      <c r="C580" s="23">
        <v>7</v>
      </c>
      <c r="D580" s="23" t="s">
        <v>18902</v>
      </c>
      <c r="E580" s="23" t="s">
        <v>18903</v>
      </c>
      <c r="F580" s="23">
        <v>949</v>
      </c>
      <c r="G580" s="23" t="s">
        <v>9996</v>
      </c>
      <c r="H580" s="23" t="s">
        <v>5234</v>
      </c>
      <c r="I580" s="238" t="s">
        <v>18145</v>
      </c>
      <c r="J580" s="238" t="s">
        <v>18153</v>
      </c>
      <c r="K580" s="23" t="s">
        <v>623</v>
      </c>
      <c r="L580" s="23" t="s">
        <v>18147</v>
      </c>
      <c r="M580" s="23" t="s">
        <v>18148</v>
      </c>
      <c r="N580" s="23" t="s">
        <v>4162</v>
      </c>
      <c r="O580" s="23" t="s">
        <v>18149</v>
      </c>
      <c r="P580" s="291">
        <v>120.38</v>
      </c>
      <c r="Q580" s="3">
        <v>40988</v>
      </c>
      <c r="R580" s="3">
        <v>41157</v>
      </c>
      <c r="S580" s="3">
        <v>41126</v>
      </c>
    </row>
    <row r="581" spans="1:19">
      <c r="A581" s="23" t="s">
        <v>18141</v>
      </c>
      <c r="B581" s="23" t="s">
        <v>18142</v>
      </c>
      <c r="C581" s="23">
        <v>7</v>
      </c>
      <c r="D581" s="23" t="s">
        <v>18904</v>
      </c>
      <c r="E581" s="23" t="s">
        <v>18905</v>
      </c>
      <c r="F581" s="23">
        <v>857</v>
      </c>
      <c r="G581" s="23" t="s">
        <v>9835</v>
      </c>
      <c r="H581" s="23" t="s">
        <v>5346</v>
      </c>
      <c r="I581" s="238" t="s">
        <v>18145</v>
      </c>
      <c r="J581" s="238" t="s">
        <v>18153</v>
      </c>
      <c r="K581" s="23" t="s">
        <v>623</v>
      </c>
      <c r="L581" s="23" t="s">
        <v>18147</v>
      </c>
      <c r="M581" s="23" t="s">
        <v>18148</v>
      </c>
      <c r="N581" s="23" t="s">
        <v>4162</v>
      </c>
      <c r="O581" s="23" t="s">
        <v>18149</v>
      </c>
      <c r="P581" s="291">
        <v>120.38</v>
      </c>
      <c r="Q581" s="3">
        <v>40946</v>
      </c>
      <c r="R581" s="3">
        <v>41116</v>
      </c>
      <c r="S581" s="3">
        <v>41105</v>
      </c>
    </row>
    <row r="582" spans="1:19">
      <c r="A582" s="23" t="s">
        <v>18141</v>
      </c>
      <c r="B582" s="23" t="s">
        <v>18142</v>
      </c>
      <c r="C582" s="23">
        <v>7</v>
      </c>
      <c r="D582" s="23" t="s">
        <v>18906</v>
      </c>
      <c r="E582" s="23" t="s">
        <v>18905</v>
      </c>
      <c r="F582" s="23">
        <v>3021</v>
      </c>
      <c r="G582" s="23" t="s">
        <v>10770</v>
      </c>
      <c r="H582" s="23" t="s">
        <v>5925</v>
      </c>
      <c r="I582" s="238" t="s">
        <v>18145</v>
      </c>
      <c r="J582" s="238" t="s">
        <v>18153</v>
      </c>
      <c r="K582" s="23" t="s">
        <v>623</v>
      </c>
      <c r="L582" s="23" t="s">
        <v>18147</v>
      </c>
      <c r="M582" s="23" t="s">
        <v>18148</v>
      </c>
      <c r="N582" s="23" t="s">
        <v>4162</v>
      </c>
      <c r="O582" s="23" t="s">
        <v>18149</v>
      </c>
      <c r="P582" s="291">
        <v>120.38</v>
      </c>
      <c r="Q582" s="3">
        <v>41094</v>
      </c>
      <c r="R582" s="3">
        <v>41130</v>
      </c>
      <c r="S582" s="3">
        <v>41154</v>
      </c>
    </row>
    <row r="583" spans="1:19">
      <c r="A583" s="23" t="s">
        <v>18141</v>
      </c>
      <c r="B583" s="23" t="s">
        <v>18142</v>
      </c>
      <c r="C583" s="23">
        <v>7</v>
      </c>
      <c r="D583" s="23" t="s">
        <v>18907</v>
      </c>
      <c r="E583" s="23" t="s">
        <v>18908</v>
      </c>
      <c r="F583" s="23">
        <v>677</v>
      </c>
      <c r="G583" s="23" t="s">
        <v>9696</v>
      </c>
      <c r="H583" s="23" t="s">
        <v>405</v>
      </c>
      <c r="I583" s="238" t="s">
        <v>18145</v>
      </c>
      <c r="J583" s="238" t="s">
        <v>18153</v>
      </c>
      <c r="K583" s="23" t="s">
        <v>623</v>
      </c>
      <c r="L583" s="23" t="s">
        <v>18147</v>
      </c>
      <c r="M583" s="23" t="s">
        <v>18148</v>
      </c>
      <c r="N583" s="23" t="s">
        <v>4162</v>
      </c>
      <c r="O583" s="23" t="s">
        <v>18149</v>
      </c>
      <c r="P583" s="291">
        <v>120.38</v>
      </c>
      <c r="Q583" s="3">
        <v>40836</v>
      </c>
      <c r="R583" s="3">
        <v>40920</v>
      </c>
      <c r="S583" s="3">
        <v>40918</v>
      </c>
    </row>
    <row r="584" spans="1:19">
      <c r="A584" s="23" t="s">
        <v>18141</v>
      </c>
      <c r="B584" s="23" t="s">
        <v>18142</v>
      </c>
      <c r="C584" s="23">
        <v>7</v>
      </c>
      <c r="D584" s="23" t="s">
        <v>18909</v>
      </c>
      <c r="E584" s="23" t="s">
        <v>18910</v>
      </c>
      <c r="F584" s="23"/>
      <c r="G584" s="23"/>
      <c r="H584" s="23">
        <v>5445</v>
      </c>
      <c r="I584" s="238" t="s">
        <v>18145</v>
      </c>
      <c r="J584" s="238" t="s">
        <v>18151</v>
      </c>
      <c r="K584" s="23" t="s">
        <v>623</v>
      </c>
      <c r="L584" s="23" t="s">
        <v>18147</v>
      </c>
      <c r="M584" s="23" t="s">
        <v>18148</v>
      </c>
      <c r="N584" s="23" t="s">
        <v>4162</v>
      </c>
      <c r="O584" s="23" t="s">
        <v>18149</v>
      </c>
      <c r="P584" s="291">
        <v>120.38</v>
      </c>
      <c r="Q584" s="3">
        <v>41206</v>
      </c>
      <c r="R584" s="23"/>
      <c r="S584" s="23"/>
    </row>
    <row r="585" spans="1:19">
      <c r="A585" s="23" t="s">
        <v>18141</v>
      </c>
      <c r="B585" s="23" t="s">
        <v>18142</v>
      </c>
      <c r="C585" s="23">
        <v>7</v>
      </c>
      <c r="D585" s="23" t="s">
        <v>18911</v>
      </c>
      <c r="E585" s="23" t="s">
        <v>18910</v>
      </c>
      <c r="F585" s="23">
        <v>4580</v>
      </c>
      <c r="G585" s="23" t="s">
        <v>18912</v>
      </c>
      <c r="H585" s="23" t="s">
        <v>17967</v>
      </c>
      <c r="I585" s="238" t="s">
        <v>18145</v>
      </c>
      <c r="J585" s="238" t="s">
        <v>18153</v>
      </c>
      <c r="K585" s="23" t="s">
        <v>623</v>
      </c>
      <c r="L585" s="23" t="s">
        <v>18147</v>
      </c>
      <c r="M585" s="23" t="s">
        <v>18148</v>
      </c>
      <c r="N585" s="23" t="s">
        <v>4162</v>
      </c>
      <c r="O585" s="23" t="s">
        <v>18149</v>
      </c>
      <c r="P585" s="291">
        <v>120.38</v>
      </c>
      <c r="Q585" s="3">
        <v>41206</v>
      </c>
      <c r="R585" s="3">
        <v>41394</v>
      </c>
      <c r="S585" s="3">
        <v>41440</v>
      </c>
    </row>
    <row r="586" spans="1:19">
      <c r="A586" s="23" t="s">
        <v>18141</v>
      </c>
      <c r="B586" s="23" t="s">
        <v>18142</v>
      </c>
      <c r="C586" s="23">
        <v>7</v>
      </c>
      <c r="D586" s="23" t="s">
        <v>18913</v>
      </c>
      <c r="E586" s="23" t="s">
        <v>18910</v>
      </c>
      <c r="F586" s="23">
        <v>4612</v>
      </c>
      <c r="G586" s="23" t="s">
        <v>17537</v>
      </c>
      <c r="H586" s="23" t="s">
        <v>17995</v>
      </c>
      <c r="I586" s="238" t="s">
        <v>18145</v>
      </c>
      <c r="J586" s="238" t="s">
        <v>18153</v>
      </c>
      <c r="K586" s="23" t="s">
        <v>623</v>
      </c>
      <c r="L586" s="23" t="s">
        <v>18147</v>
      </c>
      <c r="M586" s="23" t="s">
        <v>18148</v>
      </c>
      <c r="N586" s="23" t="s">
        <v>4162</v>
      </c>
      <c r="O586" s="23" t="s">
        <v>18149</v>
      </c>
      <c r="P586" s="291">
        <v>120.38</v>
      </c>
      <c r="Q586" s="3">
        <v>41297</v>
      </c>
      <c r="R586" s="3">
        <v>41396</v>
      </c>
      <c r="S586" s="3">
        <v>41440</v>
      </c>
    </row>
    <row r="587" spans="1:19">
      <c r="A587" s="23" t="s">
        <v>18141</v>
      </c>
      <c r="B587" s="23" t="s">
        <v>18142</v>
      </c>
      <c r="C587" s="23">
        <v>7</v>
      </c>
      <c r="D587" s="23" t="s">
        <v>18914</v>
      </c>
      <c r="E587" s="23" t="s">
        <v>18910</v>
      </c>
      <c r="F587" s="23">
        <v>4617</v>
      </c>
      <c r="G587" s="23" t="s">
        <v>18915</v>
      </c>
      <c r="H587" s="23" t="s">
        <v>17970</v>
      </c>
      <c r="I587" s="238" t="s">
        <v>18145</v>
      </c>
      <c r="J587" s="238" t="s">
        <v>18153</v>
      </c>
      <c r="K587" s="23" t="s">
        <v>623</v>
      </c>
      <c r="L587" s="23" t="s">
        <v>18147</v>
      </c>
      <c r="M587" s="23" t="s">
        <v>18148</v>
      </c>
      <c r="N587" s="23" t="s">
        <v>4162</v>
      </c>
      <c r="O587" s="23" t="s">
        <v>18149</v>
      </c>
      <c r="P587" s="291">
        <v>120.38</v>
      </c>
      <c r="Q587" s="3">
        <v>41206</v>
      </c>
      <c r="R587" s="3">
        <v>41397</v>
      </c>
      <c r="S587" s="3">
        <v>41440</v>
      </c>
    </row>
    <row r="588" spans="1:19">
      <c r="A588" s="23" t="s">
        <v>18141</v>
      </c>
      <c r="B588" s="23" t="s">
        <v>18142</v>
      </c>
      <c r="C588" s="23">
        <v>7</v>
      </c>
      <c r="D588" s="23" t="s">
        <v>18916</v>
      </c>
      <c r="E588" s="23" t="s">
        <v>18917</v>
      </c>
      <c r="F588" s="23"/>
      <c r="G588" s="23"/>
      <c r="H588" s="23">
        <v>5506</v>
      </c>
      <c r="I588" s="238" t="s">
        <v>18145</v>
      </c>
      <c r="J588" s="238" t="s">
        <v>18151</v>
      </c>
      <c r="K588" s="23" t="s">
        <v>623</v>
      </c>
      <c r="L588" s="23" t="s">
        <v>18147</v>
      </c>
      <c r="M588" s="23" t="s">
        <v>18148</v>
      </c>
      <c r="N588" s="23" t="s">
        <v>4162</v>
      </c>
      <c r="O588" s="23" t="s">
        <v>18149</v>
      </c>
      <c r="P588" s="291">
        <v>120.38</v>
      </c>
      <c r="Q588" s="3">
        <v>41212</v>
      </c>
      <c r="R588" s="23"/>
      <c r="S588" s="23"/>
    </row>
    <row r="589" spans="1:19">
      <c r="A589" s="23" t="s">
        <v>18141</v>
      </c>
      <c r="B589" s="23" t="s">
        <v>18142</v>
      </c>
      <c r="C589" s="23">
        <v>7</v>
      </c>
      <c r="D589" s="23" t="s">
        <v>18918</v>
      </c>
      <c r="E589" s="23" t="s">
        <v>18917</v>
      </c>
      <c r="F589" s="23"/>
      <c r="G589" s="23"/>
      <c r="H589" s="23">
        <v>5507</v>
      </c>
      <c r="I589" s="238" t="s">
        <v>18145</v>
      </c>
      <c r="J589" s="238" t="s">
        <v>18151</v>
      </c>
      <c r="K589" s="23" t="s">
        <v>623</v>
      </c>
      <c r="L589" s="23" t="s">
        <v>18147</v>
      </c>
      <c r="M589" s="23" t="s">
        <v>18148</v>
      </c>
      <c r="N589" s="23" t="s">
        <v>4162</v>
      </c>
      <c r="O589" s="23" t="s">
        <v>18149</v>
      </c>
      <c r="P589" s="291">
        <v>120.38</v>
      </c>
      <c r="Q589" s="3">
        <v>41212</v>
      </c>
      <c r="R589" s="23"/>
      <c r="S589" s="23"/>
    </row>
    <row r="590" spans="1:19">
      <c r="A590" s="23" t="s">
        <v>18141</v>
      </c>
      <c r="B590" s="23" t="s">
        <v>18142</v>
      </c>
      <c r="C590" s="23">
        <v>7</v>
      </c>
      <c r="D590" s="23" t="s">
        <v>18919</v>
      </c>
      <c r="E590" s="23" t="s">
        <v>18917</v>
      </c>
      <c r="F590" s="23"/>
      <c r="G590" s="23"/>
      <c r="H590" s="23">
        <v>5508</v>
      </c>
      <c r="I590" s="238" t="s">
        <v>18145</v>
      </c>
      <c r="J590" s="238" t="s">
        <v>18151</v>
      </c>
      <c r="K590" s="23" t="s">
        <v>623</v>
      </c>
      <c r="L590" s="23" t="s">
        <v>18147</v>
      </c>
      <c r="M590" s="23" t="s">
        <v>18148</v>
      </c>
      <c r="N590" s="23" t="s">
        <v>4162</v>
      </c>
      <c r="O590" s="23" t="s">
        <v>18149</v>
      </c>
      <c r="P590" s="291">
        <v>120.38</v>
      </c>
      <c r="Q590" s="3">
        <v>41212</v>
      </c>
      <c r="R590" s="23"/>
      <c r="S590" s="23"/>
    </row>
    <row r="591" spans="1:19">
      <c r="A591" s="23" t="s">
        <v>18141</v>
      </c>
      <c r="B591" s="23" t="s">
        <v>18142</v>
      </c>
      <c r="C591" s="23">
        <v>7</v>
      </c>
      <c r="D591" s="23" t="s">
        <v>18920</v>
      </c>
      <c r="E591" s="23" t="s">
        <v>18917</v>
      </c>
      <c r="F591" s="23"/>
      <c r="G591" s="23"/>
      <c r="H591" s="23">
        <v>5509</v>
      </c>
      <c r="I591" s="238" t="s">
        <v>18145</v>
      </c>
      <c r="J591" s="238" t="s">
        <v>18151</v>
      </c>
      <c r="K591" s="23" t="s">
        <v>623</v>
      </c>
      <c r="L591" s="23" t="s">
        <v>18147</v>
      </c>
      <c r="M591" s="23" t="s">
        <v>18148</v>
      </c>
      <c r="N591" s="23" t="s">
        <v>4162</v>
      </c>
      <c r="O591" s="23" t="s">
        <v>18149</v>
      </c>
      <c r="P591" s="291">
        <v>120.38</v>
      </c>
      <c r="Q591" s="3">
        <v>41212</v>
      </c>
      <c r="R591" s="23"/>
      <c r="S591" s="23"/>
    </row>
    <row r="592" spans="1:19">
      <c r="A592" s="23" t="s">
        <v>18141</v>
      </c>
      <c r="B592" s="23" t="s">
        <v>18142</v>
      </c>
      <c r="C592" s="23">
        <v>7</v>
      </c>
      <c r="D592" s="23" t="s">
        <v>18921</v>
      </c>
      <c r="E592" s="23" t="s">
        <v>18917</v>
      </c>
      <c r="F592" s="23">
        <v>4593</v>
      </c>
      <c r="G592" s="23" t="s">
        <v>18922</v>
      </c>
      <c r="H592" s="23" t="s">
        <v>17972</v>
      </c>
      <c r="I592" s="238" t="s">
        <v>18145</v>
      </c>
      <c r="J592" s="238" t="s">
        <v>18153</v>
      </c>
      <c r="K592" s="23" t="s">
        <v>623</v>
      </c>
      <c r="L592" s="23" t="s">
        <v>18147</v>
      </c>
      <c r="M592" s="23" t="s">
        <v>18148</v>
      </c>
      <c r="N592" s="23" t="s">
        <v>4162</v>
      </c>
      <c r="O592" s="23" t="s">
        <v>18149</v>
      </c>
      <c r="P592" s="291">
        <v>120.38</v>
      </c>
      <c r="Q592" s="3">
        <v>41212</v>
      </c>
      <c r="R592" s="3">
        <v>41394</v>
      </c>
      <c r="S592" s="3">
        <v>41440</v>
      </c>
    </row>
    <row r="593" spans="1:19">
      <c r="A593" s="23" t="s">
        <v>18141</v>
      </c>
      <c r="B593" s="23" t="s">
        <v>18142</v>
      </c>
      <c r="C593" s="23">
        <v>7</v>
      </c>
      <c r="D593" s="23" t="s">
        <v>18923</v>
      </c>
      <c r="E593" s="23" t="s">
        <v>18924</v>
      </c>
      <c r="F593" s="23">
        <v>893</v>
      </c>
      <c r="G593" s="23" t="s">
        <v>9914</v>
      </c>
      <c r="H593" s="23" t="s">
        <v>9911</v>
      </c>
      <c r="I593" s="238" t="s">
        <v>18145</v>
      </c>
      <c r="J593" s="238" t="s">
        <v>18153</v>
      </c>
      <c r="K593" s="23" t="s">
        <v>623</v>
      </c>
      <c r="L593" s="23" t="s">
        <v>18147</v>
      </c>
      <c r="M593" s="23" t="s">
        <v>18148</v>
      </c>
      <c r="N593" s="23" t="s">
        <v>4162</v>
      </c>
      <c r="O593" s="23" t="s">
        <v>18149</v>
      </c>
      <c r="P593" s="291">
        <v>120.38</v>
      </c>
      <c r="Q593" s="3">
        <v>40952</v>
      </c>
      <c r="R593" s="3">
        <v>41242</v>
      </c>
      <c r="S593" s="3">
        <v>41118</v>
      </c>
    </row>
    <row r="594" spans="1:19">
      <c r="A594" s="23" t="s">
        <v>18141</v>
      </c>
      <c r="B594" s="23" t="s">
        <v>18142</v>
      </c>
      <c r="C594" s="23">
        <v>7</v>
      </c>
      <c r="D594" s="23" t="s">
        <v>18925</v>
      </c>
      <c r="E594" s="23" t="s">
        <v>18926</v>
      </c>
      <c r="F594" s="23">
        <v>4218</v>
      </c>
      <c r="G594" s="23" t="s">
        <v>18927</v>
      </c>
      <c r="H594" s="23" t="s">
        <v>15587</v>
      </c>
      <c r="I594" s="238" t="s">
        <v>18145</v>
      </c>
      <c r="J594" s="238" t="s">
        <v>18153</v>
      </c>
      <c r="K594" s="23" t="s">
        <v>623</v>
      </c>
      <c r="L594" s="23" t="s">
        <v>18147</v>
      </c>
      <c r="M594" s="23" t="s">
        <v>18148</v>
      </c>
      <c r="N594" s="23" t="s">
        <v>4162</v>
      </c>
      <c r="O594" s="23" t="s">
        <v>18149</v>
      </c>
      <c r="P594" s="291">
        <v>120.38</v>
      </c>
      <c r="Q594" s="3">
        <v>41152</v>
      </c>
      <c r="R594" s="3">
        <v>41332</v>
      </c>
      <c r="S594" s="3">
        <v>41236</v>
      </c>
    </row>
    <row r="595" spans="1:19">
      <c r="A595" s="23" t="s">
        <v>18141</v>
      </c>
      <c r="B595" s="23" t="s">
        <v>18142</v>
      </c>
      <c r="C595" s="23">
        <v>7</v>
      </c>
      <c r="D595" s="23" t="s">
        <v>18928</v>
      </c>
      <c r="E595" s="23" t="s">
        <v>18926</v>
      </c>
      <c r="F595" s="23">
        <v>4223</v>
      </c>
      <c r="G595" s="23" t="s">
        <v>11767</v>
      </c>
      <c r="H595" s="23" t="s">
        <v>15590</v>
      </c>
      <c r="I595" s="238" t="s">
        <v>18145</v>
      </c>
      <c r="J595" s="238" t="s">
        <v>18153</v>
      </c>
      <c r="K595" s="23" t="s">
        <v>623</v>
      </c>
      <c r="L595" s="23" t="s">
        <v>18147</v>
      </c>
      <c r="M595" s="23" t="s">
        <v>18148</v>
      </c>
      <c r="N595" s="23" t="s">
        <v>4162</v>
      </c>
      <c r="O595" s="23" t="s">
        <v>18149</v>
      </c>
      <c r="P595" s="291">
        <v>120.38</v>
      </c>
      <c r="Q595" s="3">
        <v>41152</v>
      </c>
      <c r="R595" s="3">
        <v>41332</v>
      </c>
      <c r="S595" s="3">
        <v>41285</v>
      </c>
    </row>
    <row r="596" spans="1:19">
      <c r="A596" s="23" t="s">
        <v>18141</v>
      </c>
      <c r="B596" s="23" t="s">
        <v>18142</v>
      </c>
      <c r="C596" s="23">
        <v>7</v>
      </c>
      <c r="D596" s="23" t="s">
        <v>18929</v>
      </c>
      <c r="E596" s="23" t="s">
        <v>18926</v>
      </c>
      <c r="F596" s="23">
        <v>4225</v>
      </c>
      <c r="G596" s="23" t="s">
        <v>11708</v>
      </c>
      <c r="H596" s="23" t="s">
        <v>15581</v>
      </c>
      <c r="I596" s="238" t="s">
        <v>18145</v>
      </c>
      <c r="J596" s="238" t="s">
        <v>18153</v>
      </c>
      <c r="K596" s="23" t="s">
        <v>623</v>
      </c>
      <c r="L596" s="23" t="s">
        <v>18147</v>
      </c>
      <c r="M596" s="23" t="s">
        <v>18148</v>
      </c>
      <c r="N596" s="23" t="s">
        <v>4162</v>
      </c>
      <c r="O596" s="23" t="s">
        <v>18149</v>
      </c>
      <c r="P596" s="291">
        <v>120.38</v>
      </c>
      <c r="Q596" s="3">
        <v>41151</v>
      </c>
      <c r="R596" s="3">
        <v>41332</v>
      </c>
      <c r="S596" s="3">
        <v>41231</v>
      </c>
    </row>
    <row r="597" spans="1:19">
      <c r="A597" s="23" t="s">
        <v>18141</v>
      </c>
      <c r="B597" s="23" t="s">
        <v>18142</v>
      </c>
      <c r="C597" s="23">
        <v>7</v>
      </c>
      <c r="D597" s="23" t="s">
        <v>18930</v>
      </c>
      <c r="E597" s="23" t="s">
        <v>18931</v>
      </c>
      <c r="F597" s="23">
        <v>4499</v>
      </c>
      <c r="G597" s="23" t="s">
        <v>18932</v>
      </c>
      <c r="H597" s="23" t="s">
        <v>16500</v>
      </c>
      <c r="I597" s="238" t="s">
        <v>18145</v>
      </c>
      <c r="J597" s="238" t="s">
        <v>18153</v>
      </c>
      <c r="K597" s="23" t="s">
        <v>623</v>
      </c>
      <c r="L597" s="23" t="s">
        <v>18147</v>
      </c>
      <c r="M597" s="23" t="s">
        <v>18148</v>
      </c>
      <c r="N597" s="23" t="s">
        <v>4162</v>
      </c>
      <c r="O597" s="23" t="s">
        <v>18149</v>
      </c>
      <c r="P597" s="291">
        <v>120.38</v>
      </c>
      <c r="Q597" s="3">
        <v>41129</v>
      </c>
      <c r="R597" s="3">
        <v>41380</v>
      </c>
      <c r="S597" s="3">
        <v>41228</v>
      </c>
    </row>
    <row r="598" spans="1:19">
      <c r="A598" s="23" t="s">
        <v>18141</v>
      </c>
      <c r="B598" s="23" t="s">
        <v>18142</v>
      </c>
      <c r="C598" s="23">
        <v>7</v>
      </c>
      <c r="D598" s="23" t="s">
        <v>18933</v>
      </c>
      <c r="E598" s="23" t="s">
        <v>18934</v>
      </c>
      <c r="F598" s="23">
        <v>950</v>
      </c>
      <c r="G598" s="23" t="s">
        <v>9998</v>
      </c>
      <c r="H598" s="23" t="s">
        <v>5748</v>
      </c>
      <c r="I598" s="238" t="s">
        <v>18145</v>
      </c>
      <c r="J598" s="238" t="s">
        <v>18153</v>
      </c>
      <c r="K598" s="23" t="s">
        <v>623</v>
      </c>
      <c r="L598" s="23" t="s">
        <v>18147</v>
      </c>
      <c r="M598" s="23" t="s">
        <v>18148</v>
      </c>
      <c r="N598" s="23" t="s">
        <v>4162</v>
      </c>
      <c r="O598" s="23" t="s">
        <v>18149</v>
      </c>
      <c r="P598" s="291">
        <v>120.38</v>
      </c>
      <c r="Q598" s="3">
        <v>40988</v>
      </c>
      <c r="R598" s="3">
        <v>41129</v>
      </c>
      <c r="S598" s="3">
        <v>41126</v>
      </c>
    </row>
    <row r="599" spans="1:19">
      <c r="A599" s="23" t="s">
        <v>18141</v>
      </c>
      <c r="B599" s="23" t="s">
        <v>18142</v>
      </c>
      <c r="C599" s="23">
        <v>7</v>
      </c>
      <c r="D599" s="23" t="s">
        <v>18935</v>
      </c>
      <c r="E599" s="23" t="s">
        <v>18934</v>
      </c>
      <c r="F599" s="23">
        <v>3213</v>
      </c>
      <c r="G599" s="23" t="s">
        <v>18936</v>
      </c>
      <c r="H599" s="23" t="s">
        <v>7307</v>
      </c>
      <c r="I599" s="238" t="s">
        <v>18145</v>
      </c>
      <c r="J599" s="238" t="s">
        <v>18153</v>
      </c>
      <c r="K599" s="23" t="s">
        <v>623</v>
      </c>
      <c r="L599" s="23" t="s">
        <v>18147</v>
      </c>
      <c r="M599" s="23" t="s">
        <v>18148</v>
      </c>
      <c r="N599" s="23" t="s">
        <v>4162</v>
      </c>
      <c r="O599" s="23" t="s">
        <v>18149</v>
      </c>
      <c r="P599" s="291">
        <v>120.38</v>
      </c>
      <c r="Q599" s="3">
        <v>41127</v>
      </c>
      <c r="R599" s="3">
        <v>41165</v>
      </c>
      <c r="S599" s="3">
        <v>41189</v>
      </c>
    </row>
    <row r="600" spans="1:19">
      <c r="A600" s="23" t="s">
        <v>18141</v>
      </c>
      <c r="B600" s="23" t="s">
        <v>18142</v>
      </c>
      <c r="C600" s="23">
        <v>7</v>
      </c>
      <c r="D600" s="23" t="s">
        <v>18937</v>
      </c>
      <c r="E600" s="23" t="s">
        <v>18934</v>
      </c>
      <c r="F600" s="23">
        <v>3217</v>
      </c>
      <c r="G600" s="23" t="s">
        <v>11094</v>
      </c>
      <c r="H600" s="23" t="s">
        <v>7304</v>
      </c>
      <c r="I600" s="238" t="s">
        <v>18145</v>
      </c>
      <c r="J600" s="238" t="s">
        <v>18153</v>
      </c>
      <c r="K600" s="23" t="s">
        <v>623</v>
      </c>
      <c r="L600" s="23" t="s">
        <v>18147</v>
      </c>
      <c r="M600" s="23" t="s">
        <v>18148</v>
      </c>
      <c r="N600" s="23" t="s">
        <v>4162</v>
      </c>
      <c r="O600" s="23" t="s">
        <v>18149</v>
      </c>
      <c r="P600" s="291">
        <v>120.38</v>
      </c>
      <c r="Q600" s="3">
        <v>41127</v>
      </c>
      <c r="R600" s="3">
        <v>41166</v>
      </c>
      <c r="S600" s="3">
        <v>41189</v>
      </c>
    </row>
    <row r="601" spans="1:19">
      <c r="A601" s="23" t="s">
        <v>18141</v>
      </c>
      <c r="B601" s="23" t="s">
        <v>18142</v>
      </c>
      <c r="C601" s="23">
        <v>7</v>
      </c>
      <c r="D601" s="23" t="s">
        <v>18938</v>
      </c>
      <c r="E601" s="23" t="s">
        <v>18934</v>
      </c>
      <c r="F601" s="23">
        <v>3225</v>
      </c>
      <c r="G601" s="23" t="s">
        <v>18939</v>
      </c>
      <c r="H601" s="23" t="s">
        <v>7526</v>
      </c>
      <c r="I601" s="238" t="s">
        <v>18145</v>
      </c>
      <c r="J601" s="238" t="s">
        <v>18153</v>
      </c>
      <c r="K601" s="23" t="s">
        <v>623</v>
      </c>
      <c r="L601" s="23" t="s">
        <v>18147</v>
      </c>
      <c r="M601" s="23" t="s">
        <v>18148</v>
      </c>
      <c r="N601" s="23" t="s">
        <v>4162</v>
      </c>
      <c r="O601" s="23" t="s">
        <v>18149</v>
      </c>
      <c r="P601" s="291">
        <v>120.38</v>
      </c>
      <c r="Q601" s="3">
        <v>41127</v>
      </c>
      <c r="R601" s="3">
        <v>41166</v>
      </c>
      <c r="S601" s="3">
        <v>41189</v>
      </c>
    </row>
    <row r="602" spans="1:19">
      <c r="A602" s="23" t="s">
        <v>18141</v>
      </c>
      <c r="B602" s="23" t="s">
        <v>18142</v>
      </c>
      <c r="C602" s="23">
        <v>7</v>
      </c>
      <c r="D602" s="23" t="s">
        <v>18940</v>
      </c>
      <c r="E602" s="23" t="s">
        <v>18941</v>
      </c>
      <c r="F602" s="23"/>
      <c r="G602" s="23"/>
      <c r="H602" s="23">
        <v>6586</v>
      </c>
      <c r="I602" s="238" t="s">
        <v>18145</v>
      </c>
      <c r="J602" s="238" t="s">
        <v>18151</v>
      </c>
      <c r="K602" s="23" t="s">
        <v>623</v>
      </c>
      <c r="L602" s="23" t="s">
        <v>18147</v>
      </c>
      <c r="M602" s="23" t="s">
        <v>18148</v>
      </c>
      <c r="N602" s="23" t="s">
        <v>4162</v>
      </c>
      <c r="O602" s="23" t="s">
        <v>18149</v>
      </c>
      <c r="P602" s="291">
        <v>120.38</v>
      </c>
      <c r="Q602" s="3">
        <v>41369</v>
      </c>
      <c r="R602" s="23"/>
      <c r="S602" s="23"/>
    </row>
    <row r="603" spans="1:19">
      <c r="A603" s="23" t="s">
        <v>18141</v>
      </c>
      <c r="B603" s="23" t="s">
        <v>18142</v>
      </c>
      <c r="C603" s="23">
        <v>7</v>
      </c>
      <c r="D603" s="23" t="s">
        <v>18942</v>
      </c>
      <c r="E603" s="23" t="s">
        <v>18941</v>
      </c>
      <c r="F603" s="23"/>
      <c r="G603" s="23"/>
      <c r="H603" s="23">
        <v>6587</v>
      </c>
      <c r="I603" s="238" t="s">
        <v>18145</v>
      </c>
      <c r="J603" s="238" t="s">
        <v>18151</v>
      </c>
      <c r="K603" s="23" t="s">
        <v>623</v>
      </c>
      <c r="L603" s="23" t="s">
        <v>18147</v>
      </c>
      <c r="M603" s="23" t="s">
        <v>18148</v>
      </c>
      <c r="N603" s="23" t="s">
        <v>4162</v>
      </c>
      <c r="O603" s="23" t="s">
        <v>18149</v>
      </c>
      <c r="P603" s="291">
        <v>120.38</v>
      </c>
      <c r="Q603" s="3">
        <v>41369</v>
      </c>
      <c r="R603" s="23"/>
      <c r="S603" s="23"/>
    </row>
    <row r="604" spans="1:19">
      <c r="A604" s="23" t="s">
        <v>18141</v>
      </c>
      <c r="B604" s="23" t="s">
        <v>18142</v>
      </c>
      <c r="C604" s="23">
        <v>7</v>
      </c>
      <c r="D604" s="23" t="s">
        <v>18943</v>
      </c>
      <c r="E604" s="23" t="s">
        <v>18941</v>
      </c>
      <c r="F604" s="23"/>
      <c r="G604" s="23"/>
      <c r="H604" s="23">
        <v>6588</v>
      </c>
      <c r="I604" s="238" t="s">
        <v>18145</v>
      </c>
      <c r="J604" s="238" t="s">
        <v>18151</v>
      </c>
      <c r="K604" s="23" t="s">
        <v>623</v>
      </c>
      <c r="L604" s="23" t="s">
        <v>18147</v>
      </c>
      <c r="M604" s="23" t="s">
        <v>18148</v>
      </c>
      <c r="N604" s="23" t="s">
        <v>4162</v>
      </c>
      <c r="O604" s="23" t="s">
        <v>18149</v>
      </c>
      <c r="P604" s="291">
        <v>120.38</v>
      </c>
      <c r="Q604" s="3">
        <v>41369</v>
      </c>
      <c r="R604" s="23"/>
      <c r="S604" s="23"/>
    </row>
    <row r="605" spans="1:19">
      <c r="A605" s="23" t="s">
        <v>18141</v>
      </c>
      <c r="B605" s="23" t="s">
        <v>18142</v>
      </c>
      <c r="C605" s="23">
        <v>7</v>
      </c>
      <c r="D605" s="23" t="s">
        <v>18944</v>
      </c>
      <c r="E605" s="23" t="s">
        <v>18941</v>
      </c>
      <c r="F605" s="23"/>
      <c r="G605" s="23"/>
      <c r="H605" s="23">
        <v>6589</v>
      </c>
      <c r="I605" s="238" t="s">
        <v>18145</v>
      </c>
      <c r="J605" s="238" t="s">
        <v>18151</v>
      </c>
      <c r="K605" s="23" t="s">
        <v>623</v>
      </c>
      <c r="L605" s="23" t="s">
        <v>18147</v>
      </c>
      <c r="M605" s="23" t="s">
        <v>18148</v>
      </c>
      <c r="N605" s="23" t="s">
        <v>4162</v>
      </c>
      <c r="O605" s="23" t="s">
        <v>18149</v>
      </c>
      <c r="P605" s="291">
        <v>120.38</v>
      </c>
      <c r="Q605" s="3">
        <v>41369</v>
      </c>
      <c r="R605" s="23"/>
      <c r="S605" s="23"/>
    </row>
    <row r="606" spans="1:19">
      <c r="A606" s="23" t="s">
        <v>18141</v>
      </c>
      <c r="B606" s="23" t="s">
        <v>18142</v>
      </c>
      <c r="C606" s="23">
        <v>7</v>
      </c>
      <c r="D606" s="23" t="s">
        <v>18945</v>
      </c>
      <c r="E606" s="23" t="s">
        <v>18941</v>
      </c>
      <c r="F606" s="23"/>
      <c r="G606" s="23"/>
      <c r="H606" s="23">
        <v>6590</v>
      </c>
      <c r="I606" s="238" t="s">
        <v>18145</v>
      </c>
      <c r="J606" s="238" t="s">
        <v>18151</v>
      </c>
      <c r="K606" s="23" t="s">
        <v>623</v>
      </c>
      <c r="L606" s="23" t="s">
        <v>18147</v>
      </c>
      <c r="M606" s="23" t="s">
        <v>18148</v>
      </c>
      <c r="N606" s="23" t="s">
        <v>4162</v>
      </c>
      <c r="O606" s="23" t="s">
        <v>18149</v>
      </c>
      <c r="P606" s="291">
        <v>120.38</v>
      </c>
      <c r="Q606" s="3">
        <v>41369</v>
      </c>
      <c r="R606" s="23"/>
      <c r="S606" s="23"/>
    </row>
    <row r="607" spans="1:19">
      <c r="A607" s="23" t="s">
        <v>18141</v>
      </c>
      <c r="B607" s="23" t="s">
        <v>18142</v>
      </c>
      <c r="C607" s="23">
        <v>7</v>
      </c>
      <c r="D607" s="23" t="s">
        <v>18946</v>
      </c>
      <c r="E607" s="23" t="s">
        <v>18941</v>
      </c>
      <c r="F607" s="23">
        <v>678</v>
      </c>
      <c r="G607" s="23" t="s">
        <v>9697</v>
      </c>
      <c r="H607" s="23" t="s">
        <v>406</v>
      </c>
      <c r="I607" s="238" t="s">
        <v>18145</v>
      </c>
      <c r="J607" s="238" t="s">
        <v>18153</v>
      </c>
      <c r="K607" s="23" t="s">
        <v>623</v>
      </c>
      <c r="L607" s="23" t="s">
        <v>18147</v>
      </c>
      <c r="M607" s="23" t="s">
        <v>18148</v>
      </c>
      <c r="N607" s="23" t="s">
        <v>4162</v>
      </c>
      <c r="O607" s="23" t="s">
        <v>18149</v>
      </c>
      <c r="P607" s="291">
        <v>120.38</v>
      </c>
      <c r="Q607" s="3">
        <v>40836</v>
      </c>
      <c r="R607" s="3">
        <v>40918</v>
      </c>
      <c r="S607" s="3">
        <v>40918</v>
      </c>
    </row>
    <row r="608" spans="1:19">
      <c r="A608" s="23" t="s">
        <v>18141</v>
      </c>
      <c r="B608" s="23" t="s">
        <v>18142</v>
      </c>
      <c r="C608" s="23">
        <v>7</v>
      </c>
      <c r="D608" s="23" t="s">
        <v>18947</v>
      </c>
      <c r="E608" s="23" t="s">
        <v>18948</v>
      </c>
      <c r="F608" s="23"/>
      <c r="G608" s="23" t="s">
        <v>17334</v>
      </c>
      <c r="H608" s="23">
        <v>5447</v>
      </c>
      <c r="I608" s="238" t="s">
        <v>18145</v>
      </c>
      <c r="J608" s="238" t="s">
        <v>18192</v>
      </c>
      <c r="K608" s="23" t="s">
        <v>623</v>
      </c>
      <c r="L608" s="23" t="s">
        <v>18147</v>
      </c>
      <c r="M608" s="23" t="s">
        <v>18148</v>
      </c>
      <c r="N608" s="23" t="s">
        <v>4162</v>
      </c>
      <c r="O608" s="23" t="s">
        <v>18149</v>
      </c>
      <c r="P608" s="291">
        <v>120.38</v>
      </c>
      <c r="Q608" s="3">
        <v>41206</v>
      </c>
      <c r="R608" s="23"/>
      <c r="S608" s="3">
        <v>41440</v>
      </c>
    </row>
    <row r="609" spans="1:19">
      <c r="A609" s="23" t="s">
        <v>18141</v>
      </c>
      <c r="B609" s="23" t="s">
        <v>18142</v>
      </c>
      <c r="C609" s="23">
        <v>7</v>
      </c>
      <c r="D609" s="23" t="s">
        <v>18949</v>
      </c>
      <c r="E609" s="23" t="s">
        <v>18948</v>
      </c>
      <c r="F609" s="23"/>
      <c r="G609" s="23" t="s">
        <v>18950</v>
      </c>
      <c r="H609" s="23">
        <v>5448</v>
      </c>
      <c r="I609" s="238" t="s">
        <v>18145</v>
      </c>
      <c r="J609" s="238" t="s">
        <v>18192</v>
      </c>
      <c r="K609" s="23" t="s">
        <v>623</v>
      </c>
      <c r="L609" s="23" t="s">
        <v>18147</v>
      </c>
      <c r="M609" s="23" t="s">
        <v>18148</v>
      </c>
      <c r="N609" s="23" t="s">
        <v>4162</v>
      </c>
      <c r="O609" s="23" t="s">
        <v>18149</v>
      </c>
      <c r="P609" s="291">
        <v>120.38</v>
      </c>
      <c r="Q609" s="3">
        <v>41206</v>
      </c>
      <c r="R609" s="23"/>
      <c r="S609" s="3">
        <v>41440</v>
      </c>
    </row>
    <row r="610" spans="1:19">
      <c r="A610" s="23" t="s">
        <v>18141</v>
      </c>
      <c r="B610" s="23" t="s">
        <v>18142</v>
      </c>
      <c r="C610" s="23">
        <v>7</v>
      </c>
      <c r="D610" s="23" t="s">
        <v>18951</v>
      </c>
      <c r="E610" s="23" t="s">
        <v>18948</v>
      </c>
      <c r="F610" s="23"/>
      <c r="G610" s="23" t="s">
        <v>17342</v>
      </c>
      <c r="H610" s="23">
        <v>5449</v>
      </c>
      <c r="I610" s="238" t="s">
        <v>18145</v>
      </c>
      <c r="J610" s="238" t="s">
        <v>18192</v>
      </c>
      <c r="K610" s="23" t="s">
        <v>623</v>
      </c>
      <c r="L610" s="23" t="s">
        <v>18147</v>
      </c>
      <c r="M610" s="23" t="s">
        <v>18148</v>
      </c>
      <c r="N610" s="23" t="s">
        <v>4162</v>
      </c>
      <c r="O610" s="23" t="s">
        <v>18149</v>
      </c>
      <c r="P610" s="291">
        <v>120.38</v>
      </c>
      <c r="Q610" s="3">
        <v>41206</v>
      </c>
      <c r="R610" s="23"/>
      <c r="S610" s="3">
        <v>41440</v>
      </c>
    </row>
    <row r="611" spans="1:19">
      <c r="A611" s="23" t="s">
        <v>18141</v>
      </c>
      <c r="B611" s="23" t="s">
        <v>18142</v>
      </c>
      <c r="C611" s="23">
        <v>7</v>
      </c>
      <c r="D611" s="23" t="s">
        <v>18952</v>
      </c>
      <c r="E611" s="23" t="s">
        <v>18948</v>
      </c>
      <c r="F611" s="23"/>
      <c r="G611" s="23" t="s">
        <v>17346</v>
      </c>
      <c r="H611" s="23">
        <v>5450</v>
      </c>
      <c r="I611" s="238" t="s">
        <v>18145</v>
      </c>
      <c r="J611" s="238" t="s">
        <v>18192</v>
      </c>
      <c r="K611" s="23" t="s">
        <v>623</v>
      </c>
      <c r="L611" s="23" t="s">
        <v>18147</v>
      </c>
      <c r="M611" s="23" t="s">
        <v>18148</v>
      </c>
      <c r="N611" s="23" t="s">
        <v>4162</v>
      </c>
      <c r="O611" s="23" t="s">
        <v>18149</v>
      </c>
      <c r="P611" s="291">
        <v>120.38</v>
      </c>
      <c r="Q611" s="3">
        <v>41206</v>
      </c>
      <c r="R611" s="23"/>
      <c r="S611" s="3">
        <v>41440</v>
      </c>
    </row>
    <row r="612" spans="1:19">
      <c r="A612" s="23" t="s">
        <v>18141</v>
      </c>
      <c r="B612" s="23" t="s">
        <v>18142</v>
      </c>
      <c r="C612" s="23">
        <v>7</v>
      </c>
      <c r="D612" s="23" t="s">
        <v>18953</v>
      </c>
      <c r="E612" s="23" t="s">
        <v>18948</v>
      </c>
      <c r="F612" s="23"/>
      <c r="G612" s="23"/>
      <c r="H612" s="23">
        <v>5451</v>
      </c>
      <c r="I612" s="238" t="s">
        <v>18145</v>
      </c>
      <c r="J612" s="238" t="s">
        <v>18151</v>
      </c>
      <c r="K612" s="23" t="s">
        <v>623</v>
      </c>
      <c r="L612" s="23" t="s">
        <v>18147</v>
      </c>
      <c r="M612" s="23" t="s">
        <v>18148</v>
      </c>
      <c r="N612" s="23" t="s">
        <v>4162</v>
      </c>
      <c r="O612" s="23" t="s">
        <v>18149</v>
      </c>
      <c r="P612" s="291">
        <v>120.38</v>
      </c>
      <c r="Q612" s="3">
        <v>41206</v>
      </c>
      <c r="R612" s="23"/>
      <c r="S612" s="23"/>
    </row>
    <row r="613" spans="1:19">
      <c r="A613" s="23" t="s">
        <v>18141</v>
      </c>
      <c r="B613" s="23" t="s">
        <v>18142</v>
      </c>
      <c r="C613" s="23">
        <v>7</v>
      </c>
      <c r="D613" s="23" t="s">
        <v>18954</v>
      </c>
      <c r="E613" s="23" t="s">
        <v>18948</v>
      </c>
      <c r="F613" s="23"/>
      <c r="G613" s="23"/>
      <c r="H613" s="23">
        <v>5452</v>
      </c>
      <c r="I613" s="238" t="s">
        <v>18145</v>
      </c>
      <c r="J613" s="238" t="s">
        <v>18151</v>
      </c>
      <c r="K613" s="23" t="s">
        <v>623</v>
      </c>
      <c r="L613" s="23" t="s">
        <v>18147</v>
      </c>
      <c r="M613" s="23" t="s">
        <v>18148</v>
      </c>
      <c r="N613" s="23" t="s">
        <v>4162</v>
      </c>
      <c r="O613" s="23" t="s">
        <v>18149</v>
      </c>
      <c r="P613" s="291">
        <v>120.38</v>
      </c>
      <c r="Q613" s="3">
        <v>41206</v>
      </c>
      <c r="R613" s="23"/>
      <c r="S613" s="23"/>
    </row>
    <row r="614" spans="1:19">
      <c r="A614" s="23" t="s">
        <v>18141</v>
      </c>
      <c r="B614" s="23" t="s">
        <v>18142</v>
      </c>
      <c r="C614" s="23">
        <v>7</v>
      </c>
      <c r="D614" s="23" t="s">
        <v>18955</v>
      </c>
      <c r="E614" s="23" t="s">
        <v>18948</v>
      </c>
      <c r="F614" s="23"/>
      <c r="G614" s="23"/>
      <c r="H614" s="23">
        <v>5453</v>
      </c>
      <c r="I614" s="238" t="s">
        <v>18145</v>
      </c>
      <c r="J614" s="238" t="s">
        <v>18151</v>
      </c>
      <c r="K614" s="23" t="s">
        <v>623</v>
      </c>
      <c r="L614" s="23" t="s">
        <v>18147</v>
      </c>
      <c r="M614" s="23" t="s">
        <v>18148</v>
      </c>
      <c r="N614" s="23" t="s">
        <v>4162</v>
      </c>
      <c r="O614" s="23" t="s">
        <v>18149</v>
      </c>
      <c r="P614" s="291">
        <v>120.38</v>
      </c>
      <c r="Q614" s="3">
        <v>41206</v>
      </c>
      <c r="R614" s="23"/>
      <c r="S614" s="23"/>
    </row>
    <row r="615" spans="1:19">
      <c r="A615" s="23" t="s">
        <v>18141</v>
      </c>
      <c r="B615" s="23" t="s">
        <v>18142</v>
      </c>
      <c r="C615" s="23">
        <v>7</v>
      </c>
      <c r="D615" s="23" t="s">
        <v>18956</v>
      </c>
      <c r="E615" s="23" t="s">
        <v>18948</v>
      </c>
      <c r="F615" s="23">
        <v>951</v>
      </c>
      <c r="G615" s="23" t="s">
        <v>9994</v>
      </c>
      <c r="H615" s="23" t="s">
        <v>2245</v>
      </c>
      <c r="I615" s="238" t="s">
        <v>18145</v>
      </c>
      <c r="J615" s="238" t="s">
        <v>18153</v>
      </c>
      <c r="K615" s="23" t="s">
        <v>623</v>
      </c>
      <c r="L615" s="23" t="s">
        <v>18147</v>
      </c>
      <c r="M615" s="23" t="s">
        <v>18148</v>
      </c>
      <c r="N615" s="23" t="s">
        <v>4162</v>
      </c>
      <c r="O615" s="23" t="s">
        <v>18149</v>
      </c>
      <c r="P615" s="291">
        <v>120.38</v>
      </c>
      <c r="Q615" s="3">
        <v>40988</v>
      </c>
      <c r="R615" s="3">
        <v>41003</v>
      </c>
      <c r="S615" s="3">
        <v>41057</v>
      </c>
    </row>
    <row r="616" spans="1:19">
      <c r="A616" s="23" t="s">
        <v>18141</v>
      </c>
      <c r="B616" s="23" t="s">
        <v>18142</v>
      </c>
      <c r="C616" s="23">
        <v>7</v>
      </c>
      <c r="D616" s="23" t="s">
        <v>18957</v>
      </c>
      <c r="E616" s="23" t="s">
        <v>18958</v>
      </c>
      <c r="F616" s="23">
        <v>4134</v>
      </c>
      <c r="G616" s="23" t="s">
        <v>11709</v>
      </c>
      <c r="H616" s="23" t="s">
        <v>14942</v>
      </c>
      <c r="I616" s="238" t="s">
        <v>18145</v>
      </c>
      <c r="J616" s="238" t="s">
        <v>18153</v>
      </c>
      <c r="K616" s="23" t="s">
        <v>623</v>
      </c>
      <c r="L616" s="23" t="s">
        <v>18147</v>
      </c>
      <c r="M616" s="23" t="s">
        <v>18148</v>
      </c>
      <c r="N616" s="23" t="s">
        <v>4162</v>
      </c>
      <c r="O616" s="23" t="s">
        <v>18149</v>
      </c>
      <c r="P616" s="291">
        <v>120.38</v>
      </c>
      <c r="Q616" s="3">
        <v>41151</v>
      </c>
      <c r="R616" s="3">
        <v>41306</v>
      </c>
      <c r="S616" s="3">
        <v>41231</v>
      </c>
    </row>
    <row r="617" spans="1:19">
      <c r="A617" s="23" t="s">
        <v>18141</v>
      </c>
      <c r="B617" s="23" t="s">
        <v>18142</v>
      </c>
      <c r="C617" s="23">
        <v>7</v>
      </c>
      <c r="D617" s="23" t="s">
        <v>18959</v>
      </c>
      <c r="E617" s="23" t="s">
        <v>18960</v>
      </c>
      <c r="F617" s="23">
        <v>4626</v>
      </c>
      <c r="G617" s="23" t="s">
        <v>17357</v>
      </c>
      <c r="H617" s="23" t="s">
        <v>18042</v>
      </c>
      <c r="I617" s="238" t="s">
        <v>18145</v>
      </c>
      <c r="J617" s="238" t="s">
        <v>18153</v>
      </c>
      <c r="K617" s="23" t="s">
        <v>623</v>
      </c>
      <c r="L617" s="23" t="s">
        <v>18147</v>
      </c>
      <c r="M617" s="23" t="s">
        <v>18148</v>
      </c>
      <c r="N617" s="23" t="s">
        <v>4162</v>
      </c>
      <c r="O617" s="23" t="s">
        <v>18149</v>
      </c>
      <c r="P617" s="291">
        <v>120.38</v>
      </c>
      <c r="Q617" s="3">
        <v>41212</v>
      </c>
      <c r="R617" s="3">
        <v>41397</v>
      </c>
      <c r="S617" s="3">
        <v>41440</v>
      </c>
    </row>
    <row r="618" spans="1:19">
      <c r="A618" s="23" t="s">
        <v>18141</v>
      </c>
      <c r="B618" s="23" t="s">
        <v>18142</v>
      </c>
      <c r="C618" s="23">
        <v>7</v>
      </c>
      <c r="D618" s="23" t="s">
        <v>18961</v>
      </c>
      <c r="E618" s="23" t="s">
        <v>18962</v>
      </c>
      <c r="F618" s="23">
        <v>3902</v>
      </c>
      <c r="G618" s="23" t="s">
        <v>11710</v>
      </c>
      <c r="H618" s="23" t="s">
        <v>12804</v>
      </c>
      <c r="I618" s="238" t="s">
        <v>18145</v>
      </c>
      <c r="J618" s="238" t="s">
        <v>18153</v>
      </c>
      <c r="K618" s="23" t="s">
        <v>623</v>
      </c>
      <c r="L618" s="23" t="s">
        <v>18147</v>
      </c>
      <c r="M618" s="23" t="s">
        <v>18148</v>
      </c>
      <c r="N618" s="23" t="s">
        <v>4162</v>
      </c>
      <c r="O618" s="23" t="s">
        <v>18149</v>
      </c>
      <c r="P618" s="291">
        <v>120.38</v>
      </c>
      <c r="Q618" s="3">
        <v>41151</v>
      </c>
      <c r="R618" s="3">
        <v>41261</v>
      </c>
      <c r="S618" s="3">
        <v>41231</v>
      </c>
    </row>
    <row r="619" spans="1:19">
      <c r="A619" s="23" t="s">
        <v>18141</v>
      </c>
      <c r="B619" s="23" t="s">
        <v>18142</v>
      </c>
      <c r="C619" s="23">
        <v>7</v>
      </c>
      <c r="D619" s="23" t="s">
        <v>18963</v>
      </c>
      <c r="E619" s="23" t="s">
        <v>18964</v>
      </c>
      <c r="F619" s="23">
        <v>952</v>
      </c>
      <c r="G619" s="23" t="s">
        <v>10000</v>
      </c>
      <c r="H619" s="23" t="s">
        <v>2673</v>
      </c>
      <c r="I619" s="238" t="s">
        <v>18145</v>
      </c>
      <c r="J619" s="238" t="s">
        <v>18153</v>
      </c>
      <c r="K619" s="23" t="s">
        <v>623</v>
      </c>
      <c r="L619" s="23" t="s">
        <v>18147</v>
      </c>
      <c r="M619" s="23" t="s">
        <v>18148</v>
      </c>
      <c r="N619" s="23" t="s">
        <v>4162</v>
      </c>
      <c r="O619" s="23" t="s">
        <v>18149</v>
      </c>
      <c r="P619" s="291">
        <v>120.38</v>
      </c>
      <c r="Q619" s="3">
        <v>40988</v>
      </c>
      <c r="R619" s="3">
        <v>41026</v>
      </c>
      <c r="S619" s="3">
        <v>41057</v>
      </c>
    </row>
    <row r="620" spans="1:19">
      <c r="A620" s="23" t="s">
        <v>18141</v>
      </c>
      <c r="B620" s="23" t="s">
        <v>18142</v>
      </c>
      <c r="C620" s="23">
        <v>7</v>
      </c>
      <c r="D620" s="23" t="s">
        <v>18965</v>
      </c>
      <c r="E620" s="23" t="s">
        <v>18964</v>
      </c>
      <c r="F620" s="23">
        <v>2633</v>
      </c>
      <c r="G620" s="23" t="s">
        <v>10262</v>
      </c>
      <c r="H620" s="23" t="s">
        <v>3115</v>
      </c>
      <c r="I620" s="238" t="s">
        <v>18145</v>
      </c>
      <c r="J620" s="238" t="s">
        <v>18153</v>
      </c>
      <c r="K620" s="23" t="s">
        <v>623</v>
      </c>
      <c r="L620" s="23" t="s">
        <v>18147</v>
      </c>
      <c r="M620" s="23" t="s">
        <v>18148</v>
      </c>
      <c r="N620" s="23" t="s">
        <v>4162</v>
      </c>
      <c r="O620" s="23" t="s">
        <v>18149</v>
      </c>
      <c r="P620" s="291">
        <v>120.38</v>
      </c>
      <c r="Q620" s="3">
        <v>41043</v>
      </c>
      <c r="R620" s="3">
        <v>41057</v>
      </c>
      <c r="S620" s="3">
        <v>41104</v>
      </c>
    </row>
    <row r="621" spans="1:19">
      <c r="A621" s="23" t="s">
        <v>18141</v>
      </c>
      <c r="B621" s="23" t="s">
        <v>18142</v>
      </c>
      <c r="C621" s="23">
        <v>7</v>
      </c>
      <c r="D621" s="23" t="s">
        <v>18966</v>
      </c>
      <c r="E621" s="23" t="s">
        <v>18967</v>
      </c>
      <c r="F621" s="23"/>
      <c r="G621" s="23"/>
      <c r="H621" s="23">
        <v>6157</v>
      </c>
      <c r="I621" s="238" t="s">
        <v>18145</v>
      </c>
      <c r="J621" s="238" t="s">
        <v>18151</v>
      </c>
      <c r="K621" s="23" t="s">
        <v>623</v>
      </c>
      <c r="L621" s="23" t="s">
        <v>18147</v>
      </c>
      <c r="M621" s="23" t="s">
        <v>18148</v>
      </c>
      <c r="N621" s="23" t="s">
        <v>4162</v>
      </c>
      <c r="O621" s="23" t="s">
        <v>18149</v>
      </c>
      <c r="P621" s="291">
        <v>120.38</v>
      </c>
      <c r="Q621" s="3">
        <v>41297</v>
      </c>
      <c r="R621" s="23"/>
      <c r="S621" s="23"/>
    </row>
    <row r="622" spans="1:19">
      <c r="A622" s="23" t="s">
        <v>18141</v>
      </c>
      <c r="B622" s="23" t="s">
        <v>18142</v>
      </c>
      <c r="C622" s="23">
        <v>7</v>
      </c>
      <c r="D622" s="23" t="s">
        <v>18968</v>
      </c>
      <c r="E622" s="23" t="s">
        <v>18967</v>
      </c>
      <c r="F622" s="23">
        <v>3625</v>
      </c>
      <c r="G622" s="23" t="s">
        <v>11260</v>
      </c>
      <c r="H622" s="23" t="s">
        <v>9450</v>
      </c>
      <c r="I622" s="238" t="s">
        <v>18145</v>
      </c>
      <c r="J622" s="238" t="s">
        <v>18153</v>
      </c>
      <c r="K622" s="23" t="s">
        <v>623</v>
      </c>
      <c r="L622" s="23" t="s">
        <v>18147</v>
      </c>
      <c r="M622" s="23" t="s">
        <v>18148</v>
      </c>
      <c r="N622" s="23" t="s">
        <v>4162</v>
      </c>
      <c r="O622" s="23" t="s">
        <v>18149</v>
      </c>
      <c r="P622" s="291">
        <v>120.38</v>
      </c>
      <c r="Q622" s="3">
        <v>41129</v>
      </c>
      <c r="R622" s="3">
        <v>41234</v>
      </c>
      <c r="S622" s="3">
        <v>41198</v>
      </c>
    </row>
    <row r="623" spans="1:19">
      <c r="A623" s="23" t="s">
        <v>18141</v>
      </c>
      <c r="B623" s="23" t="s">
        <v>18142</v>
      </c>
      <c r="C623" s="23">
        <v>7</v>
      </c>
      <c r="D623" s="23" t="s">
        <v>18969</v>
      </c>
      <c r="E623" s="23" t="s">
        <v>18970</v>
      </c>
      <c r="F623" s="23">
        <v>953</v>
      </c>
      <c r="G623" s="23" t="s">
        <v>10002</v>
      </c>
      <c r="H623" s="23" t="s">
        <v>5890</v>
      </c>
      <c r="I623" s="238" t="s">
        <v>18145</v>
      </c>
      <c r="J623" s="238" t="s">
        <v>18153</v>
      </c>
      <c r="K623" s="23" t="s">
        <v>623</v>
      </c>
      <c r="L623" s="23" t="s">
        <v>18147</v>
      </c>
      <c r="M623" s="23" t="s">
        <v>18148</v>
      </c>
      <c r="N623" s="23" t="s">
        <v>4162</v>
      </c>
      <c r="O623" s="23" t="s">
        <v>18149</v>
      </c>
      <c r="P623" s="291">
        <v>120.38</v>
      </c>
      <c r="Q623" s="3">
        <v>40988</v>
      </c>
      <c r="R623" s="3">
        <v>41129</v>
      </c>
      <c r="S623" s="3">
        <v>41057</v>
      </c>
    </row>
    <row r="624" spans="1:19">
      <c r="A624" s="23" t="s">
        <v>18141</v>
      </c>
      <c r="B624" s="23" t="s">
        <v>18142</v>
      </c>
      <c r="C624" s="23">
        <v>7</v>
      </c>
      <c r="D624" s="23" t="s">
        <v>18971</v>
      </c>
      <c r="E624" s="23" t="s">
        <v>18972</v>
      </c>
      <c r="F624" s="23"/>
      <c r="G624" s="23"/>
      <c r="H624" s="23">
        <v>5346</v>
      </c>
      <c r="I624" s="238" t="s">
        <v>18145</v>
      </c>
      <c r="J624" s="238" t="s">
        <v>18151</v>
      </c>
      <c r="K624" s="23" t="s">
        <v>623</v>
      </c>
      <c r="L624" s="23" t="s">
        <v>18147</v>
      </c>
      <c r="M624" s="23" t="s">
        <v>18148</v>
      </c>
      <c r="N624" s="23" t="s">
        <v>4162</v>
      </c>
      <c r="O624" s="23" t="s">
        <v>18149</v>
      </c>
      <c r="P624" s="291">
        <v>120.38</v>
      </c>
      <c r="Q624" s="3">
        <v>41199</v>
      </c>
      <c r="R624" s="23"/>
      <c r="S624" s="23"/>
    </row>
    <row r="625" spans="1:19">
      <c r="A625" s="23" t="s">
        <v>18141</v>
      </c>
      <c r="B625" s="23" t="s">
        <v>18142</v>
      </c>
      <c r="C625" s="23">
        <v>7</v>
      </c>
      <c r="D625" s="23" t="s">
        <v>18973</v>
      </c>
      <c r="E625" s="23" t="s">
        <v>18972</v>
      </c>
      <c r="F625" s="23"/>
      <c r="G625" s="23"/>
      <c r="H625" s="23">
        <v>6591</v>
      </c>
      <c r="I625" s="238" t="s">
        <v>18145</v>
      </c>
      <c r="J625" s="238" t="s">
        <v>18151</v>
      </c>
      <c r="K625" s="23" t="s">
        <v>623</v>
      </c>
      <c r="L625" s="23" t="s">
        <v>18147</v>
      </c>
      <c r="M625" s="23" t="s">
        <v>18148</v>
      </c>
      <c r="N625" s="23" t="s">
        <v>4162</v>
      </c>
      <c r="O625" s="23" t="s">
        <v>18149</v>
      </c>
      <c r="P625" s="291">
        <v>120.38</v>
      </c>
      <c r="Q625" s="3">
        <v>41369</v>
      </c>
      <c r="R625" s="23"/>
      <c r="S625" s="23"/>
    </row>
    <row r="626" spans="1:19">
      <c r="A626" s="23" t="s">
        <v>18141</v>
      </c>
      <c r="B626" s="23" t="s">
        <v>18142</v>
      </c>
      <c r="C626" s="23">
        <v>7</v>
      </c>
      <c r="D626" s="23" t="s">
        <v>18974</v>
      </c>
      <c r="E626" s="23" t="s">
        <v>18972</v>
      </c>
      <c r="F626" s="23"/>
      <c r="G626" s="23"/>
      <c r="H626" s="23">
        <v>6592</v>
      </c>
      <c r="I626" s="238" t="s">
        <v>18145</v>
      </c>
      <c r="J626" s="238" t="s">
        <v>18151</v>
      </c>
      <c r="K626" s="23" t="s">
        <v>623</v>
      </c>
      <c r="L626" s="23" t="s">
        <v>18147</v>
      </c>
      <c r="M626" s="23" t="s">
        <v>18148</v>
      </c>
      <c r="N626" s="23" t="s">
        <v>4162</v>
      </c>
      <c r="O626" s="23" t="s">
        <v>18149</v>
      </c>
      <c r="P626" s="291">
        <v>120.38</v>
      </c>
      <c r="Q626" s="3">
        <v>41369</v>
      </c>
      <c r="R626" s="23"/>
      <c r="S626" s="23"/>
    </row>
    <row r="627" spans="1:19">
      <c r="A627" s="23" t="s">
        <v>18141</v>
      </c>
      <c r="B627" s="23" t="s">
        <v>18142</v>
      </c>
      <c r="C627" s="23">
        <v>7</v>
      </c>
      <c r="D627" s="23" t="s">
        <v>18975</v>
      </c>
      <c r="E627" s="23" t="s">
        <v>18972</v>
      </c>
      <c r="F627" s="23"/>
      <c r="G627" s="23"/>
      <c r="H627" s="23">
        <v>6593</v>
      </c>
      <c r="I627" s="238" t="s">
        <v>18145</v>
      </c>
      <c r="J627" s="238" t="s">
        <v>18151</v>
      </c>
      <c r="K627" s="23" t="s">
        <v>623</v>
      </c>
      <c r="L627" s="23" t="s">
        <v>18147</v>
      </c>
      <c r="M627" s="23" t="s">
        <v>18148</v>
      </c>
      <c r="N627" s="23" t="s">
        <v>4162</v>
      </c>
      <c r="O627" s="23" t="s">
        <v>18149</v>
      </c>
      <c r="P627" s="291">
        <v>120.38</v>
      </c>
      <c r="Q627" s="3">
        <v>41369</v>
      </c>
      <c r="R627" s="23"/>
      <c r="S627" s="23"/>
    </row>
    <row r="628" spans="1:19">
      <c r="A628" s="23" t="s">
        <v>18141</v>
      </c>
      <c r="B628" s="23" t="s">
        <v>18142</v>
      </c>
      <c r="C628" s="23">
        <v>7</v>
      </c>
      <c r="D628" s="23" t="s">
        <v>18976</v>
      </c>
      <c r="E628" s="23" t="s">
        <v>18977</v>
      </c>
      <c r="F628" s="23"/>
      <c r="G628" s="23"/>
      <c r="H628" s="23">
        <v>5831</v>
      </c>
      <c r="I628" s="238" t="s">
        <v>18145</v>
      </c>
      <c r="J628" s="238" t="s">
        <v>18151</v>
      </c>
      <c r="K628" s="23" t="s">
        <v>623</v>
      </c>
      <c r="L628" s="23" t="s">
        <v>18147</v>
      </c>
      <c r="M628" s="23" t="s">
        <v>18148</v>
      </c>
      <c r="N628" s="23" t="s">
        <v>4162</v>
      </c>
      <c r="O628" s="23" t="s">
        <v>18149</v>
      </c>
      <c r="P628" s="291">
        <v>120.38</v>
      </c>
      <c r="Q628" s="3">
        <v>41263</v>
      </c>
      <c r="R628" s="23"/>
      <c r="S628" s="23"/>
    </row>
    <row r="629" spans="1:19">
      <c r="A629" s="23" t="s">
        <v>18141</v>
      </c>
      <c r="B629" s="23" t="s">
        <v>18142</v>
      </c>
      <c r="C629" s="23">
        <v>7</v>
      </c>
      <c r="D629" s="23" t="s">
        <v>18978</v>
      </c>
      <c r="E629" s="23" t="s">
        <v>18977</v>
      </c>
      <c r="F629" s="23"/>
      <c r="G629" s="23"/>
      <c r="H629" s="23">
        <v>5832</v>
      </c>
      <c r="I629" s="238" t="s">
        <v>18145</v>
      </c>
      <c r="J629" s="238" t="s">
        <v>18151</v>
      </c>
      <c r="K629" s="23" t="s">
        <v>623</v>
      </c>
      <c r="L629" s="23" t="s">
        <v>18147</v>
      </c>
      <c r="M629" s="23" t="s">
        <v>18148</v>
      </c>
      <c r="N629" s="23" t="s">
        <v>4162</v>
      </c>
      <c r="O629" s="23" t="s">
        <v>18149</v>
      </c>
      <c r="P629" s="291">
        <v>120.38</v>
      </c>
      <c r="Q629" s="3">
        <v>41263</v>
      </c>
      <c r="R629" s="23"/>
      <c r="S629" s="23"/>
    </row>
    <row r="630" spans="1:19">
      <c r="A630" s="23" t="s">
        <v>18141</v>
      </c>
      <c r="B630" s="23" t="s">
        <v>18142</v>
      </c>
      <c r="C630" s="23">
        <v>7</v>
      </c>
      <c r="D630" s="23" t="s">
        <v>18979</v>
      </c>
      <c r="E630" s="23" t="s">
        <v>18977</v>
      </c>
      <c r="F630" s="23"/>
      <c r="G630" s="23"/>
      <c r="H630" s="23">
        <v>5833</v>
      </c>
      <c r="I630" s="238" t="s">
        <v>18145</v>
      </c>
      <c r="J630" s="238" t="s">
        <v>18151</v>
      </c>
      <c r="K630" s="23" t="s">
        <v>623</v>
      </c>
      <c r="L630" s="23" t="s">
        <v>18147</v>
      </c>
      <c r="M630" s="23" t="s">
        <v>18148</v>
      </c>
      <c r="N630" s="23" t="s">
        <v>4162</v>
      </c>
      <c r="O630" s="23" t="s">
        <v>18149</v>
      </c>
      <c r="P630" s="291">
        <v>120.38</v>
      </c>
      <c r="Q630" s="3">
        <v>41263</v>
      </c>
      <c r="R630" s="23"/>
      <c r="S630" s="23"/>
    </row>
    <row r="631" spans="1:19">
      <c r="A631" s="23" t="s">
        <v>18141</v>
      </c>
      <c r="B631" s="23" t="s">
        <v>18142</v>
      </c>
      <c r="C631" s="23">
        <v>7</v>
      </c>
      <c r="D631" s="23" t="s">
        <v>18980</v>
      </c>
      <c r="E631" s="23" t="s">
        <v>18977</v>
      </c>
      <c r="F631" s="23"/>
      <c r="G631" s="23"/>
      <c r="H631" s="23">
        <v>5834</v>
      </c>
      <c r="I631" s="238" t="s">
        <v>18145</v>
      </c>
      <c r="J631" s="238" t="s">
        <v>18151</v>
      </c>
      <c r="K631" s="23" t="s">
        <v>623</v>
      </c>
      <c r="L631" s="23" t="s">
        <v>18147</v>
      </c>
      <c r="M631" s="23" t="s">
        <v>18148</v>
      </c>
      <c r="N631" s="23" t="s">
        <v>4162</v>
      </c>
      <c r="O631" s="23" t="s">
        <v>18149</v>
      </c>
      <c r="P631" s="291">
        <v>120.38</v>
      </c>
      <c r="Q631" s="3">
        <v>41263</v>
      </c>
      <c r="R631" s="23"/>
      <c r="S631" s="23"/>
    </row>
    <row r="632" spans="1:19">
      <c r="A632" s="23" t="s">
        <v>18141</v>
      </c>
      <c r="B632" s="23" t="s">
        <v>18142</v>
      </c>
      <c r="C632" s="23">
        <v>7</v>
      </c>
      <c r="D632" s="23" t="s">
        <v>18981</v>
      </c>
      <c r="E632" s="23" t="s">
        <v>18977</v>
      </c>
      <c r="F632" s="23">
        <v>858</v>
      </c>
      <c r="G632" s="23" t="s">
        <v>9874</v>
      </c>
      <c r="H632" s="23" t="s">
        <v>2157</v>
      </c>
      <c r="I632" s="238" t="s">
        <v>18145</v>
      </c>
      <c r="J632" s="238" t="s">
        <v>18153</v>
      </c>
      <c r="K632" s="23" t="s">
        <v>623</v>
      </c>
      <c r="L632" s="23" t="s">
        <v>18147</v>
      </c>
      <c r="M632" s="23" t="s">
        <v>18148</v>
      </c>
      <c r="N632" s="23" t="s">
        <v>4162</v>
      </c>
      <c r="O632" s="23" t="s">
        <v>18149</v>
      </c>
      <c r="P632" s="291">
        <v>120.38</v>
      </c>
      <c r="Q632" s="3">
        <v>40946</v>
      </c>
      <c r="R632" s="3">
        <v>40995</v>
      </c>
      <c r="S632" s="3">
        <v>41013</v>
      </c>
    </row>
    <row r="633" spans="1:19">
      <c r="A633" s="23" t="s">
        <v>18141</v>
      </c>
      <c r="B633" s="23" t="s">
        <v>18142</v>
      </c>
      <c r="C633" s="23">
        <v>7</v>
      </c>
      <c r="D633" s="23" t="s">
        <v>18982</v>
      </c>
      <c r="E633" s="23" t="s">
        <v>18977</v>
      </c>
      <c r="F633" s="23">
        <v>3656</v>
      </c>
      <c r="G633" s="23" t="s">
        <v>11560</v>
      </c>
      <c r="H633" s="23" t="s">
        <v>9463</v>
      </c>
      <c r="I633" s="238" t="s">
        <v>18145</v>
      </c>
      <c r="J633" s="238" t="s">
        <v>18153</v>
      </c>
      <c r="K633" s="23" t="s">
        <v>623</v>
      </c>
      <c r="L633" s="23" t="s">
        <v>18147</v>
      </c>
      <c r="M633" s="23" t="s">
        <v>18148</v>
      </c>
      <c r="N633" s="23" t="s">
        <v>4162</v>
      </c>
      <c r="O633" s="23" t="s">
        <v>18149</v>
      </c>
      <c r="P633" s="291">
        <v>120.38</v>
      </c>
      <c r="Q633" s="3">
        <v>41143</v>
      </c>
      <c r="R633" s="3">
        <v>41239</v>
      </c>
      <c r="S633" s="3">
        <v>41223</v>
      </c>
    </row>
    <row r="634" spans="1:19">
      <c r="A634" s="23" t="s">
        <v>18141</v>
      </c>
      <c r="B634" s="23" t="s">
        <v>18142</v>
      </c>
      <c r="C634" s="23">
        <v>7</v>
      </c>
      <c r="D634" s="23" t="s">
        <v>18983</v>
      </c>
      <c r="E634" s="23" t="s">
        <v>18984</v>
      </c>
      <c r="F634" s="23">
        <v>679</v>
      </c>
      <c r="G634" s="23" t="s">
        <v>9698</v>
      </c>
      <c r="H634" s="23" t="s">
        <v>12184</v>
      </c>
      <c r="I634" s="238" t="s">
        <v>18145</v>
      </c>
      <c r="J634" s="238" t="s">
        <v>18153</v>
      </c>
      <c r="K634" s="23" t="s">
        <v>623</v>
      </c>
      <c r="L634" s="23" t="s">
        <v>18147</v>
      </c>
      <c r="M634" s="23" t="s">
        <v>18148</v>
      </c>
      <c r="N634" s="23" t="s">
        <v>4162</v>
      </c>
      <c r="O634" s="23" t="s">
        <v>18149</v>
      </c>
      <c r="P634" s="291">
        <v>120.38</v>
      </c>
      <c r="Q634" s="3">
        <v>40836</v>
      </c>
      <c r="R634" s="3">
        <v>41254</v>
      </c>
      <c r="S634" s="3">
        <v>41084</v>
      </c>
    </row>
    <row r="635" spans="1:19">
      <c r="A635" s="23" t="s">
        <v>18141</v>
      </c>
      <c r="B635" s="23" t="s">
        <v>18142</v>
      </c>
      <c r="C635" s="23">
        <v>7</v>
      </c>
      <c r="D635" s="23" t="s">
        <v>18985</v>
      </c>
      <c r="E635" s="23" t="s">
        <v>18986</v>
      </c>
      <c r="F635" s="23"/>
      <c r="G635" s="23"/>
      <c r="H635" s="23">
        <v>6239</v>
      </c>
      <c r="I635" s="238" t="s">
        <v>18145</v>
      </c>
      <c r="J635" s="238" t="s">
        <v>18151</v>
      </c>
      <c r="K635" s="23" t="s">
        <v>623</v>
      </c>
      <c r="L635" s="23" t="s">
        <v>18147</v>
      </c>
      <c r="M635" s="23" t="s">
        <v>18148</v>
      </c>
      <c r="N635" s="23" t="s">
        <v>4162</v>
      </c>
      <c r="O635" s="23" t="s">
        <v>18149</v>
      </c>
      <c r="P635" s="291">
        <v>120.38</v>
      </c>
      <c r="Q635" s="3">
        <v>41305</v>
      </c>
      <c r="R635" s="23"/>
      <c r="S635" s="23"/>
    </row>
    <row r="636" spans="1:19">
      <c r="A636" s="23" t="s">
        <v>18141</v>
      </c>
      <c r="B636" s="23" t="s">
        <v>18142</v>
      </c>
      <c r="C636" s="23">
        <v>7</v>
      </c>
      <c r="D636" s="23" t="s">
        <v>18987</v>
      </c>
      <c r="E636" s="23" t="s">
        <v>18986</v>
      </c>
      <c r="F636" s="23"/>
      <c r="G636" s="23"/>
      <c r="H636" s="23">
        <v>6240</v>
      </c>
      <c r="I636" s="238" t="s">
        <v>18145</v>
      </c>
      <c r="J636" s="238" t="s">
        <v>18151</v>
      </c>
      <c r="K636" s="23" t="s">
        <v>623</v>
      </c>
      <c r="L636" s="23" t="s">
        <v>18147</v>
      </c>
      <c r="M636" s="23" t="s">
        <v>18148</v>
      </c>
      <c r="N636" s="23" t="s">
        <v>4162</v>
      </c>
      <c r="O636" s="23" t="s">
        <v>18149</v>
      </c>
      <c r="P636" s="291">
        <v>120.38</v>
      </c>
      <c r="Q636" s="3">
        <v>41305</v>
      </c>
      <c r="R636" s="23"/>
      <c r="S636" s="23"/>
    </row>
    <row r="637" spans="1:19">
      <c r="A637" s="23" t="s">
        <v>18141</v>
      </c>
      <c r="B637" s="23" t="s">
        <v>18142</v>
      </c>
      <c r="C637" s="23">
        <v>7</v>
      </c>
      <c r="D637" s="23" t="s">
        <v>18988</v>
      </c>
      <c r="E637" s="23" t="s">
        <v>18986</v>
      </c>
      <c r="F637" s="23">
        <v>894</v>
      </c>
      <c r="G637" s="23" t="s">
        <v>9915</v>
      </c>
      <c r="H637" s="23" t="s">
        <v>1268</v>
      </c>
      <c r="I637" s="238" t="s">
        <v>18145</v>
      </c>
      <c r="J637" s="238" t="s">
        <v>18153</v>
      </c>
      <c r="K637" s="23" t="s">
        <v>623</v>
      </c>
      <c r="L637" s="23" t="s">
        <v>18147</v>
      </c>
      <c r="M637" s="23" t="s">
        <v>18148</v>
      </c>
      <c r="N637" s="23" t="s">
        <v>4162</v>
      </c>
      <c r="O637" s="23" t="s">
        <v>18149</v>
      </c>
      <c r="P637" s="291">
        <v>120.38</v>
      </c>
      <c r="Q637" s="3">
        <v>40952</v>
      </c>
      <c r="R637" s="3">
        <v>40970</v>
      </c>
      <c r="S637" s="3">
        <v>41016</v>
      </c>
    </row>
    <row r="638" spans="1:19">
      <c r="A638" s="23" t="s">
        <v>18141</v>
      </c>
      <c r="B638" s="23" t="s">
        <v>18142</v>
      </c>
      <c r="C638" s="23">
        <v>7</v>
      </c>
      <c r="D638" s="23" t="s">
        <v>18989</v>
      </c>
      <c r="E638" s="23" t="s">
        <v>18990</v>
      </c>
      <c r="F638" s="23">
        <v>680</v>
      </c>
      <c r="G638" s="23" t="s">
        <v>9699</v>
      </c>
      <c r="H638" s="23" t="s">
        <v>407</v>
      </c>
      <c r="I638" s="238" t="s">
        <v>18145</v>
      </c>
      <c r="J638" s="238" t="s">
        <v>18153</v>
      </c>
      <c r="K638" s="23" t="s">
        <v>623</v>
      </c>
      <c r="L638" s="23" t="s">
        <v>18147</v>
      </c>
      <c r="M638" s="23" t="s">
        <v>18148</v>
      </c>
      <c r="N638" s="23" t="s">
        <v>4162</v>
      </c>
      <c r="O638" s="23" t="s">
        <v>18149</v>
      </c>
      <c r="P638" s="291">
        <v>120.38</v>
      </c>
      <c r="Q638" s="3">
        <v>40836</v>
      </c>
      <c r="R638" s="3">
        <v>40934</v>
      </c>
      <c r="S638" s="3">
        <v>40918</v>
      </c>
    </row>
    <row r="639" spans="1:19">
      <c r="A639" s="23" t="s">
        <v>18141</v>
      </c>
      <c r="B639" s="23" t="s">
        <v>18142</v>
      </c>
      <c r="C639" s="23">
        <v>7</v>
      </c>
      <c r="D639" s="23" t="s">
        <v>18991</v>
      </c>
      <c r="E639" s="23" t="s">
        <v>18992</v>
      </c>
      <c r="F639" s="23">
        <v>681</v>
      </c>
      <c r="G639" s="23" t="s">
        <v>9700</v>
      </c>
      <c r="H639" s="23" t="s">
        <v>408</v>
      </c>
      <c r="I639" s="238" t="s">
        <v>18145</v>
      </c>
      <c r="J639" s="238" t="s">
        <v>18153</v>
      </c>
      <c r="K639" s="23" t="s">
        <v>623</v>
      </c>
      <c r="L639" s="23" t="s">
        <v>18147</v>
      </c>
      <c r="M639" s="23" t="s">
        <v>18148</v>
      </c>
      <c r="N639" s="23" t="s">
        <v>4162</v>
      </c>
      <c r="O639" s="23" t="s">
        <v>18149</v>
      </c>
      <c r="P639" s="291">
        <v>120.38</v>
      </c>
      <c r="Q639" s="3">
        <v>40836</v>
      </c>
      <c r="R639" s="3">
        <v>40921</v>
      </c>
      <c r="S639" s="3">
        <v>40918</v>
      </c>
    </row>
    <row r="640" spans="1:19">
      <c r="A640" s="23" t="s">
        <v>18141</v>
      </c>
      <c r="B640" s="23" t="s">
        <v>18142</v>
      </c>
      <c r="C640" s="23">
        <v>7</v>
      </c>
      <c r="D640" s="23" t="s">
        <v>18993</v>
      </c>
      <c r="E640" s="23" t="s">
        <v>18994</v>
      </c>
      <c r="F640" s="23">
        <v>682</v>
      </c>
      <c r="G640" s="23" t="s">
        <v>9701</v>
      </c>
      <c r="H640" s="23" t="s">
        <v>409</v>
      </c>
      <c r="I640" s="238" t="s">
        <v>18145</v>
      </c>
      <c r="J640" s="238" t="s">
        <v>18153</v>
      </c>
      <c r="K640" s="23" t="s">
        <v>623</v>
      </c>
      <c r="L640" s="23" t="s">
        <v>18147</v>
      </c>
      <c r="M640" s="23" t="s">
        <v>18148</v>
      </c>
      <c r="N640" s="23" t="s">
        <v>4162</v>
      </c>
      <c r="O640" s="23" t="s">
        <v>18149</v>
      </c>
      <c r="P640" s="291">
        <v>120.38</v>
      </c>
      <c r="Q640" s="3">
        <v>40836</v>
      </c>
      <c r="R640" s="3">
        <v>40976</v>
      </c>
      <c r="S640" s="3">
        <v>40918</v>
      </c>
    </row>
    <row r="641" spans="1:19">
      <c r="A641" s="23" t="s">
        <v>18141</v>
      </c>
      <c r="B641" s="23" t="s">
        <v>18142</v>
      </c>
      <c r="C641" s="23">
        <v>7</v>
      </c>
      <c r="D641" s="23" t="s">
        <v>18995</v>
      </c>
      <c r="E641" s="23" t="s">
        <v>18996</v>
      </c>
      <c r="F641" s="23">
        <v>3622</v>
      </c>
      <c r="G641" s="23" t="s">
        <v>11935</v>
      </c>
      <c r="H641" s="23" t="s">
        <v>9375</v>
      </c>
      <c r="I641" s="238" t="s">
        <v>18145</v>
      </c>
      <c r="J641" s="238" t="s">
        <v>18153</v>
      </c>
      <c r="K641" s="23" t="s">
        <v>623</v>
      </c>
      <c r="L641" s="23" t="s">
        <v>18147</v>
      </c>
      <c r="M641" s="23" t="s">
        <v>18148</v>
      </c>
      <c r="N641" s="23" t="s">
        <v>4162</v>
      </c>
      <c r="O641" s="23" t="s">
        <v>18149</v>
      </c>
      <c r="P641" s="291">
        <v>120.38</v>
      </c>
      <c r="Q641" s="3">
        <v>41218</v>
      </c>
      <c r="R641" s="3">
        <v>41234</v>
      </c>
      <c r="S641" s="3">
        <v>41281</v>
      </c>
    </row>
    <row r="642" spans="1:19">
      <c r="A642" s="23" t="s">
        <v>18141</v>
      </c>
      <c r="B642" s="23" t="s">
        <v>18142</v>
      </c>
      <c r="C642" s="23">
        <v>7</v>
      </c>
      <c r="D642" s="23" t="s">
        <v>18997</v>
      </c>
      <c r="E642" s="23" t="s">
        <v>18998</v>
      </c>
      <c r="F642" s="23">
        <v>954</v>
      </c>
      <c r="G642" s="23" t="s">
        <v>10004</v>
      </c>
      <c r="H642" s="23" t="s">
        <v>2503</v>
      </c>
      <c r="I642" s="238" t="s">
        <v>18145</v>
      </c>
      <c r="J642" s="238" t="s">
        <v>18153</v>
      </c>
      <c r="K642" s="23" t="s">
        <v>623</v>
      </c>
      <c r="L642" s="23" t="s">
        <v>18147</v>
      </c>
      <c r="M642" s="23" t="s">
        <v>18148</v>
      </c>
      <c r="N642" s="23" t="s">
        <v>4162</v>
      </c>
      <c r="O642" s="23" t="s">
        <v>18149</v>
      </c>
      <c r="P642" s="291">
        <v>120.38</v>
      </c>
      <c r="Q642" s="3">
        <v>40988</v>
      </c>
      <c r="R642" s="3">
        <v>41024</v>
      </c>
      <c r="S642" s="3">
        <v>41057</v>
      </c>
    </row>
    <row r="643" spans="1:19">
      <c r="A643" s="23" t="s">
        <v>18141</v>
      </c>
      <c r="B643" s="23" t="s">
        <v>18142</v>
      </c>
      <c r="C643" s="23">
        <v>7</v>
      </c>
      <c r="D643" s="23" t="s">
        <v>18999</v>
      </c>
      <c r="E643" s="23" t="s">
        <v>19000</v>
      </c>
      <c r="F643" s="23">
        <v>3779</v>
      </c>
      <c r="G643" s="23" t="s">
        <v>11939</v>
      </c>
      <c r="H643" s="23" t="s">
        <v>12135</v>
      </c>
      <c r="I643" s="238" t="s">
        <v>18145</v>
      </c>
      <c r="J643" s="238" t="s">
        <v>18153</v>
      </c>
      <c r="K643" s="23" t="s">
        <v>623</v>
      </c>
      <c r="L643" s="23" t="s">
        <v>18147</v>
      </c>
      <c r="M643" s="23" t="s">
        <v>18148</v>
      </c>
      <c r="N643" s="23" t="s">
        <v>4162</v>
      </c>
      <c r="O643" s="23" t="s">
        <v>18149</v>
      </c>
      <c r="P643" s="291">
        <v>120.38</v>
      </c>
      <c r="Q643" s="3">
        <v>41218</v>
      </c>
      <c r="R643" s="3">
        <v>41250</v>
      </c>
      <c r="S643" s="3">
        <v>41280</v>
      </c>
    </row>
    <row r="644" spans="1:19">
      <c r="A644" s="23" t="s">
        <v>18141</v>
      </c>
      <c r="B644" s="23" t="s">
        <v>18142</v>
      </c>
      <c r="C644" s="23">
        <v>7</v>
      </c>
      <c r="D644" s="23" t="s">
        <v>19001</v>
      </c>
      <c r="E644" s="23" t="s">
        <v>19002</v>
      </c>
      <c r="F644" s="23"/>
      <c r="G644" s="23"/>
      <c r="H644" s="23">
        <v>6594</v>
      </c>
      <c r="I644" s="238" t="s">
        <v>18145</v>
      </c>
      <c r="J644" s="238" t="s">
        <v>18151</v>
      </c>
      <c r="K644" s="23" t="s">
        <v>623</v>
      </c>
      <c r="L644" s="23" t="s">
        <v>18147</v>
      </c>
      <c r="M644" s="23" t="s">
        <v>18148</v>
      </c>
      <c r="N644" s="23" t="s">
        <v>4162</v>
      </c>
      <c r="O644" s="23" t="s">
        <v>18149</v>
      </c>
      <c r="P644" s="291">
        <v>120.38</v>
      </c>
      <c r="Q644" s="3">
        <v>41369</v>
      </c>
      <c r="R644" s="23"/>
      <c r="S644" s="23"/>
    </row>
    <row r="645" spans="1:19">
      <c r="A645" s="23" t="s">
        <v>18141</v>
      </c>
      <c r="B645" s="23" t="s">
        <v>18142</v>
      </c>
      <c r="C645" s="23">
        <v>7</v>
      </c>
      <c r="D645" s="23" t="s">
        <v>19003</v>
      </c>
      <c r="E645" s="23" t="s">
        <v>19002</v>
      </c>
      <c r="F645" s="23"/>
      <c r="G645" s="23"/>
      <c r="H645" s="23">
        <v>6597</v>
      </c>
      <c r="I645" s="238" t="s">
        <v>18145</v>
      </c>
      <c r="J645" s="238" t="s">
        <v>18151</v>
      </c>
      <c r="K645" s="23" t="s">
        <v>623</v>
      </c>
      <c r="L645" s="23" t="s">
        <v>18147</v>
      </c>
      <c r="M645" s="23" t="s">
        <v>18148</v>
      </c>
      <c r="N645" s="23" t="s">
        <v>4162</v>
      </c>
      <c r="O645" s="23" t="s">
        <v>18149</v>
      </c>
      <c r="P645" s="291">
        <v>120.38</v>
      </c>
      <c r="Q645" s="3">
        <v>41369</v>
      </c>
      <c r="R645" s="23"/>
      <c r="S645" s="23"/>
    </row>
    <row r="646" spans="1:19">
      <c r="A646" s="23" t="s">
        <v>18141</v>
      </c>
      <c r="B646" s="23" t="s">
        <v>18142</v>
      </c>
      <c r="C646" s="23">
        <v>7</v>
      </c>
      <c r="D646" s="23" t="s">
        <v>19004</v>
      </c>
      <c r="E646" s="23" t="s">
        <v>19002</v>
      </c>
      <c r="F646" s="23"/>
      <c r="G646" s="23"/>
      <c r="H646" s="23">
        <v>6628</v>
      </c>
      <c r="I646" s="238" t="s">
        <v>18145</v>
      </c>
      <c r="J646" s="238" t="s">
        <v>18151</v>
      </c>
      <c r="K646" s="23" t="s">
        <v>623</v>
      </c>
      <c r="L646" s="23" t="s">
        <v>18147</v>
      </c>
      <c r="M646" s="23" t="s">
        <v>18148</v>
      </c>
      <c r="N646" s="23" t="s">
        <v>4162</v>
      </c>
      <c r="O646" s="23" t="s">
        <v>18149</v>
      </c>
      <c r="P646" s="291">
        <v>120.38</v>
      </c>
      <c r="Q646" s="3">
        <v>41373</v>
      </c>
      <c r="R646" s="23"/>
      <c r="S646" s="23"/>
    </row>
    <row r="647" spans="1:19">
      <c r="A647" s="23" t="s">
        <v>18141</v>
      </c>
      <c r="B647" s="23" t="s">
        <v>18142</v>
      </c>
      <c r="C647" s="23">
        <v>7</v>
      </c>
      <c r="D647" s="23" t="s">
        <v>19005</v>
      </c>
      <c r="E647" s="23" t="s">
        <v>19002</v>
      </c>
      <c r="F647" s="23">
        <v>809</v>
      </c>
      <c r="G647" s="23" t="s">
        <v>9776</v>
      </c>
      <c r="H647" s="23" t="s">
        <v>1216</v>
      </c>
      <c r="I647" s="238" t="s">
        <v>18145</v>
      </c>
      <c r="J647" s="238" t="s">
        <v>18153</v>
      </c>
      <c r="K647" s="23" t="s">
        <v>623</v>
      </c>
      <c r="L647" s="23" t="s">
        <v>18147</v>
      </c>
      <c r="M647" s="23" t="s">
        <v>18148</v>
      </c>
      <c r="N647" s="23" t="s">
        <v>4162</v>
      </c>
      <c r="O647" s="23" t="s">
        <v>18149</v>
      </c>
      <c r="P647" s="291">
        <v>120.38</v>
      </c>
      <c r="Q647" s="3">
        <v>40935</v>
      </c>
      <c r="R647" s="3">
        <v>40967</v>
      </c>
      <c r="S647" s="3">
        <v>41008</v>
      </c>
    </row>
    <row r="648" spans="1:19">
      <c r="A648" s="23" t="s">
        <v>18141</v>
      </c>
      <c r="B648" s="23" t="s">
        <v>18142</v>
      </c>
      <c r="C648" s="23">
        <v>7</v>
      </c>
      <c r="D648" s="23" t="s">
        <v>19006</v>
      </c>
      <c r="E648" s="23" t="s">
        <v>19007</v>
      </c>
      <c r="F648" s="23"/>
      <c r="G648" s="23"/>
      <c r="H648" s="23">
        <v>6629</v>
      </c>
      <c r="I648" s="238" t="s">
        <v>18145</v>
      </c>
      <c r="J648" s="238" t="s">
        <v>18151</v>
      </c>
      <c r="K648" s="23" t="s">
        <v>623</v>
      </c>
      <c r="L648" s="23" t="s">
        <v>18147</v>
      </c>
      <c r="M648" s="23" t="s">
        <v>18148</v>
      </c>
      <c r="N648" s="23" t="s">
        <v>4162</v>
      </c>
      <c r="O648" s="23" t="s">
        <v>18149</v>
      </c>
      <c r="P648" s="291">
        <v>120.38</v>
      </c>
      <c r="Q648" s="3">
        <v>41373</v>
      </c>
      <c r="R648" s="23"/>
      <c r="S648" s="23"/>
    </row>
    <row r="649" spans="1:19">
      <c r="A649" s="23" t="s">
        <v>18141</v>
      </c>
      <c r="B649" s="23" t="s">
        <v>18142</v>
      </c>
      <c r="C649" s="23">
        <v>7</v>
      </c>
      <c r="D649" s="23" t="s">
        <v>19008</v>
      </c>
      <c r="E649" s="23" t="s">
        <v>19007</v>
      </c>
      <c r="F649" s="23"/>
      <c r="G649" s="23"/>
      <c r="H649" s="23">
        <v>6630</v>
      </c>
      <c r="I649" s="238" t="s">
        <v>18145</v>
      </c>
      <c r="J649" s="238" t="s">
        <v>18151</v>
      </c>
      <c r="K649" s="23" t="s">
        <v>623</v>
      </c>
      <c r="L649" s="23" t="s">
        <v>18147</v>
      </c>
      <c r="M649" s="23" t="s">
        <v>18148</v>
      </c>
      <c r="N649" s="23" t="s">
        <v>4162</v>
      </c>
      <c r="O649" s="23" t="s">
        <v>18149</v>
      </c>
      <c r="P649" s="291">
        <v>120.38</v>
      </c>
      <c r="Q649" s="3">
        <v>41373</v>
      </c>
      <c r="R649" s="23"/>
      <c r="S649" s="23"/>
    </row>
    <row r="650" spans="1:19">
      <c r="A650" s="23" t="s">
        <v>18141</v>
      </c>
      <c r="B650" s="23" t="s">
        <v>18142</v>
      </c>
      <c r="C650" s="23">
        <v>7</v>
      </c>
      <c r="D650" s="23" t="s">
        <v>19009</v>
      </c>
      <c r="E650" s="23" t="s">
        <v>19007</v>
      </c>
      <c r="F650" s="23"/>
      <c r="G650" s="23"/>
      <c r="H650" s="23">
        <v>6631</v>
      </c>
      <c r="I650" s="238" t="s">
        <v>18145</v>
      </c>
      <c r="J650" s="238" t="s">
        <v>18151</v>
      </c>
      <c r="K650" s="23" t="s">
        <v>623</v>
      </c>
      <c r="L650" s="23" t="s">
        <v>18147</v>
      </c>
      <c r="M650" s="23" t="s">
        <v>18148</v>
      </c>
      <c r="N650" s="23" t="s">
        <v>4162</v>
      </c>
      <c r="O650" s="23" t="s">
        <v>18149</v>
      </c>
      <c r="P650" s="291">
        <v>120.38</v>
      </c>
      <c r="Q650" s="3">
        <v>41373</v>
      </c>
      <c r="R650" s="23"/>
      <c r="S650" s="23"/>
    </row>
    <row r="651" spans="1:19">
      <c r="A651" s="23" t="s">
        <v>18141</v>
      </c>
      <c r="B651" s="23" t="s">
        <v>18142</v>
      </c>
      <c r="C651" s="23">
        <v>7</v>
      </c>
      <c r="D651" s="23" t="s">
        <v>19010</v>
      </c>
      <c r="E651" s="23" t="s">
        <v>19007</v>
      </c>
      <c r="F651" s="23"/>
      <c r="G651" s="23"/>
      <c r="H651" s="23">
        <v>6640</v>
      </c>
      <c r="I651" s="238" t="s">
        <v>18145</v>
      </c>
      <c r="J651" s="238" t="s">
        <v>18151</v>
      </c>
      <c r="K651" s="23" t="s">
        <v>623</v>
      </c>
      <c r="L651" s="23" t="s">
        <v>18147</v>
      </c>
      <c r="M651" s="23" t="s">
        <v>18148</v>
      </c>
      <c r="N651" s="23" t="s">
        <v>4162</v>
      </c>
      <c r="O651" s="23" t="s">
        <v>18149</v>
      </c>
      <c r="P651" s="291">
        <v>120.38</v>
      </c>
      <c r="Q651" s="3">
        <v>41374</v>
      </c>
      <c r="R651" s="23"/>
      <c r="S651" s="23"/>
    </row>
    <row r="652" spans="1:19">
      <c r="A652" s="23" t="s">
        <v>18141</v>
      </c>
      <c r="B652" s="23" t="s">
        <v>18142</v>
      </c>
      <c r="C652" s="23">
        <v>7</v>
      </c>
      <c r="D652" s="23" t="s">
        <v>19011</v>
      </c>
      <c r="E652" s="23" t="s">
        <v>19007</v>
      </c>
      <c r="F652" s="23">
        <v>895</v>
      </c>
      <c r="G652" s="23" t="s">
        <v>9916</v>
      </c>
      <c r="H652" s="23" t="s">
        <v>1275</v>
      </c>
      <c r="I652" s="238" t="s">
        <v>18145</v>
      </c>
      <c r="J652" s="238" t="s">
        <v>18153</v>
      </c>
      <c r="K652" s="23" t="s">
        <v>623</v>
      </c>
      <c r="L652" s="23" t="s">
        <v>18147</v>
      </c>
      <c r="M652" s="23" t="s">
        <v>18148</v>
      </c>
      <c r="N652" s="23" t="s">
        <v>4162</v>
      </c>
      <c r="O652" s="23" t="s">
        <v>18149</v>
      </c>
      <c r="P652" s="291">
        <v>120.38</v>
      </c>
      <c r="Q652" s="3">
        <v>40953</v>
      </c>
      <c r="R652" s="3">
        <v>40970</v>
      </c>
      <c r="S652" s="3">
        <v>41016</v>
      </c>
    </row>
    <row r="653" spans="1:19">
      <c r="A653" s="23" t="s">
        <v>18141</v>
      </c>
      <c r="B653" s="23" t="s">
        <v>18142</v>
      </c>
      <c r="C653" s="23">
        <v>7</v>
      </c>
      <c r="D653" s="23" t="s">
        <v>19012</v>
      </c>
      <c r="E653" s="23" t="s">
        <v>19013</v>
      </c>
      <c r="F653" s="23"/>
      <c r="G653" s="23"/>
      <c r="H653" s="23">
        <v>6011</v>
      </c>
      <c r="I653" s="238" t="s">
        <v>18145</v>
      </c>
      <c r="J653" s="238" t="s">
        <v>18151</v>
      </c>
      <c r="K653" s="23" t="s">
        <v>623</v>
      </c>
      <c r="L653" s="23" t="s">
        <v>18147</v>
      </c>
      <c r="M653" s="23" t="s">
        <v>18148</v>
      </c>
      <c r="N653" s="23" t="s">
        <v>4162</v>
      </c>
      <c r="O653" s="23" t="s">
        <v>18149</v>
      </c>
      <c r="P653" s="291">
        <v>120.38</v>
      </c>
      <c r="Q653" s="3">
        <v>41289</v>
      </c>
      <c r="R653" s="23"/>
      <c r="S653" s="23"/>
    </row>
    <row r="654" spans="1:19">
      <c r="A654" s="23" t="s">
        <v>18141</v>
      </c>
      <c r="B654" s="23" t="s">
        <v>18142</v>
      </c>
      <c r="C654" s="23">
        <v>7</v>
      </c>
      <c r="D654" s="23" t="s">
        <v>19014</v>
      </c>
      <c r="E654" s="23" t="s">
        <v>19013</v>
      </c>
      <c r="F654" s="23"/>
      <c r="G654" s="23"/>
      <c r="H654" s="23">
        <v>6012</v>
      </c>
      <c r="I654" s="238" t="s">
        <v>18145</v>
      </c>
      <c r="J654" s="238" t="s">
        <v>18151</v>
      </c>
      <c r="K654" s="23" t="s">
        <v>623</v>
      </c>
      <c r="L654" s="23" t="s">
        <v>18147</v>
      </c>
      <c r="M654" s="23" t="s">
        <v>18148</v>
      </c>
      <c r="N654" s="23" t="s">
        <v>4162</v>
      </c>
      <c r="O654" s="23" t="s">
        <v>18149</v>
      </c>
      <c r="P654" s="291">
        <v>120.38</v>
      </c>
      <c r="Q654" s="3">
        <v>41289</v>
      </c>
      <c r="R654" s="23"/>
      <c r="S654" s="23"/>
    </row>
    <row r="655" spans="1:19">
      <c r="A655" s="23" t="s">
        <v>18141</v>
      </c>
      <c r="B655" s="23" t="s">
        <v>18142</v>
      </c>
      <c r="C655" s="23">
        <v>7</v>
      </c>
      <c r="D655" s="23" t="s">
        <v>19015</v>
      </c>
      <c r="E655" s="23" t="s">
        <v>19013</v>
      </c>
      <c r="F655" s="23"/>
      <c r="G655" s="23"/>
      <c r="H655" s="23">
        <v>6014</v>
      </c>
      <c r="I655" s="238" t="s">
        <v>18145</v>
      </c>
      <c r="J655" s="238" t="s">
        <v>18151</v>
      </c>
      <c r="K655" s="23" t="s">
        <v>623</v>
      </c>
      <c r="L655" s="23" t="s">
        <v>18147</v>
      </c>
      <c r="M655" s="23" t="s">
        <v>18148</v>
      </c>
      <c r="N655" s="23" t="s">
        <v>4162</v>
      </c>
      <c r="O655" s="23" t="s">
        <v>18149</v>
      </c>
      <c r="P655" s="291">
        <v>120.38</v>
      </c>
      <c r="Q655" s="3">
        <v>41289</v>
      </c>
      <c r="R655" s="23"/>
      <c r="S655" s="23"/>
    </row>
    <row r="656" spans="1:19">
      <c r="A656" s="23" t="s">
        <v>18141</v>
      </c>
      <c r="B656" s="23" t="s">
        <v>18142</v>
      </c>
      <c r="C656" s="23">
        <v>7</v>
      </c>
      <c r="D656" s="23" t="s">
        <v>19016</v>
      </c>
      <c r="E656" s="23" t="s">
        <v>19013</v>
      </c>
      <c r="F656" s="23">
        <v>683</v>
      </c>
      <c r="G656" s="23" t="s">
        <v>9702</v>
      </c>
      <c r="H656" s="23" t="s">
        <v>410</v>
      </c>
      <c r="I656" s="238" t="s">
        <v>18145</v>
      </c>
      <c r="J656" s="238" t="s">
        <v>18153</v>
      </c>
      <c r="K656" s="23" t="s">
        <v>623</v>
      </c>
      <c r="L656" s="23" t="s">
        <v>18147</v>
      </c>
      <c r="M656" s="23" t="s">
        <v>18148</v>
      </c>
      <c r="N656" s="23" t="s">
        <v>4162</v>
      </c>
      <c r="O656" s="23" t="s">
        <v>18149</v>
      </c>
      <c r="P656" s="291">
        <v>120.38</v>
      </c>
      <c r="Q656" s="3">
        <v>40836</v>
      </c>
      <c r="R656" s="3">
        <v>40919</v>
      </c>
      <c r="S656" s="3">
        <v>40918</v>
      </c>
    </row>
    <row r="657" spans="1:19">
      <c r="A657" s="23" t="s">
        <v>18141</v>
      </c>
      <c r="B657" s="23" t="s">
        <v>18142</v>
      </c>
      <c r="C657" s="23">
        <v>7</v>
      </c>
      <c r="D657" s="23" t="s">
        <v>19017</v>
      </c>
      <c r="E657" s="23" t="s">
        <v>19018</v>
      </c>
      <c r="F657" s="23">
        <v>796</v>
      </c>
      <c r="G657" s="23" t="s">
        <v>9758</v>
      </c>
      <c r="H657" s="23" t="s">
        <v>1203</v>
      </c>
      <c r="I657" s="238" t="s">
        <v>18145</v>
      </c>
      <c r="J657" s="238" t="s">
        <v>18153</v>
      </c>
      <c r="K657" s="23" t="s">
        <v>623</v>
      </c>
      <c r="L657" s="23" t="s">
        <v>18147</v>
      </c>
      <c r="M657" s="23" t="s">
        <v>18148</v>
      </c>
      <c r="N657" s="23" t="s">
        <v>4162</v>
      </c>
      <c r="O657" s="23" t="s">
        <v>18149</v>
      </c>
      <c r="P657" s="291">
        <v>120.38</v>
      </c>
      <c r="Q657" s="3">
        <v>40935</v>
      </c>
      <c r="R657" s="3">
        <v>40963</v>
      </c>
      <c r="S657" s="3">
        <v>41008</v>
      </c>
    </row>
    <row r="658" spans="1:19">
      <c r="A658" s="23" t="s">
        <v>18141</v>
      </c>
      <c r="B658" s="23" t="s">
        <v>18142</v>
      </c>
      <c r="C658" s="23">
        <v>7</v>
      </c>
      <c r="D658" s="23" t="s">
        <v>19019</v>
      </c>
      <c r="E658" s="23" t="s">
        <v>19020</v>
      </c>
      <c r="F658" s="23"/>
      <c r="G658" s="23"/>
      <c r="H658" s="23">
        <v>5485</v>
      </c>
      <c r="I658" s="238" t="s">
        <v>18145</v>
      </c>
      <c r="J658" s="238" t="s">
        <v>18151</v>
      </c>
      <c r="K658" s="23" t="s">
        <v>623</v>
      </c>
      <c r="L658" s="23" t="s">
        <v>18147</v>
      </c>
      <c r="M658" s="23" t="s">
        <v>18148</v>
      </c>
      <c r="N658" s="23" t="s">
        <v>4162</v>
      </c>
      <c r="O658" s="23" t="s">
        <v>18149</v>
      </c>
      <c r="P658" s="291">
        <v>120.38</v>
      </c>
      <c r="Q658" s="3">
        <v>41211</v>
      </c>
      <c r="R658" s="23"/>
      <c r="S658" s="23"/>
    </row>
    <row r="659" spans="1:19">
      <c r="A659" s="23" t="s">
        <v>18141</v>
      </c>
      <c r="B659" s="23" t="s">
        <v>18142</v>
      </c>
      <c r="C659" s="23">
        <v>7</v>
      </c>
      <c r="D659" s="23" t="s">
        <v>19021</v>
      </c>
      <c r="E659" s="23" t="s">
        <v>19020</v>
      </c>
      <c r="F659" s="23"/>
      <c r="G659" s="23"/>
      <c r="H659" s="23">
        <v>5486</v>
      </c>
      <c r="I659" s="238" t="s">
        <v>18145</v>
      </c>
      <c r="J659" s="238" t="s">
        <v>18151</v>
      </c>
      <c r="K659" s="23" t="s">
        <v>623</v>
      </c>
      <c r="L659" s="23" t="s">
        <v>18147</v>
      </c>
      <c r="M659" s="23" t="s">
        <v>18148</v>
      </c>
      <c r="N659" s="23" t="s">
        <v>4162</v>
      </c>
      <c r="O659" s="23" t="s">
        <v>18149</v>
      </c>
      <c r="P659" s="291">
        <v>120.38</v>
      </c>
      <c r="Q659" s="3">
        <v>41211</v>
      </c>
      <c r="R659" s="23"/>
      <c r="S659" s="23"/>
    </row>
    <row r="660" spans="1:19">
      <c r="A660" s="23" t="s">
        <v>18141</v>
      </c>
      <c r="B660" s="23" t="s">
        <v>18142</v>
      </c>
      <c r="C660" s="23">
        <v>7</v>
      </c>
      <c r="D660" s="23" t="s">
        <v>19022</v>
      </c>
      <c r="E660" s="23" t="s">
        <v>19020</v>
      </c>
      <c r="F660" s="23"/>
      <c r="G660" s="23"/>
      <c r="H660" s="23">
        <v>5487</v>
      </c>
      <c r="I660" s="238" t="s">
        <v>18145</v>
      </c>
      <c r="J660" s="238" t="s">
        <v>18151</v>
      </c>
      <c r="K660" s="23" t="s">
        <v>623</v>
      </c>
      <c r="L660" s="23" t="s">
        <v>18147</v>
      </c>
      <c r="M660" s="23" t="s">
        <v>18148</v>
      </c>
      <c r="N660" s="23" t="s">
        <v>4162</v>
      </c>
      <c r="O660" s="23" t="s">
        <v>18149</v>
      </c>
      <c r="P660" s="291">
        <v>120.38</v>
      </c>
      <c r="Q660" s="3">
        <v>41211</v>
      </c>
      <c r="R660" s="23"/>
      <c r="S660" s="23"/>
    </row>
    <row r="661" spans="1:19">
      <c r="A661" s="23" t="s">
        <v>18141</v>
      </c>
      <c r="B661" s="23" t="s">
        <v>18142</v>
      </c>
      <c r="C661" s="23">
        <v>7</v>
      </c>
      <c r="D661" s="23" t="s">
        <v>19023</v>
      </c>
      <c r="E661" s="23" t="s">
        <v>19020</v>
      </c>
      <c r="F661" s="23"/>
      <c r="G661" s="23"/>
      <c r="H661" s="23">
        <v>5489</v>
      </c>
      <c r="I661" s="238" t="s">
        <v>18145</v>
      </c>
      <c r="J661" s="238" t="s">
        <v>18151</v>
      </c>
      <c r="K661" s="23" t="s">
        <v>623</v>
      </c>
      <c r="L661" s="23" t="s">
        <v>18147</v>
      </c>
      <c r="M661" s="23" t="s">
        <v>18148</v>
      </c>
      <c r="N661" s="23" t="s">
        <v>4162</v>
      </c>
      <c r="O661" s="23" t="s">
        <v>18149</v>
      </c>
      <c r="P661" s="291">
        <v>120.38</v>
      </c>
      <c r="Q661" s="3">
        <v>41211</v>
      </c>
      <c r="R661" s="23"/>
      <c r="S661" s="23"/>
    </row>
    <row r="662" spans="1:19">
      <c r="A662" s="23" t="s">
        <v>18141</v>
      </c>
      <c r="B662" s="23" t="s">
        <v>18142</v>
      </c>
      <c r="C662" s="23">
        <v>7</v>
      </c>
      <c r="D662" s="23" t="s">
        <v>19024</v>
      </c>
      <c r="E662" s="23" t="s">
        <v>19020</v>
      </c>
      <c r="F662" s="23"/>
      <c r="G662" s="23"/>
      <c r="H662" s="23">
        <v>5490</v>
      </c>
      <c r="I662" s="238" t="s">
        <v>18145</v>
      </c>
      <c r="J662" s="238" t="s">
        <v>18151</v>
      </c>
      <c r="K662" s="23" t="s">
        <v>623</v>
      </c>
      <c r="L662" s="23" t="s">
        <v>18147</v>
      </c>
      <c r="M662" s="23" t="s">
        <v>18148</v>
      </c>
      <c r="N662" s="23" t="s">
        <v>4162</v>
      </c>
      <c r="O662" s="23" t="s">
        <v>18149</v>
      </c>
      <c r="P662" s="291">
        <v>120.38</v>
      </c>
      <c r="Q662" s="3">
        <v>41211</v>
      </c>
      <c r="R662" s="23"/>
      <c r="S662" s="23"/>
    </row>
    <row r="663" spans="1:19">
      <c r="A663" s="23" t="s">
        <v>18141</v>
      </c>
      <c r="B663" s="23" t="s">
        <v>18142</v>
      </c>
      <c r="C663" s="23">
        <v>7</v>
      </c>
      <c r="D663" s="23" t="s">
        <v>19025</v>
      </c>
      <c r="E663" s="23" t="s">
        <v>19020</v>
      </c>
      <c r="F663" s="23"/>
      <c r="G663" s="23"/>
      <c r="H663" s="23">
        <v>5491</v>
      </c>
      <c r="I663" s="238" t="s">
        <v>18145</v>
      </c>
      <c r="J663" s="238" t="s">
        <v>18151</v>
      </c>
      <c r="K663" s="23" t="s">
        <v>623</v>
      </c>
      <c r="L663" s="23" t="s">
        <v>18147</v>
      </c>
      <c r="M663" s="23" t="s">
        <v>18148</v>
      </c>
      <c r="N663" s="23" t="s">
        <v>4162</v>
      </c>
      <c r="O663" s="23" t="s">
        <v>18149</v>
      </c>
      <c r="P663" s="291">
        <v>120.38</v>
      </c>
      <c r="Q663" s="3">
        <v>41211</v>
      </c>
      <c r="R663" s="23"/>
      <c r="S663" s="23"/>
    </row>
    <row r="664" spans="1:19">
      <c r="A664" s="23" t="s">
        <v>18141</v>
      </c>
      <c r="B664" s="23" t="s">
        <v>18142</v>
      </c>
      <c r="C664" s="23">
        <v>7</v>
      </c>
      <c r="D664" s="23" t="s">
        <v>19026</v>
      </c>
      <c r="E664" s="23" t="s">
        <v>19027</v>
      </c>
      <c r="F664" s="23"/>
      <c r="G664" s="23"/>
      <c r="H664" s="23">
        <v>5492</v>
      </c>
      <c r="I664" s="238" t="s">
        <v>18145</v>
      </c>
      <c r="J664" s="238" t="s">
        <v>18151</v>
      </c>
      <c r="K664" s="23" t="s">
        <v>623</v>
      </c>
      <c r="L664" s="23" t="s">
        <v>18147</v>
      </c>
      <c r="M664" s="23" t="s">
        <v>18148</v>
      </c>
      <c r="N664" s="23" t="s">
        <v>4162</v>
      </c>
      <c r="O664" s="23" t="s">
        <v>18149</v>
      </c>
      <c r="P664" s="291">
        <v>120.38</v>
      </c>
      <c r="Q664" s="3">
        <v>41211</v>
      </c>
      <c r="R664" s="23"/>
      <c r="S664" s="23"/>
    </row>
    <row r="665" spans="1:19">
      <c r="A665" s="23" t="s">
        <v>18141</v>
      </c>
      <c r="B665" s="23" t="s">
        <v>18142</v>
      </c>
      <c r="C665" s="23">
        <v>7</v>
      </c>
      <c r="D665" s="23" t="s">
        <v>19028</v>
      </c>
      <c r="E665" s="23" t="s">
        <v>19027</v>
      </c>
      <c r="F665" s="23"/>
      <c r="G665" s="23"/>
      <c r="H665" s="23">
        <v>5493</v>
      </c>
      <c r="I665" s="238" t="s">
        <v>18145</v>
      </c>
      <c r="J665" s="238" t="s">
        <v>18151</v>
      </c>
      <c r="K665" s="23" t="s">
        <v>623</v>
      </c>
      <c r="L665" s="23" t="s">
        <v>18147</v>
      </c>
      <c r="M665" s="23" t="s">
        <v>18148</v>
      </c>
      <c r="N665" s="23" t="s">
        <v>4162</v>
      </c>
      <c r="O665" s="23" t="s">
        <v>18149</v>
      </c>
      <c r="P665" s="291">
        <v>120.38</v>
      </c>
      <c r="Q665" s="3">
        <v>41211</v>
      </c>
      <c r="R665" s="23"/>
      <c r="S665" s="23"/>
    </row>
    <row r="666" spans="1:19">
      <c r="A666" s="23" t="s">
        <v>18141</v>
      </c>
      <c r="B666" s="23" t="s">
        <v>18142</v>
      </c>
      <c r="C666" s="23">
        <v>7</v>
      </c>
      <c r="D666" s="23" t="s">
        <v>19029</v>
      </c>
      <c r="E666" s="23" t="s">
        <v>19027</v>
      </c>
      <c r="F666" s="23"/>
      <c r="G666" s="23"/>
      <c r="H666" s="23">
        <v>5494</v>
      </c>
      <c r="I666" s="238" t="s">
        <v>18145</v>
      </c>
      <c r="J666" s="238" t="s">
        <v>18151</v>
      </c>
      <c r="K666" s="23" t="s">
        <v>623</v>
      </c>
      <c r="L666" s="23" t="s">
        <v>18147</v>
      </c>
      <c r="M666" s="23" t="s">
        <v>18148</v>
      </c>
      <c r="N666" s="23" t="s">
        <v>4162</v>
      </c>
      <c r="O666" s="23" t="s">
        <v>18149</v>
      </c>
      <c r="P666" s="291">
        <v>120.38</v>
      </c>
      <c r="Q666" s="3">
        <v>41211</v>
      </c>
      <c r="R666" s="23"/>
      <c r="S666" s="23"/>
    </row>
    <row r="667" spans="1:19">
      <c r="A667" s="23" t="s">
        <v>18141</v>
      </c>
      <c r="B667" s="23" t="s">
        <v>18142</v>
      </c>
      <c r="C667" s="23">
        <v>7</v>
      </c>
      <c r="D667" s="23" t="s">
        <v>19030</v>
      </c>
      <c r="E667" s="23" t="s">
        <v>19031</v>
      </c>
      <c r="F667" s="23">
        <v>3378</v>
      </c>
      <c r="G667" s="23" t="s">
        <v>11516</v>
      </c>
      <c r="H667" s="23" t="s">
        <v>8296</v>
      </c>
      <c r="I667" s="238" t="s">
        <v>18145</v>
      </c>
      <c r="J667" s="238" t="s">
        <v>18153</v>
      </c>
      <c r="K667" s="23" t="s">
        <v>623</v>
      </c>
      <c r="L667" s="23" t="s">
        <v>18147</v>
      </c>
      <c r="M667" s="23" t="s">
        <v>18148</v>
      </c>
      <c r="N667" s="23" t="s">
        <v>4162</v>
      </c>
      <c r="O667" s="23" t="s">
        <v>18149</v>
      </c>
      <c r="P667" s="291">
        <v>120.38</v>
      </c>
      <c r="Q667" s="3">
        <v>41149</v>
      </c>
      <c r="R667" s="3">
        <v>41187</v>
      </c>
      <c r="S667" s="3">
        <v>41223</v>
      </c>
    </row>
    <row r="668" spans="1:19">
      <c r="A668" s="23" t="s">
        <v>18141</v>
      </c>
      <c r="B668" s="23" t="s">
        <v>18142</v>
      </c>
      <c r="C668" s="23">
        <v>7</v>
      </c>
      <c r="D668" s="23" t="s">
        <v>19032</v>
      </c>
      <c r="E668" s="23" t="s">
        <v>19031</v>
      </c>
      <c r="F668" s="23">
        <v>3384</v>
      </c>
      <c r="G668" s="23" t="s">
        <v>11625</v>
      </c>
      <c r="H668" s="23" t="s">
        <v>8406</v>
      </c>
      <c r="I668" s="238" t="s">
        <v>18145</v>
      </c>
      <c r="J668" s="238" t="s">
        <v>18153</v>
      </c>
      <c r="K668" s="23" t="s">
        <v>623</v>
      </c>
      <c r="L668" s="23" t="s">
        <v>18147</v>
      </c>
      <c r="M668" s="23" t="s">
        <v>18148</v>
      </c>
      <c r="N668" s="23" t="s">
        <v>4162</v>
      </c>
      <c r="O668" s="23" t="s">
        <v>18149</v>
      </c>
      <c r="P668" s="291">
        <v>120.38</v>
      </c>
      <c r="Q668" s="3">
        <v>41149</v>
      </c>
      <c r="R668" s="3">
        <v>41187</v>
      </c>
      <c r="S668" s="3">
        <v>41225</v>
      </c>
    </row>
    <row r="669" spans="1:19">
      <c r="A669" s="23" t="s">
        <v>18141</v>
      </c>
      <c r="B669" s="23" t="s">
        <v>18142</v>
      </c>
      <c r="C669" s="23">
        <v>7</v>
      </c>
      <c r="D669" s="23" t="s">
        <v>19033</v>
      </c>
      <c r="E669" s="23" t="s">
        <v>19031</v>
      </c>
      <c r="F669" s="23">
        <v>3396</v>
      </c>
      <c r="G669" s="23" t="s">
        <v>11627</v>
      </c>
      <c r="H669" s="23" t="s">
        <v>8408</v>
      </c>
      <c r="I669" s="238" t="s">
        <v>18145</v>
      </c>
      <c r="J669" s="238" t="s">
        <v>18153</v>
      </c>
      <c r="K669" s="23" t="s">
        <v>623</v>
      </c>
      <c r="L669" s="23" t="s">
        <v>18147</v>
      </c>
      <c r="M669" s="23" t="s">
        <v>18148</v>
      </c>
      <c r="N669" s="23" t="s">
        <v>4162</v>
      </c>
      <c r="O669" s="23" t="s">
        <v>18149</v>
      </c>
      <c r="P669" s="291">
        <v>120.38</v>
      </c>
      <c r="Q669" s="3">
        <v>41149</v>
      </c>
      <c r="R669" s="3">
        <v>41191</v>
      </c>
      <c r="S669" s="3">
        <v>41225</v>
      </c>
    </row>
    <row r="670" spans="1:19">
      <c r="A670" s="23" t="s">
        <v>18141</v>
      </c>
      <c r="B670" s="23" t="s">
        <v>18142</v>
      </c>
      <c r="C670" s="23">
        <v>7</v>
      </c>
      <c r="D670" s="23" t="s">
        <v>19034</v>
      </c>
      <c r="E670" s="23" t="s">
        <v>19031</v>
      </c>
      <c r="F670" s="23">
        <v>4440</v>
      </c>
      <c r="G670" s="23" t="s">
        <v>11628</v>
      </c>
      <c r="H670" s="23" t="s">
        <v>16150</v>
      </c>
      <c r="I670" s="238" t="s">
        <v>18145</v>
      </c>
      <c r="J670" s="238" t="s">
        <v>18153</v>
      </c>
      <c r="K670" s="23" t="s">
        <v>623</v>
      </c>
      <c r="L670" s="23" t="s">
        <v>18147</v>
      </c>
      <c r="M670" s="23" t="s">
        <v>18148</v>
      </c>
      <c r="N670" s="23" t="s">
        <v>4162</v>
      </c>
      <c r="O670" s="23" t="s">
        <v>18149</v>
      </c>
      <c r="P670" s="291">
        <v>120.38</v>
      </c>
      <c r="Q670" s="3">
        <v>41149</v>
      </c>
      <c r="R670" s="3">
        <v>41368</v>
      </c>
      <c r="S670" s="3">
        <v>41225</v>
      </c>
    </row>
    <row r="671" spans="1:19">
      <c r="A671" s="23" t="s">
        <v>18141</v>
      </c>
      <c r="B671" s="23" t="s">
        <v>18142</v>
      </c>
      <c r="C671" s="23">
        <v>7</v>
      </c>
      <c r="D671" s="23" t="s">
        <v>19035</v>
      </c>
      <c r="E671" s="23" t="s">
        <v>19031</v>
      </c>
      <c r="F671" s="23">
        <v>4449</v>
      </c>
      <c r="G671" s="23" t="s">
        <v>11514</v>
      </c>
      <c r="H671" s="23" t="s">
        <v>9352</v>
      </c>
      <c r="I671" s="238" t="s">
        <v>18145</v>
      </c>
      <c r="J671" s="238" t="s">
        <v>18153</v>
      </c>
      <c r="K671" s="23" t="s">
        <v>623</v>
      </c>
      <c r="L671" s="23" t="s">
        <v>18147</v>
      </c>
      <c r="M671" s="23" t="s">
        <v>18148</v>
      </c>
      <c r="N671" s="23" t="s">
        <v>4162</v>
      </c>
      <c r="O671" s="23" t="s">
        <v>18149</v>
      </c>
      <c r="P671" s="291">
        <v>120.38</v>
      </c>
      <c r="Q671" s="3">
        <v>41149</v>
      </c>
      <c r="R671" s="3">
        <v>41369</v>
      </c>
      <c r="S671" s="3">
        <v>41223</v>
      </c>
    </row>
    <row r="672" spans="1:19">
      <c r="A672" s="23" t="s">
        <v>18141</v>
      </c>
      <c r="B672" s="23" t="s">
        <v>18142</v>
      </c>
      <c r="C672" s="23">
        <v>7</v>
      </c>
      <c r="D672" s="23" t="s">
        <v>19036</v>
      </c>
      <c r="E672" s="23" t="s">
        <v>19037</v>
      </c>
      <c r="F672" s="23">
        <v>684</v>
      </c>
      <c r="G672" s="23" t="s">
        <v>9694</v>
      </c>
      <c r="H672" s="23" t="s">
        <v>411</v>
      </c>
      <c r="I672" s="238" t="s">
        <v>18145</v>
      </c>
      <c r="J672" s="238" t="s">
        <v>18153</v>
      </c>
      <c r="K672" s="23" t="s">
        <v>623</v>
      </c>
      <c r="L672" s="23" t="s">
        <v>18147</v>
      </c>
      <c r="M672" s="23" t="s">
        <v>18148</v>
      </c>
      <c r="N672" s="23" t="s">
        <v>4162</v>
      </c>
      <c r="O672" s="23" t="s">
        <v>18149</v>
      </c>
      <c r="P672" s="291">
        <v>120.38</v>
      </c>
      <c r="Q672" s="3">
        <v>40836</v>
      </c>
      <c r="R672" s="3">
        <v>40919</v>
      </c>
      <c r="S672" s="3">
        <v>40918</v>
      </c>
    </row>
    <row r="673" spans="1:19">
      <c r="A673" s="23" t="s">
        <v>18141</v>
      </c>
      <c r="B673" s="23" t="s">
        <v>18142</v>
      </c>
      <c r="C673" s="23">
        <v>7</v>
      </c>
      <c r="D673" s="23" t="s">
        <v>19038</v>
      </c>
      <c r="E673" s="23" t="s">
        <v>19039</v>
      </c>
      <c r="F673" s="23">
        <v>4144</v>
      </c>
      <c r="G673" s="23" t="s">
        <v>19040</v>
      </c>
      <c r="H673" s="23" t="s">
        <v>14932</v>
      </c>
      <c r="I673" s="238" t="s">
        <v>18145</v>
      </c>
      <c r="J673" s="238" t="s">
        <v>18153</v>
      </c>
      <c r="K673" s="23" t="s">
        <v>623</v>
      </c>
      <c r="L673" s="23" t="s">
        <v>18147</v>
      </c>
      <c r="M673" s="23" t="s">
        <v>18148</v>
      </c>
      <c r="N673" s="23" t="s">
        <v>4162</v>
      </c>
      <c r="O673" s="23" t="s">
        <v>18149</v>
      </c>
      <c r="P673" s="291">
        <v>120.38</v>
      </c>
      <c r="Q673" s="3">
        <v>41129</v>
      </c>
      <c r="R673" s="3">
        <v>41309</v>
      </c>
      <c r="S673" s="3">
        <v>41198</v>
      </c>
    </row>
    <row r="674" spans="1:19">
      <c r="A674" s="23" t="s">
        <v>18141</v>
      </c>
      <c r="B674" s="23" t="s">
        <v>18142</v>
      </c>
      <c r="C674" s="23">
        <v>7</v>
      </c>
      <c r="D674" s="23" t="s">
        <v>19041</v>
      </c>
      <c r="E674" s="23" t="s">
        <v>19042</v>
      </c>
      <c r="F674" s="23">
        <v>2751</v>
      </c>
      <c r="G674" s="23" t="s">
        <v>10264</v>
      </c>
      <c r="H674" s="23" t="s">
        <v>4078</v>
      </c>
      <c r="I674" s="238" t="s">
        <v>18145</v>
      </c>
      <c r="J674" s="238" t="s">
        <v>18153</v>
      </c>
      <c r="K674" s="23" t="s">
        <v>623</v>
      </c>
      <c r="L674" s="23" t="s">
        <v>18147</v>
      </c>
      <c r="M674" s="23" t="s">
        <v>18148</v>
      </c>
      <c r="N674" s="23" t="s">
        <v>4162</v>
      </c>
      <c r="O674" s="23" t="s">
        <v>18149</v>
      </c>
      <c r="P674" s="291">
        <v>120.38</v>
      </c>
      <c r="Q674" s="3">
        <v>41043</v>
      </c>
      <c r="R674" s="3">
        <v>41087</v>
      </c>
      <c r="S674" s="3">
        <v>41104</v>
      </c>
    </row>
    <row r="675" spans="1:19">
      <c r="A675" s="23" t="s">
        <v>18141</v>
      </c>
      <c r="B675" s="23" t="s">
        <v>18142</v>
      </c>
      <c r="C675" s="23">
        <v>7</v>
      </c>
      <c r="D675" s="23" t="s">
        <v>19043</v>
      </c>
      <c r="E675" s="23" t="s">
        <v>19042</v>
      </c>
      <c r="F675" s="23">
        <v>2759</v>
      </c>
      <c r="G675" s="23" t="s">
        <v>10266</v>
      </c>
      <c r="H675" s="23" t="s">
        <v>4080</v>
      </c>
      <c r="I675" s="238" t="s">
        <v>18145</v>
      </c>
      <c r="J675" s="238" t="s">
        <v>18153</v>
      </c>
      <c r="K675" s="23" t="s">
        <v>623</v>
      </c>
      <c r="L675" s="23" t="s">
        <v>18147</v>
      </c>
      <c r="M675" s="23" t="s">
        <v>18148</v>
      </c>
      <c r="N675" s="23" t="s">
        <v>4162</v>
      </c>
      <c r="O675" s="23" t="s">
        <v>18149</v>
      </c>
      <c r="P675" s="291">
        <v>120.38</v>
      </c>
      <c r="Q675" s="3">
        <v>41043</v>
      </c>
      <c r="R675" s="3">
        <v>41087</v>
      </c>
      <c r="S675" s="3">
        <v>41104</v>
      </c>
    </row>
    <row r="676" spans="1:19">
      <c r="A676" s="23" t="s">
        <v>18141</v>
      </c>
      <c r="B676" s="23" t="s">
        <v>18142</v>
      </c>
      <c r="C676" s="23">
        <v>7</v>
      </c>
      <c r="D676" s="23" t="s">
        <v>19044</v>
      </c>
      <c r="E676" s="23" t="s">
        <v>19045</v>
      </c>
      <c r="F676" s="23">
        <v>3798</v>
      </c>
      <c r="G676" s="23" t="s">
        <v>11711</v>
      </c>
      <c r="H676" s="23" t="s">
        <v>12290</v>
      </c>
      <c r="I676" s="238" t="s">
        <v>18145</v>
      </c>
      <c r="J676" s="238" t="s">
        <v>18153</v>
      </c>
      <c r="K676" s="23" t="s">
        <v>623</v>
      </c>
      <c r="L676" s="23" t="s">
        <v>18147</v>
      </c>
      <c r="M676" s="23" t="s">
        <v>18148</v>
      </c>
      <c r="N676" s="23" t="s">
        <v>4162</v>
      </c>
      <c r="O676" s="23" t="s">
        <v>18149</v>
      </c>
      <c r="P676" s="291">
        <v>120.38</v>
      </c>
      <c r="Q676" s="3">
        <v>41151</v>
      </c>
      <c r="R676" s="3">
        <v>41254</v>
      </c>
      <c r="S676" s="3">
        <v>41231</v>
      </c>
    </row>
    <row r="677" spans="1:19">
      <c r="A677" s="23" t="s">
        <v>18141</v>
      </c>
      <c r="B677" s="23" t="s">
        <v>18142</v>
      </c>
      <c r="C677" s="23">
        <v>7</v>
      </c>
      <c r="D677" s="23" t="s">
        <v>19046</v>
      </c>
      <c r="E677" s="23" t="s">
        <v>19047</v>
      </c>
      <c r="F677" s="23">
        <v>3698</v>
      </c>
      <c r="G677" s="23" t="s">
        <v>11715</v>
      </c>
      <c r="H677" s="23" t="s">
        <v>11712</v>
      </c>
      <c r="I677" s="238" t="s">
        <v>18145</v>
      </c>
      <c r="J677" s="238" t="s">
        <v>18153</v>
      </c>
      <c r="K677" s="23" t="s">
        <v>623</v>
      </c>
      <c r="L677" s="23" t="s">
        <v>18147</v>
      </c>
      <c r="M677" s="23" t="s">
        <v>18148</v>
      </c>
      <c r="N677" s="23" t="s">
        <v>4162</v>
      </c>
      <c r="O677" s="23" t="s">
        <v>18149</v>
      </c>
      <c r="P677" s="291">
        <v>120.38</v>
      </c>
      <c r="Q677" s="3">
        <v>41151</v>
      </c>
      <c r="R677" s="3">
        <v>41242</v>
      </c>
      <c r="S677" s="3">
        <v>41233</v>
      </c>
    </row>
    <row r="678" spans="1:19">
      <c r="A678" s="23" t="s">
        <v>18141</v>
      </c>
      <c r="B678" s="23" t="s">
        <v>18142</v>
      </c>
      <c r="C678" s="23">
        <v>7</v>
      </c>
      <c r="D678" s="23" t="s">
        <v>19048</v>
      </c>
      <c r="E678" s="23" t="s">
        <v>19049</v>
      </c>
      <c r="F678" s="23">
        <v>3931</v>
      </c>
      <c r="G678" s="23" t="s">
        <v>11716</v>
      </c>
      <c r="H678" s="23" t="s">
        <v>13359</v>
      </c>
      <c r="I678" s="238" t="s">
        <v>18145</v>
      </c>
      <c r="J678" s="238" t="s">
        <v>18153</v>
      </c>
      <c r="K678" s="23" t="s">
        <v>623</v>
      </c>
      <c r="L678" s="23" t="s">
        <v>18147</v>
      </c>
      <c r="M678" s="23" t="s">
        <v>18148</v>
      </c>
      <c r="N678" s="23" t="s">
        <v>4162</v>
      </c>
      <c r="O678" s="23" t="s">
        <v>18149</v>
      </c>
      <c r="P678" s="291">
        <v>120.38</v>
      </c>
      <c r="Q678" s="3">
        <v>41151</v>
      </c>
      <c r="R678" s="3">
        <v>41262</v>
      </c>
      <c r="S678" s="3">
        <v>41231</v>
      </c>
    </row>
    <row r="679" spans="1:19">
      <c r="A679" s="23" t="s">
        <v>18141</v>
      </c>
      <c r="B679" s="23" t="s">
        <v>18142</v>
      </c>
      <c r="C679" s="23">
        <v>7</v>
      </c>
      <c r="D679" s="23" t="s">
        <v>19050</v>
      </c>
      <c r="E679" s="23" t="s">
        <v>19051</v>
      </c>
      <c r="F679" s="23">
        <v>4180</v>
      </c>
      <c r="G679" s="23" t="s">
        <v>11717</v>
      </c>
      <c r="H679" s="23" t="s">
        <v>15446</v>
      </c>
      <c r="I679" s="238" t="s">
        <v>18145</v>
      </c>
      <c r="J679" s="238" t="s">
        <v>18153</v>
      </c>
      <c r="K679" s="23" t="s">
        <v>623</v>
      </c>
      <c r="L679" s="23" t="s">
        <v>18147</v>
      </c>
      <c r="M679" s="23" t="s">
        <v>18148</v>
      </c>
      <c r="N679" s="23" t="s">
        <v>4162</v>
      </c>
      <c r="O679" s="23" t="s">
        <v>18149</v>
      </c>
      <c r="P679" s="291">
        <v>120.38</v>
      </c>
      <c r="Q679" s="3">
        <v>41151</v>
      </c>
      <c r="R679" s="3">
        <v>41323</v>
      </c>
      <c r="S679" s="3">
        <v>41231</v>
      </c>
    </row>
    <row r="680" spans="1:19">
      <c r="A680" s="23" t="s">
        <v>18141</v>
      </c>
      <c r="B680" s="23" t="s">
        <v>18142</v>
      </c>
      <c r="C680" s="23">
        <v>7</v>
      </c>
      <c r="D680" s="23" t="s">
        <v>19052</v>
      </c>
      <c r="E680" s="23" t="s">
        <v>19053</v>
      </c>
      <c r="F680" s="23">
        <v>4610</v>
      </c>
      <c r="G680" s="23" t="s">
        <v>17542</v>
      </c>
      <c r="H680" s="23" t="s">
        <v>18070</v>
      </c>
      <c r="I680" s="238" t="s">
        <v>18145</v>
      </c>
      <c r="J680" s="238" t="s">
        <v>18153</v>
      </c>
      <c r="K680" s="23" t="s">
        <v>623</v>
      </c>
      <c r="L680" s="23" t="s">
        <v>18147</v>
      </c>
      <c r="M680" s="23" t="s">
        <v>18148</v>
      </c>
      <c r="N680" s="23" t="s">
        <v>4162</v>
      </c>
      <c r="O680" s="23" t="s">
        <v>18149</v>
      </c>
      <c r="P680" s="291">
        <v>120.38</v>
      </c>
      <c r="Q680" s="3">
        <v>41297</v>
      </c>
      <c r="R680" s="3">
        <v>41396</v>
      </c>
      <c r="S680" s="3">
        <v>41440</v>
      </c>
    </row>
    <row r="681" spans="1:19">
      <c r="A681" s="23" t="s">
        <v>18141</v>
      </c>
      <c r="B681" s="23" t="s">
        <v>18142</v>
      </c>
      <c r="C681" s="23">
        <v>7</v>
      </c>
      <c r="D681" s="23" t="s">
        <v>19054</v>
      </c>
      <c r="E681" s="23" t="s">
        <v>19055</v>
      </c>
      <c r="F681" s="23"/>
      <c r="G681" s="23"/>
      <c r="H681" s="23">
        <v>5889</v>
      </c>
      <c r="I681" s="238" t="s">
        <v>18145</v>
      </c>
      <c r="J681" s="238" t="s">
        <v>18151</v>
      </c>
      <c r="K681" s="23" t="s">
        <v>623</v>
      </c>
      <c r="L681" s="23" t="s">
        <v>18147</v>
      </c>
      <c r="M681" s="23" t="s">
        <v>18148</v>
      </c>
      <c r="N681" s="23" t="s">
        <v>4162</v>
      </c>
      <c r="O681" s="23" t="s">
        <v>18149</v>
      </c>
      <c r="P681" s="291">
        <v>120.38</v>
      </c>
      <c r="Q681" s="3">
        <v>41282</v>
      </c>
      <c r="R681" s="23"/>
      <c r="S681" s="23"/>
    </row>
    <row r="682" spans="1:19">
      <c r="A682" s="23" t="s">
        <v>18141</v>
      </c>
      <c r="B682" s="23" t="s">
        <v>18142</v>
      </c>
      <c r="C682" s="23">
        <v>7</v>
      </c>
      <c r="D682" s="23" t="s">
        <v>19056</v>
      </c>
      <c r="E682" s="23" t="s">
        <v>19055</v>
      </c>
      <c r="F682" s="23"/>
      <c r="G682" s="23"/>
      <c r="H682" s="23">
        <v>5890</v>
      </c>
      <c r="I682" s="238" t="s">
        <v>18145</v>
      </c>
      <c r="J682" s="238" t="s">
        <v>18151</v>
      </c>
      <c r="K682" s="23" t="s">
        <v>623</v>
      </c>
      <c r="L682" s="23" t="s">
        <v>18147</v>
      </c>
      <c r="M682" s="23" t="s">
        <v>18148</v>
      </c>
      <c r="N682" s="23" t="s">
        <v>4162</v>
      </c>
      <c r="O682" s="23" t="s">
        <v>18149</v>
      </c>
      <c r="P682" s="291">
        <v>120.38</v>
      </c>
      <c r="Q682" s="3">
        <v>41282</v>
      </c>
      <c r="R682" s="23"/>
      <c r="S682" s="23"/>
    </row>
    <row r="683" spans="1:19">
      <c r="A683" s="23" t="s">
        <v>18141</v>
      </c>
      <c r="B683" s="23" t="s">
        <v>18142</v>
      </c>
      <c r="C683" s="23">
        <v>7</v>
      </c>
      <c r="D683" s="23" t="s">
        <v>19057</v>
      </c>
      <c r="E683" s="23" t="s">
        <v>19055</v>
      </c>
      <c r="F683" s="23"/>
      <c r="G683" s="23"/>
      <c r="H683" s="23">
        <v>5891</v>
      </c>
      <c r="I683" s="238" t="s">
        <v>18145</v>
      </c>
      <c r="J683" s="238" t="s">
        <v>18151</v>
      </c>
      <c r="K683" s="23" t="s">
        <v>623</v>
      </c>
      <c r="L683" s="23" t="s">
        <v>18147</v>
      </c>
      <c r="M683" s="23" t="s">
        <v>18148</v>
      </c>
      <c r="N683" s="23" t="s">
        <v>4162</v>
      </c>
      <c r="O683" s="23" t="s">
        <v>18149</v>
      </c>
      <c r="P683" s="291">
        <v>120.38</v>
      </c>
      <c r="Q683" s="3">
        <v>41282</v>
      </c>
      <c r="R683" s="23"/>
      <c r="S683" s="23"/>
    </row>
    <row r="684" spans="1:19">
      <c r="A684" s="23" t="s">
        <v>18141</v>
      </c>
      <c r="B684" s="23" t="s">
        <v>18142</v>
      </c>
      <c r="C684" s="23">
        <v>7</v>
      </c>
      <c r="D684" s="23" t="s">
        <v>19058</v>
      </c>
      <c r="E684" s="23" t="s">
        <v>19059</v>
      </c>
      <c r="F684" s="23"/>
      <c r="G684" s="23"/>
      <c r="H684" s="23">
        <v>5601</v>
      </c>
      <c r="I684" s="238" t="s">
        <v>18145</v>
      </c>
      <c r="J684" s="238" t="s">
        <v>18151</v>
      </c>
      <c r="K684" s="23" t="s">
        <v>623</v>
      </c>
      <c r="L684" s="23" t="s">
        <v>18147</v>
      </c>
      <c r="M684" s="23" t="s">
        <v>18148</v>
      </c>
      <c r="N684" s="23" t="s">
        <v>4162</v>
      </c>
      <c r="O684" s="23" t="s">
        <v>18149</v>
      </c>
      <c r="P684" s="291">
        <v>120.38</v>
      </c>
      <c r="Q684" s="3">
        <v>41232</v>
      </c>
      <c r="R684" s="23"/>
      <c r="S684" s="23"/>
    </row>
    <row r="685" spans="1:19">
      <c r="A685" s="23" t="s">
        <v>18141</v>
      </c>
      <c r="B685" s="23" t="s">
        <v>18142</v>
      </c>
      <c r="C685" s="23">
        <v>7</v>
      </c>
      <c r="D685" s="23" t="s">
        <v>19060</v>
      </c>
      <c r="E685" s="23" t="s">
        <v>19061</v>
      </c>
      <c r="F685" s="23">
        <v>3741</v>
      </c>
      <c r="G685" s="23" t="s">
        <v>11154</v>
      </c>
      <c r="H685" s="23" t="s">
        <v>12077</v>
      </c>
      <c r="I685" s="238" t="s">
        <v>18145</v>
      </c>
      <c r="J685" s="238" t="s">
        <v>18153</v>
      </c>
      <c r="K685" s="23" t="s">
        <v>623</v>
      </c>
      <c r="L685" s="23" t="s">
        <v>18147</v>
      </c>
      <c r="M685" s="23" t="s">
        <v>18148</v>
      </c>
      <c r="N685" s="23" t="s">
        <v>4162</v>
      </c>
      <c r="O685" s="23" t="s">
        <v>18149</v>
      </c>
      <c r="P685" s="291">
        <v>120.38</v>
      </c>
      <c r="Q685" s="3">
        <v>41127</v>
      </c>
      <c r="R685" s="3">
        <v>41248</v>
      </c>
      <c r="S685" s="3">
        <v>41189</v>
      </c>
    </row>
    <row r="686" spans="1:19">
      <c r="A686" s="23" t="s">
        <v>18141</v>
      </c>
      <c r="B686" s="23" t="s">
        <v>18142</v>
      </c>
      <c r="C686" s="23">
        <v>7</v>
      </c>
      <c r="D686" s="23" t="s">
        <v>19062</v>
      </c>
      <c r="E686" s="23" t="s">
        <v>19061</v>
      </c>
      <c r="F686" s="23">
        <v>3797</v>
      </c>
      <c r="G686" s="23" t="s">
        <v>11153</v>
      </c>
      <c r="H686" s="23" t="s">
        <v>12208</v>
      </c>
      <c r="I686" s="238" t="s">
        <v>18145</v>
      </c>
      <c r="J686" s="238" t="s">
        <v>18153</v>
      </c>
      <c r="K686" s="23" t="s">
        <v>623</v>
      </c>
      <c r="L686" s="23" t="s">
        <v>18147</v>
      </c>
      <c r="M686" s="23" t="s">
        <v>18148</v>
      </c>
      <c r="N686" s="23" t="s">
        <v>4162</v>
      </c>
      <c r="O686" s="23" t="s">
        <v>18149</v>
      </c>
      <c r="P686" s="291">
        <v>120.38</v>
      </c>
      <c r="Q686" s="3">
        <v>41127</v>
      </c>
      <c r="R686" s="3">
        <v>41254</v>
      </c>
      <c r="S686" s="3">
        <v>41189</v>
      </c>
    </row>
    <row r="687" spans="1:19">
      <c r="A687" s="23" t="s">
        <v>18141</v>
      </c>
      <c r="B687" s="23" t="s">
        <v>18142</v>
      </c>
      <c r="C687" s="23">
        <v>7</v>
      </c>
      <c r="D687" s="23" t="s">
        <v>19063</v>
      </c>
      <c r="E687" s="23" t="s">
        <v>19064</v>
      </c>
      <c r="F687" s="23"/>
      <c r="G687" s="23"/>
      <c r="H687" s="23">
        <v>5980</v>
      </c>
      <c r="I687" s="238" t="s">
        <v>18145</v>
      </c>
      <c r="J687" s="238" t="s">
        <v>18151</v>
      </c>
      <c r="K687" s="23" t="s">
        <v>623</v>
      </c>
      <c r="L687" s="23" t="s">
        <v>18147</v>
      </c>
      <c r="M687" s="23" t="s">
        <v>18148</v>
      </c>
      <c r="N687" s="23" t="s">
        <v>4162</v>
      </c>
      <c r="O687" s="23" t="s">
        <v>18149</v>
      </c>
      <c r="P687" s="291">
        <v>120.38</v>
      </c>
      <c r="Q687" s="3">
        <v>41285</v>
      </c>
      <c r="R687" s="23"/>
      <c r="S687" s="23"/>
    </row>
    <row r="688" spans="1:19">
      <c r="A688" s="23" t="s">
        <v>18141</v>
      </c>
      <c r="B688" s="23" t="s">
        <v>18142</v>
      </c>
      <c r="C688" s="23">
        <v>7</v>
      </c>
      <c r="D688" s="23" t="s">
        <v>19065</v>
      </c>
      <c r="E688" s="23" t="s">
        <v>19064</v>
      </c>
      <c r="F688" s="23"/>
      <c r="G688" s="23"/>
      <c r="H688" s="23">
        <v>5981</v>
      </c>
      <c r="I688" s="238" t="s">
        <v>18145</v>
      </c>
      <c r="J688" s="238" t="s">
        <v>18151</v>
      </c>
      <c r="K688" s="23" t="s">
        <v>623</v>
      </c>
      <c r="L688" s="23" t="s">
        <v>18147</v>
      </c>
      <c r="M688" s="23" t="s">
        <v>18148</v>
      </c>
      <c r="N688" s="23" t="s">
        <v>4162</v>
      </c>
      <c r="O688" s="23" t="s">
        <v>18149</v>
      </c>
      <c r="P688" s="291">
        <v>120.38</v>
      </c>
      <c r="Q688" s="3">
        <v>41285</v>
      </c>
      <c r="R688" s="23"/>
      <c r="S688" s="23"/>
    </row>
    <row r="689" spans="1:19">
      <c r="A689" s="23" t="s">
        <v>18141</v>
      </c>
      <c r="B689" s="23" t="s">
        <v>18142</v>
      </c>
      <c r="C689" s="23">
        <v>7</v>
      </c>
      <c r="D689" s="23" t="s">
        <v>19066</v>
      </c>
      <c r="E689" s="23" t="s">
        <v>19067</v>
      </c>
      <c r="F689" s="23">
        <v>3433</v>
      </c>
      <c r="G689" s="23" t="s">
        <v>10634</v>
      </c>
      <c r="H689" s="23" t="s">
        <v>8623</v>
      </c>
      <c r="I689" s="238" t="s">
        <v>18145</v>
      </c>
      <c r="J689" s="238" t="s">
        <v>18153</v>
      </c>
      <c r="K689" s="23" t="s">
        <v>623</v>
      </c>
      <c r="L689" s="23" t="s">
        <v>18147</v>
      </c>
      <c r="M689" s="23" t="s">
        <v>18148</v>
      </c>
      <c r="N689" s="23" t="s">
        <v>4162</v>
      </c>
      <c r="O689" s="23" t="s">
        <v>18149</v>
      </c>
      <c r="P689" s="291">
        <v>120.38</v>
      </c>
      <c r="Q689" s="3">
        <v>41066</v>
      </c>
      <c r="R689" s="3">
        <v>41205</v>
      </c>
      <c r="S689" s="3">
        <v>41134</v>
      </c>
    </row>
    <row r="690" spans="1:19">
      <c r="A690" s="23" t="s">
        <v>18141</v>
      </c>
      <c r="B690" s="23" t="s">
        <v>18142</v>
      </c>
      <c r="C690" s="23">
        <v>7</v>
      </c>
      <c r="D690" s="23" t="s">
        <v>19068</v>
      </c>
      <c r="E690" s="23" t="s">
        <v>19067</v>
      </c>
      <c r="F690" s="23">
        <v>3691</v>
      </c>
      <c r="G690" s="23" t="s">
        <v>11721</v>
      </c>
      <c r="H690" s="23" t="s">
        <v>11718</v>
      </c>
      <c r="I690" s="238" t="s">
        <v>18145</v>
      </c>
      <c r="J690" s="238" t="s">
        <v>18153</v>
      </c>
      <c r="K690" s="23" t="s">
        <v>623</v>
      </c>
      <c r="L690" s="23" t="s">
        <v>18147</v>
      </c>
      <c r="M690" s="23" t="s">
        <v>18148</v>
      </c>
      <c r="N690" s="23" t="s">
        <v>4162</v>
      </c>
      <c r="O690" s="23" t="s">
        <v>18149</v>
      </c>
      <c r="P690" s="291">
        <v>120.38</v>
      </c>
      <c r="Q690" s="3">
        <v>41151</v>
      </c>
      <c r="R690" s="3">
        <v>41242</v>
      </c>
      <c r="S690" s="3">
        <v>41231</v>
      </c>
    </row>
    <row r="691" spans="1:19">
      <c r="A691" s="23" t="s">
        <v>18141</v>
      </c>
      <c r="B691" s="23" t="s">
        <v>18142</v>
      </c>
      <c r="C691" s="23">
        <v>7</v>
      </c>
      <c r="D691" s="23" t="s">
        <v>19069</v>
      </c>
      <c r="E691" s="23" t="s">
        <v>19070</v>
      </c>
      <c r="F691" s="23">
        <v>2416</v>
      </c>
      <c r="G691" s="23" t="s">
        <v>9917</v>
      </c>
      <c r="H691" s="23" t="s">
        <v>2053</v>
      </c>
      <c r="I691" s="238" t="s">
        <v>18145</v>
      </c>
      <c r="J691" s="238" t="s">
        <v>18153</v>
      </c>
      <c r="K691" s="23" t="s">
        <v>623</v>
      </c>
      <c r="L691" s="23" t="s">
        <v>18147</v>
      </c>
      <c r="M691" s="23" t="s">
        <v>18148</v>
      </c>
      <c r="N691" s="23" t="s">
        <v>4162</v>
      </c>
      <c r="O691" s="23" t="s">
        <v>18149</v>
      </c>
      <c r="P691" s="291">
        <v>120.38</v>
      </c>
      <c r="Q691" s="3">
        <v>40984</v>
      </c>
      <c r="R691" s="3">
        <v>40991</v>
      </c>
      <c r="S691" s="3">
        <v>41044</v>
      </c>
    </row>
    <row r="692" spans="1:19">
      <c r="A692" s="23" t="s">
        <v>18141</v>
      </c>
      <c r="B692" s="23" t="s">
        <v>18142</v>
      </c>
      <c r="C692" s="23">
        <v>7</v>
      </c>
      <c r="D692" s="23" t="s">
        <v>19071</v>
      </c>
      <c r="E692" s="23" t="s">
        <v>19072</v>
      </c>
      <c r="F692" s="23"/>
      <c r="G692" s="23"/>
      <c r="H692" s="23">
        <v>5887</v>
      </c>
      <c r="I692" s="238" t="s">
        <v>18145</v>
      </c>
      <c r="J692" s="238" t="s">
        <v>18151</v>
      </c>
      <c r="K692" s="23" t="s">
        <v>623</v>
      </c>
      <c r="L692" s="23" t="s">
        <v>18147</v>
      </c>
      <c r="M692" s="23" t="s">
        <v>18148</v>
      </c>
      <c r="N692" s="23" t="s">
        <v>4162</v>
      </c>
      <c r="O692" s="23" t="s">
        <v>18149</v>
      </c>
      <c r="P692" s="291">
        <v>120.38</v>
      </c>
      <c r="Q692" s="3">
        <v>41282</v>
      </c>
      <c r="R692" s="23"/>
      <c r="S692" s="23"/>
    </row>
    <row r="693" spans="1:19">
      <c r="A693" s="23" t="s">
        <v>18141</v>
      </c>
      <c r="B693" s="23" t="s">
        <v>18142</v>
      </c>
      <c r="C693" s="23">
        <v>7</v>
      </c>
      <c r="D693" s="23" t="s">
        <v>19073</v>
      </c>
      <c r="E693" s="23" t="s">
        <v>19072</v>
      </c>
      <c r="F693" s="23"/>
      <c r="G693" s="23"/>
      <c r="H693" s="23">
        <v>5888</v>
      </c>
      <c r="I693" s="238" t="s">
        <v>18145</v>
      </c>
      <c r="J693" s="238" t="s">
        <v>18151</v>
      </c>
      <c r="K693" s="23" t="s">
        <v>623</v>
      </c>
      <c r="L693" s="23" t="s">
        <v>18147</v>
      </c>
      <c r="M693" s="23" t="s">
        <v>18148</v>
      </c>
      <c r="N693" s="23" t="s">
        <v>4162</v>
      </c>
      <c r="O693" s="23" t="s">
        <v>18149</v>
      </c>
      <c r="P693" s="291">
        <v>120.38</v>
      </c>
      <c r="Q693" s="3">
        <v>41282</v>
      </c>
      <c r="R693" s="23"/>
      <c r="S693" s="23"/>
    </row>
    <row r="694" spans="1:19">
      <c r="A694" s="23" t="s">
        <v>18141</v>
      </c>
      <c r="B694" s="23" t="s">
        <v>18142</v>
      </c>
      <c r="C694" s="23">
        <v>7</v>
      </c>
      <c r="D694" s="23" t="s">
        <v>19074</v>
      </c>
      <c r="E694" s="23" t="s">
        <v>19075</v>
      </c>
      <c r="F694" s="23">
        <v>4523</v>
      </c>
      <c r="G694" s="23" t="s">
        <v>17281</v>
      </c>
      <c r="H694" s="23" t="s">
        <v>17776</v>
      </c>
      <c r="I694" s="238" t="s">
        <v>18145</v>
      </c>
      <c r="J694" s="238" t="s">
        <v>18153</v>
      </c>
      <c r="K694" s="23" t="s">
        <v>623</v>
      </c>
      <c r="L694" s="23" t="s">
        <v>18147</v>
      </c>
      <c r="M694" s="23" t="s">
        <v>18148</v>
      </c>
      <c r="N694" s="23" t="s">
        <v>4162</v>
      </c>
      <c r="O694" s="23" t="s">
        <v>18149</v>
      </c>
      <c r="P694" s="291">
        <v>120.38</v>
      </c>
      <c r="Q694" s="3">
        <v>41359</v>
      </c>
      <c r="R694" s="3">
        <v>41386</v>
      </c>
      <c r="S694" s="3">
        <v>41426</v>
      </c>
    </row>
    <row r="695" spans="1:19">
      <c r="A695" s="23" t="s">
        <v>18141</v>
      </c>
      <c r="B695" s="23" t="s">
        <v>18142</v>
      </c>
      <c r="C695" s="23">
        <v>7</v>
      </c>
      <c r="D695" s="23" t="s">
        <v>19076</v>
      </c>
      <c r="E695" s="23" t="s">
        <v>19077</v>
      </c>
      <c r="F695" s="23">
        <v>955</v>
      </c>
      <c r="G695" s="23" t="s">
        <v>9992</v>
      </c>
      <c r="H695" s="23" t="s">
        <v>5317</v>
      </c>
      <c r="I695" s="238" t="s">
        <v>18145</v>
      </c>
      <c r="J695" s="238" t="s">
        <v>18153</v>
      </c>
      <c r="K695" s="23" t="s">
        <v>623</v>
      </c>
      <c r="L695" s="23" t="s">
        <v>18147</v>
      </c>
      <c r="M695" s="23" t="s">
        <v>18148</v>
      </c>
      <c r="N695" s="23" t="s">
        <v>4162</v>
      </c>
      <c r="O695" s="23" t="s">
        <v>18149</v>
      </c>
      <c r="P695" s="291">
        <v>120.38</v>
      </c>
      <c r="Q695" s="3">
        <v>40988</v>
      </c>
      <c r="R695" s="3">
        <v>41120</v>
      </c>
      <c r="S695" s="3">
        <v>41121</v>
      </c>
    </row>
    <row r="696" spans="1:19">
      <c r="A696" s="23" t="s">
        <v>18141</v>
      </c>
      <c r="B696" s="23" t="s">
        <v>18142</v>
      </c>
      <c r="C696" s="23">
        <v>7</v>
      </c>
      <c r="D696" s="23" t="s">
        <v>19078</v>
      </c>
      <c r="E696" s="23" t="s">
        <v>19079</v>
      </c>
      <c r="F696" s="23">
        <v>685</v>
      </c>
      <c r="G696" s="23" t="s">
        <v>9663</v>
      </c>
      <c r="H696" s="23" t="s">
        <v>412</v>
      </c>
      <c r="I696" s="238" t="s">
        <v>18145</v>
      </c>
      <c r="J696" s="238" t="s">
        <v>18153</v>
      </c>
      <c r="K696" s="23" t="s">
        <v>623</v>
      </c>
      <c r="L696" s="23" t="s">
        <v>18147</v>
      </c>
      <c r="M696" s="23" t="s">
        <v>18148</v>
      </c>
      <c r="N696" s="23" t="s">
        <v>4162</v>
      </c>
      <c r="O696" s="23" t="s">
        <v>18149</v>
      </c>
      <c r="P696" s="291">
        <v>120.38</v>
      </c>
      <c r="Q696" s="3">
        <v>40836</v>
      </c>
      <c r="R696" s="3">
        <v>40925</v>
      </c>
      <c r="S696" s="3">
        <v>40918</v>
      </c>
    </row>
    <row r="697" spans="1:19">
      <c r="A697" s="23" t="s">
        <v>18141</v>
      </c>
      <c r="B697" s="23" t="s">
        <v>18142</v>
      </c>
      <c r="C697" s="23">
        <v>7</v>
      </c>
      <c r="D697" s="23" t="s">
        <v>19080</v>
      </c>
      <c r="E697" s="23" t="s">
        <v>19081</v>
      </c>
      <c r="F697" s="23"/>
      <c r="G697" s="23"/>
      <c r="H697" s="23">
        <v>5513</v>
      </c>
      <c r="I697" s="238" t="s">
        <v>18145</v>
      </c>
      <c r="J697" s="238" t="s">
        <v>18151</v>
      </c>
      <c r="K697" s="23" t="s">
        <v>623</v>
      </c>
      <c r="L697" s="23" t="s">
        <v>18147</v>
      </c>
      <c r="M697" s="23" t="s">
        <v>18148</v>
      </c>
      <c r="N697" s="23" t="s">
        <v>4162</v>
      </c>
      <c r="O697" s="23" t="s">
        <v>18149</v>
      </c>
      <c r="P697" s="291">
        <v>120.38</v>
      </c>
      <c r="Q697" s="3">
        <v>41213</v>
      </c>
      <c r="R697" s="23"/>
      <c r="S697" s="23"/>
    </row>
    <row r="698" spans="1:19">
      <c r="A698" s="23" t="s">
        <v>18141</v>
      </c>
      <c r="B698" s="23" t="s">
        <v>18142</v>
      </c>
      <c r="C698" s="23">
        <v>7</v>
      </c>
      <c r="D698" s="23" t="s">
        <v>19082</v>
      </c>
      <c r="E698" s="23" t="s">
        <v>19081</v>
      </c>
      <c r="F698" s="23"/>
      <c r="G698" s="23"/>
      <c r="H698" s="23">
        <v>5514</v>
      </c>
      <c r="I698" s="238" t="s">
        <v>18145</v>
      </c>
      <c r="J698" s="238" t="s">
        <v>18151</v>
      </c>
      <c r="K698" s="23" t="s">
        <v>623</v>
      </c>
      <c r="L698" s="23" t="s">
        <v>18147</v>
      </c>
      <c r="M698" s="23" t="s">
        <v>18148</v>
      </c>
      <c r="N698" s="23" t="s">
        <v>4162</v>
      </c>
      <c r="O698" s="23" t="s">
        <v>18149</v>
      </c>
      <c r="P698" s="291">
        <v>120.38</v>
      </c>
      <c r="Q698" s="3">
        <v>41213</v>
      </c>
      <c r="R698" s="23"/>
      <c r="S698" s="23"/>
    </row>
    <row r="699" spans="1:19">
      <c r="A699" s="23" t="s">
        <v>18141</v>
      </c>
      <c r="B699" s="23" t="s">
        <v>18142</v>
      </c>
      <c r="C699" s="23">
        <v>7</v>
      </c>
      <c r="D699" s="23" t="s">
        <v>19083</v>
      </c>
      <c r="E699" s="23" t="s">
        <v>19081</v>
      </c>
      <c r="F699" s="23"/>
      <c r="G699" s="23"/>
      <c r="H699" s="23">
        <v>5515</v>
      </c>
      <c r="I699" s="238" t="s">
        <v>18145</v>
      </c>
      <c r="J699" s="238" t="s">
        <v>18151</v>
      </c>
      <c r="K699" s="23" t="s">
        <v>623</v>
      </c>
      <c r="L699" s="23" t="s">
        <v>18147</v>
      </c>
      <c r="M699" s="23" t="s">
        <v>18148</v>
      </c>
      <c r="N699" s="23" t="s">
        <v>4162</v>
      </c>
      <c r="O699" s="23" t="s">
        <v>18149</v>
      </c>
      <c r="P699" s="291">
        <v>120.38</v>
      </c>
      <c r="Q699" s="3">
        <v>41213</v>
      </c>
      <c r="R699" s="23"/>
      <c r="S699" s="23"/>
    </row>
    <row r="700" spans="1:19">
      <c r="A700" s="23" t="s">
        <v>18141</v>
      </c>
      <c r="B700" s="23" t="s">
        <v>18142</v>
      </c>
      <c r="C700" s="23">
        <v>7</v>
      </c>
      <c r="D700" s="23" t="s">
        <v>19084</v>
      </c>
      <c r="E700" s="23" t="s">
        <v>19081</v>
      </c>
      <c r="F700" s="23"/>
      <c r="G700" s="23"/>
      <c r="H700" s="23">
        <v>5516</v>
      </c>
      <c r="I700" s="238" t="s">
        <v>18145</v>
      </c>
      <c r="J700" s="238" t="s">
        <v>18151</v>
      </c>
      <c r="K700" s="23" t="s">
        <v>623</v>
      </c>
      <c r="L700" s="23" t="s">
        <v>18147</v>
      </c>
      <c r="M700" s="23" t="s">
        <v>18148</v>
      </c>
      <c r="N700" s="23" t="s">
        <v>4162</v>
      </c>
      <c r="O700" s="23" t="s">
        <v>18149</v>
      </c>
      <c r="P700" s="291">
        <v>120.38</v>
      </c>
      <c r="Q700" s="3">
        <v>41213</v>
      </c>
      <c r="R700" s="23"/>
      <c r="S700" s="23"/>
    </row>
    <row r="701" spans="1:19">
      <c r="A701" s="23" t="s">
        <v>18141</v>
      </c>
      <c r="B701" s="23" t="s">
        <v>18142</v>
      </c>
      <c r="C701" s="23">
        <v>7</v>
      </c>
      <c r="D701" s="23" t="s">
        <v>19085</v>
      </c>
      <c r="E701" s="23" t="s">
        <v>19081</v>
      </c>
      <c r="F701" s="23">
        <v>3723</v>
      </c>
      <c r="G701" s="23" t="s">
        <v>11726</v>
      </c>
      <c r="H701" s="23" t="s">
        <v>11722</v>
      </c>
      <c r="I701" s="238" t="s">
        <v>18145</v>
      </c>
      <c r="J701" s="238" t="s">
        <v>18153</v>
      </c>
      <c r="K701" s="23" t="s">
        <v>623</v>
      </c>
      <c r="L701" s="23" t="s">
        <v>18147</v>
      </c>
      <c r="M701" s="23" t="s">
        <v>18148</v>
      </c>
      <c r="N701" s="23" t="s">
        <v>4162</v>
      </c>
      <c r="O701" s="23" t="s">
        <v>18149</v>
      </c>
      <c r="P701" s="291">
        <v>120.38</v>
      </c>
      <c r="Q701" s="3">
        <v>41151</v>
      </c>
      <c r="R701" s="3">
        <v>41247</v>
      </c>
      <c r="S701" s="3">
        <v>41231</v>
      </c>
    </row>
    <row r="702" spans="1:19">
      <c r="A702" s="23" t="s">
        <v>18141</v>
      </c>
      <c r="B702" s="23" t="s">
        <v>18142</v>
      </c>
      <c r="C702" s="23">
        <v>7</v>
      </c>
      <c r="D702" s="23" t="s">
        <v>19086</v>
      </c>
      <c r="E702" s="23" t="s">
        <v>19087</v>
      </c>
      <c r="F702" s="23">
        <v>2417</v>
      </c>
      <c r="G702" s="23" t="s">
        <v>9664</v>
      </c>
      <c r="H702" s="23" t="s">
        <v>413</v>
      </c>
      <c r="I702" s="238" t="s">
        <v>18145</v>
      </c>
      <c r="J702" s="238" t="s">
        <v>18153</v>
      </c>
      <c r="K702" s="23" t="s">
        <v>623</v>
      </c>
      <c r="L702" s="23" t="s">
        <v>18147</v>
      </c>
      <c r="M702" s="23" t="s">
        <v>18148</v>
      </c>
      <c r="N702" s="23" t="s">
        <v>4162</v>
      </c>
      <c r="O702" s="23" t="s">
        <v>18149</v>
      </c>
      <c r="P702" s="291">
        <v>120.38</v>
      </c>
      <c r="Q702" s="3">
        <v>40836</v>
      </c>
      <c r="R702" s="3">
        <v>40991</v>
      </c>
      <c r="S702" s="3">
        <v>40917</v>
      </c>
    </row>
    <row r="703" spans="1:19">
      <c r="A703" s="23" t="s">
        <v>18141</v>
      </c>
      <c r="B703" s="23" t="s">
        <v>18142</v>
      </c>
      <c r="C703" s="23">
        <v>7</v>
      </c>
      <c r="D703" s="23" t="s">
        <v>19088</v>
      </c>
      <c r="E703" s="23" t="s">
        <v>19089</v>
      </c>
      <c r="F703" s="23"/>
      <c r="G703" s="23" t="s">
        <v>12447</v>
      </c>
      <c r="H703" s="23">
        <v>5134</v>
      </c>
      <c r="I703" s="238" t="s">
        <v>18145</v>
      </c>
      <c r="J703" s="238" t="s">
        <v>18275</v>
      </c>
      <c r="K703" s="23" t="s">
        <v>623</v>
      </c>
      <c r="L703" s="23" t="s">
        <v>18147</v>
      </c>
      <c r="M703" s="23" t="s">
        <v>18148</v>
      </c>
      <c r="N703" s="23" t="s">
        <v>4162</v>
      </c>
      <c r="O703" s="23" t="s">
        <v>18149</v>
      </c>
      <c r="P703" s="291">
        <v>120.38</v>
      </c>
      <c r="Q703" s="3">
        <v>41170</v>
      </c>
      <c r="R703" s="23"/>
      <c r="S703" s="3">
        <v>41370</v>
      </c>
    </row>
    <row r="704" spans="1:19">
      <c r="A704" s="23" t="s">
        <v>18141</v>
      </c>
      <c r="B704" s="23" t="s">
        <v>18142</v>
      </c>
      <c r="C704" s="23">
        <v>7</v>
      </c>
      <c r="D704" s="23" t="s">
        <v>19090</v>
      </c>
      <c r="E704" s="23" t="s">
        <v>19091</v>
      </c>
      <c r="F704" s="23">
        <v>859</v>
      </c>
      <c r="G704" s="23" t="s">
        <v>9836</v>
      </c>
      <c r="H704" s="23" t="s">
        <v>1270</v>
      </c>
      <c r="I704" s="238" t="s">
        <v>18145</v>
      </c>
      <c r="J704" s="238" t="s">
        <v>18153</v>
      </c>
      <c r="K704" s="23" t="s">
        <v>623</v>
      </c>
      <c r="L704" s="23" t="s">
        <v>18147</v>
      </c>
      <c r="M704" s="23" t="s">
        <v>18148</v>
      </c>
      <c r="N704" s="23" t="s">
        <v>4162</v>
      </c>
      <c r="O704" s="23" t="s">
        <v>18149</v>
      </c>
      <c r="P704" s="291">
        <v>120.38</v>
      </c>
      <c r="Q704" s="3">
        <v>40946</v>
      </c>
      <c r="R704" s="3">
        <v>40970</v>
      </c>
      <c r="S704" s="3">
        <v>41012</v>
      </c>
    </row>
    <row r="705" spans="1:19">
      <c r="A705" s="23" t="s">
        <v>18141</v>
      </c>
      <c r="B705" s="23" t="s">
        <v>18142</v>
      </c>
      <c r="C705" s="23">
        <v>7</v>
      </c>
      <c r="D705" s="23" t="s">
        <v>19092</v>
      </c>
      <c r="E705" s="23" t="s">
        <v>19091</v>
      </c>
      <c r="F705" s="23">
        <v>2808</v>
      </c>
      <c r="G705" s="23" t="s">
        <v>10268</v>
      </c>
      <c r="H705" s="23" t="s">
        <v>4624</v>
      </c>
      <c r="I705" s="238" t="s">
        <v>18145</v>
      </c>
      <c r="J705" s="238" t="s">
        <v>18153</v>
      </c>
      <c r="K705" s="23" t="s">
        <v>623</v>
      </c>
      <c r="L705" s="23" t="s">
        <v>18147</v>
      </c>
      <c r="M705" s="23" t="s">
        <v>18148</v>
      </c>
      <c r="N705" s="23" t="s">
        <v>4162</v>
      </c>
      <c r="O705" s="23" t="s">
        <v>18149</v>
      </c>
      <c r="P705" s="291">
        <v>120.38</v>
      </c>
      <c r="Q705" s="3">
        <v>41043</v>
      </c>
      <c r="R705" s="3">
        <v>41096</v>
      </c>
      <c r="S705" s="3">
        <v>41104</v>
      </c>
    </row>
    <row r="706" spans="1:19">
      <c r="A706" s="23" t="s">
        <v>18141</v>
      </c>
      <c r="B706" s="23" t="s">
        <v>18142</v>
      </c>
      <c r="C706" s="23">
        <v>7</v>
      </c>
      <c r="D706" s="23" t="s">
        <v>19093</v>
      </c>
      <c r="E706" s="23" t="s">
        <v>19094</v>
      </c>
      <c r="F706" s="23">
        <v>897</v>
      </c>
      <c r="G706" s="23" t="s">
        <v>9919</v>
      </c>
      <c r="H706" s="23" t="s">
        <v>5886</v>
      </c>
      <c r="I706" s="238" t="s">
        <v>18145</v>
      </c>
      <c r="J706" s="238" t="s">
        <v>18153</v>
      </c>
      <c r="K706" s="23" t="s">
        <v>623</v>
      </c>
      <c r="L706" s="23" t="s">
        <v>18147</v>
      </c>
      <c r="M706" s="23" t="s">
        <v>18148</v>
      </c>
      <c r="N706" s="23" t="s">
        <v>4162</v>
      </c>
      <c r="O706" s="23" t="s">
        <v>18149</v>
      </c>
      <c r="P706" s="291">
        <v>120.38</v>
      </c>
      <c r="Q706" s="3">
        <v>40953</v>
      </c>
      <c r="R706" s="3">
        <v>41143</v>
      </c>
      <c r="S706" s="3">
        <v>41128</v>
      </c>
    </row>
    <row r="707" spans="1:19">
      <c r="A707" s="23" t="s">
        <v>18141</v>
      </c>
      <c r="B707" s="23" t="s">
        <v>18142</v>
      </c>
      <c r="C707" s="23">
        <v>7</v>
      </c>
      <c r="D707" s="23" t="s">
        <v>19095</v>
      </c>
      <c r="E707" s="23" t="s">
        <v>19096</v>
      </c>
      <c r="F707" s="23">
        <v>811</v>
      </c>
      <c r="G707" s="23" t="s">
        <v>9777</v>
      </c>
      <c r="H707" s="23" t="s">
        <v>1220</v>
      </c>
      <c r="I707" s="238" t="s">
        <v>18145</v>
      </c>
      <c r="J707" s="238" t="s">
        <v>18153</v>
      </c>
      <c r="K707" s="23" t="s">
        <v>623</v>
      </c>
      <c r="L707" s="23" t="s">
        <v>18147</v>
      </c>
      <c r="M707" s="23" t="s">
        <v>18148</v>
      </c>
      <c r="N707" s="23" t="s">
        <v>4162</v>
      </c>
      <c r="O707" s="23" t="s">
        <v>18149</v>
      </c>
      <c r="P707" s="291">
        <v>120.38</v>
      </c>
      <c r="Q707" s="3">
        <v>40942</v>
      </c>
      <c r="R707" s="3">
        <v>40968</v>
      </c>
      <c r="S707" s="3">
        <v>41008</v>
      </c>
    </row>
    <row r="708" spans="1:19">
      <c r="A708" s="23" t="s">
        <v>18141</v>
      </c>
      <c r="B708" s="23" t="s">
        <v>18142</v>
      </c>
      <c r="C708" s="23">
        <v>7</v>
      </c>
      <c r="D708" s="23" t="s">
        <v>19097</v>
      </c>
      <c r="E708" s="23" t="s">
        <v>19098</v>
      </c>
      <c r="F708" s="23"/>
      <c r="G708" s="23"/>
      <c r="H708" s="23">
        <v>5495</v>
      </c>
      <c r="I708" s="238" t="s">
        <v>18145</v>
      </c>
      <c r="J708" s="238" t="s">
        <v>18151</v>
      </c>
      <c r="K708" s="23" t="s">
        <v>623</v>
      </c>
      <c r="L708" s="23" t="s">
        <v>18147</v>
      </c>
      <c r="M708" s="23" t="s">
        <v>18148</v>
      </c>
      <c r="N708" s="23" t="s">
        <v>4162</v>
      </c>
      <c r="O708" s="23" t="s">
        <v>18149</v>
      </c>
      <c r="P708" s="291">
        <v>120.38</v>
      </c>
      <c r="Q708" s="3">
        <v>41211</v>
      </c>
      <c r="R708" s="23"/>
      <c r="S708" s="23"/>
    </row>
    <row r="709" spans="1:19">
      <c r="A709" s="23" t="s">
        <v>18141</v>
      </c>
      <c r="B709" s="23" t="s">
        <v>18142</v>
      </c>
      <c r="C709" s="23">
        <v>7</v>
      </c>
      <c r="D709" s="23" t="s">
        <v>19099</v>
      </c>
      <c r="E709" s="23" t="s">
        <v>19098</v>
      </c>
      <c r="F709" s="23"/>
      <c r="G709" s="23"/>
      <c r="H709" s="23">
        <v>5499</v>
      </c>
      <c r="I709" s="238" t="s">
        <v>18145</v>
      </c>
      <c r="J709" s="238" t="s">
        <v>18151</v>
      </c>
      <c r="K709" s="23" t="s">
        <v>623</v>
      </c>
      <c r="L709" s="23" t="s">
        <v>18147</v>
      </c>
      <c r="M709" s="23" t="s">
        <v>18148</v>
      </c>
      <c r="N709" s="23" t="s">
        <v>4162</v>
      </c>
      <c r="O709" s="23" t="s">
        <v>18149</v>
      </c>
      <c r="P709" s="291">
        <v>120.38</v>
      </c>
      <c r="Q709" s="3">
        <v>41211</v>
      </c>
      <c r="R709" s="23"/>
      <c r="S709" s="23"/>
    </row>
    <row r="710" spans="1:19">
      <c r="A710" s="23" t="s">
        <v>18141</v>
      </c>
      <c r="B710" s="23" t="s">
        <v>18142</v>
      </c>
      <c r="C710" s="23">
        <v>7</v>
      </c>
      <c r="D710" s="23" t="s">
        <v>19100</v>
      </c>
      <c r="E710" s="23" t="s">
        <v>19101</v>
      </c>
      <c r="F710" s="23"/>
      <c r="G710" s="23"/>
      <c r="H710" s="23">
        <v>5454</v>
      </c>
      <c r="I710" s="238" t="s">
        <v>18145</v>
      </c>
      <c r="J710" s="238" t="s">
        <v>18151</v>
      </c>
      <c r="K710" s="23" t="s">
        <v>623</v>
      </c>
      <c r="L710" s="23" t="s">
        <v>18147</v>
      </c>
      <c r="M710" s="23" t="s">
        <v>18148</v>
      </c>
      <c r="N710" s="23" t="s">
        <v>4162</v>
      </c>
      <c r="O710" s="23" t="s">
        <v>18149</v>
      </c>
      <c r="P710" s="291">
        <v>120.38</v>
      </c>
      <c r="Q710" s="3">
        <v>41206</v>
      </c>
      <c r="R710" s="23"/>
      <c r="S710" s="23"/>
    </row>
    <row r="711" spans="1:19">
      <c r="A711" s="23" t="s">
        <v>18141</v>
      </c>
      <c r="B711" s="23" t="s">
        <v>18142</v>
      </c>
      <c r="C711" s="23">
        <v>7</v>
      </c>
      <c r="D711" s="23" t="s">
        <v>19102</v>
      </c>
      <c r="E711" s="23" t="s">
        <v>19101</v>
      </c>
      <c r="F711" s="23"/>
      <c r="G711" s="23"/>
      <c r="H711" s="23">
        <v>5463</v>
      </c>
      <c r="I711" s="238" t="s">
        <v>18145</v>
      </c>
      <c r="J711" s="238" t="s">
        <v>18151</v>
      </c>
      <c r="K711" s="23" t="s">
        <v>623</v>
      </c>
      <c r="L711" s="23" t="s">
        <v>18147</v>
      </c>
      <c r="M711" s="23" t="s">
        <v>18148</v>
      </c>
      <c r="N711" s="23" t="s">
        <v>4162</v>
      </c>
      <c r="O711" s="23" t="s">
        <v>18149</v>
      </c>
      <c r="P711" s="291">
        <v>120.38</v>
      </c>
      <c r="Q711" s="3">
        <v>41208</v>
      </c>
      <c r="R711" s="23"/>
      <c r="S711" s="23"/>
    </row>
    <row r="712" spans="1:19">
      <c r="A712" s="23" t="s">
        <v>18141</v>
      </c>
      <c r="B712" s="23" t="s">
        <v>18142</v>
      </c>
      <c r="C712" s="23">
        <v>7</v>
      </c>
      <c r="D712" s="23" t="s">
        <v>19103</v>
      </c>
      <c r="E712" s="23" t="s">
        <v>19101</v>
      </c>
      <c r="F712" s="23"/>
      <c r="G712" s="23"/>
      <c r="H712" s="23">
        <v>5464</v>
      </c>
      <c r="I712" s="238" t="s">
        <v>18145</v>
      </c>
      <c r="J712" s="238" t="s">
        <v>18151</v>
      </c>
      <c r="K712" s="23" t="s">
        <v>623</v>
      </c>
      <c r="L712" s="23" t="s">
        <v>18147</v>
      </c>
      <c r="M712" s="23" t="s">
        <v>18148</v>
      </c>
      <c r="N712" s="23" t="s">
        <v>4162</v>
      </c>
      <c r="O712" s="23" t="s">
        <v>18149</v>
      </c>
      <c r="P712" s="291">
        <v>120.38</v>
      </c>
      <c r="Q712" s="3">
        <v>41208</v>
      </c>
      <c r="R712" s="23"/>
      <c r="S712" s="23"/>
    </row>
    <row r="713" spans="1:19">
      <c r="A713" s="23" t="s">
        <v>18141</v>
      </c>
      <c r="B713" s="23" t="s">
        <v>18142</v>
      </c>
      <c r="C713" s="23">
        <v>7</v>
      </c>
      <c r="D713" s="23" t="s">
        <v>19104</v>
      </c>
      <c r="E713" s="23" t="s">
        <v>19101</v>
      </c>
      <c r="F713" s="23"/>
      <c r="G713" s="23"/>
      <c r="H713" s="23">
        <v>5465</v>
      </c>
      <c r="I713" s="238" t="s">
        <v>18145</v>
      </c>
      <c r="J713" s="238" t="s">
        <v>18151</v>
      </c>
      <c r="K713" s="23" t="s">
        <v>623</v>
      </c>
      <c r="L713" s="23" t="s">
        <v>18147</v>
      </c>
      <c r="M713" s="23" t="s">
        <v>18148</v>
      </c>
      <c r="N713" s="23" t="s">
        <v>4162</v>
      </c>
      <c r="O713" s="23" t="s">
        <v>18149</v>
      </c>
      <c r="P713" s="291">
        <v>120.38</v>
      </c>
      <c r="Q713" s="3">
        <v>41208</v>
      </c>
      <c r="R713" s="23"/>
      <c r="S713" s="23"/>
    </row>
    <row r="714" spans="1:19">
      <c r="A714" s="23" t="s">
        <v>18141</v>
      </c>
      <c r="B714" s="23" t="s">
        <v>18142</v>
      </c>
      <c r="C714" s="23">
        <v>7</v>
      </c>
      <c r="D714" s="23" t="s">
        <v>19105</v>
      </c>
      <c r="E714" s="23" t="s">
        <v>19106</v>
      </c>
      <c r="F714" s="23">
        <v>687</v>
      </c>
      <c r="G714" s="23" t="s">
        <v>9665</v>
      </c>
      <c r="H714" s="23" t="s">
        <v>414</v>
      </c>
      <c r="I714" s="238" t="s">
        <v>18145</v>
      </c>
      <c r="J714" s="238" t="s">
        <v>18153</v>
      </c>
      <c r="K714" s="23" t="s">
        <v>623</v>
      </c>
      <c r="L714" s="23" t="s">
        <v>18147</v>
      </c>
      <c r="M714" s="23" t="s">
        <v>18148</v>
      </c>
      <c r="N714" s="23" t="s">
        <v>4162</v>
      </c>
      <c r="O714" s="23" t="s">
        <v>18149</v>
      </c>
      <c r="P714" s="291">
        <v>120.38</v>
      </c>
      <c r="Q714" s="3">
        <v>40836</v>
      </c>
      <c r="R714" s="3">
        <v>40905</v>
      </c>
      <c r="S714" s="3">
        <v>40918</v>
      </c>
    </row>
    <row r="715" spans="1:19">
      <c r="A715" s="23" t="s">
        <v>18141</v>
      </c>
      <c r="B715" s="23" t="s">
        <v>18142</v>
      </c>
      <c r="C715" s="23">
        <v>7</v>
      </c>
      <c r="D715" s="23" t="s">
        <v>19107</v>
      </c>
      <c r="E715" s="23" t="s">
        <v>19106</v>
      </c>
      <c r="F715" s="23">
        <v>3323</v>
      </c>
      <c r="G715" s="23" t="s">
        <v>11266</v>
      </c>
      <c r="H715" s="23" t="s">
        <v>19108</v>
      </c>
      <c r="I715" s="238" t="s">
        <v>18145</v>
      </c>
      <c r="J715" s="238" t="s">
        <v>18153</v>
      </c>
      <c r="K715" s="23" t="s">
        <v>623</v>
      </c>
      <c r="L715" s="23" t="s">
        <v>18147</v>
      </c>
      <c r="M715" s="23" t="s">
        <v>18148</v>
      </c>
      <c r="N715" s="23" t="s">
        <v>4162</v>
      </c>
      <c r="O715" s="23" t="s">
        <v>18149</v>
      </c>
      <c r="P715" s="291">
        <v>120.38</v>
      </c>
      <c r="Q715" s="3">
        <v>41129</v>
      </c>
      <c r="R715" s="3">
        <v>41177</v>
      </c>
      <c r="S715" s="3">
        <v>41198</v>
      </c>
    </row>
    <row r="716" spans="1:19">
      <c r="A716" s="23" t="s">
        <v>18141</v>
      </c>
      <c r="B716" s="23" t="s">
        <v>18142</v>
      </c>
      <c r="C716" s="23">
        <v>7</v>
      </c>
      <c r="D716" s="23" t="s">
        <v>19109</v>
      </c>
      <c r="E716" s="23" t="s">
        <v>19106</v>
      </c>
      <c r="F716" s="23">
        <v>4021</v>
      </c>
      <c r="G716" s="23" t="s">
        <v>11262</v>
      </c>
      <c r="H716" s="23" t="s">
        <v>19110</v>
      </c>
      <c r="I716" s="238" t="s">
        <v>18145</v>
      </c>
      <c r="J716" s="238" t="s">
        <v>18153</v>
      </c>
      <c r="K716" s="23" t="s">
        <v>623</v>
      </c>
      <c r="L716" s="23" t="s">
        <v>18147</v>
      </c>
      <c r="M716" s="23" t="s">
        <v>18148</v>
      </c>
      <c r="N716" s="23" t="s">
        <v>4162</v>
      </c>
      <c r="O716" s="23" t="s">
        <v>18149</v>
      </c>
      <c r="P716" s="291">
        <v>120.38</v>
      </c>
      <c r="Q716" s="3">
        <v>41129</v>
      </c>
      <c r="R716" s="3">
        <v>41284</v>
      </c>
      <c r="S716" s="3">
        <v>41198</v>
      </c>
    </row>
    <row r="717" spans="1:19">
      <c r="A717" s="23" t="s">
        <v>18141</v>
      </c>
      <c r="B717" s="23" t="s">
        <v>18142</v>
      </c>
      <c r="C717" s="23">
        <v>7</v>
      </c>
      <c r="D717" s="23" t="s">
        <v>19111</v>
      </c>
      <c r="E717" s="23" t="s">
        <v>19106</v>
      </c>
      <c r="F717" s="23">
        <v>4027</v>
      </c>
      <c r="G717" s="23" t="s">
        <v>11263</v>
      </c>
      <c r="H717" s="23" t="s">
        <v>14278</v>
      </c>
      <c r="I717" s="238" t="s">
        <v>18145</v>
      </c>
      <c r="J717" s="238" t="s">
        <v>18153</v>
      </c>
      <c r="K717" s="23" t="s">
        <v>623</v>
      </c>
      <c r="L717" s="23" t="s">
        <v>18147</v>
      </c>
      <c r="M717" s="23" t="s">
        <v>18148</v>
      </c>
      <c r="N717" s="23" t="s">
        <v>4162</v>
      </c>
      <c r="O717" s="23" t="s">
        <v>18149</v>
      </c>
      <c r="P717" s="291">
        <v>120.38</v>
      </c>
      <c r="Q717" s="3">
        <v>41129</v>
      </c>
      <c r="R717" s="3">
        <v>41285</v>
      </c>
      <c r="S717" s="3">
        <v>41198</v>
      </c>
    </row>
    <row r="718" spans="1:19">
      <c r="A718" s="23" t="s">
        <v>18141</v>
      </c>
      <c r="B718" s="23" t="s">
        <v>18142</v>
      </c>
      <c r="C718" s="23">
        <v>7</v>
      </c>
      <c r="D718" s="23" t="s">
        <v>19112</v>
      </c>
      <c r="E718" s="23" t="s">
        <v>19106</v>
      </c>
      <c r="F718" s="23">
        <v>4029</v>
      </c>
      <c r="G718" s="23" t="s">
        <v>11261</v>
      </c>
      <c r="H718" s="23" t="s">
        <v>19113</v>
      </c>
      <c r="I718" s="238" t="s">
        <v>18145</v>
      </c>
      <c r="J718" s="238" t="s">
        <v>18153</v>
      </c>
      <c r="K718" s="23" t="s">
        <v>623</v>
      </c>
      <c r="L718" s="23" t="s">
        <v>18147</v>
      </c>
      <c r="M718" s="23" t="s">
        <v>18148</v>
      </c>
      <c r="N718" s="23" t="s">
        <v>4162</v>
      </c>
      <c r="O718" s="23" t="s">
        <v>18149</v>
      </c>
      <c r="P718" s="291">
        <v>120.38</v>
      </c>
      <c r="Q718" s="3">
        <v>41129</v>
      </c>
      <c r="R718" s="3">
        <v>41285</v>
      </c>
      <c r="S718" s="3">
        <v>41198</v>
      </c>
    </row>
    <row r="719" spans="1:19">
      <c r="A719" s="23" t="s">
        <v>18141</v>
      </c>
      <c r="B719" s="23" t="s">
        <v>18142</v>
      </c>
      <c r="C719" s="23">
        <v>7</v>
      </c>
      <c r="D719" s="23" t="s">
        <v>19114</v>
      </c>
      <c r="E719" s="23" t="s">
        <v>19115</v>
      </c>
      <c r="F719" s="23"/>
      <c r="G719" s="23" t="s">
        <v>19116</v>
      </c>
      <c r="H719" s="23">
        <v>5497</v>
      </c>
      <c r="I719" s="238" t="s">
        <v>18145</v>
      </c>
      <c r="J719" s="238" t="s">
        <v>18192</v>
      </c>
      <c r="K719" s="23" t="s">
        <v>623</v>
      </c>
      <c r="L719" s="23" t="s">
        <v>18147</v>
      </c>
      <c r="M719" s="23" t="s">
        <v>18148</v>
      </c>
      <c r="N719" s="23" t="s">
        <v>4162</v>
      </c>
      <c r="O719" s="23" t="s">
        <v>18149</v>
      </c>
      <c r="P719" s="291">
        <v>120.38</v>
      </c>
      <c r="Q719" s="3">
        <v>41211</v>
      </c>
      <c r="R719" s="23"/>
      <c r="S719" s="3">
        <v>41440</v>
      </c>
    </row>
    <row r="720" spans="1:19">
      <c r="A720" s="23" t="s">
        <v>18141</v>
      </c>
      <c r="B720" s="23" t="s">
        <v>18142</v>
      </c>
      <c r="C720" s="23">
        <v>7</v>
      </c>
      <c r="D720" s="23" t="s">
        <v>19117</v>
      </c>
      <c r="E720" s="23" t="s">
        <v>19115</v>
      </c>
      <c r="F720" s="23"/>
      <c r="G720" s="23" t="s">
        <v>19118</v>
      </c>
      <c r="H720" s="23">
        <v>5498</v>
      </c>
      <c r="I720" s="238" t="s">
        <v>18145</v>
      </c>
      <c r="J720" s="238" t="s">
        <v>18192</v>
      </c>
      <c r="K720" s="23" t="s">
        <v>623</v>
      </c>
      <c r="L720" s="23" t="s">
        <v>18147</v>
      </c>
      <c r="M720" s="23" t="s">
        <v>18148</v>
      </c>
      <c r="N720" s="23" t="s">
        <v>4162</v>
      </c>
      <c r="O720" s="23" t="s">
        <v>18149</v>
      </c>
      <c r="P720" s="291">
        <v>120.38</v>
      </c>
      <c r="Q720" s="3">
        <v>41211</v>
      </c>
      <c r="R720" s="23"/>
      <c r="S720" s="3">
        <v>41440</v>
      </c>
    </row>
    <row r="721" spans="1:19">
      <c r="A721" s="23" t="s">
        <v>18141</v>
      </c>
      <c r="B721" s="23" t="s">
        <v>18142</v>
      </c>
      <c r="C721" s="23">
        <v>7</v>
      </c>
      <c r="D721" s="23" t="s">
        <v>19119</v>
      </c>
      <c r="E721" s="23" t="s">
        <v>19115</v>
      </c>
      <c r="F721" s="23">
        <v>4467</v>
      </c>
      <c r="G721" s="23" t="s">
        <v>11727</v>
      </c>
      <c r="H721" s="23" t="s">
        <v>12809</v>
      </c>
      <c r="I721" s="238" t="s">
        <v>18145</v>
      </c>
      <c r="J721" s="238" t="s">
        <v>18153</v>
      </c>
      <c r="K721" s="23" t="s">
        <v>623</v>
      </c>
      <c r="L721" s="23" t="s">
        <v>18147</v>
      </c>
      <c r="M721" s="23" t="s">
        <v>18148</v>
      </c>
      <c r="N721" s="23" t="s">
        <v>4162</v>
      </c>
      <c r="O721" s="23" t="s">
        <v>18149</v>
      </c>
      <c r="P721" s="291">
        <v>120.38</v>
      </c>
      <c r="Q721" s="3">
        <v>41151</v>
      </c>
      <c r="R721" s="3">
        <v>41374</v>
      </c>
      <c r="S721" s="3">
        <v>41231</v>
      </c>
    </row>
    <row r="722" spans="1:19">
      <c r="A722" s="23" t="s">
        <v>18141</v>
      </c>
      <c r="B722" s="23" t="s">
        <v>18142</v>
      </c>
      <c r="C722" s="23">
        <v>7</v>
      </c>
      <c r="D722" s="23" t="s">
        <v>19120</v>
      </c>
      <c r="E722" s="23" t="s">
        <v>19121</v>
      </c>
      <c r="F722" s="23">
        <v>860</v>
      </c>
      <c r="G722" s="23" t="s">
        <v>9876</v>
      </c>
      <c r="H722" s="23" t="s">
        <v>5620</v>
      </c>
      <c r="I722" s="238" t="s">
        <v>18145</v>
      </c>
      <c r="J722" s="238" t="s">
        <v>18153</v>
      </c>
      <c r="K722" s="23" t="s">
        <v>623</v>
      </c>
      <c r="L722" s="23" t="s">
        <v>18147</v>
      </c>
      <c r="M722" s="23" t="s">
        <v>18148</v>
      </c>
      <c r="N722" s="23" t="s">
        <v>4162</v>
      </c>
      <c r="O722" s="23" t="s">
        <v>18149</v>
      </c>
      <c r="P722" s="291">
        <v>120.38</v>
      </c>
      <c r="Q722" s="3">
        <v>40946</v>
      </c>
      <c r="R722" s="3">
        <v>41121</v>
      </c>
      <c r="S722" s="3">
        <v>41106</v>
      </c>
    </row>
    <row r="723" spans="1:19">
      <c r="A723" s="23" t="s">
        <v>18141</v>
      </c>
      <c r="B723" s="23" t="s">
        <v>18142</v>
      </c>
      <c r="C723" s="23">
        <v>7</v>
      </c>
      <c r="D723" s="23" t="s">
        <v>19122</v>
      </c>
      <c r="E723" s="23" t="s">
        <v>19121</v>
      </c>
      <c r="F723" s="23">
        <v>3782</v>
      </c>
      <c r="G723" s="23" t="s">
        <v>11768</v>
      </c>
      <c r="H723" s="23" t="s">
        <v>12297</v>
      </c>
      <c r="I723" s="238" t="s">
        <v>18145</v>
      </c>
      <c r="J723" s="238" t="s">
        <v>18153</v>
      </c>
      <c r="K723" s="23" t="s">
        <v>623</v>
      </c>
      <c r="L723" s="23" t="s">
        <v>18147</v>
      </c>
      <c r="M723" s="23" t="s">
        <v>18148</v>
      </c>
      <c r="N723" s="23" t="s">
        <v>4162</v>
      </c>
      <c r="O723" s="23" t="s">
        <v>18149</v>
      </c>
      <c r="P723" s="291">
        <v>120.38</v>
      </c>
      <c r="Q723" s="3">
        <v>41152</v>
      </c>
      <c r="R723" s="3">
        <v>41253</v>
      </c>
      <c r="S723" s="3">
        <v>41236</v>
      </c>
    </row>
    <row r="724" spans="1:19">
      <c r="A724" s="23" t="s">
        <v>18141</v>
      </c>
      <c r="B724" s="23" t="s">
        <v>18142</v>
      </c>
      <c r="C724" s="23">
        <v>7</v>
      </c>
      <c r="D724" s="23" t="s">
        <v>19123</v>
      </c>
      <c r="E724" s="23" t="s">
        <v>19124</v>
      </c>
      <c r="F724" s="23"/>
      <c r="G724" s="23"/>
      <c r="H724" s="23">
        <v>5501</v>
      </c>
      <c r="I724" s="238" t="s">
        <v>18145</v>
      </c>
      <c r="J724" s="238" t="s">
        <v>18151</v>
      </c>
      <c r="K724" s="23" t="s">
        <v>623</v>
      </c>
      <c r="L724" s="23" t="s">
        <v>18147</v>
      </c>
      <c r="M724" s="23" t="s">
        <v>18148</v>
      </c>
      <c r="N724" s="23" t="s">
        <v>4162</v>
      </c>
      <c r="O724" s="23" t="s">
        <v>18149</v>
      </c>
      <c r="P724" s="291">
        <v>120.38</v>
      </c>
      <c r="Q724" s="3">
        <v>41211</v>
      </c>
      <c r="R724" s="23"/>
      <c r="S724" s="23"/>
    </row>
    <row r="725" spans="1:19">
      <c r="A725" s="23" t="s">
        <v>18141</v>
      </c>
      <c r="B725" s="23" t="s">
        <v>18142</v>
      </c>
      <c r="C725" s="23">
        <v>7</v>
      </c>
      <c r="D725" s="23" t="s">
        <v>19125</v>
      </c>
      <c r="E725" s="23" t="s">
        <v>19124</v>
      </c>
      <c r="F725" s="23"/>
      <c r="G725" s="23"/>
      <c r="H725" s="23">
        <v>5502</v>
      </c>
      <c r="I725" s="238" t="s">
        <v>18145</v>
      </c>
      <c r="J725" s="238" t="s">
        <v>18151</v>
      </c>
      <c r="K725" s="23" t="s">
        <v>623</v>
      </c>
      <c r="L725" s="23" t="s">
        <v>18147</v>
      </c>
      <c r="M725" s="23" t="s">
        <v>18148</v>
      </c>
      <c r="N725" s="23" t="s">
        <v>4162</v>
      </c>
      <c r="O725" s="23" t="s">
        <v>18149</v>
      </c>
      <c r="P725" s="291">
        <v>120.38</v>
      </c>
      <c r="Q725" s="3">
        <v>41211</v>
      </c>
      <c r="R725" s="23"/>
      <c r="S725" s="23"/>
    </row>
    <row r="726" spans="1:19">
      <c r="A726" s="23" t="s">
        <v>18141</v>
      </c>
      <c r="B726" s="23" t="s">
        <v>18142</v>
      </c>
      <c r="C726" s="23">
        <v>7</v>
      </c>
      <c r="D726" s="23" t="s">
        <v>19126</v>
      </c>
      <c r="E726" s="23" t="s">
        <v>19124</v>
      </c>
      <c r="F726" s="23">
        <v>956</v>
      </c>
      <c r="G726" s="23" t="s">
        <v>10006</v>
      </c>
      <c r="H726" s="23" t="s">
        <v>2340</v>
      </c>
      <c r="I726" s="238" t="s">
        <v>18145</v>
      </c>
      <c r="J726" s="238" t="s">
        <v>18153</v>
      </c>
      <c r="K726" s="23" t="s">
        <v>623</v>
      </c>
      <c r="L726" s="23" t="s">
        <v>18147</v>
      </c>
      <c r="M726" s="23" t="s">
        <v>18148</v>
      </c>
      <c r="N726" s="23" t="s">
        <v>4162</v>
      </c>
      <c r="O726" s="23" t="s">
        <v>18149</v>
      </c>
      <c r="P726" s="291">
        <v>120.38</v>
      </c>
      <c r="Q726" s="3">
        <v>40988</v>
      </c>
      <c r="R726" s="3">
        <v>41023</v>
      </c>
      <c r="S726" s="3">
        <v>41057</v>
      </c>
    </row>
    <row r="727" spans="1:19">
      <c r="A727" s="23" t="s">
        <v>18141</v>
      </c>
      <c r="B727" s="23" t="s">
        <v>18142</v>
      </c>
      <c r="C727" s="23">
        <v>7</v>
      </c>
      <c r="D727" s="23" t="s">
        <v>19127</v>
      </c>
      <c r="E727" s="23" t="s">
        <v>19128</v>
      </c>
      <c r="F727" s="23">
        <v>2586</v>
      </c>
      <c r="G727" s="23" t="s">
        <v>10047</v>
      </c>
      <c r="H727" s="23" t="s">
        <v>2732</v>
      </c>
      <c r="I727" s="238" t="s">
        <v>18145</v>
      </c>
      <c r="J727" s="238" t="s">
        <v>18153</v>
      </c>
      <c r="K727" s="23" t="s">
        <v>623</v>
      </c>
      <c r="L727" s="23" t="s">
        <v>18147</v>
      </c>
      <c r="M727" s="23" t="s">
        <v>18148</v>
      </c>
      <c r="N727" s="23" t="s">
        <v>4162</v>
      </c>
      <c r="O727" s="23" t="s">
        <v>18149</v>
      </c>
      <c r="P727" s="291">
        <v>120.38</v>
      </c>
      <c r="Q727" s="3">
        <v>40998</v>
      </c>
      <c r="R727" s="3">
        <v>41039</v>
      </c>
      <c r="S727" s="3">
        <v>41062</v>
      </c>
    </row>
    <row r="728" spans="1:19">
      <c r="A728" s="23" t="s">
        <v>18141</v>
      </c>
      <c r="B728" s="23" t="s">
        <v>18142</v>
      </c>
      <c r="C728" s="23">
        <v>7</v>
      </c>
      <c r="D728" s="23" t="s">
        <v>19129</v>
      </c>
      <c r="E728" s="23" t="s">
        <v>19130</v>
      </c>
      <c r="F728" s="23">
        <v>898</v>
      </c>
      <c r="G728" s="23" t="s">
        <v>9920</v>
      </c>
      <c r="H728" s="23" t="s">
        <v>13275</v>
      </c>
      <c r="I728" s="238" t="s">
        <v>18145</v>
      </c>
      <c r="J728" s="238" t="s">
        <v>18153</v>
      </c>
      <c r="K728" s="23" t="s">
        <v>623</v>
      </c>
      <c r="L728" s="23" t="s">
        <v>18147</v>
      </c>
      <c r="M728" s="23" t="s">
        <v>18148</v>
      </c>
      <c r="N728" s="23" t="s">
        <v>4162</v>
      </c>
      <c r="O728" s="23" t="s">
        <v>18149</v>
      </c>
      <c r="P728" s="291">
        <v>120.38</v>
      </c>
      <c r="Q728" s="3">
        <v>40953</v>
      </c>
      <c r="R728" s="3">
        <v>41261</v>
      </c>
      <c r="S728" s="3">
        <v>41109</v>
      </c>
    </row>
    <row r="729" spans="1:19">
      <c r="A729" s="23" t="s">
        <v>18141</v>
      </c>
      <c r="B729" s="23" t="s">
        <v>18142</v>
      </c>
      <c r="C729" s="23">
        <v>7</v>
      </c>
      <c r="D729" s="23" t="s">
        <v>19131</v>
      </c>
      <c r="E729" s="23" t="s">
        <v>19132</v>
      </c>
      <c r="F729" s="23">
        <v>3692</v>
      </c>
      <c r="G729" s="23" t="s">
        <v>11620</v>
      </c>
      <c r="H729" s="23" t="s">
        <v>11617</v>
      </c>
      <c r="I729" s="238" t="s">
        <v>18145</v>
      </c>
      <c r="J729" s="238" t="s">
        <v>18153</v>
      </c>
      <c r="K729" s="23" t="s">
        <v>623</v>
      </c>
      <c r="L729" s="23" t="s">
        <v>18147</v>
      </c>
      <c r="M729" s="23" t="s">
        <v>18148</v>
      </c>
      <c r="N729" s="23" t="s">
        <v>4162</v>
      </c>
      <c r="O729" s="23" t="s">
        <v>18149</v>
      </c>
      <c r="P729" s="291">
        <v>120.38</v>
      </c>
      <c r="Q729" s="3">
        <v>41149</v>
      </c>
      <c r="R729" s="3">
        <v>41242</v>
      </c>
      <c r="S729" s="3">
        <v>41225</v>
      </c>
    </row>
    <row r="730" spans="1:19">
      <c r="A730" s="23" t="s">
        <v>18141</v>
      </c>
      <c r="B730" s="23" t="s">
        <v>18142</v>
      </c>
      <c r="C730" s="23">
        <v>7</v>
      </c>
      <c r="D730" s="23" t="s">
        <v>19133</v>
      </c>
      <c r="E730" s="23" t="s">
        <v>19132</v>
      </c>
      <c r="F730" s="23">
        <v>3756</v>
      </c>
      <c r="G730" s="23" t="s">
        <v>11731</v>
      </c>
      <c r="H730" s="23" t="s">
        <v>11728</v>
      </c>
      <c r="I730" s="238" t="s">
        <v>18145</v>
      </c>
      <c r="J730" s="238" t="s">
        <v>18153</v>
      </c>
      <c r="K730" s="23" t="s">
        <v>623</v>
      </c>
      <c r="L730" s="23" t="s">
        <v>18147</v>
      </c>
      <c r="M730" s="23" t="s">
        <v>18148</v>
      </c>
      <c r="N730" s="23" t="s">
        <v>4162</v>
      </c>
      <c r="O730" s="23" t="s">
        <v>18149</v>
      </c>
      <c r="P730" s="291">
        <v>120.38</v>
      </c>
      <c r="Q730" s="3">
        <v>41151</v>
      </c>
      <c r="R730" s="3">
        <v>41249</v>
      </c>
      <c r="S730" s="3">
        <v>41231</v>
      </c>
    </row>
    <row r="731" spans="1:19">
      <c r="A731" s="23" t="s">
        <v>18141</v>
      </c>
      <c r="B731" s="23" t="s">
        <v>18142</v>
      </c>
      <c r="C731" s="23">
        <v>7</v>
      </c>
      <c r="D731" s="23" t="s">
        <v>19134</v>
      </c>
      <c r="E731" s="23" t="s">
        <v>19132</v>
      </c>
      <c r="F731" s="23">
        <v>3835</v>
      </c>
      <c r="G731" s="23" t="s">
        <v>10531</v>
      </c>
      <c r="H731" s="23" t="s">
        <v>10528</v>
      </c>
      <c r="I731" s="238" t="s">
        <v>18145</v>
      </c>
      <c r="J731" s="238" t="s">
        <v>18153</v>
      </c>
      <c r="K731" s="23" t="s">
        <v>623</v>
      </c>
      <c r="L731" s="23" t="s">
        <v>18147</v>
      </c>
      <c r="M731" s="23" t="s">
        <v>18148</v>
      </c>
      <c r="N731" s="23" t="s">
        <v>4162</v>
      </c>
      <c r="O731" s="23" t="s">
        <v>18149</v>
      </c>
      <c r="P731" s="291">
        <v>120.38</v>
      </c>
      <c r="Q731" s="3">
        <v>41073</v>
      </c>
      <c r="R731" s="3">
        <v>41255</v>
      </c>
      <c r="S731" s="3">
        <v>41133</v>
      </c>
    </row>
    <row r="732" spans="1:19">
      <c r="A732" s="23" t="s">
        <v>18141</v>
      </c>
      <c r="B732" s="23" t="s">
        <v>18142</v>
      </c>
      <c r="C732" s="23">
        <v>7</v>
      </c>
      <c r="D732" s="23" t="s">
        <v>19135</v>
      </c>
      <c r="E732" s="23" t="s">
        <v>19136</v>
      </c>
      <c r="F732" s="23"/>
      <c r="G732" s="23"/>
      <c r="H732" s="23">
        <v>5517</v>
      </c>
      <c r="I732" s="238" t="s">
        <v>18145</v>
      </c>
      <c r="J732" s="238" t="s">
        <v>18151</v>
      </c>
      <c r="K732" s="23" t="s">
        <v>623</v>
      </c>
      <c r="L732" s="23" t="s">
        <v>18147</v>
      </c>
      <c r="M732" s="23" t="s">
        <v>18148</v>
      </c>
      <c r="N732" s="23" t="s">
        <v>4162</v>
      </c>
      <c r="O732" s="23" t="s">
        <v>18149</v>
      </c>
      <c r="P732" s="291">
        <v>120.38</v>
      </c>
      <c r="Q732" s="3">
        <v>41213</v>
      </c>
      <c r="R732" s="23"/>
      <c r="S732" s="23"/>
    </row>
    <row r="733" spans="1:19">
      <c r="A733" s="23" t="s">
        <v>18141</v>
      </c>
      <c r="B733" s="23" t="s">
        <v>18142</v>
      </c>
      <c r="C733" s="23">
        <v>7</v>
      </c>
      <c r="D733" s="23" t="s">
        <v>19137</v>
      </c>
      <c r="E733" s="23" t="s">
        <v>19136</v>
      </c>
      <c r="F733" s="23"/>
      <c r="G733" s="23"/>
      <c r="H733" s="23">
        <v>5518</v>
      </c>
      <c r="I733" s="238" t="s">
        <v>18145</v>
      </c>
      <c r="J733" s="238" t="s">
        <v>18151</v>
      </c>
      <c r="K733" s="23" t="s">
        <v>623</v>
      </c>
      <c r="L733" s="23" t="s">
        <v>18147</v>
      </c>
      <c r="M733" s="23" t="s">
        <v>18148</v>
      </c>
      <c r="N733" s="23" t="s">
        <v>4162</v>
      </c>
      <c r="O733" s="23" t="s">
        <v>18149</v>
      </c>
      <c r="P733" s="291">
        <v>120.38</v>
      </c>
      <c r="Q733" s="3">
        <v>41213</v>
      </c>
      <c r="R733" s="23"/>
      <c r="S733" s="23"/>
    </row>
    <row r="734" spans="1:19">
      <c r="A734" s="23" t="s">
        <v>18141</v>
      </c>
      <c r="B734" s="23" t="s">
        <v>18142</v>
      </c>
      <c r="C734" s="23">
        <v>7</v>
      </c>
      <c r="D734" s="23" t="s">
        <v>19138</v>
      </c>
      <c r="E734" s="23" t="s">
        <v>19136</v>
      </c>
      <c r="F734" s="23">
        <v>861</v>
      </c>
      <c r="G734" s="23" t="s">
        <v>9838</v>
      </c>
      <c r="H734" s="23" t="s">
        <v>3620</v>
      </c>
      <c r="I734" s="238" t="s">
        <v>18145</v>
      </c>
      <c r="J734" s="238" t="s">
        <v>18153</v>
      </c>
      <c r="K734" s="23" t="s">
        <v>623</v>
      </c>
      <c r="L734" s="23" t="s">
        <v>18147</v>
      </c>
      <c r="M734" s="23" t="s">
        <v>18148</v>
      </c>
      <c r="N734" s="23" t="s">
        <v>4162</v>
      </c>
      <c r="O734" s="23" t="s">
        <v>18149</v>
      </c>
      <c r="P734" s="291">
        <v>120.38</v>
      </c>
      <c r="Q734" s="3">
        <v>40946</v>
      </c>
      <c r="R734" s="3">
        <v>41079</v>
      </c>
      <c r="S734" s="3">
        <v>41062</v>
      </c>
    </row>
    <row r="735" spans="1:19">
      <c r="A735" s="23" t="s">
        <v>18141</v>
      </c>
      <c r="B735" s="23" t="s">
        <v>18142</v>
      </c>
      <c r="C735" s="23">
        <v>7</v>
      </c>
      <c r="D735" s="23" t="s">
        <v>19139</v>
      </c>
      <c r="E735" s="23" t="s">
        <v>19140</v>
      </c>
      <c r="F735" s="23">
        <v>2517</v>
      </c>
      <c r="G735" s="23" t="s">
        <v>10064</v>
      </c>
      <c r="H735" s="23" t="s">
        <v>2504</v>
      </c>
      <c r="I735" s="238" t="s">
        <v>18145</v>
      </c>
      <c r="J735" s="238" t="s">
        <v>18153</v>
      </c>
      <c r="K735" s="23" t="s">
        <v>623</v>
      </c>
      <c r="L735" s="23" t="s">
        <v>18147</v>
      </c>
      <c r="M735" s="23" t="s">
        <v>18148</v>
      </c>
      <c r="N735" s="23" t="s">
        <v>4162</v>
      </c>
      <c r="O735" s="23" t="s">
        <v>18149</v>
      </c>
      <c r="P735" s="291">
        <v>120.38</v>
      </c>
      <c r="Q735" s="3">
        <v>41002</v>
      </c>
      <c r="R735" s="3">
        <v>41023</v>
      </c>
      <c r="S735" s="3">
        <v>41063</v>
      </c>
    </row>
    <row r="736" spans="1:19">
      <c r="A736" s="23" t="s">
        <v>18141</v>
      </c>
      <c r="B736" s="23" t="s">
        <v>18142</v>
      </c>
      <c r="C736" s="23">
        <v>7</v>
      </c>
      <c r="D736" s="23" t="s">
        <v>19141</v>
      </c>
      <c r="E736" s="23" t="s">
        <v>19142</v>
      </c>
      <c r="F736" s="23"/>
      <c r="G736" s="23" t="s">
        <v>17547</v>
      </c>
      <c r="H736" s="23">
        <v>6159</v>
      </c>
      <c r="I736" s="238" t="s">
        <v>18145</v>
      </c>
      <c r="J736" s="238" t="s">
        <v>18192</v>
      </c>
      <c r="K736" s="23" t="s">
        <v>623</v>
      </c>
      <c r="L736" s="23" t="s">
        <v>18147</v>
      </c>
      <c r="M736" s="23" t="s">
        <v>18148</v>
      </c>
      <c r="N736" s="23" t="s">
        <v>4162</v>
      </c>
      <c r="O736" s="23" t="s">
        <v>18149</v>
      </c>
      <c r="P736" s="291">
        <v>120.38</v>
      </c>
      <c r="Q736" s="3">
        <v>41297</v>
      </c>
      <c r="R736" s="23"/>
      <c r="S736" s="3">
        <v>41440</v>
      </c>
    </row>
    <row r="737" spans="1:19">
      <c r="A737" s="23" t="s">
        <v>18141</v>
      </c>
      <c r="B737" s="23" t="s">
        <v>18142</v>
      </c>
      <c r="C737" s="23">
        <v>7</v>
      </c>
      <c r="D737" s="23" t="s">
        <v>19143</v>
      </c>
      <c r="E737" s="23" t="s">
        <v>19144</v>
      </c>
      <c r="F737" s="23">
        <v>688</v>
      </c>
      <c r="G737" s="23" t="s">
        <v>9666</v>
      </c>
      <c r="H737" s="23" t="s">
        <v>2156</v>
      </c>
      <c r="I737" s="238" t="s">
        <v>18145</v>
      </c>
      <c r="J737" s="238" t="s">
        <v>18153</v>
      </c>
      <c r="K737" s="23" t="s">
        <v>623</v>
      </c>
      <c r="L737" s="23" t="s">
        <v>18147</v>
      </c>
      <c r="M737" s="23" t="s">
        <v>18148</v>
      </c>
      <c r="N737" s="23" t="s">
        <v>4162</v>
      </c>
      <c r="O737" s="23" t="s">
        <v>18149</v>
      </c>
      <c r="P737" s="291">
        <v>120.38</v>
      </c>
      <c r="Q737" s="3">
        <v>40836</v>
      </c>
      <c r="R737" s="3">
        <v>40997</v>
      </c>
      <c r="S737" s="3">
        <v>40917</v>
      </c>
    </row>
    <row r="738" spans="1:19">
      <c r="A738" s="23" t="s">
        <v>18141</v>
      </c>
      <c r="B738" s="23" t="s">
        <v>18142</v>
      </c>
      <c r="C738" s="23">
        <v>7</v>
      </c>
      <c r="D738" s="23" t="s">
        <v>19145</v>
      </c>
      <c r="E738" s="23" t="s">
        <v>19144</v>
      </c>
      <c r="F738" s="23">
        <v>2753</v>
      </c>
      <c r="G738" s="23" t="s">
        <v>10222</v>
      </c>
      <c r="H738" s="23" t="s">
        <v>4077</v>
      </c>
      <c r="I738" s="238" t="s">
        <v>18145</v>
      </c>
      <c r="J738" s="238" t="s">
        <v>18153</v>
      </c>
      <c r="K738" s="23" t="s">
        <v>623</v>
      </c>
      <c r="L738" s="23" t="s">
        <v>18147</v>
      </c>
      <c r="M738" s="23" t="s">
        <v>18148</v>
      </c>
      <c r="N738" s="23" t="s">
        <v>4162</v>
      </c>
      <c r="O738" s="23" t="s">
        <v>18149</v>
      </c>
      <c r="P738" s="291">
        <v>120.38</v>
      </c>
      <c r="Q738" s="3">
        <v>41043</v>
      </c>
      <c r="R738" s="3">
        <v>41087</v>
      </c>
      <c r="S738" s="3">
        <v>41104</v>
      </c>
    </row>
    <row r="739" spans="1:19">
      <c r="A739" s="23" t="s">
        <v>18141</v>
      </c>
      <c r="B739" s="23" t="s">
        <v>18142</v>
      </c>
      <c r="C739" s="23">
        <v>7</v>
      </c>
      <c r="D739" s="23" t="s">
        <v>19146</v>
      </c>
      <c r="E739" s="23" t="s">
        <v>19144</v>
      </c>
      <c r="F739" s="23">
        <v>2754</v>
      </c>
      <c r="G739" s="23" t="s">
        <v>10270</v>
      </c>
      <c r="H739" s="23" t="s">
        <v>5009</v>
      </c>
      <c r="I739" s="238" t="s">
        <v>18145</v>
      </c>
      <c r="J739" s="238" t="s">
        <v>18153</v>
      </c>
      <c r="K739" s="23" t="s">
        <v>623</v>
      </c>
      <c r="L739" s="23" t="s">
        <v>18147</v>
      </c>
      <c r="M739" s="23" t="s">
        <v>18148</v>
      </c>
      <c r="N739" s="23" t="s">
        <v>4162</v>
      </c>
      <c r="O739" s="23" t="s">
        <v>18149</v>
      </c>
      <c r="P739" s="291">
        <v>120.38</v>
      </c>
      <c r="Q739" s="3">
        <v>41043</v>
      </c>
      <c r="R739" s="3">
        <v>41087</v>
      </c>
      <c r="S739" s="3">
        <v>41104</v>
      </c>
    </row>
    <row r="740" spans="1:19">
      <c r="A740" s="23" t="s">
        <v>18141</v>
      </c>
      <c r="B740" s="23" t="s">
        <v>18142</v>
      </c>
      <c r="C740" s="23">
        <v>7</v>
      </c>
      <c r="D740" s="23" t="s">
        <v>19147</v>
      </c>
      <c r="E740" s="23" t="s">
        <v>19144</v>
      </c>
      <c r="F740" s="23">
        <v>2776</v>
      </c>
      <c r="G740" s="23" t="s">
        <v>10230</v>
      </c>
      <c r="H740" s="23" t="s">
        <v>4172</v>
      </c>
      <c r="I740" s="238" t="s">
        <v>18145</v>
      </c>
      <c r="J740" s="238" t="s">
        <v>18153</v>
      </c>
      <c r="K740" s="23" t="s">
        <v>623</v>
      </c>
      <c r="L740" s="23" t="s">
        <v>18147</v>
      </c>
      <c r="M740" s="23" t="s">
        <v>18148</v>
      </c>
      <c r="N740" s="23" t="s">
        <v>4162</v>
      </c>
      <c r="O740" s="23" t="s">
        <v>18149</v>
      </c>
      <c r="P740" s="291">
        <v>120.38</v>
      </c>
      <c r="Q740" s="3">
        <v>41043</v>
      </c>
      <c r="R740" s="3">
        <v>41089</v>
      </c>
      <c r="S740" s="3">
        <v>41104</v>
      </c>
    </row>
    <row r="741" spans="1:19">
      <c r="A741" s="23" t="s">
        <v>18141</v>
      </c>
      <c r="B741" s="23" t="s">
        <v>18142</v>
      </c>
      <c r="C741" s="23">
        <v>7</v>
      </c>
      <c r="D741" s="23" t="s">
        <v>19148</v>
      </c>
      <c r="E741" s="23" t="s">
        <v>19149</v>
      </c>
      <c r="F741" s="23">
        <v>3115</v>
      </c>
      <c r="G741" s="23" t="s">
        <v>10584</v>
      </c>
      <c r="H741" s="23" t="s">
        <v>5398</v>
      </c>
      <c r="I741" s="238" t="s">
        <v>18145</v>
      </c>
      <c r="J741" s="238" t="s">
        <v>18153</v>
      </c>
      <c r="K741" s="23" t="s">
        <v>623</v>
      </c>
      <c r="L741" s="23" t="s">
        <v>18147</v>
      </c>
      <c r="M741" s="23" t="s">
        <v>18148</v>
      </c>
      <c r="N741" s="23" t="s">
        <v>4162</v>
      </c>
      <c r="O741" s="23" t="s">
        <v>18149</v>
      </c>
      <c r="P741" s="291">
        <v>120.38</v>
      </c>
      <c r="Q741" s="3">
        <v>41073</v>
      </c>
      <c r="R741" s="3">
        <v>41141</v>
      </c>
      <c r="S741" s="3">
        <v>41133</v>
      </c>
    </row>
    <row r="742" spans="1:19">
      <c r="A742" s="23" t="s">
        <v>18141</v>
      </c>
      <c r="B742" s="23" t="s">
        <v>18142</v>
      </c>
      <c r="C742" s="23">
        <v>7</v>
      </c>
      <c r="D742" s="23" t="s">
        <v>19150</v>
      </c>
      <c r="E742" s="23" t="s">
        <v>19151</v>
      </c>
      <c r="F742" s="23">
        <v>862</v>
      </c>
      <c r="G742" s="23" t="s">
        <v>9877</v>
      </c>
      <c r="H742" s="23" t="s">
        <v>2054</v>
      </c>
      <c r="I742" s="238" t="s">
        <v>18145</v>
      </c>
      <c r="J742" s="238" t="s">
        <v>18153</v>
      </c>
      <c r="K742" s="23" t="s">
        <v>623</v>
      </c>
      <c r="L742" s="23" t="s">
        <v>18147</v>
      </c>
      <c r="M742" s="23" t="s">
        <v>18148</v>
      </c>
      <c r="N742" s="23" t="s">
        <v>4162</v>
      </c>
      <c r="O742" s="23" t="s">
        <v>18149</v>
      </c>
      <c r="P742" s="291">
        <v>120.38</v>
      </c>
      <c r="Q742" s="3">
        <v>40984</v>
      </c>
      <c r="R742" s="3">
        <v>40994</v>
      </c>
      <c r="S742" s="3">
        <v>41044</v>
      </c>
    </row>
    <row r="743" spans="1:19">
      <c r="A743" s="23" t="s">
        <v>18141</v>
      </c>
      <c r="B743" s="23" t="s">
        <v>18142</v>
      </c>
      <c r="C743" s="23">
        <v>7</v>
      </c>
      <c r="D743" s="23" t="s">
        <v>19152</v>
      </c>
      <c r="E743" s="23" t="s">
        <v>19153</v>
      </c>
      <c r="F743" s="23">
        <v>2483</v>
      </c>
      <c r="G743" s="23" t="s">
        <v>10050</v>
      </c>
      <c r="H743" s="23" t="s">
        <v>2413</v>
      </c>
      <c r="I743" s="238" t="s">
        <v>18145</v>
      </c>
      <c r="J743" s="238" t="s">
        <v>18153</v>
      </c>
      <c r="K743" s="23" t="s">
        <v>623</v>
      </c>
      <c r="L743" s="23" t="s">
        <v>18147</v>
      </c>
      <c r="M743" s="23" t="s">
        <v>18148</v>
      </c>
      <c r="N743" s="23" t="s">
        <v>4162</v>
      </c>
      <c r="O743" s="23" t="s">
        <v>18149</v>
      </c>
      <c r="P743" s="291">
        <v>120.38</v>
      </c>
      <c r="Q743" s="3">
        <v>41002</v>
      </c>
      <c r="R743" s="3">
        <v>41015</v>
      </c>
      <c r="S743" s="3">
        <v>41063</v>
      </c>
    </row>
    <row r="744" spans="1:19">
      <c r="A744" s="23" t="s">
        <v>18141</v>
      </c>
      <c r="B744" s="23" t="s">
        <v>18142</v>
      </c>
      <c r="C744" s="23">
        <v>7</v>
      </c>
      <c r="D744" s="23" t="s">
        <v>19154</v>
      </c>
      <c r="E744" s="23" t="s">
        <v>19155</v>
      </c>
      <c r="F744" s="23">
        <v>863</v>
      </c>
      <c r="G744" s="23" t="s">
        <v>9840</v>
      </c>
      <c r="H744" s="23" t="s">
        <v>5312</v>
      </c>
      <c r="I744" s="238" t="s">
        <v>18145</v>
      </c>
      <c r="J744" s="238" t="s">
        <v>18153</v>
      </c>
      <c r="K744" s="23" t="s">
        <v>623</v>
      </c>
      <c r="L744" s="23" t="s">
        <v>18147</v>
      </c>
      <c r="M744" s="23" t="s">
        <v>18148</v>
      </c>
      <c r="N744" s="23" t="s">
        <v>4162</v>
      </c>
      <c r="O744" s="23" t="s">
        <v>18149</v>
      </c>
      <c r="P744" s="291">
        <v>120.38</v>
      </c>
      <c r="Q744" s="3">
        <v>40946</v>
      </c>
      <c r="R744" s="3">
        <v>41116</v>
      </c>
      <c r="S744" s="3">
        <v>41062</v>
      </c>
    </row>
    <row r="745" spans="1:19">
      <c r="A745" s="23" t="s">
        <v>18141</v>
      </c>
      <c r="B745" s="23" t="s">
        <v>18142</v>
      </c>
      <c r="C745" s="23">
        <v>7</v>
      </c>
      <c r="D745" s="23" t="s">
        <v>19156</v>
      </c>
      <c r="E745" s="23" t="s">
        <v>19155</v>
      </c>
      <c r="F745" s="23">
        <v>3257</v>
      </c>
      <c r="G745" s="23" t="s">
        <v>19157</v>
      </c>
      <c r="H745" s="23" t="s">
        <v>7525</v>
      </c>
      <c r="I745" s="238" t="s">
        <v>18145</v>
      </c>
      <c r="J745" s="238" t="s">
        <v>18153</v>
      </c>
      <c r="K745" s="23" t="s">
        <v>623</v>
      </c>
      <c r="L745" s="23" t="s">
        <v>18147</v>
      </c>
      <c r="M745" s="23" t="s">
        <v>18148</v>
      </c>
      <c r="N745" s="23" t="s">
        <v>4162</v>
      </c>
      <c r="O745" s="23" t="s">
        <v>18149</v>
      </c>
      <c r="P745" s="291">
        <v>120.38</v>
      </c>
      <c r="Q745" s="3">
        <v>41127</v>
      </c>
      <c r="R745" s="3">
        <v>41170</v>
      </c>
      <c r="S745" s="3">
        <v>41189</v>
      </c>
    </row>
    <row r="746" spans="1:19">
      <c r="A746" s="23" t="s">
        <v>18141</v>
      </c>
      <c r="B746" s="23" t="s">
        <v>18142</v>
      </c>
      <c r="C746" s="23">
        <v>7</v>
      </c>
      <c r="D746" s="23" t="s">
        <v>19158</v>
      </c>
      <c r="E746" s="23" t="s">
        <v>19155</v>
      </c>
      <c r="F746" s="23">
        <v>3266</v>
      </c>
      <c r="G746" s="23" t="s">
        <v>19159</v>
      </c>
      <c r="H746" s="23" t="s">
        <v>7650</v>
      </c>
      <c r="I746" s="238" t="s">
        <v>18145</v>
      </c>
      <c r="J746" s="238" t="s">
        <v>18153</v>
      </c>
      <c r="K746" s="23" t="s">
        <v>623</v>
      </c>
      <c r="L746" s="23" t="s">
        <v>18147</v>
      </c>
      <c r="M746" s="23" t="s">
        <v>18148</v>
      </c>
      <c r="N746" s="23" t="s">
        <v>4162</v>
      </c>
      <c r="O746" s="23" t="s">
        <v>18149</v>
      </c>
      <c r="P746" s="291">
        <v>120.38</v>
      </c>
      <c r="Q746" s="3">
        <v>41127</v>
      </c>
      <c r="R746" s="3">
        <v>41171</v>
      </c>
      <c r="S746" s="3">
        <v>41189</v>
      </c>
    </row>
    <row r="747" spans="1:19">
      <c r="A747" s="23" t="s">
        <v>18141</v>
      </c>
      <c r="B747" s="23" t="s">
        <v>18142</v>
      </c>
      <c r="C747" s="23">
        <v>7</v>
      </c>
      <c r="D747" s="23" t="s">
        <v>19160</v>
      </c>
      <c r="E747" s="23" t="s">
        <v>19161</v>
      </c>
      <c r="F747" s="23">
        <v>4480</v>
      </c>
      <c r="G747" s="23" t="s">
        <v>11732</v>
      </c>
      <c r="H747" s="23" t="s">
        <v>16268</v>
      </c>
      <c r="I747" s="238" t="s">
        <v>18145</v>
      </c>
      <c r="J747" s="238" t="s">
        <v>18153</v>
      </c>
      <c r="K747" s="23" t="s">
        <v>623</v>
      </c>
      <c r="L747" s="23" t="s">
        <v>18147</v>
      </c>
      <c r="M747" s="23" t="s">
        <v>18148</v>
      </c>
      <c r="N747" s="23" t="s">
        <v>4162</v>
      </c>
      <c r="O747" s="23" t="s">
        <v>18149</v>
      </c>
      <c r="P747" s="291">
        <v>120.38</v>
      </c>
      <c r="Q747" s="3">
        <v>41151</v>
      </c>
      <c r="R747" s="3">
        <v>41375</v>
      </c>
      <c r="S747" s="3">
        <v>41231</v>
      </c>
    </row>
    <row r="748" spans="1:19">
      <c r="A748" s="23" t="s">
        <v>18141</v>
      </c>
      <c r="B748" s="23" t="s">
        <v>18142</v>
      </c>
      <c r="C748" s="23">
        <v>7</v>
      </c>
      <c r="D748" s="23" t="s">
        <v>19162</v>
      </c>
      <c r="E748" s="23" t="s">
        <v>19161</v>
      </c>
      <c r="F748" s="23">
        <v>4494</v>
      </c>
      <c r="G748" s="23" t="s">
        <v>11641</v>
      </c>
      <c r="H748" s="23" t="s">
        <v>16515</v>
      </c>
      <c r="I748" s="238" t="s">
        <v>18145</v>
      </c>
      <c r="J748" s="238" t="s">
        <v>18153</v>
      </c>
      <c r="K748" s="23" t="s">
        <v>623</v>
      </c>
      <c r="L748" s="23" t="s">
        <v>18147</v>
      </c>
      <c r="M748" s="23" t="s">
        <v>18148</v>
      </c>
      <c r="N748" s="23" t="s">
        <v>4162</v>
      </c>
      <c r="O748" s="23" t="s">
        <v>18149</v>
      </c>
      <c r="P748" s="291">
        <v>120.38</v>
      </c>
      <c r="Q748" s="3">
        <v>41149</v>
      </c>
      <c r="R748" s="3">
        <v>41379</v>
      </c>
      <c r="S748" s="3">
        <v>41225</v>
      </c>
    </row>
    <row r="749" spans="1:19">
      <c r="A749" s="23" t="s">
        <v>18141</v>
      </c>
      <c r="B749" s="23" t="s">
        <v>18142</v>
      </c>
      <c r="C749" s="23">
        <v>7</v>
      </c>
      <c r="D749" s="23" t="s">
        <v>19163</v>
      </c>
      <c r="E749" s="23" t="s">
        <v>19164</v>
      </c>
      <c r="F749" s="23"/>
      <c r="G749" s="23" t="s">
        <v>17367</v>
      </c>
      <c r="H749" s="23">
        <v>5519</v>
      </c>
      <c r="I749" s="238" t="s">
        <v>18145</v>
      </c>
      <c r="J749" s="238" t="s">
        <v>18192</v>
      </c>
      <c r="K749" s="23" t="s">
        <v>623</v>
      </c>
      <c r="L749" s="23" t="s">
        <v>18147</v>
      </c>
      <c r="M749" s="23" t="s">
        <v>18148</v>
      </c>
      <c r="N749" s="23" t="s">
        <v>4162</v>
      </c>
      <c r="O749" s="23" t="s">
        <v>18149</v>
      </c>
      <c r="P749" s="291">
        <v>120.38</v>
      </c>
      <c r="Q749" s="3">
        <v>41213</v>
      </c>
      <c r="R749" s="23"/>
      <c r="S749" s="3">
        <v>41440</v>
      </c>
    </row>
    <row r="750" spans="1:19">
      <c r="A750" s="23" t="s">
        <v>18141</v>
      </c>
      <c r="B750" s="23" t="s">
        <v>18142</v>
      </c>
      <c r="C750" s="23">
        <v>7</v>
      </c>
      <c r="D750" s="23" t="s">
        <v>19165</v>
      </c>
      <c r="E750" s="23" t="s">
        <v>19164</v>
      </c>
      <c r="F750" s="23"/>
      <c r="G750" s="23" t="s">
        <v>17370</v>
      </c>
      <c r="H750" s="23">
        <v>5520</v>
      </c>
      <c r="I750" s="238" t="s">
        <v>18145</v>
      </c>
      <c r="J750" s="238" t="s">
        <v>18192</v>
      </c>
      <c r="K750" s="23" t="s">
        <v>623</v>
      </c>
      <c r="L750" s="23" t="s">
        <v>18147</v>
      </c>
      <c r="M750" s="23" t="s">
        <v>18148</v>
      </c>
      <c r="N750" s="23" t="s">
        <v>4162</v>
      </c>
      <c r="O750" s="23" t="s">
        <v>18149</v>
      </c>
      <c r="P750" s="291">
        <v>120.38</v>
      </c>
      <c r="Q750" s="3">
        <v>41213</v>
      </c>
      <c r="R750" s="23"/>
      <c r="S750" s="3">
        <v>41440</v>
      </c>
    </row>
    <row r="751" spans="1:19">
      <c r="A751" s="23" t="s">
        <v>18141</v>
      </c>
      <c r="B751" s="23" t="s">
        <v>18142</v>
      </c>
      <c r="C751" s="23">
        <v>7</v>
      </c>
      <c r="D751" s="23" t="s">
        <v>19166</v>
      </c>
      <c r="E751" s="23" t="s">
        <v>19164</v>
      </c>
      <c r="F751" s="23"/>
      <c r="G751" s="23" t="s">
        <v>17373</v>
      </c>
      <c r="H751" s="23">
        <v>5521</v>
      </c>
      <c r="I751" s="238" t="s">
        <v>18145</v>
      </c>
      <c r="J751" s="238" t="s">
        <v>18192</v>
      </c>
      <c r="K751" s="23" t="s">
        <v>623</v>
      </c>
      <c r="L751" s="23" t="s">
        <v>18147</v>
      </c>
      <c r="M751" s="23" t="s">
        <v>18148</v>
      </c>
      <c r="N751" s="23" t="s">
        <v>4162</v>
      </c>
      <c r="O751" s="23" t="s">
        <v>18149</v>
      </c>
      <c r="P751" s="291">
        <v>120.38</v>
      </c>
      <c r="Q751" s="3">
        <v>41213</v>
      </c>
      <c r="R751" s="23"/>
      <c r="S751" s="3">
        <v>41440</v>
      </c>
    </row>
    <row r="752" spans="1:19">
      <c r="A752" s="23" t="s">
        <v>18141</v>
      </c>
      <c r="B752" s="23" t="s">
        <v>18142</v>
      </c>
      <c r="C752" s="23">
        <v>7</v>
      </c>
      <c r="D752" s="23" t="s">
        <v>19167</v>
      </c>
      <c r="E752" s="23" t="s">
        <v>19168</v>
      </c>
      <c r="F752" s="23">
        <v>3183</v>
      </c>
      <c r="G752" s="23" t="s">
        <v>19169</v>
      </c>
      <c r="H752" s="23" t="s">
        <v>7038</v>
      </c>
      <c r="I752" s="238" t="s">
        <v>18145</v>
      </c>
      <c r="J752" s="238" t="s">
        <v>18153</v>
      </c>
      <c r="K752" s="23" t="s">
        <v>623</v>
      </c>
      <c r="L752" s="23" t="s">
        <v>18147</v>
      </c>
      <c r="M752" s="23" t="s">
        <v>18148</v>
      </c>
      <c r="N752" s="23" t="s">
        <v>4162</v>
      </c>
      <c r="O752" s="23" t="s">
        <v>18149</v>
      </c>
      <c r="P752" s="291">
        <v>120.38</v>
      </c>
      <c r="Q752" s="3">
        <v>41127</v>
      </c>
      <c r="R752" s="3">
        <v>41157</v>
      </c>
      <c r="S752" s="3">
        <v>41189</v>
      </c>
    </row>
    <row r="753" spans="1:19">
      <c r="A753" s="23" t="s">
        <v>18141</v>
      </c>
      <c r="B753" s="23" t="s">
        <v>18142</v>
      </c>
      <c r="C753" s="23">
        <v>7</v>
      </c>
      <c r="D753" s="23" t="s">
        <v>19170</v>
      </c>
      <c r="E753" s="23" t="s">
        <v>19168</v>
      </c>
      <c r="F753" s="23">
        <v>3184</v>
      </c>
      <c r="G753" s="23" t="s">
        <v>10052</v>
      </c>
      <c r="H753" s="23" t="s">
        <v>5388</v>
      </c>
      <c r="I753" s="238" t="s">
        <v>18145</v>
      </c>
      <c r="J753" s="238" t="s">
        <v>18153</v>
      </c>
      <c r="K753" s="23" t="s">
        <v>623</v>
      </c>
      <c r="L753" s="23" t="s">
        <v>18147</v>
      </c>
      <c r="M753" s="23" t="s">
        <v>18148</v>
      </c>
      <c r="N753" s="23" t="s">
        <v>4162</v>
      </c>
      <c r="O753" s="23" t="s">
        <v>18149</v>
      </c>
      <c r="P753" s="291">
        <v>120.38</v>
      </c>
      <c r="Q753" s="3">
        <v>41002</v>
      </c>
      <c r="R753" s="3">
        <v>41158</v>
      </c>
      <c r="S753" s="3">
        <v>41067</v>
      </c>
    </row>
    <row r="754" spans="1:19">
      <c r="A754" s="23" t="s">
        <v>18141</v>
      </c>
      <c r="B754" s="23" t="s">
        <v>18142</v>
      </c>
      <c r="C754" s="23">
        <v>7</v>
      </c>
      <c r="D754" s="23" t="s">
        <v>19171</v>
      </c>
      <c r="E754" s="23" t="s">
        <v>19168</v>
      </c>
      <c r="F754" s="23">
        <v>3624</v>
      </c>
      <c r="G754" s="23" t="s">
        <v>19172</v>
      </c>
      <c r="H754" s="23" t="s">
        <v>9427</v>
      </c>
      <c r="I754" s="238" t="s">
        <v>18145</v>
      </c>
      <c r="J754" s="238" t="s">
        <v>18153</v>
      </c>
      <c r="K754" s="23" t="s">
        <v>623</v>
      </c>
      <c r="L754" s="23" t="s">
        <v>18147</v>
      </c>
      <c r="M754" s="23" t="s">
        <v>18148</v>
      </c>
      <c r="N754" s="23" t="s">
        <v>4162</v>
      </c>
      <c r="O754" s="23" t="s">
        <v>18149</v>
      </c>
      <c r="P754" s="291">
        <v>120.38</v>
      </c>
      <c r="Q754" s="3">
        <v>41127</v>
      </c>
      <c r="R754" s="3">
        <v>41234</v>
      </c>
      <c r="S754" s="3">
        <v>41193</v>
      </c>
    </row>
    <row r="755" spans="1:19">
      <c r="A755" s="23" t="s">
        <v>18141</v>
      </c>
      <c r="B755" s="23" t="s">
        <v>18142</v>
      </c>
      <c r="C755" s="23">
        <v>7</v>
      </c>
      <c r="D755" s="23" t="s">
        <v>19173</v>
      </c>
      <c r="E755" s="23" t="s">
        <v>19168</v>
      </c>
      <c r="F755" s="23">
        <v>3649</v>
      </c>
      <c r="G755" s="23" t="s">
        <v>19174</v>
      </c>
      <c r="H755" s="23" t="s">
        <v>9424</v>
      </c>
      <c r="I755" s="238" t="s">
        <v>18145</v>
      </c>
      <c r="J755" s="238" t="s">
        <v>18153</v>
      </c>
      <c r="K755" s="23" t="s">
        <v>623</v>
      </c>
      <c r="L755" s="23" t="s">
        <v>18147</v>
      </c>
      <c r="M755" s="23" t="s">
        <v>18148</v>
      </c>
      <c r="N755" s="23" t="s">
        <v>4162</v>
      </c>
      <c r="O755" s="23" t="s">
        <v>18149</v>
      </c>
      <c r="P755" s="291">
        <v>120.38</v>
      </c>
      <c r="Q755" s="3">
        <v>41127</v>
      </c>
      <c r="R755" s="3">
        <v>41236</v>
      </c>
      <c r="S755" s="3">
        <v>41189</v>
      </c>
    </row>
    <row r="756" spans="1:19">
      <c r="A756" s="23" t="s">
        <v>18141</v>
      </c>
      <c r="B756" s="23" t="s">
        <v>18142</v>
      </c>
      <c r="C756" s="23">
        <v>7</v>
      </c>
      <c r="D756" s="23" t="s">
        <v>19175</v>
      </c>
      <c r="E756" s="23" t="s">
        <v>19176</v>
      </c>
      <c r="F756" s="23"/>
      <c r="G756" s="23"/>
      <c r="H756" s="23">
        <v>5978</v>
      </c>
      <c r="I756" s="238" t="s">
        <v>18145</v>
      </c>
      <c r="J756" s="238" t="s">
        <v>18151</v>
      </c>
      <c r="K756" s="23" t="s">
        <v>623</v>
      </c>
      <c r="L756" s="23" t="s">
        <v>18147</v>
      </c>
      <c r="M756" s="23" t="s">
        <v>18148</v>
      </c>
      <c r="N756" s="23" t="s">
        <v>4162</v>
      </c>
      <c r="O756" s="23" t="s">
        <v>18149</v>
      </c>
      <c r="P756" s="291">
        <v>120.38</v>
      </c>
      <c r="Q756" s="3">
        <v>41285</v>
      </c>
      <c r="R756" s="23"/>
      <c r="S756" s="23"/>
    </row>
    <row r="757" spans="1:19">
      <c r="A757" s="23" t="s">
        <v>18141</v>
      </c>
      <c r="B757" s="23" t="s">
        <v>18142</v>
      </c>
      <c r="C757" s="23">
        <v>7</v>
      </c>
      <c r="D757" s="23" t="s">
        <v>19177</v>
      </c>
      <c r="E757" s="23" t="s">
        <v>19176</v>
      </c>
      <c r="F757" s="23"/>
      <c r="G757" s="23"/>
      <c r="H757" s="23">
        <v>5979</v>
      </c>
      <c r="I757" s="238" t="s">
        <v>18145</v>
      </c>
      <c r="J757" s="238" t="s">
        <v>18151</v>
      </c>
      <c r="K757" s="23" t="s">
        <v>623</v>
      </c>
      <c r="L757" s="23" t="s">
        <v>18147</v>
      </c>
      <c r="M757" s="23" t="s">
        <v>18148</v>
      </c>
      <c r="N757" s="23" t="s">
        <v>4162</v>
      </c>
      <c r="O757" s="23" t="s">
        <v>18149</v>
      </c>
      <c r="P757" s="291">
        <v>120.38</v>
      </c>
      <c r="Q757" s="3">
        <v>41285</v>
      </c>
      <c r="R757" s="23"/>
      <c r="S757" s="23"/>
    </row>
    <row r="758" spans="1:19">
      <c r="A758" s="23" t="s">
        <v>18141</v>
      </c>
      <c r="B758" s="23" t="s">
        <v>18142</v>
      </c>
      <c r="C758" s="23">
        <v>7</v>
      </c>
      <c r="D758" s="23" t="s">
        <v>19178</v>
      </c>
      <c r="E758" s="23" t="s">
        <v>19176</v>
      </c>
      <c r="F758" s="23">
        <v>4567</v>
      </c>
      <c r="G758" s="23" t="s">
        <v>12459</v>
      </c>
      <c r="H758" s="23" t="s">
        <v>17769</v>
      </c>
      <c r="I758" s="238" t="s">
        <v>18145</v>
      </c>
      <c r="J758" s="238" t="s">
        <v>18153</v>
      </c>
      <c r="K758" s="23" t="s">
        <v>623</v>
      </c>
      <c r="L758" s="23" t="s">
        <v>18147</v>
      </c>
      <c r="M758" s="23" t="s">
        <v>18148</v>
      </c>
      <c r="N758" s="23" t="s">
        <v>4162</v>
      </c>
      <c r="O758" s="23" t="s">
        <v>18149</v>
      </c>
      <c r="P758" s="291">
        <v>120.38</v>
      </c>
      <c r="Q758" s="3">
        <v>41170</v>
      </c>
      <c r="R758" s="3">
        <v>41390</v>
      </c>
      <c r="S758" s="3">
        <v>41410</v>
      </c>
    </row>
    <row r="759" spans="1:19">
      <c r="A759" s="23" t="s">
        <v>18141</v>
      </c>
      <c r="B759" s="23" t="s">
        <v>18142</v>
      </c>
      <c r="C759" s="23">
        <v>7</v>
      </c>
      <c r="D759" s="23" t="s">
        <v>19179</v>
      </c>
      <c r="E759" s="23" t="s">
        <v>19180</v>
      </c>
      <c r="F759" s="23">
        <v>4407</v>
      </c>
      <c r="G759" s="23" t="s">
        <v>11733</v>
      </c>
      <c r="H759" s="23" t="s">
        <v>15901</v>
      </c>
      <c r="I759" s="238" t="s">
        <v>18145</v>
      </c>
      <c r="J759" s="238" t="s">
        <v>18153</v>
      </c>
      <c r="K759" s="23" t="s">
        <v>623</v>
      </c>
      <c r="L759" s="23" t="s">
        <v>18147</v>
      </c>
      <c r="M759" s="23" t="s">
        <v>18148</v>
      </c>
      <c r="N759" s="23" t="s">
        <v>4162</v>
      </c>
      <c r="O759" s="23" t="s">
        <v>18149</v>
      </c>
      <c r="P759" s="291">
        <v>120.38</v>
      </c>
      <c r="Q759" s="3">
        <v>41151</v>
      </c>
      <c r="R759" s="3">
        <v>41360</v>
      </c>
      <c r="S759" s="3">
        <v>41231</v>
      </c>
    </row>
    <row r="760" spans="1:19">
      <c r="A760" s="23" t="s">
        <v>18141</v>
      </c>
      <c r="B760" s="23" t="s">
        <v>18142</v>
      </c>
      <c r="C760" s="23">
        <v>7</v>
      </c>
      <c r="D760" s="23" t="s">
        <v>19181</v>
      </c>
      <c r="E760" s="23" t="s">
        <v>19180</v>
      </c>
      <c r="F760" s="23">
        <v>4618</v>
      </c>
      <c r="G760" s="23" t="s">
        <v>17302</v>
      </c>
      <c r="H760" s="23" t="s">
        <v>17965</v>
      </c>
      <c r="I760" s="238" t="s">
        <v>18145</v>
      </c>
      <c r="J760" s="238" t="s">
        <v>18153</v>
      </c>
      <c r="K760" s="23" t="s">
        <v>623</v>
      </c>
      <c r="L760" s="23" t="s">
        <v>18147</v>
      </c>
      <c r="M760" s="23" t="s">
        <v>18148</v>
      </c>
      <c r="N760" s="23" t="s">
        <v>4162</v>
      </c>
      <c r="O760" s="23" t="s">
        <v>18149</v>
      </c>
      <c r="P760" s="291">
        <v>120.38</v>
      </c>
      <c r="Q760" s="3">
        <v>41200</v>
      </c>
      <c r="R760" s="3">
        <v>41397</v>
      </c>
      <c r="S760" s="3">
        <v>41440</v>
      </c>
    </row>
    <row r="761" spans="1:19">
      <c r="A761" s="23" t="s">
        <v>18141</v>
      </c>
      <c r="B761" s="23" t="s">
        <v>18142</v>
      </c>
      <c r="C761" s="23">
        <v>7</v>
      </c>
      <c r="D761" s="23" t="s">
        <v>19182</v>
      </c>
      <c r="E761" s="23" t="s">
        <v>19183</v>
      </c>
      <c r="F761" s="23">
        <v>2622</v>
      </c>
      <c r="G761" s="23" t="s">
        <v>10232</v>
      </c>
      <c r="H761" s="23" t="s">
        <v>3227</v>
      </c>
      <c r="I761" s="238" t="s">
        <v>18145</v>
      </c>
      <c r="J761" s="238" t="s">
        <v>18153</v>
      </c>
      <c r="K761" s="23" t="s">
        <v>623</v>
      </c>
      <c r="L761" s="23" t="s">
        <v>18147</v>
      </c>
      <c r="M761" s="23" t="s">
        <v>18148</v>
      </c>
      <c r="N761" s="23" t="s">
        <v>4162</v>
      </c>
      <c r="O761" s="23" t="s">
        <v>18149</v>
      </c>
      <c r="P761" s="291">
        <v>120.38</v>
      </c>
      <c r="Q761" s="3">
        <v>41043</v>
      </c>
      <c r="R761" s="3">
        <v>41053</v>
      </c>
      <c r="S761" s="3">
        <v>41104</v>
      </c>
    </row>
    <row r="762" spans="1:19">
      <c r="A762" s="23" t="s">
        <v>18141</v>
      </c>
      <c r="B762" s="23" t="s">
        <v>18142</v>
      </c>
      <c r="C762" s="23">
        <v>7</v>
      </c>
      <c r="D762" s="23" t="s">
        <v>19184</v>
      </c>
      <c r="E762" s="23" t="s">
        <v>19183</v>
      </c>
      <c r="F762" s="23">
        <v>2716</v>
      </c>
      <c r="G762" s="23" t="s">
        <v>10236</v>
      </c>
      <c r="H762" s="23" t="s">
        <v>3623</v>
      </c>
      <c r="I762" s="238" t="s">
        <v>18145</v>
      </c>
      <c r="J762" s="238" t="s">
        <v>18153</v>
      </c>
      <c r="K762" s="23" t="s">
        <v>623</v>
      </c>
      <c r="L762" s="23" t="s">
        <v>18147</v>
      </c>
      <c r="M762" s="23" t="s">
        <v>18148</v>
      </c>
      <c r="N762" s="23" t="s">
        <v>4162</v>
      </c>
      <c r="O762" s="23" t="s">
        <v>18149</v>
      </c>
      <c r="P762" s="291">
        <v>120.38</v>
      </c>
      <c r="Q762" s="3">
        <v>41044</v>
      </c>
      <c r="R762" s="3">
        <v>41079</v>
      </c>
      <c r="S762" s="3">
        <v>41104</v>
      </c>
    </row>
    <row r="763" spans="1:19">
      <c r="A763" s="23" t="s">
        <v>18141</v>
      </c>
      <c r="B763" s="23" t="s">
        <v>18142</v>
      </c>
      <c r="C763" s="23">
        <v>7</v>
      </c>
      <c r="D763" s="23" t="s">
        <v>19185</v>
      </c>
      <c r="E763" s="23" t="s">
        <v>19183</v>
      </c>
      <c r="F763" s="23">
        <v>2717</v>
      </c>
      <c r="G763" s="23" t="s">
        <v>10234</v>
      </c>
      <c r="H763" s="23" t="s">
        <v>3622</v>
      </c>
      <c r="I763" s="238" t="s">
        <v>18145</v>
      </c>
      <c r="J763" s="238" t="s">
        <v>18153</v>
      </c>
      <c r="K763" s="23" t="s">
        <v>623</v>
      </c>
      <c r="L763" s="23" t="s">
        <v>18147</v>
      </c>
      <c r="M763" s="23" t="s">
        <v>18148</v>
      </c>
      <c r="N763" s="23" t="s">
        <v>4162</v>
      </c>
      <c r="O763" s="23" t="s">
        <v>18149</v>
      </c>
      <c r="P763" s="291">
        <v>120.38</v>
      </c>
      <c r="Q763" s="3">
        <v>41043</v>
      </c>
      <c r="R763" s="3">
        <v>41079</v>
      </c>
      <c r="S763" s="3">
        <v>41104</v>
      </c>
    </row>
    <row r="764" spans="1:19">
      <c r="A764" s="23" t="s">
        <v>18141</v>
      </c>
      <c r="B764" s="23" t="s">
        <v>18142</v>
      </c>
      <c r="C764" s="23">
        <v>7</v>
      </c>
      <c r="D764" s="23" t="s">
        <v>19186</v>
      </c>
      <c r="E764" s="23" t="s">
        <v>19187</v>
      </c>
      <c r="F764" s="23">
        <v>3134</v>
      </c>
      <c r="G764" s="23" t="s">
        <v>10054</v>
      </c>
      <c r="H764" s="23" t="s">
        <v>6587</v>
      </c>
      <c r="I764" s="238" t="s">
        <v>18145</v>
      </c>
      <c r="J764" s="238" t="s">
        <v>18153</v>
      </c>
      <c r="K764" s="23" t="s">
        <v>623</v>
      </c>
      <c r="L764" s="23" t="s">
        <v>18147</v>
      </c>
      <c r="M764" s="23" t="s">
        <v>18148</v>
      </c>
      <c r="N764" s="23" t="s">
        <v>4162</v>
      </c>
      <c r="O764" s="23" t="s">
        <v>18149</v>
      </c>
      <c r="P764" s="291">
        <v>120.38</v>
      </c>
      <c r="Q764" s="3">
        <v>41002</v>
      </c>
      <c r="R764" s="3">
        <v>41144</v>
      </c>
      <c r="S764" s="3">
        <v>41156</v>
      </c>
    </row>
    <row r="765" spans="1:19">
      <c r="A765" s="23" t="s">
        <v>18141</v>
      </c>
      <c r="B765" s="23" t="s">
        <v>18142</v>
      </c>
      <c r="C765" s="23">
        <v>7</v>
      </c>
      <c r="D765" s="23" t="s">
        <v>19188</v>
      </c>
      <c r="E765" s="23" t="s">
        <v>19189</v>
      </c>
      <c r="F765" s="23"/>
      <c r="G765" s="23"/>
      <c r="H765" s="23">
        <v>5958</v>
      </c>
      <c r="I765" s="238" t="s">
        <v>18145</v>
      </c>
      <c r="J765" s="238" t="s">
        <v>18151</v>
      </c>
      <c r="K765" s="23" t="s">
        <v>623</v>
      </c>
      <c r="L765" s="23" t="s">
        <v>18147</v>
      </c>
      <c r="M765" s="23" t="s">
        <v>18148</v>
      </c>
      <c r="N765" s="23" t="s">
        <v>4162</v>
      </c>
      <c r="O765" s="23" t="s">
        <v>18149</v>
      </c>
      <c r="P765" s="291">
        <v>120.38</v>
      </c>
      <c r="Q765" s="3">
        <v>41285</v>
      </c>
      <c r="R765" s="23"/>
      <c r="S765" s="23"/>
    </row>
    <row r="766" spans="1:19">
      <c r="A766" s="23" t="s">
        <v>18141</v>
      </c>
      <c r="B766" s="23" t="s">
        <v>18142</v>
      </c>
      <c r="C766" s="23">
        <v>7</v>
      </c>
      <c r="D766" s="23" t="s">
        <v>19190</v>
      </c>
      <c r="E766" s="23" t="s">
        <v>19189</v>
      </c>
      <c r="F766" s="23"/>
      <c r="G766" s="23"/>
      <c r="H766" s="23">
        <v>5959</v>
      </c>
      <c r="I766" s="238" t="s">
        <v>18145</v>
      </c>
      <c r="J766" s="238" t="s">
        <v>18151</v>
      </c>
      <c r="K766" s="23" t="s">
        <v>623</v>
      </c>
      <c r="L766" s="23" t="s">
        <v>18147</v>
      </c>
      <c r="M766" s="23" t="s">
        <v>18148</v>
      </c>
      <c r="N766" s="23" t="s">
        <v>4162</v>
      </c>
      <c r="O766" s="23" t="s">
        <v>18149</v>
      </c>
      <c r="P766" s="291">
        <v>120.38</v>
      </c>
      <c r="Q766" s="3">
        <v>41285</v>
      </c>
      <c r="R766" s="23"/>
      <c r="S766" s="23"/>
    </row>
    <row r="767" spans="1:19">
      <c r="A767" s="23" t="s">
        <v>18141</v>
      </c>
      <c r="B767" s="23" t="s">
        <v>18142</v>
      </c>
      <c r="C767" s="23">
        <v>7</v>
      </c>
      <c r="D767" s="23" t="s">
        <v>19191</v>
      </c>
      <c r="E767" s="23" t="s">
        <v>19189</v>
      </c>
      <c r="F767" s="23"/>
      <c r="G767" s="23"/>
      <c r="H767" s="23">
        <v>5960</v>
      </c>
      <c r="I767" s="238" t="s">
        <v>18145</v>
      </c>
      <c r="J767" s="238" t="s">
        <v>18151</v>
      </c>
      <c r="K767" s="23" t="s">
        <v>623</v>
      </c>
      <c r="L767" s="23" t="s">
        <v>18147</v>
      </c>
      <c r="M767" s="23" t="s">
        <v>18148</v>
      </c>
      <c r="N767" s="23" t="s">
        <v>4162</v>
      </c>
      <c r="O767" s="23" t="s">
        <v>18149</v>
      </c>
      <c r="P767" s="291">
        <v>120.38</v>
      </c>
      <c r="Q767" s="3">
        <v>41285</v>
      </c>
      <c r="R767" s="23"/>
      <c r="S767" s="23"/>
    </row>
    <row r="768" spans="1:19">
      <c r="A768" s="23" t="s">
        <v>18141</v>
      </c>
      <c r="B768" s="23" t="s">
        <v>18142</v>
      </c>
      <c r="C768" s="23">
        <v>7</v>
      </c>
      <c r="D768" s="23" t="s">
        <v>19192</v>
      </c>
      <c r="E768" s="23" t="s">
        <v>19189</v>
      </c>
      <c r="F768" s="23"/>
      <c r="G768" s="23"/>
      <c r="H768" s="23">
        <v>5961</v>
      </c>
      <c r="I768" s="238" t="s">
        <v>18145</v>
      </c>
      <c r="J768" s="238" t="s">
        <v>18151</v>
      </c>
      <c r="K768" s="23" t="s">
        <v>623</v>
      </c>
      <c r="L768" s="23" t="s">
        <v>18147</v>
      </c>
      <c r="M768" s="23" t="s">
        <v>18148</v>
      </c>
      <c r="N768" s="23" t="s">
        <v>4162</v>
      </c>
      <c r="O768" s="23" t="s">
        <v>18149</v>
      </c>
      <c r="P768" s="291">
        <v>120.38</v>
      </c>
      <c r="Q768" s="3">
        <v>41285</v>
      </c>
      <c r="R768" s="23"/>
      <c r="S768" s="23"/>
    </row>
    <row r="769" spans="1:19">
      <c r="A769" s="23" t="s">
        <v>18141</v>
      </c>
      <c r="B769" s="23" t="s">
        <v>18142</v>
      </c>
      <c r="C769" s="23">
        <v>7</v>
      </c>
      <c r="D769" s="23" t="s">
        <v>19193</v>
      </c>
      <c r="E769" s="23" t="s">
        <v>19189</v>
      </c>
      <c r="F769" s="23"/>
      <c r="G769" s="23"/>
      <c r="H769" s="23">
        <v>5962</v>
      </c>
      <c r="I769" s="238" t="s">
        <v>18145</v>
      </c>
      <c r="J769" s="238" t="s">
        <v>18151</v>
      </c>
      <c r="K769" s="23" t="s">
        <v>623</v>
      </c>
      <c r="L769" s="23" t="s">
        <v>18147</v>
      </c>
      <c r="M769" s="23" t="s">
        <v>18148</v>
      </c>
      <c r="N769" s="23" t="s">
        <v>4162</v>
      </c>
      <c r="O769" s="23" t="s">
        <v>18149</v>
      </c>
      <c r="P769" s="291">
        <v>120.38</v>
      </c>
      <c r="Q769" s="3">
        <v>41285</v>
      </c>
      <c r="R769" s="23"/>
      <c r="S769" s="23"/>
    </row>
    <row r="770" spans="1:19">
      <c r="A770" s="23" t="s">
        <v>18141</v>
      </c>
      <c r="B770" s="23" t="s">
        <v>18142</v>
      </c>
      <c r="C770" s="23">
        <v>7</v>
      </c>
      <c r="D770" s="23" t="s">
        <v>19194</v>
      </c>
      <c r="E770" s="23" t="s">
        <v>19189</v>
      </c>
      <c r="F770" s="23"/>
      <c r="G770" s="23"/>
      <c r="H770" s="23">
        <v>5963</v>
      </c>
      <c r="I770" s="238" t="s">
        <v>18145</v>
      </c>
      <c r="J770" s="238" t="s">
        <v>18151</v>
      </c>
      <c r="K770" s="23" t="s">
        <v>623</v>
      </c>
      <c r="L770" s="23" t="s">
        <v>18147</v>
      </c>
      <c r="M770" s="23" t="s">
        <v>18148</v>
      </c>
      <c r="N770" s="23" t="s">
        <v>4162</v>
      </c>
      <c r="O770" s="23" t="s">
        <v>18149</v>
      </c>
      <c r="P770" s="291">
        <v>120.38</v>
      </c>
      <c r="Q770" s="3">
        <v>41285</v>
      </c>
      <c r="R770" s="23"/>
      <c r="S770" s="23"/>
    </row>
    <row r="771" spans="1:19">
      <c r="A771" s="23" t="s">
        <v>18141</v>
      </c>
      <c r="B771" s="23" t="s">
        <v>18142</v>
      </c>
      <c r="C771" s="23">
        <v>7</v>
      </c>
      <c r="D771" s="23" t="s">
        <v>19195</v>
      </c>
      <c r="E771" s="23" t="s">
        <v>19189</v>
      </c>
      <c r="F771" s="23"/>
      <c r="G771" s="23"/>
      <c r="H771" s="23">
        <v>5964</v>
      </c>
      <c r="I771" s="238" t="s">
        <v>18145</v>
      </c>
      <c r="J771" s="238" t="s">
        <v>18151</v>
      </c>
      <c r="K771" s="23" t="s">
        <v>623</v>
      </c>
      <c r="L771" s="23" t="s">
        <v>18147</v>
      </c>
      <c r="M771" s="23" t="s">
        <v>18148</v>
      </c>
      <c r="N771" s="23" t="s">
        <v>4162</v>
      </c>
      <c r="O771" s="23" t="s">
        <v>18149</v>
      </c>
      <c r="P771" s="291">
        <v>120.38</v>
      </c>
      <c r="Q771" s="3">
        <v>41285</v>
      </c>
      <c r="R771" s="23"/>
      <c r="S771" s="23"/>
    </row>
    <row r="772" spans="1:19">
      <c r="A772" s="23" t="s">
        <v>18141</v>
      </c>
      <c r="B772" s="23" t="s">
        <v>18142</v>
      </c>
      <c r="C772" s="23">
        <v>7</v>
      </c>
      <c r="D772" s="23" t="s">
        <v>19196</v>
      </c>
      <c r="E772" s="23" t="s">
        <v>19189</v>
      </c>
      <c r="F772" s="23"/>
      <c r="G772" s="23"/>
      <c r="H772" s="23">
        <v>5965</v>
      </c>
      <c r="I772" s="238" t="s">
        <v>18145</v>
      </c>
      <c r="J772" s="238" t="s">
        <v>18151</v>
      </c>
      <c r="K772" s="23" t="s">
        <v>623</v>
      </c>
      <c r="L772" s="23" t="s">
        <v>18147</v>
      </c>
      <c r="M772" s="23" t="s">
        <v>18148</v>
      </c>
      <c r="N772" s="23" t="s">
        <v>4162</v>
      </c>
      <c r="O772" s="23" t="s">
        <v>18149</v>
      </c>
      <c r="P772" s="291">
        <v>120.38</v>
      </c>
      <c r="Q772" s="3">
        <v>41285</v>
      </c>
      <c r="R772" s="23"/>
      <c r="S772" s="23"/>
    </row>
    <row r="773" spans="1:19">
      <c r="A773" s="23" t="s">
        <v>18141</v>
      </c>
      <c r="B773" s="23" t="s">
        <v>18142</v>
      </c>
      <c r="C773" s="23">
        <v>7</v>
      </c>
      <c r="D773" s="23" t="s">
        <v>19197</v>
      </c>
      <c r="E773" s="23" t="s">
        <v>19189</v>
      </c>
      <c r="F773" s="23"/>
      <c r="G773" s="23"/>
      <c r="H773" s="23">
        <v>5966</v>
      </c>
      <c r="I773" s="238" t="s">
        <v>18145</v>
      </c>
      <c r="J773" s="238" t="s">
        <v>18151</v>
      </c>
      <c r="K773" s="23" t="s">
        <v>623</v>
      </c>
      <c r="L773" s="23" t="s">
        <v>18147</v>
      </c>
      <c r="M773" s="23" t="s">
        <v>18148</v>
      </c>
      <c r="N773" s="23" t="s">
        <v>4162</v>
      </c>
      <c r="O773" s="23" t="s">
        <v>18149</v>
      </c>
      <c r="P773" s="291">
        <v>120.38</v>
      </c>
      <c r="Q773" s="3">
        <v>41285</v>
      </c>
      <c r="R773" s="23"/>
      <c r="S773" s="23"/>
    </row>
    <row r="774" spans="1:19">
      <c r="A774" s="23" t="s">
        <v>18141</v>
      </c>
      <c r="B774" s="23" t="s">
        <v>18142</v>
      </c>
      <c r="C774" s="23">
        <v>7</v>
      </c>
      <c r="D774" s="23" t="s">
        <v>19198</v>
      </c>
      <c r="E774" s="23" t="s">
        <v>19189</v>
      </c>
      <c r="F774" s="23"/>
      <c r="G774" s="23"/>
      <c r="H774" s="23">
        <v>5967</v>
      </c>
      <c r="I774" s="238" t="s">
        <v>18145</v>
      </c>
      <c r="J774" s="238" t="s">
        <v>18151</v>
      </c>
      <c r="K774" s="23" t="s">
        <v>623</v>
      </c>
      <c r="L774" s="23" t="s">
        <v>18147</v>
      </c>
      <c r="M774" s="23" t="s">
        <v>18148</v>
      </c>
      <c r="N774" s="23" t="s">
        <v>4162</v>
      </c>
      <c r="O774" s="23" t="s">
        <v>18149</v>
      </c>
      <c r="P774" s="291">
        <v>120.38</v>
      </c>
      <c r="Q774" s="3">
        <v>41285</v>
      </c>
      <c r="R774" s="23"/>
      <c r="S774" s="23"/>
    </row>
    <row r="775" spans="1:19">
      <c r="A775" s="23" t="s">
        <v>18141</v>
      </c>
      <c r="B775" s="23" t="s">
        <v>18142</v>
      </c>
      <c r="C775" s="23">
        <v>7</v>
      </c>
      <c r="D775" s="23" t="s">
        <v>19199</v>
      </c>
      <c r="E775" s="23" t="s">
        <v>19189</v>
      </c>
      <c r="F775" s="23"/>
      <c r="G775" s="23"/>
      <c r="H775" s="23">
        <v>5968</v>
      </c>
      <c r="I775" s="238" t="s">
        <v>18145</v>
      </c>
      <c r="J775" s="238" t="s">
        <v>18151</v>
      </c>
      <c r="K775" s="23" t="s">
        <v>623</v>
      </c>
      <c r="L775" s="23" t="s">
        <v>18147</v>
      </c>
      <c r="M775" s="23" t="s">
        <v>18148</v>
      </c>
      <c r="N775" s="23" t="s">
        <v>4162</v>
      </c>
      <c r="O775" s="23" t="s">
        <v>18149</v>
      </c>
      <c r="P775" s="291">
        <v>120.38</v>
      </c>
      <c r="Q775" s="3">
        <v>41285</v>
      </c>
      <c r="R775" s="23"/>
      <c r="S775" s="23"/>
    </row>
    <row r="776" spans="1:19">
      <c r="A776" s="23" t="s">
        <v>18141</v>
      </c>
      <c r="B776" s="23" t="s">
        <v>18142</v>
      </c>
      <c r="C776" s="23">
        <v>7</v>
      </c>
      <c r="D776" s="23" t="s">
        <v>19200</v>
      </c>
      <c r="E776" s="23" t="s">
        <v>19189</v>
      </c>
      <c r="F776" s="23"/>
      <c r="G776" s="23"/>
      <c r="H776" s="23">
        <v>5969</v>
      </c>
      <c r="I776" s="238" t="s">
        <v>18145</v>
      </c>
      <c r="J776" s="238" t="s">
        <v>18151</v>
      </c>
      <c r="K776" s="23" t="s">
        <v>623</v>
      </c>
      <c r="L776" s="23" t="s">
        <v>18147</v>
      </c>
      <c r="M776" s="23" t="s">
        <v>18148</v>
      </c>
      <c r="N776" s="23" t="s">
        <v>4162</v>
      </c>
      <c r="O776" s="23" t="s">
        <v>18149</v>
      </c>
      <c r="P776" s="291">
        <v>120.38</v>
      </c>
      <c r="Q776" s="3">
        <v>41285</v>
      </c>
      <c r="R776" s="23"/>
      <c r="S776" s="23"/>
    </row>
    <row r="777" spans="1:19">
      <c r="A777" s="23" t="s">
        <v>18141</v>
      </c>
      <c r="B777" s="23" t="s">
        <v>18142</v>
      </c>
      <c r="C777" s="23">
        <v>7</v>
      </c>
      <c r="D777" s="23" t="s">
        <v>19201</v>
      </c>
      <c r="E777" s="23" t="s">
        <v>19189</v>
      </c>
      <c r="F777" s="23"/>
      <c r="G777" s="23"/>
      <c r="H777" s="23">
        <v>5970</v>
      </c>
      <c r="I777" s="238" t="s">
        <v>18145</v>
      </c>
      <c r="J777" s="238" t="s">
        <v>18151</v>
      </c>
      <c r="K777" s="23" t="s">
        <v>623</v>
      </c>
      <c r="L777" s="23" t="s">
        <v>18147</v>
      </c>
      <c r="M777" s="23" t="s">
        <v>18148</v>
      </c>
      <c r="N777" s="23" t="s">
        <v>4162</v>
      </c>
      <c r="O777" s="23" t="s">
        <v>18149</v>
      </c>
      <c r="P777" s="291">
        <v>120.38</v>
      </c>
      <c r="Q777" s="3">
        <v>41285</v>
      </c>
      <c r="R777" s="23"/>
      <c r="S777" s="23"/>
    </row>
    <row r="778" spans="1:19">
      <c r="A778" s="23" t="s">
        <v>18141</v>
      </c>
      <c r="B778" s="23" t="s">
        <v>18142</v>
      </c>
      <c r="C778" s="23">
        <v>7</v>
      </c>
      <c r="D778" s="23" t="s">
        <v>19202</v>
      </c>
      <c r="E778" s="23" t="s">
        <v>19189</v>
      </c>
      <c r="F778" s="23"/>
      <c r="G778" s="23"/>
      <c r="H778" s="23">
        <v>5971</v>
      </c>
      <c r="I778" s="238" t="s">
        <v>18145</v>
      </c>
      <c r="J778" s="238" t="s">
        <v>18151</v>
      </c>
      <c r="K778" s="23" t="s">
        <v>623</v>
      </c>
      <c r="L778" s="23" t="s">
        <v>18147</v>
      </c>
      <c r="M778" s="23" t="s">
        <v>18148</v>
      </c>
      <c r="N778" s="23" t="s">
        <v>4162</v>
      </c>
      <c r="O778" s="23" t="s">
        <v>18149</v>
      </c>
      <c r="P778" s="291">
        <v>120.38</v>
      </c>
      <c r="Q778" s="3">
        <v>41285</v>
      </c>
      <c r="R778" s="23"/>
      <c r="S778" s="23"/>
    </row>
    <row r="779" spans="1:19">
      <c r="A779" s="23" t="s">
        <v>18141</v>
      </c>
      <c r="B779" s="23" t="s">
        <v>18142</v>
      </c>
      <c r="C779" s="23">
        <v>7</v>
      </c>
      <c r="D779" s="23" t="s">
        <v>19203</v>
      </c>
      <c r="E779" s="23" t="s">
        <v>19189</v>
      </c>
      <c r="F779" s="23"/>
      <c r="G779" s="23"/>
      <c r="H779" s="23">
        <v>5972</v>
      </c>
      <c r="I779" s="238" t="s">
        <v>18145</v>
      </c>
      <c r="J779" s="238" t="s">
        <v>18151</v>
      </c>
      <c r="K779" s="23" t="s">
        <v>623</v>
      </c>
      <c r="L779" s="23" t="s">
        <v>18147</v>
      </c>
      <c r="M779" s="23" t="s">
        <v>18148</v>
      </c>
      <c r="N779" s="23" t="s">
        <v>4162</v>
      </c>
      <c r="O779" s="23" t="s">
        <v>18149</v>
      </c>
      <c r="P779" s="291">
        <v>120.38</v>
      </c>
      <c r="Q779" s="3">
        <v>41285</v>
      </c>
      <c r="R779" s="23"/>
      <c r="S779" s="23"/>
    </row>
    <row r="780" spans="1:19">
      <c r="A780" s="23" t="s">
        <v>18141</v>
      </c>
      <c r="B780" s="23" t="s">
        <v>18142</v>
      </c>
      <c r="C780" s="23">
        <v>7</v>
      </c>
      <c r="D780" s="23" t="s">
        <v>19204</v>
      </c>
      <c r="E780" s="23" t="s">
        <v>19189</v>
      </c>
      <c r="F780" s="23"/>
      <c r="G780" s="23"/>
      <c r="H780" s="23">
        <v>5973</v>
      </c>
      <c r="I780" s="238" t="s">
        <v>18145</v>
      </c>
      <c r="J780" s="238" t="s">
        <v>18151</v>
      </c>
      <c r="K780" s="23" t="s">
        <v>623</v>
      </c>
      <c r="L780" s="23" t="s">
        <v>18147</v>
      </c>
      <c r="M780" s="23" t="s">
        <v>18148</v>
      </c>
      <c r="N780" s="23" t="s">
        <v>4162</v>
      </c>
      <c r="O780" s="23" t="s">
        <v>18149</v>
      </c>
      <c r="P780" s="291">
        <v>120.38</v>
      </c>
      <c r="Q780" s="3">
        <v>41285</v>
      </c>
      <c r="R780" s="23"/>
      <c r="S780" s="23"/>
    </row>
    <row r="781" spans="1:19">
      <c r="A781" s="23" t="s">
        <v>18141</v>
      </c>
      <c r="B781" s="23" t="s">
        <v>18142</v>
      </c>
      <c r="C781" s="23">
        <v>7</v>
      </c>
      <c r="D781" s="23" t="s">
        <v>19205</v>
      </c>
      <c r="E781" s="23" t="s">
        <v>19189</v>
      </c>
      <c r="F781" s="23"/>
      <c r="G781" s="23"/>
      <c r="H781" s="23">
        <v>5974</v>
      </c>
      <c r="I781" s="238" t="s">
        <v>18145</v>
      </c>
      <c r="J781" s="238" t="s">
        <v>18151</v>
      </c>
      <c r="K781" s="23" t="s">
        <v>623</v>
      </c>
      <c r="L781" s="23" t="s">
        <v>18147</v>
      </c>
      <c r="M781" s="23" t="s">
        <v>18148</v>
      </c>
      <c r="N781" s="23" t="s">
        <v>4162</v>
      </c>
      <c r="O781" s="23" t="s">
        <v>18149</v>
      </c>
      <c r="P781" s="291">
        <v>120.38</v>
      </c>
      <c r="Q781" s="3">
        <v>41285</v>
      </c>
      <c r="R781" s="23"/>
      <c r="S781" s="23"/>
    </row>
    <row r="782" spans="1:19">
      <c r="A782" s="23" t="s">
        <v>18141</v>
      </c>
      <c r="B782" s="23" t="s">
        <v>18142</v>
      </c>
      <c r="C782" s="23">
        <v>7</v>
      </c>
      <c r="D782" s="23" t="s">
        <v>19206</v>
      </c>
      <c r="E782" s="23" t="s">
        <v>19189</v>
      </c>
      <c r="F782" s="23"/>
      <c r="G782" s="23"/>
      <c r="H782" s="23">
        <v>5975</v>
      </c>
      <c r="I782" s="238" t="s">
        <v>18145</v>
      </c>
      <c r="J782" s="238" t="s">
        <v>18151</v>
      </c>
      <c r="K782" s="23" t="s">
        <v>623</v>
      </c>
      <c r="L782" s="23" t="s">
        <v>18147</v>
      </c>
      <c r="M782" s="23" t="s">
        <v>18148</v>
      </c>
      <c r="N782" s="23" t="s">
        <v>4162</v>
      </c>
      <c r="O782" s="23" t="s">
        <v>18149</v>
      </c>
      <c r="P782" s="291">
        <v>120.38</v>
      </c>
      <c r="Q782" s="3">
        <v>41285</v>
      </c>
      <c r="R782" s="23"/>
      <c r="S782" s="23"/>
    </row>
    <row r="783" spans="1:19">
      <c r="A783" s="23" t="s">
        <v>18141</v>
      </c>
      <c r="B783" s="23" t="s">
        <v>18142</v>
      </c>
      <c r="C783" s="23">
        <v>7</v>
      </c>
      <c r="D783" s="23" t="s">
        <v>19207</v>
      </c>
      <c r="E783" s="23" t="s">
        <v>19189</v>
      </c>
      <c r="F783" s="23"/>
      <c r="G783" s="23"/>
      <c r="H783" s="23">
        <v>5976</v>
      </c>
      <c r="I783" s="238" t="s">
        <v>18145</v>
      </c>
      <c r="J783" s="238" t="s">
        <v>18151</v>
      </c>
      <c r="K783" s="23" t="s">
        <v>623</v>
      </c>
      <c r="L783" s="23" t="s">
        <v>18147</v>
      </c>
      <c r="M783" s="23" t="s">
        <v>18148</v>
      </c>
      <c r="N783" s="23" t="s">
        <v>4162</v>
      </c>
      <c r="O783" s="23" t="s">
        <v>18149</v>
      </c>
      <c r="P783" s="291">
        <v>120.38</v>
      </c>
      <c r="Q783" s="3">
        <v>41285</v>
      </c>
      <c r="R783" s="23"/>
      <c r="S783" s="23"/>
    </row>
    <row r="784" spans="1:19">
      <c r="A784" s="23" t="s">
        <v>18141</v>
      </c>
      <c r="B784" s="23" t="s">
        <v>18142</v>
      </c>
      <c r="C784" s="23">
        <v>7</v>
      </c>
      <c r="D784" s="23" t="s">
        <v>19208</v>
      </c>
      <c r="E784" s="23" t="s">
        <v>19189</v>
      </c>
      <c r="F784" s="23"/>
      <c r="G784" s="23"/>
      <c r="H784" s="23">
        <v>5977</v>
      </c>
      <c r="I784" s="238" t="s">
        <v>18145</v>
      </c>
      <c r="J784" s="238" t="s">
        <v>18151</v>
      </c>
      <c r="K784" s="23" t="s">
        <v>623</v>
      </c>
      <c r="L784" s="23" t="s">
        <v>18147</v>
      </c>
      <c r="M784" s="23" t="s">
        <v>18148</v>
      </c>
      <c r="N784" s="23" t="s">
        <v>4162</v>
      </c>
      <c r="O784" s="23" t="s">
        <v>18149</v>
      </c>
      <c r="P784" s="291">
        <v>120.38</v>
      </c>
      <c r="Q784" s="3">
        <v>41285</v>
      </c>
      <c r="R784" s="23"/>
      <c r="S784" s="23"/>
    </row>
    <row r="785" spans="1:19">
      <c r="A785" s="23" t="s">
        <v>18141</v>
      </c>
      <c r="B785" s="23" t="s">
        <v>18142</v>
      </c>
      <c r="C785" s="23">
        <v>7</v>
      </c>
      <c r="D785" s="23" t="s">
        <v>19209</v>
      </c>
      <c r="E785" s="23" t="s">
        <v>19189</v>
      </c>
      <c r="F785" s="23">
        <v>3604</v>
      </c>
      <c r="G785" s="23" t="s">
        <v>11944</v>
      </c>
      <c r="H785" s="23" t="s">
        <v>9376</v>
      </c>
      <c r="I785" s="238" t="s">
        <v>18145</v>
      </c>
      <c r="J785" s="238" t="s">
        <v>18153</v>
      </c>
      <c r="K785" s="23" t="s">
        <v>623</v>
      </c>
      <c r="L785" s="23" t="s">
        <v>18147</v>
      </c>
      <c r="M785" s="23" t="s">
        <v>18148</v>
      </c>
      <c r="N785" s="23" t="s">
        <v>4162</v>
      </c>
      <c r="O785" s="23" t="s">
        <v>18149</v>
      </c>
      <c r="P785" s="291">
        <v>120.38</v>
      </c>
      <c r="Q785" s="3">
        <v>41218</v>
      </c>
      <c r="R785" s="3">
        <v>41232</v>
      </c>
      <c r="S785" s="3">
        <v>41280</v>
      </c>
    </row>
    <row r="786" spans="1:19">
      <c r="A786" s="23" t="s">
        <v>18141</v>
      </c>
      <c r="B786" s="23" t="s">
        <v>18142</v>
      </c>
      <c r="C786" s="23">
        <v>7</v>
      </c>
      <c r="D786" s="23" t="s">
        <v>19210</v>
      </c>
      <c r="E786" s="23" t="s">
        <v>19211</v>
      </c>
      <c r="F786" s="23"/>
      <c r="G786" s="23" t="s">
        <v>17384</v>
      </c>
      <c r="H786" s="23">
        <v>5653</v>
      </c>
      <c r="I786" s="238" t="s">
        <v>18145</v>
      </c>
      <c r="J786" s="238" t="s">
        <v>18275</v>
      </c>
      <c r="K786" s="23" t="s">
        <v>623</v>
      </c>
      <c r="L786" s="23" t="s">
        <v>18147</v>
      </c>
      <c r="M786" s="23" t="s">
        <v>18148</v>
      </c>
      <c r="N786" s="23" t="s">
        <v>4162</v>
      </c>
      <c r="O786" s="23" t="s">
        <v>18149</v>
      </c>
      <c r="P786" s="291">
        <v>120.38</v>
      </c>
      <c r="Q786" s="3">
        <v>41242</v>
      </c>
      <c r="R786" s="23"/>
      <c r="S786" s="3">
        <v>41442</v>
      </c>
    </row>
    <row r="787" spans="1:19">
      <c r="A787" s="23" t="s">
        <v>18141</v>
      </c>
      <c r="B787" s="23" t="s">
        <v>18142</v>
      </c>
      <c r="C787" s="23">
        <v>7</v>
      </c>
      <c r="D787" s="23" t="s">
        <v>19212</v>
      </c>
      <c r="E787" s="23" t="s">
        <v>19211</v>
      </c>
      <c r="F787" s="23"/>
      <c r="G787" s="23"/>
      <c r="H787" s="23">
        <v>5654</v>
      </c>
      <c r="I787" s="238" t="s">
        <v>18145</v>
      </c>
      <c r="J787" s="238" t="s">
        <v>18151</v>
      </c>
      <c r="K787" s="23" t="s">
        <v>623</v>
      </c>
      <c r="L787" s="23" t="s">
        <v>18147</v>
      </c>
      <c r="M787" s="23" t="s">
        <v>18148</v>
      </c>
      <c r="N787" s="23" t="s">
        <v>4162</v>
      </c>
      <c r="O787" s="23" t="s">
        <v>18149</v>
      </c>
      <c r="P787" s="291">
        <v>120.38</v>
      </c>
      <c r="Q787" s="3">
        <v>41242</v>
      </c>
      <c r="R787" s="23"/>
      <c r="S787" s="23"/>
    </row>
    <row r="788" spans="1:19">
      <c r="A788" s="23" t="s">
        <v>18141</v>
      </c>
      <c r="B788" s="23" t="s">
        <v>18142</v>
      </c>
      <c r="C788" s="23">
        <v>7</v>
      </c>
      <c r="D788" s="23" t="s">
        <v>19213</v>
      </c>
      <c r="E788" s="23" t="s">
        <v>19211</v>
      </c>
      <c r="F788" s="23"/>
      <c r="G788" s="23"/>
      <c r="H788" s="23">
        <v>5655</v>
      </c>
      <c r="I788" s="238" t="s">
        <v>18145</v>
      </c>
      <c r="J788" s="238" t="s">
        <v>18151</v>
      </c>
      <c r="K788" s="23" t="s">
        <v>623</v>
      </c>
      <c r="L788" s="23" t="s">
        <v>18147</v>
      </c>
      <c r="M788" s="23" t="s">
        <v>18148</v>
      </c>
      <c r="N788" s="23" t="s">
        <v>4162</v>
      </c>
      <c r="O788" s="23" t="s">
        <v>18149</v>
      </c>
      <c r="P788" s="291">
        <v>120.38</v>
      </c>
      <c r="Q788" s="3">
        <v>41243</v>
      </c>
      <c r="R788" s="23"/>
      <c r="S788" s="23"/>
    </row>
    <row r="789" spans="1:19">
      <c r="A789" s="23" t="s">
        <v>18141</v>
      </c>
      <c r="B789" s="23" t="s">
        <v>18142</v>
      </c>
      <c r="C789" s="23">
        <v>7</v>
      </c>
      <c r="D789" s="23" t="s">
        <v>19214</v>
      </c>
      <c r="E789" s="23" t="s">
        <v>19211</v>
      </c>
      <c r="F789" s="23"/>
      <c r="G789" s="23"/>
      <c r="H789" s="23">
        <v>5656</v>
      </c>
      <c r="I789" s="238" t="s">
        <v>18145</v>
      </c>
      <c r="J789" s="238" t="s">
        <v>18151</v>
      </c>
      <c r="K789" s="23" t="s">
        <v>623</v>
      </c>
      <c r="L789" s="23" t="s">
        <v>18147</v>
      </c>
      <c r="M789" s="23" t="s">
        <v>18148</v>
      </c>
      <c r="N789" s="23" t="s">
        <v>4162</v>
      </c>
      <c r="O789" s="23" t="s">
        <v>18149</v>
      </c>
      <c r="P789" s="291">
        <v>120.38</v>
      </c>
      <c r="Q789" s="3">
        <v>41243</v>
      </c>
      <c r="R789" s="23"/>
      <c r="S789" s="23"/>
    </row>
    <row r="790" spans="1:19">
      <c r="A790" s="23" t="s">
        <v>18141</v>
      </c>
      <c r="B790" s="23" t="s">
        <v>18142</v>
      </c>
      <c r="C790" s="23">
        <v>7</v>
      </c>
      <c r="D790" s="23" t="s">
        <v>19215</v>
      </c>
      <c r="E790" s="23" t="s">
        <v>19211</v>
      </c>
      <c r="F790" s="23"/>
      <c r="G790" s="23"/>
      <c r="H790" s="23">
        <v>5657</v>
      </c>
      <c r="I790" s="238" t="s">
        <v>18145</v>
      </c>
      <c r="J790" s="238" t="s">
        <v>18151</v>
      </c>
      <c r="K790" s="23" t="s">
        <v>623</v>
      </c>
      <c r="L790" s="23" t="s">
        <v>18147</v>
      </c>
      <c r="M790" s="23" t="s">
        <v>18148</v>
      </c>
      <c r="N790" s="23" t="s">
        <v>4162</v>
      </c>
      <c r="O790" s="23" t="s">
        <v>18149</v>
      </c>
      <c r="P790" s="291">
        <v>120.38</v>
      </c>
      <c r="Q790" s="3">
        <v>41243</v>
      </c>
      <c r="R790" s="23"/>
      <c r="S790" s="23"/>
    </row>
    <row r="791" spans="1:19">
      <c r="A791" s="23" t="s">
        <v>18141</v>
      </c>
      <c r="B791" s="23" t="s">
        <v>18142</v>
      </c>
      <c r="C791" s="23">
        <v>7</v>
      </c>
      <c r="D791" s="23" t="s">
        <v>19216</v>
      </c>
      <c r="E791" s="23" t="s">
        <v>19211</v>
      </c>
      <c r="F791" s="23"/>
      <c r="G791" s="23"/>
      <c r="H791" s="23">
        <v>5658</v>
      </c>
      <c r="I791" s="238" t="s">
        <v>18145</v>
      </c>
      <c r="J791" s="238" t="s">
        <v>18151</v>
      </c>
      <c r="K791" s="23" t="s">
        <v>623</v>
      </c>
      <c r="L791" s="23" t="s">
        <v>18147</v>
      </c>
      <c r="M791" s="23" t="s">
        <v>18148</v>
      </c>
      <c r="N791" s="23" t="s">
        <v>4162</v>
      </c>
      <c r="O791" s="23" t="s">
        <v>18149</v>
      </c>
      <c r="P791" s="291">
        <v>120.38</v>
      </c>
      <c r="Q791" s="3">
        <v>41243</v>
      </c>
      <c r="R791" s="23"/>
      <c r="S791" s="23"/>
    </row>
    <row r="792" spans="1:19">
      <c r="A792" s="23" t="s">
        <v>18141</v>
      </c>
      <c r="B792" s="23" t="s">
        <v>18142</v>
      </c>
      <c r="C792" s="23">
        <v>7</v>
      </c>
      <c r="D792" s="23" t="s">
        <v>19217</v>
      </c>
      <c r="E792" s="23" t="s">
        <v>19211</v>
      </c>
      <c r="F792" s="23"/>
      <c r="G792" s="23"/>
      <c r="H792" s="23">
        <v>5659</v>
      </c>
      <c r="I792" s="238" t="s">
        <v>18145</v>
      </c>
      <c r="J792" s="238" t="s">
        <v>18151</v>
      </c>
      <c r="K792" s="23" t="s">
        <v>623</v>
      </c>
      <c r="L792" s="23" t="s">
        <v>18147</v>
      </c>
      <c r="M792" s="23" t="s">
        <v>18148</v>
      </c>
      <c r="N792" s="23" t="s">
        <v>4162</v>
      </c>
      <c r="O792" s="23" t="s">
        <v>18149</v>
      </c>
      <c r="P792" s="291">
        <v>120.38</v>
      </c>
      <c r="Q792" s="3">
        <v>41243</v>
      </c>
      <c r="R792" s="23"/>
      <c r="S792" s="23"/>
    </row>
    <row r="793" spans="1:19">
      <c r="A793" s="23" t="s">
        <v>18141</v>
      </c>
      <c r="B793" s="23" t="s">
        <v>18142</v>
      </c>
      <c r="C793" s="23">
        <v>7</v>
      </c>
      <c r="D793" s="23" t="s">
        <v>19218</v>
      </c>
      <c r="E793" s="23" t="s">
        <v>19211</v>
      </c>
      <c r="F793" s="23"/>
      <c r="G793" s="23"/>
      <c r="H793" s="23">
        <v>5660</v>
      </c>
      <c r="I793" s="238" t="s">
        <v>18145</v>
      </c>
      <c r="J793" s="238" t="s">
        <v>18151</v>
      </c>
      <c r="K793" s="23" t="s">
        <v>623</v>
      </c>
      <c r="L793" s="23" t="s">
        <v>18147</v>
      </c>
      <c r="M793" s="23" t="s">
        <v>18148</v>
      </c>
      <c r="N793" s="23" t="s">
        <v>4162</v>
      </c>
      <c r="O793" s="23" t="s">
        <v>18149</v>
      </c>
      <c r="P793" s="291">
        <v>120.38</v>
      </c>
      <c r="Q793" s="3">
        <v>41243</v>
      </c>
      <c r="R793" s="23"/>
      <c r="S793" s="23"/>
    </row>
    <row r="794" spans="1:19">
      <c r="A794" s="23" t="s">
        <v>18141</v>
      </c>
      <c r="B794" s="23" t="s">
        <v>18142</v>
      </c>
      <c r="C794" s="23">
        <v>7</v>
      </c>
      <c r="D794" s="23" t="s">
        <v>19219</v>
      </c>
      <c r="E794" s="23" t="s">
        <v>19211</v>
      </c>
      <c r="F794" s="23"/>
      <c r="G794" s="23"/>
      <c r="H794" s="23">
        <v>5661</v>
      </c>
      <c r="I794" s="238" t="s">
        <v>18145</v>
      </c>
      <c r="J794" s="238" t="s">
        <v>18151</v>
      </c>
      <c r="K794" s="23" t="s">
        <v>623</v>
      </c>
      <c r="L794" s="23" t="s">
        <v>18147</v>
      </c>
      <c r="M794" s="23" t="s">
        <v>18148</v>
      </c>
      <c r="N794" s="23" t="s">
        <v>4162</v>
      </c>
      <c r="O794" s="23" t="s">
        <v>18149</v>
      </c>
      <c r="P794" s="291">
        <v>120.38</v>
      </c>
      <c r="Q794" s="3">
        <v>41243</v>
      </c>
      <c r="R794" s="23"/>
      <c r="S794" s="23"/>
    </row>
    <row r="795" spans="1:19">
      <c r="A795" s="23" t="s">
        <v>18141</v>
      </c>
      <c r="B795" s="23" t="s">
        <v>18142</v>
      </c>
      <c r="C795" s="23">
        <v>7</v>
      </c>
      <c r="D795" s="23" t="s">
        <v>19220</v>
      </c>
      <c r="E795" s="23" t="s">
        <v>19211</v>
      </c>
      <c r="F795" s="23"/>
      <c r="G795" s="23"/>
      <c r="H795" s="23">
        <v>5662</v>
      </c>
      <c r="I795" s="238" t="s">
        <v>18145</v>
      </c>
      <c r="J795" s="238" t="s">
        <v>18151</v>
      </c>
      <c r="K795" s="23" t="s">
        <v>623</v>
      </c>
      <c r="L795" s="23" t="s">
        <v>18147</v>
      </c>
      <c r="M795" s="23" t="s">
        <v>18148</v>
      </c>
      <c r="N795" s="23" t="s">
        <v>4162</v>
      </c>
      <c r="O795" s="23" t="s">
        <v>18149</v>
      </c>
      <c r="P795" s="291">
        <v>120.38</v>
      </c>
      <c r="Q795" s="3">
        <v>41243</v>
      </c>
      <c r="R795" s="23"/>
      <c r="S795" s="23"/>
    </row>
    <row r="796" spans="1:19">
      <c r="A796" s="23" t="s">
        <v>18141</v>
      </c>
      <c r="B796" s="23" t="s">
        <v>18142</v>
      </c>
      <c r="C796" s="23">
        <v>7</v>
      </c>
      <c r="D796" s="23" t="s">
        <v>19221</v>
      </c>
      <c r="E796" s="23" t="s">
        <v>19211</v>
      </c>
      <c r="F796" s="23"/>
      <c r="G796" s="23"/>
      <c r="H796" s="23">
        <v>5663</v>
      </c>
      <c r="I796" s="238" t="s">
        <v>18145</v>
      </c>
      <c r="J796" s="238" t="s">
        <v>18151</v>
      </c>
      <c r="K796" s="23" t="s">
        <v>623</v>
      </c>
      <c r="L796" s="23" t="s">
        <v>18147</v>
      </c>
      <c r="M796" s="23" t="s">
        <v>18148</v>
      </c>
      <c r="N796" s="23" t="s">
        <v>4162</v>
      </c>
      <c r="O796" s="23" t="s">
        <v>18149</v>
      </c>
      <c r="P796" s="291">
        <v>120.38</v>
      </c>
      <c r="Q796" s="3">
        <v>41243</v>
      </c>
      <c r="R796" s="23"/>
      <c r="S796" s="23"/>
    </row>
    <row r="797" spans="1:19">
      <c r="A797" s="23" t="s">
        <v>18141</v>
      </c>
      <c r="B797" s="23" t="s">
        <v>18142</v>
      </c>
      <c r="C797" s="23">
        <v>7</v>
      </c>
      <c r="D797" s="23" t="s">
        <v>19222</v>
      </c>
      <c r="E797" s="23" t="s">
        <v>19211</v>
      </c>
      <c r="F797" s="23"/>
      <c r="G797" s="23"/>
      <c r="H797" s="23">
        <v>5664</v>
      </c>
      <c r="I797" s="238" t="s">
        <v>18145</v>
      </c>
      <c r="J797" s="238" t="s">
        <v>18151</v>
      </c>
      <c r="K797" s="23" t="s">
        <v>623</v>
      </c>
      <c r="L797" s="23" t="s">
        <v>18147</v>
      </c>
      <c r="M797" s="23" t="s">
        <v>18148</v>
      </c>
      <c r="N797" s="23" t="s">
        <v>4162</v>
      </c>
      <c r="O797" s="23" t="s">
        <v>18149</v>
      </c>
      <c r="P797" s="291">
        <v>120.38</v>
      </c>
      <c r="Q797" s="3">
        <v>41243</v>
      </c>
      <c r="R797" s="23"/>
      <c r="S797" s="23"/>
    </row>
    <row r="798" spans="1:19">
      <c r="A798" s="23" t="s">
        <v>18141</v>
      </c>
      <c r="B798" s="23" t="s">
        <v>18142</v>
      </c>
      <c r="C798" s="23">
        <v>7</v>
      </c>
      <c r="D798" s="23" t="s">
        <v>19223</v>
      </c>
      <c r="E798" s="23" t="s">
        <v>19211</v>
      </c>
      <c r="F798" s="23"/>
      <c r="G798" s="23"/>
      <c r="H798" s="23">
        <v>5665</v>
      </c>
      <c r="I798" s="238" t="s">
        <v>18145</v>
      </c>
      <c r="J798" s="238" t="s">
        <v>18151</v>
      </c>
      <c r="K798" s="23" t="s">
        <v>623</v>
      </c>
      <c r="L798" s="23" t="s">
        <v>18147</v>
      </c>
      <c r="M798" s="23" t="s">
        <v>18148</v>
      </c>
      <c r="N798" s="23" t="s">
        <v>4162</v>
      </c>
      <c r="O798" s="23" t="s">
        <v>18149</v>
      </c>
      <c r="P798" s="291">
        <v>120.38</v>
      </c>
      <c r="Q798" s="3">
        <v>41243</v>
      </c>
      <c r="R798" s="23"/>
      <c r="S798" s="23"/>
    </row>
    <row r="799" spans="1:19">
      <c r="A799" s="23" t="s">
        <v>18141</v>
      </c>
      <c r="B799" s="23" t="s">
        <v>18142</v>
      </c>
      <c r="C799" s="23">
        <v>7</v>
      </c>
      <c r="D799" s="23" t="s">
        <v>19224</v>
      </c>
      <c r="E799" s="23" t="s">
        <v>19211</v>
      </c>
      <c r="F799" s="23"/>
      <c r="G799" s="23"/>
      <c r="H799" s="23">
        <v>5666</v>
      </c>
      <c r="I799" s="238" t="s">
        <v>18145</v>
      </c>
      <c r="J799" s="238" t="s">
        <v>18151</v>
      </c>
      <c r="K799" s="23" t="s">
        <v>623</v>
      </c>
      <c r="L799" s="23" t="s">
        <v>18147</v>
      </c>
      <c r="M799" s="23" t="s">
        <v>18148</v>
      </c>
      <c r="N799" s="23" t="s">
        <v>4162</v>
      </c>
      <c r="O799" s="23" t="s">
        <v>18149</v>
      </c>
      <c r="P799" s="291">
        <v>120.38</v>
      </c>
      <c r="Q799" s="3">
        <v>41243</v>
      </c>
      <c r="R799" s="23"/>
      <c r="S799" s="23"/>
    </row>
    <row r="800" spans="1:19">
      <c r="A800" s="23" t="s">
        <v>18141</v>
      </c>
      <c r="B800" s="23" t="s">
        <v>18142</v>
      </c>
      <c r="C800" s="23">
        <v>7</v>
      </c>
      <c r="D800" s="23" t="s">
        <v>19225</v>
      </c>
      <c r="E800" s="23" t="s">
        <v>19211</v>
      </c>
      <c r="F800" s="23"/>
      <c r="G800" s="23"/>
      <c r="H800" s="23">
        <v>5667</v>
      </c>
      <c r="I800" s="238" t="s">
        <v>18145</v>
      </c>
      <c r="J800" s="238" t="s">
        <v>18151</v>
      </c>
      <c r="K800" s="23" t="s">
        <v>623</v>
      </c>
      <c r="L800" s="23" t="s">
        <v>18147</v>
      </c>
      <c r="M800" s="23" t="s">
        <v>18148</v>
      </c>
      <c r="N800" s="23" t="s">
        <v>4162</v>
      </c>
      <c r="O800" s="23" t="s">
        <v>18149</v>
      </c>
      <c r="P800" s="291">
        <v>120.38</v>
      </c>
      <c r="Q800" s="3">
        <v>41243</v>
      </c>
      <c r="R800" s="23"/>
      <c r="S800" s="23"/>
    </row>
    <row r="801" spans="1:19">
      <c r="A801" s="23" t="s">
        <v>18141</v>
      </c>
      <c r="B801" s="23" t="s">
        <v>18142</v>
      </c>
      <c r="C801" s="23">
        <v>7</v>
      </c>
      <c r="D801" s="23" t="s">
        <v>19226</v>
      </c>
      <c r="E801" s="23" t="s">
        <v>19211</v>
      </c>
      <c r="F801" s="23"/>
      <c r="G801" s="23"/>
      <c r="H801" s="23">
        <v>5668</v>
      </c>
      <c r="I801" s="238" t="s">
        <v>18145</v>
      </c>
      <c r="J801" s="238" t="s">
        <v>18151</v>
      </c>
      <c r="K801" s="23" t="s">
        <v>623</v>
      </c>
      <c r="L801" s="23" t="s">
        <v>18147</v>
      </c>
      <c r="M801" s="23" t="s">
        <v>18148</v>
      </c>
      <c r="N801" s="23" t="s">
        <v>4162</v>
      </c>
      <c r="O801" s="23" t="s">
        <v>18149</v>
      </c>
      <c r="P801" s="291">
        <v>120.38</v>
      </c>
      <c r="Q801" s="3">
        <v>41243</v>
      </c>
      <c r="R801" s="23"/>
      <c r="S801" s="23"/>
    </row>
    <row r="802" spans="1:19">
      <c r="A802" s="23" t="s">
        <v>18141</v>
      </c>
      <c r="B802" s="23" t="s">
        <v>18142</v>
      </c>
      <c r="C802" s="23">
        <v>7</v>
      </c>
      <c r="D802" s="23" t="s">
        <v>19227</v>
      </c>
      <c r="E802" s="23" t="s">
        <v>19211</v>
      </c>
      <c r="F802" s="23">
        <v>4161</v>
      </c>
      <c r="G802" s="23" t="s">
        <v>11734</v>
      </c>
      <c r="H802" s="23" t="s">
        <v>15427</v>
      </c>
      <c r="I802" s="238" t="s">
        <v>18145</v>
      </c>
      <c r="J802" s="238" t="s">
        <v>18153</v>
      </c>
      <c r="K802" s="23" t="s">
        <v>623</v>
      </c>
      <c r="L802" s="23" t="s">
        <v>18147</v>
      </c>
      <c r="M802" s="23" t="s">
        <v>18148</v>
      </c>
      <c r="N802" s="23" t="s">
        <v>4162</v>
      </c>
      <c r="O802" s="23" t="s">
        <v>18149</v>
      </c>
      <c r="P802" s="291">
        <v>120.38</v>
      </c>
      <c r="Q802" s="3">
        <v>41151</v>
      </c>
      <c r="R802" s="3">
        <v>41311</v>
      </c>
      <c r="S802" s="3">
        <v>41231</v>
      </c>
    </row>
    <row r="803" spans="1:19">
      <c r="A803" s="23" t="s">
        <v>18141</v>
      </c>
      <c r="B803" s="23" t="s">
        <v>18142</v>
      </c>
      <c r="C803" s="23">
        <v>7</v>
      </c>
      <c r="D803" s="23" t="s">
        <v>19228</v>
      </c>
      <c r="E803" s="23" t="s">
        <v>19211</v>
      </c>
      <c r="F803" s="23">
        <v>4599</v>
      </c>
      <c r="G803" s="23" t="s">
        <v>17377</v>
      </c>
      <c r="H803" s="23" t="s">
        <v>17975</v>
      </c>
      <c r="I803" s="238" t="s">
        <v>18145</v>
      </c>
      <c r="J803" s="238" t="s">
        <v>18153</v>
      </c>
      <c r="K803" s="23" t="s">
        <v>623</v>
      </c>
      <c r="L803" s="23" t="s">
        <v>18147</v>
      </c>
      <c r="M803" s="23" t="s">
        <v>18148</v>
      </c>
      <c r="N803" s="23" t="s">
        <v>4162</v>
      </c>
      <c r="O803" s="23" t="s">
        <v>18149</v>
      </c>
      <c r="P803" s="291">
        <v>120.38</v>
      </c>
      <c r="Q803" s="3">
        <v>41242</v>
      </c>
      <c r="R803" s="3">
        <v>41396</v>
      </c>
      <c r="S803" s="3">
        <v>41440</v>
      </c>
    </row>
    <row r="804" spans="1:19">
      <c r="A804" s="23" t="s">
        <v>18141</v>
      </c>
      <c r="B804" s="23" t="s">
        <v>18142</v>
      </c>
      <c r="C804" s="23">
        <v>7</v>
      </c>
      <c r="D804" s="23" t="s">
        <v>19229</v>
      </c>
      <c r="E804" s="23" t="s">
        <v>19211</v>
      </c>
      <c r="F804" s="23">
        <v>4619</v>
      </c>
      <c r="G804" s="23" t="s">
        <v>19230</v>
      </c>
      <c r="H804" s="23" t="s">
        <v>18045</v>
      </c>
      <c r="I804" s="238" t="s">
        <v>18145</v>
      </c>
      <c r="J804" s="238" t="s">
        <v>18153</v>
      </c>
      <c r="K804" s="23" t="s">
        <v>623</v>
      </c>
      <c r="L804" s="23" t="s">
        <v>18147</v>
      </c>
      <c r="M804" s="23" t="s">
        <v>18148</v>
      </c>
      <c r="N804" s="23" t="s">
        <v>4162</v>
      </c>
      <c r="O804" s="23" t="s">
        <v>18149</v>
      </c>
      <c r="P804" s="291">
        <v>120.38</v>
      </c>
      <c r="Q804" s="3">
        <v>41242</v>
      </c>
      <c r="R804" s="3">
        <v>41397</v>
      </c>
      <c r="S804" s="3">
        <v>41440</v>
      </c>
    </row>
    <row r="805" spans="1:19">
      <c r="A805" s="23" t="s">
        <v>18141</v>
      </c>
      <c r="B805" s="23" t="s">
        <v>18142</v>
      </c>
      <c r="C805" s="23">
        <v>7</v>
      </c>
      <c r="D805" s="23" t="s">
        <v>19231</v>
      </c>
      <c r="E805" s="23" t="s">
        <v>19232</v>
      </c>
      <c r="F805" s="23"/>
      <c r="G805" s="23"/>
      <c r="H805" s="23">
        <v>5950</v>
      </c>
      <c r="I805" s="238" t="s">
        <v>18145</v>
      </c>
      <c r="J805" s="238" t="s">
        <v>18151</v>
      </c>
      <c r="K805" s="23" t="s">
        <v>623</v>
      </c>
      <c r="L805" s="23" t="s">
        <v>18147</v>
      </c>
      <c r="M805" s="23" t="s">
        <v>18148</v>
      </c>
      <c r="N805" s="23" t="s">
        <v>4162</v>
      </c>
      <c r="O805" s="23" t="s">
        <v>18149</v>
      </c>
      <c r="P805" s="291">
        <v>120.38</v>
      </c>
      <c r="Q805" s="3">
        <v>41285</v>
      </c>
      <c r="R805" s="23"/>
      <c r="S805" s="23"/>
    </row>
    <row r="806" spans="1:19">
      <c r="A806" s="23" t="s">
        <v>18141</v>
      </c>
      <c r="B806" s="23" t="s">
        <v>18142</v>
      </c>
      <c r="C806" s="23">
        <v>7</v>
      </c>
      <c r="D806" s="23" t="s">
        <v>19233</v>
      </c>
      <c r="E806" s="23" t="s">
        <v>19232</v>
      </c>
      <c r="F806" s="23"/>
      <c r="G806" s="23"/>
      <c r="H806" s="23">
        <v>5951</v>
      </c>
      <c r="I806" s="238" t="s">
        <v>18145</v>
      </c>
      <c r="J806" s="238" t="s">
        <v>18151</v>
      </c>
      <c r="K806" s="23" t="s">
        <v>623</v>
      </c>
      <c r="L806" s="23" t="s">
        <v>18147</v>
      </c>
      <c r="M806" s="23" t="s">
        <v>18148</v>
      </c>
      <c r="N806" s="23" t="s">
        <v>4162</v>
      </c>
      <c r="O806" s="23" t="s">
        <v>18149</v>
      </c>
      <c r="P806" s="291">
        <v>120.38</v>
      </c>
      <c r="Q806" s="3">
        <v>41285</v>
      </c>
      <c r="R806" s="23"/>
      <c r="S806" s="23"/>
    </row>
    <row r="807" spans="1:19">
      <c r="A807" s="23" t="s">
        <v>18141</v>
      </c>
      <c r="B807" s="23" t="s">
        <v>18142</v>
      </c>
      <c r="C807" s="23">
        <v>7</v>
      </c>
      <c r="D807" s="23" t="s">
        <v>19234</v>
      </c>
      <c r="E807" s="23" t="s">
        <v>19232</v>
      </c>
      <c r="F807" s="23"/>
      <c r="G807" s="23" t="s">
        <v>19235</v>
      </c>
      <c r="H807" s="23">
        <v>5952</v>
      </c>
      <c r="I807" s="238" t="s">
        <v>18145</v>
      </c>
      <c r="J807" s="238" t="s">
        <v>18192</v>
      </c>
      <c r="K807" s="23" t="s">
        <v>623</v>
      </c>
      <c r="L807" s="23" t="s">
        <v>18147</v>
      </c>
      <c r="M807" s="23" t="s">
        <v>18148</v>
      </c>
      <c r="N807" s="23" t="s">
        <v>4162</v>
      </c>
      <c r="O807" s="23" t="s">
        <v>18149</v>
      </c>
      <c r="P807" s="291">
        <v>120.38</v>
      </c>
      <c r="Q807" s="3">
        <v>41285</v>
      </c>
      <c r="R807" s="23"/>
      <c r="S807" s="3">
        <v>41460</v>
      </c>
    </row>
    <row r="808" spans="1:19">
      <c r="A808" s="23" t="s">
        <v>18141</v>
      </c>
      <c r="B808" s="23" t="s">
        <v>18142</v>
      </c>
      <c r="C808" s="23">
        <v>7</v>
      </c>
      <c r="D808" s="23" t="s">
        <v>19236</v>
      </c>
      <c r="E808" s="23" t="s">
        <v>19232</v>
      </c>
      <c r="F808" s="23"/>
      <c r="G808" s="23" t="s">
        <v>19237</v>
      </c>
      <c r="H808" s="23">
        <v>5953</v>
      </c>
      <c r="I808" s="238" t="s">
        <v>18145</v>
      </c>
      <c r="J808" s="238" t="s">
        <v>18192</v>
      </c>
      <c r="K808" s="23" t="s">
        <v>623</v>
      </c>
      <c r="L808" s="23" t="s">
        <v>18147</v>
      </c>
      <c r="M808" s="23" t="s">
        <v>18148</v>
      </c>
      <c r="N808" s="23" t="s">
        <v>4162</v>
      </c>
      <c r="O808" s="23" t="s">
        <v>18149</v>
      </c>
      <c r="P808" s="291">
        <v>120.38</v>
      </c>
      <c r="Q808" s="3">
        <v>41285</v>
      </c>
      <c r="R808" s="23"/>
      <c r="S808" s="3">
        <v>41460</v>
      </c>
    </row>
    <row r="809" spans="1:19">
      <c r="A809" s="23" t="s">
        <v>18141</v>
      </c>
      <c r="B809" s="23" t="s">
        <v>18142</v>
      </c>
      <c r="C809" s="23">
        <v>7</v>
      </c>
      <c r="D809" s="23" t="s">
        <v>19238</v>
      </c>
      <c r="E809" s="23" t="s">
        <v>19232</v>
      </c>
      <c r="F809" s="23"/>
      <c r="G809" s="23"/>
      <c r="H809" s="23">
        <v>5954</v>
      </c>
      <c r="I809" s="238" t="s">
        <v>18145</v>
      </c>
      <c r="J809" s="238" t="s">
        <v>18151</v>
      </c>
      <c r="K809" s="23" t="s">
        <v>623</v>
      </c>
      <c r="L809" s="23" t="s">
        <v>18147</v>
      </c>
      <c r="M809" s="23" t="s">
        <v>18148</v>
      </c>
      <c r="N809" s="23" t="s">
        <v>4162</v>
      </c>
      <c r="O809" s="23" t="s">
        <v>18149</v>
      </c>
      <c r="P809" s="291">
        <v>120.38</v>
      </c>
      <c r="Q809" s="3">
        <v>41285</v>
      </c>
      <c r="R809" s="23"/>
      <c r="S809" s="23"/>
    </row>
    <row r="810" spans="1:19">
      <c r="A810" s="23" t="s">
        <v>18141</v>
      </c>
      <c r="B810" s="23" t="s">
        <v>18142</v>
      </c>
      <c r="C810" s="23">
        <v>7</v>
      </c>
      <c r="D810" s="23" t="s">
        <v>19239</v>
      </c>
      <c r="E810" s="23" t="s">
        <v>19232</v>
      </c>
      <c r="F810" s="23"/>
      <c r="G810" s="23"/>
      <c r="H810" s="23">
        <v>5955</v>
      </c>
      <c r="I810" s="238" t="s">
        <v>18145</v>
      </c>
      <c r="J810" s="238" t="s">
        <v>18151</v>
      </c>
      <c r="K810" s="23" t="s">
        <v>623</v>
      </c>
      <c r="L810" s="23" t="s">
        <v>18147</v>
      </c>
      <c r="M810" s="23" t="s">
        <v>18148</v>
      </c>
      <c r="N810" s="23" t="s">
        <v>4162</v>
      </c>
      <c r="O810" s="23" t="s">
        <v>18149</v>
      </c>
      <c r="P810" s="291">
        <v>120.38</v>
      </c>
      <c r="Q810" s="3">
        <v>41285</v>
      </c>
      <c r="R810" s="23"/>
      <c r="S810" s="23"/>
    </row>
    <row r="811" spans="1:19">
      <c r="A811" s="23" t="s">
        <v>18141</v>
      </c>
      <c r="B811" s="23" t="s">
        <v>18142</v>
      </c>
      <c r="C811" s="23">
        <v>7</v>
      </c>
      <c r="D811" s="23" t="s">
        <v>19240</v>
      </c>
      <c r="E811" s="23" t="s">
        <v>19232</v>
      </c>
      <c r="F811" s="23"/>
      <c r="G811" s="23" t="s">
        <v>19241</v>
      </c>
      <c r="H811" s="23">
        <v>5956</v>
      </c>
      <c r="I811" s="238" t="s">
        <v>18145</v>
      </c>
      <c r="J811" s="238" t="s">
        <v>18192</v>
      </c>
      <c r="K811" s="23" t="s">
        <v>623</v>
      </c>
      <c r="L811" s="23" t="s">
        <v>18147</v>
      </c>
      <c r="M811" s="23" t="s">
        <v>18148</v>
      </c>
      <c r="N811" s="23" t="s">
        <v>4162</v>
      </c>
      <c r="O811" s="23" t="s">
        <v>18149</v>
      </c>
      <c r="P811" s="291">
        <v>120.38</v>
      </c>
      <c r="Q811" s="3">
        <v>41285</v>
      </c>
      <c r="R811" s="23"/>
      <c r="S811" s="3">
        <v>41460</v>
      </c>
    </row>
    <row r="812" spans="1:19">
      <c r="A812" s="23" t="s">
        <v>18141</v>
      </c>
      <c r="B812" s="23" t="s">
        <v>18142</v>
      </c>
      <c r="C812" s="23">
        <v>7</v>
      </c>
      <c r="D812" s="23" t="s">
        <v>19242</v>
      </c>
      <c r="E812" s="23" t="s">
        <v>19232</v>
      </c>
      <c r="F812" s="23"/>
      <c r="G812" s="23"/>
      <c r="H812" s="23">
        <v>5957</v>
      </c>
      <c r="I812" s="238" t="s">
        <v>18145</v>
      </c>
      <c r="J812" s="238" t="s">
        <v>18151</v>
      </c>
      <c r="K812" s="23" t="s">
        <v>623</v>
      </c>
      <c r="L812" s="23" t="s">
        <v>18147</v>
      </c>
      <c r="M812" s="23" t="s">
        <v>18148</v>
      </c>
      <c r="N812" s="23" t="s">
        <v>4162</v>
      </c>
      <c r="O812" s="23" t="s">
        <v>18149</v>
      </c>
      <c r="P812" s="291">
        <v>120.38</v>
      </c>
      <c r="Q812" s="3">
        <v>41285</v>
      </c>
      <c r="R812" s="23"/>
      <c r="S812" s="23"/>
    </row>
    <row r="813" spans="1:19">
      <c r="A813" s="23" t="s">
        <v>18141</v>
      </c>
      <c r="B813" s="23" t="s">
        <v>18142</v>
      </c>
      <c r="C813" s="23">
        <v>7</v>
      </c>
      <c r="D813" s="23" t="s">
        <v>19243</v>
      </c>
      <c r="E813" s="23" t="s">
        <v>19244</v>
      </c>
      <c r="F813" s="23">
        <v>3540</v>
      </c>
      <c r="G813" s="23" t="s">
        <v>11736</v>
      </c>
      <c r="H813" s="23" t="s">
        <v>9139</v>
      </c>
      <c r="I813" s="238" t="s">
        <v>18145</v>
      </c>
      <c r="J813" s="238" t="s">
        <v>18153</v>
      </c>
      <c r="K813" s="23" t="s">
        <v>623</v>
      </c>
      <c r="L813" s="23" t="s">
        <v>18147</v>
      </c>
      <c r="M813" s="23" t="s">
        <v>18148</v>
      </c>
      <c r="N813" s="23" t="s">
        <v>4162</v>
      </c>
      <c r="O813" s="23" t="s">
        <v>18149</v>
      </c>
      <c r="P813" s="291">
        <v>120.38</v>
      </c>
      <c r="Q813" s="3">
        <v>41151</v>
      </c>
      <c r="R813" s="3">
        <v>41218</v>
      </c>
      <c r="S813" s="3">
        <v>41231</v>
      </c>
    </row>
    <row r="814" spans="1:19">
      <c r="A814" s="23" t="s">
        <v>18141</v>
      </c>
      <c r="B814" s="23" t="s">
        <v>18142</v>
      </c>
      <c r="C814" s="23">
        <v>7</v>
      </c>
      <c r="D814" s="23" t="s">
        <v>19245</v>
      </c>
      <c r="E814" s="23" t="s">
        <v>19246</v>
      </c>
      <c r="F814" s="23">
        <v>3659</v>
      </c>
      <c r="G814" s="23" t="s">
        <v>10056</v>
      </c>
      <c r="H814" s="23" t="s">
        <v>5235</v>
      </c>
      <c r="I814" s="238" t="s">
        <v>18145</v>
      </c>
      <c r="J814" s="238" t="s">
        <v>18153</v>
      </c>
      <c r="K814" s="23" t="s">
        <v>623</v>
      </c>
      <c r="L814" s="23" t="s">
        <v>18147</v>
      </c>
      <c r="M814" s="23" t="s">
        <v>18148</v>
      </c>
      <c r="N814" s="23" t="s">
        <v>4162</v>
      </c>
      <c r="O814" s="23" t="s">
        <v>18149</v>
      </c>
      <c r="P814" s="291">
        <v>120.38</v>
      </c>
      <c r="Q814" s="3">
        <v>41002</v>
      </c>
      <c r="R814" s="3">
        <v>41239</v>
      </c>
      <c r="S814" s="3">
        <v>41130</v>
      </c>
    </row>
    <row r="815" spans="1:19">
      <c r="A815" s="23" t="s">
        <v>18141</v>
      </c>
      <c r="B815" s="23" t="s">
        <v>18142</v>
      </c>
      <c r="C815" s="23">
        <v>7</v>
      </c>
      <c r="D815" s="23" t="s">
        <v>19247</v>
      </c>
      <c r="E815" s="23" t="s">
        <v>19248</v>
      </c>
      <c r="F815" s="23">
        <v>2533</v>
      </c>
      <c r="G815" s="23" t="s">
        <v>10058</v>
      </c>
      <c r="H815" s="23" t="s">
        <v>2646</v>
      </c>
      <c r="I815" s="238" t="s">
        <v>18145</v>
      </c>
      <c r="J815" s="238" t="s">
        <v>18153</v>
      </c>
      <c r="K815" s="23" t="s">
        <v>623</v>
      </c>
      <c r="L815" s="23" t="s">
        <v>18147</v>
      </c>
      <c r="M815" s="23" t="s">
        <v>18148</v>
      </c>
      <c r="N815" s="23" t="s">
        <v>4162</v>
      </c>
      <c r="O815" s="23" t="s">
        <v>18149</v>
      </c>
      <c r="P815" s="291">
        <v>120.38</v>
      </c>
      <c r="Q815" s="3">
        <v>41002</v>
      </c>
      <c r="R815" s="3">
        <v>41026</v>
      </c>
      <c r="S815" s="3">
        <v>41063</v>
      </c>
    </row>
    <row r="816" spans="1:19">
      <c r="A816" s="23" t="s">
        <v>18141</v>
      </c>
      <c r="B816" s="23" t="s">
        <v>18142</v>
      </c>
      <c r="C816" s="23">
        <v>7</v>
      </c>
      <c r="D816" s="23" t="s">
        <v>19249</v>
      </c>
      <c r="E816" s="23" t="s">
        <v>19250</v>
      </c>
      <c r="F816" s="23">
        <v>899</v>
      </c>
      <c r="G816" s="23" t="s">
        <v>9921</v>
      </c>
      <c r="H816" s="23" t="s">
        <v>1917</v>
      </c>
      <c r="I816" s="238" t="s">
        <v>18145</v>
      </c>
      <c r="J816" s="238" t="s">
        <v>18153</v>
      </c>
      <c r="K816" s="23" t="s">
        <v>623</v>
      </c>
      <c r="L816" s="23" t="s">
        <v>18147</v>
      </c>
      <c r="M816" s="23" t="s">
        <v>18148</v>
      </c>
      <c r="N816" s="23" t="s">
        <v>4162</v>
      </c>
      <c r="O816" s="23" t="s">
        <v>18149</v>
      </c>
      <c r="P816" s="291">
        <v>120.38</v>
      </c>
      <c r="Q816" s="3">
        <v>40953</v>
      </c>
      <c r="R816" s="3">
        <v>40982</v>
      </c>
      <c r="S816" s="3">
        <v>41016</v>
      </c>
    </row>
    <row r="817" spans="1:19">
      <c r="A817" s="23" t="s">
        <v>18141</v>
      </c>
      <c r="B817" s="23" t="s">
        <v>18142</v>
      </c>
      <c r="C817" s="23">
        <v>7</v>
      </c>
      <c r="D817" s="23" t="s">
        <v>19251</v>
      </c>
      <c r="E817" s="23" t="s">
        <v>19252</v>
      </c>
      <c r="F817" s="23">
        <v>900</v>
      </c>
      <c r="G817" s="23" t="s">
        <v>9923</v>
      </c>
      <c r="H817" s="23" t="s">
        <v>2236</v>
      </c>
      <c r="I817" s="238" t="s">
        <v>18145</v>
      </c>
      <c r="J817" s="238" t="s">
        <v>18153</v>
      </c>
      <c r="K817" s="23" t="s">
        <v>623</v>
      </c>
      <c r="L817" s="23" t="s">
        <v>18147</v>
      </c>
      <c r="M817" s="23" t="s">
        <v>18148</v>
      </c>
      <c r="N817" s="23" t="s">
        <v>4162</v>
      </c>
      <c r="O817" s="23" t="s">
        <v>18149</v>
      </c>
      <c r="P817" s="291">
        <v>120.38</v>
      </c>
      <c r="Q817" s="3">
        <v>40953</v>
      </c>
      <c r="R817" s="3">
        <v>41002</v>
      </c>
      <c r="S817" s="3">
        <v>41016</v>
      </c>
    </row>
    <row r="818" spans="1:19">
      <c r="A818" s="23" t="s">
        <v>18141</v>
      </c>
      <c r="B818" s="23" t="s">
        <v>18142</v>
      </c>
      <c r="C818" s="23">
        <v>7</v>
      </c>
      <c r="D818" s="23" t="s">
        <v>19253</v>
      </c>
      <c r="E818" s="23" t="s">
        <v>19254</v>
      </c>
      <c r="F818" s="23">
        <v>3827</v>
      </c>
      <c r="G818" s="23" t="s">
        <v>11739</v>
      </c>
      <c r="H818" s="23" t="s">
        <v>12295</v>
      </c>
      <c r="I818" s="238" t="s">
        <v>18145</v>
      </c>
      <c r="J818" s="238" t="s">
        <v>18153</v>
      </c>
      <c r="K818" s="23" t="s">
        <v>623</v>
      </c>
      <c r="L818" s="23" t="s">
        <v>18147</v>
      </c>
      <c r="M818" s="23" t="s">
        <v>18148</v>
      </c>
      <c r="N818" s="23" t="s">
        <v>4162</v>
      </c>
      <c r="O818" s="23" t="s">
        <v>18149</v>
      </c>
      <c r="P818" s="291">
        <v>120.38</v>
      </c>
      <c r="Q818" s="3">
        <v>41151</v>
      </c>
      <c r="R818" s="3">
        <v>41255</v>
      </c>
      <c r="S818" s="3">
        <v>41236</v>
      </c>
    </row>
    <row r="819" spans="1:19">
      <c r="A819" s="23" t="s">
        <v>18141</v>
      </c>
      <c r="B819" s="23" t="s">
        <v>18142</v>
      </c>
      <c r="C819" s="23">
        <v>7</v>
      </c>
      <c r="D819" s="23" t="s">
        <v>19255</v>
      </c>
      <c r="E819" s="23" t="s">
        <v>19256</v>
      </c>
      <c r="F819" s="23">
        <v>3308</v>
      </c>
      <c r="G819" s="23" t="s">
        <v>10070</v>
      </c>
      <c r="H819" s="23" t="s">
        <v>7676</v>
      </c>
      <c r="I819" s="238" t="s">
        <v>18145</v>
      </c>
      <c r="J819" s="238" t="s">
        <v>18153</v>
      </c>
      <c r="K819" s="23" t="s">
        <v>623</v>
      </c>
      <c r="L819" s="23" t="s">
        <v>18147</v>
      </c>
      <c r="M819" s="23" t="s">
        <v>18148</v>
      </c>
      <c r="N819" s="23" t="s">
        <v>4162</v>
      </c>
      <c r="O819" s="23" t="s">
        <v>18149</v>
      </c>
      <c r="P819" s="291">
        <v>120.38</v>
      </c>
      <c r="Q819" s="3">
        <v>41012</v>
      </c>
      <c r="R819" s="3">
        <v>41173</v>
      </c>
      <c r="S819" s="3">
        <v>41075</v>
      </c>
    </row>
    <row r="820" spans="1:19">
      <c r="A820" s="23" t="s">
        <v>18141</v>
      </c>
      <c r="B820" s="23" t="s">
        <v>18142</v>
      </c>
      <c r="C820" s="23">
        <v>7</v>
      </c>
      <c r="D820" s="23" t="s">
        <v>19257</v>
      </c>
      <c r="E820" s="23" t="s">
        <v>19258</v>
      </c>
      <c r="F820" s="23">
        <v>3318</v>
      </c>
      <c r="G820" s="23" t="s">
        <v>11582</v>
      </c>
      <c r="H820" s="23" t="s">
        <v>7785</v>
      </c>
      <c r="I820" s="238" t="s">
        <v>18145</v>
      </c>
      <c r="J820" s="238" t="s">
        <v>18153</v>
      </c>
      <c r="K820" s="23" t="s">
        <v>623</v>
      </c>
      <c r="L820" s="23" t="s">
        <v>18147</v>
      </c>
      <c r="M820" s="23" t="s">
        <v>18148</v>
      </c>
      <c r="N820" s="23" t="s">
        <v>4162</v>
      </c>
      <c r="O820" s="23" t="s">
        <v>18149</v>
      </c>
      <c r="P820" s="291">
        <v>120.38</v>
      </c>
      <c r="Q820" s="3">
        <v>41142</v>
      </c>
      <c r="R820" s="3">
        <v>41177</v>
      </c>
      <c r="S820" s="3">
        <v>41223</v>
      </c>
    </row>
    <row r="821" spans="1:19">
      <c r="A821" s="23" t="s">
        <v>18141</v>
      </c>
      <c r="B821" s="23" t="s">
        <v>18142</v>
      </c>
      <c r="C821" s="23">
        <v>7</v>
      </c>
      <c r="D821" s="23" t="s">
        <v>19259</v>
      </c>
      <c r="E821" s="23" t="s">
        <v>19258</v>
      </c>
      <c r="F821" s="23">
        <v>3328</v>
      </c>
      <c r="G821" s="23" t="s">
        <v>11580</v>
      </c>
      <c r="H821" s="23" t="s">
        <v>7784</v>
      </c>
      <c r="I821" s="238" t="s">
        <v>18145</v>
      </c>
      <c r="J821" s="238" t="s">
        <v>18153</v>
      </c>
      <c r="K821" s="23" t="s">
        <v>623</v>
      </c>
      <c r="L821" s="23" t="s">
        <v>18147</v>
      </c>
      <c r="M821" s="23" t="s">
        <v>18148</v>
      </c>
      <c r="N821" s="23" t="s">
        <v>4162</v>
      </c>
      <c r="O821" s="23" t="s">
        <v>18149</v>
      </c>
      <c r="P821" s="291">
        <v>120.38</v>
      </c>
      <c r="Q821" s="3">
        <v>41142</v>
      </c>
      <c r="R821" s="3">
        <v>41178</v>
      </c>
      <c r="S821" s="3">
        <v>41223</v>
      </c>
    </row>
    <row r="822" spans="1:19">
      <c r="A822" s="23" t="s">
        <v>18141</v>
      </c>
      <c r="B822" s="23" t="s">
        <v>18142</v>
      </c>
      <c r="C822" s="23">
        <v>7</v>
      </c>
      <c r="D822" s="23" t="s">
        <v>19260</v>
      </c>
      <c r="E822" s="23" t="s">
        <v>19261</v>
      </c>
      <c r="F822" s="23"/>
      <c r="G822" s="23"/>
      <c r="H822" s="23">
        <v>5884</v>
      </c>
      <c r="I822" s="238" t="s">
        <v>18145</v>
      </c>
      <c r="J822" s="238" t="s">
        <v>18151</v>
      </c>
      <c r="K822" s="23" t="s">
        <v>623</v>
      </c>
      <c r="L822" s="23" t="s">
        <v>18147</v>
      </c>
      <c r="M822" s="23" t="s">
        <v>18148</v>
      </c>
      <c r="N822" s="23" t="s">
        <v>4162</v>
      </c>
      <c r="O822" s="23" t="s">
        <v>18149</v>
      </c>
      <c r="P822" s="291">
        <v>120.38</v>
      </c>
      <c r="Q822" s="3">
        <v>41282</v>
      </c>
      <c r="R822" s="23"/>
      <c r="S822" s="23"/>
    </row>
    <row r="823" spans="1:19">
      <c r="A823" s="23" t="s">
        <v>18141</v>
      </c>
      <c r="B823" s="23" t="s">
        <v>18142</v>
      </c>
      <c r="C823" s="23">
        <v>7</v>
      </c>
      <c r="D823" s="23" t="s">
        <v>19262</v>
      </c>
      <c r="E823" s="23" t="s">
        <v>19261</v>
      </c>
      <c r="F823" s="23"/>
      <c r="G823" s="23"/>
      <c r="H823" s="23">
        <v>5885</v>
      </c>
      <c r="I823" s="238" t="s">
        <v>18145</v>
      </c>
      <c r="J823" s="238" t="s">
        <v>18151</v>
      </c>
      <c r="K823" s="23" t="s">
        <v>623</v>
      </c>
      <c r="L823" s="23" t="s">
        <v>18147</v>
      </c>
      <c r="M823" s="23" t="s">
        <v>18148</v>
      </c>
      <c r="N823" s="23" t="s">
        <v>4162</v>
      </c>
      <c r="O823" s="23" t="s">
        <v>18149</v>
      </c>
      <c r="P823" s="291">
        <v>120.38</v>
      </c>
      <c r="Q823" s="3">
        <v>41282</v>
      </c>
      <c r="R823" s="23"/>
      <c r="S823" s="23"/>
    </row>
    <row r="824" spans="1:19">
      <c r="A824" s="23" t="s">
        <v>18141</v>
      </c>
      <c r="B824" s="23" t="s">
        <v>18142</v>
      </c>
      <c r="C824" s="23">
        <v>7</v>
      </c>
      <c r="D824" s="23" t="s">
        <v>19263</v>
      </c>
      <c r="E824" s="23" t="s">
        <v>19261</v>
      </c>
      <c r="F824" s="23"/>
      <c r="G824" s="23"/>
      <c r="H824" s="23">
        <v>5886</v>
      </c>
      <c r="I824" s="238" t="s">
        <v>18145</v>
      </c>
      <c r="J824" s="238" t="s">
        <v>18151</v>
      </c>
      <c r="K824" s="23" t="s">
        <v>623</v>
      </c>
      <c r="L824" s="23" t="s">
        <v>18147</v>
      </c>
      <c r="M824" s="23" t="s">
        <v>18148</v>
      </c>
      <c r="N824" s="23" t="s">
        <v>4162</v>
      </c>
      <c r="O824" s="23" t="s">
        <v>18149</v>
      </c>
      <c r="P824" s="291">
        <v>120.38</v>
      </c>
      <c r="Q824" s="3">
        <v>41282</v>
      </c>
      <c r="R824" s="23"/>
      <c r="S824" s="23"/>
    </row>
    <row r="825" spans="1:19">
      <c r="A825" s="23" t="s">
        <v>18141</v>
      </c>
      <c r="B825" s="23" t="s">
        <v>18142</v>
      </c>
      <c r="C825" s="23">
        <v>7</v>
      </c>
      <c r="D825" s="23" t="s">
        <v>19264</v>
      </c>
      <c r="E825" s="23" t="s">
        <v>19265</v>
      </c>
      <c r="F825" s="23">
        <v>2566</v>
      </c>
      <c r="G825" s="23" t="s">
        <v>10068</v>
      </c>
      <c r="H825" s="23" t="s">
        <v>2616</v>
      </c>
      <c r="I825" s="238" t="s">
        <v>18145</v>
      </c>
      <c r="J825" s="238" t="s">
        <v>18153</v>
      </c>
      <c r="K825" s="23" t="s">
        <v>623</v>
      </c>
      <c r="L825" s="23" t="s">
        <v>18147</v>
      </c>
      <c r="M825" s="23" t="s">
        <v>18148</v>
      </c>
      <c r="N825" s="23" t="s">
        <v>4162</v>
      </c>
      <c r="O825" s="23" t="s">
        <v>18149</v>
      </c>
      <c r="P825" s="291">
        <v>120.38</v>
      </c>
      <c r="Q825" s="3">
        <v>41012</v>
      </c>
      <c r="R825" s="3">
        <v>41036</v>
      </c>
      <c r="S825" s="3">
        <v>41075</v>
      </c>
    </row>
    <row r="826" spans="1:19">
      <c r="A826" s="23" t="s">
        <v>18141</v>
      </c>
      <c r="B826" s="23" t="s">
        <v>18142</v>
      </c>
      <c r="C826" s="23">
        <v>7</v>
      </c>
      <c r="D826" s="23" t="s">
        <v>19266</v>
      </c>
      <c r="E826" s="23" t="s">
        <v>19267</v>
      </c>
      <c r="F826" s="23">
        <v>3071</v>
      </c>
      <c r="G826" s="23" t="s">
        <v>10591</v>
      </c>
      <c r="H826" s="23" t="s">
        <v>6076</v>
      </c>
      <c r="I826" s="238" t="s">
        <v>18145</v>
      </c>
      <c r="J826" s="238" t="s">
        <v>18153</v>
      </c>
      <c r="K826" s="23" t="s">
        <v>623</v>
      </c>
      <c r="L826" s="23" t="s">
        <v>18147</v>
      </c>
      <c r="M826" s="23" t="s">
        <v>18148</v>
      </c>
      <c r="N826" s="23" t="s">
        <v>4162</v>
      </c>
      <c r="O826" s="23" t="s">
        <v>18149</v>
      </c>
      <c r="P826" s="291">
        <v>120.38</v>
      </c>
      <c r="Q826" s="3">
        <v>41073</v>
      </c>
      <c r="R826" s="3">
        <v>41137</v>
      </c>
      <c r="S826" s="3">
        <v>41133</v>
      </c>
    </row>
    <row r="827" spans="1:19">
      <c r="A827" s="23" t="s">
        <v>18141</v>
      </c>
      <c r="B827" s="23" t="s">
        <v>18142</v>
      </c>
      <c r="C827" s="23">
        <v>7</v>
      </c>
      <c r="D827" s="23" t="s">
        <v>19268</v>
      </c>
      <c r="E827" s="23" t="s">
        <v>19269</v>
      </c>
      <c r="F827" s="23"/>
      <c r="G827" s="23" t="s">
        <v>11774</v>
      </c>
      <c r="H827" s="23">
        <v>4556</v>
      </c>
      <c r="I827" s="238" t="s">
        <v>18145</v>
      </c>
      <c r="J827" s="238" t="s">
        <v>18156</v>
      </c>
      <c r="K827" s="23" t="s">
        <v>623</v>
      </c>
      <c r="L827" s="23" t="s">
        <v>18147</v>
      </c>
      <c r="M827" s="23" t="s">
        <v>18148</v>
      </c>
      <c r="N827" s="23" t="s">
        <v>4162</v>
      </c>
      <c r="O827" s="23" t="s">
        <v>18149</v>
      </c>
      <c r="P827" s="291">
        <v>120.38</v>
      </c>
      <c r="Q827" s="3">
        <v>41152</v>
      </c>
      <c r="R827" s="23"/>
      <c r="S827" s="3">
        <v>41236</v>
      </c>
    </row>
    <row r="828" spans="1:19">
      <c r="A828" s="23" t="s">
        <v>18141</v>
      </c>
      <c r="B828" s="23" t="s">
        <v>18142</v>
      </c>
      <c r="C828" s="23">
        <v>7</v>
      </c>
      <c r="D828" s="23" t="s">
        <v>19270</v>
      </c>
      <c r="E828" s="23" t="s">
        <v>19269</v>
      </c>
      <c r="F828" s="23">
        <v>4310</v>
      </c>
      <c r="G828" s="23" t="s">
        <v>11737</v>
      </c>
      <c r="H828" s="23" t="s">
        <v>15832</v>
      </c>
      <c r="I828" s="238" t="s">
        <v>18145</v>
      </c>
      <c r="J828" s="238" t="s">
        <v>18153</v>
      </c>
      <c r="K828" s="23" t="s">
        <v>623</v>
      </c>
      <c r="L828" s="23" t="s">
        <v>18147</v>
      </c>
      <c r="M828" s="23" t="s">
        <v>18148</v>
      </c>
      <c r="N828" s="23" t="s">
        <v>4162</v>
      </c>
      <c r="O828" s="23" t="s">
        <v>18149</v>
      </c>
      <c r="P828" s="291">
        <v>120.38</v>
      </c>
      <c r="Q828" s="3">
        <v>41151</v>
      </c>
      <c r="R828" s="3">
        <v>41344</v>
      </c>
      <c r="S828" s="3">
        <v>41231</v>
      </c>
    </row>
    <row r="829" spans="1:19">
      <c r="A829" s="23" t="s">
        <v>18141</v>
      </c>
      <c r="B829" s="23" t="s">
        <v>18142</v>
      </c>
      <c r="C829" s="23">
        <v>7</v>
      </c>
      <c r="D829" s="23" t="s">
        <v>19271</v>
      </c>
      <c r="E829" s="23" t="s">
        <v>19269</v>
      </c>
      <c r="F829" s="23">
        <v>4315</v>
      </c>
      <c r="G829" s="23" t="s">
        <v>19272</v>
      </c>
      <c r="H829" s="23" t="s">
        <v>15845</v>
      </c>
      <c r="I829" s="238" t="s">
        <v>18145</v>
      </c>
      <c r="J829" s="238" t="s">
        <v>18153</v>
      </c>
      <c r="K829" s="23" t="s">
        <v>623</v>
      </c>
      <c r="L829" s="23" t="s">
        <v>18147</v>
      </c>
      <c r="M829" s="23" t="s">
        <v>18148</v>
      </c>
      <c r="N829" s="23" t="s">
        <v>4162</v>
      </c>
      <c r="O829" s="23" t="s">
        <v>18149</v>
      </c>
      <c r="P829" s="291">
        <v>120.38</v>
      </c>
      <c r="Q829" s="3">
        <v>41152</v>
      </c>
      <c r="R829" s="3">
        <v>41345</v>
      </c>
      <c r="S829" s="3">
        <v>41243</v>
      </c>
    </row>
    <row r="830" spans="1:19">
      <c r="A830" s="23" t="s">
        <v>18141</v>
      </c>
      <c r="B830" s="23" t="s">
        <v>18142</v>
      </c>
      <c r="C830" s="23">
        <v>7</v>
      </c>
      <c r="D830" s="23" t="s">
        <v>19273</v>
      </c>
      <c r="E830" s="23" t="s">
        <v>19269</v>
      </c>
      <c r="F830" s="23">
        <v>4316</v>
      </c>
      <c r="G830" s="23" t="s">
        <v>11772</v>
      </c>
      <c r="H830" s="23" t="s">
        <v>15839</v>
      </c>
      <c r="I830" s="238" t="s">
        <v>18145</v>
      </c>
      <c r="J830" s="238" t="s">
        <v>18153</v>
      </c>
      <c r="K830" s="23" t="s">
        <v>623</v>
      </c>
      <c r="L830" s="23" t="s">
        <v>18147</v>
      </c>
      <c r="M830" s="23" t="s">
        <v>18148</v>
      </c>
      <c r="N830" s="23" t="s">
        <v>4162</v>
      </c>
      <c r="O830" s="23" t="s">
        <v>18149</v>
      </c>
      <c r="P830" s="291">
        <v>120.38</v>
      </c>
      <c r="Q830" s="3">
        <v>41152</v>
      </c>
      <c r="R830" s="3">
        <v>41345</v>
      </c>
      <c r="S830" s="3">
        <v>41236</v>
      </c>
    </row>
    <row r="831" spans="1:19">
      <c r="A831" s="23" t="s">
        <v>18141</v>
      </c>
      <c r="B831" s="23" t="s">
        <v>18142</v>
      </c>
      <c r="C831" s="23">
        <v>7</v>
      </c>
      <c r="D831" s="23" t="s">
        <v>19274</v>
      </c>
      <c r="E831" s="23" t="s">
        <v>19269</v>
      </c>
      <c r="F831" s="23">
        <v>4320</v>
      </c>
      <c r="G831" s="23" t="s">
        <v>11775</v>
      </c>
      <c r="H831" s="23" t="s">
        <v>15842</v>
      </c>
      <c r="I831" s="238" t="s">
        <v>18145</v>
      </c>
      <c r="J831" s="238" t="s">
        <v>18153</v>
      </c>
      <c r="K831" s="23" t="s">
        <v>623</v>
      </c>
      <c r="L831" s="23" t="s">
        <v>18147</v>
      </c>
      <c r="M831" s="23" t="s">
        <v>18148</v>
      </c>
      <c r="N831" s="23" t="s">
        <v>4162</v>
      </c>
      <c r="O831" s="23" t="s">
        <v>18149</v>
      </c>
      <c r="P831" s="291">
        <v>120.38</v>
      </c>
      <c r="Q831" s="3">
        <v>41152</v>
      </c>
      <c r="R831" s="3">
        <v>41345</v>
      </c>
      <c r="S831" s="3">
        <v>41236</v>
      </c>
    </row>
    <row r="832" spans="1:19">
      <c r="A832" s="23" t="s">
        <v>18141</v>
      </c>
      <c r="B832" s="23" t="s">
        <v>18142</v>
      </c>
      <c r="C832" s="23">
        <v>7</v>
      </c>
      <c r="D832" s="23" t="s">
        <v>19275</v>
      </c>
      <c r="E832" s="23" t="s">
        <v>19269</v>
      </c>
      <c r="F832" s="23">
        <v>4335</v>
      </c>
      <c r="G832" s="23" t="s">
        <v>11769</v>
      </c>
      <c r="H832" s="23" t="s">
        <v>15835</v>
      </c>
      <c r="I832" s="238" t="s">
        <v>18145</v>
      </c>
      <c r="J832" s="238" t="s">
        <v>18153</v>
      </c>
      <c r="K832" s="23" t="s">
        <v>623</v>
      </c>
      <c r="L832" s="23" t="s">
        <v>18147</v>
      </c>
      <c r="M832" s="23" t="s">
        <v>18148</v>
      </c>
      <c r="N832" s="23" t="s">
        <v>4162</v>
      </c>
      <c r="O832" s="23" t="s">
        <v>18149</v>
      </c>
      <c r="P832" s="291">
        <v>120.38</v>
      </c>
      <c r="Q832" s="3">
        <v>41152</v>
      </c>
      <c r="R832" s="3">
        <v>41347</v>
      </c>
      <c r="S832" s="3">
        <v>41236</v>
      </c>
    </row>
    <row r="833" spans="1:19">
      <c r="A833" s="23" t="s">
        <v>18141</v>
      </c>
      <c r="B833" s="23" t="s">
        <v>18142</v>
      </c>
      <c r="C833" s="23">
        <v>7</v>
      </c>
      <c r="D833" s="23" t="s">
        <v>19276</v>
      </c>
      <c r="E833" s="23" t="s">
        <v>19269</v>
      </c>
      <c r="F833" s="23">
        <v>4337</v>
      </c>
      <c r="G833" s="23" t="s">
        <v>11773</v>
      </c>
      <c r="H833" s="23" t="s">
        <v>15905</v>
      </c>
      <c r="I833" s="238" t="s">
        <v>18145</v>
      </c>
      <c r="J833" s="238" t="s">
        <v>18153</v>
      </c>
      <c r="K833" s="23" t="s">
        <v>623</v>
      </c>
      <c r="L833" s="23" t="s">
        <v>18147</v>
      </c>
      <c r="M833" s="23" t="s">
        <v>18148</v>
      </c>
      <c r="N833" s="23" t="s">
        <v>4162</v>
      </c>
      <c r="O833" s="23" t="s">
        <v>18149</v>
      </c>
      <c r="P833" s="291">
        <v>120.38</v>
      </c>
      <c r="Q833" s="3">
        <v>41152</v>
      </c>
      <c r="R833" s="3">
        <v>41347</v>
      </c>
      <c r="S833" s="3">
        <v>41236</v>
      </c>
    </row>
    <row r="834" spans="1:19">
      <c r="A834" s="23" t="s">
        <v>18141</v>
      </c>
      <c r="B834" s="23" t="s">
        <v>18142</v>
      </c>
      <c r="C834" s="23">
        <v>7</v>
      </c>
      <c r="D834" s="23" t="s">
        <v>19277</v>
      </c>
      <c r="E834" s="23" t="s">
        <v>19269</v>
      </c>
      <c r="F834" s="23">
        <v>4338</v>
      </c>
      <c r="G834" s="23" t="s">
        <v>11770</v>
      </c>
      <c r="H834" s="23" t="s">
        <v>15837</v>
      </c>
      <c r="I834" s="238" t="s">
        <v>18145</v>
      </c>
      <c r="J834" s="238" t="s">
        <v>18153</v>
      </c>
      <c r="K834" s="23" t="s">
        <v>623</v>
      </c>
      <c r="L834" s="23" t="s">
        <v>18147</v>
      </c>
      <c r="M834" s="23" t="s">
        <v>18148</v>
      </c>
      <c r="N834" s="23" t="s">
        <v>4162</v>
      </c>
      <c r="O834" s="23" t="s">
        <v>18149</v>
      </c>
      <c r="P834" s="291">
        <v>120.38</v>
      </c>
      <c r="Q834" s="3">
        <v>41152</v>
      </c>
      <c r="R834" s="3">
        <v>41347</v>
      </c>
      <c r="S834" s="3">
        <v>41236</v>
      </c>
    </row>
    <row r="835" spans="1:19">
      <c r="A835" s="23" t="s">
        <v>18141</v>
      </c>
      <c r="B835" s="23" t="s">
        <v>18142</v>
      </c>
      <c r="C835" s="23">
        <v>7</v>
      </c>
      <c r="D835" s="23" t="s">
        <v>19278</v>
      </c>
      <c r="E835" s="23" t="s">
        <v>19279</v>
      </c>
      <c r="F835" s="23"/>
      <c r="G835" s="23"/>
      <c r="H835" s="23">
        <v>5826</v>
      </c>
      <c r="I835" s="238" t="s">
        <v>18145</v>
      </c>
      <c r="J835" s="238" t="s">
        <v>18151</v>
      </c>
      <c r="K835" s="23" t="s">
        <v>623</v>
      </c>
      <c r="L835" s="23" t="s">
        <v>18147</v>
      </c>
      <c r="M835" s="23" t="s">
        <v>18148</v>
      </c>
      <c r="N835" s="23" t="s">
        <v>4162</v>
      </c>
      <c r="O835" s="23" t="s">
        <v>18149</v>
      </c>
      <c r="P835" s="291">
        <v>120.38</v>
      </c>
      <c r="Q835" s="3">
        <v>41257</v>
      </c>
      <c r="R835" s="23"/>
      <c r="S835" s="23"/>
    </row>
    <row r="836" spans="1:19">
      <c r="A836" s="23" t="s">
        <v>18141</v>
      </c>
      <c r="B836" s="23" t="s">
        <v>18142</v>
      </c>
      <c r="C836" s="23">
        <v>7</v>
      </c>
      <c r="D836" s="23" t="s">
        <v>19280</v>
      </c>
      <c r="E836" s="23" t="s">
        <v>19281</v>
      </c>
      <c r="F836" s="23"/>
      <c r="G836" s="23" t="s">
        <v>17489</v>
      </c>
      <c r="H836" s="23">
        <v>5933</v>
      </c>
      <c r="I836" s="238" t="s">
        <v>18145</v>
      </c>
      <c r="J836" s="238" t="s">
        <v>18192</v>
      </c>
      <c r="K836" s="23" t="s">
        <v>623</v>
      </c>
      <c r="L836" s="23" t="s">
        <v>18147</v>
      </c>
      <c r="M836" s="23" t="s">
        <v>18148</v>
      </c>
      <c r="N836" s="23" t="s">
        <v>4162</v>
      </c>
      <c r="O836" s="23" t="s">
        <v>18149</v>
      </c>
      <c r="P836" s="291">
        <v>120.38</v>
      </c>
      <c r="Q836" s="3">
        <v>41284</v>
      </c>
      <c r="R836" s="23"/>
      <c r="S836" s="3">
        <v>41440</v>
      </c>
    </row>
    <row r="837" spans="1:19">
      <c r="A837" s="23" t="s">
        <v>18141</v>
      </c>
      <c r="B837" s="23" t="s">
        <v>18142</v>
      </c>
      <c r="C837" s="23">
        <v>7</v>
      </c>
      <c r="D837" s="23" t="s">
        <v>19282</v>
      </c>
      <c r="E837" s="23" t="s">
        <v>19281</v>
      </c>
      <c r="F837" s="23"/>
      <c r="G837" s="23" t="s">
        <v>17493</v>
      </c>
      <c r="H837" s="23">
        <v>5934</v>
      </c>
      <c r="I837" s="238" t="s">
        <v>18145</v>
      </c>
      <c r="J837" s="238" t="s">
        <v>18192</v>
      </c>
      <c r="K837" s="23" t="s">
        <v>623</v>
      </c>
      <c r="L837" s="23" t="s">
        <v>18147</v>
      </c>
      <c r="M837" s="23" t="s">
        <v>18148</v>
      </c>
      <c r="N837" s="23" t="s">
        <v>4162</v>
      </c>
      <c r="O837" s="23" t="s">
        <v>18149</v>
      </c>
      <c r="P837" s="291">
        <v>120.38</v>
      </c>
      <c r="Q837" s="3">
        <v>41284</v>
      </c>
      <c r="R837" s="23"/>
      <c r="S837" s="3">
        <v>41440</v>
      </c>
    </row>
    <row r="838" spans="1:19">
      <c r="A838" s="23" t="s">
        <v>18141</v>
      </c>
      <c r="B838" s="23" t="s">
        <v>18142</v>
      </c>
      <c r="C838" s="23">
        <v>7</v>
      </c>
      <c r="D838" s="23" t="s">
        <v>19283</v>
      </c>
      <c r="E838" s="23" t="s">
        <v>19281</v>
      </c>
      <c r="F838" s="23"/>
      <c r="G838" s="23" t="s">
        <v>17497</v>
      </c>
      <c r="H838" s="23">
        <v>5935</v>
      </c>
      <c r="I838" s="238" t="s">
        <v>18145</v>
      </c>
      <c r="J838" s="238" t="s">
        <v>18192</v>
      </c>
      <c r="K838" s="23" t="s">
        <v>623</v>
      </c>
      <c r="L838" s="23" t="s">
        <v>18147</v>
      </c>
      <c r="M838" s="23" t="s">
        <v>18148</v>
      </c>
      <c r="N838" s="23" t="s">
        <v>4162</v>
      </c>
      <c r="O838" s="23" t="s">
        <v>18149</v>
      </c>
      <c r="P838" s="291">
        <v>120.38</v>
      </c>
      <c r="Q838" s="3">
        <v>41284</v>
      </c>
      <c r="R838" s="23"/>
      <c r="S838" s="3">
        <v>41440</v>
      </c>
    </row>
    <row r="839" spans="1:19">
      <c r="A839" s="23" t="s">
        <v>18141</v>
      </c>
      <c r="B839" s="23" t="s">
        <v>18142</v>
      </c>
      <c r="C839" s="23">
        <v>7</v>
      </c>
      <c r="D839" s="23" t="s">
        <v>19284</v>
      </c>
      <c r="E839" s="23" t="s">
        <v>19281</v>
      </c>
      <c r="F839" s="23"/>
      <c r="G839" s="23" t="s">
        <v>17501</v>
      </c>
      <c r="H839" s="23">
        <v>5936</v>
      </c>
      <c r="I839" s="238" t="s">
        <v>18145</v>
      </c>
      <c r="J839" s="238" t="s">
        <v>18192</v>
      </c>
      <c r="K839" s="23" t="s">
        <v>623</v>
      </c>
      <c r="L839" s="23" t="s">
        <v>18147</v>
      </c>
      <c r="M839" s="23" t="s">
        <v>18148</v>
      </c>
      <c r="N839" s="23" t="s">
        <v>4162</v>
      </c>
      <c r="O839" s="23" t="s">
        <v>18149</v>
      </c>
      <c r="P839" s="291">
        <v>120.38</v>
      </c>
      <c r="Q839" s="3">
        <v>41284</v>
      </c>
      <c r="R839" s="23"/>
      <c r="S839" s="3">
        <v>41440</v>
      </c>
    </row>
    <row r="840" spans="1:19">
      <c r="A840" s="23" t="s">
        <v>18141</v>
      </c>
      <c r="B840" s="23" t="s">
        <v>18142</v>
      </c>
      <c r="C840" s="23">
        <v>7</v>
      </c>
      <c r="D840" s="23" t="s">
        <v>19285</v>
      </c>
      <c r="E840" s="23" t="s">
        <v>19281</v>
      </c>
      <c r="F840" s="23"/>
      <c r="G840" s="23" t="s">
        <v>17505</v>
      </c>
      <c r="H840" s="23">
        <v>5937</v>
      </c>
      <c r="I840" s="238" t="s">
        <v>18145</v>
      </c>
      <c r="J840" s="238" t="s">
        <v>18192</v>
      </c>
      <c r="K840" s="23" t="s">
        <v>623</v>
      </c>
      <c r="L840" s="23" t="s">
        <v>18147</v>
      </c>
      <c r="M840" s="23" t="s">
        <v>18148</v>
      </c>
      <c r="N840" s="23" t="s">
        <v>4162</v>
      </c>
      <c r="O840" s="23" t="s">
        <v>18149</v>
      </c>
      <c r="P840" s="291">
        <v>120.38</v>
      </c>
      <c r="Q840" s="3">
        <v>41284</v>
      </c>
      <c r="R840" s="23"/>
      <c r="S840" s="3">
        <v>41440</v>
      </c>
    </row>
    <row r="841" spans="1:19">
      <c r="A841" s="23" t="s">
        <v>18141</v>
      </c>
      <c r="B841" s="23" t="s">
        <v>18142</v>
      </c>
      <c r="C841" s="23">
        <v>7</v>
      </c>
      <c r="D841" s="23" t="s">
        <v>19286</v>
      </c>
      <c r="E841" s="23" t="s">
        <v>19281</v>
      </c>
      <c r="F841" s="23"/>
      <c r="G841" s="23" t="s">
        <v>17509</v>
      </c>
      <c r="H841" s="23">
        <v>5938</v>
      </c>
      <c r="I841" s="238" t="s">
        <v>18145</v>
      </c>
      <c r="J841" s="238" t="s">
        <v>18192</v>
      </c>
      <c r="K841" s="23" t="s">
        <v>623</v>
      </c>
      <c r="L841" s="23" t="s">
        <v>18147</v>
      </c>
      <c r="M841" s="23" t="s">
        <v>18148</v>
      </c>
      <c r="N841" s="23" t="s">
        <v>4162</v>
      </c>
      <c r="O841" s="23" t="s">
        <v>18149</v>
      </c>
      <c r="P841" s="291">
        <v>120.38</v>
      </c>
      <c r="Q841" s="3">
        <v>41284</v>
      </c>
      <c r="R841" s="23"/>
      <c r="S841" s="3">
        <v>41440</v>
      </c>
    </row>
    <row r="842" spans="1:19">
      <c r="A842" s="23" t="s">
        <v>18141</v>
      </c>
      <c r="B842" s="23" t="s">
        <v>18142</v>
      </c>
      <c r="C842" s="23">
        <v>7</v>
      </c>
      <c r="D842" s="23" t="s">
        <v>19287</v>
      </c>
      <c r="E842" s="23" t="s">
        <v>19281</v>
      </c>
      <c r="F842" s="23"/>
      <c r="G842" s="23" t="s">
        <v>17513</v>
      </c>
      <c r="H842" s="23">
        <v>5939</v>
      </c>
      <c r="I842" s="238" t="s">
        <v>18145</v>
      </c>
      <c r="J842" s="238" t="s">
        <v>18192</v>
      </c>
      <c r="K842" s="23" t="s">
        <v>623</v>
      </c>
      <c r="L842" s="23" t="s">
        <v>18147</v>
      </c>
      <c r="M842" s="23" t="s">
        <v>18148</v>
      </c>
      <c r="N842" s="23" t="s">
        <v>4162</v>
      </c>
      <c r="O842" s="23" t="s">
        <v>18149</v>
      </c>
      <c r="P842" s="291">
        <v>120.38</v>
      </c>
      <c r="Q842" s="3">
        <v>41284</v>
      </c>
      <c r="R842" s="23"/>
      <c r="S842" s="3">
        <v>41440</v>
      </c>
    </row>
    <row r="843" spans="1:19">
      <c r="A843" s="23" t="s">
        <v>18141</v>
      </c>
      <c r="B843" s="23" t="s">
        <v>18142</v>
      </c>
      <c r="C843" s="23">
        <v>7</v>
      </c>
      <c r="D843" s="23" t="s">
        <v>19288</v>
      </c>
      <c r="E843" s="23" t="s">
        <v>19281</v>
      </c>
      <c r="F843" s="23"/>
      <c r="G843" s="23" t="s">
        <v>17517</v>
      </c>
      <c r="H843" s="23">
        <v>5940</v>
      </c>
      <c r="I843" s="238" t="s">
        <v>18145</v>
      </c>
      <c r="J843" s="238" t="s">
        <v>18192</v>
      </c>
      <c r="K843" s="23" t="s">
        <v>623</v>
      </c>
      <c r="L843" s="23" t="s">
        <v>18147</v>
      </c>
      <c r="M843" s="23" t="s">
        <v>18148</v>
      </c>
      <c r="N843" s="23" t="s">
        <v>4162</v>
      </c>
      <c r="O843" s="23" t="s">
        <v>18149</v>
      </c>
      <c r="P843" s="291">
        <v>120.38</v>
      </c>
      <c r="Q843" s="3">
        <v>41284</v>
      </c>
      <c r="R843" s="23"/>
      <c r="S843" s="3">
        <v>41440</v>
      </c>
    </row>
    <row r="844" spans="1:19">
      <c r="A844" s="23" t="s">
        <v>18141</v>
      </c>
      <c r="B844" s="23" t="s">
        <v>18142</v>
      </c>
      <c r="C844" s="23">
        <v>7</v>
      </c>
      <c r="D844" s="23" t="s">
        <v>19289</v>
      </c>
      <c r="E844" s="23" t="s">
        <v>19281</v>
      </c>
      <c r="F844" s="23"/>
      <c r="G844" s="23" t="s">
        <v>17521</v>
      </c>
      <c r="H844" s="23">
        <v>5941</v>
      </c>
      <c r="I844" s="238" t="s">
        <v>18145</v>
      </c>
      <c r="J844" s="238" t="s">
        <v>18192</v>
      </c>
      <c r="K844" s="23" t="s">
        <v>623</v>
      </c>
      <c r="L844" s="23" t="s">
        <v>18147</v>
      </c>
      <c r="M844" s="23" t="s">
        <v>18148</v>
      </c>
      <c r="N844" s="23" t="s">
        <v>4162</v>
      </c>
      <c r="O844" s="23" t="s">
        <v>18149</v>
      </c>
      <c r="P844" s="291">
        <v>120.38</v>
      </c>
      <c r="Q844" s="3">
        <v>41284</v>
      </c>
      <c r="R844" s="23"/>
      <c r="S844" s="3">
        <v>41440</v>
      </c>
    </row>
    <row r="845" spans="1:19">
      <c r="A845" s="23" t="s">
        <v>18141</v>
      </c>
      <c r="B845" s="23" t="s">
        <v>18142</v>
      </c>
      <c r="C845" s="23">
        <v>7</v>
      </c>
      <c r="D845" s="23" t="s">
        <v>19290</v>
      </c>
      <c r="E845" s="23" t="s">
        <v>19281</v>
      </c>
      <c r="F845" s="23"/>
      <c r="G845" s="23" t="s">
        <v>17525</v>
      </c>
      <c r="H845" s="23">
        <v>5942</v>
      </c>
      <c r="I845" s="238" t="s">
        <v>18145</v>
      </c>
      <c r="J845" s="238" t="s">
        <v>18192</v>
      </c>
      <c r="K845" s="23" t="s">
        <v>623</v>
      </c>
      <c r="L845" s="23" t="s">
        <v>18147</v>
      </c>
      <c r="M845" s="23" t="s">
        <v>18148</v>
      </c>
      <c r="N845" s="23" t="s">
        <v>4162</v>
      </c>
      <c r="O845" s="23" t="s">
        <v>18149</v>
      </c>
      <c r="P845" s="291">
        <v>120.38</v>
      </c>
      <c r="Q845" s="3">
        <v>41284</v>
      </c>
      <c r="R845" s="23"/>
      <c r="S845" s="3">
        <v>41440</v>
      </c>
    </row>
    <row r="846" spans="1:19">
      <c r="A846" s="23" t="s">
        <v>18141</v>
      </c>
      <c r="B846" s="23" t="s">
        <v>18142</v>
      </c>
      <c r="C846" s="23">
        <v>7</v>
      </c>
      <c r="D846" s="23" t="s">
        <v>19291</v>
      </c>
      <c r="E846" s="23" t="s">
        <v>19281</v>
      </c>
      <c r="F846" s="23"/>
      <c r="G846" s="23" t="s">
        <v>17529</v>
      </c>
      <c r="H846" s="23">
        <v>5943</v>
      </c>
      <c r="I846" s="238" t="s">
        <v>18145</v>
      </c>
      <c r="J846" s="238" t="s">
        <v>18192</v>
      </c>
      <c r="K846" s="23" t="s">
        <v>623</v>
      </c>
      <c r="L846" s="23" t="s">
        <v>18147</v>
      </c>
      <c r="M846" s="23" t="s">
        <v>18148</v>
      </c>
      <c r="N846" s="23" t="s">
        <v>4162</v>
      </c>
      <c r="O846" s="23" t="s">
        <v>18149</v>
      </c>
      <c r="P846" s="291">
        <v>120.38</v>
      </c>
      <c r="Q846" s="3">
        <v>41284</v>
      </c>
      <c r="R846" s="23"/>
      <c r="S846" s="3">
        <v>41440</v>
      </c>
    </row>
    <row r="847" spans="1:19">
      <c r="A847" s="23" t="s">
        <v>18141</v>
      </c>
      <c r="B847" s="23" t="s">
        <v>18142</v>
      </c>
      <c r="C847" s="23">
        <v>7</v>
      </c>
      <c r="D847" s="23" t="s">
        <v>19292</v>
      </c>
      <c r="E847" s="23" t="s">
        <v>19293</v>
      </c>
      <c r="F847" s="23">
        <v>803</v>
      </c>
      <c r="G847" s="23" t="s">
        <v>9785</v>
      </c>
      <c r="H847" s="23" t="s">
        <v>1265</v>
      </c>
      <c r="I847" s="238" t="s">
        <v>18145</v>
      </c>
      <c r="J847" s="238" t="s">
        <v>18153</v>
      </c>
      <c r="K847" s="23" t="s">
        <v>623</v>
      </c>
      <c r="L847" s="23" t="s">
        <v>18147</v>
      </c>
      <c r="M847" s="23" t="s">
        <v>18148</v>
      </c>
      <c r="N847" s="23" t="s">
        <v>4162</v>
      </c>
      <c r="O847" s="23" t="s">
        <v>18149</v>
      </c>
      <c r="P847" s="291">
        <v>120.38</v>
      </c>
      <c r="Q847" s="3">
        <v>40935</v>
      </c>
      <c r="R847" s="3">
        <v>40969</v>
      </c>
      <c r="S847" s="3">
        <v>41009</v>
      </c>
    </row>
    <row r="848" spans="1:19">
      <c r="A848" s="23" t="s">
        <v>18141</v>
      </c>
      <c r="B848" s="23" t="s">
        <v>18142</v>
      </c>
      <c r="C848" s="23">
        <v>7</v>
      </c>
      <c r="D848" s="23" t="s">
        <v>19294</v>
      </c>
      <c r="E848" s="23" t="s">
        <v>19295</v>
      </c>
      <c r="F848" s="23">
        <v>689</v>
      </c>
      <c r="G848" s="23" t="s">
        <v>9667</v>
      </c>
      <c r="H848" s="23" t="s">
        <v>415</v>
      </c>
      <c r="I848" s="238" t="s">
        <v>18145</v>
      </c>
      <c r="J848" s="238" t="s">
        <v>18153</v>
      </c>
      <c r="K848" s="23" t="s">
        <v>623</v>
      </c>
      <c r="L848" s="23" t="s">
        <v>18147</v>
      </c>
      <c r="M848" s="23" t="s">
        <v>18148</v>
      </c>
      <c r="N848" s="23" t="s">
        <v>4162</v>
      </c>
      <c r="O848" s="23" t="s">
        <v>18149</v>
      </c>
      <c r="P848" s="291">
        <v>120.38</v>
      </c>
      <c r="Q848" s="3">
        <v>40836</v>
      </c>
      <c r="R848" s="3">
        <v>40925</v>
      </c>
      <c r="S848" s="3">
        <v>40918</v>
      </c>
    </row>
    <row r="849" spans="1:19">
      <c r="A849" s="23" t="s">
        <v>18141</v>
      </c>
      <c r="B849" s="23" t="s">
        <v>18142</v>
      </c>
      <c r="C849" s="23">
        <v>7</v>
      </c>
      <c r="D849" s="23" t="s">
        <v>19296</v>
      </c>
      <c r="E849" s="23" t="s">
        <v>19297</v>
      </c>
      <c r="F849" s="23">
        <v>690</v>
      </c>
      <c r="G849" s="23" t="s">
        <v>9668</v>
      </c>
      <c r="H849" s="23" t="s">
        <v>416</v>
      </c>
      <c r="I849" s="238" t="s">
        <v>18145</v>
      </c>
      <c r="J849" s="238" t="s">
        <v>18153</v>
      </c>
      <c r="K849" s="23" t="s">
        <v>623</v>
      </c>
      <c r="L849" s="23" t="s">
        <v>18147</v>
      </c>
      <c r="M849" s="23" t="s">
        <v>18148</v>
      </c>
      <c r="N849" s="23" t="s">
        <v>4162</v>
      </c>
      <c r="O849" s="23" t="s">
        <v>18149</v>
      </c>
      <c r="P849" s="291">
        <v>120.38</v>
      </c>
      <c r="Q849" s="3">
        <v>40836</v>
      </c>
      <c r="R849" s="3">
        <v>40905</v>
      </c>
      <c r="S849" s="3">
        <v>40918</v>
      </c>
    </row>
    <row r="850" spans="1:19">
      <c r="A850" s="23" t="s">
        <v>18141</v>
      </c>
      <c r="B850" s="23" t="s">
        <v>18142</v>
      </c>
      <c r="C850" s="23">
        <v>7</v>
      </c>
      <c r="D850" s="23" t="s">
        <v>19298</v>
      </c>
      <c r="E850" s="23" t="s">
        <v>19299</v>
      </c>
      <c r="F850" s="23">
        <v>864</v>
      </c>
      <c r="G850" s="23" t="s">
        <v>9855</v>
      </c>
      <c r="H850" s="23" t="s">
        <v>4229</v>
      </c>
      <c r="I850" s="238" t="s">
        <v>18145</v>
      </c>
      <c r="J850" s="238" t="s">
        <v>18153</v>
      </c>
      <c r="K850" s="23" t="s">
        <v>623</v>
      </c>
      <c r="L850" s="23" t="s">
        <v>18147</v>
      </c>
      <c r="M850" s="23" t="s">
        <v>18148</v>
      </c>
      <c r="N850" s="23" t="s">
        <v>4162</v>
      </c>
      <c r="O850" s="23" t="s">
        <v>18149</v>
      </c>
      <c r="P850" s="291">
        <v>120.38</v>
      </c>
      <c r="Q850" s="3">
        <v>40946</v>
      </c>
      <c r="R850" s="3">
        <v>41094</v>
      </c>
      <c r="S850" s="3">
        <v>41057</v>
      </c>
    </row>
    <row r="851" spans="1:19">
      <c r="A851" s="23" t="s">
        <v>18141</v>
      </c>
      <c r="B851" s="23" t="s">
        <v>18142</v>
      </c>
      <c r="C851" s="23">
        <v>7</v>
      </c>
      <c r="D851" s="23" t="s">
        <v>19300</v>
      </c>
      <c r="E851" s="23" t="s">
        <v>19301</v>
      </c>
      <c r="F851" s="23"/>
      <c r="G851" s="23"/>
      <c r="H851" s="23">
        <v>5881</v>
      </c>
      <c r="I851" s="238" t="s">
        <v>18145</v>
      </c>
      <c r="J851" s="238" t="s">
        <v>18151</v>
      </c>
      <c r="K851" s="23" t="s">
        <v>623</v>
      </c>
      <c r="L851" s="23" t="s">
        <v>18147</v>
      </c>
      <c r="M851" s="23" t="s">
        <v>18148</v>
      </c>
      <c r="N851" s="23" t="s">
        <v>4162</v>
      </c>
      <c r="O851" s="23" t="s">
        <v>18149</v>
      </c>
      <c r="P851" s="291">
        <v>120.38</v>
      </c>
      <c r="Q851" s="3">
        <v>41282</v>
      </c>
      <c r="R851" s="23"/>
      <c r="S851" s="23"/>
    </row>
    <row r="852" spans="1:19">
      <c r="A852" s="23" t="s">
        <v>18141</v>
      </c>
      <c r="B852" s="23" t="s">
        <v>18142</v>
      </c>
      <c r="C852" s="23">
        <v>7</v>
      </c>
      <c r="D852" s="23" t="s">
        <v>19302</v>
      </c>
      <c r="E852" s="23" t="s">
        <v>19301</v>
      </c>
      <c r="F852" s="23"/>
      <c r="G852" s="23"/>
      <c r="H852" s="23">
        <v>5882</v>
      </c>
      <c r="I852" s="238" t="s">
        <v>18145</v>
      </c>
      <c r="J852" s="238" t="s">
        <v>18151</v>
      </c>
      <c r="K852" s="23" t="s">
        <v>623</v>
      </c>
      <c r="L852" s="23" t="s">
        <v>18147</v>
      </c>
      <c r="M852" s="23" t="s">
        <v>18148</v>
      </c>
      <c r="N852" s="23" t="s">
        <v>4162</v>
      </c>
      <c r="O852" s="23" t="s">
        <v>18149</v>
      </c>
      <c r="P852" s="291">
        <v>120.38</v>
      </c>
      <c r="Q852" s="3">
        <v>41282</v>
      </c>
      <c r="R852" s="23"/>
      <c r="S852" s="23"/>
    </row>
    <row r="853" spans="1:19">
      <c r="A853" s="23" t="s">
        <v>18141</v>
      </c>
      <c r="B853" s="23" t="s">
        <v>18142</v>
      </c>
      <c r="C853" s="23">
        <v>7</v>
      </c>
      <c r="D853" s="23" t="s">
        <v>19303</v>
      </c>
      <c r="E853" s="23" t="s">
        <v>19301</v>
      </c>
      <c r="F853" s="23"/>
      <c r="G853" s="23"/>
      <c r="H853" s="23">
        <v>5883</v>
      </c>
      <c r="I853" s="238" t="s">
        <v>18145</v>
      </c>
      <c r="J853" s="238" t="s">
        <v>18151</v>
      </c>
      <c r="K853" s="23" t="s">
        <v>623</v>
      </c>
      <c r="L853" s="23" t="s">
        <v>18147</v>
      </c>
      <c r="M853" s="23" t="s">
        <v>18148</v>
      </c>
      <c r="N853" s="23" t="s">
        <v>4162</v>
      </c>
      <c r="O853" s="23" t="s">
        <v>18149</v>
      </c>
      <c r="P853" s="291">
        <v>120.38</v>
      </c>
      <c r="Q853" s="3">
        <v>41282</v>
      </c>
      <c r="R853" s="23"/>
      <c r="S853" s="23"/>
    </row>
    <row r="854" spans="1:19">
      <c r="A854" s="23" t="s">
        <v>18141</v>
      </c>
      <c r="B854" s="23" t="s">
        <v>18142</v>
      </c>
      <c r="C854" s="23">
        <v>7</v>
      </c>
      <c r="D854" s="23" t="s">
        <v>19304</v>
      </c>
      <c r="E854" s="23" t="s">
        <v>19301</v>
      </c>
      <c r="F854" s="23">
        <v>3610</v>
      </c>
      <c r="G854" s="23" t="s">
        <v>10072</v>
      </c>
      <c r="H854" s="23" t="s">
        <v>9343</v>
      </c>
      <c r="I854" s="238" t="s">
        <v>18145</v>
      </c>
      <c r="J854" s="238" t="s">
        <v>18153</v>
      </c>
      <c r="K854" s="23" t="s">
        <v>623</v>
      </c>
      <c r="L854" s="23" t="s">
        <v>18147</v>
      </c>
      <c r="M854" s="23" t="s">
        <v>18148</v>
      </c>
      <c r="N854" s="23" t="s">
        <v>4162</v>
      </c>
      <c r="O854" s="23" t="s">
        <v>18149</v>
      </c>
      <c r="P854" s="291">
        <v>120.38</v>
      </c>
      <c r="Q854" s="3">
        <v>41015</v>
      </c>
      <c r="R854" s="3">
        <v>41233</v>
      </c>
      <c r="S854" s="3">
        <v>41075</v>
      </c>
    </row>
    <row r="855" spans="1:19">
      <c r="A855" s="23" t="s">
        <v>18141</v>
      </c>
      <c r="B855" s="23" t="s">
        <v>18142</v>
      </c>
      <c r="C855" s="23">
        <v>7</v>
      </c>
      <c r="D855" s="23" t="s">
        <v>19305</v>
      </c>
      <c r="E855" s="23" t="s">
        <v>19306</v>
      </c>
      <c r="F855" s="23">
        <v>3652</v>
      </c>
      <c r="G855" s="23" t="s">
        <v>11741</v>
      </c>
      <c r="H855" s="23" t="s">
        <v>9474</v>
      </c>
      <c r="I855" s="238" t="s">
        <v>18145</v>
      </c>
      <c r="J855" s="238" t="s">
        <v>18153</v>
      </c>
      <c r="K855" s="23" t="s">
        <v>623</v>
      </c>
      <c r="L855" s="23" t="s">
        <v>18147</v>
      </c>
      <c r="M855" s="23" t="s">
        <v>18148</v>
      </c>
      <c r="N855" s="23" t="s">
        <v>4162</v>
      </c>
      <c r="O855" s="23" t="s">
        <v>18149</v>
      </c>
      <c r="P855" s="291">
        <v>120.38</v>
      </c>
      <c r="Q855" s="3">
        <v>41151</v>
      </c>
      <c r="R855" s="3">
        <v>41236</v>
      </c>
      <c r="S855" s="3">
        <v>41236</v>
      </c>
    </row>
    <row r="856" spans="1:19">
      <c r="A856" s="23" t="s">
        <v>18141</v>
      </c>
      <c r="B856" s="23" t="s">
        <v>18142</v>
      </c>
      <c r="C856" s="23">
        <v>7</v>
      </c>
      <c r="D856" s="23" t="s">
        <v>19307</v>
      </c>
      <c r="E856" s="23" t="s">
        <v>19306</v>
      </c>
      <c r="F856" s="23">
        <v>3944</v>
      </c>
      <c r="G856" s="23" t="s">
        <v>11933</v>
      </c>
      <c r="H856" s="23" t="s">
        <v>13402</v>
      </c>
      <c r="I856" s="238" t="s">
        <v>18145</v>
      </c>
      <c r="J856" s="238" t="s">
        <v>18153</v>
      </c>
      <c r="K856" s="23" t="s">
        <v>623</v>
      </c>
      <c r="L856" s="23" t="s">
        <v>18147</v>
      </c>
      <c r="M856" s="23" t="s">
        <v>18148</v>
      </c>
      <c r="N856" s="23" t="s">
        <v>4162</v>
      </c>
      <c r="O856" s="23" t="s">
        <v>18149</v>
      </c>
      <c r="P856" s="291">
        <v>120.38</v>
      </c>
      <c r="Q856" s="3">
        <v>41218</v>
      </c>
      <c r="R856" s="3">
        <v>41263</v>
      </c>
      <c r="S856" s="3">
        <v>41281</v>
      </c>
    </row>
    <row r="857" spans="1:19">
      <c r="A857" s="23" t="s">
        <v>18141</v>
      </c>
      <c r="B857" s="23" t="s">
        <v>18142</v>
      </c>
      <c r="C857" s="23">
        <v>7</v>
      </c>
      <c r="D857" s="23" t="s">
        <v>19308</v>
      </c>
      <c r="E857" s="23" t="s">
        <v>19309</v>
      </c>
      <c r="F857" s="23">
        <v>3639</v>
      </c>
      <c r="G857" s="23" t="s">
        <v>10559</v>
      </c>
      <c r="H857" s="23" t="s">
        <v>9408</v>
      </c>
      <c r="I857" s="238" t="s">
        <v>18145</v>
      </c>
      <c r="J857" s="238" t="s">
        <v>18153</v>
      </c>
      <c r="K857" s="23" t="s">
        <v>623</v>
      </c>
      <c r="L857" s="23" t="s">
        <v>18147</v>
      </c>
      <c r="M857" s="23" t="s">
        <v>18148</v>
      </c>
      <c r="N857" s="23" t="s">
        <v>4162</v>
      </c>
      <c r="O857" s="23" t="s">
        <v>18149</v>
      </c>
      <c r="P857" s="291">
        <v>120.38</v>
      </c>
      <c r="Q857" s="3">
        <v>41071</v>
      </c>
      <c r="R857" s="3">
        <v>41235</v>
      </c>
      <c r="S857" s="3">
        <v>41148</v>
      </c>
    </row>
    <row r="858" spans="1:19">
      <c r="A858" s="23" t="s">
        <v>18141</v>
      </c>
      <c r="B858" s="23" t="s">
        <v>18142</v>
      </c>
      <c r="C858" s="23">
        <v>7</v>
      </c>
      <c r="D858" s="23" t="s">
        <v>19310</v>
      </c>
      <c r="E858" s="23" t="s">
        <v>19309</v>
      </c>
      <c r="F858" s="23">
        <v>3984</v>
      </c>
      <c r="G858" s="23" t="s">
        <v>11812</v>
      </c>
      <c r="H858" s="23" t="s">
        <v>13662</v>
      </c>
      <c r="I858" s="238" t="s">
        <v>18145</v>
      </c>
      <c r="J858" s="238" t="s">
        <v>18153</v>
      </c>
      <c r="K858" s="23" t="s">
        <v>623</v>
      </c>
      <c r="L858" s="23" t="s">
        <v>18147</v>
      </c>
      <c r="M858" s="23" t="s">
        <v>18148</v>
      </c>
      <c r="N858" s="23" t="s">
        <v>4162</v>
      </c>
      <c r="O858" s="23" t="s">
        <v>18149</v>
      </c>
      <c r="P858" s="291">
        <v>120.38</v>
      </c>
      <c r="Q858" s="3">
        <v>41152</v>
      </c>
      <c r="R858" s="3">
        <v>41264</v>
      </c>
      <c r="S858" s="3">
        <v>41244</v>
      </c>
    </row>
    <row r="859" spans="1:19">
      <c r="A859" s="23" t="s">
        <v>18141</v>
      </c>
      <c r="B859" s="23" t="s">
        <v>18142</v>
      </c>
      <c r="C859" s="23">
        <v>7</v>
      </c>
      <c r="D859" s="23" t="s">
        <v>19311</v>
      </c>
      <c r="E859" s="23" t="s">
        <v>19309</v>
      </c>
      <c r="F859" s="23">
        <v>3985</v>
      </c>
      <c r="G859" s="23" t="s">
        <v>11623</v>
      </c>
      <c r="H859" s="23" t="s">
        <v>13651</v>
      </c>
      <c r="I859" s="238" t="s">
        <v>18145</v>
      </c>
      <c r="J859" s="238" t="s">
        <v>18153</v>
      </c>
      <c r="K859" s="23" t="s">
        <v>623</v>
      </c>
      <c r="L859" s="23" t="s">
        <v>18147</v>
      </c>
      <c r="M859" s="23" t="s">
        <v>18148</v>
      </c>
      <c r="N859" s="23" t="s">
        <v>4162</v>
      </c>
      <c r="O859" s="23" t="s">
        <v>18149</v>
      </c>
      <c r="P859" s="291">
        <v>120.38</v>
      </c>
      <c r="Q859" s="3">
        <v>41149</v>
      </c>
      <c r="R859" s="3">
        <v>41269</v>
      </c>
      <c r="S859" s="3">
        <v>41225</v>
      </c>
    </row>
    <row r="860" spans="1:19">
      <c r="A860" s="23" t="s">
        <v>18141</v>
      </c>
      <c r="B860" s="23" t="s">
        <v>18142</v>
      </c>
      <c r="C860" s="23">
        <v>7</v>
      </c>
      <c r="D860" s="23" t="s">
        <v>19312</v>
      </c>
      <c r="E860" s="23" t="s">
        <v>19309</v>
      </c>
      <c r="F860" s="23">
        <v>4521</v>
      </c>
      <c r="G860" s="23" t="s">
        <v>10623</v>
      </c>
      <c r="H860" s="23" t="s">
        <v>17758</v>
      </c>
      <c r="I860" s="238" t="s">
        <v>18145</v>
      </c>
      <c r="J860" s="238" t="s">
        <v>18153</v>
      </c>
      <c r="K860" s="23" t="s">
        <v>623</v>
      </c>
      <c r="L860" s="23" t="s">
        <v>18147</v>
      </c>
      <c r="M860" s="23" t="s">
        <v>18148</v>
      </c>
      <c r="N860" s="23" t="s">
        <v>4162</v>
      </c>
      <c r="O860" s="23" t="s">
        <v>18149</v>
      </c>
      <c r="P860" s="291">
        <v>120.38</v>
      </c>
      <c r="Q860" s="3">
        <v>41071</v>
      </c>
      <c r="R860" s="3">
        <v>41383</v>
      </c>
      <c r="S860" s="3">
        <v>41133</v>
      </c>
    </row>
    <row r="861" spans="1:19">
      <c r="A861" s="23" t="s">
        <v>18141</v>
      </c>
      <c r="B861" s="23" t="s">
        <v>18142</v>
      </c>
      <c r="C861" s="23">
        <v>7</v>
      </c>
      <c r="D861" s="23" t="s">
        <v>19313</v>
      </c>
      <c r="E861" s="23" t="s">
        <v>19314</v>
      </c>
      <c r="F861" s="23">
        <v>691</v>
      </c>
      <c r="G861" s="23" t="s">
        <v>9669</v>
      </c>
      <c r="H861" s="23" t="s">
        <v>417</v>
      </c>
      <c r="I861" s="238" t="s">
        <v>18145</v>
      </c>
      <c r="J861" s="238" t="s">
        <v>18153</v>
      </c>
      <c r="K861" s="23" t="s">
        <v>623</v>
      </c>
      <c r="L861" s="23" t="s">
        <v>18147</v>
      </c>
      <c r="M861" s="23" t="s">
        <v>18148</v>
      </c>
      <c r="N861" s="23" t="s">
        <v>4162</v>
      </c>
      <c r="O861" s="23" t="s">
        <v>18149</v>
      </c>
      <c r="P861" s="291">
        <v>120.38</v>
      </c>
      <c r="Q861" s="3">
        <v>40836</v>
      </c>
      <c r="R861" s="3">
        <v>40924</v>
      </c>
      <c r="S861" s="3">
        <v>40918</v>
      </c>
    </row>
    <row r="862" spans="1:19">
      <c r="A862" s="23" t="s">
        <v>18141</v>
      </c>
      <c r="B862" s="23" t="s">
        <v>18142</v>
      </c>
      <c r="C862" s="23">
        <v>7</v>
      </c>
      <c r="D862" s="23" t="s">
        <v>19315</v>
      </c>
      <c r="E862" s="23" t="s">
        <v>19316</v>
      </c>
      <c r="F862" s="23">
        <v>3657</v>
      </c>
      <c r="G862" s="23" t="s">
        <v>11599</v>
      </c>
      <c r="H862" s="23" t="s">
        <v>9468</v>
      </c>
      <c r="I862" s="238" t="s">
        <v>18145</v>
      </c>
      <c r="J862" s="238" t="s">
        <v>18153</v>
      </c>
      <c r="K862" s="23" t="s">
        <v>623</v>
      </c>
      <c r="L862" s="23" t="s">
        <v>18147</v>
      </c>
      <c r="M862" s="23" t="s">
        <v>18148</v>
      </c>
      <c r="N862" s="23" t="s">
        <v>4162</v>
      </c>
      <c r="O862" s="23" t="s">
        <v>18149</v>
      </c>
      <c r="P862" s="291">
        <v>120.38</v>
      </c>
      <c r="Q862" s="3">
        <v>41015</v>
      </c>
      <c r="R862" s="3">
        <v>41239</v>
      </c>
      <c r="S862" s="3">
        <v>41225</v>
      </c>
    </row>
    <row r="863" spans="1:19">
      <c r="A863" s="23" t="s">
        <v>18141</v>
      </c>
      <c r="B863" s="23" t="s">
        <v>18142</v>
      </c>
      <c r="C863" s="23">
        <v>7</v>
      </c>
      <c r="D863" s="23" t="s">
        <v>19317</v>
      </c>
      <c r="E863" s="23" t="s">
        <v>19318</v>
      </c>
      <c r="F863" s="23">
        <v>2610</v>
      </c>
      <c r="G863" s="23" t="s">
        <v>10142</v>
      </c>
      <c r="H863" s="23" t="s">
        <v>2818</v>
      </c>
      <c r="I863" s="238" t="s">
        <v>18145</v>
      </c>
      <c r="J863" s="238" t="s">
        <v>18153</v>
      </c>
      <c r="K863" s="23" t="s">
        <v>623</v>
      </c>
      <c r="L863" s="23" t="s">
        <v>18147</v>
      </c>
      <c r="M863" s="23" t="s">
        <v>18148</v>
      </c>
      <c r="N863" s="23" t="s">
        <v>4162</v>
      </c>
      <c r="O863" s="23" t="s">
        <v>18149</v>
      </c>
      <c r="P863" s="291">
        <v>120.38</v>
      </c>
      <c r="Q863" s="3">
        <v>41019</v>
      </c>
      <c r="R863" s="3">
        <v>41046</v>
      </c>
      <c r="S863" s="3">
        <v>41082</v>
      </c>
    </row>
    <row r="864" spans="1:19">
      <c r="A864" s="23" t="s">
        <v>18141</v>
      </c>
      <c r="B864" s="23" t="s">
        <v>18142</v>
      </c>
      <c r="C864" s="23">
        <v>7</v>
      </c>
      <c r="D864" s="23" t="s">
        <v>19319</v>
      </c>
      <c r="E864" s="23" t="s">
        <v>19318</v>
      </c>
      <c r="F864" s="23">
        <v>2625</v>
      </c>
      <c r="G864" s="23" t="s">
        <v>10144</v>
      </c>
      <c r="H864" s="23" t="s">
        <v>3621</v>
      </c>
      <c r="I864" s="238" t="s">
        <v>18145</v>
      </c>
      <c r="J864" s="238" t="s">
        <v>18153</v>
      </c>
      <c r="K864" s="23" t="s">
        <v>623</v>
      </c>
      <c r="L864" s="23" t="s">
        <v>18147</v>
      </c>
      <c r="M864" s="23" t="s">
        <v>18148</v>
      </c>
      <c r="N864" s="23" t="s">
        <v>4162</v>
      </c>
      <c r="O864" s="23" t="s">
        <v>18149</v>
      </c>
      <c r="P864" s="291">
        <v>120.38</v>
      </c>
      <c r="Q864" s="3">
        <v>41019</v>
      </c>
      <c r="R864" s="3">
        <v>41054</v>
      </c>
      <c r="S864" s="3">
        <v>41082</v>
      </c>
    </row>
    <row r="865" spans="1:19">
      <c r="A865" s="23" t="s">
        <v>18141</v>
      </c>
      <c r="B865" s="23" t="s">
        <v>18142</v>
      </c>
      <c r="C865" s="23">
        <v>7</v>
      </c>
      <c r="D865" s="23" t="s">
        <v>19320</v>
      </c>
      <c r="E865" s="23" t="s">
        <v>19321</v>
      </c>
      <c r="F865" s="23"/>
      <c r="G865" s="23"/>
      <c r="H865" s="23">
        <v>5932</v>
      </c>
      <c r="I865" s="238" t="s">
        <v>18145</v>
      </c>
      <c r="J865" s="238" t="s">
        <v>18151</v>
      </c>
      <c r="K865" s="23" t="s">
        <v>623</v>
      </c>
      <c r="L865" s="23" t="s">
        <v>18147</v>
      </c>
      <c r="M865" s="23" t="s">
        <v>18148</v>
      </c>
      <c r="N865" s="23" t="s">
        <v>4162</v>
      </c>
      <c r="O865" s="23" t="s">
        <v>18149</v>
      </c>
      <c r="P865" s="291">
        <v>120.38</v>
      </c>
      <c r="Q865" s="3">
        <v>41284</v>
      </c>
      <c r="R865" s="23"/>
      <c r="S865" s="23"/>
    </row>
    <row r="866" spans="1:19">
      <c r="A866" s="23" t="s">
        <v>18141</v>
      </c>
      <c r="B866" s="23" t="s">
        <v>18142</v>
      </c>
      <c r="C866" s="23">
        <v>7</v>
      </c>
      <c r="D866" s="23" t="s">
        <v>19322</v>
      </c>
      <c r="E866" s="23" t="s">
        <v>19323</v>
      </c>
      <c r="F866" s="23"/>
      <c r="G866" s="23" t="s">
        <v>11279</v>
      </c>
      <c r="H866" s="23">
        <v>4204</v>
      </c>
      <c r="I866" s="238" t="s">
        <v>18145</v>
      </c>
      <c r="J866" s="238" t="s">
        <v>18156</v>
      </c>
      <c r="K866" s="23" t="s">
        <v>623</v>
      </c>
      <c r="L866" s="23" t="s">
        <v>18147</v>
      </c>
      <c r="M866" s="23" t="s">
        <v>18148</v>
      </c>
      <c r="N866" s="23" t="s">
        <v>4162</v>
      </c>
      <c r="O866" s="23" t="s">
        <v>18149</v>
      </c>
      <c r="P866" s="291">
        <v>120.38</v>
      </c>
      <c r="Q866" s="3">
        <v>41130</v>
      </c>
      <c r="R866" s="23"/>
      <c r="S866" s="3">
        <v>41201</v>
      </c>
    </row>
    <row r="867" spans="1:19">
      <c r="A867" s="23" t="s">
        <v>18141</v>
      </c>
      <c r="B867" s="23" t="s">
        <v>18142</v>
      </c>
      <c r="C867" s="23">
        <v>7</v>
      </c>
      <c r="D867" s="23" t="s">
        <v>19324</v>
      </c>
      <c r="E867" s="23" t="s">
        <v>19323</v>
      </c>
      <c r="F867" s="23">
        <v>647</v>
      </c>
      <c r="G867" s="23" t="s">
        <v>9645</v>
      </c>
      <c r="H867" s="23" t="s">
        <v>384</v>
      </c>
      <c r="I867" s="238" t="s">
        <v>18145</v>
      </c>
      <c r="J867" s="238" t="s">
        <v>18153</v>
      </c>
      <c r="K867" s="23" t="s">
        <v>623</v>
      </c>
      <c r="L867" s="23" t="s">
        <v>18147</v>
      </c>
      <c r="M867" s="23" t="s">
        <v>18148</v>
      </c>
      <c r="N867" s="23" t="s">
        <v>4162</v>
      </c>
      <c r="O867" s="23" t="s">
        <v>18149</v>
      </c>
      <c r="P867" s="291">
        <v>120.38</v>
      </c>
      <c r="Q867" s="3">
        <v>40829</v>
      </c>
      <c r="R867" s="3">
        <v>40926</v>
      </c>
      <c r="S867" s="3">
        <v>40918</v>
      </c>
    </row>
    <row r="868" spans="1:19">
      <c r="A868" s="23" t="s">
        <v>18141</v>
      </c>
      <c r="B868" s="23" t="s">
        <v>18142</v>
      </c>
      <c r="C868" s="23">
        <v>7</v>
      </c>
      <c r="D868" s="23" t="s">
        <v>19325</v>
      </c>
      <c r="E868" s="23" t="s">
        <v>19323</v>
      </c>
      <c r="F868" s="23">
        <v>3271</v>
      </c>
      <c r="G868" s="23" t="s">
        <v>11238</v>
      </c>
      <c r="H868" s="23" t="s">
        <v>7658</v>
      </c>
      <c r="I868" s="238" t="s">
        <v>18145</v>
      </c>
      <c r="J868" s="238" t="s">
        <v>18153</v>
      </c>
      <c r="K868" s="23" t="s">
        <v>623</v>
      </c>
      <c r="L868" s="23" t="s">
        <v>18147</v>
      </c>
      <c r="M868" s="23" t="s">
        <v>18148</v>
      </c>
      <c r="N868" s="23" t="s">
        <v>4162</v>
      </c>
      <c r="O868" s="23" t="s">
        <v>18149</v>
      </c>
      <c r="P868" s="291">
        <v>120.38</v>
      </c>
      <c r="Q868" s="3">
        <v>41130</v>
      </c>
      <c r="R868" s="3">
        <v>41171</v>
      </c>
      <c r="S868" s="3">
        <v>41201</v>
      </c>
    </row>
    <row r="869" spans="1:19">
      <c r="A869" s="23" t="s">
        <v>18141</v>
      </c>
      <c r="B869" s="23" t="s">
        <v>18142</v>
      </c>
      <c r="C869" s="23">
        <v>7</v>
      </c>
      <c r="D869" s="23" t="s">
        <v>19326</v>
      </c>
      <c r="E869" s="23" t="s">
        <v>19323</v>
      </c>
      <c r="F869" s="23">
        <v>3277</v>
      </c>
      <c r="G869" s="23" t="s">
        <v>11242</v>
      </c>
      <c r="H869" s="23" t="s">
        <v>7531</v>
      </c>
      <c r="I869" s="238" t="s">
        <v>18145</v>
      </c>
      <c r="J869" s="238" t="s">
        <v>18153</v>
      </c>
      <c r="K869" s="23" t="s">
        <v>623</v>
      </c>
      <c r="L869" s="23" t="s">
        <v>18147</v>
      </c>
      <c r="M869" s="23" t="s">
        <v>18148</v>
      </c>
      <c r="N869" s="23" t="s">
        <v>4162</v>
      </c>
      <c r="O869" s="23" t="s">
        <v>18149</v>
      </c>
      <c r="P869" s="291">
        <v>120.38</v>
      </c>
      <c r="Q869" s="3">
        <v>41130</v>
      </c>
      <c r="R869" s="3">
        <v>41172</v>
      </c>
      <c r="S869" s="3">
        <v>41201</v>
      </c>
    </row>
    <row r="870" spans="1:19">
      <c r="A870" s="23" t="s">
        <v>18141</v>
      </c>
      <c r="B870" s="23" t="s">
        <v>18142</v>
      </c>
      <c r="C870" s="23">
        <v>7</v>
      </c>
      <c r="D870" s="23" t="s">
        <v>19327</v>
      </c>
      <c r="E870" s="23" t="s">
        <v>19323</v>
      </c>
      <c r="F870" s="23">
        <v>3299</v>
      </c>
      <c r="G870" s="23" t="s">
        <v>11240</v>
      </c>
      <c r="H870" s="23" t="s">
        <v>7713</v>
      </c>
      <c r="I870" s="238" t="s">
        <v>18145</v>
      </c>
      <c r="J870" s="238" t="s">
        <v>18153</v>
      </c>
      <c r="K870" s="23" t="s">
        <v>623</v>
      </c>
      <c r="L870" s="23" t="s">
        <v>18147</v>
      </c>
      <c r="M870" s="23" t="s">
        <v>18148</v>
      </c>
      <c r="N870" s="23" t="s">
        <v>4162</v>
      </c>
      <c r="O870" s="23" t="s">
        <v>18149</v>
      </c>
      <c r="P870" s="291">
        <v>120.38</v>
      </c>
      <c r="Q870" s="3">
        <v>41130</v>
      </c>
      <c r="R870" s="3">
        <v>41173</v>
      </c>
      <c r="S870" s="3">
        <v>41201</v>
      </c>
    </row>
    <row r="871" spans="1:19">
      <c r="A871" s="23" t="s">
        <v>18141</v>
      </c>
      <c r="B871" s="23" t="s">
        <v>18142</v>
      </c>
      <c r="C871" s="23">
        <v>7</v>
      </c>
      <c r="D871" s="23" t="s">
        <v>19328</v>
      </c>
      <c r="E871" s="23" t="s">
        <v>19323</v>
      </c>
      <c r="F871" s="23">
        <v>3306</v>
      </c>
      <c r="G871" s="23" t="s">
        <v>11244</v>
      </c>
      <c r="H871" s="23" t="s">
        <v>7716</v>
      </c>
      <c r="I871" s="238" t="s">
        <v>18145</v>
      </c>
      <c r="J871" s="238" t="s">
        <v>18153</v>
      </c>
      <c r="K871" s="23" t="s">
        <v>623</v>
      </c>
      <c r="L871" s="23" t="s">
        <v>18147</v>
      </c>
      <c r="M871" s="23" t="s">
        <v>18148</v>
      </c>
      <c r="N871" s="23" t="s">
        <v>4162</v>
      </c>
      <c r="O871" s="23" t="s">
        <v>18149</v>
      </c>
      <c r="P871" s="291">
        <v>120.38</v>
      </c>
      <c r="Q871" s="3">
        <v>41130</v>
      </c>
      <c r="R871" s="3">
        <v>41173</v>
      </c>
      <c r="S871" s="3">
        <v>41198</v>
      </c>
    </row>
    <row r="872" spans="1:19">
      <c r="A872" s="23" t="s">
        <v>18141</v>
      </c>
      <c r="B872" s="23" t="s">
        <v>18142</v>
      </c>
      <c r="C872" s="23">
        <v>7</v>
      </c>
      <c r="D872" s="23" t="s">
        <v>19329</v>
      </c>
      <c r="E872" s="23" t="s">
        <v>19323</v>
      </c>
      <c r="F872" s="23">
        <v>3310</v>
      </c>
      <c r="G872" s="23" t="s">
        <v>11246</v>
      </c>
      <c r="H872" s="23" t="s">
        <v>7660</v>
      </c>
      <c r="I872" s="238" t="s">
        <v>18145</v>
      </c>
      <c r="J872" s="238" t="s">
        <v>18153</v>
      </c>
      <c r="K872" s="23" t="s">
        <v>623</v>
      </c>
      <c r="L872" s="23" t="s">
        <v>18147</v>
      </c>
      <c r="M872" s="23" t="s">
        <v>18148</v>
      </c>
      <c r="N872" s="23" t="s">
        <v>4162</v>
      </c>
      <c r="O872" s="23" t="s">
        <v>18149</v>
      </c>
      <c r="P872" s="291">
        <v>120.38</v>
      </c>
      <c r="Q872" s="3">
        <v>41130</v>
      </c>
      <c r="R872" s="3">
        <v>41173</v>
      </c>
      <c r="S872" s="3">
        <v>41198</v>
      </c>
    </row>
    <row r="873" spans="1:19">
      <c r="A873" s="23" t="s">
        <v>18141</v>
      </c>
      <c r="B873" s="23" t="s">
        <v>18142</v>
      </c>
      <c r="C873" s="23">
        <v>7</v>
      </c>
      <c r="D873" s="23" t="s">
        <v>19330</v>
      </c>
      <c r="E873" s="23" t="s">
        <v>19323</v>
      </c>
      <c r="F873" s="23">
        <v>3330</v>
      </c>
      <c r="G873" s="23" t="s">
        <v>11291</v>
      </c>
      <c r="H873" s="23" t="s">
        <v>19331</v>
      </c>
      <c r="I873" s="238" t="s">
        <v>18145</v>
      </c>
      <c r="J873" s="238" t="s">
        <v>18153</v>
      </c>
      <c r="K873" s="23" t="s">
        <v>623</v>
      </c>
      <c r="L873" s="23" t="s">
        <v>18147</v>
      </c>
      <c r="M873" s="23" t="s">
        <v>18148</v>
      </c>
      <c r="N873" s="23" t="s">
        <v>4162</v>
      </c>
      <c r="O873" s="23" t="s">
        <v>18149</v>
      </c>
      <c r="P873" s="291">
        <v>120.38</v>
      </c>
      <c r="Q873" s="3">
        <v>41130</v>
      </c>
      <c r="R873" s="3">
        <v>41179</v>
      </c>
      <c r="S873" s="3">
        <v>41201</v>
      </c>
    </row>
    <row r="874" spans="1:19">
      <c r="A874" s="23" t="s">
        <v>18141</v>
      </c>
      <c r="B874" s="23" t="s">
        <v>18142</v>
      </c>
      <c r="C874" s="23">
        <v>7</v>
      </c>
      <c r="D874" s="23" t="s">
        <v>19332</v>
      </c>
      <c r="E874" s="23" t="s">
        <v>19323</v>
      </c>
      <c r="F874" s="23">
        <v>3341</v>
      </c>
      <c r="G874" s="23" t="s">
        <v>11286</v>
      </c>
      <c r="H874" s="23" t="s">
        <v>7967</v>
      </c>
      <c r="I874" s="238" t="s">
        <v>18145</v>
      </c>
      <c r="J874" s="238" t="s">
        <v>18153</v>
      </c>
      <c r="K874" s="23" t="s">
        <v>623</v>
      </c>
      <c r="L874" s="23" t="s">
        <v>18147</v>
      </c>
      <c r="M874" s="23" t="s">
        <v>18148</v>
      </c>
      <c r="N874" s="23" t="s">
        <v>4162</v>
      </c>
      <c r="O874" s="23" t="s">
        <v>18149</v>
      </c>
      <c r="P874" s="291">
        <v>120.38</v>
      </c>
      <c r="Q874" s="3">
        <v>41130</v>
      </c>
      <c r="R874" s="3">
        <v>41179</v>
      </c>
      <c r="S874" s="3">
        <v>41201</v>
      </c>
    </row>
    <row r="875" spans="1:19">
      <c r="A875" s="23" t="s">
        <v>18141</v>
      </c>
      <c r="B875" s="23" t="s">
        <v>18142</v>
      </c>
      <c r="C875" s="23">
        <v>7</v>
      </c>
      <c r="D875" s="23" t="s">
        <v>19333</v>
      </c>
      <c r="E875" s="23" t="s">
        <v>19323</v>
      </c>
      <c r="F875" s="23">
        <v>3399</v>
      </c>
      <c r="G875" s="23" t="s">
        <v>11281</v>
      </c>
      <c r="H875" s="23" t="s">
        <v>8543</v>
      </c>
      <c r="I875" s="238" t="s">
        <v>18145</v>
      </c>
      <c r="J875" s="238" t="s">
        <v>18153</v>
      </c>
      <c r="K875" s="23" t="s">
        <v>623</v>
      </c>
      <c r="L875" s="23" t="s">
        <v>18147</v>
      </c>
      <c r="M875" s="23" t="s">
        <v>18148</v>
      </c>
      <c r="N875" s="23" t="s">
        <v>4162</v>
      </c>
      <c r="O875" s="23" t="s">
        <v>18149</v>
      </c>
      <c r="P875" s="291">
        <v>120.38</v>
      </c>
      <c r="Q875" s="3">
        <v>41130</v>
      </c>
      <c r="R875" s="3">
        <v>41192</v>
      </c>
      <c r="S875" s="3">
        <v>41201</v>
      </c>
    </row>
    <row r="876" spans="1:19">
      <c r="A876" s="23" t="s">
        <v>18141</v>
      </c>
      <c r="B876" s="23" t="s">
        <v>18142</v>
      </c>
      <c r="C876" s="23">
        <v>7</v>
      </c>
      <c r="D876" s="23" t="s">
        <v>19334</v>
      </c>
      <c r="E876" s="23" t="s">
        <v>19323</v>
      </c>
      <c r="F876" s="23">
        <v>3402</v>
      </c>
      <c r="G876" s="23" t="s">
        <v>11293</v>
      </c>
      <c r="H876" s="23" t="s">
        <v>7661</v>
      </c>
      <c r="I876" s="238" t="s">
        <v>18145</v>
      </c>
      <c r="J876" s="238" t="s">
        <v>18153</v>
      </c>
      <c r="K876" s="23" t="s">
        <v>623</v>
      </c>
      <c r="L876" s="23" t="s">
        <v>18147</v>
      </c>
      <c r="M876" s="23" t="s">
        <v>18148</v>
      </c>
      <c r="N876" s="23" t="s">
        <v>4162</v>
      </c>
      <c r="O876" s="23" t="s">
        <v>18149</v>
      </c>
      <c r="P876" s="291">
        <v>120.38</v>
      </c>
      <c r="Q876" s="3">
        <v>41130</v>
      </c>
      <c r="R876" s="3">
        <v>41193</v>
      </c>
      <c r="S876" s="3">
        <v>41201</v>
      </c>
    </row>
    <row r="877" spans="1:19">
      <c r="A877" s="23" t="s">
        <v>18141</v>
      </c>
      <c r="B877" s="23" t="s">
        <v>18142</v>
      </c>
      <c r="C877" s="23">
        <v>7</v>
      </c>
      <c r="D877" s="23" t="s">
        <v>19335</v>
      </c>
      <c r="E877" s="23" t="s">
        <v>19323</v>
      </c>
      <c r="F877" s="23">
        <v>4014</v>
      </c>
      <c r="G877" s="23" t="s">
        <v>11277</v>
      </c>
      <c r="H877" s="23" t="s">
        <v>19336</v>
      </c>
      <c r="I877" s="238" t="s">
        <v>18145</v>
      </c>
      <c r="J877" s="238" t="s">
        <v>18153</v>
      </c>
      <c r="K877" s="23" t="s">
        <v>623</v>
      </c>
      <c r="L877" s="23" t="s">
        <v>18147</v>
      </c>
      <c r="M877" s="23" t="s">
        <v>18148</v>
      </c>
      <c r="N877" s="23" t="s">
        <v>4162</v>
      </c>
      <c r="O877" s="23" t="s">
        <v>18149</v>
      </c>
      <c r="P877" s="291">
        <v>120.38</v>
      </c>
      <c r="Q877" s="3">
        <v>41130</v>
      </c>
      <c r="R877" s="3">
        <v>41282</v>
      </c>
      <c r="S877" s="3">
        <v>41201</v>
      </c>
    </row>
    <row r="878" spans="1:19">
      <c r="A878" s="23" t="s">
        <v>18141</v>
      </c>
      <c r="B878" s="23" t="s">
        <v>18142</v>
      </c>
      <c r="C878" s="23">
        <v>7</v>
      </c>
      <c r="D878" s="23" t="s">
        <v>19337</v>
      </c>
      <c r="E878" s="23" t="s">
        <v>19323</v>
      </c>
      <c r="F878" s="23">
        <v>4016</v>
      </c>
      <c r="G878" s="23" t="s">
        <v>11276</v>
      </c>
      <c r="H878" s="23" t="s">
        <v>13789</v>
      </c>
      <c r="I878" s="238" t="s">
        <v>18145</v>
      </c>
      <c r="J878" s="238" t="s">
        <v>18153</v>
      </c>
      <c r="K878" s="23" t="s">
        <v>623</v>
      </c>
      <c r="L878" s="23" t="s">
        <v>18147</v>
      </c>
      <c r="M878" s="23" t="s">
        <v>18148</v>
      </c>
      <c r="N878" s="23" t="s">
        <v>4162</v>
      </c>
      <c r="O878" s="23" t="s">
        <v>18149</v>
      </c>
      <c r="P878" s="291">
        <v>120.38</v>
      </c>
      <c r="Q878" s="3">
        <v>41130</v>
      </c>
      <c r="R878" s="3">
        <v>41282</v>
      </c>
      <c r="S878" s="3">
        <v>41201</v>
      </c>
    </row>
    <row r="879" spans="1:19">
      <c r="A879" s="23" t="s">
        <v>18141</v>
      </c>
      <c r="B879" s="23" t="s">
        <v>18142</v>
      </c>
      <c r="C879" s="23">
        <v>7</v>
      </c>
      <c r="D879" s="23" t="s">
        <v>19338</v>
      </c>
      <c r="E879" s="23" t="s">
        <v>19323</v>
      </c>
      <c r="F879" s="23">
        <v>4076</v>
      </c>
      <c r="G879" s="23" t="s">
        <v>11284</v>
      </c>
      <c r="H879" s="23" t="s">
        <v>19339</v>
      </c>
      <c r="I879" s="238" t="s">
        <v>18145</v>
      </c>
      <c r="J879" s="238" t="s">
        <v>18153</v>
      </c>
      <c r="K879" s="23" t="s">
        <v>623</v>
      </c>
      <c r="L879" s="23" t="s">
        <v>18147</v>
      </c>
      <c r="M879" s="23" t="s">
        <v>18148</v>
      </c>
      <c r="N879" s="23" t="s">
        <v>4162</v>
      </c>
      <c r="O879" s="23" t="s">
        <v>18149</v>
      </c>
      <c r="P879" s="291">
        <v>120.38</v>
      </c>
      <c r="Q879" s="3">
        <v>41130</v>
      </c>
      <c r="R879" s="3">
        <v>41298</v>
      </c>
      <c r="S879" s="3">
        <v>41201</v>
      </c>
    </row>
    <row r="880" spans="1:19">
      <c r="A880" s="23" t="s">
        <v>18141</v>
      </c>
      <c r="B880" s="23" t="s">
        <v>18142</v>
      </c>
      <c r="C880" s="23">
        <v>7</v>
      </c>
      <c r="D880" s="23" t="s">
        <v>19340</v>
      </c>
      <c r="E880" s="23" t="s">
        <v>19341</v>
      </c>
      <c r="F880" s="23">
        <v>865</v>
      </c>
      <c r="G880" s="23" t="s">
        <v>9842</v>
      </c>
      <c r="H880" s="23" t="s">
        <v>5160</v>
      </c>
      <c r="I880" s="238" t="s">
        <v>18145</v>
      </c>
      <c r="J880" s="238" t="s">
        <v>18153</v>
      </c>
      <c r="K880" s="23" t="s">
        <v>623</v>
      </c>
      <c r="L880" s="23" t="s">
        <v>18147</v>
      </c>
      <c r="M880" s="23" t="s">
        <v>18148</v>
      </c>
      <c r="N880" s="23" t="s">
        <v>4162</v>
      </c>
      <c r="O880" s="23" t="s">
        <v>18149</v>
      </c>
      <c r="P880" s="291">
        <v>120.38</v>
      </c>
      <c r="Q880" s="3">
        <v>40946</v>
      </c>
      <c r="R880" s="3">
        <v>41108</v>
      </c>
      <c r="S880" s="3">
        <v>41105</v>
      </c>
    </row>
    <row r="881" spans="1:19">
      <c r="A881" s="23" t="s">
        <v>18141</v>
      </c>
      <c r="B881" s="23" t="s">
        <v>18142</v>
      </c>
      <c r="C881" s="23">
        <v>7</v>
      </c>
      <c r="D881" s="23" t="s">
        <v>19342</v>
      </c>
      <c r="E881" s="23" t="s">
        <v>19343</v>
      </c>
      <c r="F881" s="23">
        <v>3700</v>
      </c>
      <c r="G881" s="23" t="s">
        <v>11811</v>
      </c>
      <c r="H881" s="23" t="s">
        <v>11808</v>
      </c>
      <c r="I881" s="238" t="s">
        <v>18145</v>
      </c>
      <c r="J881" s="238" t="s">
        <v>18153</v>
      </c>
      <c r="K881" s="23" t="s">
        <v>623</v>
      </c>
      <c r="L881" s="23" t="s">
        <v>18147</v>
      </c>
      <c r="M881" s="23" t="s">
        <v>18148</v>
      </c>
      <c r="N881" s="23" t="s">
        <v>4162</v>
      </c>
      <c r="O881" s="23" t="s">
        <v>18149</v>
      </c>
      <c r="P881" s="291">
        <v>120.38</v>
      </c>
      <c r="Q881" s="3">
        <v>41152</v>
      </c>
      <c r="R881" s="3">
        <v>41242</v>
      </c>
      <c r="S881" s="3">
        <v>41244</v>
      </c>
    </row>
    <row r="882" spans="1:19">
      <c r="A882" s="23" t="s">
        <v>18141</v>
      </c>
      <c r="B882" s="23" t="s">
        <v>18142</v>
      </c>
      <c r="C882" s="23">
        <v>7</v>
      </c>
      <c r="D882" s="23" t="s">
        <v>19344</v>
      </c>
      <c r="E882" s="23" t="s">
        <v>19345</v>
      </c>
      <c r="F882" s="23"/>
      <c r="G882" s="23"/>
      <c r="H882" s="23">
        <v>5602</v>
      </c>
      <c r="I882" s="238" t="s">
        <v>18145</v>
      </c>
      <c r="J882" s="238" t="s">
        <v>18151</v>
      </c>
      <c r="K882" s="23" t="s">
        <v>623</v>
      </c>
      <c r="L882" s="23" t="s">
        <v>18147</v>
      </c>
      <c r="M882" s="23" t="s">
        <v>18148</v>
      </c>
      <c r="N882" s="23" t="s">
        <v>4162</v>
      </c>
      <c r="O882" s="23" t="s">
        <v>18149</v>
      </c>
      <c r="P882" s="291">
        <v>120.38</v>
      </c>
      <c r="Q882" s="3">
        <v>41232</v>
      </c>
      <c r="R882" s="23"/>
      <c r="S882" s="23"/>
    </row>
    <row r="883" spans="1:19">
      <c r="A883" s="23" t="s">
        <v>18141</v>
      </c>
      <c r="B883" s="23" t="s">
        <v>18142</v>
      </c>
      <c r="C883" s="23">
        <v>7</v>
      </c>
      <c r="D883" s="23" t="s">
        <v>19346</v>
      </c>
      <c r="E883" s="23" t="s">
        <v>19345</v>
      </c>
      <c r="F883" s="23">
        <v>4415</v>
      </c>
      <c r="G883" s="23" t="s">
        <v>12384</v>
      </c>
      <c r="H883" s="23" t="s">
        <v>16059</v>
      </c>
      <c r="I883" s="238" t="s">
        <v>18145</v>
      </c>
      <c r="J883" s="238" t="s">
        <v>18153</v>
      </c>
      <c r="K883" s="23" t="s">
        <v>623</v>
      </c>
      <c r="L883" s="23" t="s">
        <v>18147</v>
      </c>
      <c r="M883" s="23" t="s">
        <v>18148</v>
      </c>
      <c r="N883" s="23" t="s">
        <v>4162</v>
      </c>
      <c r="O883" s="23" t="s">
        <v>18149</v>
      </c>
      <c r="P883" s="291">
        <v>120.38</v>
      </c>
      <c r="Q883" s="3">
        <v>41180</v>
      </c>
      <c r="R883" s="3">
        <v>41366</v>
      </c>
      <c r="S883" s="3">
        <v>41309</v>
      </c>
    </row>
    <row r="884" spans="1:19">
      <c r="A884" s="23" t="s">
        <v>18141</v>
      </c>
      <c r="B884" s="23" t="s">
        <v>18142</v>
      </c>
      <c r="C884" s="23">
        <v>7</v>
      </c>
      <c r="D884" s="23" t="s">
        <v>19347</v>
      </c>
      <c r="E884" s="23" t="s">
        <v>19345</v>
      </c>
      <c r="F884" s="23">
        <v>4424</v>
      </c>
      <c r="G884" s="23" t="s">
        <v>12381</v>
      </c>
      <c r="H884" s="23" t="s">
        <v>16103</v>
      </c>
      <c r="I884" s="238" t="s">
        <v>18145</v>
      </c>
      <c r="J884" s="238" t="s">
        <v>18153</v>
      </c>
      <c r="K884" s="23" t="s">
        <v>623</v>
      </c>
      <c r="L884" s="23" t="s">
        <v>18147</v>
      </c>
      <c r="M884" s="23" t="s">
        <v>18148</v>
      </c>
      <c r="N884" s="23" t="s">
        <v>4162</v>
      </c>
      <c r="O884" s="23" t="s">
        <v>18149</v>
      </c>
      <c r="P884" s="291">
        <v>120.38</v>
      </c>
      <c r="Q884" s="3">
        <v>41180</v>
      </c>
      <c r="R884" s="3">
        <v>41366</v>
      </c>
      <c r="S884" s="3">
        <v>41309</v>
      </c>
    </row>
    <row r="885" spans="1:19">
      <c r="A885" s="23" t="s">
        <v>18141</v>
      </c>
      <c r="B885" s="23" t="s">
        <v>18142</v>
      </c>
      <c r="C885" s="23">
        <v>7</v>
      </c>
      <c r="D885" s="23" t="s">
        <v>19348</v>
      </c>
      <c r="E885" s="23" t="s">
        <v>19349</v>
      </c>
      <c r="F885" s="23">
        <v>901</v>
      </c>
      <c r="G885" s="23" t="s">
        <v>9899</v>
      </c>
      <c r="H885" s="23" t="s">
        <v>5314</v>
      </c>
      <c r="I885" s="238" t="s">
        <v>18145</v>
      </c>
      <c r="J885" s="238" t="s">
        <v>18153</v>
      </c>
      <c r="K885" s="23" t="s">
        <v>623</v>
      </c>
      <c r="L885" s="23" t="s">
        <v>18147</v>
      </c>
      <c r="M885" s="23" t="s">
        <v>18148</v>
      </c>
      <c r="N885" s="23" t="s">
        <v>4162</v>
      </c>
      <c r="O885" s="23" t="s">
        <v>18149</v>
      </c>
      <c r="P885" s="291">
        <v>120.38</v>
      </c>
      <c r="Q885" s="3">
        <v>40953</v>
      </c>
      <c r="R885" s="3">
        <v>41124</v>
      </c>
      <c r="S885" s="3">
        <v>41128</v>
      </c>
    </row>
    <row r="886" spans="1:19">
      <c r="A886" s="23" t="s">
        <v>18141</v>
      </c>
      <c r="B886" s="23" t="s">
        <v>18142</v>
      </c>
      <c r="C886" s="23">
        <v>7</v>
      </c>
      <c r="D886" s="23" t="s">
        <v>19350</v>
      </c>
      <c r="E886" s="23" t="s">
        <v>19351</v>
      </c>
      <c r="F886" s="23">
        <v>3689</v>
      </c>
      <c r="G886" s="23" t="s">
        <v>11152</v>
      </c>
      <c r="H886" s="23" t="s">
        <v>9603</v>
      </c>
      <c r="I886" s="238" t="s">
        <v>18145</v>
      </c>
      <c r="J886" s="238" t="s">
        <v>18153</v>
      </c>
      <c r="K886" s="23" t="s">
        <v>623</v>
      </c>
      <c r="L886" s="23" t="s">
        <v>18147</v>
      </c>
      <c r="M886" s="23" t="s">
        <v>18148</v>
      </c>
      <c r="N886" s="23" t="s">
        <v>4162</v>
      </c>
      <c r="O886" s="23" t="s">
        <v>18149</v>
      </c>
      <c r="P886" s="291">
        <v>120.38</v>
      </c>
      <c r="Q886" s="3">
        <v>41127</v>
      </c>
      <c r="R886" s="3">
        <v>41242</v>
      </c>
      <c r="S886" s="3">
        <v>41204</v>
      </c>
    </row>
    <row r="887" spans="1:19">
      <c r="A887" s="23" t="s">
        <v>18141</v>
      </c>
      <c r="B887" s="23" t="s">
        <v>18142</v>
      </c>
      <c r="C887" s="23">
        <v>7</v>
      </c>
      <c r="D887" s="23" t="s">
        <v>19352</v>
      </c>
      <c r="E887" s="23" t="s">
        <v>19353</v>
      </c>
      <c r="F887" s="23">
        <v>692</v>
      </c>
      <c r="G887" s="23" t="s">
        <v>9670</v>
      </c>
      <c r="H887" s="23" t="s">
        <v>1404</v>
      </c>
      <c r="I887" s="238" t="s">
        <v>18145</v>
      </c>
      <c r="J887" s="238" t="s">
        <v>18153</v>
      </c>
      <c r="K887" s="23" t="s">
        <v>623</v>
      </c>
      <c r="L887" s="23" t="s">
        <v>18147</v>
      </c>
      <c r="M887" s="23" t="s">
        <v>18148</v>
      </c>
      <c r="N887" s="23" t="s">
        <v>4162</v>
      </c>
      <c r="O887" s="23" t="s">
        <v>18149</v>
      </c>
      <c r="P887" s="291">
        <v>120.38</v>
      </c>
      <c r="Q887" s="3">
        <v>40836</v>
      </c>
      <c r="R887" s="3">
        <v>40913</v>
      </c>
      <c r="S887" s="3">
        <v>40918</v>
      </c>
    </row>
    <row r="888" spans="1:19">
      <c r="A888" s="23" t="s">
        <v>18141</v>
      </c>
      <c r="B888" s="23" t="s">
        <v>18142</v>
      </c>
      <c r="C888" s="23">
        <v>7</v>
      </c>
      <c r="D888" s="23" t="s">
        <v>19354</v>
      </c>
      <c r="E888" s="23" t="s">
        <v>19355</v>
      </c>
      <c r="F888" s="23"/>
      <c r="G888" s="23"/>
      <c r="H888" s="23">
        <v>6160</v>
      </c>
      <c r="I888" s="238" t="s">
        <v>18145</v>
      </c>
      <c r="J888" s="238" t="s">
        <v>18151</v>
      </c>
      <c r="K888" s="23" t="s">
        <v>623</v>
      </c>
      <c r="L888" s="23" t="s">
        <v>18147</v>
      </c>
      <c r="M888" s="23" t="s">
        <v>18148</v>
      </c>
      <c r="N888" s="23" t="s">
        <v>4162</v>
      </c>
      <c r="O888" s="23" t="s">
        <v>18149</v>
      </c>
      <c r="P888" s="291">
        <v>120.38</v>
      </c>
      <c r="Q888" s="3">
        <v>41297</v>
      </c>
      <c r="R888" s="23"/>
      <c r="S888" s="23"/>
    </row>
    <row r="889" spans="1:19">
      <c r="A889" s="23" t="s">
        <v>18141</v>
      </c>
      <c r="B889" s="23" t="s">
        <v>18142</v>
      </c>
      <c r="C889" s="23">
        <v>7</v>
      </c>
      <c r="D889" s="23" t="s">
        <v>19356</v>
      </c>
      <c r="E889" s="23" t="s">
        <v>19357</v>
      </c>
      <c r="F889" s="23"/>
      <c r="G889" s="23"/>
      <c r="H889" s="23">
        <v>5523</v>
      </c>
      <c r="I889" s="238" t="s">
        <v>18145</v>
      </c>
      <c r="J889" s="238" t="s">
        <v>18151</v>
      </c>
      <c r="K889" s="23" t="s">
        <v>623</v>
      </c>
      <c r="L889" s="23" t="s">
        <v>18147</v>
      </c>
      <c r="M889" s="23" t="s">
        <v>18148</v>
      </c>
      <c r="N889" s="23" t="s">
        <v>4162</v>
      </c>
      <c r="O889" s="23" t="s">
        <v>18149</v>
      </c>
      <c r="P889" s="291">
        <v>120.38</v>
      </c>
      <c r="Q889" s="3">
        <v>41218</v>
      </c>
      <c r="R889" s="23"/>
      <c r="S889" s="23"/>
    </row>
    <row r="890" spans="1:19">
      <c r="A890" s="23" t="s">
        <v>18141</v>
      </c>
      <c r="B890" s="23" t="s">
        <v>18142</v>
      </c>
      <c r="C890" s="23">
        <v>7</v>
      </c>
      <c r="D890" s="23" t="s">
        <v>19358</v>
      </c>
      <c r="E890" s="23" t="s">
        <v>19357</v>
      </c>
      <c r="F890" s="23">
        <v>2956</v>
      </c>
      <c r="G890" s="23" t="s">
        <v>10074</v>
      </c>
      <c r="H890" s="23" t="s">
        <v>5750</v>
      </c>
      <c r="I890" s="238" t="s">
        <v>18145</v>
      </c>
      <c r="J890" s="238" t="s">
        <v>18153</v>
      </c>
      <c r="K890" s="23" t="s">
        <v>623</v>
      </c>
      <c r="L890" s="23" t="s">
        <v>18147</v>
      </c>
      <c r="M890" s="23" t="s">
        <v>18148</v>
      </c>
      <c r="N890" s="23" t="s">
        <v>4162</v>
      </c>
      <c r="O890" s="23" t="s">
        <v>18149</v>
      </c>
      <c r="P890" s="291">
        <v>120.38</v>
      </c>
      <c r="Q890" s="3">
        <v>41015</v>
      </c>
      <c r="R890" s="3">
        <v>41123</v>
      </c>
      <c r="S890" s="3">
        <v>41075</v>
      </c>
    </row>
    <row r="891" spans="1:19">
      <c r="A891" s="23" t="s">
        <v>18141</v>
      </c>
      <c r="B891" s="23" t="s">
        <v>18142</v>
      </c>
      <c r="C891" s="23">
        <v>7</v>
      </c>
      <c r="D891" s="23" t="s">
        <v>19359</v>
      </c>
      <c r="E891" s="23" t="s">
        <v>19360</v>
      </c>
      <c r="F891" s="23">
        <v>3208</v>
      </c>
      <c r="G891" s="23" t="s">
        <v>11416</v>
      </c>
      <c r="H891" s="23" t="s">
        <v>7332</v>
      </c>
      <c r="I891" s="238" t="s">
        <v>18145</v>
      </c>
      <c r="J891" s="238" t="s">
        <v>18153</v>
      </c>
      <c r="K891" s="23" t="s">
        <v>623</v>
      </c>
      <c r="L891" s="23" t="s">
        <v>18147</v>
      </c>
      <c r="M891" s="23" t="s">
        <v>18148</v>
      </c>
      <c r="N891" s="23" t="s">
        <v>4162</v>
      </c>
      <c r="O891" s="23" t="s">
        <v>18149</v>
      </c>
      <c r="P891" s="291">
        <v>120.38</v>
      </c>
      <c r="Q891" s="3">
        <v>41142</v>
      </c>
      <c r="R891" s="3">
        <v>41165</v>
      </c>
      <c r="S891" s="3">
        <v>41215</v>
      </c>
    </row>
    <row r="892" spans="1:19">
      <c r="A892" s="23" t="s">
        <v>18141</v>
      </c>
      <c r="B892" s="23" t="s">
        <v>18142</v>
      </c>
      <c r="C892" s="23">
        <v>7</v>
      </c>
      <c r="D892" s="23" t="s">
        <v>19361</v>
      </c>
      <c r="E892" s="23" t="s">
        <v>19360</v>
      </c>
      <c r="F892" s="23">
        <v>3210</v>
      </c>
      <c r="G892" s="23" t="s">
        <v>11414</v>
      </c>
      <c r="H892" s="23" t="s">
        <v>7330</v>
      </c>
      <c r="I892" s="238" t="s">
        <v>18145</v>
      </c>
      <c r="J892" s="238" t="s">
        <v>18153</v>
      </c>
      <c r="K892" s="23" t="s">
        <v>623</v>
      </c>
      <c r="L892" s="23" t="s">
        <v>18147</v>
      </c>
      <c r="M892" s="23" t="s">
        <v>18148</v>
      </c>
      <c r="N892" s="23" t="s">
        <v>4162</v>
      </c>
      <c r="O892" s="23" t="s">
        <v>18149</v>
      </c>
      <c r="P892" s="291">
        <v>120.38</v>
      </c>
      <c r="Q892" s="3">
        <v>41142</v>
      </c>
      <c r="R892" s="3">
        <v>41165</v>
      </c>
      <c r="S892" s="3">
        <v>41215</v>
      </c>
    </row>
    <row r="893" spans="1:19">
      <c r="A893" s="23" t="s">
        <v>18141</v>
      </c>
      <c r="B893" s="23" t="s">
        <v>18142</v>
      </c>
      <c r="C893" s="23">
        <v>7</v>
      </c>
      <c r="D893" s="23" t="s">
        <v>19362</v>
      </c>
      <c r="E893" s="23" t="s">
        <v>19360</v>
      </c>
      <c r="F893" s="23">
        <v>3221</v>
      </c>
      <c r="G893" s="23" t="s">
        <v>11418</v>
      </c>
      <c r="H893" s="23" t="s">
        <v>7335</v>
      </c>
      <c r="I893" s="238" t="s">
        <v>18145</v>
      </c>
      <c r="J893" s="238" t="s">
        <v>18153</v>
      </c>
      <c r="K893" s="23" t="s">
        <v>623</v>
      </c>
      <c r="L893" s="23" t="s">
        <v>18147</v>
      </c>
      <c r="M893" s="23" t="s">
        <v>18148</v>
      </c>
      <c r="N893" s="23" t="s">
        <v>4162</v>
      </c>
      <c r="O893" s="23" t="s">
        <v>18149</v>
      </c>
      <c r="P893" s="291">
        <v>120.38</v>
      </c>
      <c r="Q893" s="3">
        <v>41142</v>
      </c>
      <c r="R893" s="3">
        <v>41166</v>
      </c>
      <c r="S893" s="3">
        <v>41215</v>
      </c>
    </row>
    <row r="894" spans="1:19">
      <c r="A894" s="23" t="s">
        <v>18141</v>
      </c>
      <c r="B894" s="23" t="s">
        <v>18142</v>
      </c>
      <c r="C894" s="23">
        <v>7</v>
      </c>
      <c r="D894" s="23" t="s">
        <v>19363</v>
      </c>
      <c r="E894" s="23" t="s">
        <v>19360</v>
      </c>
      <c r="F894" s="23">
        <v>3487</v>
      </c>
      <c r="G894" s="23" t="s">
        <v>11409</v>
      </c>
      <c r="H894" s="23" t="s">
        <v>9067</v>
      </c>
      <c r="I894" s="238" t="s">
        <v>18145</v>
      </c>
      <c r="J894" s="238" t="s">
        <v>18153</v>
      </c>
      <c r="K894" s="23" t="s">
        <v>623</v>
      </c>
      <c r="L894" s="23" t="s">
        <v>18147</v>
      </c>
      <c r="M894" s="23" t="s">
        <v>18148</v>
      </c>
      <c r="N894" s="23" t="s">
        <v>4162</v>
      </c>
      <c r="O894" s="23" t="s">
        <v>18149</v>
      </c>
      <c r="P894" s="291">
        <v>120.38</v>
      </c>
      <c r="Q894" s="3">
        <v>41142</v>
      </c>
      <c r="R894" s="3">
        <v>41211</v>
      </c>
      <c r="S894" s="3">
        <v>41215</v>
      </c>
    </row>
    <row r="895" spans="1:19">
      <c r="A895" s="23" t="s">
        <v>18141</v>
      </c>
      <c r="B895" s="23" t="s">
        <v>18142</v>
      </c>
      <c r="C895" s="23">
        <v>7</v>
      </c>
      <c r="D895" s="23" t="s">
        <v>19364</v>
      </c>
      <c r="E895" s="23" t="s">
        <v>19360</v>
      </c>
      <c r="F895" s="23">
        <v>3548</v>
      </c>
      <c r="G895" s="23" t="s">
        <v>11411</v>
      </c>
      <c r="H895" s="23" t="s">
        <v>9069</v>
      </c>
      <c r="I895" s="238" t="s">
        <v>18145</v>
      </c>
      <c r="J895" s="238" t="s">
        <v>18153</v>
      </c>
      <c r="K895" s="23" t="s">
        <v>623</v>
      </c>
      <c r="L895" s="23" t="s">
        <v>18147</v>
      </c>
      <c r="M895" s="23" t="s">
        <v>18148</v>
      </c>
      <c r="N895" s="23" t="s">
        <v>4162</v>
      </c>
      <c r="O895" s="23" t="s">
        <v>18149</v>
      </c>
      <c r="P895" s="291">
        <v>120.38</v>
      </c>
      <c r="Q895" s="3">
        <v>41142</v>
      </c>
      <c r="R895" s="3">
        <v>41219</v>
      </c>
      <c r="S895" s="3">
        <v>41215</v>
      </c>
    </row>
    <row r="896" spans="1:19">
      <c r="A896" s="23" t="s">
        <v>18141</v>
      </c>
      <c r="B896" s="23" t="s">
        <v>18142</v>
      </c>
      <c r="C896" s="23">
        <v>7</v>
      </c>
      <c r="D896" s="23" t="s">
        <v>19365</v>
      </c>
      <c r="E896" s="23" t="s">
        <v>19366</v>
      </c>
      <c r="F896" s="23">
        <v>812</v>
      </c>
      <c r="G896" s="23" t="s">
        <v>9797</v>
      </c>
      <c r="H896" s="23" t="s">
        <v>9092</v>
      </c>
      <c r="I896" s="238" t="s">
        <v>18145</v>
      </c>
      <c r="J896" s="238" t="s">
        <v>18153</v>
      </c>
      <c r="K896" s="23" t="s">
        <v>623</v>
      </c>
      <c r="L896" s="23" t="s">
        <v>18147</v>
      </c>
      <c r="M896" s="23" t="s">
        <v>18148</v>
      </c>
      <c r="N896" s="23" t="s">
        <v>4162</v>
      </c>
      <c r="O896" s="23" t="s">
        <v>18149</v>
      </c>
      <c r="P896" s="291">
        <v>120.38</v>
      </c>
      <c r="Q896" s="3">
        <v>40942</v>
      </c>
      <c r="R896" s="3">
        <v>41225</v>
      </c>
      <c r="S896" s="3">
        <v>41177</v>
      </c>
    </row>
    <row r="897" spans="1:19">
      <c r="A897" s="23" t="s">
        <v>18141</v>
      </c>
      <c r="B897" s="23" t="s">
        <v>18142</v>
      </c>
      <c r="C897" s="23">
        <v>7</v>
      </c>
      <c r="D897" s="23" t="s">
        <v>19367</v>
      </c>
      <c r="E897" s="23" t="s">
        <v>19366</v>
      </c>
      <c r="F897" s="23">
        <v>4135</v>
      </c>
      <c r="G897" s="23" t="s">
        <v>11947</v>
      </c>
      <c r="H897" s="23" t="s">
        <v>14945</v>
      </c>
      <c r="I897" s="238" t="s">
        <v>18145</v>
      </c>
      <c r="J897" s="238" t="s">
        <v>18153</v>
      </c>
      <c r="K897" s="23" t="s">
        <v>623</v>
      </c>
      <c r="L897" s="23" t="s">
        <v>18147</v>
      </c>
      <c r="M897" s="23" t="s">
        <v>18148</v>
      </c>
      <c r="N897" s="23" t="s">
        <v>4162</v>
      </c>
      <c r="O897" s="23" t="s">
        <v>18149</v>
      </c>
      <c r="P897" s="291">
        <v>120.38</v>
      </c>
      <c r="Q897" s="3">
        <v>41218</v>
      </c>
      <c r="R897" s="3">
        <v>41309</v>
      </c>
      <c r="S897" s="3">
        <v>41286</v>
      </c>
    </row>
    <row r="898" spans="1:19">
      <c r="A898" s="23" t="s">
        <v>18141</v>
      </c>
      <c r="B898" s="23" t="s">
        <v>18142</v>
      </c>
      <c r="C898" s="23">
        <v>7</v>
      </c>
      <c r="D898" s="23" t="s">
        <v>19368</v>
      </c>
      <c r="E898" s="23" t="s">
        <v>19369</v>
      </c>
      <c r="F898" s="23">
        <v>4405</v>
      </c>
      <c r="G898" s="23" t="s">
        <v>11807</v>
      </c>
      <c r="H898" s="23" t="s">
        <v>12952</v>
      </c>
      <c r="I898" s="238" t="s">
        <v>18145</v>
      </c>
      <c r="J898" s="238" t="s">
        <v>18153</v>
      </c>
      <c r="K898" s="23" t="s">
        <v>623</v>
      </c>
      <c r="L898" s="23" t="s">
        <v>18147</v>
      </c>
      <c r="M898" s="23" t="s">
        <v>18148</v>
      </c>
      <c r="N898" s="23" t="s">
        <v>4162</v>
      </c>
      <c r="O898" s="23" t="s">
        <v>18149</v>
      </c>
      <c r="P898" s="291">
        <v>120.38</v>
      </c>
      <c r="Q898" s="3">
        <v>41152</v>
      </c>
      <c r="R898" s="3">
        <v>41360</v>
      </c>
      <c r="S898" s="3">
        <v>41244</v>
      </c>
    </row>
    <row r="899" spans="1:19">
      <c r="A899" s="23" t="s">
        <v>18141</v>
      </c>
      <c r="B899" s="23" t="s">
        <v>18142</v>
      </c>
      <c r="C899" s="23">
        <v>7</v>
      </c>
      <c r="D899" s="23" t="s">
        <v>19370</v>
      </c>
      <c r="E899" s="23" t="s">
        <v>19371</v>
      </c>
      <c r="F899" s="23"/>
      <c r="G899" s="23"/>
      <c r="H899" s="23">
        <v>6720</v>
      </c>
      <c r="I899" s="238" t="s">
        <v>18145</v>
      </c>
      <c r="J899" s="238" t="s">
        <v>18151</v>
      </c>
      <c r="K899" s="23" t="s">
        <v>623</v>
      </c>
      <c r="L899" s="23" t="s">
        <v>18147</v>
      </c>
      <c r="M899" s="23" t="s">
        <v>18148</v>
      </c>
      <c r="N899" s="23" t="s">
        <v>4162</v>
      </c>
      <c r="O899" s="23" t="s">
        <v>18149</v>
      </c>
      <c r="P899" s="291">
        <v>120.38</v>
      </c>
      <c r="Q899" s="3">
        <v>41379</v>
      </c>
      <c r="R899" s="23"/>
      <c r="S899" s="23"/>
    </row>
    <row r="900" spans="1:19">
      <c r="A900" s="23" t="s">
        <v>18141</v>
      </c>
      <c r="B900" s="23" t="s">
        <v>18142</v>
      </c>
      <c r="C900" s="23">
        <v>7</v>
      </c>
      <c r="D900" s="23" t="s">
        <v>19372</v>
      </c>
      <c r="E900" s="23" t="s">
        <v>19371</v>
      </c>
      <c r="F900" s="23">
        <v>902</v>
      </c>
      <c r="G900" s="23" t="s">
        <v>9925</v>
      </c>
      <c r="H900" s="23" t="s">
        <v>5387</v>
      </c>
      <c r="I900" s="238" t="s">
        <v>18145</v>
      </c>
      <c r="J900" s="238" t="s">
        <v>18153</v>
      </c>
      <c r="K900" s="23" t="s">
        <v>623</v>
      </c>
      <c r="L900" s="23" t="s">
        <v>18147</v>
      </c>
      <c r="M900" s="23" t="s">
        <v>18148</v>
      </c>
      <c r="N900" s="23" t="s">
        <v>4162</v>
      </c>
      <c r="O900" s="23" t="s">
        <v>18149</v>
      </c>
      <c r="P900" s="291">
        <v>120.38</v>
      </c>
      <c r="Q900" s="3">
        <v>40953</v>
      </c>
      <c r="R900" s="3">
        <v>41120</v>
      </c>
      <c r="S900" s="3">
        <v>41109</v>
      </c>
    </row>
    <row r="901" spans="1:19">
      <c r="A901" s="23" t="s">
        <v>18141</v>
      </c>
      <c r="B901" s="23" t="s">
        <v>18142</v>
      </c>
      <c r="C901" s="23">
        <v>7</v>
      </c>
      <c r="D901" s="23" t="s">
        <v>19373</v>
      </c>
      <c r="E901" s="23" t="s">
        <v>19371</v>
      </c>
      <c r="F901" s="23">
        <v>4471</v>
      </c>
      <c r="G901" s="23" t="s">
        <v>11616</v>
      </c>
      <c r="H901" s="23" t="s">
        <v>16511</v>
      </c>
      <c r="I901" s="238" t="s">
        <v>18145</v>
      </c>
      <c r="J901" s="238" t="s">
        <v>18153</v>
      </c>
      <c r="K901" s="23" t="s">
        <v>623</v>
      </c>
      <c r="L901" s="23" t="s">
        <v>18147</v>
      </c>
      <c r="M901" s="23" t="s">
        <v>18148</v>
      </c>
      <c r="N901" s="23" t="s">
        <v>4162</v>
      </c>
      <c r="O901" s="23" t="s">
        <v>18149</v>
      </c>
      <c r="P901" s="291">
        <v>120.38</v>
      </c>
      <c r="Q901" s="3">
        <v>41149</v>
      </c>
      <c r="R901" s="3">
        <v>41375</v>
      </c>
      <c r="S901" s="3">
        <v>41225</v>
      </c>
    </row>
    <row r="902" spans="1:19">
      <c r="A902" s="23" t="s">
        <v>18141</v>
      </c>
      <c r="B902" s="23" t="s">
        <v>18142</v>
      </c>
      <c r="C902" s="23">
        <v>7</v>
      </c>
      <c r="D902" s="23" t="s">
        <v>19374</v>
      </c>
      <c r="E902" s="23" t="s">
        <v>19375</v>
      </c>
      <c r="F902" s="23">
        <v>2926</v>
      </c>
      <c r="G902" s="23" t="s">
        <v>10485</v>
      </c>
      <c r="H902" s="23" t="s">
        <v>5630</v>
      </c>
      <c r="I902" s="238" t="s">
        <v>18145</v>
      </c>
      <c r="J902" s="238" t="s">
        <v>18153</v>
      </c>
      <c r="K902" s="23" t="s">
        <v>623</v>
      </c>
      <c r="L902" s="23" t="s">
        <v>18147</v>
      </c>
      <c r="M902" s="23" t="s">
        <v>18148</v>
      </c>
      <c r="N902" s="23" t="s">
        <v>4162</v>
      </c>
      <c r="O902" s="23" t="s">
        <v>18149</v>
      </c>
      <c r="P902" s="291">
        <v>120.38</v>
      </c>
      <c r="Q902" s="3">
        <v>41073</v>
      </c>
      <c r="R902" s="3">
        <v>41120</v>
      </c>
      <c r="S902" s="3">
        <v>41134</v>
      </c>
    </row>
    <row r="903" spans="1:19">
      <c r="A903" s="23" t="s">
        <v>18141</v>
      </c>
      <c r="B903" s="23" t="s">
        <v>18142</v>
      </c>
      <c r="C903" s="23">
        <v>7</v>
      </c>
      <c r="D903" s="23" t="s">
        <v>19376</v>
      </c>
      <c r="E903" s="23" t="s">
        <v>19375</v>
      </c>
      <c r="F903" s="23">
        <v>2967</v>
      </c>
      <c r="G903" s="23" t="s">
        <v>10481</v>
      </c>
      <c r="H903" s="23" t="s">
        <v>5762</v>
      </c>
      <c r="I903" s="238" t="s">
        <v>18145</v>
      </c>
      <c r="J903" s="238" t="s">
        <v>18153</v>
      </c>
      <c r="K903" s="23" t="s">
        <v>623</v>
      </c>
      <c r="L903" s="23" t="s">
        <v>18147</v>
      </c>
      <c r="M903" s="23" t="s">
        <v>18148</v>
      </c>
      <c r="N903" s="23" t="s">
        <v>4162</v>
      </c>
      <c r="O903" s="23" t="s">
        <v>18149</v>
      </c>
      <c r="P903" s="291">
        <v>120.38</v>
      </c>
      <c r="Q903" s="3">
        <v>41073</v>
      </c>
      <c r="R903" s="3">
        <v>41123</v>
      </c>
      <c r="S903" s="3">
        <v>41134</v>
      </c>
    </row>
    <row r="904" spans="1:19">
      <c r="A904" s="23" t="s">
        <v>18141</v>
      </c>
      <c r="B904" s="23" t="s">
        <v>18142</v>
      </c>
      <c r="C904" s="23">
        <v>7</v>
      </c>
      <c r="D904" s="23" t="s">
        <v>19377</v>
      </c>
      <c r="E904" s="23" t="s">
        <v>19375</v>
      </c>
      <c r="F904" s="23">
        <v>3131</v>
      </c>
      <c r="G904" s="23" t="s">
        <v>10483</v>
      </c>
      <c r="H904" s="23" t="s">
        <v>5629</v>
      </c>
      <c r="I904" s="238" t="s">
        <v>18145</v>
      </c>
      <c r="J904" s="238" t="s">
        <v>18153</v>
      </c>
      <c r="K904" s="23" t="s">
        <v>623</v>
      </c>
      <c r="L904" s="23" t="s">
        <v>18147</v>
      </c>
      <c r="M904" s="23" t="s">
        <v>18148</v>
      </c>
      <c r="N904" s="23" t="s">
        <v>4162</v>
      </c>
      <c r="O904" s="23" t="s">
        <v>18149</v>
      </c>
      <c r="P904" s="291">
        <v>120.38</v>
      </c>
      <c r="Q904" s="3">
        <v>41073</v>
      </c>
      <c r="R904" s="3">
        <v>41144</v>
      </c>
      <c r="S904" s="3">
        <v>41134</v>
      </c>
    </row>
    <row r="905" spans="1:19">
      <c r="A905" s="23" t="s">
        <v>18141</v>
      </c>
      <c r="B905" s="23" t="s">
        <v>18142</v>
      </c>
      <c r="C905" s="23">
        <v>7</v>
      </c>
      <c r="D905" s="23" t="s">
        <v>19378</v>
      </c>
      <c r="E905" s="23" t="s">
        <v>19375</v>
      </c>
      <c r="F905" s="23">
        <v>3142</v>
      </c>
      <c r="G905" s="23" t="s">
        <v>10487</v>
      </c>
      <c r="H905" s="23" t="s">
        <v>5632</v>
      </c>
      <c r="I905" s="238" t="s">
        <v>18145</v>
      </c>
      <c r="J905" s="238" t="s">
        <v>18153</v>
      </c>
      <c r="K905" s="23" t="s">
        <v>623</v>
      </c>
      <c r="L905" s="23" t="s">
        <v>18147</v>
      </c>
      <c r="M905" s="23" t="s">
        <v>18148</v>
      </c>
      <c r="N905" s="23" t="s">
        <v>4162</v>
      </c>
      <c r="O905" s="23" t="s">
        <v>18149</v>
      </c>
      <c r="P905" s="291">
        <v>120.38</v>
      </c>
      <c r="Q905" s="3">
        <v>41073</v>
      </c>
      <c r="R905" s="3">
        <v>41148</v>
      </c>
      <c r="S905" s="3">
        <v>41134</v>
      </c>
    </row>
    <row r="906" spans="1:19">
      <c r="A906" s="23" t="s">
        <v>18141</v>
      </c>
      <c r="B906" s="23" t="s">
        <v>18142</v>
      </c>
      <c r="C906" s="23">
        <v>7</v>
      </c>
      <c r="D906" s="23" t="s">
        <v>19379</v>
      </c>
      <c r="E906" s="23" t="s">
        <v>19375</v>
      </c>
      <c r="F906" s="23">
        <v>3143</v>
      </c>
      <c r="G906" s="23" t="s">
        <v>10489</v>
      </c>
      <c r="H906" s="23" t="s">
        <v>5447</v>
      </c>
      <c r="I906" s="238" t="s">
        <v>18145</v>
      </c>
      <c r="J906" s="238" t="s">
        <v>18153</v>
      </c>
      <c r="K906" s="23" t="s">
        <v>623</v>
      </c>
      <c r="L906" s="23" t="s">
        <v>18147</v>
      </c>
      <c r="M906" s="23" t="s">
        <v>18148</v>
      </c>
      <c r="N906" s="23" t="s">
        <v>4162</v>
      </c>
      <c r="O906" s="23" t="s">
        <v>18149</v>
      </c>
      <c r="P906" s="291">
        <v>120.38</v>
      </c>
      <c r="Q906" s="3">
        <v>41073</v>
      </c>
      <c r="R906" s="3">
        <v>41148</v>
      </c>
      <c r="S906" s="3">
        <v>41134</v>
      </c>
    </row>
    <row r="907" spans="1:19">
      <c r="A907" s="23" t="s">
        <v>18141</v>
      </c>
      <c r="B907" s="23" t="s">
        <v>18142</v>
      </c>
      <c r="C907" s="23">
        <v>7</v>
      </c>
      <c r="D907" s="23" t="s">
        <v>19380</v>
      </c>
      <c r="E907" s="23" t="s">
        <v>19375</v>
      </c>
      <c r="F907" s="23">
        <v>3714</v>
      </c>
      <c r="G907" s="23" t="s">
        <v>10579</v>
      </c>
      <c r="H907" s="23" t="s">
        <v>10576</v>
      </c>
      <c r="I907" s="238" t="s">
        <v>18145</v>
      </c>
      <c r="J907" s="238" t="s">
        <v>18153</v>
      </c>
      <c r="K907" s="23" t="s">
        <v>623</v>
      </c>
      <c r="L907" s="23" t="s">
        <v>18147</v>
      </c>
      <c r="M907" s="23" t="s">
        <v>18148</v>
      </c>
      <c r="N907" s="23" t="s">
        <v>4162</v>
      </c>
      <c r="O907" s="23" t="s">
        <v>18149</v>
      </c>
      <c r="P907" s="291">
        <v>120.38</v>
      </c>
      <c r="Q907" s="3">
        <v>41073</v>
      </c>
      <c r="R907" s="3">
        <v>41243</v>
      </c>
      <c r="S907" s="3">
        <v>41133</v>
      </c>
    </row>
    <row r="908" spans="1:19">
      <c r="A908" s="23" t="s">
        <v>18141</v>
      </c>
      <c r="B908" s="23" t="s">
        <v>18142</v>
      </c>
      <c r="C908" s="23">
        <v>7</v>
      </c>
      <c r="D908" s="23" t="s">
        <v>19381</v>
      </c>
      <c r="E908" s="23" t="s">
        <v>19375</v>
      </c>
      <c r="F908" s="23">
        <v>3809</v>
      </c>
      <c r="G908" s="23" t="s">
        <v>10575</v>
      </c>
      <c r="H908" s="23" t="s">
        <v>12203</v>
      </c>
      <c r="I908" s="238" t="s">
        <v>18145</v>
      </c>
      <c r="J908" s="238" t="s">
        <v>18153</v>
      </c>
      <c r="K908" s="23" t="s">
        <v>623</v>
      </c>
      <c r="L908" s="23" t="s">
        <v>18147</v>
      </c>
      <c r="M908" s="23" t="s">
        <v>18148</v>
      </c>
      <c r="N908" s="23" t="s">
        <v>4162</v>
      </c>
      <c r="O908" s="23" t="s">
        <v>18149</v>
      </c>
      <c r="P908" s="291">
        <v>120.38</v>
      </c>
      <c r="Q908" s="3">
        <v>41073</v>
      </c>
      <c r="R908" s="3">
        <v>41254</v>
      </c>
      <c r="S908" s="3">
        <v>41133</v>
      </c>
    </row>
    <row r="909" spans="1:19">
      <c r="A909" s="23" t="s">
        <v>18141</v>
      </c>
      <c r="B909" s="23" t="s">
        <v>18142</v>
      </c>
      <c r="C909" s="23">
        <v>7</v>
      </c>
      <c r="D909" s="23" t="s">
        <v>19382</v>
      </c>
      <c r="E909" s="23" t="s">
        <v>19375</v>
      </c>
      <c r="F909" s="23">
        <v>3870</v>
      </c>
      <c r="G909" s="23" t="s">
        <v>10582</v>
      </c>
      <c r="H909" s="23" t="s">
        <v>10580</v>
      </c>
      <c r="I909" s="238" t="s">
        <v>18145</v>
      </c>
      <c r="J909" s="238" t="s">
        <v>18153</v>
      </c>
      <c r="K909" s="23" t="s">
        <v>623</v>
      </c>
      <c r="L909" s="23" t="s">
        <v>18147</v>
      </c>
      <c r="M909" s="23" t="s">
        <v>18148</v>
      </c>
      <c r="N909" s="23" t="s">
        <v>4162</v>
      </c>
      <c r="O909" s="23" t="s">
        <v>18149</v>
      </c>
      <c r="P909" s="291">
        <v>120.38</v>
      </c>
      <c r="Q909" s="3">
        <v>41073</v>
      </c>
      <c r="R909" s="3">
        <v>41257</v>
      </c>
      <c r="S909" s="3">
        <v>41133</v>
      </c>
    </row>
    <row r="910" spans="1:19">
      <c r="A910" s="23" t="s">
        <v>18141</v>
      </c>
      <c r="B910" s="23" t="s">
        <v>18142</v>
      </c>
      <c r="C910" s="23">
        <v>7</v>
      </c>
      <c r="D910" s="23" t="s">
        <v>19383</v>
      </c>
      <c r="E910" s="23" t="s">
        <v>19384</v>
      </c>
      <c r="F910" s="23">
        <v>3418</v>
      </c>
      <c r="G910" s="23" t="s">
        <v>11253</v>
      </c>
      <c r="H910" s="23" t="s">
        <v>19385</v>
      </c>
      <c r="I910" s="238" t="s">
        <v>18145</v>
      </c>
      <c r="J910" s="238" t="s">
        <v>18153</v>
      </c>
      <c r="K910" s="23" t="s">
        <v>623</v>
      </c>
      <c r="L910" s="23" t="s">
        <v>18147</v>
      </c>
      <c r="M910" s="23" t="s">
        <v>18148</v>
      </c>
      <c r="N910" s="23" t="s">
        <v>4162</v>
      </c>
      <c r="O910" s="23" t="s">
        <v>18149</v>
      </c>
      <c r="P910" s="291">
        <v>120.38</v>
      </c>
      <c r="Q910" s="3">
        <v>41129</v>
      </c>
      <c r="R910" s="3">
        <v>41198</v>
      </c>
      <c r="S910" s="3">
        <v>41198</v>
      </c>
    </row>
    <row r="911" spans="1:19">
      <c r="A911" s="23" t="s">
        <v>18141</v>
      </c>
      <c r="B911" s="23" t="s">
        <v>18142</v>
      </c>
      <c r="C911" s="23">
        <v>7</v>
      </c>
      <c r="D911" s="23" t="s">
        <v>19386</v>
      </c>
      <c r="E911" s="23" t="s">
        <v>19384</v>
      </c>
      <c r="F911" s="23">
        <v>3420</v>
      </c>
      <c r="G911" s="23" t="s">
        <v>11257</v>
      </c>
      <c r="H911" s="23" t="s">
        <v>8624</v>
      </c>
      <c r="I911" s="238" t="s">
        <v>18145</v>
      </c>
      <c r="J911" s="238" t="s">
        <v>18153</v>
      </c>
      <c r="K911" s="23" t="s">
        <v>623</v>
      </c>
      <c r="L911" s="23" t="s">
        <v>18147</v>
      </c>
      <c r="M911" s="23" t="s">
        <v>18148</v>
      </c>
      <c r="N911" s="23" t="s">
        <v>4162</v>
      </c>
      <c r="O911" s="23" t="s">
        <v>18149</v>
      </c>
      <c r="P911" s="291">
        <v>120.38</v>
      </c>
      <c r="Q911" s="3">
        <v>41129</v>
      </c>
      <c r="R911" s="3">
        <v>41199</v>
      </c>
      <c r="S911" s="3">
        <v>41198</v>
      </c>
    </row>
    <row r="912" spans="1:19">
      <c r="A912" s="23" t="s">
        <v>18141</v>
      </c>
      <c r="B912" s="23" t="s">
        <v>18142</v>
      </c>
      <c r="C912" s="23">
        <v>7</v>
      </c>
      <c r="D912" s="23" t="s">
        <v>19387</v>
      </c>
      <c r="E912" s="23" t="s">
        <v>19384</v>
      </c>
      <c r="F912" s="23">
        <v>3424</v>
      </c>
      <c r="G912" s="23" t="s">
        <v>11248</v>
      </c>
      <c r="H912" s="23" t="s">
        <v>8686</v>
      </c>
      <c r="I912" s="238" t="s">
        <v>18145</v>
      </c>
      <c r="J912" s="238" t="s">
        <v>18153</v>
      </c>
      <c r="K912" s="23" t="s">
        <v>623</v>
      </c>
      <c r="L912" s="23" t="s">
        <v>18147</v>
      </c>
      <c r="M912" s="23" t="s">
        <v>18148</v>
      </c>
      <c r="N912" s="23" t="s">
        <v>4162</v>
      </c>
      <c r="O912" s="23" t="s">
        <v>18149</v>
      </c>
      <c r="P912" s="291">
        <v>120.38</v>
      </c>
      <c r="Q912" s="3">
        <v>41129</v>
      </c>
      <c r="R912" s="3">
        <v>41200</v>
      </c>
      <c r="S912" s="3">
        <v>41198</v>
      </c>
    </row>
    <row r="913" spans="1:19">
      <c r="A913" s="23" t="s">
        <v>18141</v>
      </c>
      <c r="B913" s="23" t="s">
        <v>18142</v>
      </c>
      <c r="C913" s="23">
        <v>7</v>
      </c>
      <c r="D913" s="23" t="s">
        <v>19388</v>
      </c>
      <c r="E913" s="23" t="s">
        <v>19384</v>
      </c>
      <c r="F913" s="23">
        <v>3429</v>
      </c>
      <c r="G913" s="23" t="s">
        <v>11250</v>
      </c>
      <c r="H913" s="23" t="s">
        <v>8688</v>
      </c>
      <c r="I913" s="238" t="s">
        <v>18145</v>
      </c>
      <c r="J913" s="238" t="s">
        <v>18153</v>
      </c>
      <c r="K913" s="23" t="s">
        <v>623</v>
      </c>
      <c r="L913" s="23" t="s">
        <v>18147</v>
      </c>
      <c r="M913" s="23" t="s">
        <v>18148</v>
      </c>
      <c r="N913" s="23" t="s">
        <v>4162</v>
      </c>
      <c r="O913" s="23" t="s">
        <v>18149</v>
      </c>
      <c r="P913" s="291">
        <v>120.38</v>
      </c>
      <c r="Q913" s="3">
        <v>41129</v>
      </c>
      <c r="R913" s="3">
        <v>41201</v>
      </c>
      <c r="S913" s="3">
        <v>41198</v>
      </c>
    </row>
    <row r="914" spans="1:19">
      <c r="A914" s="23" t="s">
        <v>18141</v>
      </c>
      <c r="B914" s="23" t="s">
        <v>18142</v>
      </c>
      <c r="C914" s="23">
        <v>7</v>
      </c>
      <c r="D914" s="23" t="s">
        <v>19389</v>
      </c>
      <c r="E914" s="23" t="s">
        <v>19384</v>
      </c>
      <c r="F914" s="23">
        <v>3430</v>
      </c>
      <c r="G914" s="23" t="s">
        <v>11255</v>
      </c>
      <c r="H914" s="23" t="s">
        <v>8690</v>
      </c>
      <c r="I914" s="238" t="s">
        <v>18145</v>
      </c>
      <c r="J914" s="238" t="s">
        <v>18153</v>
      </c>
      <c r="K914" s="23" t="s">
        <v>623</v>
      </c>
      <c r="L914" s="23" t="s">
        <v>18147</v>
      </c>
      <c r="M914" s="23" t="s">
        <v>18148</v>
      </c>
      <c r="N914" s="23" t="s">
        <v>4162</v>
      </c>
      <c r="O914" s="23" t="s">
        <v>18149</v>
      </c>
      <c r="P914" s="291">
        <v>120.38</v>
      </c>
      <c r="Q914" s="3">
        <v>41129</v>
      </c>
      <c r="R914" s="3">
        <v>41204</v>
      </c>
      <c r="S914" s="3">
        <v>41198</v>
      </c>
    </row>
    <row r="915" spans="1:19">
      <c r="A915" s="23" t="s">
        <v>18141</v>
      </c>
      <c r="B915" s="23" t="s">
        <v>18142</v>
      </c>
      <c r="C915" s="23">
        <v>7</v>
      </c>
      <c r="D915" s="23" t="s">
        <v>19390</v>
      </c>
      <c r="E915" s="23" t="s">
        <v>19391</v>
      </c>
      <c r="F915" s="23"/>
      <c r="G915" s="23" t="s">
        <v>11149</v>
      </c>
      <c r="H915" s="23">
        <v>4096</v>
      </c>
      <c r="I915" s="238" t="s">
        <v>18145</v>
      </c>
      <c r="J915" s="238" t="s">
        <v>18156</v>
      </c>
      <c r="K915" s="23" t="s">
        <v>623</v>
      </c>
      <c r="L915" s="23" t="s">
        <v>18147</v>
      </c>
      <c r="M915" s="23" t="s">
        <v>18148</v>
      </c>
      <c r="N915" s="23" t="s">
        <v>4162</v>
      </c>
      <c r="O915" s="23" t="s">
        <v>18149</v>
      </c>
      <c r="P915" s="291">
        <v>120.38</v>
      </c>
      <c r="Q915" s="3">
        <v>41127</v>
      </c>
      <c r="R915" s="23"/>
      <c r="S915" s="3">
        <v>41189</v>
      </c>
    </row>
    <row r="916" spans="1:19">
      <c r="A916" s="23" t="s">
        <v>18141</v>
      </c>
      <c r="B916" s="23" t="s">
        <v>18142</v>
      </c>
      <c r="C916" s="23">
        <v>7</v>
      </c>
      <c r="D916" s="23" t="s">
        <v>19392</v>
      </c>
      <c r="E916" s="23" t="s">
        <v>19391</v>
      </c>
      <c r="F916" s="23"/>
      <c r="G916" s="23" t="s">
        <v>19393</v>
      </c>
      <c r="H916" s="23">
        <v>4099</v>
      </c>
      <c r="I916" s="238" t="s">
        <v>18145</v>
      </c>
      <c r="J916" s="238" t="s">
        <v>18156</v>
      </c>
      <c r="K916" s="23" t="s">
        <v>623</v>
      </c>
      <c r="L916" s="23" t="s">
        <v>18147</v>
      </c>
      <c r="M916" s="23" t="s">
        <v>18148</v>
      </c>
      <c r="N916" s="23" t="s">
        <v>4162</v>
      </c>
      <c r="O916" s="23" t="s">
        <v>18149</v>
      </c>
      <c r="P916" s="291">
        <v>120.38</v>
      </c>
      <c r="Q916" s="3">
        <v>41127</v>
      </c>
      <c r="R916" s="23"/>
      <c r="S916" s="3">
        <v>41189</v>
      </c>
    </row>
    <row r="917" spans="1:19">
      <c r="A917" s="23" t="s">
        <v>18141</v>
      </c>
      <c r="B917" s="23" t="s">
        <v>18142</v>
      </c>
      <c r="C917" s="23">
        <v>7</v>
      </c>
      <c r="D917" s="23" t="s">
        <v>19394</v>
      </c>
      <c r="E917" s="23" t="s">
        <v>19391</v>
      </c>
      <c r="F917" s="23">
        <v>3560</v>
      </c>
      <c r="G917" s="23" t="s">
        <v>11148</v>
      </c>
      <c r="H917" s="23" t="s">
        <v>9117</v>
      </c>
      <c r="I917" s="238" t="s">
        <v>18145</v>
      </c>
      <c r="J917" s="238" t="s">
        <v>18153</v>
      </c>
      <c r="K917" s="23" t="s">
        <v>623</v>
      </c>
      <c r="L917" s="23" t="s">
        <v>18147</v>
      </c>
      <c r="M917" s="23" t="s">
        <v>18148</v>
      </c>
      <c r="N917" s="23" t="s">
        <v>4162</v>
      </c>
      <c r="O917" s="23" t="s">
        <v>18149</v>
      </c>
      <c r="P917" s="291">
        <v>120.38</v>
      </c>
      <c r="Q917" s="3">
        <v>41127</v>
      </c>
      <c r="R917" s="3">
        <v>41221</v>
      </c>
      <c r="S917" s="3">
        <v>41189</v>
      </c>
    </row>
    <row r="918" spans="1:19">
      <c r="A918" s="23" t="s">
        <v>18141</v>
      </c>
      <c r="B918" s="23" t="s">
        <v>18142</v>
      </c>
      <c r="C918" s="23">
        <v>7</v>
      </c>
      <c r="D918" s="23" t="s">
        <v>19395</v>
      </c>
      <c r="E918" s="23" t="s">
        <v>19391</v>
      </c>
      <c r="F918" s="23">
        <v>3567</v>
      </c>
      <c r="G918" s="23" t="s">
        <v>19396</v>
      </c>
      <c r="H918" s="23" t="s">
        <v>9114</v>
      </c>
      <c r="I918" s="238" t="s">
        <v>18145</v>
      </c>
      <c r="J918" s="238" t="s">
        <v>18153</v>
      </c>
      <c r="K918" s="23" t="s">
        <v>623</v>
      </c>
      <c r="L918" s="23" t="s">
        <v>18147</v>
      </c>
      <c r="M918" s="23" t="s">
        <v>18148</v>
      </c>
      <c r="N918" s="23" t="s">
        <v>4162</v>
      </c>
      <c r="O918" s="23" t="s">
        <v>18149</v>
      </c>
      <c r="P918" s="291">
        <v>120.38</v>
      </c>
      <c r="Q918" s="3">
        <v>41127</v>
      </c>
      <c r="R918" s="3">
        <v>41221</v>
      </c>
      <c r="S918" s="3">
        <v>41189</v>
      </c>
    </row>
    <row r="919" spans="1:19">
      <c r="A919" s="23" t="s">
        <v>18141</v>
      </c>
      <c r="B919" s="23" t="s">
        <v>18142</v>
      </c>
      <c r="C919" s="23">
        <v>7</v>
      </c>
      <c r="D919" s="23" t="s">
        <v>19397</v>
      </c>
      <c r="E919" s="23" t="s">
        <v>19391</v>
      </c>
      <c r="F919" s="23">
        <v>3631</v>
      </c>
      <c r="G919" s="23" t="s">
        <v>19398</v>
      </c>
      <c r="H919" s="23" t="s">
        <v>9429</v>
      </c>
      <c r="I919" s="238" t="s">
        <v>18145</v>
      </c>
      <c r="J919" s="238" t="s">
        <v>18153</v>
      </c>
      <c r="K919" s="23" t="s">
        <v>623</v>
      </c>
      <c r="L919" s="23" t="s">
        <v>18147</v>
      </c>
      <c r="M919" s="23" t="s">
        <v>18148</v>
      </c>
      <c r="N919" s="23" t="s">
        <v>4162</v>
      </c>
      <c r="O919" s="23" t="s">
        <v>18149</v>
      </c>
      <c r="P919" s="291">
        <v>120.38</v>
      </c>
      <c r="Q919" s="3">
        <v>41127</v>
      </c>
      <c r="R919" s="3">
        <v>41235</v>
      </c>
      <c r="S919" s="3">
        <v>41189</v>
      </c>
    </row>
    <row r="920" spans="1:19">
      <c r="A920" s="23" t="s">
        <v>18141</v>
      </c>
      <c r="B920" s="23" t="s">
        <v>18142</v>
      </c>
      <c r="C920" s="23">
        <v>7</v>
      </c>
      <c r="D920" s="23" t="s">
        <v>19399</v>
      </c>
      <c r="E920" s="23" t="s">
        <v>19391</v>
      </c>
      <c r="F920" s="23">
        <v>3648</v>
      </c>
      <c r="G920" s="23" t="s">
        <v>19400</v>
      </c>
      <c r="H920" s="23" t="s">
        <v>9437</v>
      </c>
      <c r="I920" s="238" t="s">
        <v>18145</v>
      </c>
      <c r="J920" s="238" t="s">
        <v>18153</v>
      </c>
      <c r="K920" s="23" t="s">
        <v>623</v>
      </c>
      <c r="L920" s="23" t="s">
        <v>18147</v>
      </c>
      <c r="M920" s="23" t="s">
        <v>18148</v>
      </c>
      <c r="N920" s="23" t="s">
        <v>4162</v>
      </c>
      <c r="O920" s="23" t="s">
        <v>18149</v>
      </c>
      <c r="P920" s="291">
        <v>120.38</v>
      </c>
      <c r="Q920" s="3">
        <v>41127</v>
      </c>
      <c r="R920" s="3">
        <v>41236</v>
      </c>
      <c r="S920" s="3">
        <v>41189</v>
      </c>
    </row>
    <row r="921" spans="1:19">
      <c r="A921" s="23" t="s">
        <v>18141</v>
      </c>
      <c r="B921" s="23" t="s">
        <v>18142</v>
      </c>
      <c r="C921" s="23">
        <v>7</v>
      </c>
      <c r="D921" s="23" t="s">
        <v>19401</v>
      </c>
      <c r="E921" s="23" t="s">
        <v>19402</v>
      </c>
      <c r="F921" s="23"/>
      <c r="G921" s="23"/>
      <c r="H921" s="23">
        <v>6009</v>
      </c>
      <c r="I921" s="238" t="s">
        <v>18145</v>
      </c>
      <c r="J921" s="238" t="s">
        <v>18151</v>
      </c>
      <c r="K921" s="23" t="s">
        <v>623</v>
      </c>
      <c r="L921" s="23" t="s">
        <v>18147</v>
      </c>
      <c r="M921" s="23" t="s">
        <v>18148</v>
      </c>
      <c r="N921" s="23" t="s">
        <v>4162</v>
      </c>
      <c r="O921" s="23" t="s">
        <v>18149</v>
      </c>
      <c r="P921" s="291">
        <v>120.38</v>
      </c>
      <c r="Q921" s="3">
        <v>41289</v>
      </c>
      <c r="R921" s="23"/>
      <c r="S921" s="23"/>
    </row>
    <row r="922" spans="1:19">
      <c r="A922" s="23" t="s">
        <v>18141</v>
      </c>
      <c r="B922" s="23" t="s">
        <v>18142</v>
      </c>
      <c r="C922" s="23">
        <v>7</v>
      </c>
      <c r="D922" s="23" t="s">
        <v>19403</v>
      </c>
      <c r="E922" s="23" t="s">
        <v>19402</v>
      </c>
      <c r="F922" s="23"/>
      <c r="G922" s="23" t="s">
        <v>19404</v>
      </c>
      <c r="H922" s="23">
        <v>6010</v>
      </c>
      <c r="I922" s="238" t="s">
        <v>18145</v>
      </c>
      <c r="J922" s="238" t="s">
        <v>18192</v>
      </c>
      <c r="K922" s="23" t="s">
        <v>623</v>
      </c>
      <c r="L922" s="23" t="s">
        <v>18147</v>
      </c>
      <c r="M922" s="23" t="s">
        <v>18148</v>
      </c>
      <c r="N922" s="23" t="s">
        <v>4162</v>
      </c>
      <c r="O922" s="23" t="s">
        <v>18149</v>
      </c>
      <c r="P922" s="291">
        <v>120.38</v>
      </c>
      <c r="Q922" s="3">
        <v>41289</v>
      </c>
      <c r="R922" s="23"/>
      <c r="S922" s="3">
        <v>41460</v>
      </c>
    </row>
    <row r="923" spans="1:19">
      <c r="A923" s="23" t="s">
        <v>18141</v>
      </c>
      <c r="B923" s="23" t="s">
        <v>18142</v>
      </c>
      <c r="C923" s="23">
        <v>7</v>
      </c>
      <c r="D923" s="23" t="s">
        <v>19405</v>
      </c>
      <c r="E923" s="23" t="s">
        <v>19402</v>
      </c>
      <c r="F923" s="23">
        <v>3991</v>
      </c>
      <c r="G923" s="23" t="s">
        <v>11806</v>
      </c>
      <c r="H923" s="23" t="s">
        <v>13660</v>
      </c>
      <c r="I923" s="238" t="s">
        <v>18145</v>
      </c>
      <c r="J923" s="238" t="s">
        <v>18153</v>
      </c>
      <c r="K923" s="23" t="s">
        <v>623</v>
      </c>
      <c r="L923" s="23" t="s">
        <v>18147</v>
      </c>
      <c r="M923" s="23" t="s">
        <v>18148</v>
      </c>
      <c r="N923" s="23" t="s">
        <v>4162</v>
      </c>
      <c r="O923" s="23" t="s">
        <v>18149</v>
      </c>
      <c r="P923" s="291">
        <v>120.38</v>
      </c>
      <c r="Q923" s="3">
        <v>41155</v>
      </c>
      <c r="R923" s="3">
        <v>41270</v>
      </c>
      <c r="S923" s="3">
        <v>41244</v>
      </c>
    </row>
    <row r="924" spans="1:19">
      <c r="A924" s="23" t="s">
        <v>18141</v>
      </c>
      <c r="B924" s="23" t="s">
        <v>18142</v>
      </c>
      <c r="C924" s="23">
        <v>7</v>
      </c>
      <c r="D924" s="23" t="s">
        <v>19406</v>
      </c>
      <c r="E924" s="23" t="s">
        <v>19407</v>
      </c>
      <c r="F924" s="23">
        <v>903</v>
      </c>
      <c r="G924" s="23" t="s">
        <v>9927</v>
      </c>
      <c r="H924" s="23" t="s">
        <v>6585</v>
      </c>
      <c r="I924" s="238" t="s">
        <v>18145</v>
      </c>
      <c r="J924" s="238" t="s">
        <v>18153</v>
      </c>
      <c r="K924" s="23" t="s">
        <v>623</v>
      </c>
      <c r="L924" s="23" t="s">
        <v>18147</v>
      </c>
      <c r="M924" s="23" t="s">
        <v>18148</v>
      </c>
      <c r="N924" s="23" t="s">
        <v>4162</v>
      </c>
      <c r="O924" s="23" t="s">
        <v>18149</v>
      </c>
      <c r="P924" s="291">
        <v>120.38</v>
      </c>
      <c r="Q924" s="3">
        <v>40953</v>
      </c>
      <c r="R924" s="3">
        <v>41152</v>
      </c>
      <c r="S924" s="3">
        <v>41129</v>
      </c>
    </row>
    <row r="925" spans="1:19">
      <c r="A925" s="23" t="s">
        <v>18141</v>
      </c>
      <c r="B925" s="23" t="s">
        <v>18142</v>
      </c>
      <c r="C925" s="23">
        <v>7</v>
      </c>
      <c r="D925" s="23" t="s">
        <v>19408</v>
      </c>
      <c r="E925" s="23" t="s">
        <v>19407</v>
      </c>
      <c r="F925" s="23">
        <v>3162</v>
      </c>
      <c r="G925" s="23" t="s">
        <v>19409</v>
      </c>
      <c r="H925" s="23" t="s">
        <v>6631</v>
      </c>
      <c r="I925" s="238" t="s">
        <v>18145</v>
      </c>
      <c r="J925" s="238" t="s">
        <v>18153</v>
      </c>
      <c r="K925" s="23" t="s">
        <v>623</v>
      </c>
      <c r="L925" s="23" t="s">
        <v>18147</v>
      </c>
      <c r="M925" s="23" t="s">
        <v>18148</v>
      </c>
      <c r="N925" s="23" t="s">
        <v>4162</v>
      </c>
      <c r="O925" s="23" t="s">
        <v>18149</v>
      </c>
      <c r="P925" s="291">
        <v>120.38</v>
      </c>
      <c r="Q925" s="3">
        <v>41127</v>
      </c>
      <c r="R925" s="3">
        <v>41151</v>
      </c>
      <c r="S925" s="3">
        <v>41189</v>
      </c>
    </row>
    <row r="926" spans="1:19">
      <c r="A926" s="23" t="s">
        <v>18141</v>
      </c>
      <c r="B926" s="23" t="s">
        <v>18142</v>
      </c>
      <c r="C926" s="23">
        <v>7</v>
      </c>
      <c r="D926" s="23" t="s">
        <v>19410</v>
      </c>
      <c r="E926" s="23" t="s">
        <v>19407</v>
      </c>
      <c r="F926" s="23">
        <v>3448</v>
      </c>
      <c r="G926" s="23" t="s">
        <v>19411</v>
      </c>
      <c r="H926" s="23" t="s">
        <v>9010</v>
      </c>
      <c r="I926" s="238" t="s">
        <v>18145</v>
      </c>
      <c r="J926" s="238" t="s">
        <v>18153</v>
      </c>
      <c r="K926" s="23" t="s">
        <v>623</v>
      </c>
      <c r="L926" s="23" t="s">
        <v>18147</v>
      </c>
      <c r="M926" s="23" t="s">
        <v>18148</v>
      </c>
      <c r="N926" s="23" t="s">
        <v>4162</v>
      </c>
      <c r="O926" s="23" t="s">
        <v>18149</v>
      </c>
      <c r="P926" s="291">
        <v>120.38</v>
      </c>
      <c r="Q926" s="3">
        <v>41127</v>
      </c>
      <c r="R926" s="3">
        <v>41206</v>
      </c>
      <c r="S926" s="3">
        <v>41189</v>
      </c>
    </row>
    <row r="927" spans="1:19">
      <c r="A927" s="23" t="s">
        <v>18141</v>
      </c>
      <c r="B927" s="23" t="s">
        <v>18142</v>
      </c>
      <c r="C927" s="23">
        <v>7</v>
      </c>
      <c r="D927" s="23" t="s">
        <v>19412</v>
      </c>
      <c r="E927" s="23" t="s">
        <v>19407</v>
      </c>
      <c r="F927" s="23">
        <v>3666</v>
      </c>
      <c r="G927" s="23" t="s">
        <v>11155</v>
      </c>
      <c r="H927" s="23" t="s">
        <v>6637</v>
      </c>
      <c r="I927" s="238" t="s">
        <v>18145</v>
      </c>
      <c r="J927" s="238" t="s">
        <v>18153</v>
      </c>
      <c r="K927" s="23" t="s">
        <v>623</v>
      </c>
      <c r="L927" s="23" t="s">
        <v>18147</v>
      </c>
      <c r="M927" s="23" t="s">
        <v>18148</v>
      </c>
      <c r="N927" s="23" t="s">
        <v>4162</v>
      </c>
      <c r="O927" s="23" t="s">
        <v>18149</v>
      </c>
      <c r="P927" s="291">
        <v>120.38</v>
      </c>
      <c r="Q927" s="3">
        <v>41127</v>
      </c>
      <c r="R927" s="3">
        <v>41239</v>
      </c>
      <c r="S927" s="3">
        <v>41189</v>
      </c>
    </row>
    <row r="928" spans="1:19">
      <c r="A928" s="23" t="s">
        <v>18141</v>
      </c>
      <c r="B928" s="23" t="s">
        <v>18142</v>
      </c>
      <c r="C928" s="23">
        <v>7</v>
      </c>
      <c r="D928" s="23" t="s">
        <v>19413</v>
      </c>
      <c r="E928" s="23" t="s">
        <v>19414</v>
      </c>
      <c r="F928" s="23"/>
      <c r="G928" s="23" t="s">
        <v>11805</v>
      </c>
      <c r="H928" s="23">
        <v>4585</v>
      </c>
      <c r="I928" s="238" t="s">
        <v>18145</v>
      </c>
      <c r="J928" s="238" t="s">
        <v>18156</v>
      </c>
      <c r="K928" s="23" t="s">
        <v>623</v>
      </c>
      <c r="L928" s="23" t="s">
        <v>18147</v>
      </c>
      <c r="M928" s="23" t="s">
        <v>18148</v>
      </c>
      <c r="N928" s="23" t="s">
        <v>4162</v>
      </c>
      <c r="O928" s="23" t="s">
        <v>18149</v>
      </c>
      <c r="P928" s="291">
        <v>120.38</v>
      </c>
      <c r="Q928" s="3">
        <v>41155</v>
      </c>
      <c r="R928" s="23"/>
      <c r="S928" s="3">
        <v>41244</v>
      </c>
    </row>
    <row r="929" spans="1:19">
      <c r="A929" s="23" t="s">
        <v>18141</v>
      </c>
      <c r="B929" s="23" t="s">
        <v>18142</v>
      </c>
      <c r="C929" s="23">
        <v>7</v>
      </c>
      <c r="D929" s="23" t="s">
        <v>19415</v>
      </c>
      <c r="E929" s="23" t="s">
        <v>19416</v>
      </c>
      <c r="F929" s="23">
        <v>2558</v>
      </c>
      <c r="G929" s="23" t="s">
        <v>10076</v>
      </c>
      <c r="H929" s="23" t="s">
        <v>13290</v>
      </c>
      <c r="I929" s="238" t="s">
        <v>18456</v>
      </c>
      <c r="J929" s="238" t="s">
        <v>18153</v>
      </c>
      <c r="K929" s="23" t="s">
        <v>623</v>
      </c>
      <c r="L929" s="23" t="s">
        <v>18147</v>
      </c>
      <c r="M929" s="23" t="s">
        <v>18148</v>
      </c>
      <c r="N929" s="23" t="s">
        <v>4162</v>
      </c>
      <c r="O929" s="23" t="s">
        <v>18149</v>
      </c>
      <c r="P929" s="291">
        <v>120.38</v>
      </c>
      <c r="Q929" s="3">
        <v>41066</v>
      </c>
      <c r="R929" s="3">
        <v>41263</v>
      </c>
      <c r="S929" s="3">
        <v>41126</v>
      </c>
    </row>
    <row r="930" spans="1:19">
      <c r="A930" s="23" t="s">
        <v>18141</v>
      </c>
      <c r="B930" s="23" t="s">
        <v>18142</v>
      </c>
      <c r="C930" s="23">
        <v>7</v>
      </c>
      <c r="D930" s="23" t="s">
        <v>19417</v>
      </c>
      <c r="E930" s="23" t="s">
        <v>19416</v>
      </c>
      <c r="F930" s="23">
        <v>2922</v>
      </c>
      <c r="G930" s="23" t="s">
        <v>10612</v>
      </c>
      <c r="H930" s="23" t="s">
        <v>5333</v>
      </c>
      <c r="I930" s="238" t="s">
        <v>18145</v>
      </c>
      <c r="J930" s="238" t="s">
        <v>18153</v>
      </c>
      <c r="K930" s="23" t="s">
        <v>623</v>
      </c>
      <c r="L930" s="23" t="s">
        <v>18147</v>
      </c>
      <c r="M930" s="23" t="s">
        <v>18148</v>
      </c>
      <c r="N930" s="23" t="s">
        <v>4162</v>
      </c>
      <c r="O930" s="23" t="s">
        <v>18149</v>
      </c>
      <c r="P930" s="291">
        <v>120.38</v>
      </c>
      <c r="Q930" s="3">
        <v>41066</v>
      </c>
      <c r="R930" s="3">
        <v>41120</v>
      </c>
      <c r="S930" s="3">
        <v>41131</v>
      </c>
    </row>
    <row r="931" spans="1:19">
      <c r="A931" s="23" t="s">
        <v>18141</v>
      </c>
      <c r="B931" s="23" t="s">
        <v>18142</v>
      </c>
      <c r="C931" s="23">
        <v>7</v>
      </c>
      <c r="D931" s="23" t="s">
        <v>19418</v>
      </c>
      <c r="E931" s="23" t="s">
        <v>19419</v>
      </c>
      <c r="F931" s="23">
        <v>866</v>
      </c>
      <c r="G931" s="23" t="s">
        <v>9851</v>
      </c>
      <c r="H931" s="23" t="s">
        <v>1215</v>
      </c>
      <c r="I931" s="238" t="s">
        <v>18145</v>
      </c>
      <c r="J931" s="238" t="s">
        <v>18153</v>
      </c>
      <c r="K931" s="23" t="s">
        <v>623</v>
      </c>
      <c r="L931" s="23" t="s">
        <v>18147</v>
      </c>
      <c r="M931" s="23" t="s">
        <v>18148</v>
      </c>
      <c r="N931" s="23" t="s">
        <v>4162</v>
      </c>
      <c r="O931" s="23" t="s">
        <v>18149</v>
      </c>
      <c r="P931" s="291">
        <v>120.38</v>
      </c>
      <c r="Q931" s="3">
        <v>40946</v>
      </c>
      <c r="R931" s="3">
        <v>40967</v>
      </c>
      <c r="S931" s="3">
        <v>41014</v>
      </c>
    </row>
    <row r="932" spans="1:19">
      <c r="A932" s="23" t="s">
        <v>18141</v>
      </c>
      <c r="B932" s="23" t="s">
        <v>18142</v>
      </c>
      <c r="C932" s="23">
        <v>7</v>
      </c>
      <c r="D932" s="23" t="s">
        <v>19420</v>
      </c>
      <c r="E932" s="23" t="s">
        <v>19421</v>
      </c>
      <c r="F932" s="23">
        <v>693</v>
      </c>
      <c r="G932" s="23" t="s">
        <v>9671</v>
      </c>
      <c r="H932" s="23" t="s">
        <v>418</v>
      </c>
      <c r="I932" s="238" t="s">
        <v>18145</v>
      </c>
      <c r="J932" s="238" t="s">
        <v>18153</v>
      </c>
      <c r="K932" s="23" t="s">
        <v>623</v>
      </c>
      <c r="L932" s="23" t="s">
        <v>18147</v>
      </c>
      <c r="M932" s="23" t="s">
        <v>18148</v>
      </c>
      <c r="N932" s="23" t="s">
        <v>4162</v>
      </c>
      <c r="O932" s="23" t="s">
        <v>18149</v>
      </c>
      <c r="P932" s="291">
        <v>120.38</v>
      </c>
      <c r="Q932" s="3">
        <v>40836</v>
      </c>
      <c r="R932" s="3">
        <v>40932</v>
      </c>
      <c r="S932" s="3">
        <v>40918</v>
      </c>
    </row>
    <row r="933" spans="1:19">
      <c r="A933" s="23" t="s">
        <v>18141</v>
      </c>
      <c r="B933" s="23" t="s">
        <v>18142</v>
      </c>
      <c r="C933" s="23">
        <v>7</v>
      </c>
      <c r="D933" s="23" t="s">
        <v>19422</v>
      </c>
      <c r="E933" s="23" t="s">
        <v>19423</v>
      </c>
      <c r="F933" s="23">
        <v>694</v>
      </c>
      <c r="G933" s="23" t="s">
        <v>9662</v>
      </c>
      <c r="H933" s="23" t="s">
        <v>419</v>
      </c>
      <c r="I933" s="238" t="s">
        <v>18145</v>
      </c>
      <c r="J933" s="238" t="s">
        <v>18153</v>
      </c>
      <c r="K933" s="23" t="s">
        <v>623</v>
      </c>
      <c r="L933" s="23" t="s">
        <v>18147</v>
      </c>
      <c r="M933" s="23" t="s">
        <v>18148</v>
      </c>
      <c r="N933" s="23" t="s">
        <v>4162</v>
      </c>
      <c r="O933" s="23" t="s">
        <v>18149</v>
      </c>
      <c r="P933" s="291">
        <v>120.38</v>
      </c>
      <c r="Q933" s="3">
        <v>40836</v>
      </c>
      <c r="R933" s="3">
        <v>41086</v>
      </c>
      <c r="S933" s="3">
        <v>40967</v>
      </c>
    </row>
    <row r="934" spans="1:19">
      <c r="A934" s="23" t="s">
        <v>18141</v>
      </c>
      <c r="B934" s="23" t="s">
        <v>18142</v>
      </c>
      <c r="C934" s="23">
        <v>7</v>
      </c>
      <c r="D934" s="23" t="s">
        <v>19424</v>
      </c>
      <c r="E934" s="23" t="s">
        <v>19425</v>
      </c>
      <c r="F934" s="23"/>
      <c r="G934" s="23" t="s">
        <v>10333</v>
      </c>
      <c r="H934" s="23">
        <v>3528</v>
      </c>
      <c r="I934" s="238" t="s">
        <v>18145</v>
      </c>
      <c r="J934" s="238" t="s">
        <v>19426</v>
      </c>
      <c r="K934" s="23" t="s">
        <v>623</v>
      </c>
      <c r="L934" s="23" t="s">
        <v>18147</v>
      </c>
      <c r="M934" s="23" t="s">
        <v>18148</v>
      </c>
      <c r="N934" s="23" t="s">
        <v>4162</v>
      </c>
      <c r="O934" s="23" t="s">
        <v>18149</v>
      </c>
      <c r="P934" s="291">
        <v>120.38</v>
      </c>
      <c r="Q934" s="3">
        <v>41045</v>
      </c>
      <c r="R934" s="23"/>
      <c r="S934" s="3">
        <v>41107</v>
      </c>
    </row>
    <row r="935" spans="1:19">
      <c r="A935" s="23" t="s">
        <v>18141</v>
      </c>
      <c r="B935" s="23" t="s">
        <v>18142</v>
      </c>
      <c r="C935" s="23">
        <v>7</v>
      </c>
      <c r="D935" s="23" t="s">
        <v>19427</v>
      </c>
      <c r="E935" s="23" t="s">
        <v>19425</v>
      </c>
      <c r="F935" s="23"/>
      <c r="G935" s="23" t="s">
        <v>12438</v>
      </c>
      <c r="H935" s="23">
        <v>5136</v>
      </c>
      <c r="I935" s="238" t="s">
        <v>18145</v>
      </c>
      <c r="J935" s="238" t="s">
        <v>18156</v>
      </c>
      <c r="K935" s="23" t="s">
        <v>623</v>
      </c>
      <c r="L935" s="23" t="s">
        <v>18147</v>
      </c>
      <c r="M935" s="23" t="s">
        <v>18148</v>
      </c>
      <c r="N935" s="23" t="s">
        <v>4162</v>
      </c>
      <c r="O935" s="23" t="s">
        <v>18149</v>
      </c>
      <c r="P935" s="291">
        <v>120.38</v>
      </c>
      <c r="Q935" s="3">
        <v>41170</v>
      </c>
      <c r="R935" s="23"/>
      <c r="S935" s="3">
        <v>41309</v>
      </c>
    </row>
    <row r="936" spans="1:19">
      <c r="A936" s="23" t="s">
        <v>18141</v>
      </c>
      <c r="B936" s="23" t="s">
        <v>18142</v>
      </c>
      <c r="C936" s="23">
        <v>7</v>
      </c>
      <c r="D936" s="23" t="s">
        <v>19428</v>
      </c>
      <c r="E936" s="23" t="s">
        <v>19425</v>
      </c>
      <c r="F936" s="23">
        <v>3588</v>
      </c>
      <c r="G936" s="23" t="s">
        <v>10332</v>
      </c>
      <c r="H936" s="23" t="s">
        <v>9344</v>
      </c>
      <c r="I936" s="238" t="s">
        <v>18145</v>
      </c>
      <c r="J936" s="238" t="s">
        <v>18153</v>
      </c>
      <c r="K936" s="23" t="s">
        <v>623</v>
      </c>
      <c r="L936" s="23" t="s">
        <v>18147</v>
      </c>
      <c r="M936" s="23" t="s">
        <v>18148</v>
      </c>
      <c r="N936" s="23" t="s">
        <v>4162</v>
      </c>
      <c r="O936" s="23" t="s">
        <v>18149</v>
      </c>
      <c r="P936" s="291">
        <v>120.38</v>
      </c>
      <c r="Q936" s="3">
        <v>41045</v>
      </c>
      <c r="R936" s="3">
        <v>41225</v>
      </c>
      <c r="S936" s="3">
        <v>41107</v>
      </c>
    </row>
    <row r="937" spans="1:19">
      <c r="A937" s="23" t="s">
        <v>18141</v>
      </c>
      <c r="B937" s="23" t="s">
        <v>18142</v>
      </c>
      <c r="C937" s="23">
        <v>7</v>
      </c>
      <c r="D937" s="23" t="s">
        <v>19429</v>
      </c>
      <c r="E937" s="23" t="s">
        <v>19430</v>
      </c>
      <c r="F937" s="23">
        <v>2542</v>
      </c>
      <c r="G937" s="23" t="s">
        <v>10077</v>
      </c>
      <c r="H937" s="23" t="s">
        <v>2674</v>
      </c>
      <c r="I937" s="238" t="s">
        <v>18145</v>
      </c>
      <c r="J937" s="238" t="s">
        <v>18153</v>
      </c>
      <c r="K937" s="23" t="s">
        <v>623</v>
      </c>
      <c r="L937" s="23" t="s">
        <v>18147</v>
      </c>
      <c r="M937" s="23" t="s">
        <v>18148</v>
      </c>
      <c r="N937" s="23" t="s">
        <v>4162</v>
      </c>
      <c r="O937" s="23" t="s">
        <v>18149</v>
      </c>
      <c r="P937" s="291">
        <v>120.38</v>
      </c>
      <c r="Q937" s="3">
        <v>41015</v>
      </c>
      <c r="R937" s="3">
        <v>41031</v>
      </c>
      <c r="S937" s="3">
        <v>41075</v>
      </c>
    </row>
    <row r="938" spans="1:19">
      <c r="A938" s="23" t="s">
        <v>18141</v>
      </c>
      <c r="B938" s="23" t="s">
        <v>18142</v>
      </c>
      <c r="C938" s="23">
        <v>7</v>
      </c>
      <c r="D938" s="23" t="s">
        <v>19431</v>
      </c>
      <c r="E938" s="23" t="s">
        <v>19430</v>
      </c>
      <c r="F938" s="23">
        <v>3627</v>
      </c>
      <c r="G938" s="23" t="s">
        <v>10760</v>
      </c>
      <c r="H938" s="23" t="s">
        <v>9410</v>
      </c>
      <c r="I938" s="238" t="s">
        <v>18145</v>
      </c>
      <c r="J938" s="238" t="s">
        <v>18153</v>
      </c>
      <c r="K938" s="23" t="s">
        <v>623</v>
      </c>
      <c r="L938" s="23" t="s">
        <v>18147</v>
      </c>
      <c r="M938" s="23" t="s">
        <v>18148</v>
      </c>
      <c r="N938" s="23" t="s">
        <v>4162</v>
      </c>
      <c r="O938" s="23" t="s">
        <v>18149</v>
      </c>
      <c r="P938" s="291">
        <v>120.38</v>
      </c>
      <c r="Q938" s="3">
        <v>41094</v>
      </c>
      <c r="R938" s="3">
        <v>41234</v>
      </c>
      <c r="S938" s="3">
        <v>41154</v>
      </c>
    </row>
    <row r="939" spans="1:19">
      <c r="A939" s="23" t="s">
        <v>18141</v>
      </c>
      <c r="B939" s="23" t="s">
        <v>18142</v>
      </c>
      <c r="C939" s="23">
        <v>7</v>
      </c>
      <c r="D939" s="23" t="s">
        <v>19432</v>
      </c>
      <c r="E939" s="23" t="s">
        <v>19430</v>
      </c>
      <c r="F939" s="23">
        <v>3635</v>
      </c>
      <c r="G939" s="23" t="s">
        <v>10762</v>
      </c>
      <c r="H939" s="23" t="s">
        <v>9412</v>
      </c>
      <c r="I939" s="238" t="s">
        <v>18145</v>
      </c>
      <c r="J939" s="238" t="s">
        <v>18153</v>
      </c>
      <c r="K939" s="23" t="s">
        <v>623</v>
      </c>
      <c r="L939" s="23" t="s">
        <v>18147</v>
      </c>
      <c r="M939" s="23" t="s">
        <v>18148</v>
      </c>
      <c r="N939" s="23" t="s">
        <v>4162</v>
      </c>
      <c r="O939" s="23" t="s">
        <v>18149</v>
      </c>
      <c r="P939" s="291">
        <v>120.38</v>
      </c>
      <c r="Q939" s="3">
        <v>41094</v>
      </c>
      <c r="R939" s="3">
        <v>41235</v>
      </c>
      <c r="S939" s="3">
        <v>41154</v>
      </c>
    </row>
    <row r="940" spans="1:19">
      <c r="A940" s="23" t="s">
        <v>18141</v>
      </c>
      <c r="B940" s="23" t="s">
        <v>18142</v>
      </c>
      <c r="C940" s="23">
        <v>7</v>
      </c>
      <c r="D940" s="23" t="s">
        <v>19433</v>
      </c>
      <c r="E940" s="23" t="s">
        <v>19434</v>
      </c>
      <c r="F940" s="23"/>
      <c r="G940" s="23" t="s">
        <v>19435</v>
      </c>
      <c r="H940" s="23">
        <v>6241</v>
      </c>
      <c r="I940" s="238" t="s">
        <v>18145</v>
      </c>
      <c r="J940" s="238" t="s">
        <v>18192</v>
      </c>
      <c r="K940" s="23" t="s">
        <v>623</v>
      </c>
      <c r="L940" s="23" t="s">
        <v>18147</v>
      </c>
      <c r="M940" s="23" t="s">
        <v>18148</v>
      </c>
      <c r="N940" s="23" t="s">
        <v>4162</v>
      </c>
      <c r="O940" s="23" t="s">
        <v>18149</v>
      </c>
      <c r="P940" s="291">
        <v>120.38</v>
      </c>
      <c r="Q940" s="3">
        <v>41306</v>
      </c>
      <c r="R940" s="23"/>
      <c r="S940" s="3">
        <v>41460</v>
      </c>
    </row>
    <row r="941" spans="1:19">
      <c r="A941" s="23" t="s">
        <v>18141</v>
      </c>
      <c r="B941" s="23" t="s">
        <v>18142</v>
      </c>
      <c r="C941" s="23">
        <v>7</v>
      </c>
      <c r="D941" s="23" t="s">
        <v>19436</v>
      </c>
      <c r="E941" s="23" t="s">
        <v>19434</v>
      </c>
      <c r="F941" s="23"/>
      <c r="G941" s="23" t="s">
        <v>19437</v>
      </c>
      <c r="H941" s="23">
        <v>6242</v>
      </c>
      <c r="I941" s="238" t="s">
        <v>18145</v>
      </c>
      <c r="J941" s="238" t="s">
        <v>18192</v>
      </c>
      <c r="K941" s="23" t="s">
        <v>623</v>
      </c>
      <c r="L941" s="23" t="s">
        <v>18147</v>
      </c>
      <c r="M941" s="23" t="s">
        <v>18148</v>
      </c>
      <c r="N941" s="23" t="s">
        <v>4162</v>
      </c>
      <c r="O941" s="23" t="s">
        <v>18149</v>
      </c>
      <c r="P941" s="291">
        <v>120.38</v>
      </c>
      <c r="Q941" s="3">
        <v>41306</v>
      </c>
      <c r="R941" s="23"/>
      <c r="S941" s="3">
        <v>41460</v>
      </c>
    </row>
    <row r="942" spans="1:19">
      <c r="A942" s="23" t="s">
        <v>18141</v>
      </c>
      <c r="B942" s="23" t="s">
        <v>18142</v>
      </c>
      <c r="C942" s="23">
        <v>7</v>
      </c>
      <c r="D942" s="23" t="s">
        <v>19438</v>
      </c>
      <c r="E942" s="23" t="s">
        <v>19434</v>
      </c>
      <c r="F942" s="23">
        <v>2551</v>
      </c>
      <c r="G942" s="23" t="s">
        <v>10079</v>
      </c>
      <c r="H942" s="23" t="s">
        <v>2617</v>
      </c>
      <c r="I942" s="238" t="s">
        <v>18145</v>
      </c>
      <c r="J942" s="238" t="s">
        <v>18153</v>
      </c>
      <c r="K942" s="23" t="s">
        <v>623</v>
      </c>
      <c r="L942" s="23" t="s">
        <v>18147</v>
      </c>
      <c r="M942" s="23" t="s">
        <v>18148</v>
      </c>
      <c r="N942" s="23" t="s">
        <v>4162</v>
      </c>
      <c r="O942" s="23" t="s">
        <v>18149</v>
      </c>
      <c r="P942" s="291">
        <v>120.38</v>
      </c>
      <c r="Q942" s="3">
        <v>41015</v>
      </c>
      <c r="R942" s="3">
        <v>41032</v>
      </c>
      <c r="S942" s="3">
        <v>41075</v>
      </c>
    </row>
    <row r="943" spans="1:19">
      <c r="A943" s="23" t="s">
        <v>18141</v>
      </c>
      <c r="B943" s="23" t="s">
        <v>18142</v>
      </c>
      <c r="C943" s="23">
        <v>7</v>
      </c>
      <c r="D943" s="23" t="s">
        <v>19439</v>
      </c>
      <c r="E943" s="23" t="s">
        <v>19440</v>
      </c>
      <c r="F943" s="23">
        <v>695</v>
      </c>
      <c r="G943" s="23" t="s">
        <v>9673</v>
      </c>
      <c r="H943" s="23" t="s">
        <v>420</v>
      </c>
      <c r="I943" s="238" t="s">
        <v>18145</v>
      </c>
      <c r="J943" s="238" t="s">
        <v>18153</v>
      </c>
      <c r="K943" s="23" t="s">
        <v>623</v>
      </c>
      <c r="L943" s="23" t="s">
        <v>18147</v>
      </c>
      <c r="M943" s="23" t="s">
        <v>18148</v>
      </c>
      <c r="N943" s="23" t="s">
        <v>4162</v>
      </c>
      <c r="O943" s="23" t="s">
        <v>18149</v>
      </c>
      <c r="P943" s="291">
        <v>120.38</v>
      </c>
      <c r="Q943" s="3">
        <v>40836</v>
      </c>
      <c r="R943" s="3">
        <v>40919</v>
      </c>
      <c r="S943" s="3">
        <v>40918</v>
      </c>
    </row>
    <row r="944" spans="1:19">
      <c r="A944" s="23" t="s">
        <v>18141</v>
      </c>
      <c r="B944" s="23" t="s">
        <v>18142</v>
      </c>
      <c r="C944" s="23">
        <v>7</v>
      </c>
      <c r="D944" s="23" t="s">
        <v>19441</v>
      </c>
      <c r="E944" s="23" t="s">
        <v>19442</v>
      </c>
      <c r="F944" s="23"/>
      <c r="G944" s="23"/>
      <c r="H944" s="23">
        <v>5579</v>
      </c>
      <c r="I944" s="238" t="s">
        <v>18145</v>
      </c>
      <c r="J944" s="238" t="s">
        <v>18151</v>
      </c>
      <c r="K944" s="23" t="s">
        <v>623</v>
      </c>
      <c r="L944" s="23" t="s">
        <v>18147</v>
      </c>
      <c r="M944" s="23" t="s">
        <v>18148</v>
      </c>
      <c r="N944" s="23" t="s">
        <v>4162</v>
      </c>
      <c r="O944" s="23" t="s">
        <v>18149</v>
      </c>
      <c r="P944" s="291">
        <v>120.38</v>
      </c>
      <c r="Q944" s="3">
        <v>41227</v>
      </c>
      <c r="R944" s="23"/>
      <c r="S944" s="23"/>
    </row>
    <row r="945" spans="1:19">
      <c r="A945" s="23" t="s">
        <v>18141</v>
      </c>
      <c r="B945" s="23" t="s">
        <v>18142</v>
      </c>
      <c r="C945" s="23">
        <v>7</v>
      </c>
      <c r="D945" s="23" t="s">
        <v>19443</v>
      </c>
      <c r="E945" s="23" t="s">
        <v>19442</v>
      </c>
      <c r="F945" s="23"/>
      <c r="G945" s="23"/>
      <c r="H945" s="23">
        <v>5580</v>
      </c>
      <c r="I945" s="238" t="s">
        <v>18145</v>
      </c>
      <c r="J945" s="238" t="s">
        <v>18151</v>
      </c>
      <c r="K945" s="23" t="s">
        <v>623</v>
      </c>
      <c r="L945" s="23" t="s">
        <v>18147</v>
      </c>
      <c r="M945" s="23" t="s">
        <v>18148</v>
      </c>
      <c r="N945" s="23" t="s">
        <v>4162</v>
      </c>
      <c r="O945" s="23" t="s">
        <v>18149</v>
      </c>
      <c r="P945" s="291">
        <v>120.38</v>
      </c>
      <c r="Q945" s="3">
        <v>41227</v>
      </c>
      <c r="R945" s="23"/>
      <c r="S945" s="23"/>
    </row>
    <row r="946" spans="1:19">
      <c r="A946" s="23" t="s">
        <v>18141</v>
      </c>
      <c r="B946" s="23" t="s">
        <v>18142</v>
      </c>
      <c r="C946" s="23">
        <v>7</v>
      </c>
      <c r="D946" s="23" t="s">
        <v>19444</v>
      </c>
      <c r="E946" s="23" t="s">
        <v>19442</v>
      </c>
      <c r="F946" s="23"/>
      <c r="G946" s="23"/>
      <c r="H946" s="23">
        <v>5581</v>
      </c>
      <c r="I946" s="238" t="s">
        <v>18145</v>
      </c>
      <c r="J946" s="238" t="s">
        <v>18151</v>
      </c>
      <c r="K946" s="23" t="s">
        <v>623</v>
      </c>
      <c r="L946" s="23" t="s">
        <v>18147</v>
      </c>
      <c r="M946" s="23" t="s">
        <v>18148</v>
      </c>
      <c r="N946" s="23" t="s">
        <v>4162</v>
      </c>
      <c r="O946" s="23" t="s">
        <v>18149</v>
      </c>
      <c r="P946" s="291">
        <v>120.38</v>
      </c>
      <c r="Q946" s="3">
        <v>41227</v>
      </c>
      <c r="R946" s="23"/>
      <c r="S946" s="23"/>
    </row>
    <row r="947" spans="1:19">
      <c r="A947" s="23" t="s">
        <v>18141</v>
      </c>
      <c r="B947" s="23" t="s">
        <v>18142</v>
      </c>
      <c r="C947" s="23">
        <v>7</v>
      </c>
      <c r="D947" s="23" t="s">
        <v>19445</v>
      </c>
      <c r="E947" s="23" t="s">
        <v>19442</v>
      </c>
      <c r="F947" s="23"/>
      <c r="G947" s="23"/>
      <c r="H947" s="23">
        <v>5582</v>
      </c>
      <c r="I947" s="238" t="s">
        <v>18145</v>
      </c>
      <c r="J947" s="238" t="s">
        <v>18151</v>
      </c>
      <c r="K947" s="23" t="s">
        <v>623</v>
      </c>
      <c r="L947" s="23" t="s">
        <v>18147</v>
      </c>
      <c r="M947" s="23" t="s">
        <v>18148</v>
      </c>
      <c r="N947" s="23" t="s">
        <v>4162</v>
      </c>
      <c r="O947" s="23" t="s">
        <v>18149</v>
      </c>
      <c r="P947" s="291">
        <v>120.38</v>
      </c>
      <c r="Q947" s="3">
        <v>41227</v>
      </c>
      <c r="R947" s="23"/>
      <c r="S947" s="23"/>
    </row>
    <row r="948" spans="1:19">
      <c r="A948" s="23" t="s">
        <v>18141</v>
      </c>
      <c r="B948" s="23" t="s">
        <v>18142</v>
      </c>
      <c r="C948" s="23">
        <v>7</v>
      </c>
      <c r="D948" s="23" t="s">
        <v>19446</v>
      </c>
      <c r="E948" s="23" t="s">
        <v>19442</v>
      </c>
      <c r="F948" s="23"/>
      <c r="G948" s="23"/>
      <c r="H948" s="23">
        <v>5583</v>
      </c>
      <c r="I948" s="238" t="s">
        <v>18145</v>
      </c>
      <c r="J948" s="238" t="s">
        <v>18151</v>
      </c>
      <c r="K948" s="23" t="s">
        <v>623</v>
      </c>
      <c r="L948" s="23" t="s">
        <v>18147</v>
      </c>
      <c r="M948" s="23" t="s">
        <v>18148</v>
      </c>
      <c r="N948" s="23" t="s">
        <v>4162</v>
      </c>
      <c r="O948" s="23" t="s">
        <v>18149</v>
      </c>
      <c r="P948" s="291">
        <v>120.38</v>
      </c>
      <c r="Q948" s="3">
        <v>41227</v>
      </c>
      <c r="R948" s="23"/>
      <c r="S948" s="23"/>
    </row>
    <row r="949" spans="1:19">
      <c r="A949" s="23" t="s">
        <v>18141</v>
      </c>
      <c r="B949" s="23" t="s">
        <v>18142</v>
      </c>
      <c r="C949" s="23">
        <v>7</v>
      </c>
      <c r="D949" s="23" t="s">
        <v>19447</v>
      </c>
      <c r="E949" s="23" t="s">
        <v>19442</v>
      </c>
      <c r="F949" s="23"/>
      <c r="G949" s="23"/>
      <c r="H949" s="23">
        <v>5584</v>
      </c>
      <c r="I949" s="238" t="s">
        <v>18145</v>
      </c>
      <c r="J949" s="238" t="s">
        <v>18151</v>
      </c>
      <c r="K949" s="23" t="s">
        <v>623</v>
      </c>
      <c r="L949" s="23" t="s">
        <v>18147</v>
      </c>
      <c r="M949" s="23" t="s">
        <v>18148</v>
      </c>
      <c r="N949" s="23" t="s">
        <v>4162</v>
      </c>
      <c r="O949" s="23" t="s">
        <v>18149</v>
      </c>
      <c r="P949" s="291">
        <v>120.38</v>
      </c>
      <c r="Q949" s="3">
        <v>41227</v>
      </c>
      <c r="R949" s="23"/>
      <c r="S949" s="23"/>
    </row>
    <row r="950" spans="1:19">
      <c r="A950" s="23" t="s">
        <v>18141</v>
      </c>
      <c r="B950" s="23" t="s">
        <v>18142</v>
      </c>
      <c r="C950" s="23">
        <v>7</v>
      </c>
      <c r="D950" s="23" t="s">
        <v>19448</v>
      </c>
      <c r="E950" s="23" t="s">
        <v>19442</v>
      </c>
      <c r="F950" s="23"/>
      <c r="G950" s="23"/>
      <c r="H950" s="23">
        <v>5585</v>
      </c>
      <c r="I950" s="238" t="s">
        <v>18145</v>
      </c>
      <c r="J950" s="238" t="s">
        <v>18151</v>
      </c>
      <c r="K950" s="23" t="s">
        <v>623</v>
      </c>
      <c r="L950" s="23" t="s">
        <v>18147</v>
      </c>
      <c r="M950" s="23" t="s">
        <v>18148</v>
      </c>
      <c r="N950" s="23" t="s">
        <v>4162</v>
      </c>
      <c r="O950" s="23" t="s">
        <v>18149</v>
      </c>
      <c r="P950" s="291">
        <v>120.38</v>
      </c>
      <c r="Q950" s="3">
        <v>41227</v>
      </c>
      <c r="R950" s="23"/>
      <c r="S950" s="23"/>
    </row>
    <row r="951" spans="1:19">
      <c r="A951" s="23" t="s">
        <v>18141</v>
      </c>
      <c r="B951" s="23" t="s">
        <v>18142</v>
      </c>
      <c r="C951" s="23">
        <v>7</v>
      </c>
      <c r="D951" s="23" t="s">
        <v>19449</v>
      </c>
      <c r="E951" s="23" t="s">
        <v>19442</v>
      </c>
      <c r="F951" s="23">
        <v>867</v>
      </c>
      <c r="G951" s="23" t="s">
        <v>9843</v>
      </c>
      <c r="H951" s="23" t="s">
        <v>1222</v>
      </c>
      <c r="I951" s="238" t="s">
        <v>18145</v>
      </c>
      <c r="J951" s="238" t="s">
        <v>18153</v>
      </c>
      <c r="K951" s="23" t="s">
        <v>623</v>
      </c>
      <c r="L951" s="23" t="s">
        <v>18147</v>
      </c>
      <c r="M951" s="23" t="s">
        <v>18148</v>
      </c>
      <c r="N951" s="23" t="s">
        <v>4162</v>
      </c>
      <c r="O951" s="23" t="s">
        <v>18149</v>
      </c>
      <c r="P951" s="291">
        <v>120.38</v>
      </c>
      <c r="Q951" s="3">
        <v>40946</v>
      </c>
      <c r="R951" s="3">
        <v>40968</v>
      </c>
      <c r="S951" s="3">
        <v>41012</v>
      </c>
    </row>
    <row r="952" spans="1:19">
      <c r="A952" s="23" t="s">
        <v>18141</v>
      </c>
      <c r="B952" s="23" t="s">
        <v>18142</v>
      </c>
      <c r="C952" s="23">
        <v>7</v>
      </c>
      <c r="D952" s="23" t="s">
        <v>19450</v>
      </c>
      <c r="E952" s="23" t="s">
        <v>19451</v>
      </c>
      <c r="F952" s="23">
        <v>2782</v>
      </c>
      <c r="G952" s="23" t="s">
        <v>10176</v>
      </c>
      <c r="H952" s="23" t="s">
        <v>2975</v>
      </c>
      <c r="I952" s="238" t="s">
        <v>18145</v>
      </c>
      <c r="J952" s="238" t="s">
        <v>18153</v>
      </c>
      <c r="K952" s="23" t="s">
        <v>623</v>
      </c>
      <c r="L952" s="23" t="s">
        <v>18147</v>
      </c>
      <c r="M952" s="23" t="s">
        <v>18148</v>
      </c>
      <c r="N952" s="23" t="s">
        <v>4162</v>
      </c>
      <c r="O952" s="23" t="s">
        <v>18149</v>
      </c>
      <c r="P952" s="291">
        <v>120.38</v>
      </c>
      <c r="Q952" s="3">
        <v>41037</v>
      </c>
      <c r="R952" s="3">
        <v>41092</v>
      </c>
      <c r="S952" s="3">
        <v>41097</v>
      </c>
    </row>
    <row r="953" spans="1:19">
      <c r="A953" s="23" t="s">
        <v>18141</v>
      </c>
      <c r="B953" s="23" t="s">
        <v>18142</v>
      </c>
      <c r="C953" s="23">
        <v>7</v>
      </c>
      <c r="D953" s="23" t="s">
        <v>19452</v>
      </c>
      <c r="E953" s="23" t="s">
        <v>19451</v>
      </c>
      <c r="F953" s="23">
        <v>2954</v>
      </c>
      <c r="G953" s="23" t="s">
        <v>10178</v>
      </c>
      <c r="H953" s="23" t="s">
        <v>6054</v>
      </c>
      <c r="I953" s="238" t="s">
        <v>18145</v>
      </c>
      <c r="J953" s="238" t="s">
        <v>18153</v>
      </c>
      <c r="K953" s="23" t="s">
        <v>623</v>
      </c>
      <c r="L953" s="23" t="s">
        <v>18147</v>
      </c>
      <c r="M953" s="23" t="s">
        <v>18148</v>
      </c>
      <c r="N953" s="23" t="s">
        <v>4162</v>
      </c>
      <c r="O953" s="23" t="s">
        <v>18149</v>
      </c>
      <c r="P953" s="291">
        <v>120.38</v>
      </c>
      <c r="Q953" s="3">
        <v>41037</v>
      </c>
      <c r="R953" s="3">
        <v>41123</v>
      </c>
      <c r="S953" s="3">
        <v>41097</v>
      </c>
    </row>
    <row r="954" spans="1:19">
      <c r="A954" s="23" t="s">
        <v>18141</v>
      </c>
      <c r="B954" s="23" t="s">
        <v>18142</v>
      </c>
      <c r="C954" s="23">
        <v>7</v>
      </c>
      <c r="D954" s="23" t="s">
        <v>19453</v>
      </c>
      <c r="E954" s="23" t="s">
        <v>19454</v>
      </c>
      <c r="F954" s="23">
        <v>4078</v>
      </c>
      <c r="G954" s="23" t="s">
        <v>13095</v>
      </c>
      <c r="H954" s="23" t="s">
        <v>14760</v>
      </c>
      <c r="I954" s="238" t="s">
        <v>18145</v>
      </c>
      <c r="J954" s="238" t="s">
        <v>18153</v>
      </c>
      <c r="K954" s="23" t="s">
        <v>623</v>
      </c>
      <c r="L954" s="23" t="s">
        <v>18147</v>
      </c>
      <c r="M954" s="23" t="s">
        <v>18148</v>
      </c>
      <c r="N954" s="23" t="s">
        <v>4162</v>
      </c>
      <c r="O954" s="23" t="s">
        <v>18149</v>
      </c>
      <c r="P954" s="291">
        <v>120.38</v>
      </c>
      <c r="Q954" s="3">
        <v>41197</v>
      </c>
      <c r="R954" s="3">
        <v>41299</v>
      </c>
      <c r="S954" s="3">
        <v>41314</v>
      </c>
    </row>
    <row r="955" spans="1:19">
      <c r="A955" s="23" t="s">
        <v>18141</v>
      </c>
      <c r="B955" s="23" t="s">
        <v>18142</v>
      </c>
      <c r="C955" s="23">
        <v>7</v>
      </c>
      <c r="D955" s="23" t="s">
        <v>19455</v>
      </c>
      <c r="E955" s="23" t="s">
        <v>19454</v>
      </c>
      <c r="F955" s="23">
        <v>4083</v>
      </c>
      <c r="G955" s="23" t="s">
        <v>13091</v>
      </c>
      <c r="H955" s="23" t="s">
        <v>14758</v>
      </c>
      <c r="I955" s="238" t="s">
        <v>18145</v>
      </c>
      <c r="J955" s="238" t="s">
        <v>18153</v>
      </c>
      <c r="K955" s="23" t="s">
        <v>623</v>
      </c>
      <c r="L955" s="23" t="s">
        <v>18147</v>
      </c>
      <c r="M955" s="23" t="s">
        <v>18148</v>
      </c>
      <c r="N955" s="23" t="s">
        <v>4162</v>
      </c>
      <c r="O955" s="23" t="s">
        <v>18149</v>
      </c>
      <c r="P955" s="291">
        <v>120.38</v>
      </c>
      <c r="Q955" s="3">
        <v>41197</v>
      </c>
      <c r="R955" s="3">
        <v>41302</v>
      </c>
      <c r="S955" s="3">
        <v>41314</v>
      </c>
    </row>
    <row r="956" spans="1:19">
      <c r="A956" s="23" t="s">
        <v>18141</v>
      </c>
      <c r="B956" s="23" t="s">
        <v>18142</v>
      </c>
      <c r="C956" s="23">
        <v>7</v>
      </c>
      <c r="D956" s="23" t="s">
        <v>19456</v>
      </c>
      <c r="E956" s="23" t="s">
        <v>19454</v>
      </c>
      <c r="F956" s="23">
        <v>4090</v>
      </c>
      <c r="G956" s="23" t="s">
        <v>13087</v>
      </c>
      <c r="H956" s="23" t="s">
        <v>14803</v>
      </c>
      <c r="I956" s="238" t="s">
        <v>18145</v>
      </c>
      <c r="J956" s="238" t="s">
        <v>18153</v>
      </c>
      <c r="K956" s="23" t="s">
        <v>623</v>
      </c>
      <c r="L956" s="23" t="s">
        <v>18147</v>
      </c>
      <c r="M956" s="23" t="s">
        <v>18148</v>
      </c>
      <c r="N956" s="23" t="s">
        <v>4162</v>
      </c>
      <c r="O956" s="23" t="s">
        <v>18149</v>
      </c>
      <c r="P956" s="291">
        <v>120.38</v>
      </c>
      <c r="Q956" s="3">
        <v>41197</v>
      </c>
      <c r="R956" s="3">
        <v>41302</v>
      </c>
      <c r="S956" s="3">
        <v>41314</v>
      </c>
    </row>
    <row r="957" spans="1:19">
      <c r="A957" s="23" t="s">
        <v>18141</v>
      </c>
      <c r="B957" s="23" t="s">
        <v>18142</v>
      </c>
      <c r="C957" s="23">
        <v>7</v>
      </c>
      <c r="D957" s="23" t="s">
        <v>19457</v>
      </c>
      <c r="E957" s="23" t="s">
        <v>19458</v>
      </c>
      <c r="F957" s="23">
        <v>4288</v>
      </c>
      <c r="G957" s="23" t="s">
        <v>13614</v>
      </c>
      <c r="H957" s="23" t="s">
        <v>15813</v>
      </c>
      <c r="I957" s="238" t="s">
        <v>18145</v>
      </c>
      <c r="J957" s="238" t="s">
        <v>18153</v>
      </c>
      <c r="K957" s="23" t="s">
        <v>623</v>
      </c>
      <c r="L957" s="23" t="s">
        <v>18147</v>
      </c>
      <c r="M957" s="23" t="s">
        <v>18148</v>
      </c>
      <c r="N957" s="23" t="s">
        <v>4162</v>
      </c>
      <c r="O957" s="23" t="s">
        <v>18149</v>
      </c>
      <c r="P957" s="291">
        <v>120.38</v>
      </c>
      <c r="Q957" s="3">
        <v>41180</v>
      </c>
      <c r="R957" s="3">
        <v>41339</v>
      </c>
      <c r="S957" s="3">
        <v>41317</v>
      </c>
    </row>
    <row r="958" spans="1:19">
      <c r="A958" s="23" t="s">
        <v>18141</v>
      </c>
      <c r="B958" s="23" t="s">
        <v>18142</v>
      </c>
      <c r="C958" s="23">
        <v>7</v>
      </c>
      <c r="D958" s="23" t="s">
        <v>19459</v>
      </c>
      <c r="E958" s="23" t="s">
        <v>19458</v>
      </c>
      <c r="F958" s="23">
        <v>4297</v>
      </c>
      <c r="G958" s="23" t="s">
        <v>13611</v>
      </c>
      <c r="H958" s="23" t="s">
        <v>15810</v>
      </c>
      <c r="I958" s="238" t="s">
        <v>18145</v>
      </c>
      <c r="J958" s="238" t="s">
        <v>18153</v>
      </c>
      <c r="K958" s="23" t="s">
        <v>623</v>
      </c>
      <c r="L958" s="23" t="s">
        <v>18147</v>
      </c>
      <c r="M958" s="23" t="s">
        <v>18148</v>
      </c>
      <c r="N958" s="23" t="s">
        <v>4162</v>
      </c>
      <c r="O958" s="23" t="s">
        <v>18149</v>
      </c>
      <c r="P958" s="291">
        <v>120.38</v>
      </c>
      <c r="Q958" s="3">
        <v>41180</v>
      </c>
      <c r="R958" s="3">
        <v>41341</v>
      </c>
      <c r="S958" s="3">
        <v>41313</v>
      </c>
    </row>
    <row r="959" spans="1:19">
      <c r="A959" s="23" t="s">
        <v>18141</v>
      </c>
      <c r="B959" s="23" t="s">
        <v>18142</v>
      </c>
      <c r="C959" s="23">
        <v>7</v>
      </c>
      <c r="D959" s="23" t="s">
        <v>19460</v>
      </c>
      <c r="E959" s="23" t="s">
        <v>19458</v>
      </c>
      <c r="F959" s="23">
        <v>4299</v>
      </c>
      <c r="G959" s="23" t="s">
        <v>13586</v>
      </c>
      <c r="H959" s="23" t="s">
        <v>15804</v>
      </c>
      <c r="I959" s="238" t="s">
        <v>18145</v>
      </c>
      <c r="J959" s="238" t="s">
        <v>18153</v>
      </c>
      <c r="K959" s="23" t="s">
        <v>623</v>
      </c>
      <c r="L959" s="23" t="s">
        <v>18147</v>
      </c>
      <c r="M959" s="23" t="s">
        <v>18148</v>
      </c>
      <c r="N959" s="23" t="s">
        <v>4162</v>
      </c>
      <c r="O959" s="23" t="s">
        <v>18149</v>
      </c>
      <c r="P959" s="291">
        <v>120.38</v>
      </c>
      <c r="Q959" s="3">
        <v>41180</v>
      </c>
      <c r="R959" s="3">
        <v>41341</v>
      </c>
      <c r="S959" s="3">
        <v>41313</v>
      </c>
    </row>
    <row r="960" spans="1:19">
      <c r="A960" s="23" t="s">
        <v>18141</v>
      </c>
      <c r="B960" s="23" t="s">
        <v>18142</v>
      </c>
      <c r="C960" s="23">
        <v>7</v>
      </c>
      <c r="D960" s="23" t="s">
        <v>19461</v>
      </c>
      <c r="E960" s="23" t="s">
        <v>19458</v>
      </c>
      <c r="F960" s="23">
        <v>4300</v>
      </c>
      <c r="G960" s="23" t="s">
        <v>13602</v>
      </c>
      <c r="H960" s="23" t="s">
        <v>15807</v>
      </c>
      <c r="I960" s="238" t="s">
        <v>18145</v>
      </c>
      <c r="J960" s="238" t="s">
        <v>18153</v>
      </c>
      <c r="K960" s="23" t="s">
        <v>623</v>
      </c>
      <c r="L960" s="23" t="s">
        <v>18147</v>
      </c>
      <c r="M960" s="23" t="s">
        <v>18148</v>
      </c>
      <c r="N960" s="23" t="s">
        <v>4162</v>
      </c>
      <c r="O960" s="23" t="s">
        <v>18149</v>
      </c>
      <c r="P960" s="291">
        <v>120.38</v>
      </c>
      <c r="Q960" s="3">
        <v>41180</v>
      </c>
      <c r="R960" s="3">
        <v>41341</v>
      </c>
      <c r="S960" s="3">
        <v>41313</v>
      </c>
    </row>
    <row r="961" spans="1:19">
      <c r="A961" s="23" t="s">
        <v>18141</v>
      </c>
      <c r="B961" s="23" t="s">
        <v>18142</v>
      </c>
      <c r="C961" s="23">
        <v>7</v>
      </c>
      <c r="D961" s="23" t="s">
        <v>19462</v>
      </c>
      <c r="E961" s="23" t="s">
        <v>19458</v>
      </c>
      <c r="F961" s="23">
        <v>4305</v>
      </c>
      <c r="G961" s="23" t="s">
        <v>12368</v>
      </c>
      <c r="H961" s="23" t="s">
        <v>15787</v>
      </c>
      <c r="I961" s="238" t="s">
        <v>18145</v>
      </c>
      <c r="J961" s="238" t="s">
        <v>18153</v>
      </c>
      <c r="K961" s="23" t="s">
        <v>623</v>
      </c>
      <c r="L961" s="23" t="s">
        <v>18147</v>
      </c>
      <c r="M961" s="23" t="s">
        <v>18148</v>
      </c>
      <c r="N961" s="23" t="s">
        <v>4162</v>
      </c>
      <c r="O961" s="23" t="s">
        <v>18149</v>
      </c>
      <c r="P961" s="291">
        <v>120.38</v>
      </c>
      <c r="Q961" s="3">
        <v>41180</v>
      </c>
      <c r="R961" s="3">
        <v>41341</v>
      </c>
      <c r="S961" s="3">
        <v>41309</v>
      </c>
    </row>
    <row r="962" spans="1:19">
      <c r="A962" s="23" t="s">
        <v>18141</v>
      </c>
      <c r="B962" s="23" t="s">
        <v>18142</v>
      </c>
      <c r="C962" s="23">
        <v>7</v>
      </c>
      <c r="D962" s="23" t="s">
        <v>19463</v>
      </c>
      <c r="E962" s="23" t="s">
        <v>19458</v>
      </c>
      <c r="F962" s="23">
        <v>4306</v>
      </c>
      <c r="G962" s="23" t="s">
        <v>12375</v>
      </c>
      <c r="H962" s="23" t="s">
        <v>15789</v>
      </c>
      <c r="I962" s="238" t="s">
        <v>18145</v>
      </c>
      <c r="J962" s="238" t="s">
        <v>18153</v>
      </c>
      <c r="K962" s="23" t="s">
        <v>623</v>
      </c>
      <c r="L962" s="23" t="s">
        <v>18147</v>
      </c>
      <c r="M962" s="23" t="s">
        <v>18148</v>
      </c>
      <c r="N962" s="23" t="s">
        <v>4162</v>
      </c>
      <c r="O962" s="23" t="s">
        <v>18149</v>
      </c>
      <c r="P962" s="291">
        <v>120.38</v>
      </c>
      <c r="Q962" s="3">
        <v>41180</v>
      </c>
      <c r="R962" s="3">
        <v>41344</v>
      </c>
      <c r="S962" s="3">
        <v>41319</v>
      </c>
    </row>
    <row r="963" spans="1:19">
      <c r="A963" s="23" t="s">
        <v>18141</v>
      </c>
      <c r="B963" s="23" t="s">
        <v>18142</v>
      </c>
      <c r="C963" s="23">
        <v>7</v>
      </c>
      <c r="D963" s="23" t="s">
        <v>19464</v>
      </c>
      <c r="E963" s="23" t="s">
        <v>19458</v>
      </c>
      <c r="F963" s="23">
        <v>4311</v>
      </c>
      <c r="G963" s="23" t="s">
        <v>12364</v>
      </c>
      <c r="H963" s="23" t="s">
        <v>15860</v>
      </c>
      <c r="I963" s="238" t="s">
        <v>18145</v>
      </c>
      <c r="J963" s="238" t="s">
        <v>18153</v>
      </c>
      <c r="K963" s="23" t="s">
        <v>623</v>
      </c>
      <c r="L963" s="23" t="s">
        <v>18147</v>
      </c>
      <c r="M963" s="23" t="s">
        <v>18148</v>
      </c>
      <c r="N963" s="23" t="s">
        <v>4162</v>
      </c>
      <c r="O963" s="23" t="s">
        <v>18149</v>
      </c>
      <c r="P963" s="291">
        <v>120.38</v>
      </c>
      <c r="Q963" s="3">
        <v>41180</v>
      </c>
      <c r="R963" s="3">
        <v>41345</v>
      </c>
      <c r="S963" s="3">
        <v>41324</v>
      </c>
    </row>
    <row r="964" spans="1:19">
      <c r="A964" s="23" t="s">
        <v>18141</v>
      </c>
      <c r="B964" s="23" t="s">
        <v>18142</v>
      </c>
      <c r="C964" s="23">
        <v>7</v>
      </c>
      <c r="D964" s="23" t="s">
        <v>19465</v>
      </c>
      <c r="E964" s="23" t="s">
        <v>19458</v>
      </c>
      <c r="F964" s="23">
        <v>4313</v>
      </c>
      <c r="G964" s="23" t="s">
        <v>13608</v>
      </c>
      <c r="H964" s="23" t="s">
        <v>15880</v>
      </c>
      <c r="I964" s="238" t="s">
        <v>18145</v>
      </c>
      <c r="J964" s="238" t="s">
        <v>18153</v>
      </c>
      <c r="K964" s="23" t="s">
        <v>623</v>
      </c>
      <c r="L964" s="23" t="s">
        <v>18147</v>
      </c>
      <c r="M964" s="23" t="s">
        <v>18148</v>
      </c>
      <c r="N964" s="23" t="s">
        <v>4162</v>
      </c>
      <c r="O964" s="23" t="s">
        <v>18149</v>
      </c>
      <c r="P964" s="291">
        <v>120.38</v>
      </c>
      <c r="Q964" s="3">
        <v>41180</v>
      </c>
      <c r="R964" s="3">
        <v>41345</v>
      </c>
      <c r="S964" s="3">
        <v>41317</v>
      </c>
    </row>
    <row r="965" spans="1:19">
      <c r="A965" s="23" t="s">
        <v>18141</v>
      </c>
      <c r="B965" s="23" t="s">
        <v>18142</v>
      </c>
      <c r="C965" s="23">
        <v>7</v>
      </c>
      <c r="D965" s="23" t="s">
        <v>19466</v>
      </c>
      <c r="E965" s="23" t="s">
        <v>19458</v>
      </c>
      <c r="F965" s="23">
        <v>4314</v>
      </c>
      <c r="G965" s="23" t="s">
        <v>12352</v>
      </c>
      <c r="H965" s="23" t="s">
        <v>15854</v>
      </c>
      <c r="I965" s="238" t="s">
        <v>18145</v>
      </c>
      <c r="J965" s="238" t="s">
        <v>18153</v>
      </c>
      <c r="K965" s="23" t="s">
        <v>623</v>
      </c>
      <c r="L965" s="23" t="s">
        <v>18147</v>
      </c>
      <c r="M965" s="23" t="s">
        <v>18148</v>
      </c>
      <c r="N965" s="23" t="s">
        <v>4162</v>
      </c>
      <c r="O965" s="23" t="s">
        <v>18149</v>
      </c>
      <c r="P965" s="291">
        <v>120.38</v>
      </c>
      <c r="Q965" s="3">
        <v>41180</v>
      </c>
      <c r="R965" s="3">
        <v>41345</v>
      </c>
      <c r="S965" s="3">
        <v>41313</v>
      </c>
    </row>
    <row r="966" spans="1:19">
      <c r="A966" s="23" t="s">
        <v>18141</v>
      </c>
      <c r="B966" s="23" t="s">
        <v>18142</v>
      </c>
      <c r="C966" s="23">
        <v>7</v>
      </c>
      <c r="D966" s="23" t="s">
        <v>19467</v>
      </c>
      <c r="E966" s="23" t="s">
        <v>19458</v>
      </c>
      <c r="F966" s="23">
        <v>4317</v>
      </c>
      <c r="G966" s="23" t="s">
        <v>12361</v>
      </c>
      <c r="H966" s="23" t="s">
        <v>15857</v>
      </c>
      <c r="I966" s="238" t="s">
        <v>18145</v>
      </c>
      <c r="J966" s="238" t="s">
        <v>18153</v>
      </c>
      <c r="K966" s="23" t="s">
        <v>623</v>
      </c>
      <c r="L966" s="23" t="s">
        <v>18147</v>
      </c>
      <c r="M966" s="23" t="s">
        <v>18148</v>
      </c>
      <c r="N966" s="23" t="s">
        <v>4162</v>
      </c>
      <c r="O966" s="23" t="s">
        <v>18149</v>
      </c>
      <c r="P966" s="291">
        <v>120.38</v>
      </c>
      <c r="Q966" s="3">
        <v>41180</v>
      </c>
      <c r="R966" s="3">
        <v>41345</v>
      </c>
      <c r="S966" s="3">
        <v>41309</v>
      </c>
    </row>
    <row r="967" spans="1:19">
      <c r="A967" s="23" t="s">
        <v>18141</v>
      </c>
      <c r="B967" s="23" t="s">
        <v>18142</v>
      </c>
      <c r="C967" s="23">
        <v>7</v>
      </c>
      <c r="D967" s="23" t="s">
        <v>19468</v>
      </c>
      <c r="E967" s="23" t="s">
        <v>19458</v>
      </c>
      <c r="F967" s="23">
        <v>4318</v>
      </c>
      <c r="G967" s="23" t="s">
        <v>13593</v>
      </c>
      <c r="H967" s="23" t="s">
        <v>15868</v>
      </c>
      <c r="I967" s="238" t="s">
        <v>18145</v>
      </c>
      <c r="J967" s="238" t="s">
        <v>18153</v>
      </c>
      <c r="K967" s="23" t="s">
        <v>623</v>
      </c>
      <c r="L967" s="23" t="s">
        <v>18147</v>
      </c>
      <c r="M967" s="23" t="s">
        <v>18148</v>
      </c>
      <c r="N967" s="23" t="s">
        <v>4162</v>
      </c>
      <c r="O967" s="23" t="s">
        <v>18149</v>
      </c>
      <c r="P967" s="291">
        <v>120.38</v>
      </c>
      <c r="Q967" s="3">
        <v>41180</v>
      </c>
      <c r="R967" s="3">
        <v>41345</v>
      </c>
      <c r="S967" s="3">
        <v>41318</v>
      </c>
    </row>
    <row r="968" spans="1:19">
      <c r="A968" s="23" t="s">
        <v>18141</v>
      </c>
      <c r="B968" s="23" t="s">
        <v>18142</v>
      </c>
      <c r="C968" s="23">
        <v>7</v>
      </c>
      <c r="D968" s="23" t="s">
        <v>19469</v>
      </c>
      <c r="E968" s="23" t="s">
        <v>19458</v>
      </c>
      <c r="F968" s="23">
        <v>4319</v>
      </c>
      <c r="G968" s="23" t="s">
        <v>13599</v>
      </c>
      <c r="H968" s="23" t="s">
        <v>15874</v>
      </c>
      <c r="I968" s="238" t="s">
        <v>18145</v>
      </c>
      <c r="J968" s="238" t="s">
        <v>18153</v>
      </c>
      <c r="K968" s="23" t="s">
        <v>623</v>
      </c>
      <c r="L968" s="23" t="s">
        <v>18147</v>
      </c>
      <c r="M968" s="23" t="s">
        <v>18148</v>
      </c>
      <c r="N968" s="23" t="s">
        <v>4162</v>
      </c>
      <c r="O968" s="23" t="s">
        <v>18149</v>
      </c>
      <c r="P968" s="291">
        <v>120.38</v>
      </c>
      <c r="Q968" s="3">
        <v>41180</v>
      </c>
      <c r="R968" s="3">
        <v>41345</v>
      </c>
      <c r="S968" s="3">
        <v>41313</v>
      </c>
    </row>
    <row r="969" spans="1:19">
      <c r="A969" s="23" t="s">
        <v>18141</v>
      </c>
      <c r="B969" s="23" t="s">
        <v>18142</v>
      </c>
      <c r="C969" s="23">
        <v>7</v>
      </c>
      <c r="D969" s="23" t="s">
        <v>19470</v>
      </c>
      <c r="E969" s="23" t="s">
        <v>19458</v>
      </c>
      <c r="F969" s="23">
        <v>4326</v>
      </c>
      <c r="G969" s="23" t="s">
        <v>13605</v>
      </c>
      <c r="H969" s="23" t="s">
        <v>15877</v>
      </c>
      <c r="I969" s="238" t="s">
        <v>18145</v>
      </c>
      <c r="J969" s="238" t="s">
        <v>18153</v>
      </c>
      <c r="K969" s="23" t="s">
        <v>623</v>
      </c>
      <c r="L969" s="23" t="s">
        <v>18147</v>
      </c>
      <c r="M969" s="23" t="s">
        <v>18148</v>
      </c>
      <c r="N969" s="23" t="s">
        <v>4162</v>
      </c>
      <c r="O969" s="23" t="s">
        <v>18149</v>
      </c>
      <c r="P969" s="291">
        <v>120.38</v>
      </c>
      <c r="Q969" s="3">
        <v>41180</v>
      </c>
      <c r="R969" s="3">
        <v>41346</v>
      </c>
      <c r="S969" s="3">
        <v>41317</v>
      </c>
    </row>
    <row r="970" spans="1:19">
      <c r="A970" s="23" t="s">
        <v>18141</v>
      </c>
      <c r="B970" s="23" t="s">
        <v>18142</v>
      </c>
      <c r="C970" s="23">
        <v>7</v>
      </c>
      <c r="D970" s="23" t="s">
        <v>19471</v>
      </c>
      <c r="E970" s="23" t="s">
        <v>19458</v>
      </c>
      <c r="F970" s="23">
        <v>4327</v>
      </c>
      <c r="G970" s="23" t="s">
        <v>12346</v>
      </c>
      <c r="H970" s="23" t="s">
        <v>15851</v>
      </c>
      <c r="I970" s="238" t="s">
        <v>18145</v>
      </c>
      <c r="J970" s="238" t="s">
        <v>18153</v>
      </c>
      <c r="K970" s="23" t="s">
        <v>623</v>
      </c>
      <c r="L970" s="23" t="s">
        <v>18147</v>
      </c>
      <c r="M970" s="23" t="s">
        <v>18148</v>
      </c>
      <c r="N970" s="23" t="s">
        <v>4162</v>
      </c>
      <c r="O970" s="23" t="s">
        <v>18149</v>
      </c>
      <c r="P970" s="291">
        <v>120.38</v>
      </c>
      <c r="Q970" s="3">
        <v>41180</v>
      </c>
      <c r="R970" s="3">
        <v>41346</v>
      </c>
      <c r="S970" s="3">
        <v>41313</v>
      </c>
    </row>
    <row r="971" spans="1:19">
      <c r="A971" s="23" t="s">
        <v>18141</v>
      </c>
      <c r="B971" s="23" t="s">
        <v>18142</v>
      </c>
      <c r="C971" s="23">
        <v>7</v>
      </c>
      <c r="D971" s="23" t="s">
        <v>19472</v>
      </c>
      <c r="E971" s="23" t="s">
        <v>19458</v>
      </c>
      <c r="F971" s="23">
        <v>4328</v>
      </c>
      <c r="G971" s="23" t="s">
        <v>13590</v>
      </c>
      <c r="H971" s="23" t="s">
        <v>15865</v>
      </c>
      <c r="I971" s="238" t="s">
        <v>18145</v>
      </c>
      <c r="J971" s="238" t="s">
        <v>18153</v>
      </c>
      <c r="K971" s="23" t="s">
        <v>623</v>
      </c>
      <c r="L971" s="23" t="s">
        <v>18147</v>
      </c>
      <c r="M971" s="23" t="s">
        <v>18148</v>
      </c>
      <c r="N971" s="23" t="s">
        <v>4162</v>
      </c>
      <c r="O971" s="23" t="s">
        <v>18149</v>
      </c>
      <c r="P971" s="291">
        <v>120.38</v>
      </c>
      <c r="Q971" s="3">
        <v>41180</v>
      </c>
      <c r="R971" s="3">
        <v>41346</v>
      </c>
      <c r="S971" s="3">
        <v>41313</v>
      </c>
    </row>
    <row r="972" spans="1:19">
      <c r="A972" s="23" t="s">
        <v>18141</v>
      </c>
      <c r="B972" s="23" t="s">
        <v>18142</v>
      </c>
      <c r="C972" s="23">
        <v>7</v>
      </c>
      <c r="D972" s="23" t="s">
        <v>19473</v>
      </c>
      <c r="E972" s="23" t="s">
        <v>19458</v>
      </c>
      <c r="F972" s="23">
        <v>4332</v>
      </c>
      <c r="G972" s="23" t="s">
        <v>13596</v>
      </c>
      <c r="H972" s="23" t="s">
        <v>15871</v>
      </c>
      <c r="I972" s="238" t="s">
        <v>18145</v>
      </c>
      <c r="J972" s="238" t="s">
        <v>18153</v>
      </c>
      <c r="K972" s="23" t="s">
        <v>623</v>
      </c>
      <c r="L972" s="23" t="s">
        <v>18147</v>
      </c>
      <c r="M972" s="23" t="s">
        <v>18148</v>
      </c>
      <c r="N972" s="23" t="s">
        <v>4162</v>
      </c>
      <c r="O972" s="23" t="s">
        <v>18149</v>
      </c>
      <c r="P972" s="291">
        <v>120.38</v>
      </c>
      <c r="Q972" s="3">
        <v>41180</v>
      </c>
      <c r="R972" s="3">
        <v>41346</v>
      </c>
      <c r="S972" s="3">
        <v>41317</v>
      </c>
    </row>
    <row r="973" spans="1:19">
      <c r="A973" s="23" t="s">
        <v>18141</v>
      </c>
      <c r="B973" s="23" t="s">
        <v>18142</v>
      </c>
      <c r="C973" s="23">
        <v>7</v>
      </c>
      <c r="D973" s="23" t="s">
        <v>19474</v>
      </c>
      <c r="E973" s="23" t="s">
        <v>19458</v>
      </c>
      <c r="F973" s="23">
        <v>4336</v>
      </c>
      <c r="G973" s="23" t="s">
        <v>12349</v>
      </c>
      <c r="H973" s="23" t="s">
        <v>15912</v>
      </c>
      <c r="I973" s="238" t="s">
        <v>18145</v>
      </c>
      <c r="J973" s="238" t="s">
        <v>18153</v>
      </c>
      <c r="K973" s="23" t="s">
        <v>623</v>
      </c>
      <c r="L973" s="23" t="s">
        <v>18147</v>
      </c>
      <c r="M973" s="23" t="s">
        <v>18148</v>
      </c>
      <c r="N973" s="23" t="s">
        <v>4162</v>
      </c>
      <c r="O973" s="23" t="s">
        <v>18149</v>
      </c>
      <c r="P973" s="291">
        <v>120.38</v>
      </c>
      <c r="Q973" s="3">
        <v>41180</v>
      </c>
      <c r="R973" s="3">
        <v>41347</v>
      </c>
      <c r="S973" s="3">
        <v>41313</v>
      </c>
    </row>
    <row r="974" spans="1:19">
      <c r="A974" s="23" t="s">
        <v>18141</v>
      </c>
      <c r="B974" s="23" t="s">
        <v>18142</v>
      </c>
      <c r="C974" s="23">
        <v>7</v>
      </c>
      <c r="D974" s="23" t="s">
        <v>19475</v>
      </c>
      <c r="E974" s="23" t="s">
        <v>19458</v>
      </c>
      <c r="F974" s="23">
        <v>4339</v>
      </c>
      <c r="G974" s="23" t="s">
        <v>13620</v>
      </c>
      <c r="H974" s="23" t="s">
        <v>15957</v>
      </c>
      <c r="I974" s="238" t="s">
        <v>18145</v>
      </c>
      <c r="J974" s="238" t="s">
        <v>18153</v>
      </c>
      <c r="K974" s="23" t="s">
        <v>623</v>
      </c>
      <c r="L974" s="23" t="s">
        <v>18147</v>
      </c>
      <c r="M974" s="23" t="s">
        <v>18148</v>
      </c>
      <c r="N974" s="23" t="s">
        <v>4162</v>
      </c>
      <c r="O974" s="23" t="s">
        <v>18149</v>
      </c>
      <c r="P974" s="291">
        <v>120.38</v>
      </c>
      <c r="Q974" s="3">
        <v>41180</v>
      </c>
      <c r="R974" s="3">
        <v>41347</v>
      </c>
      <c r="S974" s="3">
        <v>41317</v>
      </c>
    </row>
    <row r="975" spans="1:19">
      <c r="A975" s="23" t="s">
        <v>18141</v>
      </c>
      <c r="B975" s="23" t="s">
        <v>18142</v>
      </c>
      <c r="C975" s="23">
        <v>7</v>
      </c>
      <c r="D975" s="23" t="s">
        <v>19476</v>
      </c>
      <c r="E975" s="23" t="s">
        <v>19458</v>
      </c>
      <c r="F975" s="23">
        <v>4344</v>
      </c>
      <c r="G975" s="23" t="s">
        <v>12343</v>
      </c>
      <c r="H975" s="23" t="s">
        <v>15848</v>
      </c>
      <c r="I975" s="238" t="s">
        <v>18145</v>
      </c>
      <c r="J975" s="238" t="s">
        <v>18153</v>
      </c>
      <c r="K975" s="23" t="s">
        <v>623</v>
      </c>
      <c r="L975" s="23" t="s">
        <v>18147</v>
      </c>
      <c r="M975" s="23" t="s">
        <v>18148</v>
      </c>
      <c r="N975" s="23" t="s">
        <v>4162</v>
      </c>
      <c r="O975" s="23" t="s">
        <v>18149</v>
      </c>
      <c r="P975" s="291">
        <v>120.38</v>
      </c>
      <c r="Q975" s="3">
        <v>41180</v>
      </c>
      <c r="R975" s="3">
        <v>41348</v>
      </c>
      <c r="S975" s="3">
        <v>41356</v>
      </c>
    </row>
    <row r="976" spans="1:19">
      <c r="A976" s="23" t="s">
        <v>18141</v>
      </c>
      <c r="B976" s="23" t="s">
        <v>18142</v>
      </c>
      <c r="C976" s="23">
        <v>7</v>
      </c>
      <c r="D976" s="23" t="s">
        <v>19477</v>
      </c>
      <c r="E976" s="23" t="s">
        <v>19458</v>
      </c>
      <c r="F976" s="23">
        <v>4357</v>
      </c>
      <c r="G976" s="23" t="s">
        <v>12371</v>
      </c>
      <c r="H976" s="23" t="s">
        <v>15917</v>
      </c>
      <c r="I976" s="238" t="s">
        <v>18145</v>
      </c>
      <c r="J976" s="238" t="s">
        <v>18153</v>
      </c>
      <c r="K976" s="23" t="s">
        <v>623</v>
      </c>
      <c r="L976" s="23" t="s">
        <v>18147</v>
      </c>
      <c r="M976" s="23" t="s">
        <v>18148</v>
      </c>
      <c r="N976" s="23" t="s">
        <v>4162</v>
      </c>
      <c r="O976" s="23" t="s">
        <v>18149</v>
      </c>
      <c r="P976" s="291">
        <v>120.38</v>
      </c>
      <c r="Q976" s="3">
        <v>41180</v>
      </c>
      <c r="R976" s="3">
        <v>41351</v>
      </c>
      <c r="S976" s="3">
        <v>41340</v>
      </c>
    </row>
    <row r="977" spans="1:19">
      <c r="A977" s="23" t="s">
        <v>18141</v>
      </c>
      <c r="B977" s="23" t="s">
        <v>18142</v>
      </c>
      <c r="C977" s="23">
        <v>7</v>
      </c>
      <c r="D977" s="23" t="s">
        <v>19478</v>
      </c>
      <c r="E977" s="23" t="s">
        <v>19458</v>
      </c>
      <c r="F977" s="23">
        <v>4362</v>
      </c>
      <c r="G977" s="23" t="s">
        <v>12358</v>
      </c>
      <c r="H977" s="23" t="s">
        <v>15915</v>
      </c>
      <c r="I977" s="238" t="s">
        <v>18145</v>
      </c>
      <c r="J977" s="238" t="s">
        <v>18153</v>
      </c>
      <c r="K977" s="23" t="s">
        <v>623</v>
      </c>
      <c r="L977" s="23" t="s">
        <v>18147</v>
      </c>
      <c r="M977" s="23" t="s">
        <v>18148</v>
      </c>
      <c r="N977" s="23" t="s">
        <v>4162</v>
      </c>
      <c r="O977" s="23" t="s">
        <v>18149</v>
      </c>
      <c r="P977" s="291">
        <v>120.38</v>
      </c>
      <c r="Q977" s="3">
        <v>41180</v>
      </c>
      <c r="R977" s="3">
        <v>41352</v>
      </c>
      <c r="S977" s="3">
        <v>41323</v>
      </c>
    </row>
    <row r="978" spans="1:19">
      <c r="A978" s="23" t="s">
        <v>18141</v>
      </c>
      <c r="B978" s="23" t="s">
        <v>18142</v>
      </c>
      <c r="C978" s="23">
        <v>7</v>
      </c>
      <c r="D978" s="23" t="s">
        <v>19479</v>
      </c>
      <c r="E978" s="23" t="s">
        <v>19458</v>
      </c>
      <c r="F978" s="23">
        <v>4372</v>
      </c>
      <c r="G978" s="23" t="s">
        <v>12355</v>
      </c>
      <c r="H978" s="23" t="s">
        <v>16007</v>
      </c>
      <c r="I978" s="238" t="s">
        <v>18145</v>
      </c>
      <c r="J978" s="238" t="s">
        <v>18153</v>
      </c>
      <c r="K978" s="23" t="s">
        <v>623</v>
      </c>
      <c r="L978" s="23" t="s">
        <v>18147</v>
      </c>
      <c r="M978" s="23" t="s">
        <v>18148</v>
      </c>
      <c r="N978" s="23" t="s">
        <v>4162</v>
      </c>
      <c r="O978" s="23" t="s">
        <v>18149</v>
      </c>
      <c r="P978" s="291">
        <v>120.38</v>
      </c>
      <c r="Q978" s="3">
        <v>41180</v>
      </c>
      <c r="R978" s="3">
        <v>41354</v>
      </c>
      <c r="S978" s="3">
        <v>41331</v>
      </c>
    </row>
    <row r="979" spans="1:19">
      <c r="A979" s="23" t="s">
        <v>18141</v>
      </c>
      <c r="B979" s="23" t="s">
        <v>18142</v>
      </c>
      <c r="C979" s="23">
        <v>7</v>
      </c>
      <c r="D979" s="23" t="s">
        <v>19480</v>
      </c>
      <c r="E979" s="23" t="s">
        <v>19458</v>
      </c>
      <c r="F979" s="23">
        <v>4375</v>
      </c>
      <c r="G979" s="23" t="s">
        <v>13617</v>
      </c>
      <c r="H979" s="23" t="s">
        <v>16036</v>
      </c>
      <c r="I979" s="238" t="s">
        <v>18145</v>
      </c>
      <c r="J979" s="238" t="s">
        <v>18153</v>
      </c>
      <c r="K979" s="23" t="s">
        <v>623</v>
      </c>
      <c r="L979" s="23" t="s">
        <v>18147</v>
      </c>
      <c r="M979" s="23" t="s">
        <v>18148</v>
      </c>
      <c r="N979" s="23" t="s">
        <v>4162</v>
      </c>
      <c r="O979" s="23" t="s">
        <v>18149</v>
      </c>
      <c r="P979" s="291">
        <v>120.38</v>
      </c>
      <c r="Q979" s="3">
        <v>41180</v>
      </c>
      <c r="R979" s="3">
        <v>41355</v>
      </c>
      <c r="S979" s="3">
        <v>41317</v>
      </c>
    </row>
    <row r="980" spans="1:19">
      <c r="A980" s="23" t="s">
        <v>18141</v>
      </c>
      <c r="B980" s="23" t="s">
        <v>18142</v>
      </c>
      <c r="C980" s="23">
        <v>7</v>
      </c>
      <c r="D980" s="23" t="s">
        <v>19481</v>
      </c>
      <c r="E980" s="23" t="s">
        <v>19482</v>
      </c>
      <c r="F980" s="23">
        <v>2882</v>
      </c>
      <c r="G980" s="23" t="s">
        <v>10081</v>
      </c>
      <c r="H980" s="23" t="s">
        <v>5236</v>
      </c>
      <c r="I980" s="238" t="s">
        <v>18145</v>
      </c>
      <c r="J980" s="238" t="s">
        <v>18153</v>
      </c>
      <c r="K980" s="23" t="s">
        <v>623</v>
      </c>
      <c r="L980" s="23" t="s">
        <v>18147</v>
      </c>
      <c r="M980" s="23" t="s">
        <v>18148</v>
      </c>
      <c r="N980" s="23" t="s">
        <v>4162</v>
      </c>
      <c r="O980" s="23" t="s">
        <v>18149</v>
      </c>
      <c r="P980" s="291">
        <v>120.38</v>
      </c>
      <c r="Q980" s="3">
        <v>41015</v>
      </c>
      <c r="R980" s="3">
        <v>41114</v>
      </c>
      <c r="S980" s="3">
        <v>41075</v>
      </c>
    </row>
    <row r="981" spans="1:19">
      <c r="A981" s="23" t="s">
        <v>18141</v>
      </c>
      <c r="B981" s="23" t="s">
        <v>18142</v>
      </c>
      <c r="C981" s="23">
        <v>7</v>
      </c>
      <c r="D981" s="23" t="s">
        <v>19483</v>
      </c>
      <c r="E981" s="23" t="s">
        <v>19484</v>
      </c>
      <c r="F981" s="23">
        <v>3972</v>
      </c>
      <c r="G981" s="23" t="s">
        <v>11804</v>
      </c>
      <c r="H981" s="23" t="s">
        <v>13622</v>
      </c>
      <c r="I981" s="238" t="s">
        <v>18145</v>
      </c>
      <c r="J981" s="238" t="s">
        <v>18153</v>
      </c>
      <c r="K981" s="23" t="s">
        <v>623</v>
      </c>
      <c r="L981" s="23" t="s">
        <v>18147</v>
      </c>
      <c r="M981" s="23" t="s">
        <v>18148</v>
      </c>
      <c r="N981" s="23" t="s">
        <v>4162</v>
      </c>
      <c r="O981" s="23" t="s">
        <v>18149</v>
      </c>
      <c r="P981" s="291">
        <v>120.38</v>
      </c>
      <c r="Q981" s="3">
        <v>41155</v>
      </c>
      <c r="R981" s="3">
        <v>41264</v>
      </c>
      <c r="S981" s="3">
        <v>41244</v>
      </c>
    </row>
    <row r="982" spans="1:19">
      <c r="A982" s="23" t="s">
        <v>18141</v>
      </c>
      <c r="B982" s="23" t="s">
        <v>18142</v>
      </c>
      <c r="C982" s="23">
        <v>7</v>
      </c>
      <c r="D982" s="23" t="s">
        <v>19485</v>
      </c>
      <c r="E982" s="23" t="s">
        <v>19486</v>
      </c>
      <c r="F982" s="23"/>
      <c r="G982" s="23"/>
      <c r="H982" s="23">
        <v>5525</v>
      </c>
      <c r="I982" s="238" t="s">
        <v>18145</v>
      </c>
      <c r="J982" s="238" t="s">
        <v>18151</v>
      </c>
      <c r="K982" s="23" t="s">
        <v>623</v>
      </c>
      <c r="L982" s="23" t="s">
        <v>18147</v>
      </c>
      <c r="M982" s="23" t="s">
        <v>18148</v>
      </c>
      <c r="N982" s="23" t="s">
        <v>4162</v>
      </c>
      <c r="O982" s="23" t="s">
        <v>18149</v>
      </c>
      <c r="P982" s="291">
        <v>120.38</v>
      </c>
      <c r="Q982" s="3">
        <v>41218</v>
      </c>
      <c r="R982" s="23"/>
      <c r="S982" s="23"/>
    </row>
    <row r="983" spans="1:19">
      <c r="A983" s="23" t="s">
        <v>18141</v>
      </c>
      <c r="B983" s="23" t="s">
        <v>18142</v>
      </c>
      <c r="C983" s="23">
        <v>7</v>
      </c>
      <c r="D983" s="23" t="s">
        <v>19487</v>
      </c>
      <c r="E983" s="23" t="s">
        <v>19486</v>
      </c>
      <c r="F983" s="23"/>
      <c r="G983" s="23"/>
      <c r="H983" s="23">
        <v>5526</v>
      </c>
      <c r="I983" s="238" t="s">
        <v>18145</v>
      </c>
      <c r="J983" s="238" t="s">
        <v>18151</v>
      </c>
      <c r="K983" s="23" t="s">
        <v>623</v>
      </c>
      <c r="L983" s="23" t="s">
        <v>18147</v>
      </c>
      <c r="M983" s="23" t="s">
        <v>18148</v>
      </c>
      <c r="N983" s="23" t="s">
        <v>4162</v>
      </c>
      <c r="O983" s="23" t="s">
        <v>18149</v>
      </c>
      <c r="P983" s="291">
        <v>120.38</v>
      </c>
      <c r="Q983" s="3">
        <v>41218</v>
      </c>
      <c r="R983" s="23"/>
      <c r="S983" s="23"/>
    </row>
    <row r="984" spans="1:19">
      <c r="A984" s="23" t="s">
        <v>18141</v>
      </c>
      <c r="B984" s="23" t="s">
        <v>18142</v>
      </c>
      <c r="C984" s="23">
        <v>7</v>
      </c>
      <c r="D984" s="23" t="s">
        <v>19488</v>
      </c>
      <c r="E984" s="23" t="s">
        <v>19486</v>
      </c>
      <c r="F984" s="23">
        <v>696</v>
      </c>
      <c r="G984" s="23" t="s">
        <v>9674</v>
      </c>
      <c r="H984" s="23" t="s">
        <v>421</v>
      </c>
      <c r="I984" s="238" t="s">
        <v>18145</v>
      </c>
      <c r="J984" s="238" t="s">
        <v>18153</v>
      </c>
      <c r="K984" s="23" t="s">
        <v>623</v>
      </c>
      <c r="L984" s="23" t="s">
        <v>18147</v>
      </c>
      <c r="M984" s="23" t="s">
        <v>18148</v>
      </c>
      <c r="N984" s="23" t="s">
        <v>4162</v>
      </c>
      <c r="O984" s="23" t="s">
        <v>18149</v>
      </c>
      <c r="P984" s="291">
        <v>120.38</v>
      </c>
      <c r="Q984" s="3">
        <v>40836</v>
      </c>
      <c r="R984" s="3">
        <v>40918</v>
      </c>
      <c r="S984" s="3">
        <v>40918</v>
      </c>
    </row>
    <row r="985" spans="1:19">
      <c r="A985" s="23" t="s">
        <v>18141</v>
      </c>
      <c r="B985" s="23" t="s">
        <v>18142</v>
      </c>
      <c r="C985" s="23">
        <v>7</v>
      </c>
      <c r="D985" s="23" t="s">
        <v>19489</v>
      </c>
      <c r="E985" s="23" t="s">
        <v>19490</v>
      </c>
      <c r="F985" s="23">
        <v>2630</v>
      </c>
      <c r="G985" s="23" t="s">
        <v>10083</v>
      </c>
      <c r="H985" s="23" t="s">
        <v>3110</v>
      </c>
      <c r="I985" s="238" t="s">
        <v>18145</v>
      </c>
      <c r="J985" s="238" t="s">
        <v>18153</v>
      </c>
      <c r="K985" s="23" t="s">
        <v>623</v>
      </c>
      <c r="L985" s="23" t="s">
        <v>18147</v>
      </c>
      <c r="M985" s="23" t="s">
        <v>18148</v>
      </c>
      <c r="N985" s="23" t="s">
        <v>4162</v>
      </c>
      <c r="O985" s="23" t="s">
        <v>18149</v>
      </c>
      <c r="P985" s="291">
        <v>120.38</v>
      </c>
      <c r="Q985" s="3">
        <v>41015</v>
      </c>
      <c r="R985" s="3">
        <v>41054</v>
      </c>
      <c r="S985" s="3">
        <v>41075</v>
      </c>
    </row>
    <row r="986" spans="1:19">
      <c r="A986" s="23" t="s">
        <v>18141</v>
      </c>
      <c r="B986" s="23" t="s">
        <v>18142</v>
      </c>
      <c r="C986" s="23">
        <v>7</v>
      </c>
      <c r="D986" s="23" t="s">
        <v>19491</v>
      </c>
      <c r="E986" s="23" t="s">
        <v>19490</v>
      </c>
      <c r="F986" s="23">
        <v>3865</v>
      </c>
      <c r="G986" s="23" t="s">
        <v>11267</v>
      </c>
      <c r="H986" s="23" t="s">
        <v>19492</v>
      </c>
      <c r="I986" s="238" t="s">
        <v>18145</v>
      </c>
      <c r="J986" s="238" t="s">
        <v>18153</v>
      </c>
      <c r="K986" s="23" t="s">
        <v>623</v>
      </c>
      <c r="L986" s="23" t="s">
        <v>18147</v>
      </c>
      <c r="M986" s="23" t="s">
        <v>18148</v>
      </c>
      <c r="N986" s="23" t="s">
        <v>4162</v>
      </c>
      <c r="O986" s="23" t="s">
        <v>18149</v>
      </c>
      <c r="P986" s="291">
        <v>120.38</v>
      </c>
      <c r="Q986" s="3">
        <v>41129</v>
      </c>
      <c r="R986" s="3">
        <v>41257</v>
      </c>
      <c r="S986" s="3">
        <v>41198</v>
      </c>
    </row>
    <row r="987" spans="1:19">
      <c r="A987" s="23" t="s">
        <v>18141</v>
      </c>
      <c r="B987" s="23" t="s">
        <v>18142</v>
      </c>
      <c r="C987" s="23">
        <v>7</v>
      </c>
      <c r="D987" s="23" t="s">
        <v>19493</v>
      </c>
      <c r="E987" s="23" t="s">
        <v>19490</v>
      </c>
      <c r="F987" s="23">
        <v>4050</v>
      </c>
      <c r="G987" s="23" t="s">
        <v>10763</v>
      </c>
      <c r="H987" s="23" t="s">
        <v>14270</v>
      </c>
      <c r="I987" s="238" t="s">
        <v>18145</v>
      </c>
      <c r="J987" s="238" t="s">
        <v>18153</v>
      </c>
      <c r="K987" s="23" t="s">
        <v>623</v>
      </c>
      <c r="L987" s="23" t="s">
        <v>18147</v>
      </c>
      <c r="M987" s="23" t="s">
        <v>18148</v>
      </c>
      <c r="N987" s="23" t="s">
        <v>4162</v>
      </c>
      <c r="O987" s="23" t="s">
        <v>18149</v>
      </c>
      <c r="P987" s="291">
        <v>120.38</v>
      </c>
      <c r="Q987" s="3">
        <v>41094</v>
      </c>
      <c r="R987" s="3">
        <v>41291</v>
      </c>
      <c r="S987" s="3">
        <v>41154</v>
      </c>
    </row>
    <row r="988" spans="1:19">
      <c r="A988" s="23" t="s">
        <v>18141</v>
      </c>
      <c r="B988" s="23" t="s">
        <v>18142</v>
      </c>
      <c r="C988" s="23">
        <v>7</v>
      </c>
      <c r="D988" s="23" t="s">
        <v>19494</v>
      </c>
      <c r="E988" s="23" t="s">
        <v>19495</v>
      </c>
      <c r="F988" s="23"/>
      <c r="G988" s="23"/>
      <c r="H988" s="23">
        <v>5586</v>
      </c>
      <c r="I988" s="238" t="s">
        <v>18145</v>
      </c>
      <c r="J988" s="238" t="s">
        <v>18151</v>
      </c>
      <c r="K988" s="23" t="s">
        <v>623</v>
      </c>
      <c r="L988" s="23" t="s">
        <v>18147</v>
      </c>
      <c r="M988" s="23" t="s">
        <v>18148</v>
      </c>
      <c r="N988" s="23" t="s">
        <v>4162</v>
      </c>
      <c r="O988" s="23" t="s">
        <v>18149</v>
      </c>
      <c r="P988" s="291">
        <v>120.38</v>
      </c>
      <c r="Q988" s="3">
        <v>41227</v>
      </c>
      <c r="R988" s="23"/>
      <c r="S988" s="23"/>
    </row>
    <row r="989" spans="1:19">
      <c r="A989" s="23" t="s">
        <v>18141</v>
      </c>
      <c r="B989" s="23" t="s">
        <v>18142</v>
      </c>
      <c r="C989" s="23">
        <v>7</v>
      </c>
      <c r="D989" s="23" t="s">
        <v>19496</v>
      </c>
      <c r="E989" s="23" t="s">
        <v>19495</v>
      </c>
      <c r="F989" s="23"/>
      <c r="G989" s="23"/>
      <c r="H989" s="23">
        <v>5587</v>
      </c>
      <c r="I989" s="238" t="s">
        <v>18145</v>
      </c>
      <c r="J989" s="238" t="s">
        <v>18151</v>
      </c>
      <c r="K989" s="23" t="s">
        <v>623</v>
      </c>
      <c r="L989" s="23" t="s">
        <v>18147</v>
      </c>
      <c r="M989" s="23" t="s">
        <v>18148</v>
      </c>
      <c r="N989" s="23" t="s">
        <v>4162</v>
      </c>
      <c r="O989" s="23" t="s">
        <v>18149</v>
      </c>
      <c r="P989" s="291">
        <v>120.38</v>
      </c>
      <c r="Q989" s="3">
        <v>41227</v>
      </c>
      <c r="R989" s="23"/>
      <c r="S989" s="23"/>
    </row>
    <row r="990" spans="1:19">
      <c r="A990" s="23" t="s">
        <v>18141</v>
      </c>
      <c r="B990" s="23" t="s">
        <v>18142</v>
      </c>
      <c r="C990" s="23">
        <v>7</v>
      </c>
      <c r="D990" s="23" t="s">
        <v>19497</v>
      </c>
      <c r="E990" s="23" t="s">
        <v>19495</v>
      </c>
      <c r="F990" s="23"/>
      <c r="G990" s="23"/>
      <c r="H990" s="23">
        <v>5588</v>
      </c>
      <c r="I990" s="238" t="s">
        <v>18145</v>
      </c>
      <c r="J990" s="238" t="s">
        <v>18151</v>
      </c>
      <c r="K990" s="23" t="s">
        <v>623</v>
      </c>
      <c r="L990" s="23" t="s">
        <v>18147</v>
      </c>
      <c r="M990" s="23" t="s">
        <v>18148</v>
      </c>
      <c r="N990" s="23" t="s">
        <v>4162</v>
      </c>
      <c r="O990" s="23" t="s">
        <v>18149</v>
      </c>
      <c r="P990" s="291">
        <v>120.38</v>
      </c>
      <c r="Q990" s="3">
        <v>41227</v>
      </c>
      <c r="R990" s="23"/>
      <c r="S990" s="23"/>
    </row>
    <row r="991" spans="1:19">
      <c r="A991" s="23" t="s">
        <v>18141</v>
      </c>
      <c r="B991" s="23" t="s">
        <v>18142</v>
      </c>
      <c r="C991" s="23">
        <v>7</v>
      </c>
      <c r="D991" s="23" t="s">
        <v>19498</v>
      </c>
      <c r="E991" s="23" t="s">
        <v>19495</v>
      </c>
      <c r="F991" s="23"/>
      <c r="G991" s="23"/>
      <c r="H991" s="23">
        <v>5589</v>
      </c>
      <c r="I991" s="238" t="s">
        <v>18145</v>
      </c>
      <c r="J991" s="238" t="s">
        <v>18151</v>
      </c>
      <c r="K991" s="23" t="s">
        <v>623</v>
      </c>
      <c r="L991" s="23" t="s">
        <v>18147</v>
      </c>
      <c r="M991" s="23" t="s">
        <v>18148</v>
      </c>
      <c r="N991" s="23" t="s">
        <v>4162</v>
      </c>
      <c r="O991" s="23" t="s">
        <v>18149</v>
      </c>
      <c r="P991" s="291">
        <v>120.38</v>
      </c>
      <c r="Q991" s="3">
        <v>41227</v>
      </c>
      <c r="R991" s="23"/>
      <c r="S991" s="23"/>
    </row>
    <row r="992" spans="1:19">
      <c r="A992" s="23" t="s">
        <v>18141</v>
      </c>
      <c r="B992" s="23" t="s">
        <v>18142</v>
      </c>
      <c r="C992" s="23">
        <v>7</v>
      </c>
      <c r="D992" s="23" t="s">
        <v>19499</v>
      </c>
      <c r="E992" s="23" t="s">
        <v>19495</v>
      </c>
      <c r="F992" s="23">
        <v>2897</v>
      </c>
      <c r="G992" s="23" t="s">
        <v>10085</v>
      </c>
      <c r="H992" s="23" t="s">
        <v>5321</v>
      </c>
      <c r="I992" s="238" t="s">
        <v>18145</v>
      </c>
      <c r="J992" s="238" t="s">
        <v>18153</v>
      </c>
      <c r="K992" s="23" t="s">
        <v>623</v>
      </c>
      <c r="L992" s="23" t="s">
        <v>18147</v>
      </c>
      <c r="M992" s="23" t="s">
        <v>18148</v>
      </c>
      <c r="N992" s="23" t="s">
        <v>4162</v>
      </c>
      <c r="O992" s="23" t="s">
        <v>18149</v>
      </c>
      <c r="P992" s="291">
        <v>120.38</v>
      </c>
      <c r="Q992" s="3">
        <v>41015</v>
      </c>
      <c r="R992" s="3">
        <v>41116</v>
      </c>
      <c r="S992" s="3">
        <v>41075</v>
      </c>
    </row>
    <row r="993" spans="1:19">
      <c r="A993" s="23" t="s">
        <v>18141</v>
      </c>
      <c r="B993" s="23" t="s">
        <v>18142</v>
      </c>
      <c r="C993" s="23">
        <v>7</v>
      </c>
      <c r="D993" s="23" t="s">
        <v>19500</v>
      </c>
      <c r="E993" s="23" t="s">
        <v>19501</v>
      </c>
      <c r="F993" s="23"/>
      <c r="G993" s="23"/>
      <c r="H993" s="23">
        <v>5348</v>
      </c>
      <c r="I993" s="238" t="s">
        <v>18145</v>
      </c>
      <c r="J993" s="238" t="s">
        <v>18151</v>
      </c>
      <c r="K993" s="23" t="s">
        <v>623</v>
      </c>
      <c r="L993" s="23" t="s">
        <v>18147</v>
      </c>
      <c r="M993" s="23" t="s">
        <v>18148</v>
      </c>
      <c r="N993" s="23" t="s">
        <v>4162</v>
      </c>
      <c r="O993" s="23" t="s">
        <v>18149</v>
      </c>
      <c r="P993" s="291">
        <v>120.38</v>
      </c>
      <c r="Q993" s="3">
        <v>41200</v>
      </c>
      <c r="R993" s="23"/>
      <c r="S993" s="23"/>
    </row>
    <row r="994" spans="1:19">
      <c r="A994" s="23" t="s">
        <v>18141</v>
      </c>
      <c r="B994" s="23" t="s">
        <v>18142</v>
      </c>
      <c r="C994" s="23">
        <v>7</v>
      </c>
      <c r="D994" s="23" t="s">
        <v>19502</v>
      </c>
      <c r="E994" s="23" t="s">
        <v>19501</v>
      </c>
      <c r="F994" s="23"/>
      <c r="G994" s="23"/>
      <c r="H994" s="23">
        <v>5349</v>
      </c>
      <c r="I994" s="238" t="s">
        <v>18145</v>
      </c>
      <c r="J994" s="238" t="s">
        <v>18151</v>
      </c>
      <c r="K994" s="23" t="s">
        <v>623</v>
      </c>
      <c r="L994" s="23" t="s">
        <v>18147</v>
      </c>
      <c r="M994" s="23" t="s">
        <v>18148</v>
      </c>
      <c r="N994" s="23" t="s">
        <v>4162</v>
      </c>
      <c r="O994" s="23" t="s">
        <v>18149</v>
      </c>
      <c r="P994" s="291">
        <v>120.38</v>
      </c>
      <c r="Q994" s="3">
        <v>41200</v>
      </c>
      <c r="R994" s="23"/>
      <c r="S994" s="23"/>
    </row>
    <row r="995" spans="1:19">
      <c r="A995" s="23" t="s">
        <v>18141</v>
      </c>
      <c r="B995" s="23" t="s">
        <v>18142</v>
      </c>
      <c r="C995" s="23">
        <v>7</v>
      </c>
      <c r="D995" s="23" t="s">
        <v>19503</v>
      </c>
      <c r="E995" s="23" t="s">
        <v>19501</v>
      </c>
      <c r="F995" s="23"/>
      <c r="G995" s="23"/>
      <c r="H995" s="23">
        <v>5350</v>
      </c>
      <c r="I995" s="238" t="s">
        <v>18145</v>
      </c>
      <c r="J995" s="238" t="s">
        <v>18151</v>
      </c>
      <c r="K995" s="23" t="s">
        <v>623</v>
      </c>
      <c r="L995" s="23" t="s">
        <v>18147</v>
      </c>
      <c r="M995" s="23" t="s">
        <v>18148</v>
      </c>
      <c r="N995" s="23" t="s">
        <v>4162</v>
      </c>
      <c r="O995" s="23" t="s">
        <v>18149</v>
      </c>
      <c r="P995" s="291">
        <v>120.38</v>
      </c>
      <c r="Q995" s="3">
        <v>41200</v>
      </c>
      <c r="R995" s="23"/>
      <c r="S995" s="23"/>
    </row>
    <row r="996" spans="1:19">
      <c r="A996" s="23" t="s">
        <v>18141</v>
      </c>
      <c r="B996" s="23" t="s">
        <v>18142</v>
      </c>
      <c r="C996" s="23">
        <v>7</v>
      </c>
      <c r="D996" s="23" t="s">
        <v>19504</v>
      </c>
      <c r="E996" s="23" t="s">
        <v>19505</v>
      </c>
      <c r="F996" s="23">
        <v>868</v>
      </c>
      <c r="G996" s="23" t="s">
        <v>9853</v>
      </c>
      <c r="H996" s="23" t="s">
        <v>9599</v>
      </c>
      <c r="I996" s="238" t="s">
        <v>18145</v>
      </c>
      <c r="J996" s="238" t="s">
        <v>18153</v>
      </c>
      <c r="K996" s="23" t="s">
        <v>623</v>
      </c>
      <c r="L996" s="23" t="s">
        <v>18147</v>
      </c>
      <c r="M996" s="23" t="s">
        <v>18148</v>
      </c>
      <c r="N996" s="23" t="s">
        <v>4162</v>
      </c>
      <c r="O996" s="23" t="s">
        <v>18149</v>
      </c>
      <c r="P996" s="291">
        <v>120.38</v>
      </c>
      <c r="Q996" s="3">
        <v>40946</v>
      </c>
      <c r="R996" s="3">
        <v>41241</v>
      </c>
      <c r="S996" s="3">
        <v>41123</v>
      </c>
    </row>
    <row r="997" spans="1:19">
      <c r="A997" s="23" t="s">
        <v>18141</v>
      </c>
      <c r="B997" s="23" t="s">
        <v>18142</v>
      </c>
      <c r="C997" s="23">
        <v>7</v>
      </c>
      <c r="D997" s="23" t="s">
        <v>19506</v>
      </c>
      <c r="E997" s="23" t="s">
        <v>19507</v>
      </c>
      <c r="F997" s="23">
        <v>4031</v>
      </c>
      <c r="G997" s="23" t="s">
        <v>11777</v>
      </c>
      <c r="H997" s="23" t="s">
        <v>14292</v>
      </c>
      <c r="I997" s="238" t="s">
        <v>18145</v>
      </c>
      <c r="J997" s="238" t="s">
        <v>18153</v>
      </c>
      <c r="K997" s="23" t="s">
        <v>623</v>
      </c>
      <c r="L997" s="23" t="s">
        <v>18147</v>
      </c>
      <c r="M997" s="23" t="s">
        <v>18148</v>
      </c>
      <c r="N997" s="23" t="s">
        <v>4162</v>
      </c>
      <c r="O997" s="23" t="s">
        <v>18149</v>
      </c>
      <c r="P997" s="291">
        <v>120.38</v>
      </c>
      <c r="Q997" s="3">
        <v>41152</v>
      </c>
      <c r="R997" s="3">
        <v>41288</v>
      </c>
      <c r="S997" s="3">
        <v>41236</v>
      </c>
    </row>
    <row r="998" spans="1:19">
      <c r="A998" s="23" t="s">
        <v>18141</v>
      </c>
      <c r="B998" s="23" t="s">
        <v>18142</v>
      </c>
      <c r="C998" s="23">
        <v>7</v>
      </c>
      <c r="D998" s="23" t="s">
        <v>19508</v>
      </c>
      <c r="E998" s="23" t="s">
        <v>19507</v>
      </c>
      <c r="F998" s="23">
        <v>4033</v>
      </c>
      <c r="G998" s="23" t="s">
        <v>11776</v>
      </c>
      <c r="H998" s="23" t="s">
        <v>14289</v>
      </c>
      <c r="I998" s="238" t="s">
        <v>18145</v>
      </c>
      <c r="J998" s="238" t="s">
        <v>18153</v>
      </c>
      <c r="K998" s="23" t="s">
        <v>623</v>
      </c>
      <c r="L998" s="23" t="s">
        <v>18147</v>
      </c>
      <c r="M998" s="23" t="s">
        <v>18148</v>
      </c>
      <c r="N998" s="23" t="s">
        <v>4162</v>
      </c>
      <c r="O998" s="23" t="s">
        <v>18149</v>
      </c>
      <c r="P998" s="291">
        <v>120.38</v>
      </c>
      <c r="Q998" s="3">
        <v>41152</v>
      </c>
      <c r="R998" s="3">
        <v>41288</v>
      </c>
      <c r="S998" s="3">
        <v>41236</v>
      </c>
    </row>
    <row r="999" spans="1:19">
      <c r="A999" s="23" t="s">
        <v>18141</v>
      </c>
      <c r="B999" s="23" t="s">
        <v>18142</v>
      </c>
      <c r="C999" s="23">
        <v>7</v>
      </c>
      <c r="D999" s="23" t="s">
        <v>19509</v>
      </c>
      <c r="E999" s="23" t="s">
        <v>19510</v>
      </c>
      <c r="F999" s="23">
        <v>3851</v>
      </c>
      <c r="G999" s="23" t="s">
        <v>11803</v>
      </c>
      <c r="H999" s="23" t="s">
        <v>12811</v>
      </c>
      <c r="I999" s="238" t="s">
        <v>18145</v>
      </c>
      <c r="J999" s="238" t="s">
        <v>18153</v>
      </c>
      <c r="K999" s="23" t="s">
        <v>623</v>
      </c>
      <c r="L999" s="23" t="s">
        <v>18147</v>
      </c>
      <c r="M999" s="23" t="s">
        <v>18148</v>
      </c>
      <c r="N999" s="23" t="s">
        <v>4162</v>
      </c>
      <c r="O999" s="23" t="s">
        <v>18149</v>
      </c>
      <c r="P999" s="291">
        <v>120.38</v>
      </c>
      <c r="Q999" s="3">
        <v>41155</v>
      </c>
      <c r="R999" s="3">
        <v>41256</v>
      </c>
      <c r="S999" s="3">
        <v>41244</v>
      </c>
    </row>
    <row r="1000" spans="1:19">
      <c r="A1000" s="23" t="s">
        <v>18141</v>
      </c>
      <c r="B1000" s="23" t="s">
        <v>18142</v>
      </c>
      <c r="C1000" s="23">
        <v>7</v>
      </c>
      <c r="D1000" s="23" t="s">
        <v>19511</v>
      </c>
      <c r="E1000" s="23" t="s">
        <v>19512</v>
      </c>
      <c r="F1000" s="23"/>
      <c r="G1000" s="23" t="s">
        <v>19513</v>
      </c>
      <c r="H1000" s="23">
        <v>5360</v>
      </c>
      <c r="I1000" s="238" t="s">
        <v>18145</v>
      </c>
      <c r="J1000" s="238" t="s">
        <v>18192</v>
      </c>
      <c r="K1000" s="23" t="s">
        <v>623</v>
      </c>
      <c r="L1000" s="23" t="s">
        <v>18147</v>
      </c>
      <c r="M1000" s="23" t="s">
        <v>18148</v>
      </c>
      <c r="N1000" s="23" t="s">
        <v>4162</v>
      </c>
      <c r="O1000" s="23" t="s">
        <v>18149</v>
      </c>
      <c r="P1000" s="291">
        <v>120.38</v>
      </c>
      <c r="Q1000" s="3">
        <v>41200</v>
      </c>
      <c r="R1000" s="23"/>
      <c r="S1000" s="3">
        <v>41457</v>
      </c>
    </row>
    <row r="1001" spans="1:19">
      <c r="A1001" s="23" t="s">
        <v>18141</v>
      </c>
      <c r="B1001" s="23" t="s">
        <v>18142</v>
      </c>
      <c r="C1001" s="23">
        <v>7</v>
      </c>
      <c r="D1001" s="23" t="s">
        <v>19514</v>
      </c>
      <c r="E1001" s="23" t="s">
        <v>19512</v>
      </c>
      <c r="F1001" s="23"/>
      <c r="G1001" s="23" t="s">
        <v>19515</v>
      </c>
      <c r="H1001" s="23">
        <v>5361</v>
      </c>
      <c r="I1001" s="238" t="s">
        <v>18145</v>
      </c>
      <c r="J1001" s="238" t="s">
        <v>18192</v>
      </c>
      <c r="K1001" s="23" t="s">
        <v>623</v>
      </c>
      <c r="L1001" s="23" t="s">
        <v>18147</v>
      </c>
      <c r="M1001" s="23" t="s">
        <v>18148</v>
      </c>
      <c r="N1001" s="23" t="s">
        <v>4162</v>
      </c>
      <c r="O1001" s="23" t="s">
        <v>18149</v>
      </c>
      <c r="P1001" s="291">
        <v>120.38</v>
      </c>
      <c r="Q1001" s="3">
        <v>41200</v>
      </c>
      <c r="R1001" s="23"/>
      <c r="S1001" s="3">
        <v>41457</v>
      </c>
    </row>
    <row r="1002" spans="1:19">
      <c r="A1002" s="23" t="s">
        <v>18141</v>
      </c>
      <c r="B1002" s="23" t="s">
        <v>18142</v>
      </c>
      <c r="C1002" s="23">
        <v>7</v>
      </c>
      <c r="D1002" s="23" t="s">
        <v>19516</v>
      </c>
      <c r="E1002" s="23" t="s">
        <v>19512</v>
      </c>
      <c r="F1002" s="23"/>
      <c r="G1002" s="23"/>
      <c r="H1002" s="23">
        <v>5362</v>
      </c>
      <c r="I1002" s="238" t="s">
        <v>18145</v>
      </c>
      <c r="J1002" s="238" t="s">
        <v>18151</v>
      </c>
      <c r="K1002" s="23" t="s">
        <v>623</v>
      </c>
      <c r="L1002" s="23" t="s">
        <v>18147</v>
      </c>
      <c r="M1002" s="23" t="s">
        <v>18148</v>
      </c>
      <c r="N1002" s="23" t="s">
        <v>4162</v>
      </c>
      <c r="O1002" s="23" t="s">
        <v>18149</v>
      </c>
      <c r="P1002" s="291">
        <v>120.38</v>
      </c>
      <c r="Q1002" s="3">
        <v>41200</v>
      </c>
      <c r="R1002" s="23"/>
      <c r="S1002" s="23"/>
    </row>
    <row r="1003" spans="1:19">
      <c r="A1003" s="23" t="s">
        <v>18141</v>
      </c>
      <c r="B1003" s="23" t="s">
        <v>18142</v>
      </c>
      <c r="C1003" s="23">
        <v>7</v>
      </c>
      <c r="D1003" s="23" t="s">
        <v>19517</v>
      </c>
      <c r="E1003" s="23" t="s">
        <v>19512</v>
      </c>
      <c r="F1003" s="23"/>
      <c r="G1003" s="23"/>
      <c r="H1003" s="23">
        <v>5363</v>
      </c>
      <c r="I1003" s="238" t="s">
        <v>18145</v>
      </c>
      <c r="J1003" s="238" t="s">
        <v>18151</v>
      </c>
      <c r="K1003" s="23" t="s">
        <v>623</v>
      </c>
      <c r="L1003" s="23" t="s">
        <v>18147</v>
      </c>
      <c r="M1003" s="23" t="s">
        <v>18148</v>
      </c>
      <c r="N1003" s="23" t="s">
        <v>4162</v>
      </c>
      <c r="O1003" s="23" t="s">
        <v>18149</v>
      </c>
      <c r="P1003" s="291">
        <v>120.38</v>
      </c>
      <c r="Q1003" s="3">
        <v>41200</v>
      </c>
      <c r="R1003" s="23"/>
      <c r="S1003" s="23"/>
    </row>
    <row r="1004" spans="1:19">
      <c r="A1004" s="23" t="s">
        <v>18141</v>
      </c>
      <c r="B1004" s="23" t="s">
        <v>18142</v>
      </c>
      <c r="C1004" s="23">
        <v>7</v>
      </c>
      <c r="D1004" s="23" t="s">
        <v>19518</v>
      </c>
      <c r="E1004" s="23" t="s">
        <v>19512</v>
      </c>
      <c r="F1004" s="23"/>
      <c r="G1004" s="23"/>
      <c r="H1004" s="23">
        <v>5364</v>
      </c>
      <c r="I1004" s="238" t="s">
        <v>18145</v>
      </c>
      <c r="J1004" s="238" t="s">
        <v>18151</v>
      </c>
      <c r="K1004" s="23" t="s">
        <v>623</v>
      </c>
      <c r="L1004" s="23" t="s">
        <v>18147</v>
      </c>
      <c r="M1004" s="23" t="s">
        <v>18148</v>
      </c>
      <c r="N1004" s="23" t="s">
        <v>4162</v>
      </c>
      <c r="O1004" s="23" t="s">
        <v>18149</v>
      </c>
      <c r="P1004" s="291">
        <v>120.38</v>
      </c>
      <c r="Q1004" s="3">
        <v>41200</v>
      </c>
      <c r="R1004" s="23"/>
      <c r="S1004" s="23"/>
    </row>
    <row r="1005" spans="1:19">
      <c r="A1005" s="23" t="s">
        <v>18141</v>
      </c>
      <c r="B1005" s="23" t="s">
        <v>18142</v>
      </c>
      <c r="C1005" s="23">
        <v>7</v>
      </c>
      <c r="D1005" s="23" t="s">
        <v>19519</v>
      </c>
      <c r="E1005" s="23" t="s">
        <v>19512</v>
      </c>
      <c r="F1005" s="23"/>
      <c r="G1005" s="23"/>
      <c r="H1005" s="23">
        <v>5365</v>
      </c>
      <c r="I1005" s="238" t="s">
        <v>18145</v>
      </c>
      <c r="J1005" s="238" t="s">
        <v>18151</v>
      </c>
      <c r="K1005" s="23" t="s">
        <v>623</v>
      </c>
      <c r="L1005" s="23" t="s">
        <v>18147</v>
      </c>
      <c r="M1005" s="23" t="s">
        <v>18148</v>
      </c>
      <c r="N1005" s="23" t="s">
        <v>4162</v>
      </c>
      <c r="O1005" s="23" t="s">
        <v>18149</v>
      </c>
      <c r="P1005" s="291">
        <v>120.38</v>
      </c>
      <c r="Q1005" s="3">
        <v>41200</v>
      </c>
      <c r="R1005" s="23"/>
      <c r="S1005" s="23"/>
    </row>
    <row r="1006" spans="1:19">
      <c r="A1006" s="23" t="s">
        <v>18141</v>
      </c>
      <c r="B1006" s="23" t="s">
        <v>18142</v>
      </c>
      <c r="C1006" s="23">
        <v>7</v>
      </c>
      <c r="D1006" s="23" t="s">
        <v>19520</v>
      </c>
      <c r="E1006" s="23" t="s">
        <v>19512</v>
      </c>
      <c r="F1006" s="23"/>
      <c r="G1006" s="23"/>
      <c r="H1006" s="23">
        <v>5366</v>
      </c>
      <c r="I1006" s="238" t="s">
        <v>18145</v>
      </c>
      <c r="J1006" s="238" t="s">
        <v>18151</v>
      </c>
      <c r="K1006" s="23" t="s">
        <v>623</v>
      </c>
      <c r="L1006" s="23" t="s">
        <v>18147</v>
      </c>
      <c r="M1006" s="23" t="s">
        <v>18148</v>
      </c>
      <c r="N1006" s="23" t="s">
        <v>4162</v>
      </c>
      <c r="O1006" s="23" t="s">
        <v>18149</v>
      </c>
      <c r="P1006" s="291">
        <v>120.38</v>
      </c>
      <c r="Q1006" s="3">
        <v>41200</v>
      </c>
      <c r="R1006" s="23"/>
      <c r="S1006" s="23"/>
    </row>
    <row r="1007" spans="1:19">
      <c r="A1007" s="23" t="s">
        <v>18141</v>
      </c>
      <c r="B1007" s="23" t="s">
        <v>18142</v>
      </c>
      <c r="C1007" s="23">
        <v>7</v>
      </c>
      <c r="D1007" s="23" t="s">
        <v>19521</v>
      </c>
      <c r="E1007" s="23" t="s">
        <v>19512</v>
      </c>
      <c r="F1007" s="23"/>
      <c r="G1007" s="23"/>
      <c r="H1007" s="23">
        <v>5367</v>
      </c>
      <c r="I1007" s="238" t="s">
        <v>18145</v>
      </c>
      <c r="J1007" s="238" t="s">
        <v>18151</v>
      </c>
      <c r="K1007" s="23" t="s">
        <v>623</v>
      </c>
      <c r="L1007" s="23" t="s">
        <v>18147</v>
      </c>
      <c r="M1007" s="23" t="s">
        <v>18148</v>
      </c>
      <c r="N1007" s="23" t="s">
        <v>4162</v>
      </c>
      <c r="O1007" s="23" t="s">
        <v>18149</v>
      </c>
      <c r="P1007" s="291">
        <v>120.38</v>
      </c>
      <c r="Q1007" s="3">
        <v>41200</v>
      </c>
      <c r="R1007" s="23"/>
      <c r="S1007" s="23"/>
    </row>
    <row r="1008" spans="1:19">
      <c r="A1008" s="23" t="s">
        <v>18141</v>
      </c>
      <c r="B1008" s="23" t="s">
        <v>18142</v>
      </c>
      <c r="C1008" s="23">
        <v>7</v>
      </c>
      <c r="D1008" s="23" t="s">
        <v>19522</v>
      </c>
      <c r="E1008" s="23" t="s">
        <v>19512</v>
      </c>
      <c r="F1008" s="23"/>
      <c r="G1008" s="23"/>
      <c r="H1008" s="23">
        <v>5368</v>
      </c>
      <c r="I1008" s="238" t="s">
        <v>18145</v>
      </c>
      <c r="J1008" s="238" t="s">
        <v>18151</v>
      </c>
      <c r="K1008" s="23" t="s">
        <v>623</v>
      </c>
      <c r="L1008" s="23" t="s">
        <v>18147</v>
      </c>
      <c r="M1008" s="23" t="s">
        <v>18148</v>
      </c>
      <c r="N1008" s="23" t="s">
        <v>4162</v>
      </c>
      <c r="O1008" s="23" t="s">
        <v>18149</v>
      </c>
      <c r="P1008" s="291">
        <v>120.38</v>
      </c>
      <c r="Q1008" s="3">
        <v>41200</v>
      </c>
      <c r="R1008" s="23"/>
      <c r="S1008" s="23"/>
    </row>
    <row r="1009" spans="1:19">
      <c r="A1009" s="23" t="s">
        <v>18141</v>
      </c>
      <c r="B1009" s="23" t="s">
        <v>18142</v>
      </c>
      <c r="C1009" s="23">
        <v>7</v>
      </c>
      <c r="D1009" s="23" t="s">
        <v>19523</v>
      </c>
      <c r="E1009" s="23" t="s">
        <v>19512</v>
      </c>
      <c r="F1009" s="23"/>
      <c r="G1009" s="23"/>
      <c r="H1009" s="23">
        <v>5369</v>
      </c>
      <c r="I1009" s="238" t="s">
        <v>18145</v>
      </c>
      <c r="J1009" s="238" t="s">
        <v>18151</v>
      </c>
      <c r="K1009" s="23" t="s">
        <v>623</v>
      </c>
      <c r="L1009" s="23" t="s">
        <v>18147</v>
      </c>
      <c r="M1009" s="23" t="s">
        <v>18148</v>
      </c>
      <c r="N1009" s="23" t="s">
        <v>4162</v>
      </c>
      <c r="O1009" s="23" t="s">
        <v>18149</v>
      </c>
      <c r="P1009" s="291">
        <v>120.38</v>
      </c>
      <c r="Q1009" s="3">
        <v>41200</v>
      </c>
      <c r="R1009" s="23"/>
      <c r="S1009" s="23"/>
    </row>
    <row r="1010" spans="1:19">
      <c r="A1010" s="23" t="s">
        <v>18141</v>
      </c>
      <c r="B1010" s="23" t="s">
        <v>18142</v>
      </c>
      <c r="C1010" s="23">
        <v>7</v>
      </c>
      <c r="D1010" s="23" t="s">
        <v>19524</v>
      </c>
      <c r="E1010" s="23" t="s">
        <v>19525</v>
      </c>
      <c r="F1010" s="23"/>
      <c r="G1010" s="23"/>
      <c r="H1010" s="23">
        <v>6161</v>
      </c>
      <c r="I1010" s="238" t="s">
        <v>18145</v>
      </c>
      <c r="J1010" s="238" t="s">
        <v>18151</v>
      </c>
      <c r="K1010" s="23" t="s">
        <v>623</v>
      </c>
      <c r="L1010" s="23" t="s">
        <v>18147</v>
      </c>
      <c r="M1010" s="23" t="s">
        <v>18148</v>
      </c>
      <c r="N1010" s="23" t="s">
        <v>4162</v>
      </c>
      <c r="O1010" s="23" t="s">
        <v>18149</v>
      </c>
      <c r="P1010" s="291">
        <v>120.38</v>
      </c>
      <c r="Q1010" s="3">
        <v>41297</v>
      </c>
      <c r="R1010" s="23"/>
      <c r="S1010" s="23"/>
    </row>
    <row r="1011" spans="1:19">
      <c r="A1011" s="23" t="s">
        <v>18141</v>
      </c>
      <c r="B1011" s="23" t="s">
        <v>18142</v>
      </c>
      <c r="C1011" s="23">
        <v>7</v>
      </c>
      <c r="D1011" s="23" t="s">
        <v>19526</v>
      </c>
      <c r="E1011" s="23" t="s">
        <v>19527</v>
      </c>
      <c r="F1011" s="23">
        <v>697</v>
      </c>
      <c r="G1011" s="23" t="s">
        <v>9675</v>
      </c>
      <c r="H1011" s="23" t="s">
        <v>422</v>
      </c>
      <c r="I1011" s="238" t="s">
        <v>18145</v>
      </c>
      <c r="J1011" s="238" t="s">
        <v>18153</v>
      </c>
      <c r="K1011" s="23" t="s">
        <v>623</v>
      </c>
      <c r="L1011" s="23" t="s">
        <v>18147</v>
      </c>
      <c r="M1011" s="23" t="s">
        <v>18148</v>
      </c>
      <c r="N1011" s="23" t="s">
        <v>4162</v>
      </c>
      <c r="O1011" s="23" t="s">
        <v>18149</v>
      </c>
      <c r="P1011" s="291">
        <v>120.38</v>
      </c>
      <c r="Q1011" s="3">
        <v>40836</v>
      </c>
      <c r="R1011" s="3">
        <v>40934</v>
      </c>
      <c r="S1011" s="3">
        <v>40918</v>
      </c>
    </row>
    <row r="1012" spans="1:19">
      <c r="A1012" s="23" t="s">
        <v>18141</v>
      </c>
      <c r="B1012" s="23" t="s">
        <v>18142</v>
      </c>
      <c r="C1012" s="23">
        <v>7</v>
      </c>
      <c r="D1012" s="23" t="s">
        <v>19528</v>
      </c>
      <c r="E1012" s="23" t="s">
        <v>19529</v>
      </c>
      <c r="F1012" s="23">
        <v>4423</v>
      </c>
      <c r="G1012" s="23" t="s">
        <v>11778</v>
      </c>
      <c r="H1012" s="23" t="s">
        <v>16101</v>
      </c>
      <c r="I1012" s="238" t="s">
        <v>18145</v>
      </c>
      <c r="J1012" s="238" t="s">
        <v>18153</v>
      </c>
      <c r="K1012" s="23" t="s">
        <v>623</v>
      </c>
      <c r="L1012" s="23" t="s">
        <v>18147</v>
      </c>
      <c r="M1012" s="23" t="s">
        <v>18148</v>
      </c>
      <c r="N1012" s="23" t="s">
        <v>4162</v>
      </c>
      <c r="O1012" s="23" t="s">
        <v>18149</v>
      </c>
      <c r="P1012" s="291">
        <v>120.38</v>
      </c>
      <c r="Q1012" s="3">
        <v>41152</v>
      </c>
      <c r="R1012" s="3">
        <v>41366</v>
      </c>
      <c r="S1012" s="3">
        <v>41236</v>
      </c>
    </row>
    <row r="1013" spans="1:19">
      <c r="A1013" s="23" t="s">
        <v>18141</v>
      </c>
      <c r="B1013" s="23" t="s">
        <v>18142</v>
      </c>
      <c r="C1013" s="23">
        <v>7</v>
      </c>
      <c r="D1013" s="23" t="s">
        <v>19530</v>
      </c>
      <c r="E1013" s="23" t="s">
        <v>19531</v>
      </c>
      <c r="F1013" s="23"/>
      <c r="G1013" s="23" t="s">
        <v>19532</v>
      </c>
      <c r="H1013" s="23">
        <v>6162</v>
      </c>
      <c r="I1013" s="238" t="s">
        <v>18145</v>
      </c>
      <c r="J1013" s="238" t="s">
        <v>18192</v>
      </c>
      <c r="K1013" s="23" t="s">
        <v>623</v>
      </c>
      <c r="L1013" s="23" t="s">
        <v>18147</v>
      </c>
      <c r="M1013" s="23" t="s">
        <v>18148</v>
      </c>
      <c r="N1013" s="23" t="s">
        <v>4162</v>
      </c>
      <c r="O1013" s="23" t="s">
        <v>18149</v>
      </c>
      <c r="P1013" s="291">
        <v>120.38</v>
      </c>
      <c r="Q1013" s="3">
        <v>41297</v>
      </c>
      <c r="R1013" s="23"/>
      <c r="S1013" s="3">
        <v>41460</v>
      </c>
    </row>
    <row r="1014" spans="1:19">
      <c r="A1014" s="23" t="s">
        <v>18141</v>
      </c>
      <c r="B1014" s="23" t="s">
        <v>18142</v>
      </c>
      <c r="C1014" s="23">
        <v>7</v>
      </c>
      <c r="D1014" s="23" t="s">
        <v>19533</v>
      </c>
      <c r="E1014" s="23" t="s">
        <v>19534</v>
      </c>
      <c r="F1014" s="23"/>
      <c r="G1014" s="23"/>
      <c r="H1014" s="23">
        <v>5648</v>
      </c>
      <c r="I1014" s="238" t="s">
        <v>18145</v>
      </c>
      <c r="J1014" s="238" t="s">
        <v>18151</v>
      </c>
      <c r="K1014" s="23" t="s">
        <v>623</v>
      </c>
      <c r="L1014" s="23" t="s">
        <v>18147</v>
      </c>
      <c r="M1014" s="23" t="s">
        <v>18148</v>
      </c>
      <c r="N1014" s="23" t="s">
        <v>4162</v>
      </c>
      <c r="O1014" s="23" t="s">
        <v>18149</v>
      </c>
      <c r="P1014" s="291">
        <v>120.38</v>
      </c>
      <c r="Q1014" s="3">
        <v>41241</v>
      </c>
      <c r="R1014" s="23"/>
      <c r="S1014" s="23"/>
    </row>
    <row r="1015" spans="1:19">
      <c r="A1015" s="23" t="s">
        <v>18141</v>
      </c>
      <c r="B1015" s="23" t="s">
        <v>18142</v>
      </c>
      <c r="C1015" s="23">
        <v>7</v>
      </c>
      <c r="D1015" s="23" t="s">
        <v>19535</v>
      </c>
      <c r="E1015" s="23" t="s">
        <v>19534</v>
      </c>
      <c r="F1015" s="23"/>
      <c r="G1015" s="23"/>
      <c r="H1015" s="23">
        <v>5649</v>
      </c>
      <c r="I1015" s="238" t="s">
        <v>18145</v>
      </c>
      <c r="J1015" s="238" t="s">
        <v>18151</v>
      </c>
      <c r="K1015" s="23" t="s">
        <v>623</v>
      </c>
      <c r="L1015" s="23" t="s">
        <v>18147</v>
      </c>
      <c r="M1015" s="23" t="s">
        <v>18148</v>
      </c>
      <c r="N1015" s="23" t="s">
        <v>4162</v>
      </c>
      <c r="O1015" s="23" t="s">
        <v>18149</v>
      </c>
      <c r="P1015" s="291">
        <v>120.38</v>
      </c>
      <c r="Q1015" s="3">
        <v>41241</v>
      </c>
      <c r="R1015" s="23"/>
      <c r="S1015" s="23"/>
    </row>
    <row r="1016" spans="1:19">
      <c r="A1016" s="23" t="s">
        <v>18141</v>
      </c>
      <c r="B1016" s="23" t="s">
        <v>18142</v>
      </c>
      <c r="C1016" s="23">
        <v>7</v>
      </c>
      <c r="D1016" s="23" t="s">
        <v>19536</v>
      </c>
      <c r="E1016" s="23" t="s">
        <v>19537</v>
      </c>
      <c r="F1016" s="23">
        <v>3735</v>
      </c>
      <c r="G1016" s="23" t="s">
        <v>11780</v>
      </c>
      <c r="H1016" s="23" t="s">
        <v>12017</v>
      </c>
      <c r="I1016" s="238" t="s">
        <v>18145</v>
      </c>
      <c r="J1016" s="238" t="s">
        <v>18153</v>
      </c>
      <c r="K1016" s="23" t="s">
        <v>623</v>
      </c>
      <c r="L1016" s="23" t="s">
        <v>18147</v>
      </c>
      <c r="M1016" s="23" t="s">
        <v>18148</v>
      </c>
      <c r="N1016" s="23" t="s">
        <v>4162</v>
      </c>
      <c r="O1016" s="23" t="s">
        <v>18149</v>
      </c>
      <c r="P1016" s="291">
        <v>120.38</v>
      </c>
      <c r="Q1016" s="3">
        <v>41152</v>
      </c>
      <c r="R1016" s="3">
        <v>41248</v>
      </c>
      <c r="S1016" s="3">
        <v>41236</v>
      </c>
    </row>
    <row r="1017" spans="1:19">
      <c r="A1017" s="23" t="s">
        <v>18141</v>
      </c>
      <c r="B1017" s="23" t="s">
        <v>18142</v>
      </c>
      <c r="C1017" s="23">
        <v>7</v>
      </c>
      <c r="D1017" s="23" t="s">
        <v>19538</v>
      </c>
      <c r="E1017" s="23" t="s">
        <v>19537</v>
      </c>
      <c r="F1017" s="23">
        <v>3738</v>
      </c>
      <c r="G1017" s="23" t="s">
        <v>11802</v>
      </c>
      <c r="H1017" s="23" t="s">
        <v>12021</v>
      </c>
      <c r="I1017" s="238" t="s">
        <v>18145</v>
      </c>
      <c r="J1017" s="238" t="s">
        <v>18153</v>
      </c>
      <c r="K1017" s="23" t="s">
        <v>623</v>
      </c>
      <c r="L1017" s="23" t="s">
        <v>18147</v>
      </c>
      <c r="M1017" s="23" t="s">
        <v>18148</v>
      </c>
      <c r="N1017" s="23" t="s">
        <v>4162</v>
      </c>
      <c r="O1017" s="23" t="s">
        <v>18149</v>
      </c>
      <c r="P1017" s="291">
        <v>120.38</v>
      </c>
      <c r="Q1017" s="3">
        <v>41155</v>
      </c>
      <c r="R1017" s="3">
        <v>41248</v>
      </c>
      <c r="S1017" s="3">
        <v>41244</v>
      </c>
    </row>
    <row r="1018" spans="1:19">
      <c r="A1018" s="23" t="s">
        <v>18141</v>
      </c>
      <c r="B1018" s="23" t="s">
        <v>18142</v>
      </c>
      <c r="C1018" s="23">
        <v>7</v>
      </c>
      <c r="D1018" s="23" t="s">
        <v>19539</v>
      </c>
      <c r="E1018" s="23" t="s">
        <v>19537</v>
      </c>
      <c r="F1018" s="23">
        <v>3754</v>
      </c>
      <c r="G1018" s="23" t="s">
        <v>11783</v>
      </c>
      <c r="H1018" s="23" t="s">
        <v>11781</v>
      </c>
      <c r="I1018" s="238" t="s">
        <v>18145</v>
      </c>
      <c r="J1018" s="238" t="s">
        <v>18153</v>
      </c>
      <c r="K1018" s="23" t="s">
        <v>623</v>
      </c>
      <c r="L1018" s="23" t="s">
        <v>18147</v>
      </c>
      <c r="M1018" s="23" t="s">
        <v>18148</v>
      </c>
      <c r="N1018" s="23" t="s">
        <v>4162</v>
      </c>
      <c r="O1018" s="23" t="s">
        <v>18149</v>
      </c>
      <c r="P1018" s="291">
        <v>120.38</v>
      </c>
      <c r="Q1018" s="3">
        <v>41152</v>
      </c>
      <c r="R1018" s="3">
        <v>41249</v>
      </c>
      <c r="S1018" s="3">
        <v>41236</v>
      </c>
    </row>
    <row r="1019" spans="1:19">
      <c r="A1019" s="23" t="s">
        <v>18141</v>
      </c>
      <c r="B1019" s="23" t="s">
        <v>18142</v>
      </c>
      <c r="C1019" s="23">
        <v>7</v>
      </c>
      <c r="D1019" s="23" t="s">
        <v>19540</v>
      </c>
      <c r="E1019" s="23" t="s">
        <v>19537</v>
      </c>
      <c r="F1019" s="23">
        <v>3760</v>
      </c>
      <c r="G1019" s="23" t="s">
        <v>11784</v>
      </c>
      <c r="H1019" s="23" t="s">
        <v>12019</v>
      </c>
      <c r="I1019" s="238" t="s">
        <v>18145</v>
      </c>
      <c r="J1019" s="238" t="s">
        <v>18153</v>
      </c>
      <c r="K1019" s="23" t="s">
        <v>623</v>
      </c>
      <c r="L1019" s="23" t="s">
        <v>18147</v>
      </c>
      <c r="M1019" s="23" t="s">
        <v>18148</v>
      </c>
      <c r="N1019" s="23" t="s">
        <v>4162</v>
      </c>
      <c r="O1019" s="23" t="s">
        <v>18149</v>
      </c>
      <c r="P1019" s="291">
        <v>120.38</v>
      </c>
      <c r="Q1019" s="3">
        <v>41152</v>
      </c>
      <c r="R1019" s="3">
        <v>41249</v>
      </c>
      <c r="S1019" s="3">
        <v>41236</v>
      </c>
    </row>
    <row r="1020" spans="1:19">
      <c r="A1020" s="23" t="s">
        <v>18141</v>
      </c>
      <c r="B1020" s="23" t="s">
        <v>18142</v>
      </c>
      <c r="C1020" s="23">
        <v>7</v>
      </c>
      <c r="D1020" s="23" t="s">
        <v>19541</v>
      </c>
      <c r="E1020" s="23" t="s">
        <v>19542</v>
      </c>
      <c r="F1020" s="23">
        <v>813</v>
      </c>
      <c r="G1020" s="23" t="s">
        <v>9778</v>
      </c>
      <c r="H1020" s="23" t="s">
        <v>1679</v>
      </c>
      <c r="I1020" s="238" t="s">
        <v>18145</v>
      </c>
      <c r="J1020" s="238" t="s">
        <v>18153</v>
      </c>
      <c r="K1020" s="23" t="s">
        <v>623</v>
      </c>
      <c r="L1020" s="23" t="s">
        <v>18147</v>
      </c>
      <c r="M1020" s="23" t="s">
        <v>18148</v>
      </c>
      <c r="N1020" s="23" t="s">
        <v>4162</v>
      </c>
      <c r="O1020" s="23" t="s">
        <v>18149</v>
      </c>
      <c r="P1020" s="291">
        <v>120.38</v>
      </c>
      <c r="Q1020" s="3">
        <v>40942</v>
      </c>
      <c r="R1020" s="3">
        <v>40954</v>
      </c>
      <c r="S1020" s="3">
        <v>41008</v>
      </c>
    </row>
    <row r="1021" spans="1:19">
      <c r="A1021" s="23" t="s">
        <v>18141</v>
      </c>
      <c r="B1021" s="23" t="s">
        <v>18142</v>
      </c>
      <c r="C1021" s="23">
        <v>7</v>
      </c>
      <c r="D1021" s="23" t="s">
        <v>19543</v>
      </c>
      <c r="E1021" s="23" t="s">
        <v>19542</v>
      </c>
      <c r="F1021" s="23">
        <v>3231</v>
      </c>
      <c r="G1021" s="23" t="s">
        <v>10955</v>
      </c>
      <c r="H1021" s="23" t="s">
        <v>7296</v>
      </c>
      <c r="I1021" s="238" t="s">
        <v>18145</v>
      </c>
      <c r="J1021" s="238" t="s">
        <v>18153</v>
      </c>
      <c r="K1021" s="23" t="s">
        <v>623</v>
      </c>
      <c r="L1021" s="23" t="s">
        <v>18147</v>
      </c>
      <c r="M1021" s="23" t="s">
        <v>18148</v>
      </c>
      <c r="N1021" s="23" t="s">
        <v>4162</v>
      </c>
      <c r="O1021" s="23" t="s">
        <v>18149</v>
      </c>
      <c r="P1021" s="291">
        <v>120.38</v>
      </c>
      <c r="Q1021" s="3">
        <v>41115</v>
      </c>
      <c r="R1021" s="3">
        <v>41169</v>
      </c>
      <c r="S1021" s="3">
        <v>41178</v>
      </c>
    </row>
    <row r="1022" spans="1:19">
      <c r="A1022" s="23" t="s">
        <v>18141</v>
      </c>
      <c r="B1022" s="23" t="s">
        <v>18142</v>
      </c>
      <c r="C1022" s="23">
        <v>7</v>
      </c>
      <c r="D1022" s="23" t="s">
        <v>19544</v>
      </c>
      <c r="E1022" s="23" t="s">
        <v>19542</v>
      </c>
      <c r="F1022" s="23">
        <v>3240</v>
      </c>
      <c r="G1022" s="23" t="s">
        <v>10919</v>
      </c>
      <c r="H1022" s="23" t="s">
        <v>7502</v>
      </c>
      <c r="I1022" s="238" t="s">
        <v>18145</v>
      </c>
      <c r="J1022" s="238" t="s">
        <v>18153</v>
      </c>
      <c r="K1022" s="23" t="s">
        <v>623</v>
      </c>
      <c r="L1022" s="23" t="s">
        <v>18147</v>
      </c>
      <c r="M1022" s="23" t="s">
        <v>18148</v>
      </c>
      <c r="N1022" s="23" t="s">
        <v>4162</v>
      </c>
      <c r="O1022" s="23" t="s">
        <v>18149</v>
      </c>
      <c r="P1022" s="291">
        <v>120.38</v>
      </c>
      <c r="Q1022" s="3">
        <v>41115</v>
      </c>
      <c r="R1022" s="3">
        <v>41170</v>
      </c>
      <c r="S1022" s="3">
        <v>41176</v>
      </c>
    </row>
    <row r="1023" spans="1:19">
      <c r="A1023" s="23" t="s">
        <v>18141</v>
      </c>
      <c r="B1023" s="23" t="s">
        <v>18142</v>
      </c>
      <c r="C1023" s="23">
        <v>7</v>
      </c>
      <c r="D1023" s="23" t="s">
        <v>19545</v>
      </c>
      <c r="E1023" s="23" t="s">
        <v>19542</v>
      </c>
      <c r="F1023" s="23">
        <v>3242</v>
      </c>
      <c r="G1023" s="23" t="s">
        <v>10931</v>
      </c>
      <c r="H1023" s="23" t="s">
        <v>7504</v>
      </c>
      <c r="I1023" s="238" t="s">
        <v>18145</v>
      </c>
      <c r="J1023" s="238" t="s">
        <v>18153</v>
      </c>
      <c r="K1023" s="23" t="s">
        <v>623</v>
      </c>
      <c r="L1023" s="23" t="s">
        <v>18147</v>
      </c>
      <c r="M1023" s="23" t="s">
        <v>18148</v>
      </c>
      <c r="N1023" s="23" t="s">
        <v>4162</v>
      </c>
      <c r="O1023" s="23" t="s">
        <v>18149</v>
      </c>
      <c r="P1023" s="291">
        <v>120.38</v>
      </c>
      <c r="Q1023" s="3">
        <v>41115</v>
      </c>
      <c r="R1023" s="3">
        <v>41170</v>
      </c>
      <c r="S1023" s="3">
        <v>41176</v>
      </c>
    </row>
    <row r="1024" spans="1:19">
      <c r="A1024" s="23" t="s">
        <v>18141</v>
      </c>
      <c r="B1024" s="23" t="s">
        <v>18142</v>
      </c>
      <c r="C1024" s="23">
        <v>7</v>
      </c>
      <c r="D1024" s="23" t="s">
        <v>19546</v>
      </c>
      <c r="E1024" s="23" t="s">
        <v>19542</v>
      </c>
      <c r="F1024" s="23">
        <v>3243</v>
      </c>
      <c r="G1024" s="23" t="s">
        <v>19547</v>
      </c>
      <c r="H1024" s="23" t="s">
        <v>7508</v>
      </c>
      <c r="I1024" s="238" t="s">
        <v>18145</v>
      </c>
      <c r="J1024" s="238" t="s">
        <v>18153</v>
      </c>
      <c r="K1024" s="23" t="s">
        <v>623</v>
      </c>
      <c r="L1024" s="23" t="s">
        <v>18147</v>
      </c>
      <c r="M1024" s="23" t="s">
        <v>18148</v>
      </c>
      <c r="N1024" s="23" t="s">
        <v>4162</v>
      </c>
      <c r="O1024" s="23" t="s">
        <v>18149</v>
      </c>
      <c r="P1024" s="291">
        <v>120.38</v>
      </c>
      <c r="Q1024" s="3">
        <v>41115</v>
      </c>
      <c r="R1024" s="3">
        <v>41170</v>
      </c>
      <c r="S1024" s="3">
        <v>41176</v>
      </c>
    </row>
    <row r="1025" spans="1:19">
      <c r="A1025" s="23" t="s">
        <v>18141</v>
      </c>
      <c r="B1025" s="23" t="s">
        <v>18142</v>
      </c>
      <c r="C1025" s="23">
        <v>7</v>
      </c>
      <c r="D1025" s="23" t="s">
        <v>19548</v>
      </c>
      <c r="E1025" s="23" t="s">
        <v>19542</v>
      </c>
      <c r="F1025" s="23">
        <v>3263</v>
      </c>
      <c r="G1025" s="23" t="s">
        <v>10935</v>
      </c>
      <c r="H1025" s="23" t="s">
        <v>7506</v>
      </c>
      <c r="I1025" s="238" t="s">
        <v>18145</v>
      </c>
      <c r="J1025" s="238" t="s">
        <v>18153</v>
      </c>
      <c r="K1025" s="23" t="s">
        <v>623</v>
      </c>
      <c r="L1025" s="23" t="s">
        <v>18147</v>
      </c>
      <c r="M1025" s="23" t="s">
        <v>18148</v>
      </c>
      <c r="N1025" s="23" t="s">
        <v>4162</v>
      </c>
      <c r="O1025" s="23" t="s">
        <v>18149</v>
      </c>
      <c r="P1025" s="291">
        <v>120.38</v>
      </c>
      <c r="Q1025" s="3">
        <v>41115</v>
      </c>
      <c r="R1025" s="3">
        <v>41171</v>
      </c>
      <c r="S1025" s="3">
        <v>41176</v>
      </c>
    </row>
    <row r="1026" spans="1:19">
      <c r="A1026" s="23" t="s">
        <v>18141</v>
      </c>
      <c r="B1026" s="23" t="s">
        <v>18142</v>
      </c>
      <c r="C1026" s="23">
        <v>7</v>
      </c>
      <c r="D1026" s="23" t="s">
        <v>19549</v>
      </c>
      <c r="E1026" s="23" t="s">
        <v>19542</v>
      </c>
      <c r="F1026" s="23">
        <v>3275</v>
      </c>
      <c r="G1026" s="23" t="s">
        <v>10921</v>
      </c>
      <c r="H1026" s="23" t="s">
        <v>17234</v>
      </c>
      <c r="I1026" s="238" t="s">
        <v>18145</v>
      </c>
      <c r="J1026" s="238" t="s">
        <v>18153</v>
      </c>
      <c r="K1026" s="23" t="s">
        <v>623</v>
      </c>
      <c r="L1026" s="23" t="s">
        <v>18147</v>
      </c>
      <c r="M1026" s="23" t="s">
        <v>18148</v>
      </c>
      <c r="N1026" s="23" t="s">
        <v>4162</v>
      </c>
      <c r="O1026" s="23" t="s">
        <v>18149</v>
      </c>
      <c r="P1026" s="291">
        <v>120.38</v>
      </c>
      <c r="Q1026" s="3">
        <v>41115</v>
      </c>
      <c r="R1026" s="3">
        <v>41172</v>
      </c>
      <c r="S1026" s="3">
        <v>41178</v>
      </c>
    </row>
    <row r="1027" spans="1:19">
      <c r="A1027" s="23" t="s">
        <v>18141</v>
      </c>
      <c r="B1027" s="23" t="s">
        <v>18142</v>
      </c>
      <c r="C1027" s="23">
        <v>7</v>
      </c>
      <c r="D1027" s="23" t="s">
        <v>19550</v>
      </c>
      <c r="E1027" s="23" t="s">
        <v>19542</v>
      </c>
      <c r="F1027" s="23">
        <v>3280</v>
      </c>
      <c r="G1027" s="23" t="s">
        <v>10937</v>
      </c>
      <c r="H1027" s="23" t="s">
        <v>7641</v>
      </c>
      <c r="I1027" s="238" t="s">
        <v>18145</v>
      </c>
      <c r="J1027" s="238" t="s">
        <v>18153</v>
      </c>
      <c r="K1027" s="23" t="s">
        <v>623</v>
      </c>
      <c r="L1027" s="23" t="s">
        <v>18147</v>
      </c>
      <c r="M1027" s="23" t="s">
        <v>18148</v>
      </c>
      <c r="N1027" s="23" t="s">
        <v>4162</v>
      </c>
      <c r="O1027" s="23" t="s">
        <v>18149</v>
      </c>
      <c r="P1027" s="291">
        <v>120.38</v>
      </c>
      <c r="Q1027" s="3">
        <v>41115</v>
      </c>
      <c r="R1027" s="3">
        <v>41172</v>
      </c>
      <c r="S1027" s="3">
        <v>41178</v>
      </c>
    </row>
    <row r="1028" spans="1:19">
      <c r="A1028" s="23" t="s">
        <v>18141</v>
      </c>
      <c r="B1028" s="23" t="s">
        <v>18142</v>
      </c>
      <c r="C1028" s="23">
        <v>7</v>
      </c>
      <c r="D1028" s="23" t="s">
        <v>19551</v>
      </c>
      <c r="E1028" s="23" t="s">
        <v>19542</v>
      </c>
      <c r="F1028" s="23">
        <v>3293</v>
      </c>
      <c r="G1028" s="23" t="s">
        <v>10945</v>
      </c>
      <c r="H1028" s="23" t="s">
        <v>7687</v>
      </c>
      <c r="I1028" s="238" t="s">
        <v>18145</v>
      </c>
      <c r="J1028" s="238" t="s">
        <v>18153</v>
      </c>
      <c r="K1028" s="23" t="s">
        <v>623</v>
      </c>
      <c r="L1028" s="23" t="s">
        <v>18147</v>
      </c>
      <c r="M1028" s="23" t="s">
        <v>18148</v>
      </c>
      <c r="N1028" s="23" t="s">
        <v>4162</v>
      </c>
      <c r="O1028" s="23" t="s">
        <v>18149</v>
      </c>
      <c r="P1028" s="291">
        <v>120.38</v>
      </c>
      <c r="Q1028" s="3">
        <v>41115</v>
      </c>
      <c r="R1028" s="3">
        <v>41173</v>
      </c>
      <c r="S1028" s="3">
        <v>41178</v>
      </c>
    </row>
    <row r="1029" spans="1:19">
      <c r="A1029" s="23" t="s">
        <v>18141</v>
      </c>
      <c r="B1029" s="23" t="s">
        <v>18142</v>
      </c>
      <c r="C1029" s="23">
        <v>7</v>
      </c>
      <c r="D1029" s="23" t="s">
        <v>19552</v>
      </c>
      <c r="E1029" s="23" t="s">
        <v>19542</v>
      </c>
      <c r="F1029" s="23">
        <v>3296</v>
      </c>
      <c r="G1029" s="23" t="s">
        <v>10925</v>
      </c>
      <c r="H1029" s="23" t="s">
        <v>7295</v>
      </c>
      <c r="I1029" s="238" t="s">
        <v>18145</v>
      </c>
      <c r="J1029" s="238" t="s">
        <v>18153</v>
      </c>
      <c r="K1029" s="23" t="s">
        <v>623</v>
      </c>
      <c r="L1029" s="23" t="s">
        <v>18147</v>
      </c>
      <c r="M1029" s="23" t="s">
        <v>18148</v>
      </c>
      <c r="N1029" s="23" t="s">
        <v>4162</v>
      </c>
      <c r="O1029" s="23" t="s">
        <v>18149</v>
      </c>
      <c r="P1029" s="291">
        <v>120.38</v>
      </c>
      <c r="Q1029" s="3">
        <v>41115</v>
      </c>
      <c r="R1029" s="3">
        <v>41173</v>
      </c>
      <c r="S1029" s="3">
        <v>41178</v>
      </c>
    </row>
    <row r="1030" spans="1:19">
      <c r="A1030" s="23" t="s">
        <v>18141</v>
      </c>
      <c r="B1030" s="23" t="s">
        <v>18142</v>
      </c>
      <c r="C1030" s="23">
        <v>7</v>
      </c>
      <c r="D1030" s="23" t="s">
        <v>19553</v>
      </c>
      <c r="E1030" s="23" t="s">
        <v>19542</v>
      </c>
      <c r="F1030" s="23">
        <v>3302</v>
      </c>
      <c r="G1030" s="23" t="s">
        <v>10923</v>
      </c>
      <c r="H1030" s="23" t="s">
        <v>7682</v>
      </c>
      <c r="I1030" s="238" t="s">
        <v>18145</v>
      </c>
      <c r="J1030" s="238" t="s">
        <v>18153</v>
      </c>
      <c r="K1030" s="23" t="s">
        <v>623</v>
      </c>
      <c r="L1030" s="23" t="s">
        <v>18147</v>
      </c>
      <c r="M1030" s="23" t="s">
        <v>18148</v>
      </c>
      <c r="N1030" s="23" t="s">
        <v>4162</v>
      </c>
      <c r="O1030" s="23" t="s">
        <v>18149</v>
      </c>
      <c r="P1030" s="291">
        <v>120.38</v>
      </c>
      <c r="Q1030" s="3">
        <v>41115</v>
      </c>
      <c r="R1030" s="3">
        <v>41173</v>
      </c>
      <c r="S1030" s="3">
        <v>41176</v>
      </c>
    </row>
    <row r="1031" spans="1:19">
      <c r="A1031" s="23" t="s">
        <v>18141</v>
      </c>
      <c r="B1031" s="23" t="s">
        <v>18142</v>
      </c>
      <c r="C1031" s="23">
        <v>7</v>
      </c>
      <c r="D1031" s="23" t="s">
        <v>19554</v>
      </c>
      <c r="E1031" s="23" t="s">
        <v>19542</v>
      </c>
      <c r="F1031" s="23">
        <v>3311</v>
      </c>
      <c r="G1031" s="23" t="s">
        <v>10943</v>
      </c>
      <c r="H1031" s="23" t="s">
        <v>7642</v>
      </c>
      <c r="I1031" s="238" t="s">
        <v>18145</v>
      </c>
      <c r="J1031" s="238" t="s">
        <v>18153</v>
      </c>
      <c r="K1031" s="23" t="s">
        <v>623</v>
      </c>
      <c r="L1031" s="23" t="s">
        <v>18147</v>
      </c>
      <c r="M1031" s="23" t="s">
        <v>18148</v>
      </c>
      <c r="N1031" s="23" t="s">
        <v>4162</v>
      </c>
      <c r="O1031" s="23" t="s">
        <v>18149</v>
      </c>
      <c r="P1031" s="291">
        <v>120.38</v>
      </c>
      <c r="Q1031" s="3">
        <v>41115</v>
      </c>
      <c r="R1031" s="3">
        <v>41176</v>
      </c>
      <c r="S1031" s="3">
        <v>41176</v>
      </c>
    </row>
    <row r="1032" spans="1:19">
      <c r="A1032" s="23" t="s">
        <v>18141</v>
      </c>
      <c r="B1032" s="23" t="s">
        <v>18142</v>
      </c>
      <c r="C1032" s="23">
        <v>7</v>
      </c>
      <c r="D1032" s="23" t="s">
        <v>19555</v>
      </c>
      <c r="E1032" s="23" t="s">
        <v>19542</v>
      </c>
      <c r="F1032" s="23">
        <v>3324</v>
      </c>
      <c r="G1032" s="23" t="s">
        <v>10933</v>
      </c>
      <c r="H1032" s="23" t="s">
        <v>7952</v>
      </c>
      <c r="I1032" s="238" t="s">
        <v>18145</v>
      </c>
      <c r="J1032" s="238" t="s">
        <v>18153</v>
      </c>
      <c r="K1032" s="23" t="s">
        <v>623</v>
      </c>
      <c r="L1032" s="23" t="s">
        <v>18147</v>
      </c>
      <c r="M1032" s="23" t="s">
        <v>18148</v>
      </c>
      <c r="N1032" s="23" t="s">
        <v>4162</v>
      </c>
      <c r="O1032" s="23" t="s">
        <v>18149</v>
      </c>
      <c r="P1032" s="291">
        <v>120.38</v>
      </c>
      <c r="Q1032" s="3">
        <v>41115</v>
      </c>
      <c r="R1032" s="3">
        <v>41177</v>
      </c>
      <c r="S1032" s="3">
        <v>41178</v>
      </c>
    </row>
    <row r="1033" spans="1:19">
      <c r="A1033" s="23" t="s">
        <v>18141</v>
      </c>
      <c r="B1033" s="23" t="s">
        <v>18142</v>
      </c>
      <c r="C1033" s="23">
        <v>7</v>
      </c>
      <c r="D1033" s="23" t="s">
        <v>19556</v>
      </c>
      <c r="E1033" s="23" t="s">
        <v>19542</v>
      </c>
      <c r="F1033" s="23">
        <v>3325</v>
      </c>
      <c r="G1033" s="23" t="s">
        <v>10963</v>
      </c>
      <c r="H1033" s="23" t="s">
        <v>7956</v>
      </c>
      <c r="I1033" s="238" t="s">
        <v>18145</v>
      </c>
      <c r="J1033" s="238" t="s">
        <v>18153</v>
      </c>
      <c r="K1033" s="23" t="s">
        <v>623</v>
      </c>
      <c r="L1033" s="23" t="s">
        <v>18147</v>
      </c>
      <c r="M1033" s="23" t="s">
        <v>18148</v>
      </c>
      <c r="N1033" s="23" t="s">
        <v>4162</v>
      </c>
      <c r="O1033" s="23" t="s">
        <v>18149</v>
      </c>
      <c r="P1033" s="291">
        <v>120.38</v>
      </c>
      <c r="Q1033" s="3">
        <v>41115</v>
      </c>
      <c r="R1033" s="3">
        <v>41178</v>
      </c>
      <c r="S1033" s="3">
        <v>41176</v>
      </c>
    </row>
    <row r="1034" spans="1:19">
      <c r="A1034" s="23" t="s">
        <v>18141</v>
      </c>
      <c r="B1034" s="23" t="s">
        <v>18142</v>
      </c>
      <c r="C1034" s="23">
        <v>7</v>
      </c>
      <c r="D1034" s="23" t="s">
        <v>19557</v>
      </c>
      <c r="E1034" s="23" t="s">
        <v>19542</v>
      </c>
      <c r="F1034" s="23">
        <v>3331</v>
      </c>
      <c r="G1034" s="23" t="s">
        <v>10929</v>
      </c>
      <c r="H1034" s="23" t="s">
        <v>7950</v>
      </c>
      <c r="I1034" s="238" t="s">
        <v>18145</v>
      </c>
      <c r="J1034" s="238" t="s">
        <v>18153</v>
      </c>
      <c r="K1034" s="23" t="s">
        <v>623</v>
      </c>
      <c r="L1034" s="23" t="s">
        <v>18147</v>
      </c>
      <c r="M1034" s="23" t="s">
        <v>18148</v>
      </c>
      <c r="N1034" s="23" t="s">
        <v>4162</v>
      </c>
      <c r="O1034" s="23" t="s">
        <v>18149</v>
      </c>
      <c r="P1034" s="291">
        <v>120.38</v>
      </c>
      <c r="Q1034" s="3">
        <v>41115</v>
      </c>
      <c r="R1034" s="3">
        <v>41179</v>
      </c>
      <c r="S1034" s="3">
        <v>41178</v>
      </c>
    </row>
    <row r="1035" spans="1:19">
      <c r="A1035" s="23" t="s">
        <v>18141</v>
      </c>
      <c r="B1035" s="23" t="s">
        <v>18142</v>
      </c>
      <c r="C1035" s="23">
        <v>7</v>
      </c>
      <c r="D1035" s="23" t="s">
        <v>19558</v>
      </c>
      <c r="E1035" s="23" t="s">
        <v>19542</v>
      </c>
      <c r="F1035" s="23">
        <v>3338</v>
      </c>
      <c r="G1035" s="23" t="s">
        <v>10951</v>
      </c>
      <c r="H1035" s="23" t="s">
        <v>7954</v>
      </c>
      <c r="I1035" s="238" t="s">
        <v>18145</v>
      </c>
      <c r="J1035" s="238" t="s">
        <v>18153</v>
      </c>
      <c r="K1035" s="23" t="s">
        <v>623</v>
      </c>
      <c r="L1035" s="23" t="s">
        <v>18147</v>
      </c>
      <c r="M1035" s="23" t="s">
        <v>18148</v>
      </c>
      <c r="N1035" s="23" t="s">
        <v>4162</v>
      </c>
      <c r="O1035" s="23" t="s">
        <v>18149</v>
      </c>
      <c r="P1035" s="291">
        <v>120.38</v>
      </c>
      <c r="Q1035" s="3">
        <v>41115</v>
      </c>
      <c r="R1035" s="3">
        <v>41179</v>
      </c>
      <c r="S1035" s="3">
        <v>41176</v>
      </c>
    </row>
    <row r="1036" spans="1:19">
      <c r="A1036" s="23" t="s">
        <v>18141</v>
      </c>
      <c r="B1036" s="23" t="s">
        <v>18142</v>
      </c>
      <c r="C1036" s="23">
        <v>7</v>
      </c>
      <c r="D1036" s="23" t="s">
        <v>19559</v>
      </c>
      <c r="E1036" s="23" t="s">
        <v>19542</v>
      </c>
      <c r="F1036" s="23">
        <v>3389</v>
      </c>
      <c r="G1036" s="23" t="s">
        <v>10961</v>
      </c>
      <c r="H1036" s="23" t="s">
        <v>7689</v>
      </c>
      <c r="I1036" s="238" t="s">
        <v>18145</v>
      </c>
      <c r="J1036" s="238" t="s">
        <v>18153</v>
      </c>
      <c r="K1036" s="23" t="s">
        <v>623</v>
      </c>
      <c r="L1036" s="23" t="s">
        <v>18147</v>
      </c>
      <c r="M1036" s="23" t="s">
        <v>18148</v>
      </c>
      <c r="N1036" s="23" t="s">
        <v>4162</v>
      </c>
      <c r="O1036" s="23" t="s">
        <v>18149</v>
      </c>
      <c r="P1036" s="291">
        <v>120.38</v>
      </c>
      <c r="Q1036" s="3">
        <v>41115</v>
      </c>
      <c r="R1036" s="3">
        <v>41190</v>
      </c>
      <c r="S1036" s="3">
        <v>41178</v>
      </c>
    </row>
    <row r="1037" spans="1:19">
      <c r="A1037" s="23" t="s">
        <v>18141</v>
      </c>
      <c r="B1037" s="23" t="s">
        <v>18142</v>
      </c>
      <c r="C1037" s="23">
        <v>7</v>
      </c>
      <c r="D1037" s="23" t="s">
        <v>19560</v>
      </c>
      <c r="E1037" s="23" t="s">
        <v>19542</v>
      </c>
      <c r="F1037" s="23">
        <v>3436</v>
      </c>
      <c r="G1037" s="23" t="s">
        <v>10927</v>
      </c>
      <c r="H1037" s="23" t="s">
        <v>8736</v>
      </c>
      <c r="I1037" s="238" t="s">
        <v>18145</v>
      </c>
      <c r="J1037" s="238" t="s">
        <v>18153</v>
      </c>
      <c r="K1037" s="23" t="s">
        <v>623</v>
      </c>
      <c r="L1037" s="23" t="s">
        <v>18147</v>
      </c>
      <c r="M1037" s="23" t="s">
        <v>18148</v>
      </c>
      <c r="N1037" s="23" t="s">
        <v>4162</v>
      </c>
      <c r="O1037" s="23" t="s">
        <v>18149</v>
      </c>
      <c r="P1037" s="291">
        <v>120.38</v>
      </c>
      <c r="Q1037" s="3">
        <v>41115</v>
      </c>
      <c r="R1037" s="3">
        <v>41205</v>
      </c>
      <c r="S1037" s="3">
        <v>41178</v>
      </c>
    </row>
    <row r="1038" spans="1:19">
      <c r="A1038" s="23" t="s">
        <v>18141</v>
      </c>
      <c r="B1038" s="23" t="s">
        <v>18142</v>
      </c>
      <c r="C1038" s="23">
        <v>7</v>
      </c>
      <c r="D1038" s="23" t="s">
        <v>19561</v>
      </c>
      <c r="E1038" s="23" t="s">
        <v>19542</v>
      </c>
      <c r="F1038" s="23">
        <v>3444</v>
      </c>
      <c r="G1038" s="23" t="s">
        <v>10949</v>
      </c>
      <c r="H1038" s="23" t="s">
        <v>8738</v>
      </c>
      <c r="I1038" s="238" t="s">
        <v>18145</v>
      </c>
      <c r="J1038" s="238" t="s">
        <v>18153</v>
      </c>
      <c r="K1038" s="23" t="s">
        <v>623</v>
      </c>
      <c r="L1038" s="23" t="s">
        <v>18147</v>
      </c>
      <c r="M1038" s="23" t="s">
        <v>18148</v>
      </c>
      <c r="N1038" s="23" t="s">
        <v>4162</v>
      </c>
      <c r="O1038" s="23" t="s">
        <v>18149</v>
      </c>
      <c r="P1038" s="291">
        <v>120.38</v>
      </c>
      <c r="Q1038" s="3">
        <v>41115</v>
      </c>
      <c r="R1038" s="3">
        <v>41206</v>
      </c>
      <c r="S1038" s="3">
        <v>41178</v>
      </c>
    </row>
    <row r="1039" spans="1:19">
      <c r="A1039" s="23" t="s">
        <v>18141</v>
      </c>
      <c r="B1039" s="23" t="s">
        <v>18142</v>
      </c>
      <c r="C1039" s="23">
        <v>7</v>
      </c>
      <c r="D1039" s="23" t="s">
        <v>19562</v>
      </c>
      <c r="E1039" s="23" t="s">
        <v>19542</v>
      </c>
      <c r="F1039" s="23">
        <v>3449</v>
      </c>
      <c r="G1039" s="23" t="s">
        <v>10939</v>
      </c>
      <c r="H1039" s="23" t="s">
        <v>9008</v>
      </c>
      <c r="I1039" s="238" t="s">
        <v>18145</v>
      </c>
      <c r="J1039" s="238" t="s">
        <v>18153</v>
      </c>
      <c r="K1039" s="23" t="s">
        <v>623</v>
      </c>
      <c r="L1039" s="23" t="s">
        <v>18147</v>
      </c>
      <c r="M1039" s="23" t="s">
        <v>18148</v>
      </c>
      <c r="N1039" s="23" t="s">
        <v>4162</v>
      </c>
      <c r="O1039" s="23" t="s">
        <v>18149</v>
      </c>
      <c r="P1039" s="291">
        <v>120.38</v>
      </c>
      <c r="Q1039" s="3">
        <v>41115</v>
      </c>
      <c r="R1039" s="3">
        <v>41206</v>
      </c>
      <c r="S1039" s="3">
        <v>41178</v>
      </c>
    </row>
    <row r="1040" spans="1:19">
      <c r="A1040" s="23" t="s">
        <v>18141</v>
      </c>
      <c r="B1040" s="23" t="s">
        <v>18142</v>
      </c>
      <c r="C1040" s="23">
        <v>7</v>
      </c>
      <c r="D1040" s="23" t="s">
        <v>19563</v>
      </c>
      <c r="E1040" s="23" t="s">
        <v>19542</v>
      </c>
      <c r="F1040" s="23">
        <v>3455</v>
      </c>
      <c r="G1040" s="23" t="s">
        <v>10915</v>
      </c>
      <c r="H1040" s="23" t="s">
        <v>9004</v>
      </c>
      <c r="I1040" s="238" t="s">
        <v>18145</v>
      </c>
      <c r="J1040" s="238" t="s">
        <v>18153</v>
      </c>
      <c r="K1040" s="23" t="s">
        <v>623</v>
      </c>
      <c r="L1040" s="23" t="s">
        <v>18147</v>
      </c>
      <c r="M1040" s="23" t="s">
        <v>18148</v>
      </c>
      <c r="N1040" s="23" t="s">
        <v>4162</v>
      </c>
      <c r="O1040" s="23" t="s">
        <v>18149</v>
      </c>
      <c r="P1040" s="291">
        <v>120.38</v>
      </c>
      <c r="Q1040" s="3">
        <v>41115</v>
      </c>
      <c r="R1040" s="3">
        <v>41207</v>
      </c>
      <c r="S1040" s="3">
        <v>41178</v>
      </c>
    </row>
    <row r="1041" spans="1:19">
      <c r="A1041" s="23" t="s">
        <v>18141</v>
      </c>
      <c r="B1041" s="23" t="s">
        <v>18142</v>
      </c>
      <c r="C1041" s="23">
        <v>7</v>
      </c>
      <c r="D1041" s="23" t="s">
        <v>19564</v>
      </c>
      <c r="E1041" s="23" t="s">
        <v>19542</v>
      </c>
      <c r="F1041" s="23">
        <v>3463</v>
      </c>
      <c r="G1041" s="23" t="s">
        <v>10913</v>
      </c>
      <c r="H1041" s="23" t="s">
        <v>9002</v>
      </c>
      <c r="I1041" s="238" t="s">
        <v>18145</v>
      </c>
      <c r="J1041" s="238" t="s">
        <v>18153</v>
      </c>
      <c r="K1041" s="23" t="s">
        <v>623</v>
      </c>
      <c r="L1041" s="23" t="s">
        <v>18147</v>
      </c>
      <c r="M1041" s="23" t="s">
        <v>18148</v>
      </c>
      <c r="N1041" s="23" t="s">
        <v>4162</v>
      </c>
      <c r="O1041" s="23" t="s">
        <v>18149</v>
      </c>
      <c r="P1041" s="291">
        <v>120.38</v>
      </c>
      <c r="Q1041" s="3">
        <v>41115</v>
      </c>
      <c r="R1041" s="3">
        <v>41208</v>
      </c>
      <c r="S1041" s="3">
        <v>41176</v>
      </c>
    </row>
    <row r="1042" spans="1:19">
      <c r="A1042" s="23" t="s">
        <v>18141</v>
      </c>
      <c r="B1042" s="23" t="s">
        <v>18142</v>
      </c>
      <c r="C1042" s="23">
        <v>7</v>
      </c>
      <c r="D1042" s="23" t="s">
        <v>19565</v>
      </c>
      <c r="E1042" s="23" t="s">
        <v>19542</v>
      </c>
      <c r="F1042" s="23">
        <v>3464</v>
      </c>
      <c r="G1042" s="23" t="s">
        <v>10953</v>
      </c>
      <c r="H1042" s="23" t="s">
        <v>8767</v>
      </c>
      <c r="I1042" s="238" t="s">
        <v>18145</v>
      </c>
      <c r="J1042" s="238" t="s">
        <v>18153</v>
      </c>
      <c r="K1042" s="23" t="s">
        <v>623</v>
      </c>
      <c r="L1042" s="23" t="s">
        <v>18147</v>
      </c>
      <c r="M1042" s="23" t="s">
        <v>18148</v>
      </c>
      <c r="N1042" s="23" t="s">
        <v>4162</v>
      </c>
      <c r="O1042" s="23" t="s">
        <v>18149</v>
      </c>
      <c r="P1042" s="291">
        <v>120.38</v>
      </c>
      <c r="Q1042" s="3">
        <v>41115</v>
      </c>
      <c r="R1042" s="3">
        <v>41208</v>
      </c>
      <c r="S1042" s="3">
        <v>41183</v>
      </c>
    </row>
    <row r="1043" spans="1:19">
      <c r="A1043" s="23" t="s">
        <v>18141</v>
      </c>
      <c r="B1043" s="23" t="s">
        <v>18142</v>
      </c>
      <c r="C1043" s="23">
        <v>7</v>
      </c>
      <c r="D1043" s="23" t="s">
        <v>19566</v>
      </c>
      <c r="E1043" s="23" t="s">
        <v>19542</v>
      </c>
      <c r="F1043" s="23">
        <v>3491</v>
      </c>
      <c r="G1043" s="23" t="s">
        <v>19567</v>
      </c>
      <c r="H1043" s="23" t="s">
        <v>9048</v>
      </c>
      <c r="I1043" s="238" t="s">
        <v>18145</v>
      </c>
      <c r="J1043" s="238" t="s">
        <v>18153</v>
      </c>
      <c r="K1043" s="23" t="s">
        <v>623</v>
      </c>
      <c r="L1043" s="23" t="s">
        <v>18147</v>
      </c>
      <c r="M1043" s="23" t="s">
        <v>18148</v>
      </c>
      <c r="N1043" s="23" t="s">
        <v>4162</v>
      </c>
      <c r="O1043" s="23" t="s">
        <v>18149</v>
      </c>
      <c r="P1043" s="291">
        <v>120.38</v>
      </c>
      <c r="Q1043" s="3">
        <v>41115</v>
      </c>
      <c r="R1043" s="3">
        <v>41211</v>
      </c>
      <c r="S1043" s="3">
        <v>41178</v>
      </c>
    </row>
    <row r="1044" spans="1:19">
      <c r="A1044" s="23" t="s">
        <v>18141</v>
      </c>
      <c r="B1044" s="23" t="s">
        <v>18142</v>
      </c>
      <c r="C1044" s="23">
        <v>7</v>
      </c>
      <c r="D1044" s="23" t="s">
        <v>19568</v>
      </c>
      <c r="E1044" s="23" t="s">
        <v>19542</v>
      </c>
      <c r="F1044" s="23">
        <v>3564</v>
      </c>
      <c r="G1044" s="23" t="s">
        <v>10917</v>
      </c>
      <c r="H1044" s="23" t="s">
        <v>9006</v>
      </c>
      <c r="I1044" s="238" t="s">
        <v>18145</v>
      </c>
      <c r="J1044" s="238" t="s">
        <v>18153</v>
      </c>
      <c r="K1044" s="23" t="s">
        <v>623</v>
      </c>
      <c r="L1044" s="23" t="s">
        <v>18147</v>
      </c>
      <c r="M1044" s="23" t="s">
        <v>18148</v>
      </c>
      <c r="N1044" s="23" t="s">
        <v>4162</v>
      </c>
      <c r="O1044" s="23" t="s">
        <v>18149</v>
      </c>
      <c r="P1044" s="291">
        <v>120.38</v>
      </c>
      <c r="Q1044" s="3">
        <v>41115</v>
      </c>
      <c r="R1044" s="3">
        <v>41221</v>
      </c>
      <c r="S1044" s="3">
        <v>41178</v>
      </c>
    </row>
    <row r="1045" spans="1:19">
      <c r="A1045" s="23" t="s">
        <v>18141</v>
      </c>
      <c r="B1045" s="23" t="s">
        <v>18142</v>
      </c>
      <c r="C1045" s="23">
        <v>7</v>
      </c>
      <c r="D1045" s="23" t="s">
        <v>19569</v>
      </c>
      <c r="E1045" s="23" t="s">
        <v>19542</v>
      </c>
      <c r="F1045" s="23">
        <v>3632</v>
      </c>
      <c r="G1045" s="23" t="s">
        <v>10965</v>
      </c>
      <c r="H1045" s="23" t="s">
        <v>9422</v>
      </c>
      <c r="I1045" s="238" t="s">
        <v>18145</v>
      </c>
      <c r="J1045" s="238" t="s">
        <v>18153</v>
      </c>
      <c r="K1045" s="23" t="s">
        <v>623</v>
      </c>
      <c r="L1045" s="23" t="s">
        <v>18147</v>
      </c>
      <c r="M1045" s="23" t="s">
        <v>18148</v>
      </c>
      <c r="N1045" s="23" t="s">
        <v>4162</v>
      </c>
      <c r="O1045" s="23" t="s">
        <v>18149</v>
      </c>
      <c r="P1045" s="291">
        <v>120.38</v>
      </c>
      <c r="Q1045" s="3">
        <v>41115</v>
      </c>
      <c r="R1045" s="3">
        <v>41235</v>
      </c>
      <c r="S1045" s="3">
        <v>41176</v>
      </c>
    </row>
    <row r="1046" spans="1:19">
      <c r="A1046" s="23" t="s">
        <v>18141</v>
      </c>
      <c r="B1046" s="23" t="s">
        <v>18142</v>
      </c>
      <c r="C1046" s="23">
        <v>7</v>
      </c>
      <c r="D1046" s="23" t="s">
        <v>19570</v>
      </c>
      <c r="E1046" s="23" t="s">
        <v>19542</v>
      </c>
      <c r="F1046" s="23">
        <v>3633</v>
      </c>
      <c r="G1046" s="23" t="s">
        <v>10909</v>
      </c>
      <c r="H1046" s="23" t="s">
        <v>9419</v>
      </c>
      <c r="I1046" s="238" t="s">
        <v>18145</v>
      </c>
      <c r="J1046" s="238" t="s">
        <v>18153</v>
      </c>
      <c r="K1046" s="23" t="s">
        <v>623</v>
      </c>
      <c r="L1046" s="23" t="s">
        <v>18147</v>
      </c>
      <c r="M1046" s="23" t="s">
        <v>18148</v>
      </c>
      <c r="N1046" s="23" t="s">
        <v>4162</v>
      </c>
      <c r="O1046" s="23" t="s">
        <v>18149</v>
      </c>
      <c r="P1046" s="291">
        <v>120.38</v>
      </c>
      <c r="Q1046" s="3">
        <v>41115</v>
      </c>
      <c r="R1046" s="3">
        <v>41235</v>
      </c>
      <c r="S1046" s="3">
        <v>41182</v>
      </c>
    </row>
    <row r="1047" spans="1:19">
      <c r="A1047" s="23" t="s">
        <v>18141</v>
      </c>
      <c r="B1047" s="23" t="s">
        <v>18142</v>
      </c>
      <c r="C1047" s="23">
        <v>7</v>
      </c>
      <c r="D1047" s="23" t="s">
        <v>19571</v>
      </c>
      <c r="E1047" s="23" t="s">
        <v>19542</v>
      </c>
      <c r="F1047" s="23">
        <v>3840</v>
      </c>
      <c r="G1047" s="23" t="s">
        <v>10911</v>
      </c>
      <c r="H1047" s="23" t="s">
        <v>9421</v>
      </c>
      <c r="I1047" s="238" t="s">
        <v>18145</v>
      </c>
      <c r="J1047" s="238" t="s">
        <v>18153</v>
      </c>
      <c r="K1047" s="23" t="s">
        <v>623</v>
      </c>
      <c r="L1047" s="23" t="s">
        <v>18147</v>
      </c>
      <c r="M1047" s="23" t="s">
        <v>18148</v>
      </c>
      <c r="N1047" s="23" t="s">
        <v>4162</v>
      </c>
      <c r="O1047" s="23" t="s">
        <v>18149</v>
      </c>
      <c r="P1047" s="291">
        <v>120.38</v>
      </c>
      <c r="Q1047" s="3">
        <v>41115</v>
      </c>
      <c r="R1047" s="3">
        <v>41255</v>
      </c>
      <c r="S1047" s="3">
        <v>41178</v>
      </c>
    </row>
    <row r="1048" spans="1:19">
      <c r="A1048" s="23" t="s">
        <v>18141</v>
      </c>
      <c r="B1048" s="23" t="s">
        <v>18142</v>
      </c>
      <c r="C1048" s="23">
        <v>7</v>
      </c>
      <c r="D1048" s="23" t="s">
        <v>19572</v>
      </c>
      <c r="E1048" s="23" t="s">
        <v>19573</v>
      </c>
      <c r="F1048" s="23"/>
      <c r="G1048" s="23" t="s">
        <v>19574</v>
      </c>
      <c r="H1048" s="23">
        <v>5641</v>
      </c>
      <c r="I1048" s="238" t="s">
        <v>18145</v>
      </c>
      <c r="J1048" s="238" t="s">
        <v>18192</v>
      </c>
      <c r="K1048" s="23" t="s">
        <v>623</v>
      </c>
      <c r="L1048" s="23" t="s">
        <v>18147</v>
      </c>
      <c r="M1048" s="23" t="s">
        <v>18148</v>
      </c>
      <c r="N1048" s="23" t="s">
        <v>4162</v>
      </c>
      <c r="O1048" s="23" t="s">
        <v>18149</v>
      </c>
      <c r="P1048" s="291">
        <v>120.38</v>
      </c>
      <c r="Q1048" s="3">
        <v>41241</v>
      </c>
      <c r="R1048" s="23"/>
      <c r="S1048" s="3">
        <v>41457</v>
      </c>
    </row>
    <row r="1049" spans="1:19">
      <c r="A1049" s="23" t="s">
        <v>18141</v>
      </c>
      <c r="B1049" s="23" t="s">
        <v>18142</v>
      </c>
      <c r="C1049" s="23">
        <v>7</v>
      </c>
      <c r="D1049" s="23" t="s">
        <v>19575</v>
      </c>
      <c r="E1049" s="23" t="s">
        <v>19573</v>
      </c>
      <c r="F1049" s="23"/>
      <c r="G1049" s="23" t="s">
        <v>19576</v>
      </c>
      <c r="H1049" s="23">
        <v>5642</v>
      </c>
      <c r="I1049" s="238" t="s">
        <v>18145</v>
      </c>
      <c r="J1049" s="238" t="s">
        <v>18192</v>
      </c>
      <c r="K1049" s="23" t="s">
        <v>623</v>
      </c>
      <c r="L1049" s="23" t="s">
        <v>18147</v>
      </c>
      <c r="M1049" s="23" t="s">
        <v>18148</v>
      </c>
      <c r="N1049" s="23" t="s">
        <v>4162</v>
      </c>
      <c r="O1049" s="23" t="s">
        <v>18149</v>
      </c>
      <c r="P1049" s="291">
        <v>120.38</v>
      </c>
      <c r="Q1049" s="3">
        <v>41241</v>
      </c>
      <c r="R1049" s="23"/>
      <c r="S1049" s="3">
        <v>41457</v>
      </c>
    </row>
    <row r="1050" spans="1:19">
      <c r="A1050" s="23" t="s">
        <v>18141</v>
      </c>
      <c r="B1050" s="23" t="s">
        <v>18142</v>
      </c>
      <c r="C1050" s="23">
        <v>7</v>
      </c>
      <c r="D1050" s="23" t="s">
        <v>19577</v>
      </c>
      <c r="E1050" s="23" t="s">
        <v>19573</v>
      </c>
      <c r="F1050" s="23"/>
      <c r="G1050" s="23" t="s">
        <v>19578</v>
      </c>
      <c r="H1050" s="23">
        <v>5643</v>
      </c>
      <c r="I1050" s="238" t="s">
        <v>18145</v>
      </c>
      <c r="J1050" s="238" t="s">
        <v>18192</v>
      </c>
      <c r="K1050" s="23" t="s">
        <v>623</v>
      </c>
      <c r="L1050" s="23" t="s">
        <v>18147</v>
      </c>
      <c r="M1050" s="23" t="s">
        <v>18148</v>
      </c>
      <c r="N1050" s="23" t="s">
        <v>4162</v>
      </c>
      <c r="O1050" s="23" t="s">
        <v>18149</v>
      </c>
      <c r="P1050" s="291">
        <v>120.38</v>
      </c>
      <c r="Q1050" s="3">
        <v>41241</v>
      </c>
      <c r="R1050" s="23"/>
      <c r="S1050" s="3">
        <v>41457</v>
      </c>
    </row>
    <row r="1051" spans="1:19">
      <c r="A1051" s="23" t="s">
        <v>18141</v>
      </c>
      <c r="B1051" s="23" t="s">
        <v>18142</v>
      </c>
      <c r="C1051" s="23">
        <v>7</v>
      </c>
      <c r="D1051" s="23" t="s">
        <v>19579</v>
      </c>
      <c r="E1051" s="23" t="s">
        <v>19573</v>
      </c>
      <c r="F1051" s="23"/>
      <c r="G1051" s="23" t="s">
        <v>19580</v>
      </c>
      <c r="H1051" s="23">
        <v>5644</v>
      </c>
      <c r="I1051" s="238" t="s">
        <v>18145</v>
      </c>
      <c r="J1051" s="238" t="s">
        <v>18192</v>
      </c>
      <c r="K1051" s="23" t="s">
        <v>623</v>
      </c>
      <c r="L1051" s="23" t="s">
        <v>18147</v>
      </c>
      <c r="M1051" s="23" t="s">
        <v>18148</v>
      </c>
      <c r="N1051" s="23" t="s">
        <v>4162</v>
      </c>
      <c r="O1051" s="23" t="s">
        <v>18149</v>
      </c>
      <c r="P1051" s="291">
        <v>120.38</v>
      </c>
      <c r="Q1051" s="3">
        <v>41241</v>
      </c>
      <c r="R1051" s="23"/>
      <c r="S1051" s="3">
        <v>41457</v>
      </c>
    </row>
    <row r="1052" spans="1:19">
      <c r="A1052" s="23" t="s">
        <v>18141</v>
      </c>
      <c r="B1052" s="23" t="s">
        <v>18142</v>
      </c>
      <c r="C1052" s="23">
        <v>7</v>
      </c>
      <c r="D1052" s="23" t="s">
        <v>19581</v>
      </c>
      <c r="E1052" s="23" t="s">
        <v>19582</v>
      </c>
      <c r="F1052" s="23">
        <v>814</v>
      </c>
      <c r="G1052" s="23" t="s">
        <v>9790</v>
      </c>
      <c r="H1052" s="23" t="s">
        <v>1707</v>
      </c>
      <c r="I1052" s="238" t="s">
        <v>18145</v>
      </c>
      <c r="J1052" s="238" t="s">
        <v>18153</v>
      </c>
      <c r="K1052" s="23" t="s">
        <v>623</v>
      </c>
      <c r="L1052" s="23" t="s">
        <v>18147</v>
      </c>
      <c r="M1052" s="23" t="s">
        <v>18148</v>
      </c>
      <c r="N1052" s="23" t="s">
        <v>4162</v>
      </c>
      <c r="O1052" s="23" t="s">
        <v>18149</v>
      </c>
      <c r="P1052" s="291">
        <v>120.38</v>
      </c>
      <c r="Q1052" s="3">
        <v>40942</v>
      </c>
      <c r="R1052" s="3">
        <v>40956</v>
      </c>
      <c r="S1052" s="3">
        <v>41009</v>
      </c>
    </row>
    <row r="1053" spans="1:19">
      <c r="A1053" s="23" t="s">
        <v>18141</v>
      </c>
      <c r="B1053" s="23" t="s">
        <v>18142</v>
      </c>
      <c r="C1053" s="23">
        <v>7</v>
      </c>
      <c r="D1053" s="23" t="s">
        <v>19583</v>
      </c>
      <c r="E1053" s="23" t="s">
        <v>19584</v>
      </c>
      <c r="F1053" s="23"/>
      <c r="G1053" s="23"/>
      <c r="H1053" s="23">
        <v>6008</v>
      </c>
      <c r="I1053" s="238" t="s">
        <v>18145</v>
      </c>
      <c r="J1053" s="238" t="s">
        <v>18151</v>
      </c>
      <c r="K1053" s="23" t="s">
        <v>623</v>
      </c>
      <c r="L1053" s="23" t="s">
        <v>18147</v>
      </c>
      <c r="M1053" s="23" t="s">
        <v>18148</v>
      </c>
      <c r="N1053" s="23" t="s">
        <v>4162</v>
      </c>
      <c r="O1053" s="23" t="s">
        <v>18149</v>
      </c>
      <c r="P1053" s="291">
        <v>120.38</v>
      </c>
      <c r="Q1053" s="3">
        <v>41289</v>
      </c>
      <c r="R1053" s="23"/>
      <c r="S1053" s="23"/>
    </row>
    <row r="1054" spans="1:19">
      <c r="A1054" s="23" t="s">
        <v>18141</v>
      </c>
      <c r="B1054" s="23" t="s">
        <v>18142</v>
      </c>
      <c r="C1054" s="23">
        <v>7</v>
      </c>
      <c r="D1054" s="23" t="s">
        <v>19585</v>
      </c>
      <c r="E1054" s="23" t="s">
        <v>19584</v>
      </c>
      <c r="F1054" s="23">
        <v>3938</v>
      </c>
      <c r="G1054" s="23" t="s">
        <v>11801</v>
      </c>
      <c r="H1054" s="23" t="s">
        <v>13372</v>
      </c>
      <c r="I1054" s="238" t="s">
        <v>18145</v>
      </c>
      <c r="J1054" s="238" t="s">
        <v>18153</v>
      </c>
      <c r="K1054" s="23" t="s">
        <v>623</v>
      </c>
      <c r="L1054" s="23" t="s">
        <v>18147</v>
      </c>
      <c r="M1054" s="23" t="s">
        <v>18148</v>
      </c>
      <c r="N1054" s="23" t="s">
        <v>4162</v>
      </c>
      <c r="O1054" s="23" t="s">
        <v>18149</v>
      </c>
      <c r="P1054" s="291">
        <v>120.38</v>
      </c>
      <c r="Q1054" s="3">
        <v>41155</v>
      </c>
      <c r="R1054" s="3">
        <v>41263</v>
      </c>
      <c r="S1054" s="3">
        <v>41244</v>
      </c>
    </row>
    <row r="1055" spans="1:19">
      <c r="A1055" s="23" t="s">
        <v>18141</v>
      </c>
      <c r="B1055" s="23" t="s">
        <v>18142</v>
      </c>
      <c r="C1055" s="23">
        <v>7</v>
      </c>
      <c r="D1055" s="23" t="s">
        <v>19586</v>
      </c>
      <c r="E1055" s="23" t="s">
        <v>19587</v>
      </c>
      <c r="F1055" s="23"/>
      <c r="G1055" s="23" t="s">
        <v>19588</v>
      </c>
      <c r="H1055" s="23">
        <v>6001</v>
      </c>
      <c r="I1055" s="238" t="s">
        <v>18145</v>
      </c>
      <c r="J1055" s="238" t="s">
        <v>18192</v>
      </c>
      <c r="K1055" s="23" t="s">
        <v>623</v>
      </c>
      <c r="L1055" s="23" t="s">
        <v>18147</v>
      </c>
      <c r="M1055" s="23" t="s">
        <v>18148</v>
      </c>
      <c r="N1055" s="23" t="s">
        <v>4162</v>
      </c>
      <c r="O1055" s="23" t="s">
        <v>18149</v>
      </c>
      <c r="P1055" s="291">
        <v>120.38</v>
      </c>
      <c r="Q1055" s="3">
        <v>41289</v>
      </c>
      <c r="R1055" s="23"/>
      <c r="S1055" s="3">
        <v>41460</v>
      </c>
    </row>
    <row r="1056" spans="1:19">
      <c r="A1056" s="23" t="s">
        <v>18141</v>
      </c>
      <c r="B1056" s="23" t="s">
        <v>18142</v>
      </c>
      <c r="C1056" s="23">
        <v>7</v>
      </c>
      <c r="D1056" s="23" t="s">
        <v>19589</v>
      </c>
      <c r="E1056" s="23" t="s">
        <v>19587</v>
      </c>
      <c r="F1056" s="23"/>
      <c r="G1056" s="23" t="s">
        <v>19590</v>
      </c>
      <c r="H1056" s="23">
        <v>6002</v>
      </c>
      <c r="I1056" s="238" t="s">
        <v>18145</v>
      </c>
      <c r="J1056" s="238" t="s">
        <v>18192</v>
      </c>
      <c r="K1056" s="23" t="s">
        <v>623</v>
      </c>
      <c r="L1056" s="23" t="s">
        <v>18147</v>
      </c>
      <c r="M1056" s="23" t="s">
        <v>18148</v>
      </c>
      <c r="N1056" s="23" t="s">
        <v>4162</v>
      </c>
      <c r="O1056" s="23" t="s">
        <v>18149</v>
      </c>
      <c r="P1056" s="291">
        <v>120.38</v>
      </c>
      <c r="Q1056" s="3">
        <v>41289</v>
      </c>
      <c r="R1056" s="23"/>
      <c r="S1056" s="3">
        <v>41460</v>
      </c>
    </row>
    <row r="1057" spans="1:19">
      <c r="A1057" s="23" t="s">
        <v>18141</v>
      </c>
      <c r="B1057" s="23" t="s">
        <v>18142</v>
      </c>
      <c r="C1057" s="23">
        <v>7</v>
      </c>
      <c r="D1057" s="23" t="s">
        <v>19591</v>
      </c>
      <c r="E1057" s="23" t="s">
        <v>19587</v>
      </c>
      <c r="F1057" s="23"/>
      <c r="G1057" s="23" t="s">
        <v>19592</v>
      </c>
      <c r="H1057" s="23">
        <v>6003</v>
      </c>
      <c r="I1057" s="238" t="s">
        <v>18145</v>
      </c>
      <c r="J1057" s="238" t="s">
        <v>18192</v>
      </c>
      <c r="K1057" s="23" t="s">
        <v>623</v>
      </c>
      <c r="L1057" s="23" t="s">
        <v>18147</v>
      </c>
      <c r="M1057" s="23" t="s">
        <v>18148</v>
      </c>
      <c r="N1057" s="23" t="s">
        <v>4162</v>
      </c>
      <c r="O1057" s="23" t="s">
        <v>18149</v>
      </c>
      <c r="P1057" s="291">
        <v>120.38</v>
      </c>
      <c r="Q1057" s="3">
        <v>41289</v>
      </c>
      <c r="R1057" s="23"/>
      <c r="S1057" s="3">
        <v>41460</v>
      </c>
    </row>
    <row r="1058" spans="1:19">
      <c r="A1058" s="23" t="s">
        <v>18141</v>
      </c>
      <c r="B1058" s="23" t="s">
        <v>18142</v>
      </c>
      <c r="C1058" s="23">
        <v>7</v>
      </c>
      <c r="D1058" s="23" t="s">
        <v>19593</v>
      </c>
      <c r="E1058" s="23" t="s">
        <v>19587</v>
      </c>
      <c r="F1058" s="23"/>
      <c r="G1058" s="23"/>
      <c r="H1058" s="23">
        <v>6004</v>
      </c>
      <c r="I1058" s="238" t="s">
        <v>18145</v>
      </c>
      <c r="J1058" s="238" t="s">
        <v>18151</v>
      </c>
      <c r="K1058" s="23" t="s">
        <v>623</v>
      </c>
      <c r="L1058" s="23" t="s">
        <v>18147</v>
      </c>
      <c r="M1058" s="23" t="s">
        <v>18148</v>
      </c>
      <c r="N1058" s="23" t="s">
        <v>4162</v>
      </c>
      <c r="O1058" s="23" t="s">
        <v>18149</v>
      </c>
      <c r="P1058" s="291">
        <v>120.38</v>
      </c>
      <c r="Q1058" s="3">
        <v>41289</v>
      </c>
      <c r="R1058" s="23"/>
      <c r="S1058" s="23"/>
    </row>
    <row r="1059" spans="1:19">
      <c r="A1059" s="23" t="s">
        <v>18141</v>
      </c>
      <c r="B1059" s="23" t="s">
        <v>18142</v>
      </c>
      <c r="C1059" s="23">
        <v>7</v>
      </c>
      <c r="D1059" s="23" t="s">
        <v>19594</v>
      </c>
      <c r="E1059" s="23" t="s">
        <v>19587</v>
      </c>
      <c r="F1059" s="23"/>
      <c r="G1059" s="23"/>
      <c r="H1059" s="23">
        <v>6005</v>
      </c>
      <c r="I1059" s="238" t="s">
        <v>18145</v>
      </c>
      <c r="J1059" s="238" t="s">
        <v>18151</v>
      </c>
      <c r="K1059" s="23" t="s">
        <v>623</v>
      </c>
      <c r="L1059" s="23" t="s">
        <v>18147</v>
      </c>
      <c r="M1059" s="23" t="s">
        <v>18148</v>
      </c>
      <c r="N1059" s="23" t="s">
        <v>4162</v>
      </c>
      <c r="O1059" s="23" t="s">
        <v>18149</v>
      </c>
      <c r="P1059" s="291">
        <v>120.38</v>
      </c>
      <c r="Q1059" s="3">
        <v>41289</v>
      </c>
      <c r="R1059" s="23"/>
      <c r="S1059" s="23"/>
    </row>
    <row r="1060" spans="1:19">
      <c r="A1060" s="23" t="s">
        <v>18141</v>
      </c>
      <c r="B1060" s="23" t="s">
        <v>18142</v>
      </c>
      <c r="C1060" s="23">
        <v>7</v>
      </c>
      <c r="D1060" s="23" t="s">
        <v>19595</v>
      </c>
      <c r="E1060" s="23" t="s">
        <v>19587</v>
      </c>
      <c r="F1060" s="23"/>
      <c r="G1060" s="23"/>
      <c r="H1060" s="23">
        <v>6006</v>
      </c>
      <c r="I1060" s="238" t="s">
        <v>18145</v>
      </c>
      <c r="J1060" s="238" t="s">
        <v>18151</v>
      </c>
      <c r="K1060" s="23" t="s">
        <v>623</v>
      </c>
      <c r="L1060" s="23" t="s">
        <v>18147</v>
      </c>
      <c r="M1060" s="23" t="s">
        <v>18148</v>
      </c>
      <c r="N1060" s="23" t="s">
        <v>4162</v>
      </c>
      <c r="O1060" s="23" t="s">
        <v>18149</v>
      </c>
      <c r="P1060" s="291">
        <v>120.38</v>
      </c>
      <c r="Q1060" s="3">
        <v>41289</v>
      </c>
      <c r="R1060" s="23"/>
      <c r="S1060" s="23"/>
    </row>
    <row r="1061" spans="1:19">
      <c r="A1061" s="23" t="s">
        <v>18141</v>
      </c>
      <c r="B1061" s="23" t="s">
        <v>18142</v>
      </c>
      <c r="C1061" s="23">
        <v>7</v>
      </c>
      <c r="D1061" s="23" t="s">
        <v>19596</v>
      </c>
      <c r="E1061" s="23" t="s">
        <v>19587</v>
      </c>
      <c r="F1061" s="23"/>
      <c r="G1061" s="23"/>
      <c r="H1061" s="23">
        <v>6007</v>
      </c>
      <c r="I1061" s="238" t="s">
        <v>18145</v>
      </c>
      <c r="J1061" s="238" t="s">
        <v>18151</v>
      </c>
      <c r="K1061" s="23" t="s">
        <v>623</v>
      </c>
      <c r="L1061" s="23" t="s">
        <v>18147</v>
      </c>
      <c r="M1061" s="23" t="s">
        <v>18148</v>
      </c>
      <c r="N1061" s="23" t="s">
        <v>4162</v>
      </c>
      <c r="O1061" s="23" t="s">
        <v>18149</v>
      </c>
      <c r="P1061" s="291">
        <v>120.38</v>
      </c>
      <c r="Q1061" s="3">
        <v>41289</v>
      </c>
      <c r="R1061" s="23"/>
      <c r="S1061" s="23"/>
    </row>
    <row r="1062" spans="1:19">
      <c r="A1062" s="23" t="s">
        <v>18141</v>
      </c>
      <c r="B1062" s="23" t="s">
        <v>18142</v>
      </c>
      <c r="C1062" s="23">
        <v>7</v>
      </c>
      <c r="D1062" s="23" t="s">
        <v>19597</v>
      </c>
      <c r="E1062" s="23" t="s">
        <v>19598</v>
      </c>
      <c r="F1062" s="23"/>
      <c r="G1062" s="23" t="s">
        <v>19599</v>
      </c>
      <c r="H1062" s="23">
        <v>6468</v>
      </c>
      <c r="I1062" s="238" t="s">
        <v>18145</v>
      </c>
      <c r="J1062" s="238" t="s">
        <v>18192</v>
      </c>
      <c r="K1062" s="23" t="s">
        <v>623</v>
      </c>
      <c r="L1062" s="23" t="s">
        <v>18147</v>
      </c>
      <c r="M1062" s="23" t="s">
        <v>18148</v>
      </c>
      <c r="N1062" s="23" t="s">
        <v>4162</v>
      </c>
      <c r="O1062" s="23" t="s">
        <v>18149</v>
      </c>
      <c r="P1062" s="291">
        <v>120.38</v>
      </c>
      <c r="Q1062" s="3">
        <v>41339</v>
      </c>
      <c r="R1062" s="23"/>
      <c r="S1062" s="3">
        <v>41457</v>
      </c>
    </row>
    <row r="1063" spans="1:19">
      <c r="A1063" s="23" t="s">
        <v>18141</v>
      </c>
      <c r="B1063" s="23" t="s">
        <v>18142</v>
      </c>
      <c r="C1063" s="23">
        <v>7</v>
      </c>
      <c r="D1063" s="23" t="s">
        <v>19600</v>
      </c>
      <c r="E1063" s="23" t="s">
        <v>19598</v>
      </c>
      <c r="F1063" s="23">
        <v>2515</v>
      </c>
      <c r="G1063" s="23" t="s">
        <v>10093</v>
      </c>
      <c r="H1063" s="23" t="s">
        <v>2618</v>
      </c>
      <c r="I1063" s="238" t="s">
        <v>18145</v>
      </c>
      <c r="J1063" s="238" t="s">
        <v>18153</v>
      </c>
      <c r="K1063" s="23" t="s">
        <v>623</v>
      </c>
      <c r="L1063" s="23" t="s">
        <v>18147</v>
      </c>
      <c r="M1063" s="23" t="s">
        <v>18148</v>
      </c>
      <c r="N1063" s="23" t="s">
        <v>4162</v>
      </c>
      <c r="O1063" s="23" t="s">
        <v>18149</v>
      </c>
      <c r="P1063" s="291">
        <v>120.38</v>
      </c>
      <c r="Q1063" s="3">
        <v>41015</v>
      </c>
      <c r="R1063" s="3">
        <v>41023</v>
      </c>
      <c r="S1063" s="3">
        <v>41076</v>
      </c>
    </row>
    <row r="1064" spans="1:19">
      <c r="A1064" s="23" t="s">
        <v>18141</v>
      </c>
      <c r="B1064" s="23" t="s">
        <v>18142</v>
      </c>
      <c r="C1064" s="23">
        <v>7</v>
      </c>
      <c r="D1064" s="23" t="s">
        <v>19601</v>
      </c>
      <c r="E1064" s="23" t="s">
        <v>19602</v>
      </c>
      <c r="F1064" s="23"/>
      <c r="G1064" s="23" t="s">
        <v>17414</v>
      </c>
      <c r="H1064" s="23">
        <v>5674</v>
      </c>
      <c r="I1064" s="238" t="s">
        <v>18145</v>
      </c>
      <c r="J1064" s="238" t="s">
        <v>18146</v>
      </c>
      <c r="K1064" s="23" t="s">
        <v>623</v>
      </c>
      <c r="L1064" s="23" t="s">
        <v>18147</v>
      </c>
      <c r="M1064" s="23" t="s">
        <v>18148</v>
      </c>
      <c r="N1064" s="23" t="s">
        <v>4162</v>
      </c>
      <c r="O1064" s="23" t="s">
        <v>18149</v>
      </c>
      <c r="P1064" s="291">
        <v>120.38</v>
      </c>
      <c r="Q1064" s="3">
        <v>41243</v>
      </c>
      <c r="R1064" s="23"/>
      <c r="S1064" s="3">
        <v>41440</v>
      </c>
    </row>
    <row r="1065" spans="1:19">
      <c r="A1065" s="23" t="s">
        <v>18141</v>
      </c>
      <c r="B1065" s="23" t="s">
        <v>18142</v>
      </c>
      <c r="C1065" s="23">
        <v>7</v>
      </c>
      <c r="D1065" s="23" t="s">
        <v>19603</v>
      </c>
      <c r="E1065" s="23" t="s">
        <v>19602</v>
      </c>
      <c r="F1065" s="23"/>
      <c r="G1065" s="23" t="s">
        <v>17428</v>
      </c>
      <c r="H1065" s="23">
        <v>5677</v>
      </c>
      <c r="I1065" s="238" t="s">
        <v>18145</v>
      </c>
      <c r="J1065" s="238" t="s">
        <v>18192</v>
      </c>
      <c r="K1065" s="23" t="s">
        <v>623</v>
      </c>
      <c r="L1065" s="23" t="s">
        <v>18147</v>
      </c>
      <c r="M1065" s="23" t="s">
        <v>18148</v>
      </c>
      <c r="N1065" s="23" t="s">
        <v>4162</v>
      </c>
      <c r="O1065" s="23" t="s">
        <v>18149</v>
      </c>
      <c r="P1065" s="291">
        <v>120.38</v>
      </c>
      <c r="Q1065" s="3">
        <v>41243</v>
      </c>
      <c r="R1065" s="23"/>
      <c r="S1065" s="3">
        <v>41440</v>
      </c>
    </row>
    <row r="1066" spans="1:19">
      <c r="A1066" s="23" t="s">
        <v>18141</v>
      </c>
      <c r="B1066" s="23" t="s">
        <v>18142</v>
      </c>
      <c r="C1066" s="23">
        <v>7</v>
      </c>
      <c r="D1066" s="23" t="s">
        <v>19604</v>
      </c>
      <c r="E1066" s="23" t="s">
        <v>19602</v>
      </c>
      <c r="F1066" s="23"/>
      <c r="G1066" s="23" t="s">
        <v>17438</v>
      </c>
      <c r="H1066" s="23">
        <v>5679</v>
      </c>
      <c r="I1066" s="238" t="s">
        <v>18145</v>
      </c>
      <c r="J1066" s="238" t="s">
        <v>18146</v>
      </c>
      <c r="K1066" s="23" t="s">
        <v>623</v>
      </c>
      <c r="L1066" s="23" t="s">
        <v>18147</v>
      </c>
      <c r="M1066" s="23" t="s">
        <v>18148</v>
      </c>
      <c r="N1066" s="23" t="s">
        <v>4162</v>
      </c>
      <c r="O1066" s="23" t="s">
        <v>18149</v>
      </c>
      <c r="P1066" s="291">
        <v>120.38</v>
      </c>
      <c r="Q1066" s="3">
        <v>41243</v>
      </c>
      <c r="R1066" s="23"/>
      <c r="S1066" s="3">
        <v>41440</v>
      </c>
    </row>
    <row r="1067" spans="1:19">
      <c r="A1067" s="23" t="s">
        <v>18141</v>
      </c>
      <c r="B1067" s="23" t="s">
        <v>18142</v>
      </c>
      <c r="C1067" s="23">
        <v>7</v>
      </c>
      <c r="D1067" s="23" t="s">
        <v>19605</v>
      </c>
      <c r="E1067" s="23" t="s">
        <v>19602</v>
      </c>
      <c r="F1067" s="23"/>
      <c r="G1067" s="23" t="s">
        <v>17463</v>
      </c>
      <c r="H1067" s="23">
        <v>5702</v>
      </c>
      <c r="I1067" s="238" t="s">
        <v>18145</v>
      </c>
      <c r="J1067" s="238" t="s">
        <v>18192</v>
      </c>
      <c r="K1067" s="23" t="s">
        <v>623</v>
      </c>
      <c r="L1067" s="23" t="s">
        <v>18147</v>
      </c>
      <c r="M1067" s="23" t="s">
        <v>18148</v>
      </c>
      <c r="N1067" s="23" t="s">
        <v>4162</v>
      </c>
      <c r="O1067" s="23" t="s">
        <v>18149</v>
      </c>
      <c r="P1067" s="291">
        <v>120.38</v>
      </c>
      <c r="Q1067" s="3">
        <v>41246</v>
      </c>
      <c r="R1067" s="23"/>
      <c r="S1067" s="3">
        <v>41440</v>
      </c>
    </row>
    <row r="1068" spans="1:19">
      <c r="A1068" s="23" t="s">
        <v>18141</v>
      </c>
      <c r="B1068" s="23" t="s">
        <v>18142</v>
      </c>
      <c r="C1068" s="23">
        <v>7</v>
      </c>
      <c r="D1068" s="23" t="s">
        <v>19606</v>
      </c>
      <c r="E1068" s="23" t="s">
        <v>19602</v>
      </c>
      <c r="F1068" s="23">
        <v>4581</v>
      </c>
      <c r="G1068" s="23" t="s">
        <v>17389</v>
      </c>
      <c r="H1068" s="23" t="s">
        <v>17910</v>
      </c>
      <c r="I1068" s="238" t="s">
        <v>18145</v>
      </c>
      <c r="J1068" s="238" t="s">
        <v>18153</v>
      </c>
      <c r="K1068" s="23" t="s">
        <v>623</v>
      </c>
      <c r="L1068" s="23" t="s">
        <v>18147</v>
      </c>
      <c r="M1068" s="23" t="s">
        <v>18148</v>
      </c>
      <c r="N1068" s="23" t="s">
        <v>4162</v>
      </c>
      <c r="O1068" s="23" t="s">
        <v>18149</v>
      </c>
      <c r="P1068" s="291">
        <v>120.38</v>
      </c>
      <c r="Q1068" s="3">
        <v>41243</v>
      </c>
      <c r="R1068" s="3">
        <v>41394</v>
      </c>
      <c r="S1068" s="3">
        <v>41440</v>
      </c>
    </row>
    <row r="1069" spans="1:19">
      <c r="A1069" s="23" t="s">
        <v>18141</v>
      </c>
      <c r="B1069" s="23" t="s">
        <v>18142</v>
      </c>
      <c r="C1069" s="23">
        <v>7</v>
      </c>
      <c r="D1069" s="23" t="s">
        <v>19607</v>
      </c>
      <c r="E1069" s="23" t="s">
        <v>19602</v>
      </c>
      <c r="F1069" s="23">
        <v>4582</v>
      </c>
      <c r="G1069" s="23" t="s">
        <v>17394</v>
      </c>
      <c r="H1069" s="23" t="s">
        <v>17978</v>
      </c>
      <c r="I1069" s="238" t="s">
        <v>18145</v>
      </c>
      <c r="J1069" s="238" t="s">
        <v>18153</v>
      </c>
      <c r="K1069" s="23" t="s">
        <v>623</v>
      </c>
      <c r="L1069" s="23" t="s">
        <v>18147</v>
      </c>
      <c r="M1069" s="23" t="s">
        <v>18148</v>
      </c>
      <c r="N1069" s="23" t="s">
        <v>4162</v>
      </c>
      <c r="O1069" s="23" t="s">
        <v>18149</v>
      </c>
      <c r="P1069" s="291">
        <v>120.38</v>
      </c>
      <c r="Q1069" s="3">
        <v>41243</v>
      </c>
      <c r="R1069" s="3">
        <v>41394</v>
      </c>
      <c r="S1069" s="3">
        <v>41440</v>
      </c>
    </row>
    <row r="1070" spans="1:19">
      <c r="A1070" s="23" t="s">
        <v>18141</v>
      </c>
      <c r="B1070" s="23" t="s">
        <v>18142</v>
      </c>
      <c r="C1070" s="23">
        <v>7</v>
      </c>
      <c r="D1070" s="23" t="s">
        <v>19608</v>
      </c>
      <c r="E1070" s="23" t="s">
        <v>19602</v>
      </c>
      <c r="F1070" s="23">
        <v>4583</v>
      </c>
      <c r="G1070" s="23" t="s">
        <v>17399</v>
      </c>
      <c r="H1070" s="23" t="s">
        <v>17981</v>
      </c>
      <c r="I1070" s="238" t="s">
        <v>18145</v>
      </c>
      <c r="J1070" s="238" t="s">
        <v>18153</v>
      </c>
      <c r="K1070" s="23" t="s">
        <v>623</v>
      </c>
      <c r="L1070" s="23" t="s">
        <v>18147</v>
      </c>
      <c r="M1070" s="23" t="s">
        <v>18148</v>
      </c>
      <c r="N1070" s="23" t="s">
        <v>4162</v>
      </c>
      <c r="O1070" s="23" t="s">
        <v>18149</v>
      </c>
      <c r="P1070" s="291">
        <v>120.38</v>
      </c>
      <c r="Q1070" s="3">
        <v>41243</v>
      </c>
      <c r="R1070" s="3">
        <v>41394</v>
      </c>
      <c r="S1070" s="3">
        <v>41440</v>
      </c>
    </row>
    <row r="1071" spans="1:19">
      <c r="A1071" s="23" t="s">
        <v>18141</v>
      </c>
      <c r="B1071" s="23" t="s">
        <v>18142</v>
      </c>
      <c r="C1071" s="23">
        <v>7</v>
      </c>
      <c r="D1071" s="23" t="s">
        <v>19609</v>
      </c>
      <c r="E1071" s="23" t="s">
        <v>19602</v>
      </c>
      <c r="F1071" s="23">
        <v>4584</v>
      </c>
      <c r="G1071" s="23" t="s">
        <v>19610</v>
      </c>
      <c r="H1071" s="23" t="s">
        <v>17984</v>
      </c>
      <c r="I1071" s="238" t="s">
        <v>18145</v>
      </c>
      <c r="J1071" s="238" t="s">
        <v>18153</v>
      </c>
      <c r="K1071" s="23" t="s">
        <v>623</v>
      </c>
      <c r="L1071" s="23" t="s">
        <v>18147</v>
      </c>
      <c r="M1071" s="23" t="s">
        <v>18148</v>
      </c>
      <c r="N1071" s="23" t="s">
        <v>4162</v>
      </c>
      <c r="O1071" s="23" t="s">
        <v>18149</v>
      </c>
      <c r="P1071" s="291">
        <v>120.38</v>
      </c>
      <c r="Q1071" s="3">
        <v>41243</v>
      </c>
      <c r="R1071" s="3">
        <v>41394</v>
      </c>
      <c r="S1071" s="3">
        <v>41440</v>
      </c>
    </row>
    <row r="1072" spans="1:19">
      <c r="A1072" s="23" t="s">
        <v>18141</v>
      </c>
      <c r="B1072" s="23" t="s">
        <v>18142</v>
      </c>
      <c r="C1072" s="23">
        <v>7</v>
      </c>
      <c r="D1072" s="23" t="s">
        <v>19611</v>
      </c>
      <c r="E1072" s="23" t="s">
        <v>19602</v>
      </c>
      <c r="F1072" s="23">
        <v>4592</v>
      </c>
      <c r="G1072" s="23" t="s">
        <v>17468</v>
      </c>
      <c r="H1072" s="23" t="s">
        <v>17991</v>
      </c>
      <c r="I1072" s="238" t="s">
        <v>18145</v>
      </c>
      <c r="J1072" s="238" t="s">
        <v>18153</v>
      </c>
      <c r="K1072" s="23" t="s">
        <v>623</v>
      </c>
      <c r="L1072" s="23" t="s">
        <v>18147</v>
      </c>
      <c r="M1072" s="23" t="s">
        <v>18148</v>
      </c>
      <c r="N1072" s="23" t="s">
        <v>4162</v>
      </c>
      <c r="O1072" s="23" t="s">
        <v>18149</v>
      </c>
      <c r="P1072" s="291">
        <v>120.38</v>
      </c>
      <c r="Q1072" s="3">
        <v>41246</v>
      </c>
      <c r="R1072" s="3">
        <v>41394</v>
      </c>
      <c r="S1072" s="3">
        <v>41440</v>
      </c>
    </row>
    <row r="1073" spans="1:19">
      <c r="A1073" s="23" t="s">
        <v>18141</v>
      </c>
      <c r="B1073" s="23" t="s">
        <v>18142</v>
      </c>
      <c r="C1073" s="23">
        <v>7</v>
      </c>
      <c r="D1073" s="23" t="s">
        <v>19612</v>
      </c>
      <c r="E1073" s="23" t="s">
        <v>19602</v>
      </c>
      <c r="F1073" s="23">
        <v>4600</v>
      </c>
      <c r="G1073" s="23" t="s">
        <v>17448</v>
      </c>
      <c r="H1073" s="23" t="s">
        <v>17988</v>
      </c>
      <c r="I1073" s="238" t="s">
        <v>18145</v>
      </c>
      <c r="J1073" s="238" t="s">
        <v>18153</v>
      </c>
      <c r="K1073" s="23" t="s">
        <v>623</v>
      </c>
      <c r="L1073" s="23" t="s">
        <v>18147</v>
      </c>
      <c r="M1073" s="23" t="s">
        <v>18148</v>
      </c>
      <c r="N1073" s="23" t="s">
        <v>4162</v>
      </c>
      <c r="O1073" s="23" t="s">
        <v>18149</v>
      </c>
      <c r="P1073" s="291">
        <v>120.38</v>
      </c>
      <c r="Q1073" s="3">
        <v>41246</v>
      </c>
      <c r="R1073" s="3">
        <v>41396</v>
      </c>
      <c r="S1073" s="3">
        <v>41440</v>
      </c>
    </row>
    <row r="1074" spans="1:19">
      <c r="A1074" s="23" t="s">
        <v>18141</v>
      </c>
      <c r="B1074" s="23" t="s">
        <v>18142</v>
      </c>
      <c r="C1074" s="23">
        <v>7</v>
      </c>
      <c r="D1074" s="23" t="s">
        <v>19613</v>
      </c>
      <c r="E1074" s="23" t="s">
        <v>19602</v>
      </c>
      <c r="F1074" s="23">
        <v>4613</v>
      </c>
      <c r="G1074" s="23" t="s">
        <v>17409</v>
      </c>
      <c r="H1074" s="23" t="s">
        <v>18051</v>
      </c>
      <c r="I1074" s="238" t="s">
        <v>18145</v>
      </c>
      <c r="J1074" s="238" t="s">
        <v>18153</v>
      </c>
      <c r="K1074" s="23" t="s">
        <v>623</v>
      </c>
      <c r="L1074" s="23" t="s">
        <v>18147</v>
      </c>
      <c r="M1074" s="23" t="s">
        <v>18148</v>
      </c>
      <c r="N1074" s="23" t="s">
        <v>4162</v>
      </c>
      <c r="O1074" s="23" t="s">
        <v>18149</v>
      </c>
      <c r="P1074" s="291">
        <v>120.38</v>
      </c>
      <c r="Q1074" s="3">
        <v>41243</v>
      </c>
      <c r="R1074" s="3">
        <v>41396</v>
      </c>
      <c r="S1074" s="3">
        <v>41440</v>
      </c>
    </row>
    <row r="1075" spans="1:19">
      <c r="A1075" s="23" t="s">
        <v>18141</v>
      </c>
      <c r="B1075" s="23" t="s">
        <v>18142</v>
      </c>
      <c r="C1075" s="23">
        <v>7</v>
      </c>
      <c r="D1075" s="23" t="s">
        <v>19614</v>
      </c>
      <c r="E1075" s="23" t="s">
        <v>19602</v>
      </c>
      <c r="F1075" s="23">
        <v>4620</v>
      </c>
      <c r="G1075" s="23" t="s">
        <v>17433</v>
      </c>
      <c r="H1075" s="23" t="s">
        <v>18057</v>
      </c>
      <c r="I1075" s="238" t="s">
        <v>18145</v>
      </c>
      <c r="J1075" s="238" t="s">
        <v>18153</v>
      </c>
      <c r="K1075" s="23" t="s">
        <v>623</v>
      </c>
      <c r="L1075" s="23" t="s">
        <v>18147</v>
      </c>
      <c r="M1075" s="23" t="s">
        <v>18148</v>
      </c>
      <c r="N1075" s="23" t="s">
        <v>4162</v>
      </c>
      <c r="O1075" s="23" t="s">
        <v>18149</v>
      </c>
      <c r="P1075" s="291">
        <v>120.38</v>
      </c>
      <c r="Q1075" s="3">
        <v>41243</v>
      </c>
      <c r="R1075" s="3">
        <v>41397</v>
      </c>
      <c r="S1075" s="3">
        <v>41440</v>
      </c>
    </row>
    <row r="1076" spans="1:19">
      <c r="A1076" s="23" t="s">
        <v>18141</v>
      </c>
      <c r="B1076" s="23" t="s">
        <v>18142</v>
      </c>
      <c r="C1076" s="23">
        <v>7</v>
      </c>
      <c r="D1076" s="23" t="s">
        <v>19615</v>
      </c>
      <c r="E1076" s="23" t="s">
        <v>19602</v>
      </c>
      <c r="F1076" s="23">
        <v>4621</v>
      </c>
      <c r="G1076" s="23" t="s">
        <v>17473</v>
      </c>
      <c r="H1076" s="23" t="s">
        <v>18066</v>
      </c>
      <c r="I1076" s="238" t="s">
        <v>18145</v>
      </c>
      <c r="J1076" s="238" t="s">
        <v>18153</v>
      </c>
      <c r="K1076" s="23" t="s">
        <v>623</v>
      </c>
      <c r="L1076" s="23" t="s">
        <v>18147</v>
      </c>
      <c r="M1076" s="23" t="s">
        <v>18148</v>
      </c>
      <c r="N1076" s="23" t="s">
        <v>4162</v>
      </c>
      <c r="O1076" s="23" t="s">
        <v>18149</v>
      </c>
      <c r="P1076" s="291">
        <v>120.38</v>
      </c>
      <c r="Q1076" s="3">
        <v>41246</v>
      </c>
      <c r="R1076" s="3">
        <v>41397</v>
      </c>
      <c r="S1076" s="3">
        <v>41440</v>
      </c>
    </row>
    <row r="1077" spans="1:19">
      <c r="A1077" s="23" t="s">
        <v>18141</v>
      </c>
      <c r="B1077" s="23" t="s">
        <v>18142</v>
      </c>
      <c r="C1077" s="23">
        <v>7</v>
      </c>
      <c r="D1077" s="23" t="s">
        <v>19616</v>
      </c>
      <c r="E1077" s="23" t="s">
        <v>19602</v>
      </c>
      <c r="F1077" s="23">
        <v>4628</v>
      </c>
      <c r="G1077" s="23" t="s">
        <v>17404</v>
      </c>
      <c r="H1077" s="23" t="s">
        <v>18048</v>
      </c>
      <c r="I1077" s="238" t="s">
        <v>18145</v>
      </c>
      <c r="J1077" s="238" t="s">
        <v>18153</v>
      </c>
      <c r="K1077" s="23" t="s">
        <v>623</v>
      </c>
      <c r="L1077" s="23" t="s">
        <v>18147</v>
      </c>
      <c r="M1077" s="23" t="s">
        <v>18148</v>
      </c>
      <c r="N1077" s="23" t="s">
        <v>4162</v>
      </c>
      <c r="O1077" s="23" t="s">
        <v>18149</v>
      </c>
      <c r="P1077" s="291">
        <v>120.38</v>
      </c>
      <c r="Q1077" s="3">
        <v>41243</v>
      </c>
      <c r="R1077" s="3">
        <v>41397</v>
      </c>
      <c r="S1077" s="3">
        <v>41442</v>
      </c>
    </row>
    <row r="1078" spans="1:19">
      <c r="A1078" s="23" t="s">
        <v>18141</v>
      </c>
      <c r="B1078" s="23" t="s">
        <v>18142</v>
      </c>
      <c r="C1078" s="23">
        <v>7</v>
      </c>
      <c r="D1078" s="23" t="s">
        <v>19617</v>
      </c>
      <c r="E1078" s="23" t="s">
        <v>19602</v>
      </c>
      <c r="F1078" s="23">
        <v>4630</v>
      </c>
      <c r="G1078" s="23" t="s">
        <v>19618</v>
      </c>
      <c r="H1078" s="23" t="s">
        <v>18054</v>
      </c>
      <c r="I1078" s="238" t="s">
        <v>18145</v>
      </c>
      <c r="J1078" s="238" t="s">
        <v>18153</v>
      </c>
      <c r="K1078" s="23" t="s">
        <v>623</v>
      </c>
      <c r="L1078" s="23" t="s">
        <v>18147</v>
      </c>
      <c r="M1078" s="23" t="s">
        <v>18148</v>
      </c>
      <c r="N1078" s="23" t="s">
        <v>4162</v>
      </c>
      <c r="O1078" s="23" t="s">
        <v>18149</v>
      </c>
      <c r="P1078" s="291">
        <v>120.38</v>
      </c>
      <c r="Q1078" s="3">
        <v>41243</v>
      </c>
      <c r="R1078" s="3">
        <v>41397</v>
      </c>
      <c r="S1078" s="3">
        <v>41440</v>
      </c>
    </row>
    <row r="1079" spans="1:19">
      <c r="A1079" s="23" t="s">
        <v>18141</v>
      </c>
      <c r="B1079" s="23" t="s">
        <v>18142</v>
      </c>
      <c r="C1079" s="23">
        <v>7</v>
      </c>
      <c r="D1079" s="23" t="s">
        <v>19619</v>
      </c>
      <c r="E1079" s="23" t="s">
        <v>19602</v>
      </c>
      <c r="F1079" s="23">
        <v>4631</v>
      </c>
      <c r="G1079" s="23" t="s">
        <v>17458</v>
      </c>
      <c r="H1079" s="23" t="s">
        <v>18062</v>
      </c>
      <c r="I1079" s="238" t="s">
        <v>18145</v>
      </c>
      <c r="J1079" s="238" t="s">
        <v>18153</v>
      </c>
      <c r="K1079" s="23" t="s">
        <v>623</v>
      </c>
      <c r="L1079" s="23" t="s">
        <v>18147</v>
      </c>
      <c r="M1079" s="23" t="s">
        <v>18148</v>
      </c>
      <c r="N1079" s="23" t="s">
        <v>4162</v>
      </c>
      <c r="O1079" s="23" t="s">
        <v>18149</v>
      </c>
      <c r="P1079" s="291">
        <v>120.38</v>
      </c>
      <c r="Q1079" s="3">
        <v>41246</v>
      </c>
      <c r="R1079" s="3">
        <v>41397</v>
      </c>
      <c r="S1079" s="3">
        <v>41440</v>
      </c>
    </row>
    <row r="1080" spans="1:19">
      <c r="A1080" s="23" t="s">
        <v>18141</v>
      </c>
      <c r="B1080" s="23" t="s">
        <v>18142</v>
      </c>
      <c r="C1080" s="23">
        <v>7</v>
      </c>
      <c r="D1080" s="23" t="s">
        <v>19620</v>
      </c>
      <c r="E1080" s="23" t="s">
        <v>19602</v>
      </c>
      <c r="F1080" s="23">
        <v>4633</v>
      </c>
      <c r="G1080" s="23" t="s">
        <v>19621</v>
      </c>
      <c r="H1080" s="23" t="s">
        <v>19622</v>
      </c>
      <c r="I1080" s="238" t="s">
        <v>18145</v>
      </c>
      <c r="J1080" s="238" t="s">
        <v>18353</v>
      </c>
      <c r="K1080" s="23" t="s">
        <v>623</v>
      </c>
      <c r="L1080" s="23" t="s">
        <v>18147</v>
      </c>
      <c r="M1080" s="23" t="s">
        <v>18148</v>
      </c>
      <c r="N1080" s="23" t="s">
        <v>4162</v>
      </c>
      <c r="O1080" s="23" t="s">
        <v>18149</v>
      </c>
      <c r="P1080" s="291">
        <v>120.38</v>
      </c>
      <c r="Q1080" s="3">
        <v>41246</v>
      </c>
      <c r="R1080" s="3">
        <v>41400</v>
      </c>
      <c r="S1080" s="3">
        <v>41440</v>
      </c>
    </row>
    <row r="1081" spans="1:19">
      <c r="A1081" s="23" t="s">
        <v>18141</v>
      </c>
      <c r="B1081" s="23" t="s">
        <v>18142</v>
      </c>
      <c r="C1081" s="23">
        <v>7</v>
      </c>
      <c r="D1081" s="23" t="s">
        <v>19623</v>
      </c>
      <c r="E1081" s="23" t="s">
        <v>19602</v>
      </c>
      <c r="F1081" s="23">
        <v>4635</v>
      </c>
      <c r="G1081" s="23" t="s">
        <v>17443</v>
      </c>
      <c r="H1081" s="23" t="s">
        <v>18059</v>
      </c>
      <c r="I1081" s="238" t="s">
        <v>18145</v>
      </c>
      <c r="J1081" s="238" t="s">
        <v>18353</v>
      </c>
      <c r="K1081" s="23" t="s">
        <v>623</v>
      </c>
      <c r="L1081" s="23" t="s">
        <v>18147</v>
      </c>
      <c r="M1081" s="23" t="s">
        <v>18148</v>
      </c>
      <c r="N1081" s="23" t="s">
        <v>4162</v>
      </c>
      <c r="O1081" s="23" t="s">
        <v>18149</v>
      </c>
      <c r="P1081" s="291">
        <v>120.38</v>
      </c>
      <c r="Q1081" s="3">
        <v>41246</v>
      </c>
      <c r="R1081" s="3">
        <v>41400</v>
      </c>
      <c r="S1081" s="3">
        <v>41440</v>
      </c>
    </row>
    <row r="1082" spans="1:19">
      <c r="A1082" s="23" t="s">
        <v>18141</v>
      </c>
      <c r="B1082" s="23" t="s">
        <v>18142</v>
      </c>
      <c r="C1082" s="23">
        <v>7</v>
      </c>
      <c r="D1082" s="23" t="s">
        <v>19624</v>
      </c>
      <c r="E1082" s="23" t="s">
        <v>19625</v>
      </c>
      <c r="F1082" s="23"/>
      <c r="G1082" s="23" t="s">
        <v>19626</v>
      </c>
      <c r="H1082" s="23">
        <v>5994</v>
      </c>
      <c r="I1082" s="238" t="s">
        <v>18145</v>
      </c>
      <c r="J1082" s="238" t="s">
        <v>18192</v>
      </c>
      <c r="K1082" s="23" t="s">
        <v>623</v>
      </c>
      <c r="L1082" s="23" t="s">
        <v>18147</v>
      </c>
      <c r="M1082" s="23" t="s">
        <v>18148</v>
      </c>
      <c r="N1082" s="23" t="s">
        <v>4162</v>
      </c>
      <c r="O1082" s="23" t="s">
        <v>18149</v>
      </c>
      <c r="P1082" s="291">
        <v>120.38</v>
      </c>
      <c r="Q1082" s="3">
        <v>41289</v>
      </c>
      <c r="R1082" s="23"/>
      <c r="S1082" s="3">
        <v>41460</v>
      </c>
    </row>
    <row r="1083" spans="1:19">
      <c r="A1083" s="23" t="s">
        <v>18141</v>
      </c>
      <c r="B1083" s="23" t="s">
        <v>18142</v>
      </c>
      <c r="C1083" s="23">
        <v>7</v>
      </c>
      <c r="D1083" s="23" t="s">
        <v>19627</v>
      </c>
      <c r="E1083" s="23" t="s">
        <v>19625</v>
      </c>
      <c r="F1083" s="23"/>
      <c r="G1083" s="23" t="s">
        <v>19628</v>
      </c>
      <c r="H1083" s="23">
        <v>5995</v>
      </c>
      <c r="I1083" s="238" t="s">
        <v>18145</v>
      </c>
      <c r="J1083" s="238" t="s">
        <v>18192</v>
      </c>
      <c r="K1083" s="23" t="s">
        <v>623</v>
      </c>
      <c r="L1083" s="23" t="s">
        <v>18147</v>
      </c>
      <c r="M1083" s="23" t="s">
        <v>18148</v>
      </c>
      <c r="N1083" s="23" t="s">
        <v>4162</v>
      </c>
      <c r="O1083" s="23" t="s">
        <v>18149</v>
      </c>
      <c r="P1083" s="291">
        <v>120.38</v>
      </c>
      <c r="Q1083" s="3">
        <v>41289</v>
      </c>
      <c r="R1083" s="23"/>
      <c r="S1083" s="3">
        <v>41460</v>
      </c>
    </row>
    <row r="1084" spans="1:19">
      <c r="A1084" s="23" t="s">
        <v>18141</v>
      </c>
      <c r="B1084" s="23" t="s">
        <v>18142</v>
      </c>
      <c r="C1084" s="23">
        <v>7</v>
      </c>
      <c r="D1084" s="23" t="s">
        <v>19629</v>
      </c>
      <c r="E1084" s="23" t="s">
        <v>19625</v>
      </c>
      <c r="F1084" s="23"/>
      <c r="G1084" s="23" t="s">
        <v>19630</v>
      </c>
      <c r="H1084" s="23">
        <v>5996</v>
      </c>
      <c r="I1084" s="238" t="s">
        <v>18145</v>
      </c>
      <c r="J1084" s="238" t="s">
        <v>18192</v>
      </c>
      <c r="K1084" s="23" t="s">
        <v>623</v>
      </c>
      <c r="L1084" s="23" t="s">
        <v>18147</v>
      </c>
      <c r="M1084" s="23" t="s">
        <v>18148</v>
      </c>
      <c r="N1084" s="23" t="s">
        <v>4162</v>
      </c>
      <c r="O1084" s="23" t="s">
        <v>18149</v>
      </c>
      <c r="P1084" s="291">
        <v>120.38</v>
      </c>
      <c r="Q1084" s="3">
        <v>41289</v>
      </c>
      <c r="R1084" s="23"/>
      <c r="S1084" s="3">
        <v>41460</v>
      </c>
    </row>
    <row r="1085" spans="1:19">
      <c r="A1085" s="23" t="s">
        <v>18141</v>
      </c>
      <c r="B1085" s="23" t="s">
        <v>18142</v>
      </c>
      <c r="C1085" s="23">
        <v>7</v>
      </c>
      <c r="D1085" s="23" t="s">
        <v>19631</v>
      </c>
      <c r="E1085" s="23" t="s">
        <v>19625</v>
      </c>
      <c r="F1085" s="23"/>
      <c r="G1085" s="23" t="s">
        <v>19632</v>
      </c>
      <c r="H1085" s="23">
        <v>5997</v>
      </c>
      <c r="I1085" s="238" t="s">
        <v>18145</v>
      </c>
      <c r="J1085" s="238" t="s">
        <v>18192</v>
      </c>
      <c r="K1085" s="23" t="s">
        <v>623</v>
      </c>
      <c r="L1085" s="23" t="s">
        <v>18147</v>
      </c>
      <c r="M1085" s="23" t="s">
        <v>18148</v>
      </c>
      <c r="N1085" s="23" t="s">
        <v>4162</v>
      </c>
      <c r="O1085" s="23" t="s">
        <v>18149</v>
      </c>
      <c r="P1085" s="291">
        <v>120.38</v>
      </c>
      <c r="Q1085" s="3">
        <v>41289</v>
      </c>
      <c r="R1085" s="23"/>
      <c r="S1085" s="3">
        <v>41460</v>
      </c>
    </row>
    <row r="1086" spans="1:19">
      <c r="A1086" s="23" t="s">
        <v>18141</v>
      </c>
      <c r="B1086" s="23" t="s">
        <v>18142</v>
      </c>
      <c r="C1086" s="23">
        <v>7</v>
      </c>
      <c r="D1086" s="23" t="s">
        <v>19633</v>
      </c>
      <c r="E1086" s="23" t="s">
        <v>19625</v>
      </c>
      <c r="F1086" s="23"/>
      <c r="G1086" s="23" t="s">
        <v>19634</v>
      </c>
      <c r="H1086" s="23">
        <v>5998</v>
      </c>
      <c r="I1086" s="238" t="s">
        <v>18145</v>
      </c>
      <c r="J1086" s="238" t="s">
        <v>18192</v>
      </c>
      <c r="K1086" s="23" t="s">
        <v>623</v>
      </c>
      <c r="L1086" s="23" t="s">
        <v>18147</v>
      </c>
      <c r="M1086" s="23" t="s">
        <v>18148</v>
      </c>
      <c r="N1086" s="23" t="s">
        <v>4162</v>
      </c>
      <c r="O1086" s="23" t="s">
        <v>18149</v>
      </c>
      <c r="P1086" s="291">
        <v>120.38</v>
      </c>
      <c r="Q1086" s="3">
        <v>41289</v>
      </c>
      <c r="R1086" s="23"/>
      <c r="S1086" s="3">
        <v>41460</v>
      </c>
    </row>
    <row r="1087" spans="1:19">
      <c r="A1087" s="23" t="s">
        <v>18141</v>
      </c>
      <c r="B1087" s="23" t="s">
        <v>18142</v>
      </c>
      <c r="C1087" s="23">
        <v>7</v>
      </c>
      <c r="D1087" s="23" t="s">
        <v>19635</v>
      </c>
      <c r="E1087" s="23" t="s">
        <v>19625</v>
      </c>
      <c r="F1087" s="23"/>
      <c r="G1087" s="23" t="s">
        <v>19636</v>
      </c>
      <c r="H1087" s="23">
        <v>5999</v>
      </c>
      <c r="I1087" s="238" t="s">
        <v>18145</v>
      </c>
      <c r="J1087" s="238" t="s">
        <v>18192</v>
      </c>
      <c r="K1087" s="23" t="s">
        <v>623</v>
      </c>
      <c r="L1087" s="23" t="s">
        <v>18147</v>
      </c>
      <c r="M1087" s="23" t="s">
        <v>18148</v>
      </c>
      <c r="N1087" s="23" t="s">
        <v>4162</v>
      </c>
      <c r="O1087" s="23" t="s">
        <v>18149</v>
      </c>
      <c r="P1087" s="291">
        <v>120.38</v>
      </c>
      <c r="Q1087" s="3">
        <v>41289</v>
      </c>
      <c r="R1087" s="23"/>
      <c r="S1087" s="3">
        <v>41460</v>
      </c>
    </row>
    <row r="1088" spans="1:19">
      <c r="A1088" s="23" t="s">
        <v>18141</v>
      </c>
      <c r="B1088" s="23" t="s">
        <v>18142</v>
      </c>
      <c r="C1088" s="23">
        <v>7</v>
      </c>
      <c r="D1088" s="23" t="s">
        <v>19637</v>
      </c>
      <c r="E1088" s="23" t="s">
        <v>19625</v>
      </c>
      <c r="F1088" s="23"/>
      <c r="G1088" s="23" t="s">
        <v>19638</v>
      </c>
      <c r="H1088" s="23">
        <v>6000</v>
      </c>
      <c r="I1088" s="238" t="s">
        <v>18145</v>
      </c>
      <c r="J1088" s="238" t="s">
        <v>18192</v>
      </c>
      <c r="K1088" s="23" t="s">
        <v>623</v>
      </c>
      <c r="L1088" s="23" t="s">
        <v>18147</v>
      </c>
      <c r="M1088" s="23" t="s">
        <v>18148</v>
      </c>
      <c r="N1088" s="23" t="s">
        <v>4162</v>
      </c>
      <c r="O1088" s="23" t="s">
        <v>18149</v>
      </c>
      <c r="P1088" s="291">
        <v>120.38</v>
      </c>
      <c r="Q1088" s="3">
        <v>41289</v>
      </c>
      <c r="R1088" s="23"/>
      <c r="S1088" s="3">
        <v>41460</v>
      </c>
    </row>
    <row r="1089" spans="1:19">
      <c r="A1089" s="23" t="s">
        <v>18141</v>
      </c>
      <c r="B1089" s="23" t="s">
        <v>18142</v>
      </c>
      <c r="C1089" s="23">
        <v>7</v>
      </c>
      <c r="D1089" s="23" t="s">
        <v>19639</v>
      </c>
      <c r="E1089" s="23" t="s">
        <v>19640</v>
      </c>
      <c r="F1089" s="23">
        <v>3846</v>
      </c>
      <c r="G1089" s="23" t="s">
        <v>11316</v>
      </c>
      <c r="H1089" s="23" t="s">
        <v>19641</v>
      </c>
      <c r="I1089" s="238" t="s">
        <v>18145</v>
      </c>
      <c r="J1089" s="238" t="s">
        <v>18153</v>
      </c>
      <c r="K1089" s="23" t="s">
        <v>623</v>
      </c>
      <c r="L1089" s="23" t="s">
        <v>18147</v>
      </c>
      <c r="M1089" s="23" t="s">
        <v>18148</v>
      </c>
      <c r="N1089" s="23" t="s">
        <v>4162</v>
      </c>
      <c r="O1089" s="23" t="s">
        <v>18149</v>
      </c>
      <c r="P1089" s="291">
        <v>120.38</v>
      </c>
      <c r="Q1089" s="3">
        <v>41129</v>
      </c>
      <c r="R1089" s="3">
        <v>41256</v>
      </c>
      <c r="S1089" s="3">
        <v>41198</v>
      </c>
    </row>
    <row r="1090" spans="1:19">
      <c r="A1090" s="23" t="s">
        <v>18141</v>
      </c>
      <c r="B1090" s="23" t="s">
        <v>18142</v>
      </c>
      <c r="C1090" s="23">
        <v>7</v>
      </c>
      <c r="D1090" s="23" t="s">
        <v>19642</v>
      </c>
      <c r="E1090" s="23" t="s">
        <v>19640</v>
      </c>
      <c r="F1090" s="23">
        <v>3862</v>
      </c>
      <c r="G1090" s="23" t="s">
        <v>11287</v>
      </c>
      <c r="H1090" s="23" t="s">
        <v>12214</v>
      </c>
      <c r="I1090" s="238" t="s">
        <v>18145</v>
      </c>
      <c r="J1090" s="238" t="s">
        <v>18153</v>
      </c>
      <c r="K1090" s="23" t="s">
        <v>623</v>
      </c>
      <c r="L1090" s="23" t="s">
        <v>18147</v>
      </c>
      <c r="M1090" s="23" t="s">
        <v>18148</v>
      </c>
      <c r="N1090" s="23" t="s">
        <v>4162</v>
      </c>
      <c r="O1090" s="23" t="s">
        <v>18149</v>
      </c>
      <c r="P1090" s="291">
        <v>120.38</v>
      </c>
      <c r="Q1090" s="3">
        <v>41129</v>
      </c>
      <c r="R1090" s="3">
        <v>41257</v>
      </c>
      <c r="S1090" s="3">
        <v>41198</v>
      </c>
    </row>
    <row r="1091" spans="1:19">
      <c r="A1091" s="23" t="s">
        <v>18141</v>
      </c>
      <c r="B1091" s="23" t="s">
        <v>18142</v>
      </c>
      <c r="C1091" s="23">
        <v>7</v>
      </c>
      <c r="D1091" s="23" t="s">
        <v>19643</v>
      </c>
      <c r="E1091" s="23" t="s">
        <v>19640</v>
      </c>
      <c r="F1091" s="23">
        <v>3897</v>
      </c>
      <c r="G1091" s="23" t="s">
        <v>11800</v>
      </c>
      <c r="H1091" s="23" t="s">
        <v>12300</v>
      </c>
      <c r="I1091" s="238" t="s">
        <v>18145</v>
      </c>
      <c r="J1091" s="238" t="s">
        <v>18153</v>
      </c>
      <c r="K1091" s="23" t="s">
        <v>623</v>
      </c>
      <c r="L1091" s="23" t="s">
        <v>18147</v>
      </c>
      <c r="M1091" s="23" t="s">
        <v>18148</v>
      </c>
      <c r="N1091" s="23" t="s">
        <v>4162</v>
      </c>
      <c r="O1091" s="23" t="s">
        <v>18149</v>
      </c>
      <c r="P1091" s="291">
        <v>120.38</v>
      </c>
      <c r="Q1091" s="3">
        <v>41155</v>
      </c>
      <c r="R1091" s="3">
        <v>41261</v>
      </c>
      <c r="S1091" s="3">
        <v>41244</v>
      </c>
    </row>
    <row r="1092" spans="1:19">
      <c r="A1092" s="23" t="s">
        <v>18141</v>
      </c>
      <c r="B1092" s="23" t="s">
        <v>18142</v>
      </c>
      <c r="C1092" s="23">
        <v>7</v>
      </c>
      <c r="D1092" s="23" t="s">
        <v>19644</v>
      </c>
      <c r="E1092" s="23" t="s">
        <v>19640</v>
      </c>
      <c r="F1092" s="23">
        <v>3923</v>
      </c>
      <c r="G1092" s="23" t="s">
        <v>11288</v>
      </c>
      <c r="H1092" s="23" t="s">
        <v>19645</v>
      </c>
      <c r="I1092" s="238" t="s">
        <v>18145</v>
      </c>
      <c r="J1092" s="238" t="s">
        <v>18153</v>
      </c>
      <c r="K1092" s="23" t="s">
        <v>623</v>
      </c>
      <c r="L1092" s="23" t="s">
        <v>18147</v>
      </c>
      <c r="M1092" s="23" t="s">
        <v>18148</v>
      </c>
      <c r="N1092" s="23" t="s">
        <v>4162</v>
      </c>
      <c r="O1092" s="23" t="s">
        <v>18149</v>
      </c>
      <c r="P1092" s="291">
        <v>120.38</v>
      </c>
      <c r="Q1092" s="3">
        <v>41129</v>
      </c>
      <c r="R1092" s="3">
        <v>41262</v>
      </c>
      <c r="S1092" s="3">
        <v>41198</v>
      </c>
    </row>
    <row r="1093" spans="1:19">
      <c r="A1093" s="23" t="s">
        <v>18141</v>
      </c>
      <c r="B1093" s="23" t="s">
        <v>18142</v>
      </c>
      <c r="C1093" s="23">
        <v>7</v>
      </c>
      <c r="D1093" s="23" t="s">
        <v>19646</v>
      </c>
      <c r="E1093" s="23" t="s">
        <v>19647</v>
      </c>
      <c r="F1093" s="23"/>
      <c r="G1093" s="23" t="s">
        <v>10527</v>
      </c>
      <c r="H1093" s="23">
        <v>3716</v>
      </c>
      <c r="I1093" s="238" t="s">
        <v>18145</v>
      </c>
      <c r="J1093" s="238" t="s">
        <v>19426</v>
      </c>
      <c r="K1093" s="23" t="s">
        <v>623</v>
      </c>
      <c r="L1093" s="23" t="s">
        <v>18147</v>
      </c>
      <c r="M1093" s="23" t="s">
        <v>18148</v>
      </c>
      <c r="N1093" s="23" t="s">
        <v>4162</v>
      </c>
      <c r="O1093" s="23" t="s">
        <v>18149</v>
      </c>
      <c r="P1093" s="291">
        <v>120.38</v>
      </c>
      <c r="Q1093" s="3">
        <v>41072</v>
      </c>
      <c r="R1093" s="23"/>
      <c r="S1093" s="3">
        <v>41133</v>
      </c>
    </row>
    <row r="1094" spans="1:19">
      <c r="A1094" s="23" t="s">
        <v>18141</v>
      </c>
      <c r="B1094" s="23" t="s">
        <v>18142</v>
      </c>
      <c r="C1094" s="23">
        <v>7</v>
      </c>
      <c r="D1094" s="23" t="s">
        <v>19648</v>
      </c>
      <c r="E1094" s="23" t="s">
        <v>19647</v>
      </c>
      <c r="F1094" s="23"/>
      <c r="G1094" s="23" t="s">
        <v>10534</v>
      </c>
      <c r="H1094" s="23">
        <v>3720</v>
      </c>
      <c r="I1094" s="238" t="s">
        <v>18145</v>
      </c>
      <c r="J1094" s="238" t="s">
        <v>18156</v>
      </c>
      <c r="K1094" s="23" t="s">
        <v>623</v>
      </c>
      <c r="L1094" s="23" t="s">
        <v>18147</v>
      </c>
      <c r="M1094" s="23" t="s">
        <v>18148</v>
      </c>
      <c r="N1094" s="23" t="s">
        <v>4162</v>
      </c>
      <c r="O1094" s="23" t="s">
        <v>18149</v>
      </c>
      <c r="P1094" s="291">
        <v>120.38</v>
      </c>
      <c r="Q1094" s="3">
        <v>41072</v>
      </c>
      <c r="R1094" s="23"/>
      <c r="S1094" s="3">
        <v>41133</v>
      </c>
    </row>
    <row r="1095" spans="1:19">
      <c r="A1095" s="23" t="s">
        <v>18141</v>
      </c>
      <c r="B1095" s="23" t="s">
        <v>18142</v>
      </c>
      <c r="C1095" s="23">
        <v>7</v>
      </c>
      <c r="D1095" s="23" t="s">
        <v>19649</v>
      </c>
      <c r="E1095" s="23" t="s">
        <v>19647</v>
      </c>
      <c r="F1095" s="23"/>
      <c r="G1095" s="23" t="s">
        <v>19650</v>
      </c>
      <c r="H1095" s="23">
        <v>4102</v>
      </c>
      <c r="I1095" s="238" t="s">
        <v>18145</v>
      </c>
      <c r="J1095" s="238" t="s">
        <v>18156</v>
      </c>
      <c r="K1095" s="23" t="s">
        <v>623</v>
      </c>
      <c r="L1095" s="23" t="s">
        <v>18147</v>
      </c>
      <c r="M1095" s="23" t="s">
        <v>18148</v>
      </c>
      <c r="N1095" s="23" t="s">
        <v>4162</v>
      </c>
      <c r="O1095" s="23" t="s">
        <v>18149</v>
      </c>
      <c r="P1095" s="291">
        <v>120.38</v>
      </c>
      <c r="Q1095" s="3">
        <v>41128</v>
      </c>
      <c r="R1095" s="23"/>
      <c r="S1095" s="3">
        <v>41189</v>
      </c>
    </row>
    <row r="1096" spans="1:19">
      <c r="A1096" s="23" t="s">
        <v>18141</v>
      </c>
      <c r="B1096" s="23" t="s">
        <v>18142</v>
      </c>
      <c r="C1096" s="23">
        <v>7</v>
      </c>
      <c r="D1096" s="23" t="s">
        <v>19651</v>
      </c>
      <c r="E1096" s="23" t="s">
        <v>19647</v>
      </c>
      <c r="F1096" s="23"/>
      <c r="G1096" s="23" t="s">
        <v>11107</v>
      </c>
      <c r="H1096" s="23">
        <v>4103</v>
      </c>
      <c r="I1096" s="238" t="s">
        <v>18145</v>
      </c>
      <c r="J1096" s="238" t="s">
        <v>18156</v>
      </c>
      <c r="K1096" s="23" t="s">
        <v>623</v>
      </c>
      <c r="L1096" s="23" t="s">
        <v>18147</v>
      </c>
      <c r="M1096" s="23" t="s">
        <v>18148</v>
      </c>
      <c r="N1096" s="23" t="s">
        <v>4162</v>
      </c>
      <c r="O1096" s="23" t="s">
        <v>18149</v>
      </c>
      <c r="P1096" s="291">
        <v>120.38</v>
      </c>
      <c r="Q1096" s="3">
        <v>41128</v>
      </c>
      <c r="R1096" s="23"/>
      <c r="S1096" s="3">
        <v>41189</v>
      </c>
    </row>
    <row r="1097" spans="1:19">
      <c r="A1097" s="23" t="s">
        <v>18141</v>
      </c>
      <c r="B1097" s="23" t="s">
        <v>18142</v>
      </c>
      <c r="C1097" s="23">
        <v>7</v>
      </c>
      <c r="D1097" s="23" t="s">
        <v>19652</v>
      </c>
      <c r="E1097" s="23" t="s">
        <v>19647</v>
      </c>
      <c r="F1097" s="23">
        <v>2904</v>
      </c>
      <c r="G1097" s="23" t="s">
        <v>10510</v>
      </c>
      <c r="H1097" s="23" t="s">
        <v>5393</v>
      </c>
      <c r="I1097" s="238" t="s">
        <v>18145</v>
      </c>
      <c r="J1097" s="238" t="s">
        <v>18153</v>
      </c>
      <c r="K1097" s="23" t="s">
        <v>623</v>
      </c>
      <c r="L1097" s="23" t="s">
        <v>18147</v>
      </c>
      <c r="M1097" s="23" t="s">
        <v>18148</v>
      </c>
      <c r="N1097" s="23" t="s">
        <v>4162</v>
      </c>
      <c r="O1097" s="23" t="s">
        <v>18149</v>
      </c>
      <c r="P1097" s="291">
        <v>120.38</v>
      </c>
      <c r="Q1097" s="3">
        <v>41072</v>
      </c>
      <c r="R1097" s="3">
        <v>41117</v>
      </c>
      <c r="S1097" s="3">
        <v>41133</v>
      </c>
    </row>
    <row r="1098" spans="1:19">
      <c r="A1098" s="23" t="s">
        <v>18141</v>
      </c>
      <c r="B1098" s="23" t="s">
        <v>18142</v>
      </c>
      <c r="C1098" s="23">
        <v>7</v>
      </c>
      <c r="D1098" s="23" t="s">
        <v>19653</v>
      </c>
      <c r="E1098" s="23" t="s">
        <v>19647</v>
      </c>
      <c r="F1098" s="23">
        <v>2945</v>
      </c>
      <c r="G1098" s="23" t="s">
        <v>10533</v>
      </c>
      <c r="H1098" s="23" t="s">
        <v>5767</v>
      </c>
      <c r="I1098" s="238" t="s">
        <v>18145</v>
      </c>
      <c r="J1098" s="238" t="s">
        <v>18153</v>
      </c>
      <c r="K1098" s="23" t="s">
        <v>623</v>
      </c>
      <c r="L1098" s="23" t="s">
        <v>18147</v>
      </c>
      <c r="M1098" s="23" t="s">
        <v>18148</v>
      </c>
      <c r="N1098" s="23" t="s">
        <v>4162</v>
      </c>
      <c r="O1098" s="23" t="s">
        <v>18149</v>
      </c>
      <c r="P1098" s="291">
        <v>120.38</v>
      </c>
      <c r="Q1098" s="3">
        <v>41072</v>
      </c>
      <c r="R1098" s="3">
        <v>41122</v>
      </c>
      <c r="S1098" s="3">
        <v>41133</v>
      </c>
    </row>
    <row r="1099" spans="1:19">
      <c r="A1099" s="23" t="s">
        <v>18141</v>
      </c>
      <c r="B1099" s="23" t="s">
        <v>18142</v>
      </c>
      <c r="C1099" s="23">
        <v>7</v>
      </c>
      <c r="D1099" s="23" t="s">
        <v>19654</v>
      </c>
      <c r="E1099" s="23" t="s">
        <v>19647</v>
      </c>
      <c r="F1099" s="23">
        <v>2989</v>
      </c>
      <c r="G1099" s="23" t="s">
        <v>10512</v>
      </c>
      <c r="H1099" s="23" t="s">
        <v>5448</v>
      </c>
      <c r="I1099" s="238" t="s">
        <v>18145</v>
      </c>
      <c r="J1099" s="238" t="s">
        <v>18153</v>
      </c>
      <c r="K1099" s="23" t="s">
        <v>623</v>
      </c>
      <c r="L1099" s="23" t="s">
        <v>18147</v>
      </c>
      <c r="M1099" s="23" t="s">
        <v>18148</v>
      </c>
      <c r="N1099" s="23" t="s">
        <v>4162</v>
      </c>
      <c r="O1099" s="23" t="s">
        <v>18149</v>
      </c>
      <c r="P1099" s="291">
        <v>120.38</v>
      </c>
      <c r="Q1099" s="3">
        <v>41072</v>
      </c>
      <c r="R1099" s="3">
        <v>41124</v>
      </c>
      <c r="S1099" s="3">
        <v>41133</v>
      </c>
    </row>
    <row r="1100" spans="1:19">
      <c r="A1100" s="23" t="s">
        <v>18141</v>
      </c>
      <c r="B1100" s="23" t="s">
        <v>18142</v>
      </c>
      <c r="C1100" s="23">
        <v>7</v>
      </c>
      <c r="D1100" s="23" t="s">
        <v>19655</v>
      </c>
      <c r="E1100" s="23" t="s">
        <v>19647</v>
      </c>
      <c r="F1100" s="23">
        <v>3083</v>
      </c>
      <c r="G1100" s="23" t="s">
        <v>19656</v>
      </c>
      <c r="H1100" s="23" t="s">
        <v>6284</v>
      </c>
      <c r="I1100" s="238" t="s">
        <v>18145</v>
      </c>
      <c r="J1100" s="238" t="s">
        <v>18153</v>
      </c>
      <c r="K1100" s="23" t="s">
        <v>623</v>
      </c>
      <c r="L1100" s="23" t="s">
        <v>18147</v>
      </c>
      <c r="M1100" s="23" t="s">
        <v>18148</v>
      </c>
      <c r="N1100" s="23" t="s">
        <v>4162</v>
      </c>
      <c r="O1100" s="23" t="s">
        <v>18149</v>
      </c>
      <c r="P1100" s="291">
        <v>120.38</v>
      </c>
      <c r="Q1100" s="3">
        <v>41128</v>
      </c>
      <c r="R1100" s="3">
        <v>41137</v>
      </c>
      <c r="S1100" s="3">
        <v>41189</v>
      </c>
    </row>
    <row r="1101" spans="1:19">
      <c r="A1101" s="23" t="s">
        <v>18141</v>
      </c>
      <c r="B1101" s="23" t="s">
        <v>18142</v>
      </c>
      <c r="C1101" s="23">
        <v>7</v>
      </c>
      <c r="D1101" s="23" t="s">
        <v>19657</v>
      </c>
      <c r="E1101" s="23" t="s">
        <v>19647</v>
      </c>
      <c r="F1101" s="23">
        <v>3220</v>
      </c>
      <c r="G1101" s="23" t="s">
        <v>19658</v>
      </c>
      <c r="H1101" s="23" t="s">
        <v>6285</v>
      </c>
      <c r="I1101" s="238" t="s">
        <v>18145</v>
      </c>
      <c r="J1101" s="238" t="s">
        <v>18153</v>
      </c>
      <c r="K1101" s="23" t="s">
        <v>623</v>
      </c>
      <c r="L1101" s="23" t="s">
        <v>18147</v>
      </c>
      <c r="M1101" s="23" t="s">
        <v>18148</v>
      </c>
      <c r="N1101" s="23" t="s">
        <v>4162</v>
      </c>
      <c r="O1101" s="23" t="s">
        <v>18149</v>
      </c>
      <c r="P1101" s="291">
        <v>120.38</v>
      </c>
      <c r="Q1101" s="3">
        <v>41128</v>
      </c>
      <c r="R1101" s="3">
        <v>41166</v>
      </c>
      <c r="S1101" s="3">
        <v>41189</v>
      </c>
    </row>
    <row r="1102" spans="1:19">
      <c r="A1102" s="23" t="s">
        <v>18141</v>
      </c>
      <c r="B1102" s="23" t="s">
        <v>18142</v>
      </c>
      <c r="C1102" s="23">
        <v>7</v>
      </c>
      <c r="D1102" s="23" t="s">
        <v>19659</v>
      </c>
      <c r="E1102" s="23" t="s">
        <v>19647</v>
      </c>
      <c r="F1102" s="23">
        <v>3285</v>
      </c>
      <c r="G1102" s="23" t="s">
        <v>10536</v>
      </c>
      <c r="H1102" s="23" t="s">
        <v>7499</v>
      </c>
      <c r="I1102" s="238" t="s">
        <v>18145</v>
      </c>
      <c r="J1102" s="238" t="s">
        <v>18153</v>
      </c>
      <c r="K1102" s="23" t="s">
        <v>623</v>
      </c>
      <c r="L1102" s="23" t="s">
        <v>18147</v>
      </c>
      <c r="M1102" s="23" t="s">
        <v>18148</v>
      </c>
      <c r="N1102" s="23" t="s">
        <v>4162</v>
      </c>
      <c r="O1102" s="23" t="s">
        <v>18149</v>
      </c>
      <c r="P1102" s="291">
        <v>120.38</v>
      </c>
      <c r="Q1102" s="3">
        <v>41072</v>
      </c>
      <c r="R1102" s="3">
        <v>41172</v>
      </c>
      <c r="S1102" s="3">
        <v>41133</v>
      </c>
    </row>
    <row r="1103" spans="1:19">
      <c r="A1103" s="23" t="s">
        <v>18141</v>
      </c>
      <c r="B1103" s="23" t="s">
        <v>18142</v>
      </c>
      <c r="C1103" s="23">
        <v>7</v>
      </c>
      <c r="D1103" s="23" t="s">
        <v>19660</v>
      </c>
      <c r="E1103" s="23" t="s">
        <v>19647</v>
      </c>
      <c r="F1103" s="23">
        <v>4222</v>
      </c>
      <c r="G1103" s="23" t="s">
        <v>10526</v>
      </c>
      <c r="H1103" s="23" t="s">
        <v>15507</v>
      </c>
      <c r="I1103" s="238" t="s">
        <v>18145</v>
      </c>
      <c r="J1103" s="238" t="s">
        <v>18153</v>
      </c>
      <c r="K1103" s="23" t="s">
        <v>623</v>
      </c>
      <c r="L1103" s="23" t="s">
        <v>18147</v>
      </c>
      <c r="M1103" s="23" t="s">
        <v>18148</v>
      </c>
      <c r="N1103" s="23" t="s">
        <v>4162</v>
      </c>
      <c r="O1103" s="23" t="s">
        <v>18149</v>
      </c>
      <c r="P1103" s="291">
        <v>120.38</v>
      </c>
      <c r="Q1103" s="3">
        <v>41072</v>
      </c>
      <c r="R1103" s="3">
        <v>41332</v>
      </c>
      <c r="S1103" s="3">
        <v>41154</v>
      </c>
    </row>
    <row r="1104" spans="1:19">
      <c r="A1104" s="23" t="s">
        <v>18141</v>
      </c>
      <c r="B1104" s="23" t="s">
        <v>18142</v>
      </c>
      <c r="C1104" s="23">
        <v>7</v>
      </c>
      <c r="D1104" s="23" t="s">
        <v>19661</v>
      </c>
      <c r="E1104" s="23" t="s">
        <v>19662</v>
      </c>
      <c r="F1104" s="23">
        <v>869</v>
      </c>
      <c r="G1104" s="23" t="s">
        <v>9816</v>
      </c>
      <c r="H1104" s="23" t="s">
        <v>2051</v>
      </c>
      <c r="I1104" s="238" t="s">
        <v>18145</v>
      </c>
      <c r="J1104" s="238" t="s">
        <v>18153</v>
      </c>
      <c r="K1104" s="23" t="s">
        <v>623</v>
      </c>
      <c r="L1104" s="23" t="s">
        <v>18147</v>
      </c>
      <c r="M1104" s="23" t="s">
        <v>18148</v>
      </c>
      <c r="N1104" s="23" t="s">
        <v>4162</v>
      </c>
      <c r="O1104" s="23" t="s">
        <v>18149</v>
      </c>
      <c r="P1104" s="291">
        <v>120.38</v>
      </c>
      <c r="Q1104" s="3">
        <v>40946</v>
      </c>
      <c r="R1104" s="3">
        <v>40996</v>
      </c>
      <c r="S1104" s="3">
        <v>41012</v>
      </c>
    </row>
    <row r="1105" spans="1:19">
      <c r="A1105" s="23" t="s">
        <v>18141</v>
      </c>
      <c r="B1105" s="23" t="s">
        <v>18142</v>
      </c>
      <c r="C1105" s="23">
        <v>7</v>
      </c>
      <c r="D1105" s="23" t="s">
        <v>19663</v>
      </c>
      <c r="E1105" s="23" t="s">
        <v>19664</v>
      </c>
      <c r="F1105" s="23">
        <v>2621</v>
      </c>
      <c r="G1105" s="23" t="s">
        <v>10091</v>
      </c>
      <c r="H1105" s="23" t="s">
        <v>2709</v>
      </c>
      <c r="I1105" s="238" t="s">
        <v>18145</v>
      </c>
      <c r="J1105" s="238" t="s">
        <v>18153</v>
      </c>
      <c r="K1105" s="23" t="s">
        <v>623</v>
      </c>
      <c r="L1105" s="23" t="s">
        <v>18147</v>
      </c>
      <c r="M1105" s="23" t="s">
        <v>18148</v>
      </c>
      <c r="N1105" s="23" t="s">
        <v>4162</v>
      </c>
      <c r="O1105" s="23" t="s">
        <v>18149</v>
      </c>
      <c r="P1105" s="291">
        <v>120.38</v>
      </c>
      <c r="Q1105" s="3">
        <v>41015</v>
      </c>
      <c r="R1105" s="3">
        <v>41053</v>
      </c>
      <c r="S1105" s="3">
        <v>41076</v>
      </c>
    </row>
    <row r="1106" spans="1:19">
      <c r="A1106" s="23" t="s">
        <v>18141</v>
      </c>
      <c r="B1106" s="23" t="s">
        <v>18142</v>
      </c>
      <c r="C1106" s="23">
        <v>7</v>
      </c>
      <c r="D1106" s="23" t="s">
        <v>19665</v>
      </c>
      <c r="E1106" s="23" t="s">
        <v>19664</v>
      </c>
      <c r="F1106" s="23">
        <v>3344</v>
      </c>
      <c r="G1106" s="23" t="s">
        <v>11381</v>
      </c>
      <c r="H1106" s="23" t="s">
        <v>7973</v>
      </c>
      <c r="I1106" s="238" t="s">
        <v>18145</v>
      </c>
      <c r="J1106" s="238" t="s">
        <v>18153</v>
      </c>
      <c r="K1106" s="23" t="s">
        <v>623</v>
      </c>
      <c r="L1106" s="23" t="s">
        <v>18147</v>
      </c>
      <c r="M1106" s="23" t="s">
        <v>18148</v>
      </c>
      <c r="N1106" s="23" t="s">
        <v>4162</v>
      </c>
      <c r="O1106" s="23" t="s">
        <v>18149</v>
      </c>
      <c r="P1106" s="291">
        <v>120.38</v>
      </c>
      <c r="Q1106" s="3">
        <v>41134</v>
      </c>
      <c r="R1106" s="3">
        <v>41180</v>
      </c>
      <c r="S1106" s="3">
        <v>41209</v>
      </c>
    </row>
    <row r="1107" spans="1:19">
      <c r="A1107" s="23" t="s">
        <v>18141</v>
      </c>
      <c r="B1107" s="23" t="s">
        <v>18142</v>
      </c>
      <c r="C1107" s="23">
        <v>7</v>
      </c>
      <c r="D1107" s="23" t="s">
        <v>19666</v>
      </c>
      <c r="E1107" s="23" t="s">
        <v>19664</v>
      </c>
      <c r="F1107" s="23">
        <v>3350</v>
      </c>
      <c r="G1107" s="23" t="s">
        <v>11387</v>
      </c>
      <c r="H1107" s="23" t="s">
        <v>8112</v>
      </c>
      <c r="I1107" s="238" t="s">
        <v>18145</v>
      </c>
      <c r="J1107" s="238" t="s">
        <v>18153</v>
      </c>
      <c r="K1107" s="23" t="s">
        <v>623</v>
      </c>
      <c r="L1107" s="23" t="s">
        <v>18147</v>
      </c>
      <c r="M1107" s="23" t="s">
        <v>18148</v>
      </c>
      <c r="N1107" s="23" t="s">
        <v>4162</v>
      </c>
      <c r="O1107" s="23" t="s">
        <v>18149</v>
      </c>
      <c r="P1107" s="291">
        <v>120.38</v>
      </c>
      <c r="Q1107" s="3">
        <v>41134</v>
      </c>
      <c r="R1107" s="3">
        <v>41180</v>
      </c>
      <c r="S1107" s="3">
        <v>41209</v>
      </c>
    </row>
    <row r="1108" spans="1:19">
      <c r="A1108" s="23" t="s">
        <v>18141</v>
      </c>
      <c r="B1108" s="23" t="s">
        <v>18142</v>
      </c>
      <c r="C1108" s="23">
        <v>7</v>
      </c>
      <c r="D1108" s="23" t="s">
        <v>19667</v>
      </c>
      <c r="E1108" s="23" t="s">
        <v>19664</v>
      </c>
      <c r="F1108" s="23">
        <v>3356</v>
      </c>
      <c r="G1108" s="23" t="s">
        <v>11389</v>
      </c>
      <c r="H1108" s="23" t="s">
        <v>8114</v>
      </c>
      <c r="I1108" s="238" t="s">
        <v>18145</v>
      </c>
      <c r="J1108" s="238" t="s">
        <v>18153</v>
      </c>
      <c r="K1108" s="23" t="s">
        <v>623</v>
      </c>
      <c r="L1108" s="23" t="s">
        <v>18147</v>
      </c>
      <c r="M1108" s="23" t="s">
        <v>18148</v>
      </c>
      <c r="N1108" s="23" t="s">
        <v>4162</v>
      </c>
      <c r="O1108" s="23" t="s">
        <v>18149</v>
      </c>
      <c r="P1108" s="291">
        <v>120.38</v>
      </c>
      <c r="Q1108" s="3">
        <v>41134</v>
      </c>
      <c r="R1108" s="3">
        <v>41183</v>
      </c>
      <c r="S1108" s="3">
        <v>41209</v>
      </c>
    </row>
    <row r="1109" spans="1:19">
      <c r="A1109" s="23" t="s">
        <v>18141</v>
      </c>
      <c r="B1109" s="23" t="s">
        <v>18142</v>
      </c>
      <c r="C1109" s="23">
        <v>7</v>
      </c>
      <c r="D1109" s="23" t="s">
        <v>19668</v>
      </c>
      <c r="E1109" s="23" t="s">
        <v>19664</v>
      </c>
      <c r="F1109" s="23">
        <v>3357</v>
      </c>
      <c r="G1109" s="23" t="s">
        <v>11385</v>
      </c>
      <c r="H1109" s="23" t="s">
        <v>8110</v>
      </c>
      <c r="I1109" s="238" t="s">
        <v>18145</v>
      </c>
      <c r="J1109" s="238" t="s">
        <v>18153</v>
      </c>
      <c r="K1109" s="23" t="s">
        <v>623</v>
      </c>
      <c r="L1109" s="23" t="s">
        <v>18147</v>
      </c>
      <c r="M1109" s="23" t="s">
        <v>18148</v>
      </c>
      <c r="N1109" s="23" t="s">
        <v>4162</v>
      </c>
      <c r="O1109" s="23" t="s">
        <v>18149</v>
      </c>
      <c r="P1109" s="291">
        <v>120.38</v>
      </c>
      <c r="Q1109" s="3">
        <v>41134</v>
      </c>
      <c r="R1109" s="3">
        <v>41183</v>
      </c>
      <c r="S1109" s="3">
        <v>41209</v>
      </c>
    </row>
    <row r="1110" spans="1:19">
      <c r="A1110" s="23" t="s">
        <v>18141</v>
      </c>
      <c r="B1110" s="23" t="s">
        <v>18142</v>
      </c>
      <c r="C1110" s="23">
        <v>7</v>
      </c>
      <c r="D1110" s="23" t="s">
        <v>19669</v>
      </c>
      <c r="E1110" s="23" t="s">
        <v>19664</v>
      </c>
      <c r="F1110" s="23">
        <v>3369</v>
      </c>
      <c r="G1110" s="23" t="s">
        <v>11383</v>
      </c>
      <c r="H1110" s="23" t="s">
        <v>7976</v>
      </c>
      <c r="I1110" s="238" t="s">
        <v>18145</v>
      </c>
      <c r="J1110" s="238" t="s">
        <v>18153</v>
      </c>
      <c r="K1110" s="23" t="s">
        <v>623</v>
      </c>
      <c r="L1110" s="23" t="s">
        <v>18147</v>
      </c>
      <c r="M1110" s="23" t="s">
        <v>18148</v>
      </c>
      <c r="N1110" s="23" t="s">
        <v>4162</v>
      </c>
      <c r="O1110" s="23" t="s">
        <v>18149</v>
      </c>
      <c r="P1110" s="291">
        <v>120.38</v>
      </c>
      <c r="Q1110" s="3">
        <v>41134</v>
      </c>
      <c r="R1110" s="3">
        <v>41186</v>
      </c>
      <c r="S1110" s="3">
        <v>41209</v>
      </c>
    </row>
    <row r="1111" spans="1:19">
      <c r="A1111" s="23" t="s">
        <v>18141</v>
      </c>
      <c r="B1111" s="23" t="s">
        <v>18142</v>
      </c>
      <c r="C1111" s="23">
        <v>7</v>
      </c>
      <c r="D1111" s="23" t="s">
        <v>19670</v>
      </c>
      <c r="E1111" s="23" t="s">
        <v>19664</v>
      </c>
      <c r="F1111" s="23">
        <v>4397</v>
      </c>
      <c r="G1111" s="23" t="s">
        <v>11390</v>
      </c>
      <c r="H1111" s="23" t="s">
        <v>15986</v>
      </c>
      <c r="I1111" s="238" t="s">
        <v>18145</v>
      </c>
      <c r="J1111" s="238" t="s">
        <v>18153</v>
      </c>
      <c r="K1111" s="23" t="s">
        <v>623</v>
      </c>
      <c r="L1111" s="23" t="s">
        <v>18147</v>
      </c>
      <c r="M1111" s="23" t="s">
        <v>18148</v>
      </c>
      <c r="N1111" s="23" t="s">
        <v>4162</v>
      </c>
      <c r="O1111" s="23" t="s">
        <v>18149</v>
      </c>
      <c r="P1111" s="291">
        <v>120.38</v>
      </c>
      <c r="Q1111" s="3">
        <v>41134</v>
      </c>
      <c r="R1111" s="3">
        <v>41360</v>
      </c>
      <c r="S1111" s="3">
        <v>41209</v>
      </c>
    </row>
    <row r="1112" spans="1:19">
      <c r="A1112" s="23" t="s">
        <v>18141</v>
      </c>
      <c r="B1112" s="23" t="s">
        <v>18142</v>
      </c>
      <c r="C1112" s="23">
        <v>7</v>
      </c>
      <c r="D1112" s="23" t="s">
        <v>19671</v>
      </c>
      <c r="E1112" s="23" t="s">
        <v>19672</v>
      </c>
      <c r="F1112" s="23"/>
      <c r="G1112" s="23" t="s">
        <v>19673</v>
      </c>
      <c r="H1112" s="23">
        <v>5746</v>
      </c>
      <c r="I1112" s="238" t="s">
        <v>18145</v>
      </c>
      <c r="J1112" s="238" t="s">
        <v>18192</v>
      </c>
      <c r="K1112" s="23" t="s">
        <v>623</v>
      </c>
      <c r="L1112" s="23" t="s">
        <v>18147</v>
      </c>
      <c r="M1112" s="23" t="s">
        <v>18148</v>
      </c>
      <c r="N1112" s="23" t="s">
        <v>4162</v>
      </c>
      <c r="O1112" s="23" t="s">
        <v>18149</v>
      </c>
      <c r="P1112" s="291">
        <v>120.38</v>
      </c>
      <c r="Q1112" s="3">
        <v>41248</v>
      </c>
      <c r="R1112" s="23"/>
      <c r="S1112" s="3">
        <v>41460</v>
      </c>
    </row>
    <row r="1113" spans="1:19">
      <c r="A1113" s="23" t="s">
        <v>18141</v>
      </c>
      <c r="B1113" s="23" t="s">
        <v>18142</v>
      </c>
      <c r="C1113" s="23">
        <v>7</v>
      </c>
      <c r="D1113" s="23" t="s">
        <v>19674</v>
      </c>
      <c r="E1113" s="23" t="s">
        <v>19672</v>
      </c>
      <c r="F1113" s="23"/>
      <c r="G1113" s="23" t="s">
        <v>19675</v>
      </c>
      <c r="H1113" s="23">
        <v>5747</v>
      </c>
      <c r="I1113" s="238" t="s">
        <v>18145</v>
      </c>
      <c r="J1113" s="238" t="s">
        <v>18192</v>
      </c>
      <c r="K1113" s="23" t="s">
        <v>623</v>
      </c>
      <c r="L1113" s="23" t="s">
        <v>18147</v>
      </c>
      <c r="M1113" s="23" t="s">
        <v>18148</v>
      </c>
      <c r="N1113" s="23" t="s">
        <v>4162</v>
      </c>
      <c r="O1113" s="23" t="s">
        <v>18149</v>
      </c>
      <c r="P1113" s="291">
        <v>120.38</v>
      </c>
      <c r="Q1113" s="3">
        <v>41248</v>
      </c>
      <c r="R1113" s="23"/>
      <c r="S1113" s="3">
        <v>41460</v>
      </c>
    </row>
    <row r="1114" spans="1:19">
      <c r="A1114" s="23" t="s">
        <v>18141</v>
      </c>
      <c r="B1114" s="23" t="s">
        <v>18142</v>
      </c>
      <c r="C1114" s="23">
        <v>7</v>
      </c>
      <c r="D1114" s="23" t="s">
        <v>19676</v>
      </c>
      <c r="E1114" s="23" t="s">
        <v>19672</v>
      </c>
      <c r="F1114" s="23"/>
      <c r="G1114" s="23" t="s">
        <v>19677</v>
      </c>
      <c r="H1114" s="23">
        <v>5748</v>
      </c>
      <c r="I1114" s="238" t="s">
        <v>18145</v>
      </c>
      <c r="J1114" s="238" t="s">
        <v>18192</v>
      </c>
      <c r="K1114" s="23" t="s">
        <v>623</v>
      </c>
      <c r="L1114" s="23" t="s">
        <v>18147</v>
      </c>
      <c r="M1114" s="23" t="s">
        <v>18148</v>
      </c>
      <c r="N1114" s="23" t="s">
        <v>4162</v>
      </c>
      <c r="O1114" s="23" t="s">
        <v>18149</v>
      </c>
      <c r="P1114" s="291">
        <v>120.38</v>
      </c>
      <c r="Q1114" s="3">
        <v>41248</v>
      </c>
      <c r="R1114" s="23"/>
      <c r="S1114" s="3">
        <v>41460</v>
      </c>
    </row>
    <row r="1115" spans="1:19">
      <c r="A1115" s="23" t="s">
        <v>18141</v>
      </c>
      <c r="B1115" s="23" t="s">
        <v>18142</v>
      </c>
      <c r="C1115" s="23">
        <v>7</v>
      </c>
      <c r="D1115" s="23" t="s">
        <v>19678</v>
      </c>
      <c r="E1115" s="23" t="s">
        <v>19672</v>
      </c>
      <c r="F1115" s="23"/>
      <c r="G1115" s="23" t="s">
        <v>19679</v>
      </c>
      <c r="H1115" s="23">
        <v>5749</v>
      </c>
      <c r="I1115" s="238" t="s">
        <v>18145</v>
      </c>
      <c r="J1115" s="238" t="s">
        <v>18192</v>
      </c>
      <c r="K1115" s="23" t="s">
        <v>623</v>
      </c>
      <c r="L1115" s="23" t="s">
        <v>18147</v>
      </c>
      <c r="M1115" s="23" t="s">
        <v>18148</v>
      </c>
      <c r="N1115" s="23" t="s">
        <v>4162</v>
      </c>
      <c r="O1115" s="23" t="s">
        <v>18149</v>
      </c>
      <c r="P1115" s="291">
        <v>120.38</v>
      </c>
      <c r="Q1115" s="3">
        <v>41248</v>
      </c>
      <c r="R1115" s="23"/>
      <c r="S1115" s="3">
        <v>41460</v>
      </c>
    </row>
    <row r="1116" spans="1:19">
      <c r="A1116" s="23" t="s">
        <v>18141</v>
      </c>
      <c r="B1116" s="23" t="s">
        <v>18142</v>
      </c>
      <c r="C1116" s="23">
        <v>7</v>
      </c>
      <c r="D1116" s="23" t="s">
        <v>19680</v>
      </c>
      <c r="E1116" s="23" t="s">
        <v>19672</v>
      </c>
      <c r="F1116" s="23"/>
      <c r="G1116" s="23" t="s">
        <v>19681</v>
      </c>
      <c r="H1116" s="23">
        <v>5750</v>
      </c>
      <c r="I1116" s="238" t="s">
        <v>18145</v>
      </c>
      <c r="J1116" s="238" t="s">
        <v>18192</v>
      </c>
      <c r="K1116" s="23" t="s">
        <v>623</v>
      </c>
      <c r="L1116" s="23" t="s">
        <v>18147</v>
      </c>
      <c r="M1116" s="23" t="s">
        <v>18148</v>
      </c>
      <c r="N1116" s="23" t="s">
        <v>4162</v>
      </c>
      <c r="O1116" s="23" t="s">
        <v>18149</v>
      </c>
      <c r="P1116" s="291">
        <v>120.38</v>
      </c>
      <c r="Q1116" s="3">
        <v>41248</v>
      </c>
      <c r="R1116" s="23"/>
      <c r="S1116" s="3">
        <v>41460</v>
      </c>
    </row>
    <row r="1117" spans="1:19">
      <c r="A1117" s="23" t="s">
        <v>18141</v>
      </c>
      <c r="B1117" s="23" t="s">
        <v>18142</v>
      </c>
      <c r="C1117" s="23">
        <v>7</v>
      </c>
      <c r="D1117" s="23" t="s">
        <v>19682</v>
      </c>
      <c r="E1117" s="23" t="s">
        <v>19672</v>
      </c>
      <c r="F1117" s="23"/>
      <c r="G1117" s="23" t="s">
        <v>19683</v>
      </c>
      <c r="H1117" s="23">
        <v>6308</v>
      </c>
      <c r="I1117" s="238" t="s">
        <v>18145</v>
      </c>
      <c r="J1117" s="238" t="s">
        <v>18192</v>
      </c>
      <c r="K1117" s="23" t="s">
        <v>623</v>
      </c>
      <c r="L1117" s="23" t="s">
        <v>18147</v>
      </c>
      <c r="M1117" s="23" t="s">
        <v>18148</v>
      </c>
      <c r="N1117" s="23" t="s">
        <v>4162</v>
      </c>
      <c r="O1117" s="23" t="s">
        <v>18149</v>
      </c>
      <c r="P1117" s="291">
        <v>120.38</v>
      </c>
      <c r="Q1117" s="3">
        <v>41310</v>
      </c>
      <c r="R1117" s="23"/>
      <c r="S1117" s="3">
        <v>41460</v>
      </c>
    </row>
    <row r="1118" spans="1:19">
      <c r="A1118" s="23" t="s">
        <v>18141</v>
      </c>
      <c r="B1118" s="23" t="s">
        <v>18142</v>
      </c>
      <c r="C1118" s="23">
        <v>7</v>
      </c>
      <c r="D1118" s="23" t="s">
        <v>19684</v>
      </c>
      <c r="E1118" s="23" t="s">
        <v>19685</v>
      </c>
      <c r="F1118" s="23"/>
      <c r="G1118" s="23" t="s">
        <v>19686</v>
      </c>
      <c r="H1118" s="23">
        <v>5711</v>
      </c>
      <c r="I1118" s="238" t="s">
        <v>18145</v>
      </c>
      <c r="J1118" s="238" t="s">
        <v>18192</v>
      </c>
      <c r="K1118" s="23" t="s">
        <v>623</v>
      </c>
      <c r="L1118" s="23" t="s">
        <v>18147</v>
      </c>
      <c r="M1118" s="23" t="s">
        <v>18148</v>
      </c>
      <c r="N1118" s="23" t="s">
        <v>4162</v>
      </c>
      <c r="O1118" s="23" t="s">
        <v>18149</v>
      </c>
      <c r="P1118" s="291">
        <v>120.38</v>
      </c>
      <c r="Q1118" s="3">
        <v>41246</v>
      </c>
      <c r="R1118" s="23"/>
      <c r="S1118" s="3">
        <v>41460</v>
      </c>
    </row>
    <row r="1119" spans="1:19">
      <c r="A1119" s="23" t="s">
        <v>18141</v>
      </c>
      <c r="B1119" s="23" t="s">
        <v>18142</v>
      </c>
      <c r="C1119" s="23">
        <v>7</v>
      </c>
      <c r="D1119" s="23" t="s">
        <v>19687</v>
      </c>
      <c r="E1119" s="23" t="s">
        <v>19685</v>
      </c>
      <c r="F1119" s="23"/>
      <c r="G1119" s="23" t="s">
        <v>19688</v>
      </c>
      <c r="H1119" s="23">
        <v>5714</v>
      </c>
      <c r="I1119" s="238" t="s">
        <v>18145</v>
      </c>
      <c r="J1119" s="238" t="s">
        <v>18192</v>
      </c>
      <c r="K1119" s="23" t="s">
        <v>623</v>
      </c>
      <c r="L1119" s="23" t="s">
        <v>18147</v>
      </c>
      <c r="M1119" s="23" t="s">
        <v>18148</v>
      </c>
      <c r="N1119" s="23" t="s">
        <v>4162</v>
      </c>
      <c r="O1119" s="23" t="s">
        <v>18149</v>
      </c>
      <c r="P1119" s="291">
        <v>120.38</v>
      </c>
      <c r="Q1119" s="3">
        <v>41246</v>
      </c>
      <c r="R1119" s="23"/>
      <c r="S1119" s="3">
        <v>41460</v>
      </c>
    </row>
    <row r="1120" spans="1:19">
      <c r="A1120" s="23" t="s">
        <v>18141</v>
      </c>
      <c r="B1120" s="23" t="s">
        <v>18142</v>
      </c>
      <c r="C1120" s="23">
        <v>7</v>
      </c>
      <c r="D1120" s="23" t="s">
        <v>19689</v>
      </c>
      <c r="E1120" s="23" t="s">
        <v>19685</v>
      </c>
      <c r="F1120" s="23"/>
      <c r="G1120" s="23" t="s">
        <v>19690</v>
      </c>
      <c r="H1120" s="23">
        <v>5732</v>
      </c>
      <c r="I1120" s="238" t="s">
        <v>18145</v>
      </c>
      <c r="J1120" s="238" t="s">
        <v>18192</v>
      </c>
      <c r="K1120" s="23" t="s">
        <v>623</v>
      </c>
      <c r="L1120" s="23" t="s">
        <v>18147</v>
      </c>
      <c r="M1120" s="23" t="s">
        <v>18148</v>
      </c>
      <c r="N1120" s="23" t="s">
        <v>4162</v>
      </c>
      <c r="O1120" s="23" t="s">
        <v>18149</v>
      </c>
      <c r="P1120" s="291">
        <v>120.38</v>
      </c>
      <c r="Q1120" s="3">
        <v>41247</v>
      </c>
      <c r="R1120" s="23"/>
      <c r="S1120" s="3">
        <v>41460</v>
      </c>
    </row>
    <row r="1121" spans="1:19">
      <c r="A1121" s="23" t="s">
        <v>18141</v>
      </c>
      <c r="B1121" s="23" t="s">
        <v>18142</v>
      </c>
      <c r="C1121" s="23">
        <v>7</v>
      </c>
      <c r="D1121" s="23" t="s">
        <v>19691</v>
      </c>
      <c r="E1121" s="23" t="s">
        <v>19685</v>
      </c>
      <c r="F1121" s="23"/>
      <c r="G1121" s="23" t="s">
        <v>19692</v>
      </c>
      <c r="H1121" s="23">
        <v>5733</v>
      </c>
      <c r="I1121" s="238" t="s">
        <v>18145</v>
      </c>
      <c r="J1121" s="238" t="s">
        <v>18192</v>
      </c>
      <c r="K1121" s="23" t="s">
        <v>623</v>
      </c>
      <c r="L1121" s="23" t="s">
        <v>18147</v>
      </c>
      <c r="M1121" s="23" t="s">
        <v>18148</v>
      </c>
      <c r="N1121" s="23" t="s">
        <v>4162</v>
      </c>
      <c r="O1121" s="23" t="s">
        <v>18149</v>
      </c>
      <c r="P1121" s="291">
        <v>120.38</v>
      </c>
      <c r="Q1121" s="3">
        <v>41247</v>
      </c>
      <c r="R1121" s="23"/>
      <c r="S1121" s="3">
        <v>41460</v>
      </c>
    </row>
    <row r="1122" spans="1:19">
      <c r="A1122" s="23" t="s">
        <v>18141</v>
      </c>
      <c r="B1122" s="23" t="s">
        <v>18142</v>
      </c>
      <c r="C1122" s="23">
        <v>7</v>
      </c>
      <c r="D1122" s="23" t="s">
        <v>19693</v>
      </c>
      <c r="E1122" s="23" t="s">
        <v>19685</v>
      </c>
      <c r="F1122" s="23"/>
      <c r="G1122" s="23" t="s">
        <v>19694</v>
      </c>
      <c r="H1122" s="23">
        <v>5734</v>
      </c>
      <c r="I1122" s="238" t="s">
        <v>18145</v>
      </c>
      <c r="J1122" s="238" t="s">
        <v>18192</v>
      </c>
      <c r="K1122" s="23" t="s">
        <v>623</v>
      </c>
      <c r="L1122" s="23" t="s">
        <v>18147</v>
      </c>
      <c r="M1122" s="23" t="s">
        <v>18148</v>
      </c>
      <c r="N1122" s="23" t="s">
        <v>4162</v>
      </c>
      <c r="O1122" s="23" t="s">
        <v>18149</v>
      </c>
      <c r="P1122" s="291">
        <v>120.38</v>
      </c>
      <c r="Q1122" s="3">
        <v>41247</v>
      </c>
      <c r="R1122" s="23"/>
      <c r="S1122" s="3">
        <v>41460</v>
      </c>
    </row>
    <row r="1123" spans="1:19">
      <c r="A1123" s="23" t="s">
        <v>18141</v>
      </c>
      <c r="B1123" s="23" t="s">
        <v>18142</v>
      </c>
      <c r="C1123" s="23">
        <v>7</v>
      </c>
      <c r="D1123" s="23" t="s">
        <v>19695</v>
      </c>
      <c r="E1123" s="23" t="s">
        <v>19685</v>
      </c>
      <c r="F1123" s="23"/>
      <c r="G1123" s="23" t="s">
        <v>19696</v>
      </c>
      <c r="H1123" s="23">
        <v>5735</v>
      </c>
      <c r="I1123" s="238" t="s">
        <v>18145</v>
      </c>
      <c r="J1123" s="238" t="s">
        <v>18192</v>
      </c>
      <c r="K1123" s="23" t="s">
        <v>623</v>
      </c>
      <c r="L1123" s="23" t="s">
        <v>18147</v>
      </c>
      <c r="M1123" s="23" t="s">
        <v>18148</v>
      </c>
      <c r="N1123" s="23" t="s">
        <v>4162</v>
      </c>
      <c r="O1123" s="23" t="s">
        <v>18149</v>
      </c>
      <c r="P1123" s="291">
        <v>120.38</v>
      </c>
      <c r="Q1123" s="3">
        <v>41247</v>
      </c>
      <c r="R1123" s="23"/>
      <c r="S1123" s="3">
        <v>41460</v>
      </c>
    </row>
    <row r="1124" spans="1:19">
      <c r="A1124" s="23" t="s">
        <v>18141</v>
      </c>
      <c r="B1124" s="23" t="s">
        <v>18142</v>
      </c>
      <c r="C1124" s="23">
        <v>7</v>
      </c>
      <c r="D1124" s="23" t="s">
        <v>19697</v>
      </c>
      <c r="E1124" s="23" t="s">
        <v>19685</v>
      </c>
      <c r="F1124" s="23">
        <v>3795</v>
      </c>
      <c r="G1124" s="23" t="s">
        <v>11856</v>
      </c>
      <c r="H1124" s="23" t="s">
        <v>12318</v>
      </c>
      <c r="I1124" s="238" t="s">
        <v>18145</v>
      </c>
      <c r="J1124" s="238" t="s">
        <v>18153</v>
      </c>
      <c r="K1124" s="23" t="s">
        <v>623</v>
      </c>
      <c r="L1124" s="23" t="s">
        <v>18147</v>
      </c>
      <c r="M1124" s="23" t="s">
        <v>18148</v>
      </c>
      <c r="N1124" s="23" t="s">
        <v>4162</v>
      </c>
      <c r="O1124" s="23" t="s">
        <v>18149</v>
      </c>
      <c r="P1124" s="291">
        <v>120.38</v>
      </c>
      <c r="Q1124" s="3">
        <v>41155</v>
      </c>
      <c r="R1124" s="3">
        <v>41253</v>
      </c>
      <c r="S1124" s="3">
        <v>41246</v>
      </c>
    </row>
    <row r="1125" spans="1:19">
      <c r="A1125" s="23" t="s">
        <v>18141</v>
      </c>
      <c r="B1125" s="23" t="s">
        <v>18142</v>
      </c>
      <c r="C1125" s="23">
        <v>7</v>
      </c>
      <c r="D1125" s="23" t="s">
        <v>19698</v>
      </c>
      <c r="E1125" s="23" t="s">
        <v>19699</v>
      </c>
      <c r="F1125" s="23"/>
      <c r="G1125" s="23" t="s">
        <v>19700</v>
      </c>
      <c r="H1125" s="23">
        <v>6163</v>
      </c>
      <c r="I1125" s="238" t="s">
        <v>18145</v>
      </c>
      <c r="J1125" s="238" t="s">
        <v>18192</v>
      </c>
      <c r="K1125" s="23" t="s">
        <v>623</v>
      </c>
      <c r="L1125" s="23" t="s">
        <v>18147</v>
      </c>
      <c r="M1125" s="23" t="s">
        <v>18148</v>
      </c>
      <c r="N1125" s="23" t="s">
        <v>4162</v>
      </c>
      <c r="O1125" s="23" t="s">
        <v>18149</v>
      </c>
      <c r="P1125" s="291">
        <v>120.38</v>
      </c>
      <c r="Q1125" s="3">
        <v>41297</v>
      </c>
      <c r="R1125" s="23"/>
      <c r="S1125" s="3">
        <v>41460</v>
      </c>
    </row>
    <row r="1126" spans="1:19">
      <c r="A1126" s="23" t="s">
        <v>18141</v>
      </c>
      <c r="B1126" s="23" t="s">
        <v>18142</v>
      </c>
      <c r="C1126" s="23">
        <v>7</v>
      </c>
      <c r="D1126" s="23" t="s">
        <v>19701</v>
      </c>
      <c r="E1126" s="23" t="s">
        <v>19702</v>
      </c>
      <c r="F1126" s="23">
        <v>2648</v>
      </c>
      <c r="G1126" s="23" t="s">
        <v>10089</v>
      </c>
      <c r="H1126" s="23" t="s">
        <v>3248</v>
      </c>
      <c r="I1126" s="238" t="s">
        <v>18145</v>
      </c>
      <c r="J1126" s="238" t="s">
        <v>18153</v>
      </c>
      <c r="K1126" s="23" t="s">
        <v>623</v>
      </c>
      <c r="L1126" s="23" t="s">
        <v>18147</v>
      </c>
      <c r="M1126" s="23" t="s">
        <v>18148</v>
      </c>
      <c r="N1126" s="23" t="s">
        <v>4162</v>
      </c>
      <c r="O1126" s="23" t="s">
        <v>18149</v>
      </c>
      <c r="P1126" s="291">
        <v>120.38</v>
      </c>
      <c r="Q1126" s="3">
        <v>41016</v>
      </c>
      <c r="R1126" s="3">
        <v>41059</v>
      </c>
      <c r="S1126" s="3">
        <v>41076</v>
      </c>
    </row>
    <row r="1127" spans="1:19">
      <c r="A1127" s="23" t="s">
        <v>18141</v>
      </c>
      <c r="B1127" s="23" t="s">
        <v>18142</v>
      </c>
      <c r="C1127" s="23">
        <v>7</v>
      </c>
      <c r="D1127" s="23" t="s">
        <v>19703</v>
      </c>
      <c r="E1127" s="23" t="s">
        <v>19704</v>
      </c>
      <c r="F1127" s="23"/>
      <c r="G1127" s="23" t="s">
        <v>19705</v>
      </c>
      <c r="H1127" s="23">
        <v>5736</v>
      </c>
      <c r="I1127" s="238" t="s">
        <v>18145</v>
      </c>
      <c r="J1127" s="238" t="s">
        <v>18192</v>
      </c>
      <c r="K1127" s="23" t="s">
        <v>623</v>
      </c>
      <c r="L1127" s="23" t="s">
        <v>18147</v>
      </c>
      <c r="M1127" s="23" t="s">
        <v>18148</v>
      </c>
      <c r="N1127" s="23" t="s">
        <v>4162</v>
      </c>
      <c r="O1127" s="23" t="s">
        <v>18149</v>
      </c>
      <c r="P1127" s="291">
        <v>120.38</v>
      </c>
      <c r="Q1127" s="3">
        <v>41247</v>
      </c>
      <c r="R1127" s="23"/>
      <c r="S1127" s="3">
        <v>41460</v>
      </c>
    </row>
    <row r="1128" spans="1:19">
      <c r="A1128" s="23" t="s">
        <v>18141</v>
      </c>
      <c r="B1128" s="23" t="s">
        <v>18142</v>
      </c>
      <c r="C1128" s="23">
        <v>7</v>
      </c>
      <c r="D1128" s="23" t="s">
        <v>19706</v>
      </c>
      <c r="E1128" s="23" t="s">
        <v>19704</v>
      </c>
      <c r="F1128" s="23"/>
      <c r="G1128" s="23" t="s">
        <v>19707</v>
      </c>
      <c r="H1128" s="23">
        <v>5737</v>
      </c>
      <c r="I1128" s="238" t="s">
        <v>18145</v>
      </c>
      <c r="J1128" s="238" t="s">
        <v>18192</v>
      </c>
      <c r="K1128" s="23" t="s">
        <v>623</v>
      </c>
      <c r="L1128" s="23" t="s">
        <v>18147</v>
      </c>
      <c r="M1128" s="23" t="s">
        <v>18148</v>
      </c>
      <c r="N1128" s="23" t="s">
        <v>4162</v>
      </c>
      <c r="O1128" s="23" t="s">
        <v>18149</v>
      </c>
      <c r="P1128" s="291">
        <v>120.38</v>
      </c>
      <c r="Q1128" s="3">
        <v>41247</v>
      </c>
      <c r="R1128" s="23"/>
      <c r="S1128" s="3">
        <v>41460</v>
      </c>
    </row>
    <row r="1129" spans="1:19">
      <c r="A1129" s="23" t="s">
        <v>18141</v>
      </c>
      <c r="B1129" s="23" t="s">
        <v>18142</v>
      </c>
      <c r="C1129" s="23">
        <v>7</v>
      </c>
      <c r="D1129" s="23" t="s">
        <v>19708</v>
      </c>
      <c r="E1129" s="23" t="s">
        <v>19704</v>
      </c>
      <c r="F1129" s="23"/>
      <c r="G1129" s="23" t="s">
        <v>19709</v>
      </c>
      <c r="H1129" s="23">
        <v>5738</v>
      </c>
      <c r="I1129" s="238" t="s">
        <v>18145</v>
      </c>
      <c r="J1129" s="238" t="s">
        <v>18192</v>
      </c>
      <c r="K1129" s="23" t="s">
        <v>623</v>
      </c>
      <c r="L1129" s="23" t="s">
        <v>18147</v>
      </c>
      <c r="M1129" s="23" t="s">
        <v>18148</v>
      </c>
      <c r="N1129" s="23" t="s">
        <v>4162</v>
      </c>
      <c r="O1129" s="23" t="s">
        <v>18149</v>
      </c>
      <c r="P1129" s="291">
        <v>120.38</v>
      </c>
      <c r="Q1129" s="3">
        <v>41247</v>
      </c>
      <c r="R1129" s="23"/>
      <c r="S1129" s="3">
        <v>41460</v>
      </c>
    </row>
    <row r="1130" spans="1:19">
      <c r="A1130" s="23" t="s">
        <v>18141</v>
      </c>
      <c r="B1130" s="23" t="s">
        <v>18142</v>
      </c>
      <c r="C1130" s="23">
        <v>7</v>
      </c>
      <c r="D1130" s="23" t="s">
        <v>19710</v>
      </c>
      <c r="E1130" s="23" t="s">
        <v>19704</v>
      </c>
      <c r="F1130" s="23"/>
      <c r="G1130" s="23" t="s">
        <v>19711</v>
      </c>
      <c r="H1130" s="23">
        <v>5739</v>
      </c>
      <c r="I1130" s="238" t="s">
        <v>18145</v>
      </c>
      <c r="J1130" s="238" t="s">
        <v>18192</v>
      </c>
      <c r="K1130" s="23" t="s">
        <v>623</v>
      </c>
      <c r="L1130" s="23" t="s">
        <v>18147</v>
      </c>
      <c r="M1130" s="23" t="s">
        <v>18148</v>
      </c>
      <c r="N1130" s="23" t="s">
        <v>4162</v>
      </c>
      <c r="O1130" s="23" t="s">
        <v>18149</v>
      </c>
      <c r="P1130" s="291">
        <v>120.38</v>
      </c>
      <c r="Q1130" s="3">
        <v>41247</v>
      </c>
      <c r="R1130" s="23"/>
      <c r="S1130" s="3">
        <v>41460</v>
      </c>
    </row>
    <row r="1131" spans="1:19">
      <c r="A1131" s="23" t="s">
        <v>18141</v>
      </c>
      <c r="B1131" s="23" t="s">
        <v>18142</v>
      </c>
      <c r="C1131" s="23">
        <v>7</v>
      </c>
      <c r="D1131" s="23" t="s">
        <v>19712</v>
      </c>
      <c r="E1131" s="23" t="s">
        <v>19713</v>
      </c>
      <c r="F1131" s="23"/>
      <c r="G1131" s="23" t="s">
        <v>10789</v>
      </c>
      <c r="H1131" s="23">
        <v>3879</v>
      </c>
      <c r="I1131" s="238" t="s">
        <v>18145</v>
      </c>
      <c r="J1131" s="238" t="s">
        <v>19426</v>
      </c>
      <c r="K1131" s="23" t="s">
        <v>623</v>
      </c>
      <c r="L1131" s="23" t="s">
        <v>18147</v>
      </c>
      <c r="M1131" s="23" t="s">
        <v>18148</v>
      </c>
      <c r="N1131" s="23" t="s">
        <v>4162</v>
      </c>
      <c r="O1131" s="23" t="s">
        <v>18149</v>
      </c>
      <c r="P1131" s="291">
        <v>120.38</v>
      </c>
      <c r="Q1131" s="3">
        <v>41094</v>
      </c>
      <c r="R1131" s="23"/>
      <c r="S1131" s="3">
        <v>41154</v>
      </c>
    </row>
    <row r="1132" spans="1:19">
      <c r="A1132" s="23" t="s">
        <v>18141</v>
      </c>
      <c r="B1132" s="23" t="s">
        <v>18142</v>
      </c>
      <c r="C1132" s="23">
        <v>7</v>
      </c>
      <c r="D1132" s="23" t="s">
        <v>19714</v>
      </c>
      <c r="E1132" s="23" t="s">
        <v>19713</v>
      </c>
      <c r="F1132" s="23">
        <v>3294</v>
      </c>
      <c r="G1132" s="23" t="s">
        <v>11234</v>
      </c>
      <c r="H1132" s="23" t="s">
        <v>7709</v>
      </c>
      <c r="I1132" s="238" t="s">
        <v>18145</v>
      </c>
      <c r="J1132" s="238" t="s">
        <v>18153</v>
      </c>
      <c r="K1132" s="23" t="s">
        <v>623</v>
      </c>
      <c r="L1132" s="23" t="s">
        <v>18147</v>
      </c>
      <c r="M1132" s="23" t="s">
        <v>18148</v>
      </c>
      <c r="N1132" s="23" t="s">
        <v>4162</v>
      </c>
      <c r="O1132" s="23" t="s">
        <v>18149</v>
      </c>
      <c r="P1132" s="291">
        <v>120.38</v>
      </c>
      <c r="Q1132" s="3">
        <v>41130</v>
      </c>
      <c r="R1132" s="3">
        <v>41173</v>
      </c>
      <c r="S1132" s="3">
        <v>41201</v>
      </c>
    </row>
    <row r="1133" spans="1:19">
      <c r="A1133" s="23" t="s">
        <v>18141</v>
      </c>
      <c r="B1133" s="23" t="s">
        <v>18142</v>
      </c>
      <c r="C1133" s="23">
        <v>7</v>
      </c>
      <c r="D1133" s="23" t="s">
        <v>19715</v>
      </c>
      <c r="E1133" s="23" t="s">
        <v>19713</v>
      </c>
      <c r="F1133" s="23">
        <v>3307</v>
      </c>
      <c r="G1133" s="23" t="s">
        <v>11236</v>
      </c>
      <c r="H1133" s="23" t="s">
        <v>7711</v>
      </c>
      <c r="I1133" s="238" t="s">
        <v>18145</v>
      </c>
      <c r="J1133" s="238" t="s">
        <v>18153</v>
      </c>
      <c r="K1133" s="23" t="s">
        <v>623</v>
      </c>
      <c r="L1133" s="23" t="s">
        <v>18147</v>
      </c>
      <c r="M1133" s="23" t="s">
        <v>18148</v>
      </c>
      <c r="N1133" s="23" t="s">
        <v>4162</v>
      </c>
      <c r="O1133" s="23" t="s">
        <v>18149</v>
      </c>
      <c r="P1133" s="291">
        <v>120.38</v>
      </c>
      <c r="Q1133" s="3">
        <v>41130</v>
      </c>
      <c r="R1133" s="3">
        <v>41173</v>
      </c>
      <c r="S1133" s="3">
        <v>41201</v>
      </c>
    </row>
    <row r="1134" spans="1:19">
      <c r="A1134" s="23" t="s">
        <v>18141</v>
      </c>
      <c r="B1134" s="23" t="s">
        <v>18142</v>
      </c>
      <c r="C1134" s="23">
        <v>7</v>
      </c>
      <c r="D1134" s="23" t="s">
        <v>19716</v>
      </c>
      <c r="E1134" s="23" t="s">
        <v>19713</v>
      </c>
      <c r="F1134" s="23">
        <v>3314</v>
      </c>
      <c r="G1134" s="23" t="s">
        <v>11228</v>
      </c>
      <c r="H1134" s="23" t="s">
        <v>7707</v>
      </c>
      <c r="I1134" s="238" t="s">
        <v>18145</v>
      </c>
      <c r="J1134" s="238" t="s">
        <v>18153</v>
      </c>
      <c r="K1134" s="23" t="s">
        <v>623</v>
      </c>
      <c r="L1134" s="23" t="s">
        <v>18147</v>
      </c>
      <c r="M1134" s="23" t="s">
        <v>18148</v>
      </c>
      <c r="N1134" s="23" t="s">
        <v>4162</v>
      </c>
      <c r="O1134" s="23" t="s">
        <v>18149</v>
      </c>
      <c r="P1134" s="291">
        <v>120.38</v>
      </c>
      <c r="Q1134" s="3">
        <v>41130</v>
      </c>
      <c r="R1134" s="3">
        <v>41176</v>
      </c>
      <c r="S1134" s="3">
        <v>41201</v>
      </c>
    </row>
    <row r="1135" spans="1:19">
      <c r="A1135" s="23" t="s">
        <v>18141</v>
      </c>
      <c r="B1135" s="23" t="s">
        <v>18142</v>
      </c>
      <c r="C1135" s="23">
        <v>7</v>
      </c>
      <c r="D1135" s="23" t="s">
        <v>19717</v>
      </c>
      <c r="E1135" s="23" t="s">
        <v>19713</v>
      </c>
      <c r="F1135" s="23">
        <v>4002</v>
      </c>
      <c r="G1135" s="23" t="s">
        <v>11229</v>
      </c>
      <c r="H1135" s="23" t="s">
        <v>13733</v>
      </c>
      <c r="I1135" s="238" t="s">
        <v>18145</v>
      </c>
      <c r="J1135" s="238" t="s">
        <v>18153</v>
      </c>
      <c r="K1135" s="23" t="s">
        <v>623</v>
      </c>
      <c r="L1135" s="23" t="s">
        <v>18147</v>
      </c>
      <c r="M1135" s="23" t="s">
        <v>18148</v>
      </c>
      <c r="N1135" s="23" t="s">
        <v>4162</v>
      </c>
      <c r="O1135" s="23" t="s">
        <v>18149</v>
      </c>
      <c r="P1135" s="291">
        <v>120.38</v>
      </c>
      <c r="Q1135" s="3">
        <v>41130</v>
      </c>
      <c r="R1135" s="3">
        <v>41278</v>
      </c>
      <c r="S1135" s="3">
        <v>41201</v>
      </c>
    </row>
    <row r="1136" spans="1:19">
      <c r="A1136" s="23" t="s">
        <v>18141</v>
      </c>
      <c r="B1136" s="23" t="s">
        <v>18142</v>
      </c>
      <c r="C1136" s="23">
        <v>7</v>
      </c>
      <c r="D1136" s="23" t="s">
        <v>19718</v>
      </c>
      <c r="E1136" s="23" t="s">
        <v>19713</v>
      </c>
      <c r="F1136" s="23">
        <v>4005</v>
      </c>
      <c r="G1136" s="23" t="s">
        <v>11230</v>
      </c>
      <c r="H1136" s="23" t="s">
        <v>13736</v>
      </c>
      <c r="I1136" s="238" t="s">
        <v>18145</v>
      </c>
      <c r="J1136" s="238" t="s">
        <v>18153</v>
      </c>
      <c r="K1136" s="23" t="s">
        <v>623</v>
      </c>
      <c r="L1136" s="23" t="s">
        <v>18147</v>
      </c>
      <c r="M1136" s="23" t="s">
        <v>18148</v>
      </c>
      <c r="N1136" s="23" t="s">
        <v>4162</v>
      </c>
      <c r="O1136" s="23" t="s">
        <v>18149</v>
      </c>
      <c r="P1136" s="291">
        <v>120.38</v>
      </c>
      <c r="Q1136" s="3">
        <v>41130</v>
      </c>
      <c r="R1136" s="3">
        <v>41281</v>
      </c>
      <c r="S1136" s="3">
        <v>41201</v>
      </c>
    </row>
    <row r="1137" spans="1:19">
      <c r="A1137" s="23" t="s">
        <v>18141</v>
      </c>
      <c r="B1137" s="23" t="s">
        <v>18142</v>
      </c>
      <c r="C1137" s="23">
        <v>7</v>
      </c>
      <c r="D1137" s="23" t="s">
        <v>19719</v>
      </c>
      <c r="E1137" s="23" t="s">
        <v>19713</v>
      </c>
      <c r="F1137" s="23">
        <v>4007</v>
      </c>
      <c r="G1137" s="23" t="s">
        <v>11232</v>
      </c>
      <c r="H1137" s="23" t="s">
        <v>7708</v>
      </c>
      <c r="I1137" s="238" t="s">
        <v>18145</v>
      </c>
      <c r="J1137" s="238" t="s">
        <v>18153</v>
      </c>
      <c r="K1137" s="23" t="s">
        <v>623</v>
      </c>
      <c r="L1137" s="23" t="s">
        <v>18147</v>
      </c>
      <c r="M1137" s="23" t="s">
        <v>18148</v>
      </c>
      <c r="N1137" s="23" t="s">
        <v>4162</v>
      </c>
      <c r="O1137" s="23" t="s">
        <v>18149</v>
      </c>
      <c r="P1137" s="291">
        <v>120.38</v>
      </c>
      <c r="Q1137" s="3">
        <v>41130</v>
      </c>
      <c r="R1137" s="3">
        <v>41281</v>
      </c>
      <c r="S1137" s="3">
        <v>41201</v>
      </c>
    </row>
    <row r="1138" spans="1:19">
      <c r="A1138" s="23" t="s">
        <v>18141</v>
      </c>
      <c r="B1138" s="23" t="s">
        <v>18142</v>
      </c>
      <c r="C1138" s="23">
        <v>7</v>
      </c>
      <c r="D1138" s="23" t="s">
        <v>19720</v>
      </c>
      <c r="E1138" s="23" t="s">
        <v>19721</v>
      </c>
      <c r="F1138" s="23">
        <v>904</v>
      </c>
      <c r="G1138" s="23" t="s">
        <v>9930</v>
      </c>
      <c r="H1138" s="23" t="s">
        <v>5229</v>
      </c>
      <c r="I1138" s="238" t="s">
        <v>18145</v>
      </c>
      <c r="J1138" s="238" t="s">
        <v>18153</v>
      </c>
      <c r="K1138" s="23" t="s">
        <v>623</v>
      </c>
      <c r="L1138" s="23" t="s">
        <v>18147</v>
      </c>
      <c r="M1138" s="23" t="s">
        <v>18148</v>
      </c>
      <c r="N1138" s="23" t="s">
        <v>4162</v>
      </c>
      <c r="O1138" s="23" t="s">
        <v>18149</v>
      </c>
      <c r="P1138" s="291">
        <v>120.38</v>
      </c>
      <c r="Q1138" s="3">
        <v>40953</v>
      </c>
      <c r="R1138" s="3">
        <v>41241</v>
      </c>
      <c r="S1138" s="3">
        <v>41128</v>
      </c>
    </row>
    <row r="1139" spans="1:19">
      <c r="A1139" s="23" t="s">
        <v>18141</v>
      </c>
      <c r="B1139" s="23" t="s">
        <v>18142</v>
      </c>
      <c r="C1139" s="23">
        <v>7</v>
      </c>
      <c r="D1139" s="23" t="s">
        <v>19722</v>
      </c>
      <c r="E1139" s="23" t="s">
        <v>19723</v>
      </c>
      <c r="F1139" s="23"/>
      <c r="G1139" s="23"/>
      <c r="H1139" s="23">
        <v>6243</v>
      </c>
      <c r="I1139" s="238" t="s">
        <v>18145</v>
      </c>
      <c r="J1139" s="238" t="s">
        <v>18151</v>
      </c>
      <c r="K1139" s="23" t="s">
        <v>623</v>
      </c>
      <c r="L1139" s="23" t="s">
        <v>18147</v>
      </c>
      <c r="M1139" s="23" t="s">
        <v>18148</v>
      </c>
      <c r="N1139" s="23" t="s">
        <v>4162</v>
      </c>
      <c r="O1139" s="23" t="s">
        <v>18149</v>
      </c>
      <c r="P1139" s="291">
        <v>120.38</v>
      </c>
      <c r="Q1139" s="3">
        <v>41306</v>
      </c>
      <c r="R1139" s="23"/>
      <c r="S1139" s="23"/>
    </row>
    <row r="1140" spans="1:19">
      <c r="A1140" s="23" t="s">
        <v>18141</v>
      </c>
      <c r="B1140" s="23" t="s">
        <v>18142</v>
      </c>
      <c r="C1140" s="23">
        <v>7</v>
      </c>
      <c r="D1140" s="23" t="s">
        <v>19724</v>
      </c>
      <c r="E1140" s="23" t="s">
        <v>19723</v>
      </c>
      <c r="F1140" s="23"/>
      <c r="G1140" s="23"/>
      <c r="H1140" s="23">
        <v>6244</v>
      </c>
      <c r="I1140" s="238" t="s">
        <v>18145</v>
      </c>
      <c r="J1140" s="238" t="s">
        <v>18151</v>
      </c>
      <c r="K1140" s="23" t="s">
        <v>623</v>
      </c>
      <c r="L1140" s="23" t="s">
        <v>18147</v>
      </c>
      <c r="M1140" s="23" t="s">
        <v>18148</v>
      </c>
      <c r="N1140" s="23" t="s">
        <v>4162</v>
      </c>
      <c r="O1140" s="23" t="s">
        <v>18149</v>
      </c>
      <c r="P1140" s="291">
        <v>120.38</v>
      </c>
      <c r="Q1140" s="3">
        <v>41306</v>
      </c>
      <c r="R1140" s="23"/>
      <c r="S1140" s="23"/>
    </row>
    <row r="1141" spans="1:19">
      <c r="A1141" s="23" t="s">
        <v>18141</v>
      </c>
      <c r="B1141" s="23" t="s">
        <v>18142</v>
      </c>
      <c r="C1141" s="23">
        <v>7</v>
      </c>
      <c r="D1141" s="23" t="s">
        <v>19725</v>
      </c>
      <c r="E1141" s="23" t="s">
        <v>19723</v>
      </c>
      <c r="F1141" s="23"/>
      <c r="G1141" s="23"/>
      <c r="H1141" s="23">
        <v>6245</v>
      </c>
      <c r="I1141" s="238" t="s">
        <v>18145</v>
      </c>
      <c r="J1141" s="238" t="s">
        <v>18151</v>
      </c>
      <c r="K1141" s="23" t="s">
        <v>623</v>
      </c>
      <c r="L1141" s="23" t="s">
        <v>18147</v>
      </c>
      <c r="M1141" s="23" t="s">
        <v>18148</v>
      </c>
      <c r="N1141" s="23" t="s">
        <v>4162</v>
      </c>
      <c r="O1141" s="23" t="s">
        <v>18149</v>
      </c>
      <c r="P1141" s="291">
        <v>120.38</v>
      </c>
      <c r="Q1141" s="3">
        <v>41306</v>
      </c>
      <c r="R1141" s="23"/>
      <c r="S1141" s="23"/>
    </row>
    <row r="1142" spans="1:19">
      <c r="A1142" s="23" t="s">
        <v>18141</v>
      </c>
      <c r="B1142" s="23" t="s">
        <v>18142</v>
      </c>
      <c r="C1142" s="23">
        <v>7</v>
      </c>
      <c r="D1142" s="23" t="s">
        <v>19726</v>
      </c>
      <c r="E1142" s="23" t="s">
        <v>19723</v>
      </c>
      <c r="F1142" s="23"/>
      <c r="G1142" s="23"/>
      <c r="H1142" s="23">
        <v>6246</v>
      </c>
      <c r="I1142" s="238" t="s">
        <v>18145</v>
      </c>
      <c r="J1142" s="238" t="s">
        <v>18151</v>
      </c>
      <c r="K1142" s="23" t="s">
        <v>623</v>
      </c>
      <c r="L1142" s="23" t="s">
        <v>18147</v>
      </c>
      <c r="M1142" s="23" t="s">
        <v>18148</v>
      </c>
      <c r="N1142" s="23" t="s">
        <v>4162</v>
      </c>
      <c r="O1142" s="23" t="s">
        <v>18149</v>
      </c>
      <c r="P1142" s="291">
        <v>120.38</v>
      </c>
      <c r="Q1142" s="3">
        <v>41306</v>
      </c>
      <c r="R1142" s="23"/>
      <c r="S1142" s="23"/>
    </row>
    <row r="1143" spans="1:19">
      <c r="A1143" s="23" t="s">
        <v>18141</v>
      </c>
      <c r="B1143" s="23" t="s">
        <v>18142</v>
      </c>
      <c r="C1143" s="23">
        <v>7</v>
      </c>
      <c r="D1143" s="23" t="s">
        <v>19727</v>
      </c>
      <c r="E1143" s="23" t="s">
        <v>19723</v>
      </c>
      <c r="F1143" s="23"/>
      <c r="G1143" s="23"/>
      <c r="H1143" s="23">
        <v>6247</v>
      </c>
      <c r="I1143" s="238" t="s">
        <v>18145</v>
      </c>
      <c r="J1143" s="238" t="s">
        <v>18151</v>
      </c>
      <c r="K1143" s="23" t="s">
        <v>623</v>
      </c>
      <c r="L1143" s="23" t="s">
        <v>18147</v>
      </c>
      <c r="M1143" s="23" t="s">
        <v>18148</v>
      </c>
      <c r="N1143" s="23" t="s">
        <v>4162</v>
      </c>
      <c r="O1143" s="23" t="s">
        <v>18149</v>
      </c>
      <c r="P1143" s="291">
        <v>120.38</v>
      </c>
      <c r="Q1143" s="3">
        <v>41306</v>
      </c>
      <c r="R1143" s="23"/>
      <c r="S1143" s="23"/>
    </row>
    <row r="1144" spans="1:19">
      <c r="A1144" s="23" t="s">
        <v>18141</v>
      </c>
      <c r="B1144" s="23" t="s">
        <v>18142</v>
      </c>
      <c r="C1144" s="23">
        <v>7</v>
      </c>
      <c r="D1144" s="23" t="s">
        <v>19728</v>
      </c>
      <c r="E1144" s="23" t="s">
        <v>19723</v>
      </c>
      <c r="F1144" s="23">
        <v>870</v>
      </c>
      <c r="G1144" s="23" t="s">
        <v>9844</v>
      </c>
      <c r="H1144" s="23" t="s">
        <v>1802</v>
      </c>
      <c r="I1144" s="238" t="s">
        <v>18145</v>
      </c>
      <c r="J1144" s="238" t="s">
        <v>18153</v>
      </c>
      <c r="K1144" s="23" t="s">
        <v>623</v>
      </c>
      <c r="L1144" s="23" t="s">
        <v>18147</v>
      </c>
      <c r="M1144" s="23" t="s">
        <v>18148</v>
      </c>
      <c r="N1144" s="23" t="s">
        <v>4162</v>
      </c>
      <c r="O1144" s="23" t="s">
        <v>18149</v>
      </c>
      <c r="P1144" s="291">
        <v>120.38</v>
      </c>
      <c r="Q1144" s="3">
        <v>40946</v>
      </c>
      <c r="R1144" s="3">
        <v>40989</v>
      </c>
      <c r="S1144" s="3">
        <v>41014</v>
      </c>
    </row>
    <row r="1145" spans="1:19">
      <c r="A1145" s="23" t="s">
        <v>18141</v>
      </c>
      <c r="B1145" s="23" t="s">
        <v>18142</v>
      </c>
      <c r="C1145" s="23">
        <v>7</v>
      </c>
      <c r="D1145" s="23" t="s">
        <v>19729</v>
      </c>
      <c r="E1145" s="23" t="s">
        <v>19730</v>
      </c>
      <c r="F1145" s="23"/>
      <c r="G1145" s="23"/>
      <c r="H1145" s="23">
        <v>6017</v>
      </c>
      <c r="I1145" s="238" t="s">
        <v>18145</v>
      </c>
      <c r="J1145" s="238" t="s">
        <v>18151</v>
      </c>
      <c r="K1145" s="23" t="s">
        <v>623</v>
      </c>
      <c r="L1145" s="23" t="s">
        <v>18147</v>
      </c>
      <c r="M1145" s="23" t="s">
        <v>18148</v>
      </c>
      <c r="N1145" s="23" t="s">
        <v>4162</v>
      </c>
      <c r="O1145" s="23" t="s">
        <v>18149</v>
      </c>
      <c r="P1145" s="291">
        <v>120.38</v>
      </c>
      <c r="Q1145" s="3">
        <v>41289</v>
      </c>
      <c r="R1145" s="23"/>
      <c r="S1145" s="23"/>
    </row>
    <row r="1146" spans="1:19">
      <c r="A1146" s="23" t="s">
        <v>18141</v>
      </c>
      <c r="B1146" s="23" t="s">
        <v>18142</v>
      </c>
      <c r="C1146" s="23">
        <v>7</v>
      </c>
      <c r="D1146" s="23" t="s">
        <v>19731</v>
      </c>
      <c r="E1146" s="23" t="s">
        <v>19730</v>
      </c>
      <c r="F1146" s="23"/>
      <c r="G1146" s="23"/>
      <c r="H1146" s="23">
        <v>6019</v>
      </c>
      <c r="I1146" s="238" t="s">
        <v>18145</v>
      </c>
      <c r="J1146" s="238" t="s">
        <v>18151</v>
      </c>
      <c r="K1146" s="23" t="s">
        <v>623</v>
      </c>
      <c r="L1146" s="23" t="s">
        <v>18147</v>
      </c>
      <c r="M1146" s="23" t="s">
        <v>18148</v>
      </c>
      <c r="N1146" s="23" t="s">
        <v>4162</v>
      </c>
      <c r="O1146" s="23" t="s">
        <v>18149</v>
      </c>
      <c r="P1146" s="291">
        <v>120.38</v>
      </c>
      <c r="Q1146" s="3">
        <v>41289</v>
      </c>
      <c r="R1146" s="23"/>
      <c r="S1146" s="23"/>
    </row>
    <row r="1147" spans="1:19">
      <c r="A1147" s="23" t="s">
        <v>18141</v>
      </c>
      <c r="B1147" s="23" t="s">
        <v>18142</v>
      </c>
      <c r="C1147" s="23">
        <v>7</v>
      </c>
      <c r="D1147" s="23" t="s">
        <v>19732</v>
      </c>
      <c r="E1147" s="23" t="s">
        <v>19730</v>
      </c>
      <c r="F1147" s="23"/>
      <c r="G1147" s="23"/>
      <c r="H1147" s="23">
        <v>6020</v>
      </c>
      <c r="I1147" s="238" t="s">
        <v>18145</v>
      </c>
      <c r="J1147" s="238" t="s">
        <v>18151</v>
      </c>
      <c r="K1147" s="23" t="s">
        <v>623</v>
      </c>
      <c r="L1147" s="23" t="s">
        <v>18147</v>
      </c>
      <c r="M1147" s="23" t="s">
        <v>18148</v>
      </c>
      <c r="N1147" s="23" t="s">
        <v>4162</v>
      </c>
      <c r="O1147" s="23" t="s">
        <v>18149</v>
      </c>
      <c r="P1147" s="291">
        <v>120.38</v>
      </c>
      <c r="Q1147" s="3">
        <v>41289</v>
      </c>
      <c r="R1147" s="23"/>
      <c r="S1147" s="23"/>
    </row>
    <row r="1148" spans="1:19">
      <c r="A1148" s="23" t="s">
        <v>18141</v>
      </c>
      <c r="B1148" s="23" t="s">
        <v>18142</v>
      </c>
      <c r="C1148" s="23">
        <v>7</v>
      </c>
      <c r="D1148" s="23" t="s">
        <v>19733</v>
      </c>
      <c r="E1148" s="23" t="s">
        <v>19730</v>
      </c>
      <c r="F1148" s="23"/>
      <c r="G1148" s="23"/>
      <c r="H1148" s="23">
        <v>6021</v>
      </c>
      <c r="I1148" s="238" t="s">
        <v>18145</v>
      </c>
      <c r="J1148" s="238" t="s">
        <v>18151</v>
      </c>
      <c r="K1148" s="23" t="s">
        <v>623</v>
      </c>
      <c r="L1148" s="23" t="s">
        <v>18147</v>
      </c>
      <c r="M1148" s="23" t="s">
        <v>18148</v>
      </c>
      <c r="N1148" s="23" t="s">
        <v>4162</v>
      </c>
      <c r="O1148" s="23" t="s">
        <v>18149</v>
      </c>
      <c r="P1148" s="291">
        <v>120.38</v>
      </c>
      <c r="Q1148" s="3">
        <v>41289</v>
      </c>
      <c r="R1148" s="23"/>
      <c r="S1148" s="23"/>
    </row>
    <row r="1149" spans="1:19">
      <c r="A1149" s="23" t="s">
        <v>18141</v>
      </c>
      <c r="B1149" s="23" t="s">
        <v>18142</v>
      </c>
      <c r="C1149" s="23">
        <v>7</v>
      </c>
      <c r="D1149" s="23" t="s">
        <v>19734</v>
      </c>
      <c r="E1149" s="23" t="s">
        <v>19730</v>
      </c>
      <c r="F1149" s="23"/>
      <c r="G1149" s="23"/>
      <c r="H1149" s="23">
        <v>6022</v>
      </c>
      <c r="I1149" s="238" t="s">
        <v>18145</v>
      </c>
      <c r="J1149" s="238" t="s">
        <v>18151</v>
      </c>
      <c r="K1149" s="23" t="s">
        <v>623</v>
      </c>
      <c r="L1149" s="23" t="s">
        <v>18147</v>
      </c>
      <c r="M1149" s="23" t="s">
        <v>18148</v>
      </c>
      <c r="N1149" s="23" t="s">
        <v>4162</v>
      </c>
      <c r="O1149" s="23" t="s">
        <v>18149</v>
      </c>
      <c r="P1149" s="291">
        <v>120.38</v>
      </c>
      <c r="Q1149" s="3">
        <v>41289</v>
      </c>
      <c r="R1149" s="23"/>
      <c r="S1149" s="23"/>
    </row>
    <row r="1150" spans="1:19">
      <c r="A1150" s="23" t="s">
        <v>18141</v>
      </c>
      <c r="B1150" s="23" t="s">
        <v>18142</v>
      </c>
      <c r="C1150" s="23">
        <v>7</v>
      </c>
      <c r="D1150" s="23" t="s">
        <v>19735</v>
      </c>
      <c r="E1150" s="23" t="s">
        <v>19736</v>
      </c>
      <c r="F1150" s="23"/>
      <c r="G1150" s="23"/>
      <c r="H1150" s="23">
        <v>6015</v>
      </c>
      <c r="I1150" s="238" t="s">
        <v>18145</v>
      </c>
      <c r="J1150" s="238" t="s">
        <v>18151</v>
      </c>
      <c r="K1150" s="23" t="s">
        <v>623</v>
      </c>
      <c r="L1150" s="23" t="s">
        <v>18147</v>
      </c>
      <c r="M1150" s="23" t="s">
        <v>18148</v>
      </c>
      <c r="N1150" s="23" t="s">
        <v>4162</v>
      </c>
      <c r="O1150" s="23" t="s">
        <v>18149</v>
      </c>
      <c r="P1150" s="291">
        <v>120.38</v>
      </c>
      <c r="Q1150" s="3">
        <v>41289</v>
      </c>
      <c r="R1150" s="23"/>
      <c r="S1150" s="23"/>
    </row>
    <row r="1151" spans="1:19">
      <c r="A1151" s="23" t="s">
        <v>18141</v>
      </c>
      <c r="B1151" s="23" t="s">
        <v>18142</v>
      </c>
      <c r="C1151" s="23">
        <v>7</v>
      </c>
      <c r="D1151" s="23" t="s">
        <v>19737</v>
      </c>
      <c r="E1151" s="23" t="s">
        <v>19736</v>
      </c>
      <c r="F1151" s="23">
        <v>3780</v>
      </c>
      <c r="G1151" s="23" t="s">
        <v>11855</v>
      </c>
      <c r="H1151" s="23" t="s">
        <v>12313</v>
      </c>
      <c r="I1151" s="238" t="s">
        <v>18145</v>
      </c>
      <c r="J1151" s="238" t="s">
        <v>18153</v>
      </c>
      <c r="K1151" s="23" t="s">
        <v>623</v>
      </c>
      <c r="L1151" s="23" t="s">
        <v>18147</v>
      </c>
      <c r="M1151" s="23" t="s">
        <v>18148</v>
      </c>
      <c r="N1151" s="23" t="s">
        <v>4162</v>
      </c>
      <c r="O1151" s="23" t="s">
        <v>18149</v>
      </c>
      <c r="P1151" s="291">
        <v>120.38</v>
      </c>
      <c r="Q1151" s="3">
        <v>41155</v>
      </c>
      <c r="R1151" s="3">
        <v>41250</v>
      </c>
      <c r="S1151" s="3">
        <v>41246</v>
      </c>
    </row>
    <row r="1152" spans="1:19">
      <c r="A1152" s="23" t="s">
        <v>18141</v>
      </c>
      <c r="B1152" s="23" t="s">
        <v>18142</v>
      </c>
      <c r="C1152" s="23">
        <v>7</v>
      </c>
      <c r="D1152" s="23" t="s">
        <v>19738</v>
      </c>
      <c r="E1152" s="23" t="s">
        <v>19739</v>
      </c>
      <c r="F1152" s="23">
        <v>3475</v>
      </c>
      <c r="G1152" s="23" t="s">
        <v>10324</v>
      </c>
      <c r="H1152" s="23" t="s">
        <v>8997</v>
      </c>
      <c r="I1152" s="238" t="s">
        <v>18145</v>
      </c>
      <c r="J1152" s="238" t="s">
        <v>18153</v>
      </c>
      <c r="K1152" s="23" t="s">
        <v>623</v>
      </c>
      <c r="L1152" s="23" t="s">
        <v>18147</v>
      </c>
      <c r="M1152" s="23" t="s">
        <v>18148</v>
      </c>
      <c r="N1152" s="23" t="s">
        <v>4162</v>
      </c>
      <c r="O1152" s="23" t="s">
        <v>18149</v>
      </c>
      <c r="P1152" s="291">
        <v>120.38</v>
      </c>
      <c r="Q1152" s="3">
        <v>41045</v>
      </c>
      <c r="R1152" s="3">
        <v>41211</v>
      </c>
      <c r="S1152" s="3">
        <v>41107</v>
      </c>
    </row>
    <row r="1153" spans="1:19">
      <c r="A1153" s="23" t="s">
        <v>18141</v>
      </c>
      <c r="B1153" s="23" t="s">
        <v>18142</v>
      </c>
      <c r="C1153" s="23">
        <v>7</v>
      </c>
      <c r="D1153" s="23" t="s">
        <v>19740</v>
      </c>
      <c r="E1153" s="23" t="s">
        <v>19739</v>
      </c>
      <c r="F1153" s="23">
        <v>3493</v>
      </c>
      <c r="G1153" s="23" t="s">
        <v>10328</v>
      </c>
      <c r="H1153" s="23" t="s">
        <v>9058</v>
      </c>
      <c r="I1153" s="238" t="s">
        <v>18145</v>
      </c>
      <c r="J1153" s="238" t="s">
        <v>18153</v>
      </c>
      <c r="K1153" s="23" t="s">
        <v>623</v>
      </c>
      <c r="L1153" s="23" t="s">
        <v>18147</v>
      </c>
      <c r="M1153" s="23" t="s">
        <v>18148</v>
      </c>
      <c r="N1153" s="23" t="s">
        <v>4162</v>
      </c>
      <c r="O1153" s="23" t="s">
        <v>18149</v>
      </c>
      <c r="P1153" s="291">
        <v>120.38</v>
      </c>
      <c r="Q1153" s="3">
        <v>41045</v>
      </c>
      <c r="R1153" s="3">
        <v>41212</v>
      </c>
      <c r="S1153" s="3">
        <v>41107</v>
      </c>
    </row>
    <row r="1154" spans="1:19">
      <c r="A1154" s="23" t="s">
        <v>18141</v>
      </c>
      <c r="B1154" s="23" t="s">
        <v>18142</v>
      </c>
      <c r="C1154" s="23">
        <v>7</v>
      </c>
      <c r="D1154" s="23" t="s">
        <v>19741</v>
      </c>
      <c r="E1154" s="23" t="s">
        <v>19739</v>
      </c>
      <c r="F1154" s="23">
        <v>3499</v>
      </c>
      <c r="G1154" s="23" t="s">
        <v>10320</v>
      </c>
      <c r="H1154" s="23" t="s">
        <v>9056</v>
      </c>
      <c r="I1154" s="238" t="s">
        <v>18145</v>
      </c>
      <c r="J1154" s="238" t="s">
        <v>18153</v>
      </c>
      <c r="K1154" s="23" t="s">
        <v>623</v>
      </c>
      <c r="L1154" s="23" t="s">
        <v>18147</v>
      </c>
      <c r="M1154" s="23" t="s">
        <v>18148</v>
      </c>
      <c r="N1154" s="23" t="s">
        <v>4162</v>
      </c>
      <c r="O1154" s="23" t="s">
        <v>18149</v>
      </c>
      <c r="P1154" s="291">
        <v>120.38</v>
      </c>
      <c r="Q1154" s="3">
        <v>41044</v>
      </c>
      <c r="R1154" s="3">
        <v>41212</v>
      </c>
      <c r="S1154" s="3">
        <v>41107</v>
      </c>
    </row>
    <row r="1155" spans="1:19">
      <c r="A1155" s="23" t="s">
        <v>18141</v>
      </c>
      <c r="B1155" s="23" t="s">
        <v>18142</v>
      </c>
      <c r="C1155" s="23">
        <v>7</v>
      </c>
      <c r="D1155" s="23" t="s">
        <v>19742</v>
      </c>
      <c r="E1155" s="23" t="s">
        <v>19739</v>
      </c>
      <c r="F1155" s="23">
        <v>3516</v>
      </c>
      <c r="G1155" s="23" t="s">
        <v>10245</v>
      </c>
      <c r="H1155" s="23" t="s">
        <v>9055</v>
      </c>
      <c r="I1155" s="238" t="s">
        <v>18145</v>
      </c>
      <c r="J1155" s="238" t="s">
        <v>18153</v>
      </c>
      <c r="K1155" s="23" t="s">
        <v>623</v>
      </c>
      <c r="L1155" s="23" t="s">
        <v>18147</v>
      </c>
      <c r="M1155" s="23" t="s">
        <v>18148</v>
      </c>
      <c r="N1155" s="23" t="s">
        <v>4162</v>
      </c>
      <c r="O1155" s="23" t="s">
        <v>18149</v>
      </c>
      <c r="P1155" s="291">
        <v>120.38</v>
      </c>
      <c r="Q1155" s="3">
        <v>41044</v>
      </c>
      <c r="R1155" s="3">
        <v>41213</v>
      </c>
      <c r="S1155" s="3">
        <v>41104</v>
      </c>
    </row>
    <row r="1156" spans="1:19">
      <c r="A1156" s="23" t="s">
        <v>18141</v>
      </c>
      <c r="B1156" s="23" t="s">
        <v>18142</v>
      </c>
      <c r="C1156" s="23">
        <v>7</v>
      </c>
      <c r="D1156" s="23" t="s">
        <v>19743</v>
      </c>
      <c r="E1156" s="23" t="s">
        <v>19739</v>
      </c>
      <c r="F1156" s="23">
        <v>3518</v>
      </c>
      <c r="G1156" s="23" t="s">
        <v>10330</v>
      </c>
      <c r="H1156" s="23" t="s">
        <v>9060</v>
      </c>
      <c r="I1156" s="238" t="s">
        <v>18145</v>
      </c>
      <c r="J1156" s="238" t="s">
        <v>18153</v>
      </c>
      <c r="K1156" s="23" t="s">
        <v>623</v>
      </c>
      <c r="L1156" s="23" t="s">
        <v>18147</v>
      </c>
      <c r="M1156" s="23" t="s">
        <v>18148</v>
      </c>
      <c r="N1156" s="23" t="s">
        <v>4162</v>
      </c>
      <c r="O1156" s="23" t="s">
        <v>18149</v>
      </c>
      <c r="P1156" s="291">
        <v>120.38</v>
      </c>
      <c r="Q1156" s="3">
        <v>41045</v>
      </c>
      <c r="R1156" s="3">
        <v>41213</v>
      </c>
      <c r="S1156" s="3">
        <v>41107</v>
      </c>
    </row>
    <row r="1157" spans="1:19">
      <c r="A1157" s="23" t="s">
        <v>18141</v>
      </c>
      <c r="B1157" s="23" t="s">
        <v>18142</v>
      </c>
      <c r="C1157" s="23">
        <v>7</v>
      </c>
      <c r="D1157" s="23" t="s">
        <v>19744</v>
      </c>
      <c r="E1157" s="23" t="s">
        <v>19739</v>
      </c>
      <c r="F1157" s="23">
        <v>3575</v>
      </c>
      <c r="G1157" s="23" t="s">
        <v>10326</v>
      </c>
      <c r="H1157" s="23" t="s">
        <v>9099</v>
      </c>
      <c r="I1157" s="238" t="s">
        <v>18145</v>
      </c>
      <c r="J1157" s="238" t="s">
        <v>18153</v>
      </c>
      <c r="K1157" s="23" t="s">
        <v>623</v>
      </c>
      <c r="L1157" s="23" t="s">
        <v>18147</v>
      </c>
      <c r="M1157" s="23" t="s">
        <v>18148</v>
      </c>
      <c r="N1157" s="23" t="s">
        <v>4162</v>
      </c>
      <c r="O1157" s="23" t="s">
        <v>18149</v>
      </c>
      <c r="P1157" s="291">
        <v>120.38</v>
      </c>
      <c r="Q1157" s="3">
        <v>41045</v>
      </c>
      <c r="R1157" s="3">
        <v>41222</v>
      </c>
      <c r="S1157" s="3">
        <v>41107</v>
      </c>
    </row>
    <row r="1158" spans="1:19">
      <c r="A1158" s="23" t="s">
        <v>18141</v>
      </c>
      <c r="B1158" s="23" t="s">
        <v>18142</v>
      </c>
      <c r="C1158" s="23">
        <v>7</v>
      </c>
      <c r="D1158" s="23" t="s">
        <v>19745</v>
      </c>
      <c r="E1158" s="23" t="s">
        <v>19739</v>
      </c>
      <c r="F1158" s="23">
        <v>3580</v>
      </c>
      <c r="G1158" s="23" t="s">
        <v>10238</v>
      </c>
      <c r="H1158" s="23" t="s">
        <v>9264</v>
      </c>
      <c r="I1158" s="238" t="s">
        <v>18145</v>
      </c>
      <c r="J1158" s="238" t="s">
        <v>18153</v>
      </c>
      <c r="K1158" s="23" t="s">
        <v>623</v>
      </c>
      <c r="L1158" s="23" t="s">
        <v>18147</v>
      </c>
      <c r="M1158" s="23" t="s">
        <v>18148</v>
      </c>
      <c r="N1158" s="23" t="s">
        <v>4162</v>
      </c>
      <c r="O1158" s="23" t="s">
        <v>18149</v>
      </c>
      <c r="P1158" s="291">
        <v>120.38</v>
      </c>
      <c r="Q1158" s="3">
        <v>41044</v>
      </c>
      <c r="R1158" s="3">
        <v>41222</v>
      </c>
      <c r="S1158" s="3">
        <v>41104</v>
      </c>
    </row>
    <row r="1159" spans="1:19">
      <c r="A1159" s="23" t="s">
        <v>18141</v>
      </c>
      <c r="B1159" s="23" t="s">
        <v>18142</v>
      </c>
      <c r="C1159" s="23">
        <v>7</v>
      </c>
      <c r="D1159" s="23" t="s">
        <v>19746</v>
      </c>
      <c r="E1159" s="23" t="s">
        <v>19739</v>
      </c>
      <c r="F1159" s="23">
        <v>3582</v>
      </c>
      <c r="G1159" s="23" t="s">
        <v>10322</v>
      </c>
      <c r="H1159" s="23" t="s">
        <v>9097</v>
      </c>
      <c r="I1159" s="238" t="s">
        <v>18145</v>
      </c>
      <c r="J1159" s="238" t="s">
        <v>18153</v>
      </c>
      <c r="K1159" s="23" t="s">
        <v>623</v>
      </c>
      <c r="L1159" s="23" t="s">
        <v>18147</v>
      </c>
      <c r="M1159" s="23" t="s">
        <v>18148</v>
      </c>
      <c r="N1159" s="23" t="s">
        <v>4162</v>
      </c>
      <c r="O1159" s="23" t="s">
        <v>18149</v>
      </c>
      <c r="P1159" s="291">
        <v>120.38</v>
      </c>
      <c r="Q1159" s="3">
        <v>41045</v>
      </c>
      <c r="R1159" s="3">
        <v>41222</v>
      </c>
      <c r="S1159" s="3">
        <v>41107</v>
      </c>
    </row>
    <row r="1160" spans="1:19">
      <c r="A1160" s="23" t="s">
        <v>18141</v>
      </c>
      <c r="B1160" s="23" t="s">
        <v>18142</v>
      </c>
      <c r="C1160" s="23">
        <v>7</v>
      </c>
      <c r="D1160" s="23" t="s">
        <v>19747</v>
      </c>
      <c r="E1160" s="23" t="s">
        <v>19748</v>
      </c>
      <c r="F1160" s="23"/>
      <c r="G1160" s="23"/>
      <c r="H1160" s="23">
        <v>5992</v>
      </c>
      <c r="I1160" s="238" t="s">
        <v>18145</v>
      </c>
      <c r="J1160" s="238" t="s">
        <v>18151</v>
      </c>
      <c r="K1160" s="23" t="s">
        <v>623</v>
      </c>
      <c r="L1160" s="23" t="s">
        <v>18147</v>
      </c>
      <c r="M1160" s="23" t="s">
        <v>18148</v>
      </c>
      <c r="N1160" s="23" t="s">
        <v>4162</v>
      </c>
      <c r="O1160" s="23" t="s">
        <v>18149</v>
      </c>
      <c r="P1160" s="291">
        <v>120.38</v>
      </c>
      <c r="Q1160" s="3">
        <v>41289</v>
      </c>
      <c r="R1160" s="23"/>
      <c r="S1160" s="23"/>
    </row>
    <row r="1161" spans="1:19">
      <c r="A1161" s="23" t="s">
        <v>18141</v>
      </c>
      <c r="B1161" s="23" t="s">
        <v>18142</v>
      </c>
      <c r="C1161" s="23">
        <v>7</v>
      </c>
      <c r="D1161" s="23" t="s">
        <v>19749</v>
      </c>
      <c r="E1161" s="23" t="s">
        <v>19748</v>
      </c>
      <c r="F1161" s="23"/>
      <c r="G1161" s="23"/>
      <c r="H1161" s="23">
        <v>5993</v>
      </c>
      <c r="I1161" s="238" t="s">
        <v>18145</v>
      </c>
      <c r="J1161" s="238" t="s">
        <v>18151</v>
      </c>
      <c r="K1161" s="23" t="s">
        <v>623</v>
      </c>
      <c r="L1161" s="23" t="s">
        <v>18147</v>
      </c>
      <c r="M1161" s="23" t="s">
        <v>18148</v>
      </c>
      <c r="N1161" s="23" t="s">
        <v>4162</v>
      </c>
      <c r="O1161" s="23" t="s">
        <v>18149</v>
      </c>
      <c r="P1161" s="291">
        <v>120.38</v>
      </c>
      <c r="Q1161" s="3">
        <v>41289</v>
      </c>
      <c r="R1161" s="23"/>
      <c r="S1161" s="23"/>
    </row>
    <row r="1162" spans="1:19">
      <c r="A1162" s="23" t="s">
        <v>18141</v>
      </c>
      <c r="B1162" s="23" t="s">
        <v>18142</v>
      </c>
      <c r="C1162" s="23">
        <v>7</v>
      </c>
      <c r="D1162" s="23" t="s">
        <v>19750</v>
      </c>
      <c r="E1162" s="23" t="s">
        <v>19748</v>
      </c>
      <c r="F1162" s="23">
        <v>906</v>
      </c>
      <c r="G1162" s="23" t="s">
        <v>9934</v>
      </c>
      <c r="H1162" s="23" t="s">
        <v>5232</v>
      </c>
      <c r="I1162" s="238" t="s">
        <v>18145</v>
      </c>
      <c r="J1162" s="238" t="s">
        <v>18153</v>
      </c>
      <c r="K1162" s="23" t="s">
        <v>623</v>
      </c>
      <c r="L1162" s="23" t="s">
        <v>18147</v>
      </c>
      <c r="M1162" s="23" t="s">
        <v>18148</v>
      </c>
      <c r="N1162" s="23" t="s">
        <v>4162</v>
      </c>
      <c r="O1162" s="23" t="s">
        <v>18149</v>
      </c>
      <c r="P1162" s="291">
        <v>120.38</v>
      </c>
      <c r="Q1162" s="3">
        <v>40953</v>
      </c>
      <c r="R1162" s="3">
        <v>41249</v>
      </c>
      <c r="S1162" s="3">
        <v>41109</v>
      </c>
    </row>
    <row r="1163" spans="1:19">
      <c r="A1163" s="23" t="s">
        <v>18141</v>
      </c>
      <c r="B1163" s="23" t="s">
        <v>18142</v>
      </c>
      <c r="C1163" s="23">
        <v>7</v>
      </c>
      <c r="D1163" s="23" t="s">
        <v>19751</v>
      </c>
      <c r="E1163" s="23" t="s">
        <v>19752</v>
      </c>
      <c r="F1163" s="23">
        <v>3946</v>
      </c>
      <c r="G1163" s="23" t="s">
        <v>10788</v>
      </c>
      <c r="H1163" s="23" t="s">
        <v>13293</v>
      </c>
      <c r="I1163" s="238" t="s">
        <v>18145</v>
      </c>
      <c r="J1163" s="238" t="s">
        <v>18153</v>
      </c>
      <c r="K1163" s="23" t="s">
        <v>623</v>
      </c>
      <c r="L1163" s="23" t="s">
        <v>18147</v>
      </c>
      <c r="M1163" s="23" t="s">
        <v>18148</v>
      </c>
      <c r="N1163" s="23" t="s">
        <v>4162</v>
      </c>
      <c r="O1163" s="23" t="s">
        <v>18149</v>
      </c>
      <c r="P1163" s="291">
        <v>120.38</v>
      </c>
      <c r="Q1163" s="3">
        <v>41094</v>
      </c>
      <c r="R1163" s="3">
        <v>41263</v>
      </c>
      <c r="S1163" s="3">
        <v>41154</v>
      </c>
    </row>
    <row r="1164" spans="1:19">
      <c r="A1164" s="23" t="s">
        <v>18141</v>
      </c>
      <c r="B1164" s="23" t="s">
        <v>18142</v>
      </c>
      <c r="C1164" s="23">
        <v>7</v>
      </c>
      <c r="D1164" s="23" t="s">
        <v>19753</v>
      </c>
      <c r="E1164" s="23" t="s">
        <v>19754</v>
      </c>
      <c r="F1164" s="23"/>
      <c r="G1164" s="23"/>
      <c r="H1164" s="23">
        <v>5991</v>
      </c>
      <c r="I1164" s="238" t="s">
        <v>18145</v>
      </c>
      <c r="J1164" s="238" t="s">
        <v>18151</v>
      </c>
      <c r="K1164" s="23" t="s">
        <v>623</v>
      </c>
      <c r="L1164" s="23" t="s">
        <v>18147</v>
      </c>
      <c r="M1164" s="23" t="s">
        <v>18148</v>
      </c>
      <c r="N1164" s="23" t="s">
        <v>4162</v>
      </c>
      <c r="O1164" s="23" t="s">
        <v>18149</v>
      </c>
      <c r="P1164" s="291">
        <v>120.38</v>
      </c>
      <c r="Q1164" s="3">
        <v>41289</v>
      </c>
      <c r="R1164" s="23"/>
      <c r="S1164" s="23"/>
    </row>
    <row r="1165" spans="1:19">
      <c r="A1165" s="23" t="s">
        <v>18141</v>
      </c>
      <c r="B1165" s="23" t="s">
        <v>18142</v>
      </c>
      <c r="C1165" s="23">
        <v>7</v>
      </c>
      <c r="D1165" s="23" t="s">
        <v>19755</v>
      </c>
      <c r="E1165" s="23" t="s">
        <v>19754</v>
      </c>
      <c r="F1165" s="23">
        <v>698</v>
      </c>
      <c r="G1165" s="23" t="s">
        <v>9676</v>
      </c>
      <c r="H1165" s="23" t="s">
        <v>1421</v>
      </c>
      <c r="I1165" s="238" t="s">
        <v>18145</v>
      </c>
      <c r="J1165" s="238" t="s">
        <v>18153</v>
      </c>
      <c r="K1165" s="23" t="s">
        <v>623</v>
      </c>
      <c r="L1165" s="23" t="s">
        <v>18147</v>
      </c>
      <c r="M1165" s="23" t="s">
        <v>18148</v>
      </c>
      <c r="N1165" s="23" t="s">
        <v>4162</v>
      </c>
      <c r="O1165" s="23" t="s">
        <v>18149</v>
      </c>
      <c r="P1165" s="291">
        <v>120.38</v>
      </c>
      <c r="Q1165" s="3">
        <v>40836</v>
      </c>
      <c r="R1165" s="3">
        <v>40921</v>
      </c>
      <c r="S1165" s="3">
        <v>40918</v>
      </c>
    </row>
    <row r="1166" spans="1:19">
      <c r="A1166" s="23" t="s">
        <v>18141</v>
      </c>
      <c r="B1166" s="23" t="s">
        <v>18142</v>
      </c>
      <c r="C1166" s="23">
        <v>7</v>
      </c>
      <c r="D1166" s="23" t="s">
        <v>19756</v>
      </c>
      <c r="E1166" s="23" t="s">
        <v>19757</v>
      </c>
      <c r="F1166" s="23"/>
      <c r="G1166" s="23"/>
      <c r="H1166" s="23">
        <v>5987</v>
      </c>
      <c r="I1166" s="238" t="s">
        <v>18145</v>
      </c>
      <c r="J1166" s="238" t="s">
        <v>18151</v>
      </c>
      <c r="K1166" s="23" t="s">
        <v>623</v>
      </c>
      <c r="L1166" s="23" t="s">
        <v>18147</v>
      </c>
      <c r="M1166" s="23" t="s">
        <v>18148</v>
      </c>
      <c r="N1166" s="23" t="s">
        <v>4162</v>
      </c>
      <c r="O1166" s="23" t="s">
        <v>18149</v>
      </c>
      <c r="P1166" s="291">
        <v>120.38</v>
      </c>
      <c r="Q1166" s="3">
        <v>41289</v>
      </c>
      <c r="R1166" s="23"/>
      <c r="S1166" s="23"/>
    </row>
    <row r="1167" spans="1:19">
      <c r="A1167" s="23" t="s">
        <v>18141</v>
      </c>
      <c r="B1167" s="23" t="s">
        <v>18142</v>
      </c>
      <c r="C1167" s="23">
        <v>7</v>
      </c>
      <c r="D1167" s="23" t="s">
        <v>19758</v>
      </c>
      <c r="E1167" s="23" t="s">
        <v>19757</v>
      </c>
      <c r="F1167" s="23"/>
      <c r="G1167" s="23"/>
      <c r="H1167" s="23">
        <v>5988</v>
      </c>
      <c r="I1167" s="238" t="s">
        <v>18145</v>
      </c>
      <c r="J1167" s="238" t="s">
        <v>18151</v>
      </c>
      <c r="K1167" s="23" t="s">
        <v>623</v>
      </c>
      <c r="L1167" s="23" t="s">
        <v>18147</v>
      </c>
      <c r="M1167" s="23" t="s">
        <v>18148</v>
      </c>
      <c r="N1167" s="23" t="s">
        <v>4162</v>
      </c>
      <c r="O1167" s="23" t="s">
        <v>18149</v>
      </c>
      <c r="P1167" s="291">
        <v>120.38</v>
      </c>
      <c r="Q1167" s="3">
        <v>41289</v>
      </c>
      <c r="R1167" s="23"/>
      <c r="S1167" s="23"/>
    </row>
    <row r="1168" spans="1:19">
      <c r="A1168" s="23" t="s">
        <v>18141</v>
      </c>
      <c r="B1168" s="23" t="s">
        <v>18142</v>
      </c>
      <c r="C1168" s="23">
        <v>7</v>
      </c>
      <c r="D1168" s="23" t="s">
        <v>19759</v>
      </c>
      <c r="E1168" s="23" t="s">
        <v>19757</v>
      </c>
      <c r="F1168" s="23"/>
      <c r="G1168" s="23"/>
      <c r="H1168" s="23">
        <v>5989</v>
      </c>
      <c r="I1168" s="238" t="s">
        <v>18145</v>
      </c>
      <c r="J1168" s="238" t="s">
        <v>18151</v>
      </c>
      <c r="K1168" s="23" t="s">
        <v>623</v>
      </c>
      <c r="L1168" s="23" t="s">
        <v>18147</v>
      </c>
      <c r="M1168" s="23" t="s">
        <v>18148</v>
      </c>
      <c r="N1168" s="23" t="s">
        <v>4162</v>
      </c>
      <c r="O1168" s="23" t="s">
        <v>18149</v>
      </c>
      <c r="P1168" s="291">
        <v>120.38</v>
      </c>
      <c r="Q1168" s="3">
        <v>41289</v>
      </c>
      <c r="R1168" s="23"/>
      <c r="S1168" s="23"/>
    </row>
    <row r="1169" spans="1:19">
      <c r="A1169" s="23" t="s">
        <v>18141</v>
      </c>
      <c r="B1169" s="23" t="s">
        <v>18142</v>
      </c>
      <c r="C1169" s="23">
        <v>7</v>
      </c>
      <c r="D1169" s="23" t="s">
        <v>19760</v>
      </c>
      <c r="E1169" s="23" t="s">
        <v>19757</v>
      </c>
      <c r="F1169" s="23"/>
      <c r="G1169" s="23"/>
      <c r="H1169" s="23">
        <v>6164</v>
      </c>
      <c r="I1169" s="238" t="s">
        <v>18145</v>
      </c>
      <c r="J1169" s="238" t="s">
        <v>18151</v>
      </c>
      <c r="K1169" s="23" t="s">
        <v>623</v>
      </c>
      <c r="L1169" s="23" t="s">
        <v>18147</v>
      </c>
      <c r="M1169" s="23" t="s">
        <v>18148</v>
      </c>
      <c r="N1169" s="23" t="s">
        <v>4162</v>
      </c>
      <c r="O1169" s="23" t="s">
        <v>18149</v>
      </c>
      <c r="P1169" s="291">
        <v>120.38</v>
      </c>
      <c r="Q1169" s="3">
        <v>41297</v>
      </c>
      <c r="R1169" s="23"/>
      <c r="S1169" s="23"/>
    </row>
    <row r="1170" spans="1:19">
      <c r="A1170" s="23" t="s">
        <v>18141</v>
      </c>
      <c r="B1170" s="23" t="s">
        <v>18142</v>
      </c>
      <c r="C1170" s="23">
        <v>7</v>
      </c>
      <c r="D1170" s="23" t="s">
        <v>19761</v>
      </c>
      <c r="E1170" s="23" t="s">
        <v>19757</v>
      </c>
      <c r="F1170" s="23">
        <v>3619</v>
      </c>
      <c r="G1170" s="23" t="s">
        <v>11925</v>
      </c>
      <c r="H1170" s="23" t="s">
        <v>9497</v>
      </c>
      <c r="I1170" s="238" t="s">
        <v>18145</v>
      </c>
      <c r="J1170" s="238" t="s">
        <v>18153</v>
      </c>
      <c r="K1170" s="23" t="s">
        <v>623</v>
      </c>
      <c r="L1170" s="23" t="s">
        <v>18147</v>
      </c>
      <c r="M1170" s="23" t="s">
        <v>18148</v>
      </c>
      <c r="N1170" s="23" t="s">
        <v>4162</v>
      </c>
      <c r="O1170" s="23" t="s">
        <v>18149</v>
      </c>
      <c r="P1170" s="291">
        <v>120.38</v>
      </c>
      <c r="Q1170" s="3">
        <v>41218</v>
      </c>
      <c r="R1170" s="3">
        <v>41234</v>
      </c>
      <c r="S1170" s="3">
        <v>41281</v>
      </c>
    </row>
    <row r="1171" spans="1:19">
      <c r="A1171" s="23" t="s">
        <v>18141</v>
      </c>
      <c r="B1171" s="23" t="s">
        <v>18142</v>
      </c>
      <c r="C1171" s="23">
        <v>7</v>
      </c>
      <c r="D1171" s="23" t="s">
        <v>19762</v>
      </c>
      <c r="E1171" s="23" t="s">
        <v>19763</v>
      </c>
      <c r="F1171" s="23">
        <v>2974</v>
      </c>
      <c r="G1171" s="23" t="s">
        <v>10087</v>
      </c>
      <c r="H1171" s="23" t="s">
        <v>5322</v>
      </c>
      <c r="I1171" s="238" t="s">
        <v>18145</v>
      </c>
      <c r="J1171" s="238" t="s">
        <v>18153</v>
      </c>
      <c r="K1171" s="23" t="s">
        <v>623</v>
      </c>
      <c r="L1171" s="23" t="s">
        <v>18147</v>
      </c>
      <c r="M1171" s="23" t="s">
        <v>18148</v>
      </c>
      <c r="N1171" s="23" t="s">
        <v>4162</v>
      </c>
      <c r="O1171" s="23" t="s">
        <v>18149</v>
      </c>
      <c r="P1171" s="291">
        <v>120.38</v>
      </c>
      <c r="Q1171" s="3">
        <v>41016</v>
      </c>
      <c r="R1171" s="3">
        <v>41124</v>
      </c>
      <c r="S1171" s="3">
        <v>41076</v>
      </c>
    </row>
    <row r="1172" spans="1:19">
      <c r="A1172" s="23" t="s">
        <v>18141</v>
      </c>
      <c r="B1172" s="23" t="s">
        <v>18142</v>
      </c>
      <c r="C1172" s="23">
        <v>7</v>
      </c>
      <c r="D1172" s="23" t="s">
        <v>19764</v>
      </c>
      <c r="E1172" s="23" t="s">
        <v>19765</v>
      </c>
      <c r="F1172" s="23">
        <v>699</v>
      </c>
      <c r="G1172" s="23" t="s">
        <v>9677</v>
      </c>
      <c r="H1172" s="23" t="s">
        <v>1425</v>
      </c>
      <c r="I1172" s="238" t="s">
        <v>18145</v>
      </c>
      <c r="J1172" s="238" t="s">
        <v>18153</v>
      </c>
      <c r="K1172" s="23" t="s">
        <v>623</v>
      </c>
      <c r="L1172" s="23" t="s">
        <v>18147</v>
      </c>
      <c r="M1172" s="23" t="s">
        <v>18148</v>
      </c>
      <c r="N1172" s="23" t="s">
        <v>4162</v>
      </c>
      <c r="O1172" s="23" t="s">
        <v>18149</v>
      </c>
      <c r="P1172" s="291">
        <v>120.38</v>
      </c>
      <c r="Q1172" s="3">
        <v>40836</v>
      </c>
      <c r="R1172" s="3">
        <v>40921</v>
      </c>
      <c r="S1172" s="3">
        <v>40918</v>
      </c>
    </row>
    <row r="1173" spans="1:19">
      <c r="A1173" s="23" t="s">
        <v>18141</v>
      </c>
      <c r="B1173" s="23" t="s">
        <v>18142</v>
      </c>
      <c r="C1173" s="23">
        <v>7</v>
      </c>
      <c r="D1173" s="23" t="s">
        <v>19766</v>
      </c>
      <c r="E1173" s="23" t="s">
        <v>19765</v>
      </c>
      <c r="F1173" s="23">
        <v>3538</v>
      </c>
      <c r="G1173" s="23" t="s">
        <v>11331</v>
      </c>
      <c r="H1173" s="23" t="s">
        <v>9121</v>
      </c>
      <c r="I1173" s="238" t="s">
        <v>18145</v>
      </c>
      <c r="J1173" s="238" t="s">
        <v>18153</v>
      </c>
      <c r="K1173" s="23" t="s">
        <v>623</v>
      </c>
      <c r="L1173" s="23" t="s">
        <v>18147</v>
      </c>
      <c r="M1173" s="23" t="s">
        <v>18148</v>
      </c>
      <c r="N1173" s="23" t="s">
        <v>4162</v>
      </c>
      <c r="O1173" s="23" t="s">
        <v>18149</v>
      </c>
      <c r="P1173" s="291">
        <v>120.38</v>
      </c>
      <c r="Q1173" s="3">
        <v>41131</v>
      </c>
      <c r="R1173" s="3">
        <v>41213</v>
      </c>
      <c r="S1173" s="3">
        <v>41205</v>
      </c>
    </row>
    <row r="1174" spans="1:19">
      <c r="A1174" s="23" t="s">
        <v>18141</v>
      </c>
      <c r="B1174" s="23" t="s">
        <v>18142</v>
      </c>
      <c r="C1174" s="23">
        <v>7</v>
      </c>
      <c r="D1174" s="23" t="s">
        <v>19767</v>
      </c>
      <c r="E1174" s="23" t="s">
        <v>19768</v>
      </c>
      <c r="F1174" s="23">
        <v>3443</v>
      </c>
      <c r="G1174" s="23" t="s">
        <v>11794</v>
      </c>
      <c r="H1174" s="23" t="s">
        <v>8754</v>
      </c>
      <c r="I1174" s="238" t="s">
        <v>18145</v>
      </c>
      <c r="J1174" s="238" t="s">
        <v>18153</v>
      </c>
      <c r="K1174" s="23" t="s">
        <v>623</v>
      </c>
      <c r="L1174" s="23" t="s">
        <v>18147</v>
      </c>
      <c r="M1174" s="23" t="s">
        <v>18148</v>
      </c>
      <c r="N1174" s="23" t="s">
        <v>4162</v>
      </c>
      <c r="O1174" s="23" t="s">
        <v>18149</v>
      </c>
      <c r="P1174" s="291">
        <v>120.38</v>
      </c>
      <c r="Q1174" s="3">
        <v>41152</v>
      </c>
      <c r="R1174" s="3">
        <v>41205</v>
      </c>
      <c r="S1174" s="3">
        <v>41236</v>
      </c>
    </row>
    <row r="1175" spans="1:19">
      <c r="A1175" s="23" t="s">
        <v>18141</v>
      </c>
      <c r="B1175" s="23" t="s">
        <v>18142</v>
      </c>
      <c r="C1175" s="23">
        <v>7</v>
      </c>
      <c r="D1175" s="23" t="s">
        <v>19769</v>
      </c>
      <c r="E1175" s="23" t="s">
        <v>19768</v>
      </c>
      <c r="F1175" s="23">
        <v>3445</v>
      </c>
      <c r="G1175" s="23" t="s">
        <v>11790</v>
      </c>
      <c r="H1175" s="23" t="s">
        <v>8752</v>
      </c>
      <c r="I1175" s="238" t="s">
        <v>18145</v>
      </c>
      <c r="J1175" s="238" t="s">
        <v>18153</v>
      </c>
      <c r="K1175" s="23" t="s">
        <v>623</v>
      </c>
      <c r="L1175" s="23" t="s">
        <v>18147</v>
      </c>
      <c r="M1175" s="23" t="s">
        <v>18148</v>
      </c>
      <c r="N1175" s="23" t="s">
        <v>4162</v>
      </c>
      <c r="O1175" s="23" t="s">
        <v>18149</v>
      </c>
      <c r="P1175" s="291">
        <v>120.38</v>
      </c>
      <c r="Q1175" s="3">
        <v>41152</v>
      </c>
      <c r="R1175" s="3">
        <v>41206</v>
      </c>
      <c r="S1175" s="3">
        <v>41236</v>
      </c>
    </row>
    <row r="1176" spans="1:19">
      <c r="A1176" s="23" t="s">
        <v>18141</v>
      </c>
      <c r="B1176" s="23" t="s">
        <v>18142</v>
      </c>
      <c r="C1176" s="23">
        <v>7</v>
      </c>
      <c r="D1176" s="23" t="s">
        <v>19770</v>
      </c>
      <c r="E1176" s="23" t="s">
        <v>19768</v>
      </c>
      <c r="F1176" s="23">
        <v>3450</v>
      </c>
      <c r="G1176" s="23" t="s">
        <v>11788</v>
      </c>
      <c r="H1176" s="23" t="s">
        <v>8772</v>
      </c>
      <c r="I1176" s="238" t="s">
        <v>18145</v>
      </c>
      <c r="J1176" s="238" t="s">
        <v>18153</v>
      </c>
      <c r="K1176" s="23" t="s">
        <v>623</v>
      </c>
      <c r="L1176" s="23" t="s">
        <v>18147</v>
      </c>
      <c r="M1176" s="23" t="s">
        <v>18148</v>
      </c>
      <c r="N1176" s="23" t="s">
        <v>4162</v>
      </c>
      <c r="O1176" s="23" t="s">
        <v>18149</v>
      </c>
      <c r="P1176" s="291">
        <v>120.38</v>
      </c>
      <c r="Q1176" s="3">
        <v>41152</v>
      </c>
      <c r="R1176" s="3">
        <v>41206</v>
      </c>
      <c r="S1176" s="3">
        <v>41236</v>
      </c>
    </row>
    <row r="1177" spans="1:19">
      <c r="A1177" s="23" t="s">
        <v>18141</v>
      </c>
      <c r="B1177" s="23" t="s">
        <v>18142</v>
      </c>
      <c r="C1177" s="23">
        <v>7</v>
      </c>
      <c r="D1177" s="23" t="s">
        <v>19771</v>
      </c>
      <c r="E1177" s="23" t="s">
        <v>19768</v>
      </c>
      <c r="F1177" s="23">
        <v>3456</v>
      </c>
      <c r="G1177" s="23" t="s">
        <v>11786</v>
      </c>
      <c r="H1177" s="23" t="s">
        <v>9029</v>
      </c>
      <c r="I1177" s="238" t="s">
        <v>18145</v>
      </c>
      <c r="J1177" s="238" t="s">
        <v>18153</v>
      </c>
      <c r="K1177" s="23" t="s">
        <v>623</v>
      </c>
      <c r="L1177" s="23" t="s">
        <v>18147</v>
      </c>
      <c r="M1177" s="23" t="s">
        <v>18148</v>
      </c>
      <c r="N1177" s="23" t="s">
        <v>4162</v>
      </c>
      <c r="O1177" s="23" t="s">
        <v>18149</v>
      </c>
      <c r="P1177" s="291">
        <v>120.38</v>
      </c>
      <c r="Q1177" s="3">
        <v>41152</v>
      </c>
      <c r="R1177" s="3">
        <v>41207</v>
      </c>
      <c r="S1177" s="3">
        <v>41236</v>
      </c>
    </row>
    <row r="1178" spans="1:19">
      <c r="A1178" s="23" t="s">
        <v>18141</v>
      </c>
      <c r="B1178" s="23" t="s">
        <v>18142</v>
      </c>
      <c r="C1178" s="23">
        <v>7</v>
      </c>
      <c r="D1178" s="23" t="s">
        <v>19772</v>
      </c>
      <c r="E1178" s="23" t="s">
        <v>19768</v>
      </c>
      <c r="F1178" s="23">
        <v>3457</v>
      </c>
      <c r="G1178" s="23" t="s">
        <v>11792</v>
      </c>
      <c r="H1178" s="23" t="s">
        <v>9031</v>
      </c>
      <c r="I1178" s="238" t="s">
        <v>18145</v>
      </c>
      <c r="J1178" s="238" t="s">
        <v>18153</v>
      </c>
      <c r="K1178" s="23" t="s">
        <v>623</v>
      </c>
      <c r="L1178" s="23" t="s">
        <v>18147</v>
      </c>
      <c r="M1178" s="23" t="s">
        <v>18148</v>
      </c>
      <c r="N1178" s="23" t="s">
        <v>4162</v>
      </c>
      <c r="O1178" s="23" t="s">
        <v>18149</v>
      </c>
      <c r="P1178" s="291">
        <v>120.38</v>
      </c>
      <c r="Q1178" s="3">
        <v>41152</v>
      </c>
      <c r="R1178" s="3">
        <v>41207</v>
      </c>
      <c r="S1178" s="3">
        <v>41236</v>
      </c>
    </row>
    <row r="1179" spans="1:19">
      <c r="A1179" s="23" t="s">
        <v>18141</v>
      </c>
      <c r="B1179" s="23" t="s">
        <v>18142</v>
      </c>
      <c r="C1179" s="23">
        <v>7</v>
      </c>
      <c r="D1179" s="23" t="s">
        <v>19773</v>
      </c>
      <c r="E1179" s="23" t="s">
        <v>19774</v>
      </c>
      <c r="F1179" s="23"/>
      <c r="G1179" s="23"/>
      <c r="H1179" s="23">
        <v>5744</v>
      </c>
      <c r="I1179" s="238" t="s">
        <v>18145</v>
      </c>
      <c r="J1179" s="238" t="s">
        <v>18151</v>
      </c>
      <c r="K1179" s="23" t="s">
        <v>623</v>
      </c>
      <c r="L1179" s="23" t="s">
        <v>18147</v>
      </c>
      <c r="M1179" s="23" t="s">
        <v>18148</v>
      </c>
      <c r="N1179" s="23" t="s">
        <v>4162</v>
      </c>
      <c r="O1179" s="23" t="s">
        <v>18149</v>
      </c>
      <c r="P1179" s="291">
        <v>120.38</v>
      </c>
      <c r="Q1179" s="3">
        <v>41247</v>
      </c>
      <c r="R1179" s="23"/>
      <c r="S1179" s="23"/>
    </row>
    <row r="1180" spans="1:19">
      <c r="A1180" s="23" t="s">
        <v>18141</v>
      </c>
      <c r="B1180" s="23" t="s">
        <v>18142</v>
      </c>
      <c r="C1180" s="23">
        <v>7</v>
      </c>
      <c r="D1180" s="23" t="s">
        <v>19775</v>
      </c>
      <c r="E1180" s="23" t="s">
        <v>19774</v>
      </c>
      <c r="F1180" s="23"/>
      <c r="G1180" s="23"/>
      <c r="H1180" s="23">
        <v>5745</v>
      </c>
      <c r="I1180" s="238" t="s">
        <v>18145</v>
      </c>
      <c r="J1180" s="238" t="s">
        <v>18151</v>
      </c>
      <c r="K1180" s="23" t="s">
        <v>623</v>
      </c>
      <c r="L1180" s="23" t="s">
        <v>18147</v>
      </c>
      <c r="M1180" s="23" t="s">
        <v>18148</v>
      </c>
      <c r="N1180" s="23" t="s">
        <v>4162</v>
      </c>
      <c r="O1180" s="23" t="s">
        <v>18149</v>
      </c>
      <c r="P1180" s="291">
        <v>120.38</v>
      </c>
      <c r="Q1180" s="3">
        <v>41247</v>
      </c>
      <c r="R1180" s="23"/>
      <c r="S1180" s="23"/>
    </row>
    <row r="1181" spans="1:19">
      <c r="A1181" s="23" t="s">
        <v>18141</v>
      </c>
      <c r="B1181" s="23" t="s">
        <v>18142</v>
      </c>
      <c r="C1181" s="23">
        <v>7</v>
      </c>
      <c r="D1181" s="23" t="s">
        <v>19776</v>
      </c>
      <c r="E1181" s="23" t="s">
        <v>19777</v>
      </c>
      <c r="F1181" s="23"/>
      <c r="G1181" s="23" t="s">
        <v>19778</v>
      </c>
      <c r="H1181" s="23">
        <v>6248</v>
      </c>
      <c r="I1181" s="238" t="s">
        <v>18145</v>
      </c>
      <c r="J1181" s="238" t="s">
        <v>18192</v>
      </c>
      <c r="K1181" s="23" t="s">
        <v>623</v>
      </c>
      <c r="L1181" s="23" t="s">
        <v>18147</v>
      </c>
      <c r="M1181" s="23" t="s">
        <v>18148</v>
      </c>
      <c r="N1181" s="23" t="s">
        <v>4162</v>
      </c>
      <c r="O1181" s="23" t="s">
        <v>18149</v>
      </c>
      <c r="P1181" s="291">
        <v>120.38</v>
      </c>
      <c r="Q1181" s="3">
        <v>41306</v>
      </c>
      <c r="R1181" s="23"/>
      <c r="S1181" s="3">
        <v>41460</v>
      </c>
    </row>
    <row r="1182" spans="1:19">
      <c r="A1182" s="23" t="s">
        <v>18141</v>
      </c>
      <c r="B1182" s="23" t="s">
        <v>18142</v>
      </c>
      <c r="C1182" s="23">
        <v>7</v>
      </c>
      <c r="D1182" s="23" t="s">
        <v>19779</v>
      </c>
      <c r="E1182" s="23" t="s">
        <v>19777</v>
      </c>
      <c r="F1182" s="23"/>
      <c r="G1182" s="23" t="s">
        <v>19780</v>
      </c>
      <c r="H1182" s="23">
        <v>6250</v>
      </c>
      <c r="I1182" s="238" t="s">
        <v>18145</v>
      </c>
      <c r="J1182" s="238" t="s">
        <v>18192</v>
      </c>
      <c r="K1182" s="23" t="s">
        <v>623</v>
      </c>
      <c r="L1182" s="23" t="s">
        <v>18147</v>
      </c>
      <c r="M1182" s="23" t="s">
        <v>18148</v>
      </c>
      <c r="N1182" s="23" t="s">
        <v>4162</v>
      </c>
      <c r="O1182" s="23" t="s">
        <v>18149</v>
      </c>
      <c r="P1182" s="291">
        <v>120.38</v>
      </c>
      <c r="Q1182" s="3">
        <v>41306</v>
      </c>
      <c r="R1182" s="23"/>
      <c r="S1182" s="3">
        <v>41460</v>
      </c>
    </row>
    <row r="1183" spans="1:19">
      <c r="A1183" s="23" t="s">
        <v>18141</v>
      </c>
      <c r="B1183" s="23" t="s">
        <v>18142</v>
      </c>
      <c r="C1183" s="23">
        <v>7</v>
      </c>
      <c r="D1183" s="23" t="s">
        <v>19781</v>
      </c>
      <c r="E1183" s="23" t="s">
        <v>19777</v>
      </c>
      <c r="F1183" s="23"/>
      <c r="G1183" s="23" t="s">
        <v>19782</v>
      </c>
      <c r="H1183" s="23">
        <v>6252</v>
      </c>
      <c r="I1183" s="238" t="s">
        <v>18145</v>
      </c>
      <c r="J1183" s="238" t="s">
        <v>18192</v>
      </c>
      <c r="K1183" s="23" t="s">
        <v>623</v>
      </c>
      <c r="L1183" s="23" t="s">
        <v>18147</v>
      </c>
      <c r="M1183" s="23" t="s">
        <v>18148</v>
      </c>
      <c r="N1183" s="23" t="s">
        <v>4162</v>
      </c>
      <c r="O1183" s="23" t="s">
        <v>18149</v>
      </c>
      <c r="P1183" s="291">
        <v>120.38</v>
      </c>
      <c r="Q1183" s="3">
        <v>41306</v>
      </c>
      <c r="R1183" s="23"/>
      <c r="S1183" s="3">
        <v>41460</v>
      </c>
    </row>
    <row r="1184" spans="1:19">
      <c r="A1184" s="23" t="s">
        <v>18141</v>
      </c>
      <c r="B1184" s="23" t="s">
        <v>18142</v>
      </c>
      <c r="C1184" s="23">
        <v>7</v>
      </c>
      <c r="D1184" s="23" t="s">
        <v>19783</v>
      </c>
      <c r="E1184" s="23" t="s">
        <v>19777</v>
      </c>
      <c r="F1184" s="23"/>
      <c r="G1184" s="23" t="s">
        <v>19784</v>
      </c>
      <c r="H1184" s="23">
        <v>6253</v>
      </c>
      <c r="I1184" s="238" t="s">
        <v>18145</v>
      </c>
      <c r="J1184" s="238" t="s">
        <v>18192</v>
      </c>
      <c r="K1184" s="23" t="s">
        <v>623</v>
      </c>
      <c r="L1184" s="23" t="s">
        <v>18147</v>
      </c>
      <c r="M1184" s="23" t="s">
        <v>18148</v>
      </c>
      <c r="N1184" s="23" t="s">
        <v>4162</v>
      </c>
      <c r="O1184" s="23" t="s">
        <v>18149</v>
      </c>
      <c r="P1184" s="291">
        <v>120.38</v>
      </c>
      <c r="Q1184" s="3">
        <v>41306</v>
      </c>
      <c r="R1184" s="23"/>
      <c r="S1184" s="3">
        <v>41460</v>
      </c>
    </row>
    <row r="1185" spans="1:19">
      <c r="A1185" s="23" t="s">
        <v>18141</v>
      </c>
      <c r="B1185" s="23" t="s">
        <v>18142</v>
      </c>
      <c r="C1185" s="23">
        <v>7</v>
      </c>
      <c r="D1185" s="23" t="s">
        <v>19785</v>
      </c>
      <c r="E1185" s="23" t="s">
        <v>19777</v>
      </c>
      <c r="F1185" s="23"/>
      <c r="G1185" s="23" t="s">
        <v>19786</v>
      </c>
      <c r="H1185" s="23">
        <v>6255</v>
      </c>
      <c r="I1185" s="238" t="s">
        <v>18145</v>
      </c>
      <c r="J1185" s="238" t="s">
        <v>18192</v>
      </c>
      <c r="K1185" s="23" t="s">
        <v>623</v>
      </c>
      <c r="L1185" s="23" t="s">
        <v>18147</v>
      </c>
      <c r="M1185" s="23" t="s">
        <v>18148</v>
      </c>
      <c r="N1185" s="23" t="s">
        <v>4162</v>
      </c>
      <c r="O1185" s="23" t="s">
        <v>18149</v>
      </c>
      <c r="P1185" s="291">
        <v>120.38</v>
      </c>
      <c r="Q1185" s="3">
        <v>41306</v>
      </c>
      <c r="R1185" s="23"/>
      <c r="S1185" s="3">
        <v>41460</v>
      </c>
    </row>
    <row r="1186" spans="1:19">
      <c r="A1186" s="23" t="s">
        <v>18141</v>
      </c>
      <c r="B1186" s="23" t="s">
        <v>18142</v>
      </c>
      <c r="C1186" s="23">
        <v>7</v>
      </c>
      <c r="D1186" s="23" t="s">
        <v>19787</v>
      </c>
      <c r="E1186" s="23" t="s">
        <v>19777</v>
      </c>
      <c r="F1186" s="23"/>
      <c r="G1186" s="23" t="s">
        <v>19788</v>
      </c>
      <c r="H1186" s="23">
        <v>6257</v>
      </c>
      <c r="I1186" s="238" t="s">
        <v>18145</v>
      </c>
      <c r="J1186" s="238" t="s">
        <v>18192</v>
      </c>
      <c r="K1186" s="23" t="s">
        <v>623</v>
      </c>
      <c r="L1186" s="23" t="s">
        <v>18147</v>
      </c>
      <c r="M1186" s="23" t="s">
        <v>18148</v>
      </c>
      <c r="N1186" s="23" t="s">
        <v>4162</v>
      </c>
      <c r="O1186" s="23" t="s">
        <v>18149</v>
      </c>
      <c r="P1186" s="291">
        <v>120.38</v>
      </c>
      <c r="Q1186" s="3">
        <v>41306</v>
      </c>
      <c r="R1186" s="23"/>
      <c r="S1186" s="3">
        <v>41460</v>
      </c>
    </row>
    <row r="1187" spans="1:19">
      <c r="A1187" s="23" t="s">
        <v>18141</v>
      </c>
      <c r="B1187" s="23" t="s">
        <v>18142</v>
      </c>
      <c r="C1187" s="23">
        <v>7</v>
      </c>
      <c r="D1187" s="23" t="s">
        <v>19789</v>
      </c>
      <c r="E1187" s="23" t="s">
        <v>19777</v>
      </c>
      <c r="F1187" s="23"/>
      <c r="G1187" s="23" t="s">
        <v>19790</v>
      </c>
      <c r="H1187" s="23">
        <v>6258</v>
      </c>
      <c r="I1187" s="238" t="s">
        <v>18145</v>
      </c>
      <c r="J1187" s="238" t="s">
        <v>18192</v>
      </c>
      <c r="K1187" s="23" t="s">
        <v>623</v>
      </c>
      <c r="L1187" s="23" t="s">
        <v>18147</v>
      </c>
      <c r="M1187" s="23" t="s">
        <v>18148</v>
      </c>
      <c r="N1187" s="23" t="s">
        <v>4162</v>
      </c>
      <c r="O1187" s="23" t="s">
        <v>18149</v>
      </c>
      <c r="P1187" s="291">
        <v>120.38</v>
      </c>
      <c r="Q1187" s="3">
        <v>41306</v>
      </c>
      <c r="R1187" s="23"/>
      <c r="S1187" s="3">
        <v>41460</v>
      </c>
    </row>
    <row r="1188" spans="1:19">
      <c r="A1188" s="23" t="s">
        <v>18141</v>
      </c>
      <c r="B1188" s="23" t="s">
        <v>18142</v>
      </c>
      <c r="C1188" s="23">
        <v>7</v>
      </c>
      <c r="D1188" s="23" t="s">
        <v>19791</v>
      </c>
      <c r="E1188" s="23" t="s">
        <v>19777</v>
      </c>
      <c r="F1188" s="23"/>
      <c r="G1188" s="23" t="s">
        <v>19792</v>
      </c>
      <c r="H1188" s="23">
        <v>6259</v>
      </c>
      <c r="I1188" s="238" t="s">
        <v>18145</v>
      </c>
      <c r="J1188" s="238" t="s">
        <v>18192</v>
      </c>
      <c r="K1188" s="23" t="s">
        <v>623</v>
      </c>
      <c r="L1188" s="23" t="s">
        <v>18147</v>
      </c>
      <c r="M1188" s="23" t="s">
        <v>18148</v>
      </c>
      <c r="N1188" s="23" t="s">
        <v>4162</v>
      </c>
      <c r="O1188" s="23" t="s">
        <v>18149</v>
      </c>
      <c r="P1188" s="291">
        <v>120.38</v>
      </c>
      <c r="Q1188" s="3">
        <v>41306</v>
      </c>
      <c r="R1188" s="23"/>
      <c r="S1188" s="3">
        <v>41460</v>
      </c>
    </row>
    <row r="1189" spans="1:19">
      <c r="A1189" s="23" t="s">
        <v>18141</v>
      </c>
      <c r="B1189" s="23" t="s">
        <v>18142</v>
      </c>
      <c r="C1189" s="23">
        <v>7</v>
      </c>
      <c r="D1189" s="23" t="s">
        <v>19793</v>
      </c>
      <c r="E1189" s="23" t="s">
        <v>19777</v>
      </c>
      <c r="F1189" s="23"/>
      <c r="G1189" s="23" t="s">
        <v>19794</v>
      </c>
      <c r="H1189" s="23">
        <v>6261</v>
      </c>
      <c r="I1189" s="238" t="s">
        <v>18145</v>
      </c>
      <c r="J1189" s="238" t="s">
        <v>18192</v>
      </c>
      <c r="K1189" s="23" t="s">
        <v>623</v>
      </c>
      <c r="L1189" s="23" t="s">
        <v>18147</v>
      </c>
      <c r="M1189" s="23" t="s">
        <v>18148</v>
      </c>
      <c r="N1189" s="23" t="s">
        <v>4162</v>
      </c>
      <c r="O1189" s="23" t="s">
        <v>18149</v>
      </c>
      <c r="P1189" s="291">
        <v>120.38</v>
      </c>
      <c r="Q1189" s="3">
        <v>41306</v>
      </c>
      <c r="R1189" s="23"/>
      <c r="S1189" s="3">
        <v>41460</v>
      </c>
    </row>
    <row r="1190" spans="1:19">
      <c r="A1190" s="23" t="s">
        <v>18141</v>
      </c>
      <c r="B1190" s="23" t="s">
        <v>18142</v>
      </c>
      <c r="C1190" s="23">
        <v>7</v>
      </c>
      <c r="D1190" s="23" t="s">
        <v>19795</v>
      </c>
      <c r="E1190" s="23" t="s">
        <v>19777</v>
      </c>
      <c r="F1190" s="23"/>
      <c r="G1190" s="23" t="s">
        <v>19796</v>
      </c>
      <c r="H1190" s="23">
        <v>6262</v>
      </c>
      <c r="I1190" s="238" t="s">
        <v>18145</v>
      </c>
      <c r="J1190" s="238" t="s">
        <v>18192</v>
      </c>
      <c r="K1190" s="23" t="s">
        <v>623</v>
      </c>
      <c r="L1190" s="23" t="s">
        <v>18147</v>
      </c>
      <c r="M1190" s="23" t="s">
        <v>18148</v>
      </c>
      <c r="N1190" s="23" t="s">
        <v>4162</v>
      </c>
      <c r="O1190" s="23" t="s">
        <v>18149</v>
      </c>
      <c r="P1190" s="291">
        <v>120.38</v>
      </c>
      <c r="Q1190" s="3">
        <v>41306</v>
      </c>
      <c r="R1190" s="23"/>
      <c r="S1190" s="3">
        <v>41460</v>
      </c>
    </row>
    <row r="1191" spans="1:19">
      <c r="A1191" s="23" t="s">
        <v>18141</v>
      </c>
      <c r="B1191" s="23" t="s">
        <v>18142</v>
      </c>
      <c r="C1191" s="23">
        <v>7</v>
      </c>
      <c r="D1191" s="23" t="s">
        <v>19797</v>
      </c>
      <c r="E1191" s="23" t="s">
        <v>19777</v>
      </c>
      <c r="F1191" s="23"/>
      <c r="G1191" s="23" t="s">
        <v>19798</v>
      </c>
      <c r="H1191" s="23">
        <v>6263</v>
      </c>
      <c r="I1191" s="238" t="s">
        <v>18145</v>
      </c>
      <c r="J1191" s="238" t="s">
        <v>18192</v>
      </c>
      <c r="K1191" s="23" t="s">
        <v>623</v>
      </c>
      <c r="L1191" s="23" t="s">
        <v>18147</v>
      </c>
      <c r="M1191" s="23" t="s">
        <v>18148</v>
      </c>
      <c r="N1191" s="23" t="s">
        <v>4162</v>
      </c>
      <c r="O1191" s="23" t="s">
        <v>18149</v>
      </c>
      <c r="P1191" s="291">
        <v>120.38</v>
      </c>
      <c r="Q1191" s="3">
        <v>41306</v>
      </c>
      <c r="R1191" s="23"/>
      <c r="S1191" s="3">
        <v>41460</v>
      </c>
    </row>
    <row r="1192" spans="1:19">
      <c r="A1192" s="23" t="s">
        <v>18141</v>
      </c>
      <c r="B1192" s="23" t="s">
        <v>18142</v>
      </c>
      <c r="C1192" s="23">
        <v>7</v>
      </c>
      <c r="D1192" s="23" t="s">
        <v>19799</v>
      </c>
      <c r="E1192" s="23" t="s">
        <v>19777</v>
      </c>
      <c r="F1192" s="23"/>
      <c r="G1192" s="23" t="s">
        <v>19800</v>
      </c>
      <c r="H1192" s="23">
        <v>6264</v>
      </c>
      <c r="I1192" s="238" t="s">
        <v>18145</v>
      </c>
      <c r="J1192" s="238" t="s">
        <v>18192</v>
      </c>
      <c r="K1192" s="23" t="s">
        <v>623</v>
      </c>
      <c r="L1192" s="23" t="s">
        <v>18147</v>
      </c>
      <c r="M1192" s="23" t="s">
        <v>18148</v>
      </c>
      <c r="N1192" s="23" t="s">
        <v>4162</v>
      </c>
      <c r="O1192" s="23" t="s">
        <v>18149</v>
      </c>
      <c r="P1192" s="291">
        <v>120.38</v>
      </c>
      <c r="Q1192" s="3">
        <v>41306</v>
      </c>
      <c r="R1192" s="23"/>
      <c r="S1192" s="3">
        <v>41460</v>
      </c>
    </row>
    <row r="1193" spans="1:19">
      <c r="A1193" s="23" t="s">
        <v>18141</v>
      </c>
      <c r="B1193" s="23" t="s">
        <v>18142</v>
      </c>
      <c r="C1193" s="23">
        <v>7</v>
      </c>
      <c r="D1193" s="23" t="s">
        <v>19801</v>
      </c>
      <c r="E1193" s="23" t="s">
        <v>19777</v>
      </c>
      <c r="F1193" s="23">
        <v>815</v>
      </c>
      <c r="G1193" s="23" t="s">
        <v>9779</v>
      </c>
      <c r="H1193" s="23" t="s">
        <v>1205</v>
      </c>
      <c r="I1193" s="238" t="s">
        <v>18145</v>
      </c>
      <c r="J1193" s="238" t="s">
        <v>18153</v>
      </c>
      <c r="K1193" s="23" t="s">
        <v>623</v>
      </c>
      <c r="L1193" s="23" t="s">
        <v>18147</v>
      </c>
      <c r="M1193" s="23" t="s">
        <v>18148</v>
      </c>
      <c r="N1193" s="23" t="s">
        <v>4162</v>
      </c>
      <c r="O1193" s="23" t="s">
        <v>18149</v>
      </c>
      <c r="P1193" s="291">
        <v>120.38</v>
      </c>
      <c r="Q1193" s="3">
        <v>40942</v>
      </c>
      <c r="R1193" s="3">
        <v>40966</v>
      </c>
      <c r="S1193" s="3">
        <v>41008</v>
      </c>
    </row>
    <row r="1194" spans="1:19">
      <c r="A1194" s="23" t="s">
        <v>18141</v>
      </c>
      <c r="B1194" s="23" t="s">
        <v>18142</v>
      </c>
      <c r="C1194" s="23">
        <v>7</v>
      </c>
      <c r="D1194" s="23" t="s">
        <v>19802</v>
      </c>
      <c r="E1194" s="23" t="s">
        <v>19777</v>
      </c>
      <c r="F1194" s="23">
        <v>3064</v>
      </c>
      <c r="G1194" s="23" t="s">
        <v>10467</v>
      </c>
      <c r="H1194" s="23" t="s">
        <v>6264</v>
      </c>
      <c r="I1194" s="238" t="s">
        <v>18145</v>
      </c>
      <c r="J1194" s="238" t="s">
        <v>18153</v>
      </c>
      <c r="K1194" s="23" t="s">
        <v>623</v>
      </c>
      <c r="L1194" s="23" t="s">
        <v>18147</v>
      </c>
      <c r="M1194" s="23" t="s">
        <v>18148</v>
      </c>
      <c r="N1194" s="23" t="s">
        <v>4162</v>
      </c>
      <c r="O1194" s="23" t="s">
        <v>18149</v>
      </c>
      <c r="P1194" s="291">
        <v>120.38</v>
      </c>
      <c r="Q1194" s="3">
        <v>41047</v>
      </c>
      <c r="R1194" s="3">
        <v>41135</v>
      </c>
      <c r="S1194" s="3">
        <v>41120</v>
      </c>
    </row>
    <row r="1195" spans="1:19">
      <c r="A1195" s="23" t="s">
        <v>18141</v>
      </c>
      <c r="B1195" s="23" t="s">
        <v>18142</v>
      </c>
      <c r="C1195" s="23">
        <v>7</v>
      </c>
      <c r="D1195" s="23" t="s">
        <v>19803</v>
      </c>
      <c r="E1195" s="23" t="s">
        <v>19804</v>
      </c>
      <c r="F1195" s="23">
        <v>648</v>
      </c>
      <c r="G1195" s="23" t="s">
        <v>9646</v>
      </c>
      <c r="H1195" s="23" t="s">
        <v>385</v>
      </c>
      <c r="I1195" s="238" t="s">
        <v>18145</v>
      </c>
      <c r="J1195" s="238" t="s">
        <v>18153</v>
      </c>
      <c r="K1195" s="23" t="s">
        <v>623</v>
      </c>
      <c r="L1195" s="23" t="s">
        <v>18147</v>
      </c>
      <c r="M1195" s="23" t="s">
        <v>18148</v>
      </c>
      <c r="N1195" s="23" t="s">
        <v>4162</v>
      </c>
      <c r="O1195" s="23" t="s">
        <v>18149</v>
      </c>
      <c r="P1195" s="291">
        <v>120.38</v>
      </c>
      <c r="Q1195" s="3">
        <v>40829</v>
      </c>
      <c r="R1195" s="3">
        <v>40934</v>
      </c>
      <c r="S1195" s="3">
        <v>40918</v>
      </c>
    </row>
    <row r="1196" spans="1:19">
      <c r="A1196" s="23" t="s">
        <v>18141</v>
      </c>
      <c r="B1196" s="23" t="s">
        <v>18142</v>
      </c>
      <c r="C1196" s="23">
        <v>7</v>
      </c>
      <c r="D1196" s="23" t="s">
        <v>19805</v>
      </c>
      <c r="E1196" s="23" t="s">
        <v>19804</v>
      </c>
      <c r="F1196" s="23">
        <v>3080</v>
      </c>
      <c r="G1196" s="23" t="s">
        <v>10465</v>
      </c>
      <c r="H1196" s="23" t="s">
        <v>6263</v>
      </c>
      <c r="I1196" s="238" t="s">
        <v>18145</v>
      </c>
      <c r="J1196" s="238" t="s">
        <v>18153</v>
      </c>
      <c r="K1196" s="23" t="s">
        <v>623</v>
      </c>
      <c r="L1196" s="23" t="s">
        <v>18147</v>
      </c>
      <c r="M1196" s="23" t="s">
        <v>18148</v>
      </c>
      <c r="N1196" s="23" t="s">
        <v>4162</v>
      </c>
      <c r="O1196" s="23" t="s">
        <v>18149</v>
      </c>
      <c r="P1196" s="291">
        <v>120.38</v>
      </c>
      <c r="Q1196" s="3">
        <v>41059</v>
      </c>
      <c r="R1196" s="3">
        <v>41137</v>
      </c>
      <c r="S1196" s="3">
        <v>41120</v>
      </c>
    </row>
    <row r="1197" spans="1:19">
      <c r="A1197" s="23" t="s">
        <v>18141</v>
      </c>
      <c r="B1197" s="23" t="s">
        <v>18142</v>
      </c>
      <c r="C1197" s="23">
        <v>7</v>
      </c>
      <c r="D1197" s="23" t="s">
        <v>19806</v>
      </c>
      <c r="E1197" s="23" t="s">
        <v>19807</v>
      </c>
      <c r="F1197" s="23">
        <v>848</v>
      </c>
      <c r="G1197" s="23" t="s">
        <v>9829</v>
      </c>
      <c r="H1197" s="23" t="s">
        <v>1284</v>
      </c>
      <c r="I1197" s="238" t="s">
        <v>18145</v>
      </c>
      <c r="J1197" s="238" t="s">
        <v>18153</v>
      </c>
      <c r="K1197" s="23" t="s">
        <v>623</v>
      </c>
      <c r="L1197" s="23" t="s">
        <v>18147</v>
      </c>
      <c r="M1197" s="23" t="s">
        <v>18148</v>
      </c>
      <c r="N1197" s="23" t="s">
        <v>4162</v>
      </c>
      <c r="O1197" s="23" t="s">
        <v>18149</v>
      </c>
      <c r="P1197" s="291">
        <v>120.38</v>
      </c>
      <c r="Q1197" s="3">
        <v>40946</v>
      </c>
      <c r="R1197" s="3">
        <v>40974</v>
      </c>
      <c r="S1197" s="3">
        <v>41012</v>
      </c>
    </row>
    <row r="1198" spans="1:19">
      <c r="A1198" s="23" t="s">
        <v>18141</v>
      </c>
      <c r="B1198" s="23" t="s">
        <v>18142</v>
      </c>
      <c r="C1198" s="23">
        <v>7</v>
      </c>
      <c r="D1198" s="23" t="s">
        <v>19808</v>
      </c>
      <c r="E1198" s="23" t="s">
        <v>19809</v>
      </c>
      <c r="F1198" s="23">
        <v>2549</v>
      </c>
      <c r="G1198" s="23" t="s">
        <v>10101</v>
      </c>
      <c r="H1198" s="23" t="s">
        <v>2723</v>
      </c>
      <c r="I1198" s="238" t="s">
        <v>18145</v>
      </c>
      <c r="J1198" s="238" t="s">
        <v>18153</v>
      </c>
      <c r="K1198" s="23" t="s">
        <v>623</v>
      </c>
      <c r="L1198" s="23" t="s">
        <v>18147</v>
      </c>
      <c r="M1198" s="23" t="s">
        <v>18148</v>
      </c>
      <c r="N1198" s="23" t="s">
        <v>4162</v>
      </c>
      <c r="O1198" s="23" t="s">
        <v>18149</v>
      </c>
      <c r="P1198" s="291">
        <v>120.38</v>
      </c>
      <c r="Q1198" s="3">
        <v>41016</v>
      </c>
      <c r="R1198" s="3">
        <v>41032</v>
      </c>
      <c r="S1198" s="3">
        <v>41077</v>
      </c>
    </row>
    <row r="1199" spans="1:19">
      <c r="A1199" s="23" t="s">
        <v>18141</v>
      </c>
      <c r="B1199" s="23" t="s">
        <v>18142</v>
      </c>
      <c r="C1199" s="23">
        <v>7</v>
      </c>
      <c r="D1199" s="23" t="s">
        <v>19810</v>
      </c>
      <c r="E1199" s="23" t="s">
        <v>19811</v>
      </c>
      <c r="F1199" s="23"/>
      <c r="G1199" s="23"/>
      <c r="H1199" s="23">
        <v>5740</v>
      </c>
      <c r="I1199" s="238" t="s">
        <v>18145</v>
      </c>
      <c r="J1199" s="238" t="s">
        <v>18151</v>
      </c>
      <c r="K1199" s="23" t="s">
        <v>623</v>
      </c>
      <c r="L1199" s="23" t="s">
        <v>18147</v>
      </c>
      <c r="M1199" s="23" t="s">
        <v>18148</v>
      </c>
      <c r="N1199" s="23" t="s">
        <v>4162</v>
      </c>
      <c r="O1199" s="23" t="s">
        <v>18149</v>
      </c>
      <c r="P1199" s="291">
        <v>120.38</v>
      </c>
      <c r="Q1199" s="3">
        <v>41247</v>
      </c>
      <c r="R1199" s="23"/>
      <c r="S1199" s="23"/>
    </row>
    <row r="1200" spans="1:19">
      <c r="A1200" s="23" t="s">
        <v>18141</v>
      </c>
      <c r="B1200" s="23" t="s">
        <v>18142</v>
      </c>
      <c r="C1200" s="23">
        <v>7</v>
      </c>
      <c r="D1200" s="23" t="s">
        <v>19812</v>
      </c>
      <c r="E1200" s="23" t="s">
        <v>19811</v>
      </c>
      <c r="F1200" s="23"/>
      <c r="G1200" s="23"/>
      <c r="H1200" s="23">
        <v>5741</v>
      </c>
      <c r="I1200" s="238" t="s">
        <v>18145</v>
      </c>
      <c r="J1200" s="238" t="s">
        <v>18151</v>
      </c>
      <c r="K1200" s="23" t="s">
        <v>623</v>
      </c>
      <c r="L1200" s="23" t="s">
        <v>18147</v>
      </c>
      <c r="M1200" s="23" t="s">
        <v>18148</v>
      </c>
      <c r="N1200" s="23" t="s">
        <v>4162</v>
      </c>
      <c r="O1200" s="23" t="s">
        <v>18149</v>
      </c>
      <c r="P1200" s="291">
        <v>120.38</v>
      </c>
      <c r="Q1200" s="3">
        <v>41247</v>
      </c>
      <c r="R1200" s="23"/>
      <c r="S1200" s="23"/>
    </row>
    <row r="1201" spans="1:19">
      <c r="A1201" s="23" t="s">
        <v>18141</v>
      </c>
      <c r="B1201" s="23" t="s">
        <v>18142</v>
      </c>
      <c r="C1201" s="23">
        <v>7</v>
      </c>
      <c r="D1201" s="23" t="s">
        <v>19813</v>
      </c>
      <c r="E1201" s="23" t="s">
        <v>19811</v>
      </c>
      <c r="F1201" s="23"/>
      <c r="G1201" s="23"/>
      <c r="H1201" s="23">
        <v>5742</v>
      </c>
      <c r="I1201" s="238" t="s">
        <v>18145</v>
      </c>
      <c r="J1201" s="238" t="s">
        <v>18151</v>
      </c>
      <c r="K1201" s="23" t="s">
        <v>623</v>
      </c>
      <c r="L1201" s="23" t="s">
        <v>18147</v>
      </c>
      <c r="M1201" s="23" t="s">
        <v>18148</v>
      </c>
      <c r="N1201" s="23" t="s">
        <v>4162</v>
      </c>
      <c r="O1201" s="23" t="s">
        <v>18149</v>
      </c>
      <c r="P1201" s="291">
        <v>120.38</v>
      </c>
      <c r="Q1201" s="3">
        <v>41247</v>
      </c>
      <c r="R1201" s="23"/>
      <c r="S1201" s="23"/>
    </row>
    <row r="1202" spans="1:19">
      <c r="A1202" s="23" t="s">
        <v>18141</v>
      </c>
      <c r="B1202" s="23" t="s">
        <v>18142</v>
      </c>
      <c r="C1202" s="23">
        <v>7</v>
      </c>
      <c r="D1202" s="23" t="s">
        <v>19814</v>
      </c>
      <c r="E1202" s="23" t="s">
        <v>19811</v>
      </c>
      <c r="F1202" s="23"/>
      <c r="G1202" s="23"/>
      <c r="H1202" s="23">
        <v>5743</v>
      </c>
      <c r="I1202" s="238" t="s">
        <v>18145</v>
      </c>
      <c r="J1202" s="238" t="s">
        <v>18151</v>
      </c>
      <c r="K1202" s="23" t="s">
        <v>623</v>
      </c>
      <c r="L1202" s="23" t="s">
        <v>18147</v>
      </c>
      <c r="M1202" s="23" t="s">
        <v>18148</v>
      </c>
      <c r="N1202" s="23" t="s">
        <v>4162</v>
      </c>
      <c r="O1202" s="23" t="s">
        <v>18149</v>
      </c>
      <c r="P1202" s="291">
        <v>120.38</v>
      </c>
      <c r="Q1202" s="3">
        <v>41247</v>
      </c>
      <c r="R1202" s="23"/>
      <c r="S1202" s="23"/>
    </row>
    <row r="1203" spans="1:19">
      <c r="A1203" s="23" t="s">
        <v>18141</v>
      </c>
      <c r="B1203" s="23" t="s">
        <v>18142</v>
      </c>
      <c r="C1203" s="23">
        <v>7</v>
      </c>
      <c r="D1203" s="23" t="s">
        <v>19815</v>
      </c>
      <c r="E1203" s="23" t="s">
        <v>19816</v>
      </c>
      <c r="F1203" s="23">
        <v>700</v>
      </c>
      <c r="G1203" s="23" t="s">
        <v>9679</v>
      </c>
      <c r="H1203" s="23" t="s">
        <v>423</v>
      </c>
      <c r="I1203" s="238" t="s">
        <v>18145</v>
      </c>
      <c r="J1203" s="238" t="s">
        <v>18153</v>
      </c>
      <c r="K1203" s="23" t="s">
        <v>623</v>
      </c>
      <c r="L1203" s="23" t="s">
        <v>18147</v>
      </c>
      <c r="M1203" s="23" t="s">
        <v>18148</v>
      </c>
      <c r="N1203" s="23" t="s">
        <v>4162</v>
      </c>
      <c r="O1203" s="23" t="s">
        <v>18149</v>
      </c>
      <c r="P1203" s="291">
        <v>120.38</v>
      </c>
      <c r="Q1203" s="3">
        <v>40836</v>
      </c>
      <c r="R1203" s="3">
        <v>40946</v>
      </c>
      <c r="S1203" s="3">
        <v>40918</v>
      </c>
    </row>
    <row r="1204" spans="1:19">
      <c r="A1204" s="23" t="s">
        <v>18141</v>
      </c>
      <c r="B1204" s="23" t="s">
        <v>18142</v>
      </c>
      <c r="C1204" s="23">
        <v>7</v>
      </c>
      <c r="D1204" s="23" t="s">
        <v>19817</v>
      </c>
      <c r="E1204" s="23" t="s">
        <v>19818</v>
      </c>
      <c r="F1204" s="23">
        <v>2973</v>
      </c>
      <c r="G1204" s="23" t="s">
        <v>10103</v>
      </c>
      <c r="H1204" s="23" t="s">
        <v>5390</v>
      </c>
      <c r="I1204" s="238" t="s">
        <v>18145</v>
      </c>
      <c r="J1204" s="238" t="s">
        <v>18153</v>
      </c>
      <c r="K1204" s="23" t="s">
        <v>623</v>
      </c>
      <c r="L1204" s="23" t="s">
        <v>18147</v>
      </c>
      <c r="M1204" s="23" t="s">
        <v>18148</v>
      </c>
      <c r="N1204" s="23" t="s">
        <v>4162</v>
      </c>
      <c r="O1204" s="23" t="s">
        <v>18149</v>
      </c>
      <c r="P1204" s="291">
        <v>120.38</v>
      </c>
      <c r="Q1204" s="3">
        <v>41016</v>
      </c>
      <c r="R1204" s="3">
        <v>41124</v>
      </c>
      <c r="S1204" s="3">
        <v>41077</v>
      </c>
    </row>
    <row r="1205" spans="1:19">
      <c r="A1205" s="23" t="s">
        <v>18141</v>
      </c>
      <c r="B1205" s="23" t="s">
        <v>18142</v>
      </c>
      <c r="C1205" s="23">
        <v>7</v>
      </c>
      <c r="D1205" s="23" t="s">
        <v>19819</v>
      </c>
      <c r="E1205" s="23" t="s">
        <v>19820</v>
      </c>
      <c r="F1205" s="23"/>
      <c r="G1205" s="23"/>
      <c r="H1205" s="23">
        <v>6276</v>
      </c>
      <c r="I1205" s="238" t="s">
        <v>18145</v>
      </c>
      <c r="J1205" s="238" t="s">
        <v>18151</v>
      </c>
      <c r="K1205" s="23" t="s">
        <v>623</v>
      </c>
      <c r="L1205" s="23" t="s">
        <v>18147</v>
      </c>
      <c r="M1205" s="23" t="s">
        <v>18148</v>
      </c>
      <c r="N1205" s="23" t="s">
        <v>4162</v>
      </c>
      <c r="O1205" s="23" t="s">
        <v>18149</v>
      </c>
      <c r="P1205" s="291">
        <v>120.38</v>
      </c>
      <c r="Q1205" s="3">
        <v>41309</v>
      </c>
      <c r="R1205" s="23"/>
      <c r="S1205" s="23"/>
    </row>
    <row r="1206" spans="1:19">
      <c r="A1206" s="23" t="s">
        <v>18141</v>
      </c>
      <c r="B1206" s="23" t="s">
        <v>18142</v>
      </c>
      <c r="C1206" s="23">
        <v>7</v>
      </c>
      <c r="D1206" s="23" t="s">
        <v>19821</v>
      </c>
      <c r="E1206" s="23" t="s">
        <v>19820</v>
      </c>
      <c r="F1206" s="23"/>
      <c r="G1206" s="23"/>
      <c r="H1206" s="23">
        <v>6283</v>
      </c>
      <c r="I1206" s="238" t="s">
        <v>18145</v>
      </c>
      <c r="J1206" s="238" t="s">
        <v>18151</v>
      </c>
      <c r="K1206" s="23" t="s">
        <v>623</v>
      </c>
      <c r="L1206" s="23" t="s">
        <v>18147</v>
      </c>
      <c r="M1206" s="23" t="s">
        <v>18148</v>
      </c>
      <c r="N1206" s="23" t="s">
        <v>4162</v>
      </c>
      <c r="O1206" s="23" t="s">
        <v>18149</v>
      </c>
      <c r="P1206" s="291">
        <v>120.38</v>
      </c>
      <c r="Q1206" s="3">
        <v>41309</v>
      </c>
      <c r="R1206" s="23"/>
      <c r="S1206" s="23"/>
    </row>
    <row r="1207" spans="1:19">
      <c r="A1207" s="23" t="s">
        <v>18141</v>
      </c>
      <c r="B1207" s="23" t="s">
        <v>18142</v>
      </c>
      <c r="C1207" s="23">
        <v>7</v>
      </c>
      <c r="D1207" s="23" t="s">
        <v>19822</v>
      </c>
      <c r="E1207" s="23" t="s">
        <v>19820</v>
      </c>
      <c r="F1207" s="23"/>
      <c r="G1207" s="23"/>
      <c r="H1207" s="23">
        <v>6289</v>
      </c>
      <c r="I1207" s="238" t="s">
        <v>18145</v>
      </c>
      <c r="J1207" s="238" t="s">
        <v>18151</v>
      </c>
      <c r="K1207" s="23" t="s">
        <v>623</v>
      </c>
      <c r="L1207" s="23" t="s">
        <v>18147</v>
      </c>
      <c r="M1207" s="23" t="s">
        <v>18148</v>
      </c>
      <c r="N1207" s="23" t="s">
        <v>4162</v>
      </c>
      <c r="O1207" s="23" t="s">
        <v>18149</v>
      </c>
      <c r="P1207" s="291">
        <v>120.38</v>
      </c>
      <c r="Q1207" s="3">
        <v>41309</v>
      </c>
      <c r="R1207" s="23"/>
      <c r="S1207" s="23"/>
    </row>
    <row r="1208" spans="1:19">
      <c r="A1208" s="23" t="s">
        <v>18141</v>
      </c>
      <c r="B1208" s="23" t="s">
        <v>18142</v>
      </c>
      <c r="C1208" s="23">
        <v>7</v>
      </c>
      <c r="D1208" s="23" t="s">
        <v>19823</v>
      </c>
      <c r="E1208" s="23" t="s">
        <v>19820</v>
      </c>
      <c r="F1208" s="23"/>
      <c r="G1208" s="23"/>
      <c r="H1208" s="23">
        <v>6292</v>
      </c>
      <c r="I1208" s="238" t="s">
        <v>18145</v>
      </c>
      <c r="J1208" s="238" t="s">
        <v>18151</v>
      </c>
      <c r="K1208" s="23" t="s">
        <v>623</v>
      </c>
      <c r="L1208" s="23" t="s">
        <v>18147</v>
      </c>
      <c r="M1208" s="23" t="s">
        <v>18148</v>
      </c>
      <c r="N1208" s="23" t="s">
        <v>4162</v>
      </c>
      <c r="O1208" s="23" t="s">
        <v>18149</v>
      </c>
      <c r="P1208" s="291">
        <v>120.38</v>
      </c>
      <c r="Q1208" s="3">
        <v>41309</v>
      </c>
      <c r="R1208" s="23"/>
      <c r="S1208" s="23"/>
    </row>
    <row r="1209" spans="1:19">
      <c r="A1209" s="23" t="s">
        <v>18141</v>
      </c>
      <c r="B1209" s="23" t="s">
        <v>18142</v>
      </c>
      <c r="C1209" s="23">
        <v>7</v>
      </c>
      <c r="D1209" s="23" t="s">
        <v>19824</v>
      </c>
      <c r="E1209" s="23" t="s">
        <v>19820</v>
      </c>
      <c r="F1209" s="23"/>
      <c r="G1209" s="23"/>
      <c r="H1209" s="23">
        <v>6297</v>
      </c>
      <c r="I1209" s="238" t="s">
        <v>18145</v>
      </c>
      <c r="J1209" s="238" t="s">
        <v>18151</v>
      </c>
      <c r="K1209" s="23" t="s">
        <v>623</v>
      </c>
      <c r="L1209" s="23" t="s">
        <v>18147</v>
      </c>
      <c r="M1209" s="23" t="s">
        <v>18148</v>
      </c>
      <c r="N1209" s="23" t="s">
        <v>4162</v>
      </c>
      <c r="O1209" s="23" t="s">
        <v>18149</v>
      </c>
      <c r="P1209" s="291">
        <v>120.38</v>
      </c>
      <c r="Q1209" s="3">
        <v>41309</v>
      </c>
      <c r="R1209" s="23"/>
      <c r="S1209" s="23"/>
    </row>
    <row r="1210" spans="1:19">
      <c r="A1210" s="23" t="s">
        <v>18141</v>
      </c>
      <c r="B1210" s="23" t="s">
        <v>18142</v>
      </c>
      <c r="C1210" s="23">
        <v>7</v>
      </c>
      <c r="D1210" s="23" t="s">
        <v>19825</v>
      </c>
      <c r="E1210" s="23" t="s">
        <v>19820</v>
      </c>
      <c r="F1210" s="23"/>
      <c r="G1210" s="23"/>
      <c r="H1210" s="23">
        <v>6301</v>
      </c>
      <c r="I1210" s="238" t="s">
        <v>18145</v>
      </c>
      <c r="J1210" s="238" t="s">
        <v>18151</v>
      </c>
      <c r="K1210" s="23" t="s">
        <v>623</v>
      </c>
      <c r="L1210" s="23" t="s">
        <v>18147</v>
      </c>
      <c r="M1210" s="23" t="s">
        <v>18148</v>
      </c>
      <c r="N1210" s="23" t="s">
        <v>4162</v>
      </c>
      <c r="O1210" s="23" t="s">
        <v>18149</v>
      </c>
      <c r="P1210" s="291">
        <v>120.38</v>
      </c>
      <c r="Q1210" s="3">
        <v>41309</v>
      </c>
      <c r="R1210" s="23"/>
      <c r="S1210" s="23"/>
    </row>
    <row r="1211" spans="1:19">
      <c r="A1211" s="23" t="s">
        <v>18141</v>
      </c>
      <c r="B1211" s="23" t="s">
        <v>18142</v>
      </c>
      <c r="C1211" s="23">
        <v>7</v>
      </c>
      <c r="D1211" s="23" t="s">
        <v>19826</v>
      </c>
      <c r="E1211" s="23" t="s">
        <v>19820</v>
      </c>
      <c r="F1211" s="23">
        <v>701</v>
      </c>
      <c r="G1211" s="23" t="s">
        <v>9680</v>
      </c>
      <c r="H1211" s="23" t="s">
        <v>1431</v>
      </c>
      <c r="I1211" s="238" t="s">
        <v>18145</v>
      </c>
      <c r="J1211" s="238" t="s">
        <v>18153</v>
      </c>
      <c r="K1211" s="23" t="s">
        <v>623</v>
      </c>
      <c r="L1211" s="23" t="s">
        <v>18147</v>
      </c>
      <c r="M1211" s="23" t="s">
        <v>18148</v>
      </c>
      <c r="N1211" s="23" t="s">
        <v>4162</v>
      </c>
      <c r="O1211" s="23" t="s">
        <v>18149</v>
      </c>
      <c r="P1211" s="291">
        <v>120.38</v>
      </c>
      <c r="Q1211" s="3">
        <v>40836</v>
      </c>
      <c r="R1211" s="3">
        <v>40935</v>
      </c>
      <c r="S1211" s="3">
        <v>40918</v>
      </c>
    </row>
    <row r="1212" spans="1:19">
      <c r="A1212" s="23" t="s">
        <v>18141</v>
      </c>
      <c r="B1212" s="23" t="s">
        <v>18142</v>
      </c>
      <c r="C1212" s="23">
        <v>7</v>
      </c>
      <c r="D1212" s="23" t="s">
        <v>19827</v>
      </c>
      <c r="E1212" s="23" t="s">
        <v>19828</v>
      </c>
      <c r="F1212" s="23">
        <v>721</v>
      </c>
      <c r="G1212" s="23" t="s">
        <v>9681</v>
      </c>
      <c r="H1212" s="23" t="s">
        <v>1435</v>
      </c>
      <c r="I1212" s="238" t="s">
        <v>18145</v>
      </c>
      <c r="J1212" s="238" t="s">
        <v>18153</v>
      </c>
      <c r="K1212" s="23" t="s">
        <v>623</v>
      </c>
      <c r="L1212" s="23" t="s">
        <v>18147</v>
      </c>
      <c r="M1212" s="23" t="s">
        <v>18148</v>
      </c>
      <c r="N1212" s="23" t="s">
        <v>4162</v>
      </c>
      <c r="O1212" s="23" t="s">
        <v>18149</v>
      </c>
      <c r="P1212" s="291">
        <v>120.38</v>
      </c>
      <c r="Q1212" s="3">
        <v>40837</v>
      </c>
      <c r="R1212" s="3">
        <v>40910</v>
      </c>
      <c r="S1212" s="3">
        <v>40918</v>
      </c>
    </row>
    <row r="1213" spans="1:19">
      <c r="A1213" s="23" t="s">
        <v>18141</v>
      </c>
      <c r="B1213" s="23" t="s">
        <v>18142</v>
      </c>
      <c r="C1213" s="23">
        <v>7</v>
      </c>
      <c r="D1213" s="23" t="s">
        <v>19829</v>
      </c>
      <c r="E1213" s="23" t="s">
        <v>19830</v>
      </c>
      <c r="F1213" s="23"/>
      <c r="G1213" s="23" t="s">
        <v>12037</v>
      </c>
      <c r="H1213" s="23">
        <v>5594</v>
      </c>
      <c r="I1213" s="238" t="s">
        <v>18145</v>
      </c>
      <c r="J1213" s="238" t="s">
        <v>18156</v>
      </c>
      <c r="K1213" s="23" t="s">
        <v>623</v>
      </c>
      <c r="L1213" s="23" t="s">
        <v>18147</v>
      </c>
      <c r="M1213" s="23" t="s">
        <v>18148</v>
      </c>
      <c r="N1213" s="23" t="s">
        <v>4162</v>
      </c>
      <c r="O1213" s="23" t="s">
        <v>18149</v>
      </c>
      <c r="P1213" s="291">
        <v>120.38</v>
      </c>
      <c r="Q1213" s="3">
        <v>41227</v>
      </c>
      <c r="R1213" s="23"/>
      <c r="S1213" s="3">
        <v>41306</v>
      </c>
    </row>
    <row r="1214" spans="1:19">
      <c r="A1214" s="23" t="s">
        <v>18141</v>
      </c>
      <c r="B1214" s="23" t="s">
        <v>18142</v>
      </c>
      <c r="C1214" s="23">
        <v>7</v>
      </c>
      <c r="D1214" s="23" t="s">
        <v>19831</v>
      </c>
      <c r="E1214" s="23" t="s">
        <v>19830</v>
      </c>
      <c r="F1214" s="23">
        <v>644</v>
      </c>
      <c r="G1214" s="23" t="s">
        <v>9642</v>
      </c>
      <c r="H1214" s="23" t="s">
        <v>381</v>
      </c>
      <c r="I1214" s="238" t="s">
        <v>18145</v>
      </c>
      <c r="J1214" s="238" t="s">
        <v>18153</v>
      </c>
      <c r="K1214" s="23" t="s">
        <v>623</v>
      </c>
      <c r="L1214" s="23" t="s">
        <v>18147</v>
      </c>
      <c r="M1214" s="23" t="s">
        <v>18148</v>
      </c>
      <c r="N1214" s="23" t="s">
        <v>4162</v>
      </c>
      <c r="O1214" s="23" t="s">
        <v>18149</v>
      </c>
      <c r="P1214" s="291">
        <v>120.38</v>
      </c>
      <c r="Q1214" s="3">
        <v>40829</v>
      </c>
      <c r="R1214" s="3">
        <v>40942</v>
      </c>
      <c r="S1214" s="3">
        <v>40918</v>
      </c>
    </row>
    <row r="1215" spans="1:19">
      <c r="A1215" s="23" t="s">
        <v>18141</v>
      </c>
      <c r="B1215" s="23" t="s">
        <v>18142</v>
      </c>
      <c r="C1215" s="23">
        <v>7</v>
      </c>
      <c r="D1215" s="23" t="s">
        <v>19832</v>
      </c>
      <c r="E1215" s="23" t="s">
        <v>19830</v>
      </c>
      <c r="F1215" s="23">
        <v>3891</v>
      </c>
      <c r="G1215" s="23" t="s">
        <v>12032</v>
      </c>
      <c r="H1215" s="23" t="s">
        <v>13012</v>
      </c>
      <c r="I1215" s="238" t="s">
        <v>18145</v>
      </c>
      <c r="J1215" s="238" t="s">
        <v>18153</v>
      </c>
      <c r="K1215" s="23" t="s">
        <v>623</v>
      </c>
      <c r="L1215" s="23" t="s">
        <v>18147</v>
      </c>
      <c r="M1215" s="23" t="s">
        <v>18148</v>
      </c>
      <c r="N1215" s="23" t="s">
        <v>4162</v>
      </c>
      <c r="O1215" s="23" t="s">
        <v>18149</v>
      </c>
      <c r="P1215" s="291">
        <v>120.38</v>
      </c>
      <c r="Q1215" s="3">
        <v>41227</v>
      </c>
      <c r="R1215" s="3">
        <v>41261</v>
      </c>
      <c r="S1215" s="3">
        <v>41306</v>
      </c>
    </row>
    <row r="1216" spans="1:19">
      <c r="A1216" s="23" t="s">
        <v>18141</v>
      </c>
      <c r="B1216" s="23" t="s">
        <v>18142</v>
      </c>
      <c r="C1216" s="23">
        <v>7</v>
      </c>
      <c r="D1216" s="23" t="s">
        <v>19833</v>
      </c>
      <c r="E1216" s="23" t="s">
        <v>19830</v>
      </c>
      <c r="F1216" s="23">
        <v>3900</v>
      </c>
      <c r="G1216" s="23" t="s">
        <v>12045</v>
      </c>
      <c r="H1216" s="23" t="s">
        <v>13437</v>
      </c>
      <c r="I1216" s="238" t="s">
        <v>18145</v>
      </c>
      <c r="J1216" s="238" t="s">
        <v>18153</v>
      </c>
      <c r="K1216" s="23" t="s">
        <v>623</v>
      </c>
      <c r="L1216" s="23" t="s">
        <v>18147</v>
      </c>
      <c r="M1216" s="23" t="s">
        <v>18148</v>
      </c>
      <c r="N1216" s="23" t="s">
        <v>4162</v>
      </c>
      <c r="O1216" s="23" t="s">
        <v>18149</v>
      </c>
      <c r="P1216" s="291">
        <v>120.38</v>
      </c>
      <c r="Q1216" s="3">
        <v>41227</v>
      </c>
      <c r="R1216" s="3">
        <v>41261</v>
      </c>
      <c r="S1216" s="3">
        <v>41306</v>
      </c>
    </row>
    <row r="1217" spans="1:19">
      <c r="A1217" s="23" t="s">
        <v>18141</v>
      </c>
      <c r="B1217" s="23" t="s">
        <v>18142</v>
      </c>
      <c r="C1217" s="23">
        <v>7</v>
      </c>
      <c r="D1217" s="23" t="s">
        <v>19834</v>
      </c>
      <c r="E1217" s="23" t="s">
        <v>19830</v>
      </c>
      <c r="F1217" s="23">
        <v>3903</v>
      </c>
      <c r="G1217" s="23" t="s">
        <v>12039</v>
      </c>
      <c r="H1217" s="23" t="s">
        <v>13428</v>
      </c>
      <c r="I1217" s="238" t="s">
        <v>18145</v>
      </c>
      <c r="J1217" s="238" t="s">
        <v>18153</v>
      </c>
      <c r="K1217" s="23" t="s">
        <v>623</v>
      </c>
      <c r="L1217" s="23" t="s">
        <v>18147</v>
      </c>
      <c r="M1217" s="23" t="s">
        <v>18148</v>
      </c>
      <c r="N1217" s="23" t="s">
        <v>4162</v>
      </c>
      <c r="O1217" s="23" t="s">
        <v>18149</v>
      </c>
      <c r="P1217" s="291">
        <v>120.38</v>
      </c>
      <c r="Q1217" s="3">
        <v>41227</v>
      </c>
      <c r="R1217" s="3">
        <v>41261</v>
      </c>
      <c r="S1217" s="3">
        <v>41306</v>
      </c>
    </row>
    <row r="1218" spans="1:19">
      <c r="A1218" s="23" t="s">
        <v>18141</v>
      </c>
      <c r="B1218" s="23" t="s">
        <v>18142</v>
      </c>
      <c r="C1218" s="23">
        <v>7</v>
      </c>
      <c r="D1218" s="23" t="s">
        <v>19835</v>
      </c>
      <c r="E1218" s="23" t="s">
        <v>19830</v>
      </c>
      <c r="F1218" s="23">
        <v>3930</v>
      </c>
      <c r="G1218" s="23" t="s">
        <v>12047</v>
      </c>
      <c r="H1218" s="23" t="s">
        <v>13440</v>
      </c>
      <c r="I1218" s="238" t="s">
        <v>18145</v>
      </c>
      <c r="J1218" s="238" t="s">
        <v>18153</v>
      </c>
      <c r="K1218" s="23" t="s">
        <v>623</v>
      </c>
      <c r="L1218" s="23" t="s">
        <v>18147</v>
      </c>
      <c r="M1218" s="23" t="s">
        <v>18148</v>
      </c>
      <c r="N1218" s="23" t="s">
        <v>4162</v>
      </c>
      <c r="O1218" s="23" t="s">
        <v>18149</v>
      </c>
      <c r="P1218" s="291">
        <v>120.38</v>
      </c>
      <c r="Q1218" s="3">
        <v>41227</v>
      </c>
      <c r="R1218" s="3">
        <v>41262</v>
      </c>
      <c r="S1218" s="3">
        <v>41306</v>
      </c>
    </row>
    <row r="1219" spans="1:19">
      <c r="A1219" s="23" t="s">
        <v>18141</v>
      </c>
      <c r="B1219" s="23" t="s">
        <v>18142</v>
      </c>
      <c r="C1219" s="23">
        <v>7</v>
      </c>
      <c r="D1219" s="23" t="s">
        <v>19836</v>
      </c>
      <c r="E1219" s="23" t="s">
        <v>19830</v>
      </c>
      <c r="F1219" s="23">
        <v>3932</v>
      </c>
      <c r="G1219" s="23" t="s">
        <v>12041</v>
      </c>
      <c r="H1219" s="23" t="s">
        <v>13431</v>
      </c>
      <c r="I1219" s="238" t="s">
        <v>18145</v>
      </c>
      <c r="J1219" s="238" t="s">
        <v>18153</v>
      </c>
      <c r="K1219" s="23" t="s">
        <v>623</v>
      </c>
      <c r="L1219" s="23" t="s">
        <v>18147</v>
      </c>
      <c r="M1219" s="23" t="s">
        <v>18148</v>
      </c>
      <c r="N1219" s="23" t="s">
        <v>4162</v>
      </c>
      <c r="O1219" s="23" t="s">
        <v>18149</v>
      </c>
      <c r="P1219" s="291">
        <v>120.38</v>
      </c>
      <c r="Q1219" s="3">
        <v>41227</v>
      </c>
      <c r="R1219" s="3">
        <v>41262</v>
      </c>
      <c r="S1219" s="3">
        <v>41306</v>
      </c>
    </row>
    <row r="1220" spans="1:19">
      <c r="A1220" s="23" t="s">
        <v>18141</v>
      </c>
      <c r="B1220" s="23" t="s">
        <v>18142</v>
      </c>
      <c r="C1220" s="23">
        <v>7</v>
      </c>
      <c r="D1220" s="23" t="s">
        <v>19837</v>
      </c>
      <c r="E1220" s="23" t="s">
        <v>19830</v>
      </c>
      <c r="F1220" s="23">
        <v>3950</v>
      </c>
      <c r="G1220" s="23" t="s">
        <v>12035</v>
      </c>
      <c r="H1220" s="23" t="s">
        <v>13425</v>
      </c>
      <c r="I1220" s="238" t="s">
        <v>18145</v>
      </c>
      <c r="J1220" s="238" t="s">
        <v>18153</v>
      </c>
      <c r="K1220" s="23" t="s">
        <v>623</v>
      </c>
      <c r="L1220" s="23" t="s">
        <v>18147</v>
      </c>
      <c r="M1220" s="23" t="s">
        <v>18148</v>
      </c>
      <c r="N1220" s="23" t="s">
        <v>4162</v>
      </c>
      <c r="O1220" s="23" t="s">
        <v>18149</v>
      </c>
      <c r="P1220" s="291">
        <v>120.38</v>
      </c>
      <c r="Q1220" s="3">
        <v>41227</v>
      </c>
      <c r="R1220" s="3">
        <v>41263</v>
      </c>
      <c r="S1220" s="3">
        <v>41306</v>
      </c>
    </row>
    <row r="1221" spans="1:19">
      <c r="A1221" s="23" t="s">
        <v>18141</v>
      </c>
      <c r="B1221" s="23" t="s">
        <v>18142</v>
      </c>
      <c r="C1221" s="23">
        <v>7</v>
      </c>
      <c r="D1221" s="23" t="s">
        <v>19838</v>
      </c>
      <c r="E1221" s="23" t="s">
        <v>19830</v>
      </c>
      <c r="F1221" s="23">
        <v>3957</v>
      </c>
      <c r="G1221" s="23" t="s">
        <v>12029</v>
      </c>
      <c r="H1221" s="23" t="s">
        <v>13422</v>
      </c>
      <c r="I1221" s="238" t="s">
        <v>18145</v>
      </c>
      <c r="J1221" s="238" t="s">
        <v>18153</v>
      </c>
      <c r="K1221" s="23" t="s">
        <v>623</v>
      </c>
      <c r="L1221" s="23" t="s">
        <v>18147</v>
      </c>
      <c r="M1221" s="23" t="s">
        <v>18148</v>
      </c>
      <c r="N1221" s="23" t="s">
        <v>4162</v>
      </c>
      <c r="O1221" s="23" t="s">
        <v>18149</v>
      </c>
      <c r="P1221" s="291">
        <v>120.38</v>
      </c>
      <c r="Q1221" s="3">
        <v>41227</v>
      </c>
      <c r="R1221" s="3">
        <v>41263</v>
      </c>
      <c r="S1221" s="3">
        <v>41306</v>
      </c>
    </row>
    <row r="1222" spans="1:19">
      <c r="A1222" s="23" t="s">
        <v>18141</v>
      </c>
      <c r="B1222" s="23" t="s">
        <v>18142</v>
      </c>
      <c r="C1222" s="23">
        <v>7</v>
      </c>
      <c r="D1222" s="23" t="s">
        <v>19839</v>
      </c>
      <c r="E1222" s="23" t="s">
        <v>19830</v>
      </c>
      <c r="F1222" s="23">
        <v>3975</v>
      </c>
      <c r="G1222" s="23" t="s">
        <v>12043</v>
      </c>
      <c r="H1222" s="23" t="s">
        <v>13434</v>
      </c>
      <c r="I1222" s="238" t="s">
        <v>18145</v>
      </c>
      <c r="J1222" s="238" t="s">
        <v>18153</v>
      </c>
      <c r="K1222" s="23" t="s">
        <v>623</v>
      </c>
      <c r="L1222" s="23" t="s">
        <v>18147</v>
      </c>
      <c r="M1222" s="23" t="s">
        <v>18148</v>
      </c>
      <c r="N1222" s="23" t="s">
        <v>4162</v>
      </c>
      <c r="O1222" s="23" t="s">
        <v>18149</v>
      </c>
      <c r="P1222" s="291">
        <v>120.38</v>
      </c>
      <c r="Q1222" s="3">
        <v>41227</v>
      </c>
      <c r="R1222" s="3">
        <v>41264</v>
      </c>
      <c r="S1222" s="3">
        <v>41306</v>
      </c>
    </row>
    <row r="1223" spans="1:19">
      <c r="A1223" s="23" t="s">
        <v>18141</v>
      </c>
      <c r="B1223" s="23" t="s">
        <v>18142</v>
      </c>
      <c r="C1223" s="23">
        <v>7</v>
      </c>
      <c r="D1223" s="23" t="s">
        <v>19840</v>
      </c>
      <c r="E1223" s="23" t="s">
        <v>19841</v>
      </c>
      <c r="F1223" s="23">
        <v>2546</v>
      </c>
      <c r="G1223" s="23" t="s">
        <v>10095</v>
      </c>
      <c r="H1223" s="23" t="s">
        <v>2647</v>
      </c>
      <c r="I1223" s="238" t="s">
        <v>18145</v>
      </c>
      <c r="J1223" s="238" t="s">
        <v>18153</v>
      </c>
      <c r="K1223" s="23" t="s">
        <v>623</v>
      </c>
      <c r="L1223" s="23" t="s">
        <v>18147</v>
      </c>
      <c r="M1223" s="23" t="s">
        <v>18148</v>
      </c>
      <c r="N1223" s="23" t="s">
        <v>4162</v>
      </c>
      <c r="O1223" s="23" t="s">
        <v>18149</v>
      </c>
      <c r="P1223" s="291">
        <v>120.38</v>
      </c>
      <c r="Q1223" s="3">
        <v>41016</v>
      </c>
      <c r="R1223" s="3">
        <v>41032</v>
      </c>
      <c r="S1223" s="3">
        <v>41077</v>
      </c>
    </row>
    <row r="1224" spans="1:19">
      <c r="A1224" s="23" t="s">
        <v>18141</v>
      </c>
      <c r="B1224" s="23" t="s">
        <v>18142</v>
      </c>
      <c r="C1224" s="23">
        <v>7</v>
      </c>
      <c r="D1224" s="23" t="s">
        <v>19842</v>
      </c>
      <c r="E1224" s="23" t="s">
        <v>19843</v>
      </c>
      <c r="F1224" s="23"/>
      <c r="G1224" s="23"/>
      <c r="H1224" s="23">
        <v>6165</v>
      </c>
      <c r="I1224" s="238" t="s">
        <v>18145</v>
      </c>
      <c r="J1224" s="238" t="s">
        <v>18151</v>
      </c>
      <c r="K1224" s="23" t="s">
        <v>623</v>
      </c>
      <c r="L1224" s="23" t="s">
        <v>18147</v>
      </c>
      <c r="M1224" s="23" t="s">
        <v>18148</v>
      </c>
      <c r="N1224" s="23" t="s">
        <v>4162</v>
      </c>
      <c r="O1224" s="23" t="s">
        <v>18149</v>
      </c>
      <c r="P1224" s="291">
        <v>120.38</v>
      </c>
      <c r="Q1224" s="3">
        <v>41297</v>
      </c>
      <c r="R1224" s="23"/>
      <c r="S1224" s="23"/>
    </row>
    <row r="1225" spans="1:19">
      <c r="A1225" s="23" t="s">
        <v>18141</v>
      </c>
      <c r="B1225" s="23" t="s">
        <v>18142</v>
      </c>
      <c r="C1225" s="23">
        <v>7</v>
      </c>
      <c r="D1225" s="23" t="s">
        <v>19844</v>
      </c>
      <c r="E1225" s="23" t="s">
        <v>19845</v>
      </c>
      <c r="F1225" s="23">
        <v>722</v>
      </c>
      <c r="G1225" s="23" t="s">
        <v>9682</v>
      </c>
      <c r="H1225" s="23" t="s">
        <v>424</v>
      </c>
      <c r="I1225" s="238" t="s">
        <v>18145</v>
      </c>
      <c r="J1225" s="238" t="s">
        <v>18153</v>
      </c>
      <c r="K1225" s="23" t="s">
        <v>623</v>
      </c>
      <c r="L1225" s="23" t="s">
        <v>18147</v>
      </c>
      <c r="M1225" s="23" t="s">
        <v>18148</v>
      </c>
      <c r="N1225" s="23" t="s">
        <v>4162</v>
      </c>
      <c r="O1225" s="23" t="s">
        <v>18149</v>
      </c>
      <c r="P1225" s="291">
        <v>120.38</v>
      </c>
      <c r="Q1225" s="3">
        <v>40837</v>
      </c>
      <c r="R1225" s="3">
        <v>40905</v>
      </c>
      <c r="S1225" s="3">
        <v>40918</v>
      </c>
    </row>
    <row r="1226" spans="1:19">
      <c r="A1226" s="23" t="s">
        <v>18141</v>
      </c>
      <c r="B1226" s="23" t="s">
        <v>18142</v>
      </c>
      <c r="C1226" s="23">
        <v>7</v>
      </c>
      <c r="D1226" s="23" t="s">
        <v>19846</v>
      </c>
      <c r="E1226" s="23" t="s">
        <v>19847</v>
      </c>
      <c r="F1226" s="23">
        <v>2829</v>
      </c>
      <c r="G1226" s="23" t="s">
        <v>10469</v>
      </c>
      <c r="H1226" s="23" t="s">
        <v>5024</v>
      </c>
      <c r="I1226" s="238" t="s">
        <v>18145</v>
      </c>
      <c r="J1226" s="238" t="s">
        <v>18153</v>
      </c>
      <c r="K1226" s="23" t="s">
        <v>623</v>
      </c>
      <c r="L1226" s="23" t="s">
        <v>18147</v>
      </c>
      <c r="M1226" s="23" t="s">
        <v>18148</v>
      </c>
      <c r="N1226" s="23" t="s">
        <v>4162</v>
      </c>
      <c r="O1226" s="23" t="s">
        <v>18149</v>
      </c>
      <c r="P1226" s="291">
        <v>120.38</v>
      </c>
      <c r="Q1226" s="3">
        <v>41073</v>
      </c>
      <c r="R1226" s="3">
        <v>41103</v>
      </c>
      <c r="S1226" s="3">
        <v>41134</v>
      </c>
    </row>
    <row r="1227" spans="1:19">
      <c r="A1227" s="23" t="s">
        <v>18141</v>
      </c>
      <c r="B1227" s="23" t="s">
        <v>18142</v>
      </c>
      <c r="C1227" s="23">
        <v>7</v>
      </c>
      <c r="D1227" s="23" t="s">
        <v>19848</v>
      </c>
      <c r="E1227" s="23" t="s">
        <v>19847</v>
      </c>
      <c r="F1227" s="23">
        <v>2832</v>
      </c>
      <c r="G1227" s="23" t="s">
        <v>10473</v>
      </c>
      <c r="H1227" s="23" t="s">
        <v>5026</v>
      </c>
      <c r="I1227" s="238" t="s">
        <v>18145</v>
      </c>
      <c r="J1227" s="238" t="s">
        <v>18153</v>
      </c>
      <c r="K1227" s="23" t="s">
        <v>623</v>
      </c>
      <c r="L1227" s="23" t="s">
        <v>18147</v>
      </c>
      <c r="M1227" s="23" t="s">
        <v>18148</v>
      </c>
      <c r="N1227" s="23" t="s">
        <v>4162</v>
      </c>
      <c r="O1227" s="23" t="s">
        <v>18149</v>
      </c>
      <c r="P1227" s="291">
        <v>120.38</v>
      </c>
      <c r="Q1227" s="3">
        <v>41073</v>
      </c>
      <c r="R1227" s="3">
        <v>41103</v>
      </c>
      <c r="S1227" s="3">
        <v>41134</v>
      </c>
    </row>
    <row r="1228" spans="1:19">
      <c r="A1228" s="23" t="s">
        <v>18141</v>
      </c>
      <c r="B1228" s="23" t="s">
        <v>18142</v>
      </c>
      <c r="C1228" s="23">
        <v>7</v>
      </c>
      <c r="D1228" s="23" t="s">
        <v>19849</v>
      </c>
      <c r="E1228" s="23" t="s">
        <v>19847</v>
      </c>
      <c r="F1228" s="23">
        <v>2846</v>
      </c>
      <c r="G1228" s="23" t="s">
        <v>10514</v>
      </c>
      <c r="H1228" s="23" t="s">
        <v>5185</v>
      </c>
      <c r="I1228" s="238" t="s">
        <v>18145</v>
      </c>
      <c r="J1228" s="238" t="s">
        <v>18153</v>
      </c>
      <c r="K1228" s="23" t="s">
        <v>623</v>
      </c>
      <c r="L1228" s="23" t="s">
        <v>18147</v>
      </c>
      <c r="M1228" s="23" t="s">
        <v>18148</v>
      </c>
      <c r="N1228" s="23" t="s">
        <v>4162</v>
      </c>
      <c r="O1228" s="23" t="s">
        <v>18149</v>
      </c>
      <c r="P1228" s="291">
        <v>120.38</v>
      </c>
      <c r="Q1228" s="3">
        <v>41073</v>
      </c>
      <c r="R1228" s="3">
        <v>41108</v>
      </c>
      <c r="S1228" s="3">
        <v>41134</v>
      </c>
    </row>
    <row r="1229" spans="1:19">
      <c r="A1229" s="23" t="s">
        <v>18141</v>
      </c>
      <c r="B1229" s="23" t="s">
        <v>18142</v>
      </c>
      <c r="C1229" s="23">
        <v>7</v>
      </c>
      <c r="D1229" s="23" t="s">
        <v>19850</v>
      </c>
      <c r="E1229" s="23" t="s">
        <v>19847</v>
      </c>
      <c r="F1229" s="23">
        <v>2852</v>
      </c>
      <c r="G1229" s="23" t="s">
        <v>10471</v>
      </c>
      <c r="H1229" s="23" t="s">
        <v>5180</v>
      </c>
      <c r="I1229" s="238" t="s">
        <v>18145</v>
      </c>
      <c r="J1229" s="238" t="s">
        <v>18153</v>
      </c>
      <c r="K1229" s="23" t="s">
        <v>623</v>
      </c>
      <c r="L1229" s="23" t="s">
        <v>18147</v>
      </c>
      <c r="M1229" s="23" t="s">
        <v>18148</v>
      </c>
      <c r="N1229" s="23" t="s">
        <v>4162</v>
      </c>
      <c r="O1229" s="23" t="s">
        <v>18149</v>
      </c>
      <c r="P1229" s="291">
        <v>120.38</v>
      </c>
      <c r="Q1229" s="3">
        <v>41073</v>
      </c>
      <c r="R1229" s="3">
        <v>41109</v>
      </c>
      <c r="S1229" s="3">
        <v>41134</v>
      </c>
    </row>
    <row r="1230" spans="1:19">
      <c r="A1230" s="23" t="s">
        <v>18141</v>
      </c>
      <c r="B1230" s="23" t="s">
        <v>18142</v>
      </c>
      <c r="C1230" s="23">
        <v>7</v>
      </c>
      <c r="D1230" s="23" t="s">
        <v>19851</v>
      </c>
      <c r="E1230" s="23" t="s">
        <v>19847</v>
      </c>
      <c r="F1230" s="23">
        <v>2854</v>
      </c>
      <c r="G1230" s="23" t="s">
        <v>10491</v>
      </c>
      <c r="H1230" s="23" t="s">
        <v>5183</v>
      </c>
      <c r="I1230" s="238" t="s">
        <v>18145</v>
      </c>
      <c r="J1230" s="238" t="s">
        <v>18153</v>
      </c>
      <c r="K1230" s="23" t="s">
        <v>623</v>
      </c>
      <c r="L1230" s="23" t="s">
        <v>18147</v>
      </c>
      <c r="M1230" s="23" t="s">
        <v>18148</v>
      </c>
      <c r="N1230" s="23" t="s">
        <v>4162</v>
      </c>
      <c r="O1230" s="23" t="s">
        <v>18149</v>
      </c>
      <c r="P1230" s="291">
        <v>120.38</v>
      </c>
      <c r="Q1230" s="3">
        <v>41073</v>
      </c>
      <c r="R1230" s="3">
        <v>41109</v>
      </c>
      <c r="S1230" s="3">
        <v>41134</v>
      </c>
    </row>
    <row r="1231" spans="1:19">
      <c r="A1231" s="23" t="s">
        <v>18141</v>
      </c>
      <c r="B1231" s="23" t="s">
        <v>18142</v>
      </c>
      <c r="C1231" s="23">
        <v>7</v>
      </c>
      <c r="D1231" s="23" t="s">
        <v>19852</v>
      </c>
      <c r="E1231" s="23" t="s">
        <v>19847</v>
      </c>
      <c r="F1231" s="23">
        <v>2858</v>
      </c>
      <c r="G1231" s="23" t="s">
        <v>10516</v>
      </c>
      <c r="H1231" s="23" t="s">
        <v>5259</v>
      </c>
      <c r="I1231" s="238" t="s">
        <v>18145</v>
      </c>
      <c r="J1231" s="238" t="s">
        <v>18153</v>
      </c>
      <c r="K1231" s="23" t="s">
        <v>623</v>
      </c>
      <c r="L1231" s="23" t="s">
        <v>18147</v>
      </c>
      <c r="M1231" s="23" t="s">
        <v>18148</v>
      </c>
      <c r="N1231" s="23" t="s">
        <v>4162</v>
      </c>
      <c r="O1231" s="23" t="s">
        <v>18149</v>
      </c>
      <c r="P1231" s="291">
        <v>120.38</v>
      </c>
      <c r="Q1231" s="3">
        <v>41073</v>
      </c>
      <c r="R1231" s="3">
        <v>41109</v>
      </c>
      <c r="S1231" s="3">
        <v>41134</v>
      </c>
    </row>
    <row r="1232" spans="1:19">
      <c r="A1232" s="23" t="s">
        <v>18141</v>
      </c>
      <c r="B1232" s="23" t="s">
        <v>18142</v>
      </c>
      <c r="C1232" s="23">
        <v>7</v>
      </c>
      <c r="D1232" s="23" t="s">
        <v>19853</v>
      </c>
      <c r="E1232" s="23" t="s">
        <v>19847</v>
      </c>
      <c r="F1232" s="23">
        <v>2873</v>
      </c>
      <c r="G1232" s="23" t="s">
        <v>10477</v>
      </c>
      <c r="H1232" s="23" t="s">
        <v>5255</v>
      </c>
      <c r="I1232" s="238" t="s">
        <v>18145</v>
      </c>
      <c r="J1232" s="238" t="s">
        <v>18153</v>
      </c>
      <c r="K1232" s="23" t="s">
        <v>623</v>
      </c>
      <c r="L1232" s="23" t="s">
        <v>18147</v>
      </c>
      <c r="M1232" s="23" t="s">
        <v>18148</v>
      </c>
      <c r="N1232" s="23" t="s">
        <v>4162</v>
      </c>
      <c r="O1232" s="23" t="s">
        <v>18149</v>
      </c>
      <c r="P1232" s="291">
        <v>120.38</v>
      </c>
      <c r="Q1232" s="3">
        <v>41073</v>
      </c>
      <c r="R1232" s="3">
        <v>41114</v>
      </c>
      <c r="S1232" s="3">
        <v>41134</v>
      </c>
    </row>
    <row r="1233" spans="1:19">
      <c r="A1233" s="23" t="s">
        <v>18141</v>
      </c>
      <c r="B1233" s="23" t="s">
        <v>18142</v>
      </c>
      <c r="C1233" s="23">
        <v>7</v>
      </c>
      <c r="D1233" s="23" t="s">
        <v>19854</v>
      </c>
      <c r="E1233" s="23" t="s">
        <v>19847</v>
      </c>
      <c r="F1233" s="23">
        <v>3434</v>
      </c>
      <c r="G1233" s="23" t="s">
        <v>10475</v>
      </c>
      <c r="H1233" s="23" t="s">
        <v>8535</v>
      </c>
      <c r="I1233" s="238" t="s">
        <v>18145</v>
      </c>
      <c r="J1233" s="238" t="s">
        <v>18153</v>
      </c>
      <c r="K1233" s="23" t="s">
        <v>623</v>
      </c>
      <c r="L1233" s="23" t="s">
        <v>18147</v>
      </c>
      <c r="M1233" s="23" t="s">
        <v>18148</v>
      </c>
      <c r="N1233" s="23" t="s">
        <v>4162</v>
      </c>
      <c r="O1233" s="23" t="s">
        <v>18149</v>
      </c>
      <c r="P1233" s="291">
        <v>120.38</v>
      </c>
      <c r="Q1233" s="3">
        <v>41073</v>
      </c>
      <c r="R1233" s="3">
        <v>41205</v>
      </c>
      <c r="S1233" s="3">
        <v>41134</v>
      </c>
    </row>
    <row r="1234" spans="1:19">
      <c r="A1234" s="23" t="s">
        <v>18141</v>
      </c>
      <c r="B1234" s="23" t="s">
        <v>18142</v>
      </c>
      <c r="C1234" s="23">
        <v>7</v>
      </c>
      <c r="D1234" s="23" t="s">
        <v>19855</v>
      </c>
      <c r="E1234" s="23" t="s">
        <v>19847</v>
      </c>
      <c r="F1234" s="23">
        <v>3603</v>
      </c>
      <c r="G1234" s="23" t="s">
        <v>11949</v>
      </c>
      <c r="H1234" s="23" t="s">
        <v>9379</v>
      </c>
      <c r="I1234" s="238" t="s">
        <v>18145</v>
      </c>
      <c r="J1234" s="238" t="s">
        <v>18153</v>
      </c>
      <c r="K1234" s="23" t="s">
        <v>623</v>
      </c>
      <c r="L1234" s="23" t="s">
        <v>18147</v>
      </c>
      <c r="M1234" s="23" t="s">
        <v>18148</v>
      </c>
      <c r="N1234" s="23" t="s">
        <v>4162</v>
      </c>
      <c r="O1234" s="23" t="s">
        <v>18149</v>
      </c>
      <c r="P1234" s="291">
        <v>120.38</v>
      </c>
      <c r="Q1234" s="3">
        <v>41218</v>
      </c>
      <c r="R1234" s="3">
        <v>41232</v>
      </c>
      <c r="S1234" s="3">
        <v>41286</v>
      </c>
    </row>
    <row r="1235" spans="1:19">
      <c r="A1235" s="23" t="s">
        <v>18141</v>
      </c>
      <c r="B1235" s="23" t="s">
        <v>18142</v>
      </c>
      <c r="C1235" s="23">
        <v>7</v>
      </c>
      <c r="D1235" s="23" t="s">
        <v>19856</v>
      </c>
      <c r="E1235" s="23" t="s">
        <v>19847</v>
      </c>
      <c r="F1235" s="23">
        <v>3776</v>
      </c>
      <c r="G1235" s="23" t="s">
        <v>10479</v>
      </c>
      <c r="H1235" s="23" t="s">
        <v>5028</v>
      </c>
      <c r="I1235" s="238" t="s">
        <v>18145</v>
      </c>
      <c r="J1235" s="238" t="s">
        <v>18153</v>
      </c>
      <c r="K1235" s="23" t="s">
        <v>623</v>
      </c>
      <c r="L1235" s="23" t="s">
        <v>18147</v>
      </c>
      <c r="M1235" s="23" t="s">
        <v>18148</v>
      </c>
      <c r="N1235" s="23" t="s">
        <v>4162</v>
      </c>
      <c r="O1235" s="23" t="s">
        <v>18149</v>
      </c>
      <c r="P1235" s="291">
        <v>120.38</v>
      </c>
      <c r="Q1235" s="3">
        <v>41073</v>
      </c>
      <c r="R1235" s="3">
        <v>41250</v>
      </c>
      <c r="S1235" s="3">
        <v>41134</v>
      </c>
    </row>
    <row r="1236" spans="1:19">
      <c r="A1236" s="23" t="s">
        <v>18141</v>
      </c>
      <c r="B1236" s="23" t="s">
        <v>18142</v>
      </c>
      <c r="C1236" s="23">
        <v>7</v>
      </c>
      <c r="D1236" s="23" t="s">
        <v>19857</v>
      </c>
      <c r="E1236" s="23" t="s">
        <v>19858</v>
      </c>
      <c r="F1236" s="23"/>
      <c r="G1236" s="23"/>
      <c r="H1236" s="23">
        <v>6060</v>
      </c>
      <c r="I1236" s="238" t="s">
        <v>18145</v>
      </c>
      <c r="J1236" s="238" t="s">
        <v>18151</v>
      </c>
      <c r="K1236" s="23" t="s">
        <v>623</v>
      </c>
      <c r="L1236" s="23" t="s">
        <v>18147</v>
      </c>
      <c r="M1236" s="23" t="s">
        <v>18148</v>
      </c>
      <c r="N1236" s="23" t="s">
        <v>4162</v>
      </c>
      <c r="O1236" s="23" t="s">
        <v>18149</v>
      </c>
      <c r="P1236" s="291">
        <v>120.38</v>
      </c>
      <c r="Q1236" s="3">
        <v>41292</v>
      </c>
      <c r="R1236" s="23"/>
      <c r="S1236" s="23"/>
    </row>
    <row r="1237" spans="1:19">
      <c r="A1237" s="23" t="s">
        <v>18141</v>
      </c>
      <c r="B1237" s="23" t="s">
        <v>18142</v>
      </c>
      <c r="C1237" s="23">
        <v>7</v>
      </c>
      <c r="D1237" s="23" t="s">
        <v>19859</v>
      </c>
      <c r="E1237" s="23" t="s">
        <v>19858</v>
      </c>
      <c r="F1237" s="23"/>
      <c r="G1237" s="23"/>
      <c r="H1237" s="23">
        <v>6061</v>
      </c>
      <c r="I1237" s="238" t="s">
        <v>18145</v>
      </c>
      <c r="J1237" s="238" t="s">
        <v>18151</v>
      </c>
      <c r="K1237" s="23" t="s">
        <v>623</v>
      </c>
      <c r="L1237" s="23" t="s">
        <v>18147</v>
      </c>
      <c r="M1237" s="23" t="s">
        <v>18148</v>
      </c>
      <c r="N1237" s="23" t="s">
        <v>4162</v>
      </c>
      <c r="O1237" s="23" t="s">
        <v>18149</v>
      </c>
      <c r="P1237" s="291">
        <v>120.38</v>
      </c>
      <c r="Q1237" s="3">
        <v>41292</v>
      </c>
      <c r="R1237" s="23"/>
      <c r="S1237" s="23"/>
    </row>
    <row r="1238" spans="1:19">
      <c r="A1238" s="23" t="s">
        <v>18141</v>
      </c>
      <c r="B1238" s="23" t="s">
        <v>18142</v>
      </c>
      <c r="C1238" s="23">
        <v>7</v>
      </c>
      <c r="D1238" s="23" t="s">
        <v>19860</v>
      </c>
      <c r="E1238" s="23" t="s">
        <v>19858</v>
      </c>
      <c r="F1238" s="23"/>
      <c r="G1238" s="23"/>
      <c r="H1238" s="23">
        <v>6062</v>
      </c>
      <c r="I1238" s="238" t="s">
        <v>18145</v>
      </c>
      <c r="J1238" s="238" t="s">
        <v>18151</v>
      </c>
      <c r="K1238" s="23" t="s">
        <v>623</v>
      </c>
      <c r="L1238" s="23" t="s">
        <v>18147</v>
      </c>
      <c r="M1238" s="23" t="s">
        <v>18148</v>
      </c>
      <c r="N1238" s="23" t="s">
        <v>4162</v>
      </c>
      <c r="O1238" s="23" t="s">
        <v>18149</v>
      </c>
      <c r="P1238" s="291">
        <v>120.38</v>
      </c>
      <c r="Q1238" s="3">
        <v>41292</v>
      </c>
      <c r="R1238" s="23"/>
      <c r="S1238" s="23"/>
    </row>
    <row r="1239" spans="1:19">
      <c r="A1239" s="23" t="s">
        <v>18141</v>
      </c>
      <c r="B1239" s="23" t="s">
        <v>18142</v>
      </c>
      <c r="C1239" s="23">
        <v>7</v>
      </c>
      <c r="D1239" s="23" t="s">
        <v>19861</v>
      </c>
      <c r="E1239" s="23" t="s">
        <v>19858</v>
      </c>
      <c r="F1239" s="23"/>
      <c r="G1239" s="23"/>
      <c r="H1239" s="23">
        <v>6063</v>
      </c>
      <c r="I1239" s="238" t="s">
        <v>18145</v>
      </c>
      <c r="J1239" s="238" t="s">
        <v>18151</v>
      </c>
      <c r="K1239" s="23" t="s">
        <v>623</v>
      </c>
      <c r="L1239" s="23" t="s">
        <v>18147</v>
      </c>
      <c r="M1239" s="23" t="s">
        <v>18148</v>
      </c>
      <c r="N1239" s="23" t="s">
        <v>4162</v>
      </c>
      <c r="O1239" s="23" t="s">
        <v>18149</v>
      </c>
      <c r="P1239" s="291">
        <v>120.38</v>
      </c>
      <c r="Q1239" s="3">
        <v>41292</v>
      </c>
      <c r="R1239" s="23"/>
      <c r="S1239" s="23"/>
    </row>
    <row r="1240" spans="1:19">
      <c r="A1240" s="23" t="s">
        <v>18141</v>
      </c>
      <c r="B1240" s="23" t="s">
        <v>18142</v>
      </c>
      <c r="C1240" s="23">
        <v>7</v>
      </c>
      <c r="D1240" s="23" t="s">
        <v>19862</v>
      </c>
      <c r="E1240" s="23" t="s">
        <v>19858</v>
      </c>
      <c r="F1240" s="23"/>
      <c r="G1240" s="23"/>
      <c r="H1240" s="23">
        <v>6064</v>
      </c>
      <c r="I1240" s="238" t="s">
        <v>18145</v>
      </c>
      <c r="J1240" s="238" t="s">
        <v>18151</v>
      </c>
      <c r="K1240" s="23" t="s">
        <v>623</v>
      </c>
      <c r="L1240" s="23" t="s">
        <v>18147</v>
      </c>
      <c r="M1240" s="23" t="s">
        <v>18148</v>
      </c>
      <c r="N1240" s="23" t="s">
        <v>4162</v>
      </c>
      <c r="O1240" s="23" t="s">
        <v>18149</v>
      </c>
      <c r="P1240" s="291">
        <v>120.38</v>
      </c>
      <c r="Q1240" s="3">
        <v>41292</v>
      </c>
      <c r="R1240" s="23"/>
      <c r="S1240" s="23"/>
    </row>
    <row r="1241" spans="1:19">
      <c r="A1241" s="23" t="s">
        <v>18141</v>
      </c>
      <c r="B1241" s="23" t="s">
        <v>18142</v>
      </c>
      <c r="C1241" s="23">
        <v>7</v>
      </c>
      <c r="D1241" s="23" t="s">
        <v>19863</v>
      </c>
      <c r="E1241" s="23" t="s">
        <v>19858</v>
      </c>
      <c r="F1241" s="23"/>
      <c r="G1241" s="23"/>
      <c r="H1241" s="23">
        <v>6065</v>
      </c>
      <c r="I1241" s="238" t="s">
        <v>18145</v>
      </c>
      <c r="J1241" s="238" t="s">
        <v>18151</v>
      </c>
      <c r="K1241" s="23" t="s">
        <v>623</v>
      </c>
      <c r="L1241" s="23" t="s">
        <v>18147</v>
      </c>
      <c r="M1241" s="23" t="s">
        <v>18148</v>
      </c>
      <c r="N1241" s="23" t="s">
        <v>4162</v>
      </c>
      <c r="O1241" s="23" t="s">
        <v>18149</v>
      </c>
      <c r="P1241" s="291">
        <v>120.38</v>
      </c>
      <c r="Q1241" s="3">
        <v>41292</v>
      </c>
      <c r="R1241" s="23"/>
      <c r="S1241" s="23"/>
    </row>
    <row r="1242" spans="1:19">
      <c r="A1242" s="23" t="s">
        <v>18141</v>
      </c>
      <c r="B1242" s="23" t="s">
        <v>18142</v>
      </c>
      <c r="C1242" s="23">
        <v>7</v>
      </c>
      <c r="D1242" s="23" t="s">
        <v>19864</v>
      </c>
      <c r="E1242" s="23" t="s">
        <v>19858</v>
      </c>
      <c r="F1242" s="23">
        <v>2921</v>
      </c>
      <c r="G1242" s="23" t="s">
        <v>10610</v>
      </c>
      <c r="H1242" s="23" t="s">
        <v>5332</v>
      </c>
      <c r="I1242" s="238" t="s">
        <v>18145</v>
      </c>
      <c r="J1242" s="238" t="s">
        <v>18153</v>
      </c>
      <c r="K1242" s="23" t="s">
        <v>623</v>
      </c>
      <c r="L1242" s="23" t="s">
        <v>18147</v>
      </c>
      <c r="M1242" s="23" t="s">
        <v>18148</v>
      </c>
      <c r="N1242" s="23" t="s">
        <v>4162</v>
      </c>
      <c r="O1242" s="23" t="s">
        <v>18149</v>
      </c>
      <c r="P1242" s="291">
        <v>120.38</v>
      </c>
      <c r="Q1242" s="3">
        <v>41066</v>
      </c>
      <c r="R1242" s="3">
        <v>41120</v>
      </c>
      <c r="S1242" s="3">
        <v>41133</v>
      </c>
    </row>
    <row r="1243" spans="1:19">
      <c r="A1243" s="23" t="s">
        <v>18141</v>
      </c>
      <c r="B1243" s="23" t="s">
        <v>18142</v>
      </c>
      <c r="C1243" s="23">
        <v>7</v>
      </c>
      <c r="D1243" s="23" t="s">
        <v>19865</v>
      </c>
      <c r="E1243" s="23" t="s">
        <v>19858</v>
      </c>
      <c r="F1243" s="23">
        <v>3169</v>
      </c>
      <c r="G1243" s="23" t="s">
        <v>10565</v>
      </c>
      <c r="H1243" s="23" t="s">
        <v>5331</v>
      </c>
      <c r="I1243" s="238" t="s">
        <v>18145</v>
      </c>
      <c r="J1243" s="238" t="s">
        <v>18153</v>
      </c>
      <c r="K1243" s="23" t="s">
        <v>623</v>
      </c>
      <c r="L1243" s="23" t="s">
        <v>18147</v>
      </c>
      <c r="M1243" s="23" t="s">
        <v>18148</v>
      </c>
      <c r="N1243" s="23" t="s">
        <v>4162</v>
      </c>
      <c r="O1243" s="23" t="s">
        <v>18149</v>
      </c>
      <c r="P1243" s="291">
        <v>120.38</v>
      </c>
      <c r="Q1243" s="3">
        <v>41066</v>
      </c>
      <c r="R1243" s="3">
        <v>41152</v>
      </c>
      <c r="S1243" s="3">
        <v>41133</v>
      </c>
    </row>
    <row r="1244" spans="1:19">
      <c r="A1244" s="23" t="s">
        <v>18141</v>
      </c>
      <c r="B1244" s="23" t="s">
        <v>18142</v>
      </c>
      <c r="C1244" s="23">
        <v>7</v>
      </c>
      <c r="D1244" s="23" t="s">
        <v>19866</v>
      </c>
      <c r="E1244" s="23" t="s">
        <v>19858</v>
      </c>
      <c r="F1244" s="23">
        <v>3175</v>
      </c>
      <c r="G1244" s="23" t="s">
        <v>10494</v>
      </c>
      <c r="H1244" s="23" t="s">
        <v>5764</v>
      </c>
      <c r="I1244" s="238" t="s">
        <v>18145</v>
      </c>
      <c r="J1244" s="238" t="s">
        <v>18153</v>
      </c>
      <c r="K1244" s="23" t="s">
        <v>623</v>
      </c>
      <c r="L1244" s="23" t="s">
        <v>18147</v>
      </c>
      <c r="M1244" s="23" t="s">
        <v>18148</v>
      </c>
      <c r="N1244" s="23" t="s">
        <v>4162</v>
      </c>
      <c r="O1244" s="23" t="s">
        <v>18149</v>
      </c>
      <c r="P1244" s="291">
        <v>120.38</v>
      </c>
      <c r="Q1244" s="3">
        <v>41066</v>
      </c>
      <c r="R1244" s="3">
        <v>41156</v>
      </c>
      <c r="S1244" s="3">
        <v>41133</v>
      </c>
    </row>
    <row r="1245" spans="1:19">
      <c r="A1245" s="23" t="s">
        <v>18141</v>
      </c>
      <c r="B1245" s="23" t="s">
        <v>18142</v>
      </c>
      <c r="C1245" s="23">
        <v>7</v>
      </c>
      <c r="D1245" s="23" t="s">
        <v>19867</v>
      </c>
      <c r="E1245" s="23" t="s">
        <v>19858</v>
      </c>
      <c r="F1245" s="23">
        <v>3942</v>
      </c>
      <c r="G1245" s="23" t="s">
        <v>10608</v>
      </c>
      <c r="H1245" s="23" t="s">
        <v>13287</v>
      </c>
      <c r="I1245" s="238" t="s">
        <v>18145</v>
      </c>
      <c r="J1245" s="238" t="s">
        <v>18153</v>
      </c>
      <c r="K1245" s="23" t="s">
        <v>623</v>
      </c>
      <c r="L1245" s="23" t="s">
        <v>18147</v>
      </c>
      <c r="M1245" s="23" t="s">
        <v>18148</v>
      </c>
      <c r="N1245" s="23" t="s">
        <v>4162</v>
      </c>
      <c r="O1245" s="23" t="s">
        <v>18149</v>
      </c>
      <c r="P1245" s="291">
        <v>120.38</v>
      </c>
      <c r="Q1245" s="3">
        <v>41066</v>
      </c>
      <c r="R1245" s="3">
        <v>41263</v>
      </c>
      <c r="S1245" s="3">
        <v>41133</v>
      </c>
    </row>
    <row r="1246" spans="1:19">
      <c r="A1246" s="23" t="s">
        <v>18141</v>
      </c>
      <c r="B1246" s="23" t="s">
        <v>18142</v>
      </c>
      <c r="C1246" s="23">
        <v>7</v>
      </c>
      <c r="D1246" s="23" t="s">
        <v>19868</v>
      </c>
      <c r="E1246" s="23" t="s">
        <v>19869</v>
      </c>
      <c r="F1246" s="23"/>
      <c r="G1246" s="23" t="s">
        <v>19870</v>
      </c>
      <c r="H1246" s="23">
        <v>6166</v>
      </c>
      <c r="I1246" s="238" t="s">
        <v>18145</v>
      </c>
      <c r="J1246" s="238" t="s">
        <v>18192</v>
      </c>
      <c r="K1246" s="23" t="s">
        <v>623</v>
      </c>
      <c r="L1246" s="23" t="s">
        <v>18147</v>
      </c>
      <c r="M1246" s="23" t="s">
        <v>18148</v>
      </c>
      <c r="N1246" s="23" t="s">
        <v>4162</v>
      </c>
      <c r="O1246" s="23" t="s">
        <v>18149</v>
      </c>
      <c r="P1246" s="291">
        <v>120.38</v>
      </c>
      <c r="Q1246" s="3">
        <v>41297</v>
      </c>
      <c r="R1246" s="23"/>
      <c r="S1246" s="3">
        <v>41460</v>
      </c>
    </row>
    <row r="1247" spans="1:19">
      <c r="A1247" s="23" t="s">
        <v>18141</v>
      </c>
      <c r="B1247" s="23" t="s">
        <v>18142</v>
      </c>
      <c r="C1247" s="23">
        <v>7</v>
      </c>
      <c r="D1247" s="23" t="s">
        <v>19871</v>
      </c>
      <c r="E1247" s="23" t="s">
        <v>19872</v>
      </c>
      <c r="F1247" s="23">
        <v>723</v>
      </c>
      <c r="G1247" s="23" t="s">
        <v>9672</v>
      </c>
      <c r="H1247" s="23" t="s">
        <v>425</v>
      </c>
      <c r="I1247" s="238" t="s">
        <v>18145</v>
      </c>
      <c r="J1247" s="238" t="s">
        <v>18153</v>
      </c>
      <c r="K1247" s="23" t="s">
        <v>623</v>
      </c>
      <c r="L1247" s="23" t="s">
        <v>18147</v>
      </c>
      <c r="M1247" s="23" t="s">
        <v>18148</v>
      </c>
      <c r="N1247" s="23" t="s">
        <v>4162</v>
      </c>
      <c r="O1247" s="23" t="s">
        <v>18149</v>
      </c>
      <c r="P1247" s="291">
        <v>120.38</v>
      </c>
      <c r="Q1247" s="3">
        <v>40837</v>
      </c>
      <c r="R1247" s="3">
        <v>40997</v>
      </c>
      <c r="S1247" s="3">
        <v>40917</v>
      </c>
    </row>
    <row r="1248" spans="1:19">
      <c r="A1248" s="23" t="s">
        <v>18141</v>
      </c>
      <c r="B1248" s="23" t="s">
        <v>18142</v>
      </c>
      <c r="C1248" s="23">
        <v>7</v>
      </c>
      <c r="D1248" s="23" t="s">
        <v>19873</v>
      </c>
      <c r="E1248" s="23" t="s">
        <v>19874</v>
      </c>
      <c r="F1248" s="23">
        <v>3955</v>
      </c>
      <c r="G1248" s="23" t="s">
        <v>11854</v>
      </c>
      <c r="H1248" s="23" t="s">
        <v>13384</v>
      </c>
      <c r="I1248" s="238" t="s">
        <v>18145</v>
      </c>
      <c r="J1248" s="238" t="s">
        <v>18153</v>
      </c>
      <c r="K1248" s="23" t="s">
        <v>623</v>
      </c>
      <c r="L1248" s="23" t="s">
        <v>18147</v>
      </c>
      <c r="M1248" s="23" t="s">
        <v>18148</v>
      </c>
      <c r="N1248" s="23" t="s">
        <v>4162</v>
      </c>
      <c r="O1248" s="23" t="s">
        <v>18149</v>
      </c>
      <c r="P1248" s="291">
        <v>120.38</v>
      </c>
      <c r="Q1248" s="3">
        <v>41155</v>
      </c>
      <c r="R1248" s="3">
        <v>41263</v>
      </c>
      <c r="S1248" s="3">
        <v>41246</v>
      </c>
    </row>
    <row r="1249" spans="1:19">
      <c r="A1249" s="23" t="s">
        <v>18141</v>
      </c>
      <c r="B1249" s="23" t="s">
        <v>18142</v>
      </c>
      <c r="C1249" s="23">
        <v>7</v>
      </c>
      <c r="D1249" s="23" t="s">
        <v>19875</v>
      </c>
      <c r="E1249" s="23" t="s">
        <v>19876</v>
      </c>
      <c r="F1249" s="23">
        <v>2843</v>
      </c>
      <c r="G1249" s="23" t="s">
        <v>10097</v>
      </c>
      <c r="H1249" s="23" t="s">
        <v>5004</v>
      </c>
      <c r="I1249" s="238" t="s">
        <v>18145</v>
      </c>
      <c r="J1249" s="238" t="s">
        <v>18153</v>
      </c>
      <c r="K1249" s="23" t="s">
        <v>623</v>
      </c>
      <c r="L1249" s="23" t="s">
        <v>18147</v>
      </c>
      <c r="M1249" s="23" t="s">
        <v>18148</v>
      </c>
      <c r="N1249" s="23" t="s">
        <v>4162</v>
      </c>
      <c r="O1249" s="23" t="s">
        <v>18149</v>
      </c>
      <c r="P1249" s="291">
        <v>120.38</v>
      </c>
      <c r="Q1249" s="3">
        <v>41016</v>
      </c>
      <c r="R1249" s="3">
        <v>41107</v>
      </c>
      <c r="S1249" s="3">
        <v>41077</v>
      </c>
    </row>
    <row r="1250" spans="1:19">
      <c r="A1250" s="23" t="s">
        <v>18141</v>
      </c>
      <c r="B1250" s="23" t="s">
        <v>18142</v>
      </c>
      <c r="C1250" s="23">
        <v>7</v>
      </c>
      <c r="D1250" s="23" t="s">
        <v>19877</v>
      </c>
      <c r="E1250" s="23" t="s">
        <v>19878</v>
      </c>
      <c r="F1250" s="23">
        <v>649</v>
      </c>
      <c r="G1250" s="23" t="s">
        <v>9647</v>
      </c>
      <c r="H1250" s="23" t="s">
        <v>386</v>
      </c>
      <c r="I1250" s="238" t="s">
        <v>18145</v>
      </c>
      <c r="J1250" s="238" t="s">
        <v>18153</v>
      </c>
      <c r="K1250" s="23" t="s">
        <v>623</v>
      </c>
      <c r="L1250" s="23" t="s">
        <v>18147</v>
      </c>
      <c r="M1250" s="23" t="s">
        <v>18148</v>
      </c>
      <c r="N1250" s="23" t="s">
        <v>4162</v>
      </c>
      <c r="O1250" s="23" t="s">
        <v>18149</v>
      </c>
      <c r="P1250" s="291">
        <v>120.38</v>
      </c>
      <c r="Q1250" s="3">
        <v>40829</v>
      </c>
      <c r="R1250" s="3">
        <v>40926</v>
      </c>
      <c r="S1250" s="3">
        <v>40918</v>
      </c>
    </row>
    <row r="1251" spans="1:19">
      <c r="A1251" s="23" t="s">
        <v>18141</v>
      </c>
      <c r="B1251" s="23" t="s">
        <v>18142</v>
      </c>
      <c r="C1251" s="23">
        <v>7</v>
      </c>
      <c r="D1251" s="23" t="s">
        <v>19879</v>
      </c>
      <c r="E1251" s="23" t="s">
        <v>19878</v>
      </c>
      <c r="F1251" s="23">
        <v>3394</v>
      </c>
      <c r="G1251" s="23" t="s">
        <v>10791</v>
      </c>
      <c r="H1251" s="23" t="s">
        <v>8388</v>
      </c>
      <c r="I1251" s="238" t="s">
        <v>18145</v>
      </c>
      <c r="J1251" s="238" t="s">
        <v>18153</v>
      </c>
      <c r="K1251" s="23" t="s">
        <v>623</v>
      </c>
      <c r="L1251" s="23" t="s">
        <v>18147</v>
      </c>
      <c r="M1251" s="23" t="s">
        <v>18148</v>
      </c>
      <c r="N1251" s="23" t="s">
        <v>4162</v>
      </c>
      <c r="O1251" s="23" t="s">
        <v>18149</v>
      </c>
      <c r="P1251" s="291">
        <v>120.38</v>
      </c>
      <c r="Q1251" s="3">
        <v>41095</v>
      </c>
      <c r="R1251" s="3">
        <v>41191</v>
      </c>
      <c r="S1251" s="3">
        <v>41159</v>
      </c>
    </row>
    <row r="1252" spans="1:19">
      <c r="A1252" s="23" t="s">
        <v>18141</v>
      </c>
      <c r="B1252" s="23" t="s">
        <v>18142</v>
      </c>
      <c r="C1252" s="23">
        <v>7</v>
      </c>
      <c r="D1252" s="23" t="s">
        <v>19880</v>
      </c>
      <c r="E1252" s="23" t="s">
        <v>19878</v>
      </c>
      <c r="F1252" s="23">
        <v>3602</v>
      </c>
      <c r="G1252" s="23" t="s">
        <v>11920</v>
      </c>
      <c r="H1252" s="23" t="s">
        <v>9371</v>
      </c>
      <c r="I1252" s="238" t="s">
        <v>18145</v>
      </c>
      <c r="J1252" s="238" t="s">
        <v>18153</v>
      </c>
      <c r="K1252" s="23" t="s">
        <v>623</v>
      </c>
      <c r="L1252" s="23" t="s">
        <v>18147</v>
      </c>
      <c r="M1252" s="23" t="s">
        <v>18148</v>
      </c>
      <c r="N1252" s="23" t="s">
        <v>4162</v>
      </c>
      <c r="O1252" s="23" t="s">
        <v>18149</v>
      </c>
      <c r="P1252" s="291">
        <v>120.38</v>
      </c>
      <c r="Q1252" s="3">
        <v>41218</v>
      </c>
      <c r="R1252" s="3">
        <v>41232</v>
      </c>
      <c r="S1252" s="3">
        <v>41281</v>
      </c>
    </row>
    <row r="1253" spans="1:19">
      <c r="A1253" s="23" t="s">
        <v>18141</v>
      </c>
      <c r="B1253" s="23" t="s">
        <v>18142</v>
      </c>
      <c r="C1253" s="23">
        <v>7</v>
      </c>
      <c r="D1253" s="23" t="s">
        <v>19881</v>
      </c>
      <c r="E1253" s="23" t="s">
        <v>19882</v>
      </c>
      <c r="F1253" s="23">
        <v>3928</v>
      </c>
      <c r="G1253" s="23" t="s">
        <v>11853</v>
      </c>
      <c r="H1253" s="23" t="s">
        <v>13381</v>
      </c>
      <c r="I1253" s="238" t="s">
        <v>18145</v>
      </c>
      <c r="J1253" s="238" t="s">
        <v>18153</v>
      </c>
      <c r="K1253" s="23" t="s">
        <v>623</v>
      </c>
      <c r="L1253" s="23" t="s">
        <v>18147</v>
      </c>
      <c r="M1253" s="23" t="s">
        <v>18148</v>
      </c>
      <c r="N1253" s="23" t="s">
        <v>4162</v>
      </c>
      <c r="O1253" s="23" t="s">
        <v>18149</v>
      </c>
      <c r="P1253" s="291">
        <v>120.38</v>
      </c>
      <c r="Q1253" s="3">
        <v>41155</v>
      </c>
      <c r="R1253" s="3">
        <v>41262</v>
      </c>
      <c r="S1253" s="3">
        <v>41246</v>
      </c>
    </row>
    <row r="1254" spans="1:19">
      <c r="A1254" s="23" t="s">
        <v>18141</v>
      </c>
      <c r="B1254" s="23" t="s">
        <v>18142</v>
      </c>
      <c r="C1254" s="23">
        <v>7</v>
      </c>
      <c r="D1254" s="23" t="s">
        <v>19883</v>
      </c>
      <c r="E1254" s="23" t="s">
        <v>19884</v>
      </c>
      <c r="F1254" s="23"/>
      <c r="G1254" s="23" t="s">
        <v>19885</v>
      </c>
      <c r="H1254" s="23">
        <v>6066</v>
      </c>
      <c r="I1254" s="238" t="s">
        <v>18145</v>
      </c>
      <c r="J1254" s="238" t="s">
        <v>18192</v>
      </c>
      <c r="K1254" s="23" t="s">
        <v>623</v>
      </c>
      <c r="L1254" s="23" t="s">
        <v>18147</v>
      </c>
      <c r="M1254" s="23" t="s">
        <v>18148</v>
      </c>
      <c r="N1254" s="23" t="s">
        <v>4162</v>
      </c>
      <c r="O1254" s="23" t="s">
        <v>18149</v>
      </c>
      <c r="P1254" s="291">
        <v>120.38</v>
      </c>
      <c r="Q1254" s="3">
        <v>41292</v>
      </c>
      <c r="R1254" s="23"/>
      <c r="S1254" s="3">
        <v>41460</v>
      </c>
    </row>
    <row r="1255" spans="1:19">
      <c r="A1255" s="23" t="s">
        <v>18141</v>
      </c>
      <c r="B1255" s="23" t="s">
        <v>18142</v>
      </c>
      <c r="C1255" s="23">
        <v>7</v>
      </c>
      <c r="D1255" s="23" t="s">
        <v>19886</v>
      </c>
      <c r="E1255" s="23" t="s">
        <v>19884</v>
      </c>
      <c r="F1255" s="23"/>
      <c r="G1255" s="23" t="s">
        <v>19887</v>
      </c>
      <c r="H1255" s="23">
        <v>6067</v>
      </c>
      <c r="I1255" s="238" t="s">
        <v>18145</v>
      </c>
      <c r="J1255" s="238" t="s">
        <v>18192</v>
      </c>
      <c r="K1255" s="23" t="s">
        <v>623</v>
      </c>
      <c r="L1255" s="23" t="s">
        <v>18147</v>
      </c>
      <c r="M1255" s="23" t="s">
        <v>18148</v>
      </c>
      <c r="N1255" s="23" t="s">
        <v>4162</v>
      </c>
      <c r="O1255" s="23" t="s">
        <v>18149</v>
      </c>
      <c r="P1255" s="291">
        <v>120.38</v>
      </c>
      <c r="Q1255" s="3">
        <v>41292</v>
      </c>
      <c r="R1255" s="23"/>
      <c r="S1255" s="3">
        <v>41460</v>
      </c>
    </row>
    <row r="1256" spans="1:19">
      <c r="A1256" s="23" t="s">
        <v>18141</v>
      </c>
      <c r="B1256" s="23" t="s">
        <v>18142</v>
      </c>
      <c r="C1256" s="23">
        <v>7</v>
      </c>
      <c r="D1256" s="23" t="s">
        <v>19888</v>
      </c>
      <c r="E1256" s="23" t="s">
        <v>19884</v>
      </c>
      <c r="F1256" s="23"/>
      <c r="G1256" s="23" t="s">
        <v>19889</v>
      </c>
      <c r="H1256" s="23">
        <v>6068</v>
      </c>
      <c r="I1256" s="238" t="s">
        <v>18145</v>
      </c>
      <c r="J1256" s="238" t="s">
        <v>18192</v>
      </c>
      <c r="K1256" s="23" t="s">
        <v>623</v>
      </c>
      <c r="L1256" s="23" t="s">
        <v>18147</v>
      </c>
      <c r="M1256" s="23" t="s">
        <v>18148</v>
      </c>
      <c r="N1256" s="23" t="s">
        <v>4162</v>
      </c>
      <c r="O1256" s="23" t="s">
        <v>18149</v>
      </c>
      <c r="P1256" s="291">
        <v>120.38</v>
      </c>
      <c r="Q1256" s="3">
        <v>41292</v>
      </c>
      <c r="R1256" s="23"/>
      <c r="S1256" s="3">
        <v>41457</v>
      </c>
    </row>
    <row r="1257" spans="1:19">
      <c r="A1257" s="23" t="s">
        <v>18141</v>
      </c>
      <c r="B1257" s="23" t="s">
        <v>18142</v>
      </c>
      <c r="C1257" s="23">
        <v>7</v>
      </c>
      <c r="D1257" s="23" t="s">
        <v>19890</v>
      </c>
      <c r="E1257" s="23" t="s">
        <v>19884</v>
      </c>
      <c r="F1257" s="23"/>
      <c r="G1257" s="23" t="s">
        <v>19891</v>
      </c>
      <c r="H1257" s="23">
        <v>6069</v>
      </c>
      <c r="I1257" s="238" t="s">
        <v>18145</v>
      </c>
      <c r="J1257" s="238" t="s">
        <v>18192</v>
      </c>
      <c r="K1257" s="23" t="s">
        <v>623</v>
      </c>
      <c r="L1257" s="23" t="s">
        <v>18147</v>
      </c>
      <c r="M1257" s="23" t="s">
        <v>18148</v>
      </c>
      <c r="N1257" s="23" t="s">
        <v>4162</v>
      </c>
      <c r="O1257" s="23" t="s">
        <v>18149</v>
      </c>
      <c r="P1257" s="291">
        <v>120.38</v>
      </c>
      <c r="Q1257" s="3">
        <v>41292</v>
      </c>
      <c r="R1257" s="23"/>
      <c r="S1257" s="3">
        <v>41457</v>
      </c>
    </row>
    <row r="1258" spans="1:19">
      <c r="A1258" s="23" t="s">
        <v>18141</v>
      </c>
      <c r="B1258" s="23" t="s">
        <v>18142</v>
      </c>
      <c r="C1258" s="23">
        <v>7</v>
      </c>
      <c r="D1258" s="23" t="s">
        <v>19892</v>
      </c>
      <c r="E1258" s="23" t="s">
        <v>19884</v>
      </c>
      <c r="F1258" s="23"/>
      <c r="G1258" s="23" t="s">
        <v>19893</v>
      </c>
      <c r="H1258" s="23">
        <v>6070</v>
      </c>
      <c r="I1258" s="238" t="s">
        <v>18145</v>
      </c>
      <c r="J1258" s="238" t="s">
        <v>18192</v>
      </c>
      <c r="K1258" s="23" t="s">
        <v>623</v>
      </c>
      <c r="L1258" s="23" t="s">
        <v>18147</v>
      </c>
      <c r="M1258" s="23" t="s">
        <v>18148</v>
      </c>
      <c r="N1258" s="23" t="s">
        <v>4162</v>
      </c>
      <c r="O1258" s="23" t="s">
        <v>18149</v>
      </c>
      <c r="P1258" s="291">
        <v>120.38</v>
      </c>
      <c r="Q1258" s="3">
        <v>41292</v>
      </c>
      <c r="R1258" s="23"/>
      <c r="S1258" s="3">
        <v>41457</v>
      </c>
    </row>
    <row r="1259" spans="1:19">
      <c r="A1259" s="23" t="s">
        <v>18141</v>
      </c>
      <c r="B1259" s="23" t="s">
        <v>18142</v>
      </c>
      <c r="C1259" s="23">
        <v>7</v>
      </c>
      <c r="D1259" s="23" t="s">
        <v>19894</v>
      </c>
      <c r="E1259" s="23" t="s">
        <v>19884</v>
      </c>
      <c r="F1259" s="23">
        <v>3859</v>
      </c>
      <c r="G1259" s="23" t="s">
        <v>11852</v>
      </c>
      <c r="H1259" s="23" t="s">
        <v>12959</v>
      </c>
      <c r="I1259" s="238" t="s">
        <v>18145</v>
      </c>
      <c r="J1259" s="238" t="s">
        <v>18153</v>
      </c>
      <c r="K1259" s="23" t="s">
        <v>623</v>
      </c>
      <c r="L1259" s="23" t="s">
        <v>18147</v>
      </c>
      <c r="M1259" s="23" t="s">
        <v>18148</v>
      </c>
      <c r="N1259" s="23" t="s">
        <v>4162</v>
      </c>
      <c r="O1259" s="23" t="s">
        <v>18149</v>
      </c>
      <c r="P1259" s="291">
        <v>120.38</v>
      </c>
      <c r="Q1259" s="3">
        <v>41155</v>
      </c>
      <c r="R1259" s="3">
        <v>41256</v>
      </c>
      <c r="S1259" s="3">
        <v>41246</v>
      </c>
    </row>
    <row r="1260" spans="1:19">
      <c r="A1260" s="23" t="s">
        <v>18141</v>
      </c>
      <c r="B1260" s="23" t="s">
        <v>18142</v>
      </c>
      <c r="C1260" s="23">
        <v>7</v>
      </c>
      <c r="D1260" s="23" t="s">
        <v>19895</v>
      </c>
      <c r="E1260" s="23" t="s">
        <v>19896</v>
      </c>
      <c r="F1260" s="23"/>
      <c r="G1260" s="23"/>
      <c r="H1260" s="23">
        <v>5754</v>
      </c>
      <c r="I1260" s="238" t="s">
        <v>18145</v>
      </c>
      <c r="J1260" s="238" t="s">
        <v>18151</v>
      </c>
      <c r="K1260" s="23" t="s">
        <v>623</v>
      </c>
      <c r="L1260" s="23" t="s">
        <v>18147</v>
      </c>
      <c r="M1260" s="23" t="s">
        <v>18148</v>
      </c>
      <c r="N1260" s="23" t="s">
        <v>4162</v>
      </c>
      <c r="O1260" s="23" t="s">
        <v>18149</v>
      </c>
      <c r="P1260" s="291">
        <v>120.38</v>
      </c>
      <c r="Q1260" s="3">
        <v>41248</v>
      </c>
      <c r="R1260" s="23"/>
      <c r="S1260" s="23"/>
    </row>
    <row r="1261" spans="1:19">
      <c r="A1261" s="23" t="s">
        <v>18141</v>
      </c>
      <c r="B1261" s="23" t="s">
        <v>18142</v>
      </c>
      <c r="C1261" s="23">
        <v>7</v>
      </c>
      <c r="D1261" s="23" t="s">
        <v>19897</v>
      </c>
      <c r="E1261" s="23" t="s">
        <v>19896</v>
      </c>
      <c r="F1261" s="23"/>
      <c r="G1261" s="23"/>
      <c r="H1261" s="23">
        <v>5755</v>
      </c>
      <c r="I1261" s="238" t="s">
        <v>18145</v>
      </c>
      <c r="J1261" s="238" t="s">
        <v>18151</v>
      </c>
      <c r="K1261" s="23" t="s">
        <v>623</v>
      </c>
      <c r="L1261" s="23" t="s">
        <v>18147</v>
      </c>
      <c r="M1261" s="23" t="s">
        <v>18148</v>
      </c>
      <c r="N1261" s="23" t="s">
        <v>4162</v>
      </c>
      <c r="O1261" s="23" t="s">
        <v>18149</v>
      </c>
      <c r="P1261" s="291">
        <v>120.38</v>
      </c>
      <c r="Q1261" s="3">
        <v>41248</v>
      </c>
      <c r="R1261" s="23"/>
      <c r="S1261" s="23"/>
    </row>
    <row r="1262" spans="1:19">
      <c r="A1262" s="23" t="s">
        <v>18141</v>
      </c>
      <c r="B1262" s="23" t="s">
        <v>18142</v>
      </c>
      <c r="C1262" s="23">
        <v>7</v>
      </c>
      <c r="D1262" s="23" t="s">
        <v>19898</v>
      </c>
      <c r="E1262" s="23" t="s">
        <v>19896</v>
      </c>
      <c r="F1262" s="23"/>
      <c r="G1262" s="23"/>
      <c r="H1262" s="23">
        <v>5756</v>
      </c>
      <c r="I1262" s="238" t="s">
        <v>18145</v>
      </c>
      <c r="J1262" s="238" t="s">
        <v>18151</v>
      </c>
      <c r="K1262" s="23" t="s">
        <v>623</v>
      </c>
      <c r="L1262" s="23" t="s">
        <v>18147</v>
      </c>
      <c r="M1262" s="23" t="s">
        <v>18148</v>
      </c>
      <c r="N1262" s="23" t="s">
        <v>4162</v>
      </c>
      <c r="O1262" s="23" t="s">
        <v>18149</v>
      </c>
      <c r="P1262" s="291">
        <v>120.38</v>
      </c>
      <c r="Q1262" s="3">
        <v>41248</v>
      </c>
      <c r="R1262" s="23"/>
      <c r="S1262" s="23"/>
    </row>
    <row r="1263" spans="1:19">
      <c r="A1263" s="23" t="s">
        <v>18141</v>
      </c>
      <c r="B1263" s="23" t="s">
        <v>18142</v>
      </c>
      <c r="C1263" s="23">
        <v>7</v>
      </c>
      <c r="D1263" s="23" t="s">
        <v>19899</v>
      </c>
      <c r="E1263" s="23" t="s">
        <v>19900</v>
      </c>
      <c r="F1263" s="23">
        <v>2888</v>
      </c>
      <c r="G1263" s="23" t="s">
        <v>10099</v>
      </c>
      <c r="H1263" s="23" t="s">
        <v>5323</v>
      </c>
      <c r="I1263" s="238" t="s">
        <v>18145</v>
      </c>
      <c r="J1263" s="238" t="s">
        <v>18153</v>
      </c>
      <c r="K1263" s="23" t="s">
        <v>623</v>
      </c>
      <c r="L1263" s="23" t="s">
        <v>18147</v>
      </c>
      <c r="M1263" s="23" t="s">
        <v>18148</v>
      </c>
      <c r="N1263" s="23" t="s">
        <v>4162</v>
      </c>
      <c r="O1263" s="23" t="s">
        <v>18149</v>
      </c>
      <c r="P1263" s="291">
        <v>120.38</v>
      </c>
      <c r="Q1263" s="3">
        <v>41016</v>
      </c>
      <c r="R1263" s="3">
        <v>41115</v>
      </c>
      <c r="S1263" s="3">
        <v>41077</v>
      </c>
    </row>
    <row r="1264" spans="1:19">
      <c r="A1264" s="23" t="s">
        <v>18141</v>
      </c>
      <c r="B1264" s="23" t="s">
        <v>18142</v>
      </c>
      <c r="C1264" s="23">
        <v>7</v>
      </c>
      <c r="D1264" s="23" t="s">
        <v>19901</v>
      </c>
      <c r="E1264" s="23" t="s">
        <v>19902</v>
      </c>
      <c r="F1264" s="23">
        <v>2552</v>
      </c>
      <c r="G1264" s="23" t="s">
        <v>10105</v>
      </c>
      <c r="H1264" s="23" t="s">
        <v>2710</v>
      </c>
      <c r="I1264" s="238" t="s">
        <v>18145</v>
      </c>
      <c r="J1264" s="238" t="s">
        <v>18153</v>
      </c>
      <c r="K1264" s="23" t="s">
        <v>623</v>
      </c>
      <c r="L1264" s="23" t="s">
        <v>18147</v>
      </c>
      <c r="M1264" s="23" t="s">
        <v>18148</v>
      </c>
      <c r="N1264" s="23" t="s">
        <v>4162</v>
      </c>
      <c r="O1264" s="23" t="s">
        <v>18149</v>
      </c>
      <c r="P1264" s="291">
        <v>120.38</v>
      </c>
      <c r="Q1264" s="3">
        <v>41016</v>
      </c>
      <c r="R1264" s="3">
        <v>41032</v>
      </c>
      <c r="S1264" s="3">
        <v>41077</v>
      </c>
    </row>
    <row r="1265" spans="1:19">
      <c r="A1265" s="23" t="s">
        <v>18141</v>
      </c>
      <c r="B1265" s="23" t="s">
        <v>18142</v>
      </c>
      <c r="C1265" s="23">
        <v>7</v>
      </c>
      <c r="D1265" s="23" t="s">
        <v>19903</v>
      </c>
      <c r="E1265" s="23" t="s">
        <v>19902</v>
      </c>
      <c r="F1265" s="23">
        <v>2935</v>
      </c>
      <c r="G1265" s="23" t="s">
        <v>10618</v>
      </c>
      <c r="H1265" s="23" t="s">
        <v>5774</v>
      </c>
      <c r="I1265" s="238" t="s">
        <v>18145</v>
      </c>
      <c r="J1265" s="238" t="s">
        <v>18153</v>
      </c>
      <c r="K1265" s="23" t="s">
        <v>623</v>
      </c>
      <c r="L1265" s="23" t="s">
        <v>18147</v>
      </c>
      <c r="M1265" s="23" t="s">
        <v>18148</v>
      </c>
      <c r="N1265" s="23" t="s">
        <v>4162</v>
      </c>
      <c r="O1265" s="23" t="s">
        <v>18149</v>
      </c>
      <c r="P1265" s="291">
        <v>120.38</v>
      </c>
      <c r="Q1265" s="3">
        <v>41066</v>
      </c>
      <c r="R1265" s="3">
        <v>41122</v>
      </c>
      <c r="S1265" s="3">
        <v>41131</v>
      </c>
    </row>
    <row r="1266" spans="1:19">
      <c r="A1266" s="23" t="s">
        <v>18141</v>
      </c>
      <c r="B1266" s="23" t="s">
        <v>18142</v>
      </c>
      <c r="C1266" s="23">
        <v>7</v>
      </c>
      <c r="D1266" s="23" t="s">
        <v>19904</v>
      </c>
      <c r="E1266" s="23" t="s">
        <v>19902</v>
      </c>
      <c r="F1266" s="23">
        <v>3074</v>
      </c>
      <c r="G1266" s="23" t="s">
        <v>10616</v>
      </c>
      <c r="H1266" s="23" t="s">
        <v>6267</v>
      </c>
      <c r="I1266" s="238" t="s">
        <v>18145</v>
      </c>
      <c r="J1266" s="238" t="s">
        <v>18153</v>
      </c>
      <c r="K1266" s="23" t="s">
        <v>623</v>
      </c>
      <c r="L1266" s="23" t="s">
        <v>18147</v>
      </c>
      <c r="M1266" s="23" t="s">
        <v>18148</v>
      </c>
      <c r="N1266" s="23" t="s">
        <v>4162</v>
      </c>
      <c r="O1266" s="23" t="s">
        <v>18149</v>
      </c>
      <c r="P1266" s="291">
        <v>120.38</v>
      </c>
      <c r="Q1266" s="3">
        <v>41066</v>
      </c>
      <c r="R1266" s="3">
        <v>41137</v>
      </c>
      <c r="S1266" s="3">
        <v>41131</v>
      </c>
    </row>
    <row r="1267" spans="1:19">
      <c r="A1267" s="23" t="s">
        <v>18141</v>
      </c>
      <c r="B1267" s="23" t="s">
        <v>18142</v>
      </c>
      <c r="C1267" s="23">
        <v>7</v>
      </c>
      <c r="D1267" s="23" t="s">
        <v>19905</v>
      </c>
      <c r="E1267" s="23" t="s">
        <v>19902</v>
      </c>
      <c r="F1267" s="23">
        <v>3088</v>
      </c>
      <c r="G1267" s="23" t="s">
        <v>10614</v>
      </c>
      <c r="H1267" s="23" t="s">
        <v>6353</v>
      </c>
      <c r="I1267" s="238" t="s">
        <v>18145</v>
      </c>
      <c r="J1267" s="238" t="s">
        <v>18153</v>
      </c>
      <c r="K1267" s="23" t="s">
        <v>623</v>
      </c>
      <c r="L1267" s="23" t="s">
        <v>18147</v>
      </c>
      <c r="M1267" s="23" t="s">
        <v>18148</v>
      </c>
      <c r="N1267" s="23" t="s">
        <v>4162</v>
      </c>
      <c r="O1267" s="23" t="s">
        <v>18149</v>
      </c>
      <c r="P1267" s="291">
        <v>120.38</v>
      </c>
      <c r="Q1267" s="3">
        <v>41066</v>
      </c>
      <c r="R1267" s="3">
        <v>41137</v>
      </c>
      <c r="S1267" s="3">
        <v>41131</v>
      </c>
    </row>
    <row r="1268" spans="1:19">
      <c r="A1268" s="23" t="s">
        <v>18141</v>
      </c>
      <c r="B1268" s="23" t="s">
        <v>18142</v>
      </c>
      <c r="C1268" s="23">
        <v>7</v>
      </c>
      <c r="D1268" s="23" t="s">
        <v>19906</v>
      </c>
      <c r="E1268" s="23" t="s">
        <v>19907</v>
      </c>
      <c r="F1268" s="23">
        <v>907</v>
      </c>
      <c r="G1268" s="23" t="s">
        <v>9936</v>
      </c>
      <c r="H1268" s="23" t="s">
        <v>5315</v>
      </c>
      <c r="I1268" s="238" t="s">
        <v>18145</v>
      </c>
      <c r="J1268" s="238" t="s">
        <v>18153</v>
      </c>
      <c r="K1268" s="23" t="s">
        <v>623</v>
      </c>
      <c r="L1268" s="23" t="s">
        <v>18147</v>
      </c>
      <c r="M1268" s="23" t="s">
        <v>18148</v>
      </c>
      <c r="N1268" s="23" t="s">
        <v>4162</v>
      </c>
      <c r="O1268" s="23" t="s">
        <v>18149</v>
      </c>
      <c r="P1268" s="291">
        <v>120.38</v>
      </c>
      <c r="Q1268" s="3">
        <v>40953</v>
      </c>
      <c r="R1268" s="3">
        <v>41135</v>
      </c>
      <c r="S1268" s="3">
        <v>41119</v>
      </c>
    </row>
    <row r="1269" spans="1:19">
      <c r="A1269" s="23" t="s">
        <v>18141</v>
      </c>
      <c r="B1269" s="23" t="s">
        <v>18142</v>
      </c>
      <c r="C1269" s="23">
        <v>7</v>
      </c>
      <c r="D1269" s="23" t="s">
        <v>19908</v>
      </c>
      <c r="E1269" s="23" t="s">
        <v>19909</v>
      </c>
      <c r="F1269" s="23">
        <v>846</v>
      </c>
      <c r="G1269" s="23" t="s">
        <v>9850</v>
      </c>
      <c r="H1269" s="23" t="s">
        <v>1281</v>
      </c>
      <c r="I1269" s="238" t="s">
        <v>18145</v>
      </c>
      <c r="J1269" s="238" t="s">
        <v>18153</v>
      </c>
      <c r="K1269" s="23" t="s">
        <v>623</v>
      </c>
      <c r="L1269" s="23" t="s">
        <v>18147</v>
      </c>
      <c r="M1269" s="23" t="s">
        <v>18148</v>
      </c>
      <c r="N1269" s="23" t="s">
        <v>4162</v>
      </c>
      <c r="O1269" s="23" t="s">
        <v>18149</v>
      </c>
      <c r="P1269" s="291">
        <v>120.38</v>
      </c>
      <c r="Q1269" s="3">
        <v>40946</v>
      </c>
      <c r="R1269" s="3">
        <v>40973</v>
      </c>
      <c r="S1269" s="3">
        <v>41014</v>
      </c>
    </row>
    <row r="1270" spans="1:19">
      <c r="A1270" s="23" t="s">
        <v>18141</v>
      </c>
      <c r="B1270" s="23" t="s">
        <v>18142</v>
      </c>
      <c r="C1270" s="23">
        <v>7</v>
      </c>
      <c r="D1270" s="23" t="s">
        <v>19910</v>
      </c>
      <c r="E1270" s="23" t="s">
        <v>19909</v>
      </c>
      <c r="F1270" s="23">
        <v>2620</v>
      </c>
      <c r="G1270" s="23" t="s">
        <v>10241</v>
      </c>
      <c r="H1270" s="23" t="s">
        <v>3111</v>
      </c>
      <c r="I1270" s="238" t="s">
        <v>18145</v>
      </c>
      <c r="J1270" s="238" t="s">
        <v>18153</v>
      </c>
      <c r="K1270" s="23" t="s">
        <v>623</v>
      </c>
      <c r="L1270" s="23" t="s">
        <v>18147</v>
      </c>
      <c r="M1270" s="23" t="s">
        <v>18148</v>
      </c>
      <c r="N1270" s="23" t="s">
        <v>4162</v>
      </c>
      <c r="O1270" s="23" t="s">
        <v>18149</v>
      </c>
      <c r="P1270" s="291">
        <v>120.38</v>
      </c>
      <c r="Q1270" s="3">
        <v>41044</v>
      </c>
      <c r="R1270" s="3">
        <v>41053</v>
      </c>
      <c r="S1270" s="3">
        <v>41104</v>
      </c>
    </row>
    <row r="1271" spans="1:19">
      <c r="A1271" s="23" t="s">
        <v>18141</v>
      </c>
      <c r="B1271" s="23" t="s">
        <v>18142</v>
      </c>
      <c r="C1271" s="23">
        <v>7</v>
      </c>
      <c r="D1271" s="23" t="s">
        <v>19911</v>
      </c>
      <c r="E1271" s="23" t="s">
        <v>19909</v>
      </c>
      <c r="F1271" s="23">
        <v>2775</v>
      </c>
      <c r="G1271" s="23" t="s">
        <v>10228</v>
      </c>
      <c r="H1271" s="23" t="s">
        <v>4170</v>
      </c>
      <c r="I1271" s="238" t="s">
        <v>18145</v>
      </c>
      <c r="J1271" s="238" t="s">
        <v>18153</v>
      </c>
      <c r="K1271" s="23" t="s">
        <v>623</v>
      </c>
      <c r="L1271" s="23" t="s">
        <v>18147</v>
      </c>
      <c r="M1271" s="23" t="s">
        <v>18148</v>
      </c>
      <c r="N1271" s="23" t="s">
        <v>4162</v>
      </c>
      <c r="O1271" s="23" t="s">
        <v>18149</v>
      </c>
      <c r="P1271" s="291">
        <v>120.38</v>
      </c>
      <c r="Q1271" s="3">
        <v>41044</v>
      </c>
      <c r="R1271" s="3">
        <v>41089</v>
      </c>
      <c r="S1271" s="3">
        <v>41104</v>
      </c>
    </row>
    <row r="1272" spans="1:19">
      <c r="A1272" s="23" t="s">
        <v>18141</v>
      </c>
      <c r="B1272" s="23" t="s">
        <v>18142</v>
      </c>
      <c r="C1272" s="23">
        <v>7</v>
      </c>
      <c r="D1272" s="23" t="s">
        <v>19912</v>
      </c>
      <c r="E1272" s="23" t="s">
        <v>19909</v>
      </c>
      <c r="F1272" s="23">
        <v>4275</v>
      </c>
      <c r="G1272" s="23" t="s">
        <v>12678</v>
      </c>
      <c r="H1272" s="23" t="s">
        <v>15792</v>
      </c>
      <c r="I1272" s="238" t="s">
        <v>18145</v>
      </c>
      <c r="J1272" s="238" t="s">
        <v>18153</v>
      </c>
      <c r="K1272" s="23" t="s">
        <v>623</v>
      </c>
      <c r="L1272" s="23" t="s">
        <v>18147</v>
      </c>
      <c r="M1272" s="23" t="s">
        <v>18148</v>
      </c>
      <c r="N1272" s="23" t="s">
        <v>4162</v>
      </c>
      <c r="O1272" s="23" t="s">
        <v>18149</v>
      </c>
      <c r="P1272" s="291">
        <v>120.38</v>
      </c>
      <c r="Q1272" s="3">
        <v>41249</v>
      </c>
      <c r="R1272" s="3">
        <v>41338</v>
      </c>
      <c r="S1272" s="3">
        <v>41309</v>
      </c>
    </row>
    <row r="1273" spans="1:19">
      <c r="A1273" s="23" t="s">
        <v>18141</v>
      </c>
      <c r="B1273" s="23" t="s">
        <v>18142</v>
      </c>
      <c r="C1273" s="23">
        <v>7</v>
      </c>
      <c r="D1273" s="23" t="s">
        <v>19913</v>
      </c>
      <c r="E1273" s="23" t="s">
        <v>19914</v>
      </c>
      <c r="F1273" s="23">
        <v>908</v>
      </c>
      <c r="G1273" s="23" t="s">
        <v>9938</v>
      </c>
      <c r="H1273" s="23" t="s">
        <v>5623</v>
      </c>
      <c r="I1273" s="238" t="s">
        <v>18145</v>
      </c>
      <c r="J1273" s="238" t="s">
        <v>18153</v>
      </c>
      <c r="K1273" s="23" t="s">
        <v>623</v>
      </c>
      <c r="L1273" s="23" t="s">
        <v>18147</v>
      </c>
      <c r="M1273" s="23" t="s">
        <v>18148</v>
      </c>
      <c r="N1273" s="23" t="s">
        <v>4162</v>
      </c>
      <c r="O1273" s="23" t="s">
        <v>18149</v>
      </c>
      <c r="P1273" s="291">
        <v>120.38</v>
      </c>
      <c r="Q1273" s="3">
        <v>40953</v>
      </c>
      <c r="R1273" s="3">
        <v>41121</v>
      </c>
      <c r="S1273" s="3">
        <v>41128</v>
      </c>
    </row>
    <row r="1274" spans="1:19">
      <c r="A1274" s="23" t="s">
        <v>18141</v>
      </c>
      <c r="B1274" s="23" t="s">
        <v>18142</v>
      </c>
      <c r="C1274" s="23">
        <v>7</v>
      </c>
      <c r="D1274" s="23" t="s">
        <v>19915</v>
      </c>
      <c r="E1274" s="23" t="s">
        <v>19914</v>
      </c>
      <c r="F1274" s="23">
        <v>3819</v>
      </c>
      <c r="G1274" s="23" t="s">
        <v>11827</v>
      </c>
      <c r="H1274" s="23" t="s">
        <v>12308</v>
      </c>
      <c r="I1274" s="238" t="s">
        <v>18145</v>
      </c>
      <c r="J1274" s="238" t="s">
        <v>18153</v>
      </c>
      <c r="K1274" s="23" t="s">
        <v>623</v>
      </c>
      <c r="L1274" s="23" t="s">
        <v>18147</v>
      </c>
      <c r="M1274" s="23" t="s">
        <v>18148</v>
      </c>
      <c r="N1274" s="23" t="s">
        <v>4162</v>
      </c>
      <c r="O1274" s="23" t="s">
        <v>18149</v>
      </c>
      <c r="P1274" s="291">
        <v>120.38</v>
      </c>
      <c r="Q1274" s="3">
        <v>41152</v>
      </c>
      <c r="R1274" s="3">
        <v>41255</v>
      </c>
      <c r="S1274" s="3">
        <v>41243</v>
      </c>
    </row>
    <row r="1275" spans="1:19">
      <c r="A1275" s="23" t="s">
        <v>18141</v>
      </c>
      <c r="B1275" s="23" t="s">
        <v>18142</v>
      </c>
      <c r="C1275" s="23">
        <v>7</v>
      </c>
      <c r="D1275" s="23" t="s">
        <v>19916</v>
      </c>
      <c r="E1275" s="23" t="s">
        <v>19914</v>
      </c>
      <c r="F1275" s="23">
        <v>3826</v>
      </c>
      <c r="G1275" s="23" t="s">
        <v>11826</v>
      </c>
      <c r="H1275" s="23" t="s">
        <v>12306</v>
      </c>
      <c r="I1275" s="238" t="s">
        <v>18145</v>
      </c>
      <c r="J1275" s="238" t="s">
        <v>18153</v>
      </c>
      <c r="K1275" s="23" t="s">
        <v>623</v>
      </c>
      <c r="L1275" s="23" t="s">
        <v>18147</v>
      </c>
      <c r="M1275" s="23" t="s">
        <v>18148</v>
      </c>
      <c r="N1275" s="23" t="s">
        <v>4162</v>
      </c>
      <c r="O1275" s="23" t="s">
        <v>18149</v>
      </c>
      <c r="P1275" s="291">
        <v>120.38</v>
      </c>
      <c r="Q1275" s="3">
        <v>41152</v>
      </c>
      <c r="R1275" s="3">
        <v>41255</v>
      </c>
      <c r="S1275" s="3">
        <v>41243</v>
      </c>
    </row>
    <row r="1276" spans="1:19">
      <c r="A1276" s="23" t="s">
        <v>18141</v>
      </c>
      <c r="B1276" s="23" t="s">
        <v>18142</v>
      </c>
      <c r="C1276" s="23">
        <v>7</v>
      </c>
      <c r="D1276" s="23" t="s">
        <v>19917</v>
      </c>
      <c r="E1276" s="23" t="s">
        <v>19914</v>
      </c>
      <c r="F1276" s="23">
        <v>3836</v>
      </c>
      <c r="G1276" s="23" t="s">
        <v>11824</v>
      </c>
      <c r="H1276" s="23" t="s">
        <v>12302</v>
      </c>
      <c r="I1276" s="238" t="s">
        <v>18145</v>
      </c>
      <c r="J1276" s="238" t="s">
        <v>18153</v>
      </c>
      <c r="K1276" s="23" t="s">
        <v>623</v>
      </c>
      <c r="L1276" s="23" t="s">
        <v>18147</v>
      </c>
      <c r="M1276" s="23" t="s">
        <v>18148</v>
      </c>
      <c r="N1276" s="23" t="s">
        <v>4162</v>
      </c>
      <c r="O1276" s="23" t="s">
        <v>18149</v>
      </c>
      <c r="P1276" s="291">
        <v>120.38</v>
      </c>
      <c r="Q1276" s="3">
        <v>41152</v>
      </c>
      <c r="R1276" s="3">
        <v>41255</v>
      </c>
      <c r="S1276" s="3">
        <v>41243</v>
      </c>
    </row>
    <row r="1277" spans="1:19">
      <c r="A1277" s="23" t="s">
        <v>18141</v>
      </c>
      <c r="B1277" s="23" t="s">
        <v>18142</v>
      </c>
      <c r="C1277" s="23">
        <v>7</v>
      </c>
      <c r="D1277" s="23" t="s">
        <v>19918</v>
      </c>
      <c r="E1277" s="23" t="s">
        <v>19914</v>
      </c>
      <c r="F1277" s="23">
        <v>3844</v>
      </c>
      <c r="G1277" s="23" t="s">
        <v>11825</v>
      </c>
      <c r="H1277" s="23" t="s">
        <v>12304</v>
      </c>
      <c r="I1277" s="238" t="s">
        <v>18145</v>
      </c>
      <c r="J1277" s="238" t="s">
        <v>18153</v>
      </c>
      <c r="K1277" s="23" t="s">
        <v>623</v>
      </c>
      <c r="L1277" s="23" t="s">
        <v>18147</v>
      </c>
      <c r="M1277" s="23" t="s">
        <v>18148</v>
      </c>
      <c r="N1277" s="23" t="s">
        <v>4162</v>
      </c>
      <c r="O1277" s="23" t="s">
        <v>18149</v>
      </c>
      <c r="P1277" s="291">
        <v>120.38</v>
      </c>
      <c r="Q1277" s="3">
        <v>41152</v>
      </c>
      <c r="R1277" s="3">
        <v>41256</v>
      </c>
      <c r="S1277" s="3">
        <v>41243</v>
      </c>
    </row>
    <row r="1278" spans="1:19">
      <c r="A1278" s="23" t="s">
        <v>18141</v>
      </c>
      <c r="B1278" s="23" t="s">
        <v>18142</v>
      </c>
      <c r="C1278" s="23">
        <v>7</v>
      </c>
      <c r="D1278" s="23" t="s">
        <v>19919</v>
      </c>
      <c r="E1278" s="23" t="s">
        <v>19920</v>
      </c>
      <c r="F1278" s="23">
        <v>724</v>
      </c>
      <c r="G1278" s="23" t="s">
        <v>9705</v>
      </c>
      <c r="H1278" s="23" t="s">
        <v>449</v>
      </c>
      <c r="I1278" s="238" t="s">
        <v>18145</v>
      </c>
      <c r="J1278" s="238" t="s">
        <v>18153</v>
      </c>
      <c r="K1278" s="23" t="s">
        <v>623</v>
      </c>
      <c r="L1278" s="23" t="s">
        <v>18147</v>
      </c>
      <c r="M1278" s="23" t="s">
        <v>18148</v>
      </c>
      <c r="N1278" s="23" t="s">
        <v>4162</v>
      </c>
      <c r="O1278" s="23" t="s">
        <v>18149</v>
      </c>
      <c r="P1278" s="291">
        <v>120.38</v>
      </c>
      <c r="Q1278" s="3">
        <v>40837</v>
      </c>
      <c r="R1278" s="3">
        <v>40920</v>
      </c>
      <c r="S1278" s="3">
        <v>40918</v>
      </c>
    </row>
    <row r="1279" spans="1:19">
      <c r="A1279" s="23" t="s">
        <v>18141</v>
      </c>
      <c r="B1279" s="23" t="s">
        <v>18142</v>
      </c>
      <c r="C1279" s="23">
        <v>7</v>
      </c>
      <c r="D1279" s="23" t="s">
        <v>19921</v>
      </c>
      <c r="E1279" s="23" t="s">
        <v>19922</v>
      </c>
      <c r="F1279" s="23"/>
      <c r="G1279" s="23" t="s">
        <v>18102</v>
      </c>
      <c r="H1279" s="23">
        <v>6071</v>
      </c>
      <c r="I1279" s="238" t="s">
        <v>18145</v>
      </c>
      <c r="J1279" s="238" t="s">
        <v>18192</v>
      </c>
      <c r="K1279" s="23" t="s">
        <v>623</v>
      </c>
      <c r="L1279" s="23" t="s">
        <v>18147</v>
      </c>
      <c r="M1279" s="23" t="s">
        <v>18148</v>
      </c>
      <c r="N1279" s="23" t="s">
        <v>4162</v>
      </c>
      <c r="O1279" s="23" t="s">
        <v>18149</v>
      </c>
      <c r="P1279" s="291">
        <v>120.38</v>
      </c>
      <c r="Q1279" s="3">
        <v>41292</v>
      </c>
      <c r="R1279" s="23"/>
      <c r="S1279" s="3">
        <v>41457</v>
      </c>
    </row>
    <row r="1280" spans="1:19">
      <c r="A1280" s="23" t="s">
        <v>18141</v>
      </c>
      <c r="B1280" s="23" t="s">
        <v>18142</v>
      </c>
      <c r="C1280" s="23">
        <v>7</v>
      </c>
      <c r="D1280" s="23" t="s">
        <v>19923</v>
      </c>
      <c r="E1280" s="23" t="s">
        <v>19922</v>
      </c>
      <c r="F1280" s="23"/>
      <c r="G1280" s="23" t="s">
        <v>19924</v>
      </c>
      <c r="H1280" s="23">
        <v>6072</v>
      </c>
      <c r="I1280" s="238" t="s">
        <v>18145</v>
      </c>
      <c r="J1280" s="238" t="s">
        <v>18192</v>
      </c>
      <c r="K1280" s="23" t="s">
        <v>623</v>
      </c>
      <c r="L1280" s="23" t="s">
        <v>18147</v>
      </c>
      <c r="M1280" s="23" t="s">
        <v>18148</v>
      </c>
      <c r="N1280" s="23" t="s">
        <v>4162</v>
      </c>
      <c r="O1280" s="23" t="s">
        <v>18149</v>
      </c>
      <c r="P1280" s="291">
        <v>120.38</v>
      </c>
      <c r="Q1280" s="3">
        <v>41292</v>
      </c>
      <c r="R1280" s="23"/>
      <c r="S1280" s="3">
        <v>41457</v>
      </c>
    </row>
    <row r="1281" spans="1:19">
      <c r="A1281" s="23" t="s">
        <v>18141</v>
      </c>
      <c r="B1281" s="23" t="s">
        <v>18142</v>
      </c>
      <c r="C1281" s="23">
        <v>7</v>
      </c>
      <c r="D1281" s="23" t="s">
        <v>19925</v>
      </c>
      <c r="E1281" s="23" t="s">
        <v>19922</v>
      </c>
      <c r="F1281" s="23"/>
      <c r="G1281" s="23" t="s">
        <v>19926</v>
      </c>
      <c r="H1281" s="23">
        <v>6073</v>
      </c>
      <c r="I1281" s="238" t="s">
        <v>18145</v>
      </c>
      <c r="J1281" s="238" t="s">
        <v>18192</v>
      </c>
      <c r="K1281" s="23" t="s">
        <v>623</v>
      </c>
      <c r="L1281" s="23" t="s">
        <v>18147</v>
      </c>
      <c r="M1281" s="23" t="s">
        <v>18148</v>
      </c>
      <c r="N1281" s="23" t="s">
        <v>4162</v>
      </c>
      <c r="O1281" s="23" t="s">
        <v>18149</v>
      </c>
      <c r="P1281" s="291">
        <v>120.38</v>
      </c>
      <c r="Q1281" s="3">
        <v>41292</v>
      </c>
      <c r="R1281" s="23"/>
      <c r="S1281" s="3">
        <v>41457</v>
      </c>
    </row>
    <row r="1282" spans="1:19">
      <c r="A1282" s="23" t="s">
        <v>18141</v>
      </c>
      <c r="B1282" s="23" t="s">
        <v>18142</v>
      </c>
      <c r="C1282" s="23">
        <v>7</v>
      </c>
      <c r="D1282" s="23" t="s">
        <v>19927</v>
      </c>
      <c r="E1282" s="23" t="s">
        <v>19922</v>
      </c>
      <c r="F1282" s="23"/>
      <c r="G1282" s="23" t="s">
        <v>19928</v>
      </c>
      <c r="H1282" s="23">
        <v>6074</v>
      </c>
      <c r="I1282" s="238" t="s">
        <v>18145</v>
      </c>
      <c r="J1282" s="238" t="s">
        <v>18192</v>
      </c>
      <c r="K1282" s="23" t="s">
        <v>623</v>
      </c>
      <c r="L1282" s="23" t="s">
        <v>18147</v>
      </c>
      <c r="M1282" s="23" t="s">
        <v>18148</v>
      </c>
      <c r="N1282" s="23" t="s">
        <v>4162</v>
      </c>
      <c r="O1282" s="23" t="s">
        <v>18149</v>
      </c>
      <c r="P1282" s="291">
        <v>120.38</v>
      </c>
      <c r="Q1282" s="3">
        <v>41292</v>
      </c>
      <c r="R1282" s="23"/>
      <c r="S1282" s="3">
        <v>41457</v>
      </c>
    </row>
    <row r="1283" spans="1:19">
      <c r="A1283" s="23" t="s">
        <v>18141</v>
      </c>
      <c r="B1283" s="23" t="s">
        <v>18142</v>
      </c>
      <c r="C1283" s="23">
        <v>7</v>
      </c>
      <c r="D1283" s="23" t="s">
        <v>19929</v>
      </c>
      <c r="E1283" s="23" t="s">
        <v>19922</v>
      </c>
      <c r="F1283" s="23"/>
      <c r="G1283" s="23" t="s">
        <v>19930</v>
      </c>
      <c r="H1283" s="23">
        <v>6075</v>
      </c>
      <c r="I1283" s="238" t="s">
        <v>18145</v>
      </c>
      <c r="J1283" s="238" t="s">
        <v>18192</v>
      </c>
      <c r="K1283" s="23" t="s">
        <v>623</v>
      </c>
      <c r="L1283" s="23" t="s">
        <v>18147</v>
      </c>
      <c r="M1283" s="23" t="s">
        <v>18148</v>
      </c>
      <c r="N1283" s="23" t="s">
        <v>4162</v>
      </c>
      <c r="O1283" s="23" t="s">
        <v>18149</v>
      </c>
      <c r="P1283" s="291">
        <v>120.38</v>
      </c>
      <c r="Q1283" s="3">
        <v>41292</v>
      </c>
      <c r="R1283" s="23"/>
      <c r="S1283" s="3">
        <v>41457</v>
      </c>
    </row>
    <row r="1284" spans="1:19">
      <c r="A1284" s="23" t="s">
        <v>18141</v>
      </c>
      <c r="B1284" s="23" t="s">
        <v>18142</v>
      </c>
      <c r="C1284" s="23">
        <v>7</v>
      </c>
      <c r="D1284" s="23" t="s">
        <v>19931</v>
      </c>
      <c r="E1284" s="23" t="s">
        <v>19922</v>
      </c>
      <c r="F1284" s="23"/>
      <c r="G1284" s="23"/>
      <c r="H1284" s="23">
        <v>6076</v>
      </c>
      <c r="I1284" s="238" t="s">
        <v>18145</v>
      </c>
      <c r="J1284" s="238" t="s">
        <v>18151</v>
      </c>
      <c r="K1284" s="23" t="s">
        <v>623</v>
      </c>
      <c r="L1284" s="23" t="s">
        <v>18147</v>
      </c>
      <c r="M1284" s="23" t="s">
        <v>18148</v>
      </c>
      <c r="N1284" s="23" t="s">
        <v>4162</v>
      </c>
      <c r="O1284" s="23" t="s">
        <v>18149</v>
      </c>
      <c r="P1284" s="291">
        <v>120.38</v>
      </c>
      <c r="Q1284" s="3">
        <v>41292</v>
      </c>
      <c r="R1284" s="23"/>
      <c r="S1284" s="23"/>
    </row>
    <row r="1285" spans="1:19">
      <c r="A1285" s="23" t="s">
        <v>18141</v>
      </c>
      <c r="B1285" s="23" t="s">
        <v>18142</v>
      </c>
      <c r="C1285" s="23">
        <v>7</v>
      </c>
      <c r="D1285" s="23" t="s">
        <v>19932</v>
      </c>
      <c r="E1285" s="23" t="s">
        <v>19922</v>
      </c>
      <c r="F1285" s="23"/>
      <c r="G1285" s="23"/>
      <c r="H1285" s="23">
        <v>6077</v>
      </c>
      <c r="I1285" s="238" t="s">
        <v>18145</v>
      </c>
      <c r="J1285" s="238" t="s">
        <v>18151</v>
      </c>
      <c r="K1285" s="23" t="s">
        <v>623</v>
      </c>
      <c r="L1285" s="23" t="s">
        <v>18147</v>
      </c>
      <c r="M1285" s="23" t="s">
        <v>18148</v>
      </c>
      <c r="N1285" s="23" t="s">
        <v>4162</v>
      </c>
      <c r="O1285" s="23" t="s">
        <v>18149</v>
      </c>
      <c r="P1285" s="291">
        <v>120.38</v>
      </c>
      <c r="Q1285" s="3">
        <v>41292</v>
      </c>
      <c r="R1285" s="23"/>
      <c r="S1285" s="23"/>
    </row>
    <row r="1286" spans="1:19">
      <c r="A1286" s="23" t="s">
        <v>18141</v>
      </c>
      <c r="B1286" s="23" t="s">
        <v>18142</v>
      </c>
      <c r="C1286" s="23">
        <v>7</v>
      </c>
      <c r="D1286" s="23" t="s">
        <v>19933</v>
      </c>
      <c r="E1286" s="23" t="s">
        <v>19922</v>
      </c>
      <c r="F1286" s="23"/>
      <c r="G1286" s="23" t="s">
        <v>19934</v>
      </c>
      <c r="H1286" s="23">
        <v>6078</v>
      </c>
      <c r="I1286" s="238" t="s">
        <v>18145</v>
      </c>
      <c r="J1286" s="238" t="s">
        <v>18192</v>
      </c>
      <c r="K1286" s="23" t="s">
        <v>623</v>
      </c>
      <c r="L1286" s="23" t="s">
        <v>18147</v>
      </c>
      <c r="M1286" s="23" t="s">
        <v>18148</v>
      </c>
      <c r="N1286" s="23" t="s">
        <v>4162</v>
      </c>
      <c r="O1286" s="23" t="s">
        <v>18149</v>
      </c>
      <c r="P1286" s="291">
        <v>120.38</v>
      </c>
      <c r="Q1286" s="3">
        <v>41292</v>
      </c>
      <c r="R1286" s="23"/>
      <c r="S1286" s="3">
        <v>41457</v>
      </c>
    </row>
    <row r="1287" spans="1:19">
      <c r="A1287" s="23" t="s">
        <v>18141</v>
      </c>
      <c r="B1287" s="23" t="s">
        <v>18142</v>
      </c>
      <c r="C1287" s="23">
        <v>7</v>
      </c>
      <c r="D1287" s="23" t="s">
        <v>19935</v>
      </c>
      <c r="E1287" s="23" t="s">
        <v>19922</v>
      </c>
      <c r="F1287" s="23"/>
      <c r="G1287" s="23" t="s">
        <v>19936</v>
      </c>
      <c r="H1287" s="23">
        <v>6079</v>
      </c>
      <c r="I1287" s="238" t="s">
        <v>18145</v>
      </c>
      <c r="J1287" s="238" t="s">
        <v>18192</v>
      </c>
      <c r="K1287" s="23" t="s">
        <v>623</v>
      </c>
      <c r="L1287" s="23" t="s">
        <v>18147</v>
      </c>
      <c r="M1287" s="23" t="s">
        <v>18148</v>
      </c>
      <c r="N1287" s="23" t="s">
        <v>4162</v>
      </c>
      <c r="O1287" s="23" t="s">
        <v>18149</v>
      </c>
      <c r="P1287" s="291">
        <v>120.38</v>
      </c>
      <c r="Q1287" s="3">
        <v>41292</v>
      </c>
      <c r="R1287" s="23"/>
      <c r="S1287" s="3">
        <v>41457</v>
      </c>
    </row>
    <row r="1288" spans="1:19">
      <c r="A1288" s="23" t="s">
        <v>18141</v>
      </c>
      <c r="B1288" s="23" t="s">
        <v>18142</v>
      </c>
      <c r="C1288" s="23">
        <v>7</v>
      </c>
      <c r="D1288" s="23" t="s">
        <v>19937</v>
      </c>
      <c r="E1288" s="23" t="s">
        <v>19922</v>
      </c>
      <c r="F1288" s="23"/>
      <c r="G1288" s="23" t="s">
        <v>19938</v>
      </c>
      <c r="H1288" s="23">
        <v>6080</v>
      </c>
      <c r="I1288" s="238" t="s">
        <v>18145</v>
      </c>
      <c r="J1288" s="238" t="s">
        <v>18192</v>
      </c>
      <c r="K1288" s="23" t="s">
        <v>623</v>
      </c>
      <c r="L1288" s="23" t="s">
        <v>18147</v>
      </c>
      <c r="M1288" s="23" t="s">
        <v>18148</v>
      </c>
      <c r="N1288" s="23" t="s">
        <v>4162</v>
      </c>
      <c r="O1288" s="23" t="s">
        <v>18149</v>
      </c>
      <c r="P1288" s="291">
        <v>120.38</v>
      </c>
      <c r="Q1288" s="3">
        <v>41292</v>
      </c>
      <c r="R1288" s="23"/>
      <c r="S1288" s="3">
        <v>41457</v>
      </c>
    </row>
    <row r="1289" spans="1:19">
      <c r="A1289" s="23" t="s">
        <v>18141</v>
      </c>
      <c r="B1289" s="23" t="s">
        <v>18142</v>
      </c>
      <c r="C1289" s="23">
        <v>7</v>
      </c>
      <c r="D1289" s="23" t="s">
        <v>19939</v>
      </c>
      <c r="E1289" s="23" t="s">
        <v>19922</v>
      </c>
      <c r="F1289" s="23"/>
      <c r="G1289" s="23" t="s">
        <v>19940</v>
      </c>
      <c r="H1289" s="23">
        <v>6081</v>
      </c>
      <c r="I1289" s="238" t="s">
        <v>18145</v>
      </c>
      <c r="J1289" s="238" t="s">
        <v>18192</v>
      </c>
      <c r="K1289" s="23" t="s">
        <v>623</v>
      </c>
      <c r="L1289" s="23" t="s">
        <v>18147</v>
      </c>
      <c r="M1289" s="23" t="s">
        <v>18148</v>
      </c>
      <c r="N1289" s="23" t="s">
        <v>4162</v>
      </c>
      <c r="O1289" s="23" t="s">
        <v>18149</v>
      </c>
      <c r="P1289" s="291">
        <v>120.38</v>
      </c>
      <c r="Q1289" s="3">
        <v>41292</v>
      </c>
      <c r="R1289" s="23"/>
      <c r="S1289" s="3">
        <v>41457</v>
      </c>
    </row>
    <row r="1290" spans="1:19">
      <c r="A1290" s="23" t="s">
        <v>18141</v>
      </c>
      <c r="B1290" s="23" t="s">
        <v>18142</v>
      </c>
      <c r="C1290" s="23">
        <v>7</v>
      </c>
      <c r="D1290" s="23" t="s">
        <v>19941</v>
      </c>
      <c r="E1290" s="23" t="s">
        <v>19922</v>
      </c>
      <c r="F1290" s="23"/>
      <c r="G1290" s="23" t="s">
        <v>19942</v>
      </c>
      <c r="H1290" s="23">
        <v>6082</v>
      </c>
      <c r="I1290" s="238" t="s">
        <v>18145</v>
      </c>
      <c r="J1290" s="238" t="s">
        <v>18192</v>
      </c>
      <c r="K1290" s="23" t="s">
        <v>623</v>
      </c>
      <c r="L1290" s="23" t="s">
        <v>18147</v>
      </c>
      <c r="M1290" s="23" t="s">
        <v>18148</v>
      </c>
      <c r="N1290" s="23" t="s">
        <v>4162</v>
      </c>
      <c r="O1290" s="23" t="s">
        <v>18149</v>
      </c>
      <c r="P1290" s="291">
        <v>120.38</v>
      </c>
      <c r="Q1290" s="3">
        <v>41292</v>
      </c>
      <c r="R1290" s="23"/>
      <c r="S1290" s="3">
        <v>41457</v>
      </c>
    </row>
    <row r="1291" spans="1:19">
      <c r="A1291" s="23" t="s">
        <v>18141</v>
      </c>
      <c r="B1291" s="23" t="s">
        <v>18142</v>
      </c>
      <c r="C1291" s="23">
        <v>7</v>
      </c>
      <c r="D1291" s="23" t="s">
        <v>19943</v>
      </c>
      <c r="E1291" s="23" t="s">
        <v>19922</v>
      </c>
      <c r="F1291" s="23"/>
      <c r="G1291" s="23" t="s">
        <v>19944</v>
      </c>
      <c r="H1291" s="23">
        <v>6083</v>
      </c>
      <c r="I1291" s="238" t="s">
        <v>18145</v>
      </c>
      <c r="J1291" s="238" t="s">
        <v>18192</v>
      </c>
      <c r="K1291" s="23" t="s">
        <v>623</v>
      </c>
      <c r="L1291" s="23" t="s">
        <v>18147</v>
      </c>
      <c r="M1291" s="23" t="s">
        <v>18148</v>
      </c>
      <c r="N1291" s="23" t="s">
        <v>4162</v>
      </c>
      <c r="O1291" s="23" t="s">
        <v>18149</v>
      </c>
      <c r="P1291" s="291">
        <v>120.38</v>
      </c>
      <c r="Q1291" s="3">
        <v>41292</v>
      </c>
      <c r="R1291" s="23"/>
      <c r="S1291" s="3">
        <v>41457</v>
      </c>
    </row>
    <row r="1292" spans="1:19">
      <c r="A1292" s="23" t="s">
        <v>18141</v>
      </c>
      <c r="B1292" s="23" t="s">
        <v>18142</v>
      </c>
      <c r="C1292" s="23">
        <v>7</v>
      </c>
      <c r="D1292" s="23" t="s">
        <v>19945</v>
      </c>
      <c r="E1292" s="23" t="s">
        <v>19922</v>
      </c>
      <c r="F1292" s="23"/>
      <c r="G1292" s="23" t="s">
        <v>19946</v>
      </c>
      <c r="H1292" s="23">
        <v>6084</v>
      </c>
      <c r="I1292" s="238" t="s">
        <v>18145</v>
      </c>
      <c r="J1292" s="238" t="s">
        <v>18192</v>
      </c>
      <c r="K1292" s="23" t="s">
        <v>623</v>
      </c>
      <c r="L1292" s="23" t="s">
        <v>18147</v>
      </c>
      <c r="M1292" s="23" t="s">
        <v>18148</v>
      </c>
      <c r="N1292" s="23" t="s">
        <v>4162</v>
      </c>
      <c r="O1292" s="23" t="s">
        <v>18149</v>
      </c>
      <c r="P1292" s="291">
        <v>120.38</v>
      </c>
      <c r="Q1292" s="3">
        <v>41292</v>
      </c>
      <c r="R1292" s="23"/>
      <c r="S1292" s="3">
        <v>41457</v>
      </c>
    </row>
    <row r="1293" spans="1:19">
      <c r="A1293" s="23" t="s">
        <v>18141</v>
      </c>
      <c r="B1293" s="23" t="s">
        <v>18142</v>
      </c>
      <c r="C1293" s="23">
        <v>7</v>
      </c>
      <c r="D1293" s="23" t="s">
        <v>19947</v>
      </c>
      <c r="E1293" s="23" t="s">
        <v>19922</v>
      </c>
      <c r="F1293" s="23"/>
      <c r="G1293" s="23" t="s">
        <v>19948</v>
      </c>
      <c r="H1293" s="23">
        <v>6085</v>
      </c>
      <c r="I1293" s="238" t="s">
        <v>18145</v>
      </c>
      <c r="J1293" s="238" t="s">
        <v>18192</v>
      </c>
      <c r="K1293" s="23" t="s">
        <v>623</v>
      </c>
      <c r="L1293" s="23" t="s">
        <v>18147</v>
      </c>
      <c r="M1293" s="23" t="s">
        <v>18148</v>
      </c>
      <c r="N1293" s="23" t="s">
        <v>4162</v>
      </c>
      <c r="O1293" s="23" t="s">
        <v>18149</v>
      </c>
      <c r="P1293" s="291">
        <v>120.38</v>
      </c>
      <c r="Q1293" s="3">
        <v>41292</v>
      </c>
      <c r="R1293" s="23"/>
      <c r="S1293" s="3">
        <v>41457</v>
      </c>
    </row>
    <row r="1294" spans="1:19">
      <c r="A1294" s="23" t="s">
        <v>18141</v>
      </c>
      <c r="B1294" s="23" t="s">
        <v>18142</v>
      </c>
      <c r="C1294" s="23">
        <v>7</v>
      </c>
      <c r="D1294" s="23" t="s">
        <v>19949</v>
      </c>
      <c r="E1294" s="23" t="s">
        <v>19922</v>
      </c>
      <c r="F1294" s="23"/>
      <c r="G1294" s="23" t="s">
        <v>19950</v>
      </c>
      <c r="H1294" s="23">
        <v>6086</v>
      </c>
      <c r="I1294" s="238" t="s">
        <v>18145</v>
      </c>
      <c r="J1294" s="238" t="s">
        <v>18192</v>
      </c>
      <c r="K1294" s="23" t="s">
        <v>623</v>
      </c>
      <c r="L1294" s="23" t="s">
        <v>18147</v>
      </c>
      <c r="M1294" s="23" t="s">
        <v>18148</v>
      </c>
      <c r="N1294" s="23" t="s">
        <v>4162</v>
      </c>
      <c r="O1294" s="23" t="s">
        <v>18149</v>
      </c>
      <c r="P1294" s="291">
        <v>120.38</v>
      </c>
      <c r="Q1294" s="3">
        <v>41292</v>
      </c>
      <c r="R1294" s="23"/>
      <c r="S1294" s="3">
        <v>41457</v>
      </c>
    </row>
    <row r="1295" spans="1:19">
      <c r="A1295" s="23" t="s">
        <v>18141</v>
      </c>
      <c r="B1295" s="23" t="s">
        <v>18142</v>
      </c>
      <c r="C1295" s="23">
        <v>7</v>
      </c>
      <c r="D1295" s="23" t="s">
        <v>19951</v>
      </c>
      <c r="E1295" s="23" t="s">
        <v>19922</v>
      </c>
      <c r="F1295" s="23"/>
      <c r="G1295" s="23" t="s">
        <v>19952</v>
      </c>
      <c r="H1295" s="23">
        <v>6087</v>
      </c>
      <c r="I1295" s="238" t="s">
        <v>18145</v>
      </c>
      <c r="J1295" s="238" t="s">
        <v>18192</v>
      </c>
      <c r="K1295" s="23" t="s">
        <v>623</v>
      </c>
      <c r="L1295" s="23" t="s">
        <v>18147</v>
      </c>
      <c r="M1295" s="23" t="s">
        <v>18148</v>
      </c>
      <c r="N1295" s="23" t="s">
        <v>4162</v>
      </c>
      <c r="O1295" s="23" t="s">
        <v>18149</v>
      </c>
      <c r="P1295" s="291">
        <v>120.38</v>
      </c>
      <c r="Q1295" s="3">
        <v>41292</v>
      </c>
      <c r="R1295" s="23"/>
      <c r="S1295" s="3">
        <v>41457</v>
      </c>
    </row>
    <row r="1296" spans="1:19">
      <c r="A1296" s="23" t="s">
        <v>18141</v>
      </c>
      <c r="B1296" s="23" t="s">
        <v>18142</v>
      </c>
      <c r="C1296" s="23">
        <v>7</v>
      </c>
      <c r="D1296" s="23" t="s">
        <v>19953</v>
      </c>
      <c r="E1296" s="23" t="s">
        <v>19922</v>
      </c>
      <c r="F1296" s="23"/>
      <c r="G1296" s="23" t="s">
        <v>19954</v>
      </c>
      <c r="H1296" s="23">
        <v>6088</v>
      </c>
      <c r="I1296" s="238" t="s">
        <v>18145</v>
      </c>
      <c r="J1296" s="238" t="s">
        <v>18192</v>
      </c>
      <c r="K1296" s="23" t="s">
        <v>623</v>
      </c>
      <c r="L1296" s="23" t="s">
        <v>18147</v>
      </c>
      <c r="M1296" s="23" t="s">
        <v>18148</v>
      </c>
      <c r="N1296" s="23" t="s">
        <v>4162</v>
      </c>
      <c r="O1296" s="23" t="s">
        <v>18149</v>
      </c>
      <c r="P1296" s="291">
        <v>120.38</v>
      </c>
      <c r="Q1296" s="3">
        <v>41292</v>
      </c>
      <c r="R1296" s="23"/>
      <c r="S1296" s="3">
        <v>41457</v>
      </c>
    </row>
    <row r="1297" spans="1:19">
      <c r="A1297" s="23" t="s">
        <v>18141</v>
      </c>
      <c r="B1297" s="23" t="s">
        <v>18142</v>
      </c>
      <c r="C1297" s="23">
        <v>7</v>
      </c>
      <c r="D1297" s="23" t="s">
        <v>19955</v>
      </c>
      <c r="E1297" s="23" t="s">
        <v>19922</v>
      </c>
      <c r="F1297" s="23">
        <v>3852</v>
      </c>
      <c r="G1297" s="23" t="s">
        <v>11932</v>
      </c>
      <c r="H1297" s="23" t="s">
        <v>12831</v>
      </c>
      <c r="I1297" s="238" t="s">
        <v>18145</v>
      </c>
      <c r="J1297" s="238" t="s">
        <v>18153</v>
      </c>
      <c r="K1297" s="23" t="s">
        <v>623</v>
      </c>
      <c r="L1297" s="23" t="s">
        <v>18147</v>
      </c>
      <c r="M1297" s="23" t="s">
        <v>18148</v>
      </c>
      <c r="N1297" s="23" t="s">
        <v>4162</v>
      </c>
      <c r="O1297" s="23" t="s">
        <v>18149</v>
      </c>
      <c r="P1297" s="291">
        <v>120.38</v>
      </c>
      <c r="Q1297" s="3">
        <v>41218</v>
      </c>
      <c r="R1297" s="3">
        <v>41256</v>
      </c>
      <c r="S1297" s="3">
        <v>41280</v>
      </c>
    </row>
    <row r="1298" spans="1:19">
      <c r="A1298" s="23" t="s">
        <v>18141</v>
      </c>
      <c r="B1298" s="23" t="s">
        <v>18142</v>
      </c>
      <c r="C1298" s="23">
        <v>7</v>
      </c>
      <c r="D1298" s="23" t="s">
        <v>19956</v>
      </c>
      <c r="E1298" s="23" t="s">
        <v>19957</v>
      </c>
      <c r="F1298" s="23"/>
      <c r="G1298" s="23"/>
      <c r="H1298" s="23">
        <v>5774</v>
      </c>
      <c r="I1298" s="238" t="s">
        <v>18145</v>
      </c>
      <c r="J1298" s="238" t="s">
        <v>18151</v>
      </c>
      <c r="K1298" s="23" t="s">
        <v>623</v>
      </c>
      <c r="L1298" s="23" t="s">
        <v>18147</v>
      </c>
      <c r="M1298" s="23" t="s">
        <v>18148</v>
      </c>
      <c r="N1298" s="23" t="s">
        <v>4162</v>
      </c>
      <c r="O1298" s="23" t="s">
        <v>18149</v>
      </c>
      <c r="P1298" s="291">
        <v>120.38</v>
      </c>
      <c r="Q1298" s="3">
        <v>41249</v>
      </c>
      <c r="R1298" s="23"/>
      <c r="S1298" s="23"/>
    </row>
    <row r="1299" spans="1:19">
      <c r="A1299" s="23" t="s">
        <v>18141</v>
      </c>
      <c r="B1299" s="23" t="s">
        <v>18142</v>
      </c>
      <c r="C1299" s="23">
        <v>7</v>
      </c>
      <c r="D1299" s="23" t="s">
        <v>19958</v>
      </c>
      <c r="E1299" s="23" t="s">
        <v>19957</v>
      </c>
      <c r="F1299" s="23"/>
      <c r="G1299" s="23"/>
      <c r="H1299" s="23">
        <v>5775</v>
      </c>
      <c r="I1299" s="238" t="s">
        <v>18145</v>
      </c>
      <c r="J1299" s="238" t="s">
        <v>18151</v>
      </c>
      <c r="K1299" s="23" t="s">
        <v>623</v>
      </c>
      <c r="L1299" s="23" t="s">
        <v>18147</v>
      </c>
      <c r="M1299" s="23" t="s">
        <v>18148</v>
      </c>
      <c r="N1299" s="23" t="s">
        <v>4162</v>
      </c>
      <c r="O1299" s="23" t="s">
        <v>18149</v>
      </c>
      <c r="P1299" s="291">
        <v>120.38</v>
      </c>
      <c r="Q1299" s="3">
        <v>41249</v>
      </c>
      <c r="R1299" s="23"/>
      <c r="S1299" s="23"/>
    </row>
    <row r="1300" spans="1:19">
      <c r="A1300" s="23" t="s">
        <v>18141</v>
      </c>
      <c r="B1300" s="23" t="s">
        <v>18142</v>
      </c>
      <c r="C1300" s="23">
        <v>7</v>
      </c>
      <c r="D1300" s="23" t="s">
        <v>19959</v>
      </c>
      <c r="E1300" s="23" t="s">
        <v>19957</v>
      </c>
      <c r="F1300" s="23"/>
      <c r="G1300" s="23"/>
      <c r="H1300" s="23">
        <v>5776</v>
      </c>
      <c r="I1300" s="238" t="s">
        <v>18145</v>
      </c>
      <c r="J1300" s="238" t="s">
        <v>18151</v>
      </c>
      <c r="K1300" s="23" t="s">
        <v>623</v>
      </c>
      <c r="L1300" s="23" t="s">
        <v>18147</v>
      </c>
      <c r="M1300" s="23" t="s">
        <v>18148</v>
      </c>
      <c r="N1300" s="23" t="s">
        <v>4162</v>
      </c>
      <c r="O1300" s="23" t="s">
        <v>18149</v>
      </c>
      <c r="P1300" s="291">
        <v>120.38</v>
      </c>
      <c r="Q1300" s="3">
        <v>41249</v>
      </c>
      <c r="R1300" s="23"/>
      <c r="S1300" s="23"/>
    </row>
    <row r="1301" spans="1:19">
      <c r="A1301" s="23" t="s">
        <v>18141</v>
      </c>
      <c r="B1301" s="23" t="s">
        <v>18142</v>
      </c>
      <c r="C1301" s="23">
        <v>7</v>
      </c>
      <c r="D1301" s="23" t="s">
        <v>19960</v>
      </c>
      <c r="E1301" s="23" t="s">
        <v>19957</v>
      </c>
      <c r="F1301" s="23"/>
      <c r="G1301" s="23"/>
      <c r="H1301" s="23">
        <v>5777</v>
      </c>
      <c r="I1301" s="238" t="s">
        <v>18145</v>
      </c>
      <c r="J1301" s="238" t="s">
        <v>18151</v>
      </c>
      <c r="K1301" s="23" t="s">
        <v>623</v>
      </c>
      <c r="L1301" s="23" t="s">
        <v>18147</v>
      </c>
      <c r="M1301" s="23" t="s">
        <v>18148</v>
      </c>
      <c r="N1301" s="23" t="s">
        <v>4162</v>
      </c>
      <c r="O1301" s="23" t="s">
        <v>18149</v>
      </c>
      <c r="P1301" s="291">
        <v>120.38</v>
      </c>
      <c r="Q1301" s="3">
        <v>41249</v>
      </c>
      <c r="R1301" s="23"/>
      <c r="S1301" s="23"/>
    </row>
    <row r="1302" spans="1:19">
      <c r="A1302" s="23" t="s">
        <v>18141</v>
      </c>
      <c r="B1302" s="23" t="s">
        <v>18142</v>
      </c>
      <c r="C1302" s="23">
        <v>7</v>
      </c>
      <c r="D1302" s="23" t="s">
        <v>19961</v>
      </c>
      <c r="E1302" s="23" t="s">
        <v>19957</v>
      </c>
      <c r="F1302" s="23"/>
      <c r="G1302" s="23"/>
      <c r="H1302" s="23">
        <v>5778</v>
      </c>
      <c r="I1302" s="238" t="s">
        <v>18145</v>
      </c>
      <c r="J1302" s="238" t="s">
        <v>18151</v>
      </c>
      <c r="K1302" s="23" t="s">
        <v>623</v>
      </c>
      <c r="L1302" s="23" t="s">
        <v>18147</v>
      </c>
      <c r="M1302" s="23" t="s">
        <v>18148</v>
      </c>
      <c r="N1302" s="23" t="s">
        <v>4162</v>
      </c>
      <c r="O1302" s="23" t="s">
        <v>18149</v>
      </c>
      <c r="P1302" s="291">
        <v>120.38</v>
      </c>
      <c r="Q1302" s="3">
        <v>41249</v>
      </c>
      <c r="R1302" s="23"/>
      <c r="S1302" s="23"/>
    </row>
    <row r="1303" spans="1:19">
      <c r="A1303" s="23" t="s">
        <v>18141</v>
      </c>
      <c r="B1303" s="23" t="s">
        <v>18142</v>
      </c>
      <c r="C1303" s="23">
        <v>7</v>
      </c>
      <c r="D1303" s="23" t="s">
        <v>19962</v>
      </c>
      <c r="E1303" s="23" t="s">
        <v>19957</v>
      </c>
      <c r="F1303" s="23"/>
      <c r="G1303" s="23"/>
      <c r="H1303" s="23">
        <v>5779</v>
      </c>
      <c r="I1303" s="238" t="s">
        <v>18145</v>
      </c>
      <c r="J1303" s="238" t="s">
        <v>18151</v>
      </c>
      <c r="K1303" s="23" t="s">
        <v>623</v>
      </c>
      <c r="L1303" s="23" t="s">
        <v>18147</v>
      </c>
      <c r="M1303" s="23" t="s">
        <v>18148</v>
      </c>
      <c r="N1303" s="23" t="s">
        <v>4162</v>
      </c>
      <c r="O1303" s="23" t="s">
        <v>18149</v>
      </c>
      <c r="P1303" s="291">
        <v>120.38</v>
      </c>
      <c r="Q1303" s="3">
        <v>41249</v>
      </c>
      <c r="R1303" s="23"/>
      <c r="S1303" s="23"/>
    </row>
    <row r="1304" spans="1:19">
      <c r="A1304" s="23" t="s">
        <v>18141</v>
      </c>
      <c r="B1304" s="23" t="s">
        <v>18142</v>
      </c>
      <c r="C1304" s="23">
        <v>7</v>
      </c>
      <c r="D1304" s="23" t="s">
        <v>19963</v>
      </c>
      <c r="E1304" s="23" t="s">
        <v>19957</v>
      </c>
      <c r="F1304" s="23"/>
      <c r="G1304" s="23"/>
      <c r="H1304" s="23">
        <v>5780</v>
      </c>
      <c r="I1304" s="238" t="s">
        <v>18145</v>
      </c>
      <c r="J1304" s="238" t="s">
        <v>18151</v>
      </c>
      <c r="K1304" s="23" t="s">
        <v>623</v>
      </c>
      <c r="L1304" s="23" t="s">
        <v>18147</v>
      </c>
      <c r="M1304" s="23" t="s">
        <v>18148</v>
      </c>
      <c r="N1304" s="23" t="s">
        <v>4162</v>
      </c>
      <c r="O1304" s="23" t="s">
        <v>18149</v>
      </c>
      <c r="P1304" s="291">
        <v>120.38</v>
      </c>
      <c r="Q1304" s="3">
        <v>41249</v>
      </c>
      <c r="R1304" s="23"/>
      <c r="S1304" s="23"/>
    </row>
    <row r="1305" spans="1:19">
      <c r="A1305" s="23" t="s">
        <v>18141</v>
      </c>
      <c r="B1305" s="23" t="s">
        <v>18142</v>
      </c>
      <c r="C1305" s="23">
        <v>7</v>
      </c>
      <c r="D1305" s="23" t="s">
        <v>19964</v>
      </c>
      <c r="E1305" s="23" t="s">
        <v>19957</v>
      </c>
      <c r="F1305" s="23"/>
      <c r="G1305" s="23"/>
      <c r="H1305" s="23">
        <v>5781</v>
      </c>
      <c r="I1305" s="238" t="s">
        <v>18145</v>
      </c>
      <c r="J1305" s="238" t="s">
        <v>18151</v>
      </c>
      <c r="K1305" s="23" t="s">
        <v>623</v>
      </c>
      <c r="L1305" s="23" t="s">
        <v>18147</v>
      </c>
      <c r="M1305" s="23" t="s">
        <v>18148</v>
      </c>
      <c r="N1305" s="23" t="s">
        <v>4162</v>
      </c>
      <c r="O1305" s="23" t="s">
        <v>18149</v>
      </c>
      <c r="P1305" s="291">
        <v>120.38</v>
      </c>
      <c r="Q1305" s="3">
        <v>41249</v>
      </c>
      <c r="R1305" s="23"/>
      <c r="S1305" s="23"/>
    </row>
    <row r="1306" spans="1:19">
      <c r="A1306" s="23" t="s">
        <v>18141</v>
      </c>
      <c r="B1306" s="23" t="s">
        <v>18142</v>
      </c>
      <c r="C1306" s="23">
        <v>7</v>
      </c>
      <c r="D1306" s="23" t="s">
        <v>19965</v>
      </c>
      <c r="E1306" s="23" t="s">
        <v>19966</v>
      </c>
      <c r="F1306" s="23">
        <v>3642</v>
      </c>
      <c r="G1306" s="23" t="s">
        <v>11851</v>
      </c>
      <c r="H1306" s="23" t="s">
        <v>9479</v>
      </c>
      <c r="I1306" s="238" t="s">
        <v>18145</v>
      </c>
      <c r="J1306" s="238" t="s">
        <v>18153</v>
      </c>
      <c r="K1306" s="23" t="s">
        <v>623</v>
      </c>
      <c r="L1306" s="23" t="s">
        <v>18147</v>
      </c>
      <c r="M1306" s="23" t="s">
        <v>18148</v>
      </c>
      <c r="N1306" s="23" t="s">
        <v>4162</v>
      </c>
      <c r="O1306" s="23" t="s">
        <v>18149</v>
      </c>
      <c r="P1306" s="291">
        <v>120.38</v>
      </c>
      <c r="Q1306" s="3">
        <v>41155</v>
      </c>
      <c r="R1306" s="3">
        <v>41235</v>
      </c>
      <c r="S1306" s="3">
        <v>41246</v>
      </c>
    </row>
    <row r="1307" spans="1:19">
      <c r="A1307" s="23" t="s">
        <v>18141</v>
      </c>
      <c r="B1307" s="23" t="s">
        <v>18142</v>
      </c>
      <c r="C1307" s="23">
        <v>7</v>
      </c>
      <c r="D1307" s="23" t="s">
        <v>19967</v>
      </c>
      <c r="E1307" s="23" t="s">
        <v>19968</v>
      </c>
      <c r="F1307" s="23"/>
      <c r="G1307" s="23"/>
      <c r="H1307" s="23">
        <v>6091</v>
      </c>
      <c r="I1307" s="238" t="s">
        <v>18145</v>
      </c>
      <c r="J1307" s="238" t="s">
        <v>18151</v>
      </c>
      <c r="K1307" s="23" t="s">
        <v>623</v>
      </c>
      <c r="L1307" s="23" t="s">
        <v>18147</v>
      </c>
      <c r="M1307" s="23" t="s">
        <v>18148</v>
      </c>
      <c r="N1307" s="23" t="s">
        <v>4162</v>
      </c>
      <c r="O1307" s="23" t="s">
        <v>18149</v>
      </c>
      <c r="P1307" s="291">
        <v>120.38</v>
      </c>
      <c r="Q1307" s="3">
        <v>41295</v>
      </c>
      <c r="R1307" s="23"/>
      <c r="S1307" s="23"/>
    </row>
    <row r="1308" spans="1:19">
      <c r="A1308" s="23" t="s">
        <v>18141</v>
      </c>
      <c r="B1308" s="23" t="s">
        <v>18142</v>
      </c>
      <c r="C1308" s="23">
        <v>7</v>
      </c>
      <c r="D1308" s="23" t="s">
        <v>19969</v>
      </c>
      <c r="E1308" s="23" t="s">
        <v>19968</v>
      </c>
      <c r="F1308" s="23"/>
      <c r="G1308" s="23"/>
      <c r="H1308" s="23">
        <v>6092</v>
      </c>
      <c r="I1308" s="238" t="s">
        <v>18145</v>
      </c>
      <c r="J1308" s="238" t="s">
        <v>18151</v>
      </c>
      <c r="K1308" s="23" t="s">
        <v>623</v>
      </c>
      <c r="L1308" s="23" t="s">
        <v>18147</v>
      </c>
      <c r="M1308" s="23" t="s">
        <v>18148</v>
      </c>
      <c r="N1308" s="23" t="s">
        <v>4162</v>
      </c>
      <c r="O1308" s="23" t="s">
        <v>18149</v>
      </c>
      <c r="P1308" s="291">
        <v>120.38</v>
      </c>
      <c r="Q1308" s="3">
        <v>41295</v>
      </c>
      <c r="R1308" s="23"/>
      <c r="S1308" s="23"/>
    </row>
    <row r="1309" spans="1:19">
      <c r="A1309" s="23" t="s">
        <v>18141</v>
      </c>
      <c r="B1309" s="23" t="s">
        <v>18142</v>
      </c>
      <c r="C1309" s="23">
        <v>7</v>
      </c>
      <c r="D1309" s="23" t="s">
        <v>19970</v>
      </c>
      <c r="E1309" s="23" t="s">
        <v>19968</v>
      </c>
      <c r="F1309" s="23"/>
      <c r="G1309" s="23"/>
      <c r="H1309" s="23">
        <v>6093</v>
      </c>
      <c r="I1309" s="238" t="s">
        <v>18145</v>
      </c>
      <c r="J1309" s="238" t="s">
        <v>18151</v>
      </c>
      <c r="K1309" s="23" t="s">
        <v>623</v>
      </c>
      <c r="L1309" s="23" t="s">
        <v>18147</v>
      </c>
      <c r="M1309" s="23" t="s">
        <v>18148</v>
      </c>
      <c r="N1309" s="23" t="s">
        <v>4162</v>
      </c>
      <c r="O1309" s="23" t="s">
        <v>18149</v>
      </c>
      <c r="P1309" s="291">
        <v>120.38</v>
      </c>
      <c r="Q1309" s="3">
        <v>41295</v>
      </c>
      <c r="R1309" s="23"/>
      <c r="S1309" s="23"/>
    </row>
    <row r="1310" spans="1:19">
      <c r="A1310" s="23" t="s">
        <v>18141</v>
      </c>
      <c r="B1310" s="23" t="s">
        <v>18142</v>
      </c>
      <c r="C1310" s="23">
        <v>7</v>
      </c>
      <c r="D1310" s="23" t="s">
        <v>19971</v>
      </c>
      <c r="E1310" s="23" t="s">
        <v>19968</v>
      </c>
      <c r="F1310" s="23">
        <v>905</v>
      </c>
      <c r="G1310" s="23" t="s">
        <v>9932</v>
      </c>
      <c r="H1310" s="23" t="s">
        <v>5230</v>
      </c>
      <c r="I1310" s="238" t="s">
        <v>18145</v>
      </c>
      <c r="J1310" s="238" t="s">
        <v>18153</v>
      </c>
      <c r="K1310" s="23" t="s">
        <v>623</v>
      </c>
      <c r="L1310" s="23" t="s">
        <v>18147</v>
      </c>
      <c r="M1310" s="23" t="s">
        <v>18148</v>
      </c>
      <c r="N1310" s="23" t="s">
        <v>4162</v>
      </c>
      <c r="O1310" s="23" t="s">
        <v>18149</v>
      </c>
      <c r="P1310" s="291">
        <v>120.38</v>
      </c>
      <c r="Q1310" s="3">
        <v>40953</v>
      </c>
      <c r="R1310" s="3">
        <v>41110</v>
      </c>
      <c r="S1310" s="3">
        <v>41109</v>
      </c>
    </row>
    <row r="1311" spans="1:19">
      <c r="A1311" s="23" t="s">
        <v>18141</v>
      </c>
      <c r="B1311" s="23" t="s">
        <v>18142</v>
      </c>
      <c r="C1311" s="23">
        <v>7</v>
      </c>
      <c r="D1311" s="23" t="s">
        <v>19972</v>
      </c>
      <c r="E1311" s="23" t="s">
        <v>19973</v>
      </c>
      <c r="F1311" s="23"/>
      <c r="G1311" s="23"/>
      <c r="H1311" s="23">
        <v>5782</v>
      </c>
      <c r="I1311" s="238" t="s">
        <v>18145</v>
      </c>
      <c r="J1311" s="238" t="s">
        <v>18151</v>
      </c>
      <c r="K1311" s="23" t="s">
        <v>623</v>
      </c>
      <c r="L1311" s="23" t="s">
        <v>18147</v>
      </c>
      <c r="M1311" s="23" t="s">
        <v>18148</v>
      </c>
      <c r="N1311" s="23" t="s">
        <v>4162</v>
      </c>
      <c r="O1311" s="23" t="s">
        <v>18149</v>
      </c>
      <c r="P1311" s="291">
        <v>120.38</v>
      </c>
      <c r="Q1311" s="3">
        <v>41249</v>
      </c>
      <c r="R1311" s="23"/>
      <c r="S1311" s="23"/>
    </row>
    <row r="1312" spans="1:19">
      <c r="A1312" s="23" t="s">
        <v>18141</v>
      </c>
      <c r="B1312" s="23" t="s">
        <v>18142</v>
      </c>
      <c r="C1312" s="23">
        <v>7</v>
      </c>
      <c r="D1312" s="23" t="s">
        <v>19974</v>
      </c>
      <c r="E1312" s="23" t="s">
        <v>19973</v>
      </c>
      <c r="F1312" s="23"/>
      <c r="G1312" s="23"/>
      <c r="H1312" s="23">
        <v>5783</v>
      </c>
      <c r="I1312" s="238" t="s">
        <v>18145</v>
      </c>
      <c r="J1312" s="238" t="s">
        <v>18151</v>
      </c>
      <c r="K1312" s="23" t="s">
        <v>623</v>
      </c>
      <c r="L1312" s="23" t="s">
        <v>18147</v>
      </c>
      <c r="M1312" s="23" t="s">
        <v>18148</v>
      </c>
      <c r="N1312" s="23" t="s">
        <v>4162</v>
      </c>
      <c r="O1312" s="23" t="s">
        <v>18149</v>
      </c>
      <c r="P1312" s="291">
        <v>120.38</v>
      </c>
      <c r="Q1312" s="3">
        <v>41249</v>
      </c>
      <c r="R1312" s="23"/>
      <c r="S1312" s="23"/>
    </row>
    <row r="1313" spans="1:19">
      <c r="A1313" s="23" t="s">
        <v>18141</v>
      </c>
      <c r="B1313" s="23" t="s">
        <v>18142</v>
      </c>
      <c r="C1313" s="23">
        <v>7</v>
      </c>
      <c r="D1313" s="23" t="s">
        <v>19975</v>
      </c>
      <c r="E1313" s="23" t="s">
        <v>19973</v>
      </c>
      <c r="F1313" s="23">
        <v>845</v>
      </c>
      <c r="G1313" s="23" t="s">
        <v>9828</v>
      </c>
      <c r="H1313" s="23" t="s">
        <v>5383</v>
      </c>
      <c r="I1313" s="238" t="s">
        <v>18145</v>
      </c>
      <c r="J1313" s="238" t="s">
        <v>18153</v>
      </c>
      <c r="K1313" s="23" t="s">
        <v>623</v>
      </c>
      <c r="L1313" s="23" t="s">
        <v>18147</v>
      </c>
      <c r="M1313" s="23" t="s">
        <v>18148</v>
      </c>
      <c r="N1313" s="23" t="s">
        <v>4162</v>
      </c>
      <c r="O1313" s="23" t="s">
        <v>18149</v>
      </c>
      <c r="P1313" s="291">
        <v>120.38</v>
      </c>
      <c r="Q1313" s="3">
        <v>40946</v>
      </c>
      <c r="R1313" s="3">
        <v>41172</v>
      </c>
      <c r="S1313" s="3">
        <v>41124</v>
      </c>
    </row>
    <row r="1314" spans="1:19">
      <c r="A1314" s="23" t="s">
        <v>18141</v>
      </c>
      <c r="B1314" s="23" t="s">
        <v>18142</v>
      </c>
      <c r="C1314" s="23">
        <v>7</v>
      </c>
      <c r="D1314" s="23" t="s">
        <v>19976</v>
      </c>
      <c r="E1314" s="23" t="s">
        <v>19977</v>
      </c>
      <c r="F1314" s="23"/>
      <c r="G1314" s="23" t="s">
        <v>12463</v>
      </c>
      <c r="H1314" s="23">
        <v>5131</v>
      </c>
      <c r="I1314" s="238" t="s">
        <v>18145</v>
      </c>
      <c r="J1314" s="238" t="s">
        <v>18156</v>
      </c>
      <c r="K1314" s="23" t="s">
        <v>623</v>
      </c>
      <c r="L1314" s="23" t="s">
        <v>18147</v>
      </c>
      <c r="M1314" s="23" t="s">
        <v>18148</v>
      </c>
      <c r="N1314" s="23" t="s">
        <v>4162</v>
      </c>
      <c r="O1314" s="23" t="s">
        <v>18149</v>
      </c>
      <c r="P1314" s="291">
        <v>120.38</v>
      </c>
      <c r="Q1314" s="3">
        <v>41170</v>
      </c>
      <c r="R1314" s="23"/>
      <c r="S1314" s="3">
        <v>41410</v>
      </c>
    </row>
    <row r="1315" spans="1:19">
      <c r="A1315" s="23" t="s">
        <v>18141</v>
      </c>
      <c r="B1315" s="23" t="s">
        <v>18142</v>
      </c>
      <c r="C1315" s="23">
        <v>7</v>
      </c>
      <c r="D1315" s="23" t="s">
        <v>19978</v>
      </c>
      <c r="E1315" s="23" t="s">
        <v>19977</v>
      </c>
      <c r="F1315" s="23">
        <v>2732</v>
      </c>
      <c r="G1315" s="23" t="s">
        <v>10198</v>
      </c>
      <c r="H1315" s="23" t="s">
        <v>3103</v>
      </c>
      <c r="I1315" s="238" t="s">
        <v>18145</v>
      </c>
      <c r="J1315" s="238" t="s">
        <v>18153</v>
      </c>
      <c r="K1315" s="23" t="s">
        <v>623</v>
      </c>
      <c r="L1315" s="23" t="s">
        <v>18147</v>
      </c>
      <c r="M1315" s="23" t="s">
        <v>18148</v>
      </c>
      <c r="N1315" s="23" t="s">
        <v>4162</v>
      </c>
      <c r="O1315" s="23" t="s">
        <v>18149</v>
      </c>
      <c r="P1315" s="291">
        <v>120.38</v>
      </c>
      <c r="Q1315" s="3">
        <v>41037</v>
      </c>
      <c r="R1315" s="3">
        <v>41082</v>
      </c>
      <c r="S1315" s="3">
        <v>41098</v>
      </c>
    </row>
    <row r="1316" spans="1:19">
      <c r="A1316" s="23" t="s">
        <v>18141</v>
      </c>
      <c r="B1316" s="23" t="s">
        <v>18142</v>
      </c>
      <c r="C1316" s="23">
        <v>7</v>
      </c>
      <c r="D1316" s="23" t="s">
        <v>19979</v>
      </c>
      <c r="E1316" s="23" t="s">
        <v>19977</v>
      </c>
      <c r="F1316" s="23">
        <v>2736</v>
      </c>
      <c r="G1316" s="23" t="s">
        <v>10196</v>
      </c>
      <c r="H1316" s="23" t="s">
        <v>3102</v>
      </c>
      <c r="I1316" s="238" t="s">
        <v>18145</v>
      </c>
      <c r="J1316" s="238" t="s">
        <v>18153</v>
      </c>
      <c r="K1316" s="23" t="s">
        <v>623</v>
      </c>
      <c r="L1316" s="23" t="s">
        <v>18147</v>
      </c>
      <c r="M1316" s="23" t="s">
        <v>18148</v>
      </c>
      <c r="N1316" s="23" t="s">
        <v>4162</v>
      </c>
      <c r="O1316" s="23" t="s">
        <v>18149</v>
      </c>
      <c r="P1316" s="291">
        <v>120.38</v>
      </c>
      <c r="Q1316" s="3">
        <v>41037</v>
      </c>
      <c r="R1316" s="3">
        <v>41082</v>
      </c>
      <c r="S1316" s="3">
        <v>41098</v>
      </c>
    </row>
    <row r="1317" spans="1:19">
      <c r="A1317" s="23" t="s">
        <v>18141</v>
      </c>
      <c r="B1317" s="23" t="s">
        <v>18142</v>
      </c>
      <c r="C1317" s="23">
        <v>7</v>
      </c>
      <c r="D1317" s="23" t="s">
        <v>19980</v>
      </c>
      <c r="E1317" s="23" t="s">
        <v>19977</v>
      </c>
      <c r="F1317" s="23">
        <v>2742</v>
      </c>
      <c r="G1317" s="23" t="s">
        <v>10172</v>
      </c>
      <c r="H1317" s="23" t="s">
        <v>3980</v>
      </c>
      <c r="I1317" s="238" t="s">
        <v>18145</v>
      </c>
      <c r="J1317" s="238" t="s">
        <v>18153</v>
      </c>
      <c r="K1317" s="23" t="s">
        <v>623</v>
      </c>
      <c r="L1317" s="23" t="s">
        <v>18147</v>
      </c>
      <c r="M1317" s="23" t="s">
        <v>18148</v>
      </c>
      <c r="N1317" s="23" t="s">
        <v>4162</v>
      </c>
      <c r="O1317" s="23" t="s">
        <v>18149</v>
      </c>
      <c r="P1317" s="291">
        <v>120.38</v>
      </c>
      <c r="Q1317" s="3">
        <v>41037</v>
      </c>
      <c r="R1317" s="3">
        <v>41085</v>
      </c>
      <c r="S1317" s="3">
        <v>41097</v>
      </c>
    </row>
    <row r="1318" spans="1:19">
      <c r="A1318" s="23" t="s">
        <v>18141</v>
      </c>
      <c r="B1318" s="23" t="s">
        <v>18142</v>
      </c>
      <c r="C1318" s="23">
        <v>7</v>
      </c>
      <c r="D1318" s="23" t="s">
        <v>19981</v>
      </c>
      <c r="E1318" s="23" t="s">
        <v>19982</v>
      </c>
      <c r="F1318" s="23">
        <v>816</v>
      </c>
      <c r="G1318" s="23" t="s">
        <v>9798</v>
      </c>
      <c r="H1318" s="23" t="s">
        <v>1285</v>
      </c>
      <c r="I1318" s="238" t="s">
        <v>18145</v>
      </c>
      <c r="J1318" s="238" t="s">
        <v>18153</v>
      </c>
      <c r="K1318" s="23" t="s">
        <v>623</v>
      </c>
      <c r="L1318" s="23" t="s">
        <v>18147</v>
      </c>
      <c r="M1318" s="23" t="s">
        <v>18148</v>
      </c>
      <c r="N1318" s="23" t="s">
        <v>4162</v>
      </c>
      <c r="O1318" s="23" t="s">
        <v>18149</v>
      </c>
      <c r="P1318" s="291">
        <v>120.38</v>
      </c>
      <c r="Q1318" s="3">
        <v>40942</v>
      </c>
      <c r="R1318" s="3">
        <v>40974</v>
      </c>
      <c r="S1318" s="3">
        <v>41009</v>
      </c>
    </row>
    <row r="1319" spans="1:19">
      <c r="A1319" s="23" t="s">
        <v>18141</v>
      </c>
      <c r="B1319" s="23" t="s">
        <v>18142</v>
      </c>
      <c r="C1319" s="23">
        <v>7</v>
      </c>
      <c r="D1319" s="23" t="s">
        <v>19983</v>
      </c>
      <c r="E1319" s="23" t="s">
        <v>19984</v>
      </c>
      <c r="F1319" s="23"/>
      <c r="G1319" s="23"/>
      <c r="H1319" s="23">
        <v>6094</v>
      </c>
      <c r="I1319" s="238" t="s">
        <v>18145</v>
      </c>
      <c r="J1319" s="238" t="s">
        <v>18151</v>
      </c>
      <c r="K1319" s="23" t="s">
        <v>623</v>
      </c>
      <c r="L1319" s="23" t="s">
        <v>18147</v>
      </c>
      <c r="M1319" s="23" t="s">
        <v>18148</v>
      </c>
      <c r="N1319" s="23" t="s">
        <v>4162</v>
      </c>
      <c r="O1319" s="23" t="s">
        <v>18149</v>
      </c>
      <c r="P1319" s="291">
        <v>120.38</v>
      </c>
      <c r="Q1319" s="3">
        <v>41295</v>
      </c>
      <c r="R1319" s="23"/>
      <c r="S1319" s="23"/>
    </row>
    <row r="1320" spans="1:19">
      <c r="A1320" s="23" t="s">
        <v>18141</v>
      </c>
      <c r="B1320" s="23" t="s">
        <v>18142</v>
      </c>
      <c r="C1320" s="23">
        <v>7</v>
      </c>
      <c r="D1320" s="23" t="s">
        <v>19985</v>
      </c>
      <c r="E1320" s="23" t="s">
        <v>19984</v>
      </c>
      <c r="F1320" s="23"/>
      <c r="G1320" s="23"/>
      <c r="H1320" s="23">
        <v>6095</v>
      </c>
      <c r="I1320" s="238" t="s">
        <v>18145</v>
      </c>
      <c r="J1320" s="238" t="s">
        <v>18151</v>
      </c>
      <c r="K1320" s="23" t="s">
        <v>623</v>
      </c>
      <c r="L1320" s="23" t="s">
        <v>18147</v>
      </c>
      <c r="M1320" s="23" t="s">
        <v>18148</v>
      </c>
      <c r="N1320" s="23" t="s">
        <v>4162</v>
      </c>
      <c r="O1320" s="23" t="s">
        <v>18149</v>
      </c>
      <c r="P1320" s="291">
        <v>120.38</v>
      </c>
      <c r="Q1320" s="3">
        <v>41295</v>
      </c>
      <c r="R1320" s="23"/>
      <c r="S1320" s="23"/>
    </row>
    <row r="1321" spans="1:19">
      <c r="A1321" s="23" t="s">
        <v>18141</v>
      </c>
      <c r="B1321" s="23" t="s">
        <v>18142</v>
      </c>
      <c r="C1321" s="23">
        <v>7</v>
      </c>
      <c r="D1321" s="23" t="s">
        <v>19986</v>
      </c>
      <c r="E1321" s="23" t="s">
        <v>19984</v>
      </c>
      <c r="F1321" s="23"/>
      <c r="G1321" s="23"/>
      <c r="H1321" s="23">
        <v>6096</v>
      </c>
      <c r="I1321" s="238" t="s">
        <v>18145</v>
      </c>
      <c r="J1321" s="238" t="s">
        <v>18151</v>
      </c>
      <c r="K1321" s="23" t="s">
        <v>623</v>
      </c>
      <c r="L1321" s="23" t="s">
        <v>18147</v>
      </c>
      <c r="M1321" s="23" t="s">
        <v>18148</v>
      </c>
      <c r="N1321" s="23" t="s">
        <v>4162</v>
      </c>
      <c r="O1321" s="23" t="s">
        <v>18149</v>
      </c>
      <c r="P1321" s="291">
        <v>120.38</v>
      </c>
      <c r="Q1321" s="3">
        <v>41295</v>
      </c>
      <c r="R1321" s="23"/>
      <c r="S1321" s="23"/>
    </row>
    <row r="1322" spans="1:19">
      <c r="A1322" s="23" t="s">
        <v>18141</v>
      </c>
      <c r="B1322" s="23" t="s">
        <v>18142</v>
      </c>
      <c r="C1322" s="23">
        <v>7</v>
      </c>
      <c r="D1322" s="23" t="s">
        <v>19987</v>
      </c>
      <c r="E1322" s="23" t="s">
        <v>19984</v>
      </c>
      <c r="F1322" s="23">
        <v>2543</v>
      </c>
      <c r="G1322" s="23" t="s">
        <v>10107</v>
      </c>
      <c r="H1322" s="23" t="s">
        <v>2675</v>
      </c>
      <c r="I1322" s="238" t="s">
        <v>18145</v>
      </c>
      <c r="J1322" s="238" t="s">
        <v>18153</v>
      </c>
      <c r="K1322" s="23" t="s">
        <v>623</v>
      </c>
      <c r="L1322" s="23" t="s">
        <v>18147</v>
      </c>
      <c r="M1322" s="23" t="s">
        <v>18148</v>
      </c>
      <c r="N1322" s="23" t="s">
        <v>4162</v>
      </c>
      <c r="O1322" s="23" t="s">
        <v>18149</v>
      </c>
      <c r="P1322" s="291">
        <v>120.38</v>
      </c>
      <c r="Q1322" s="3">
        <v>41016</v>
      </c>
      <c r="R1322" s="3">
        <v>41031</v>
      </c>
      <c r="S1322" s="3">
        <v>41077</v>
      </c>
    </row>
    <row r="1323" spans="1:19">
      <c r="A1323" s="23" t="s">
        <v>18141</v>
      </c>
      <c r="B1323" s="23" t="s">
        <v>18142</v>
      </c>
      <c r="C1323" s="23">
        <v>7</v>
      </c>
      <c r="D1323" s="23" t="s">
        <v>19988</v>
      </c>
      <c r="E1323" s="23" t="s">
        <v>19989</v>
      </c>
      <c r="F1323" s="23">
        <v>3040</v>
      </c>
      <c r="G1323" s="23" t="s">
        <v>10109</v>
      </c>
      <c r="H1323" s="23" t="s">
        <v>6052</v>
      </c>
      <c r="I1323" s="238" t="s">
        <v>18145</v>
      </c>
      <c r="J1323" s="238" t="s">
        <v>18153</v>
      </c>
      <c r="K1323" s="23" t="s">
        <v>623</v>
      </c>
      <c r="L1323" s="23" t="s">
        <v>18147</v>
      </c>
      <c r="M1323" s="23" t="s">
        <v>18148</v>
      </c>
      <c r="N1323" s="23" t="s">
        <v>4162</v>
      </c>
      <c r="O1323" s="23" t="s">
        <v>18149</v>
      </c>
      <c r="P1323" s="291">
        <v>120.38</v>
      </c>
      <c r="Q1323" s="3">
        <v>41016</v>
      </c>
      <c r="R1323" s="3">
        <v>41131</v>
      </c>
      <c r="S1323" s="3">
        <v>41079</v>
      </c>
    </row>
    <row r="1324" spans="1:19">
      <c r="A1324" s="23" t="s">
        <v>18141</v>
      </c>
      <c r="B1324" s="23" t="s">
        <v>18142</v>
      </c>
      <c r="C1324" s="23">
        <v>7</v>
      </c>
      <c r="D1324" s="23" t="s">
        <v>19990</v>
      </c>
      <c r="E1324" s="23" t="s">
        <v>19991</v>
      </c>
      <c r="F1324" s="23">
        <v>650</v>
      </c>
      <c r="G1324" s="23" t="s">
        <v>9648</v>
      </c>
      <c r="H1324" s="23" t="s">
        <v>387</v>
      </c>
      <c r="I1324" s="238" t="s">
        <v>18145</v>
      </c>
      <c r="J1324" s="238" t="s">
        <v>18153</v>
      </c>
      <c r="K1324" s="23" t="s">
        <v>623</v>
      </c>
      <c r="L1324" s="23" t="s">
        <v>18147</v>
      </c>
      <c r="M1324" s="23" t="s">
        <v>18148</v>
      </c>
      <c r="N1324" s="23" t="s">
        <v>4162</v>
      </c>
      <c r="O1324" s="23" t="s">
        <v>18149</v>
      </c>
      <c r="P1324" s="291">
        <v>120.38</v>
      </c>
      <c r="Q1324" s="3">
        <v>40829</v>
      </c>
      <c r="R1324" s="3">
        <v>40906</v>
      </c>
      <c r="S1324" s="3">
        <v>40918</v>
      </c>
    </row>
    <row r="1325" spans="1:19">
      <c r="A1325" s="23" t="s">
        <v>18141</v>
      </c>
      <c r="B1325" s="23" t="s">
        <v>18142</v>
      </c>
      <c r="C1325" s="23">
        <v>7</v>
      </c>
      <c r="D1325" s="23" t="s">
        <v>19992</v>
      </c>
      <c r="E1325" s="23" t="s">
        <v>19991</v>
      </c>
      <c r="F1325" s="23">
        <v>3226</v>
      </c>
      <c r="G1325" s="23" t="s">
        <v>11057</v>
      </c>
      <c r="H1325" s="23" t="s">
        <v>7302</v>
      </c>
      <c r="I1325" s="238" t="s">
        <v>18145</v>
      </c>
      <c r="J1325" s="238" t="s">
        <v>18153</v>
      </c>
      <c r="K1325" s="23" t="s">
        <v>623</v>
      </c>
      <c r="L1325" s="23" t="s">
        <v>18147</v>
      </c>
      <c r="M1325" s="23" t="s">
        <v>18148</v>
      </c>
      <c r="N1325" s="23" t="s">
        <v>4162</v>
      </c>
      <c r="O1325" s="23" t="s">
        <v>18149</v>
      </c>
      <c r="P1325" s="291">
        <v>120.38</v>
      </c>
      <c r="Q1325" s="3">
        <v>41120</v>
      </c>
      <c r="R1325" s="3">
        <v>41166</v>
      </c>
      <c r="S1325" s="3">
        <v>41180</v>
      </c>
    </row>
    <row r="1326" spans="1:19">
      <c r="A1326" s="23" t="s">
        <v>18141</v>
      </c>
      <c r="B1326" s="23" t="s">
        <v>18142</v>
      </c>
      <c r="C1326" s="23">
        <v>7</v>
      </c>
      <c r="D1326" s="23" t="s">
        <v>19993</v>
      </c>
      <c r="E1326" s="23" t="s">
        <v>19991</v>
      </c>
      <c r="F1326" s="23">
        <v>3241</v>
      </c>
      <c r="G1326" s="23" t="s">
        <v>11055</v>
      </c>
      <c r="H1326" s="23" t="s">
        <v>7523</v>
      </c>
      <c r="I1326" s="238" t="s">
        <v>18145</v>
      </c>
      <c r="J1326" s="238" t="s">
        <v>18153</v>
      </c>
      <c r="K1326" s="23" t="s">
        <v>623</v>
      </c>
      <c r="L1326" s="23" t="s">
        <v>18147</v>
      </c>
      <c r="M1326" s="23" t="s">
        <v>18148</v>
      </c>
      <c r="N1326" s="23" t="s">
        <v>4162</v>
      </c>
      <c r="O1326" s="23" t="s">
        <v>18149</v>
      </c>
      <c r="P1326" s="291">
        <v>120.38</v>
      </c>
      <c r="Q1326" s="3">
        <v>41120</v>
      </c>
      <c r="R1326" s="3">
        <v>41170</v>
      </c>
      <c r="S1326" s="3">
        <v>41180</v>
      </c>
    </row>
    <row r="1327" spans="1:19">
      <c r="A1327" s="23" t="s">
        <v>18141</v>
      </c>
      <c r="B1327" s="23" t="s">
        <v>18142</v>
      </c>
      <c r="C1327" s="23">
        <v>7</v>
      </c>
      <c r="D1327" s="23" t="s">
        <v>19994</v>
      </c>
      <c r="E1327" s="23" t="s">
        <v>19991</v>
      </c>
      <c r="F1327" s="23">
        <v>3244</v>
      </c>
      <c r="G1327" s="23" t="s">
        <v>11047</v>
      </c>
      <c r="H1327" s="23" t="s">
        <v>7300</v>
      </c>
      <c r="I1327" s="238" t="s">
        <v>18145</v>
      </c>
      <c r="J1327" s="238" t="s">
        <v>18153</v>
      </c>
      <c r="K1327" s="23" t="s">
        <v>623</v>
      </c>
      <c r="L1327" s="23" t="s">
        <v>18147</v>
      </c>
      <c r="M1327" s="23" t="s">
        <v>18148</v>
      </c>
      <c r="N1327" s="23" t="s">
        <v>4162</v>
      </c>
      <c r="O1327" s="23" t="s">
        <v>18149</v>
      </c>
      <c r="P1327" s="291">
        <v>120.38</v>
      </c>
      <c r="Q1327" s="3">
        <v>41120</v>
      </c>
      <c r="R1327" s="3">
        <v>41170</v>
      </c>
      <c r="S1327" s="3">
        <v>41180</v>
      </c>
    </row>
    <row r="1328" spans="1:19">
      <c r="A1328" s="23" t="s">
        <v>18141</v>
      </c>
      <c r="B1328" s="23" t="s">
        <v>18142</v>
      </c>
      <c r="C1328" s="23">
        <v>7</v>
      </c>
      <c r="D1328" s="23" t="s">
        <v>19995</v>
      </c>
      <c r="E1328" s="23" t="s">
        <v>19991</v>
      </c>
      <c r="F1328" s="23">
        <v>3245</v>
      </c>
      <c r="G1328" s="23" t="s">
        <v>11049</v>
      </c>
      <c r="H1328" s="23" t="s">
        <v>7518</v>
      </c>
      <c r="I1328" s="238" t="s">
        <v>18145</v>
      </c>
      <c r="J1328" s="238" t="s">
        <v>18153</v>
      </c>
      <c r="K1328" s="23" t="s">
        <v>623</v>
      </c>
      <c r="L1328" s="23" t="s">
        <v>18147</v>
      </c>
      <c r="M1328" s="23" t="s">
        <v>18148</v>
      </c>
      <c r="N1328" s="23" t="s">
        <v>4162</v>
      </c>
      <c r="O1328" s="23" t="s">
        <v>18149</v>
      </c>
      <c r="P1328" s="291">
        <v>120.38</v>
      </c>
      <c r="Q1328" s="3">
        <v>41120</v>
      </c>
      <c r="R1328" s="3">
        <v>41170</v>
      </c>
      <c r="S1328" s="3">
        <v>41180</v>
      </c>
    </row>
    <row r="1329" spans="1:19">
      <c r="A1329" s="23" t="s">
        <v>18141</v>
      </c>
      <c r="B1329" s="23" t="s">
        <v>18142</v>
      </c>
      <c r="C1329" s="23">
        <v>7</v>
      </c>
      <c r="D1329" s="23" t="s">
        <v>19996</v>
      </c>
      <c r="E1329" s="23" t="s">
        <v>19991</v>
      </c>
      <c r="F1329" s="23">
        <v>3246</v>
      </c>
      <c r="G1329" s="23" t="s">
        <v>11053</v>
      </c>
      <c r="H1329" s="23" t="s">
        <v>7301</v>
      </c>
      <c r="I1329" s="238" t="s">
        <v>18145</v>
      </c>
      <c r="J1329" s="238" t="s">
        <v>18153</v>
      </c>
      <c r="K1329" s="23" t="s">
        <v>623</v>
      </c>
      <c r="L1329" s="23" t="s">
        <v>18147</v>
      </c>
      <c r="M1329" s="23" t="s">
        <v>18148</v>
      </c>
      <c r="N1329" s="23" t="s">
        <v>4162</v>
      </c>
      <c r="O1329" s="23" t="s">
        <v>18149</v>
      </c>
      <c r="P1329" s="291">
        <v>120.38</v>
      </c>
      <c r="Q1329" s="3">
        <v>41120</v>
      </c>
      <c r="R1329" s="3">
        <v>41170</v>
      </c>
      <c r="S1329" s="3">
        <v>41180</v>
      </c>
    </row>
    <row r="1330" spans="1:19">
      <c r="A1330" s="23" t="s">
        <v>18141</v>
      </c>
      <c r="B1330" s="23" t="s">
        <v>18142</v>
      </c>
      <c r="C1330" s="23">
        <v>7</v>
      </c>
      <c r="D1330" s="23" t="s">
        <v>19997</v>
      </c>
      <c r="E1330" s="23" t="s">
        <v>19991</v>
      </c>
      <c r="F1330" s="23">
        <v>3250</v>
      </c>
      <c r="G1330" s="23" t="s">
        <v>11051</v>
      </c>
      <c r="H1330" s="23" t="s">
        <v>7520</v>
      </c>
      <c r="I1330" s="238" t="s">
        <v>18145</v>
      </c>
      <c r="J1330" s="238" t="s">
        <v>18153</v>
      </c>
      <c r="K1330" s="23" t="s">
        <v>623</v>
      </c>
      <c r="L1330" s="23" t="s">
        <v>18147</v>
      </c>
      <c r="M1330" s="23" t="s">
        <v>18148</v>
      </c>
      <c r="N1330" s="23" t="s">
        <v>4162</v>
      </c>
      <c r="O1330" s="23" t="s">
        <v>18149</v>
      </c>
      <c r="P1330" s="291">
        <v>120.38</v>
      </c>
      <c r="Q1330" s="3">
        <v>41120</v>
      </c>
      <c r="R1330" s="3">
        <v>41170</v>
      </c>
      <c r="S1330" s="3">
        <v>41180</v>
      </c>
    </row>
    <row r="1331" spans="1:19">
      <c r="A1331" s="23" t="s">
        <v>18141</v>
      </c>
      <c r="B1331" s="23" t="s">
        <v>18142</v>
      </c>
      <c r="C1331" s="23">
        <v>7</v>
      </c>
      <c r="D1331" s="23" t="s">
        <v>19998</v>
      </c>
      <c r="E1331" s="23" t="s">
        <v>19991</v>
      </c>
      <c r="F1331" s="23">
        <v>3255</v>
      </c>
      <c r="G1331" s="23" t="s">
        <v>11039</v>
      </c>
      <c r="H1331" s="23" t="s">
        <v>7515</v>
      </c>
      <c r="I1331" s="238" t="s">
        <v>18145</v>
      </c>
      <c r="J1331" s="238" t="s">
        <v>18153</v>
      </c>
      <c r="K1331" s="23" t="s">
        <v>623</v>
      </c>
      <c r="L1331" s="23" t="s">
        <v>18147</v>
      </c>
      <c r="M1331" s="23" t="s">
        <v>18148</v>
      </c>
      <c r="N1331" s="23" t="s">
        <v>4162</v>
      </c>
      <c r="O1331" s="23" t="s">
        <v>18149</v>
      </c>
      <c r="P1331" s="291">
        <v>120.38</v>
      </c>
      <c r="Q1331" s="3">
        <v>41120</v>
      </c>
      <c r="R1331" s="3">
        <v>41170</v>
      </c>
      <c r="S1331" s="3">
        <v>41180</v>
      </c>
    </row>
    <row r="1332" spans="1:19">
      <c r="A1332" s="23" t="s">
        <v>18141</v>
      </c>
      <c r="B1332" s="23" t="s">
        <v>18142</v>
      </c>
      <c r="C1332" s="23">
        <v>7</v>
      </c>
      <c r="D1332" s="23" t="s">
        <v>19999</v>
      </c>
      <c r="E1332" s="23" t="s">
        <v>19991</v>
      </c>
      <c r="F1332" s="23">
        <v>3261</v>
      </c>
      <c r="G1332" s="23" t="s">
        <v>11030</v>
      </c>
      <c r="H1332" s="23" t="s">
        <v>7645</v>
      </c>
      <c r="I1332" s="238" t="s">
        <v>18145</v>
      </c>
      <c r="J1332" s="238" t="s">
        <v>18153</v>
      </c>
      <c r="K1332" s="23" t="s">
        <v>623</v>
      </c>
      <c r="L1332" s="23" t="s">
        <v>18147</v>
      </c>
      <c r="M1332" s="23" t="s">
        <v>18148</v>
      </c>
      <c r="N1332" s="23" t="s">
        <v>4162</v>
      </c>
      <c r="O1332" s="23" t="s">
        <v>18149</v>
      </c>
      <c r="P1332" s="291">
        <v>120.38</v>
      </c>
      <c r="Q1332" s="3">
        <v>41120</v>
      </c>
      <c r="R1332" s="3">
        <v>41171</v>
      </c>
      <c r="S1332" s="3">
        <v>41180</v>
      </c>
    </row>
    <row r="1333" spans="1:19">
      <c r="A1333" s="23" t="s">
        <v>18141</v>
      </c>
      <c r="B1333" s="23" t="s">
        <v>18142</v>
      </c>
      <c r="C1333" s="23">
        <v>7</v>
      </c>
      <c r="D1333" s="23" t="s">
        <v>20000</v>
      </c>
      <c r="E1333" s="23" t="s">
        <v>19991</v>
      </c>
      <c r="F1333" s="23">
        <v>3274</v>
      </c>
      <c r="G1333" s="23" t="s">
        <v>11032</v>
      </c>
      <c r="H1333" s="23" t="s">
        <v>7647</v>
      </c>
      <c r="I1333" s="238" t="s">
        <v>18145</v>
      </c>
      <c r="J1333" s="238" t="s">
        <v>18153</v>
      </c>
      <c r="K1333" s="23" t="s">
        <v>623</v>
      </c>
      <c r="L1333" s="23" t="s">
        <v>18147</v>
      </c>
      <c r="M1333" s="23" t="s">
        <v>18148</v>
      </c>
      <c r="N1333" s="23" t="s">
        <v>4162</v>
      </c>
      <c r="O1333" s="23" t="s">
        <v>18149</v>
      </c>
      <c r="P1333" s="291">
        <v>120.38</v>
      </c>
      <c r="Q1333" s="3">
        <v>41120</v>
      </c>
      <c r="R1333" s="3">
        <v>41172</v>
      </c>
      <c r="S1333" s="3">
        <v>41180</v>
      </c>
    </row>
    <row r="1334" spans="1:19">
      <c r="A1334" s="23" t="s">
        <v>18141</v>
      </c>
      <c r="B1334" s="23" t="s">
        <v>18142</v>
      </c>
      <c r="C1334" s="23">
        <v>7</v>
      </c>
      <c r="D1334" s="23" t="s">
        <v>20001</v>
      </c>
      <c r="E1334" s="23" t="s">
        <v>19991</v>
      </c>
      <c r="F1334" s="23">
        <v>3281</v>
      </c>
      <c r="G1334" s="23" t="s">
        <v>11045</v>
      </c>
      <c r="H1334" s="23" t="s">
        <v>7649</v>
      </c>
      <c r="I1334" s="238" t="s">
        <v>18145</v>
      </c>
      <c r="J1334" s="238" t="s">
        <v>18153</v>
      </c>
      <c r="K1334" s="23" t="s">
        <v>623</v>
      </c>
      <c r="L1334" s="23" t="s">
        <v>18147</v>
      </c>
      <c r="M1334" s="23" t="s">
        <v>18148</v>
      </c>
      <c r="N1334" s="23" t="s">
        <v>4162</v>
      </c>
      <c r="O1334" s="23" t="s">
        <v>18149</v>
      </c>
      <c r="P1334" s="291">
        <v>120.38</v>
      </c>
      <c r="Q1334" s="3">
        <v>41120</v>
      </c>
      <c r="R1334" s="3">
        <v>41172</v>
      </c>
      <c r="S1334" s="3">
        <v>41180</v>
      </c>
    </row>
    <row r="1335" spans="1:19">
      <c r="A1335" s="23" t="s">
        <v>18141</v>
      </c>
      <c r="B1335" s="23" t="s">
        <v>18142</v>
      </c>
      <c r="C1335" s="23">
        <v>7</v>
      </c>
      <c r="D1335" s="23" t="s">
        <v>20002</v>
      </c>
      <c r="E1335" s="23" t="s">
        <v>19991</v>
      </c>
      <c r="F1335" s="23">
        <v>3291</v>
      </c>
      <c r="G1335" s="23" t="s">
        <v>11043</v>
      </c>
      <c r="H1335" s="23" t="s">
        <v>7695</v>
      </c>
      <c r="I1335" s="238" t="s">
        <v>18145</v>
      </c>
      <c r="J1335" s="238" t="s">
        <v>18153</v>
      </c>
      <c r="K1335" s="23" t="s">
        <v>623</v>
      </c>
      <c r="L1335" s="23" t="s">
        <v>18147</v>
      </c>
      <c r="M1335" s="23" t="s">
        <v>18148</v>
      </c>
      <c r="N1335" s="23" t="s">
        <v>4162</v>
      </c>
      <c r="O1335" s="23" t="s">
        <v>18149</v>
      </c>
      <c r="P1335" s="291">
        <v>120.38</v>
      </c>
      <c r="Q1335" s="3">
        <v>41120</v>
      </c>
      <c r="R1335" s="3">
        <v>41172</v>
      </c>
      <c r="S1335" s="3">
        <v>41180</v>
      </c>
    </row>
    <row r="1336" spans="1:19">
      <c r="A1336" s="23" t="s">
        <v>18141</v>
      </c>
      <c r="B1336" s="23" t="s">
        <v>18142</v>
      </c>
      <c r="C1336" s="23">
        <v>7</v>
      </c>
      <c r="D1336" s="23" t="s">
        <v>20003</v>
      </c>
      <c r="E1336" s="23" t="s">
        <v>19991</v>
      </c>
      <c r="F1336" s="23">
        <v>3298</v>
      </c>
      <c r="G1336" s="23" t="s">
        <v>11024</v>
      </c>
      <c r="H1336" s="23" t="s">
        <v>7692</v>
      </c>
      <c r="I1336" s="238" t="s">
        <v>18145</v>
      </c>
      <c r="J1336" s="238" t="s">
        <v>18153</v>
      </c>
      <c r="K1336" s="23" t="s">
        <v>623</v>
      </c>
      <c r="L1336" s="23" t="s">
        <v>18147</v>
      </c>
      <c r="M1336" s="23" t="s">
        <v>18148</v>
      </c>
      <c r="N1336" s="23" t="s">
        <v>4162</v>
      </c>
      <c r="O1336" s="23" t="s">
        <v>18149</v>
      </c>
      <c r="P1336" s="291">
        <v>120.38</v>
      </c>
      <c r="Q1336" s="3">
        <v>41120</v>
      </c>
      <c r="R1336" s="3">
        <v>41173</v>
      </c>
      <c r="S1336" s="3">
        <v>41180</v>
      </c>
    </row>
    <row r="1337" spans="1:19">
      <c r="A1337" s="23" t="s">
        <v>18141</v>
      </c>
      <c r="B1337" s="23" t="s">
        <v>18142</v>
      </c>
      <c r="C1337" s="23">
        <v>7</v>
      </c>
      <c r="D1337" s="23" t="s">
        <v>20004</v>
      </c>
      <c r="E1337" s="23" t="s">
        <v>19991</v>
      </c>
      <c r="F1337" s="23">
        <v>3315</v>
      </c>
      <c r="G1337" s="23" t="s">
        <v>11028</v>
      </c>
      <c r="H1337" s="23" t="s">
        <v>7694</v>
      </c>
      <c r="I1337" s="238" t="s">
        <v>18145</v>
      </c>
      <c r="J1337" s="238" t="s">
        <v>18153</v>
      </c>
      <c r="K1337" s="23" t="s">
        <v>623</v>
      </c>
      <c r="L1337" s="23" t="s">
        <v>18147</v>
      </c>
      <c r="M1337" s="23" t="s">
        <v>18148</v>
      </c>
      <c r="N1337" s="23" t="s">
        <v>4162</v>
      </c>
      <c r="O1337" s="23" t="s">
        <v>18149</v>
      </c>
      <c r="P1337" s="291">
        <v>120.38</v>
      </c>
      <c r="Q1337" s="3">
        <v>41120</v>
      </c>
      <c r="R1337" s="3">
        <v>41176</v>
      </c>
      <c r="S1337" s="3">
        <v>41180</v>
      </c>
    </row>
    <row r="1338" spans="1:19">
      <c r="A1338" s="23" t="s">
        <v>18141</v>
      </c>
      <c r="B1338" s="23" t="s">
        <v>18142</v>
      </c>
      <c r="C1338" s="23">
        <v>7</v>
      </c>
      <c r="D1338" s="23" t="s">
        <v>20005</v>
      </c>
      <c r="E1338" s="23" t="s">
        <v>19991</v>
      </c>
      <c r="F1338" s="23">
        <v>3316</v>
      </c>
      <c r="G1338" s="23" t="s">
        <v>11037</v>
      </c>
      <c r="H1338" s="23" t="s">
        <v>7777</v>
      </c>
      <c r="I1338" s="238" t="s">
        <v>18145</v>
      </c>
      <c r="J1338" s="238" t="s">
        <v>18153</v>
      </c>
      <c r="K1338" s="23" t="s">
        <v>623</v>
      </c>
      <c r="L1338" s="23" t="s">
        <v>18147</v>
      </c>
      <c r="M1338" s="23" t="s">
        <v>18148</v>
      </c>
      <c r="N1338" s="23" t="s">
        <v>4162</v>
      </c>
      <c r="O1338" s="23" t="s">
        <v>18149</v>
      </c>
      <c r="P1338" s="291">
        <v>120.38</v>
      </c>
      <c r="Q1338" s="3">
        <v>41120</v>
      </c>
      <c r="R1338" s="3">
        <v>41176</v>
      </c>
      <c r="S1338" s="3">
        <v>41180</v>
      </c>
    </row>
    <row r="1339" spans="1:19">
      <c r="A1339" s="23" t="s">
        <v>18141</v>
      </c>
      <c r="B1339" s="23" t="s">
        <v>18142</v>
      </c>
      <c r="C1339" s="23">
        <v>7</v>
      </c>
      <c r="D1339" s="23" t="s">
        <v>20006</v>
      </c>
      <c r="E1339" s="23" t="s">
        <v>19991</v>
      </c>
      <c r="F1339" s="23">
        <v>3320</v>
      </c>
      <c r="G1339" s="23" t="s">
        <v>11041</v>
      </c>
      <c r="H1339" s="23" t="s">
        <v>7795</v>
      </c>
      <c r="I1339" s="238" t="s">
        <v>18145</v>
      </c>
      <c r="J1339" s="238" t="s">
        <v>18153</v>
      </c>
      <c r="K1339" s="23" t="s">
        <v>623</v>
      </c>
      <c r="L1339" s="23" t="s">
        <v>18147</v>
      </c>
      <c r="M1339" s="23" t="s">
        <v>18148</v>
      </c>
      <c r="N1339" s="23" t="s">
        <v>4162</v>
      </c>
      <c r="O1339" s="23" t="s">
        <v>18149</v>
      </c>
      <c r="P1339" s="291">
        <v>120.38</v>
      </c>
      <c r="Q1339" s="3">
        <v>41120</v>
      </c>
      <c r="R1339" s="3">
        <v>41177</v>
      </c>
      <c r="S1339" s="3">
        <v>41180</v>
      </c>
    </row>
    <row r="1340" spans="1:19">
      <c r="A1340" s="23" t="s">
        <v>18141</v>
      </c>
      <c r="B1340" s="23" t="s">
        <v>18142</v>
      </c>
      <c r="C1340" s="23">
        <v>7</v>
      </c>
      <c r="D1340" s="23" t="s">
        <v>20007</v>
      </c>
      <c r="E1340" s="23" t="s">
        <v>19991</v>
      </c>
      <c r="F1340" s="23">
        <v>3321</v>
      </c>
      <c r="G1340" s="23" t="s">
        <v>11034</v>
      </c>
      <c r="H1340" s="23" t="s">
        <v>7959</v>
      </c>
      <c r="I1340" s="238" t="s">
        <v>18145</v>
      </c>
      <c r="J1340" s="238" t="s">
        <v>18153</v>
      </c>
      <c r="K1340" s="23" t="s">
        <v>623</v>
      </c>
      <c r="L1340" s="23" t="s">
        <v>18147</v>
      </c>
      <c r="M1340" s="23" t="s">
        <v>18148</v>
      </c>
      <c r="N1340" s="23" t="s">
        <v>4162</v>
      </c>
      <c r="O1340" s="23" t="s">
        <v>18149</v>
      </c>
      <c r="P1340" s="291">
        <v>120.38</v>
      </c>
      <c r="Q1340" s="3">
        <v>41120</v>
      </c>
      <c r="R1340" s="3">
        <v>41177</v>
      </c>
      <c r="S1340" s="3">
        <v>41180</v>
      </c>
    </row>
    <row r="1341" spans="1:19">
      <c r="A1341" s="23" t="s">
        <v>18141</v>
      </c>
      <c r="B1341" s="23" t="s">
        <v>18142</v>
      </c>
      <c r="C1341" s="23">
        <v>7</v>
      </c>
      <c r="D1341" s="23" t="s">
        <v>20008</v>
      </c>
      <c r="E1341" s="23" t="s">
        <v>19991</v>
      </c>
      <c r="F1341" s="23">
        <v>3326</v>
      </c>
      <c r="G1341" s="23" t="s">
        <v>11026</v>
      </c>
      <c r="H1341" s="23" t="s">
        <v>7792</v>
      </c>
      <c r="I1341" s="238" t="s">
        <v>18145</v>
      </c>
      <c r="J1341" s="238" t="s">
        <v>18153</v>
      </c>
      <c r="K1341" s="23" t="s">
        <v>623</v>
      </c>
      <c r="L1341" s="23" t="s">
        <v>18147</v>
      </c>
      <c r="M1341" s="23" t="s">
        <v>18148</v>
      </c>
      <c r="N1341" s="23" t="s">
        <v>4162</v>
      </c>
      <c r="O1341" s="23" t="s">
        <v>18149</v>
      </c>
      <c r="P1341" s="291">
        <v>120.38</v>
      </c>
      <c r="Q1341" s="3">
        <v>41120</v>
      </c>
      <c r="R1341" s="3">
        <v>41178</v>
      </c>
      <c r="S1341" s="3">
        <v>41180</v>
      </c>
    </row>
    <row r="1342" spans="1:19">
      <c r="A1342" s="23" t="s">
        <v>18141</v>
      </c>
      <c r="B1342" s="23" t="s">
        <v>18142</v>
      </c>
      <c r="C1342" s="23">
        <v>7</v>
      </c>
      <c r="D1342" s="23" t="s">
        <v>20009</v>
      </c>
      <c r="E1342" s="23" t="s">
        <v>19991</v>
      </c>
      <c r="F1342" s="23">
        <v>3339</v>
      </c>
      <c r="G1342" s="23" t="s">
        <v>11059</v>
      </c>
      <c r="H1342" s="23" t="s">
        <v>7961</v>
      </c>
      <c r="I1342" s="238" t="s">
        <v>18145</v>
      </c>
      <c r="J1342" s="238" t="s">
        <v>18153</v>
      </c>
      <c r="K1342" s="23" t="s">
        <v>623</v>
      </c>
      <c r="L1342" s="23" t="s">
        <v>18147</v>
      </c>
      <c r="M1342" s="23" t="s">
        <v>18148</v>
      </c>
      <c r="N1342" s="23" t="s">
        <v>4162</v>
      </c>
      <c r="O1342" s="23" t="s">
        <v>18149</v>
      </c>
      <c r="P1342" s="291">
        <v>120.38</v>
      </c>
      <c r="Q1342" s="3">
        <v>41120</v>
      </c>
      <c r="R1342" s="3">
        <v>41179</v>
      </c>
      <c r="S1342" s="3">
        <v>41180</v>
      </c>
    </row>
    <row r="1343" spans="1:19">
      <c r="A1343" s="23" t="s">
        <v>18141</v>
      </c>
      <c r="B1343" s="23" t="s">
        <v>18142</v>
      </c>
      <c r="C1343" s="23">
        <v>7</v>
      </c>
      <c r="D1343" s="23" t="s">
        <v>20010</v>
      </c>
      <c r="E1343" s="23" t="s">
        <v>19991</v>
      </c>
      <c r="F1343" s="23">
        <v>3755</v>
      </c>
      <c r="G1343" s="23" t="s">
        <v>11035</v>
      </c>
      <c r="H1343" s="23" t="s">
        <v>12073</v>
      </c>
      <c r="I1343" s="238" t="s">
        <v>18145</v>
      </c>
      <c r="J1343" s="238" t="s">
        <v>18153</v>
      </c>
      <c r="K1343" s="23" t="s">
        <v>623</v>
      </c>
      <c r="L1343" s="23" t="s">
        <v>18147</v>
      </c>
      <c r="M1343" s="23" t="s">
        <v>18148</v>
      </c>
      <c r="N1343" s="23" t="s">
        <v>4162</v>
      </c>
      <c r="O1343" s="23" t="s">
        <v>18149</v>
      </c>
      <c r="P1343" s="291">
        <v>120.38</v>
      </c>
      <c r="Q1343" s="3">
        <v>41120</v>
      </c>
      <c r="R1343" s="3">
        <v>41249</v>
      </c>
      <c r="S1343" s="3">
        <v>41180</v>
      </c>
    </row>
    <row r="1344" spans="1:19">
      <c r="A1344" s="23" t="s">
        <v>18141</v>
      </c>
      <c r="B1344" s="23" t="s">
        <v>18142</v>
      </c>
      <c r="C1344" s="23">
        <v>7</v>
      </c>
      <c r="D1344" s="23" t="s">
        <v>20011</v>
      </c>
      <c r="E1344" s="23" t="s">
        <v>20012</v>
      </c>
      <c r="F1344" s="23">
        <v>725</v>
      </c>
      <c r="G1344" s="23" t="s">
        <v>9706</v>
      </c>
      <c r="H1344" s="23" t="s">
        <v>448</v>
      </c>
      <c r="I1344" s="238" t="s">
        <v>18145</v>
      </c>
      <c r="J1344" s="238" t="s">
        <v>18153</v>
      </c>
      <c r="K1344" s="23" t="s">
        <v>623</v>
      </c>
      <c r="L1344" s="23" t="s">
        <v>18147</v>
      </c>
      <c r="M1344" s="23" t="s">
        <v>18148</v>
      </c>
      <c r="N1344" s="23" t="s">
        <v>4162</v>
      </c>
      <c r="O1344" s="23" t="s">
        <v>18149</v>
      </c>
      <c r="P1344" s="291">
        <v>120.38</v>
      </c>
      <c r="Q1344" s="3">
        <v>40837</v>
      </c>
      <c r="R1344" s="3">
        <v>40974</v>
      </c>
      <c r="S1344" s="3">
        <v>40918</v>
      </c>
    </row>
    <row r="1345" spans="1:19">
      <c r="A1345" s="23" t="s">
        <v>18141</v>
      </c>
      <c r="B1345" s="23" t="s">
        <v>18142</v>
      </c>
      <c r="C1345" s="23">
        <v>7</v>
      </c>
      <c r="D1345" s="23" t="s">
        <v>20013</v>
      </c>
      <c r="E1345" s="23" t="s">
        <v>20014</v>
      </c>
      <c r="F1345" s="23">
        <v>4030</v>
      </c>
      <c r="G1345" s="23" t="s">
        <v>11822</v>
      </c>
      <c r="H1345" s="23" t="s">
        <v>14296</v>
      </c>
      <c r="I1345" s="238" t="s">
        <v>18145</v>
      </c>
      <c r="J1345" s="238" t="s">
        <v>18153</v>
      </c>
      <c r="K1345" s="23" t="s">
        <v>623</v>
      </c>
      <c r="L1345" s="23" t="s">
        <v>18147</v>
      </c>
      <c r="M1345" s="23" t="s">
        <v>18148</v>
      </c>
      <c r="N1345" s="23" t="s">
        <v>4162</v>
      </c>
      <c r="O1345" s="23" t="s">
        <v>18149</v>
      </c>
      <c r="P1345" s="291">
        <v>120.38</v>
      </c>
      <c r="Q1345" s="3">
        <v>41152</v>
      </c>
      <c r="R1345" s="3">
        <v>41285</v>
      </c>
      <c r="S1345" s="3">
        <v>41244</v>
      </c>
    </row>
    <row r="1346" spans="1:19">
      <c r="A1346" s="23" t="s">
        <v>18141</v>
      </c>
      <c r="B1346" s="23" t="s">
        <v>18142</v>
      </c>
      <c r="C1346" s="23">
        <v>7</v>
      </c>
      <c r="D1346" s="23" t="s">
        <v>20015</v>
      </c>
      <c r="E1346" s="23" t="s">
        <v>20014</v>
      </c>
      <c r="F1346" s="23">
        <v>4157</v>
      </c>
      <c r="G1346" s="23" t="s">
        <v>11823</v>
      </c>
      <c r="H1346" s="23" t="s">
        <v>15316</v>
      </c>
      <c r="I1346" s="238" t="s">
        <v>18145</v>
      </c>
      <c r="J1346" s="238" t="s">
        <v>18153</v>
      </c>
      <c r="K1346" s="23" t="s">
        <v>623</v>
      </c>
      <c r="L1346" s="23" t="s">
        <v>18147</v>
      </c>
      <c r="M1346" s="23" t="s">
        <v>18148</v>
      </c>
      <c r="N1346" s="23" t="s">
        <v>4162</v>
      </c>
      <c r="O1346" s="23" t="s">
        <v>18149</v>
      </c>
      <c r="P1346" s="291">
        <v>120.38</v>
      </c>
      <c r="Q1346" s="3">
        <v>41152</v>
      </c>
      <c r="R1346" s="3">
        <v>41310</v>
      </c>
      <c r="S1346" s="3">
        <v>41270</v>
      </c>
    </row>
    <row r="1347" spans="1:19">
      <c r="A1347" s="23" t="s">
        <v>18141</v>
      </c>
      <c r="B1347" s="23" t="s">
        <v>18142</v>
      </c>
      <c r="C1347" s="23">
        <v>7</v>
      </c>
      <c r="D1347" s="23" t="s">
        <v>20016</v>
      </c>
      <c r="E1347" s="23" t="s">
        <v>20017</v>
      </c>
      <c r="F1347" s="23">
        <v>726</v>
      </c>
      <c r="G1347" s="23" t="s">
        <v>9707</v>
      </c>
      <c r="H1347" s="23" t="s">
        <v>447</v>
      </c>
      <c r="I1347" s="238" t="s">
        <v>18145</v>
      </c>
      <c r="J1347" s="238" t="s">
        <v>18153</v>
      </c>
      <c r="K1347" s="23" t="s">
        <v>623</v>
      </c>
      <c r="L1347" s="23" t="s">
        <v>18147</v>
      </c>
      <c r="M1347" s="23" t="s">
        <v>18148</v>
      </c>
      <c r="N1347" s="23" t="s">
        <v>4162</v>
      </c>
      <c r="O1347" s="23" t="s">
        <v>18149</v>
      </c>
      <c r="P1347" s="291">
        <v>120.38</v>
      </c>
      <c r="Q1347" s="3">
        <v>40837</v>
      </c>
      <c r="R1347" s="3">
        <v>40932</v>
      </c>
      <c r="S1347" s="3">
        <v>40918</v>
      </c>
    </row>
    <row r="1348" spans="1:19">
      <c r="A1348" s="23" t="s">
        <v>18141</v>
      </c>
      <c r="B1348" s="23" t="s">
        <v>18142</v>
      </c>
      <c r="C1348" s="23">
        <v>7</v>
      </c>
      <c r="D1348" s="23" t="s">
        <v>20018</v>
      </c>
      <c r="E1348" s="23" t="s">
        <v>20019</v>
      </c>
      <c r="F1348" s="23">
        <v>2419</v>
      </c>
      <c r="G1348" s="23" t="s">
        <v>9939</v>
      </c>
      <c r="H1348" s="23" t="s">
        <v>2052</v>
      </c>
      <c r="I1348" s="238" t="s">
        <v>18145</v>
      </c>
      <c r="J1348" s="238" t="s">
        <v>18153</v>
      </c>
      <c r="K1348" s="23" t="s">
        <v>623</v>
      </c>
      <c r="L1348" s="23" t="s">
        <v>18147</v>
      </c>
      <c r="M1348" s="23" t="s">
        <v>18148</v>
      </c>
      <c r="N1348" s="23" t="s">
        <v>4162</v>
      </c>
      <c r="O1348" s="23" t="s">
        <v>18149</v>
      </c>
      <c r="P1348" s="291">
        <v>120.38</v>
      </c>
      <c r="Q1348" s="3">
        <v>40953</v>
      </c>
      <c r="R1348" s="3">
        <v>40991</v>
      </c>
      <c r="S1348" s="3">
        <v>41016</v>
      </c>
    </row>
    <row r="1349" spans="1:19">
      <c r="A1349" s="23" t="s">
        <v>18141</v>
      </c>
      <c r="B1349" s="23" t="s">
        <v>18142</v>
      </c>
      <c r="C1349" s="23">
        <v>7</v>
      </c>
      <c r="D1349" s="23" t="s">
        <v>20020</v>
      </c>
      <c r="E1349" s="23" t="s">
        <v>20021</v>
      </c>
      <c r="F1349" s="23">
        <v>3569</v>
      </c>
      <c r="G1349" s="23" t="s">
        <v>10539</v>
      </c>
      <c r="H1349" s="23" t="s">
        <v>9101</v>
      </c>
      <c r="I1349" s="238" t="s">
        <v>18145</v>
      </c>
      <c r="J1349" s="238" t="s">
        <v>18153</v>
      </c>
      <c r="K1349" s="23" t="s">
        <v>623</v>
      </c>
      <c r="L1349" s="23" t="s">
        <v>18147</v>
      </c>
      <c r="M1349" s="23" t="s">
        <v>18148</v>
      </c>
      <c r="N1349" s="23" t="s">
        <v>4162</v>
      </c>
      <c r="O1349" s="23" t="s">
        <v>18149</v>
      </c>
      <c r="P1349" s="291">
        <v>120.38</v>
      </c>
      <c r="Q1349" s="3">
        <v>41071</v>
      </c>
      <c r="R1349" s="3">
        <v>41221</v>
      </c>
      <c r="S1349" s="3">
        <v>41133</v>
      </c>
    </row>
    <row r="1350" spans="1:19">
      <c r="A1350" s="23" t="s">
        <v>18141</v>
      </c>
      <c r="B1350" s="23" t="s">
        <v>18142</v>
      </c>
      <c r="C1350" s="23">
        <v>7</v>
      </c>
      <c r="D1350" s="23" t="s">
        <v>20022</v>
      </c>
      <c r="E1350" s="23" t="s">
        <v>20021</v>
      </c>
      <c r="F1350" s="23">
        <v>3586</v>
      </c>
      <c r="G1350" s="23" t="s">
        <v>10115</v>
      </c>
      <c r="H1350" s="23" t="s">
        <v>9094</v>
      </c>
      <c r="I1350" s="238" t="s">
        <v>18145</v>
      </c>
      <c r="J1350" s="238" t="s">
        <v>18153</v>
      </c>
      <c r="K1350" s="23" t="s">
        <v>623</v>
      </c>
      <c r="L1350" s="23" t="s">
        <v>18147</v>
      </c>
      <c r="M1350" s="23" t="s">
        <v>18148</v>
      </c>
      <c r="N1350" s="23" t="s">
        <v>4162</v>
      </c>
      <c r="O1350" s="23" t="s">
        <v>18149</v>
      </c>
      <c r="P1350" s="291">
        <v>120.38</v>
      </c>
      <c r="Q1350" s="3">
        <v>41017</v>
      </c>
      <c r="R1350" s="3">
        <v>41222</v>
      </c>
      <c r="S1350" s="3">
        <v>41079</v>
      </c>
    </row>
    <row r="1351" spans="1:19">
      <c r="A1351" s="23" t="s">
        <v>18141</v>
      </c>
      <c r="B1351" s="23" t="s">
        <v>18142</v>
      </c>
      <c r="C1351" s="23">
        <v>7</v>
      </c>
      <c r="D1351" s="23" t="s">
        <v>20023</v>
      </c>
      <c r="E1351" s="23" t="s">
        <v>20021</v>
      </c>
      <c r="F1351" s="23">
        <v>4240</v>
      </c>
      <c r="G1351" s="23" t="s">
        <v>10537</v>
      </c>
      <c r="H1351" s="23" t="s">
        <v>15574</v>
      </c>
      <c r="I1351" s="238" t="s">
        <v>18145</v>
      </c>
      <c r="J1351" s="238" t="s">
        <v>18153</v>
      </c>
      <c r="K1351" s="23" t="s">
        <v>623</v>
      </c>
      <c r="L1351" s="23" t="s">
        <v>18147</v>
      </c>
      <c r="M1351" s="23" t="s">
        <v>18148</v>
      </c>
      <c r="N1351" s="23" t="s">
        <v>4162</v>
      </c>
      <c r="O1351" s="23" t="s">
        <v>18149</v>
      </c>
      <c r="P1351" s="291">
        <v>120.38</v>
      </c>
      <c r="Q1351" s="3">
        <v>41071</v>
      </c>
      <c r="R1351" s="3">
        <v>41333</v>
      </c>
      <c r="S1351" s="3">
        <v>41133</v>
      </c>
    </row>
    <row r="1352" spans="1:19">
      <c r="A1352" s="23" t="s">
        <v>18141</v>
      </c>
      <c r="B1352" s="23" t="s">
        <v>18142</v>
      </c>
      <c r="C1352" s="23">
        <v>7</v>
      </c>
      <c r="D1352" s="23" t="s">
        <v>20024</v>
      </c>
      <c r="E1352" s="23" t="s">
        <v>20021</v>
      </c>
      <c r="F1352" s="23">
        <v>4256</v>
      </c>
      <c r="G1352" s="23" t="s">
        <v>10492</v>
      </c>
      <c r="H1352" s="23" t="s">
        <v>15566</v>
      </c>
      <c r="I1352" s="238" t="s">
        <v>18145</v>
      </c>
      <c r="J1352" s="238" t="s">
        <v>18153</v>
      </c>
      <c r="K1352" s="23" t="s">
        <v>623</v>
      </c>
      <c r="L1352" s="23" t="s">
        <v>18147</v>
      </c>
      <c r="M1352" s="23" t="s">
        <v>18148</v>
      </c>
      <c r="N1352" s="23" t="s">
        <v>4162</v>
      </c>
      <c r="O1352" s="23" t="s">
        <v>18149</v>
      </c>
      <c r="P1352" s="291">
        <v>120.38</v>
      </c>
      <c r="Q1352" s="3">
        <v>41071</v>
      </c>
      <c r="R1352" s="3">
        <v>41334</v>
      </c>
      <c r="S1352" s="3">
        <v>41133</v>
      </c>
    </row>
    <row r="1353" spans="1:19">
      <c r="A1353" s="23" t="s">
        <v>18141</v>
      </c>
      <c r="B1353" s="23" t="s">
        <v>18142</v>
      </c>
      <c r="C1353" s="23">
        <v>7</v>
      </c>
      <c r="D1353" s="23" t="s">
        <v>20025</v>
      </c>
      <c r="E1353" s="23" t="s">
        <v>20026</v>
      </c>
      <c r="F1353" s="23">
        <v>3778</v>
      </c>
      <c r="G1353" s="23" t="s">
        <v>10251</v>
      </c>
      <c r="H1353" s="23" t="s">
        <v>12198</v>
      </c>
      <c r="I1353" s="238" t="s">
        <v>18145</v>
      </c>
      <c r="J1353" s="238" t="s">
        <v>18153</v>
      </c>
      <c r="K1353" s="23" t="s">
        <v>623</v>
      </c>
      <c r="L1353" s="23" t="s">
        <v>18147</v>
      </c>
      <c r="M1353" s="23" t="s">
        <v>18148</v>
      </c>
      <c r="N1353" s="23" t="s">
        <v>4162</v>
      </c>
      <c r="O1353" s="23" t="s">
        <v>18149</v>
      </c>
      <c r="P1353" s="291">
        <v>120.38</v>
      </c>
      <c r="Q1353" s="3">
        <v>41044</v>
      </c>
      <c r="R1353" s="3">
        <v>41250</v>
      </c>
      <c r="S1353" s="3">
        <v>41104</v>
      </c>
    </row>
    <row r="1354" spans="1:19">
      <c r="A1354" s="23" t="s">
        <v>18141</v>
      </c>
      <c r="B1354" s="23" t="s">
        <v>18142</v>
      </c>
      <c r="C1354" s="23">
        <v>7</v>
      </c>
      <c r="D1354" s="23" t="s">
        <v>20027</v>
      </c>
      <c r="E1354" s="23" t="s">
        <v>20026</v>
      </c>
      <c r="F1354" s="23">
        <v>3784</v>
      </c>
      <c r="G1354" s="23" t="s">
        <v>10226</v>
      </c>
      <c r="H1354" s="23" t="s">
        <v>12195</v>
      </c>
      <c r="I1354" s="238" t="s">
        <v>18145</v>
      </c>
      <c r="J1354" s="238" t="s">
        <v>18153</v>
      </c>
      <c r="K1354" s="23" t="s">
        <v>623</v>
      </c>
      <c r="L1354" s="23" t="s">
        <v>18147</v>
      </c>
      <c r="M1354" s="23" t="s">
        <v>18148</v>
      </c>
      <c r="N1354" s="23" t="s">
        <v>4162</v>
      </c>
      <c r="O1354" s="23" t="s">
        <v>18149</v>
      </c>
      <c r="P1354" s="291">
        <v>120.38</v>
      </c>
      <c r="Q1354" s="3">
        <v>41044</v>
      </c>
      <c r="R1354" s="3">
        <v>41253</v>
      </c>
      <c r="S1354" s="3">
        <v>41104</v>
      </c>
    </row>
    <row r="1355" spans="1:19">
      <c r="A1355" s="23" t="s">
        <v>18141</v>
      </c>
      <c r="B1355" s="23" t="s">
        <v>18142</v>
      </c>
      <c r="C1355" s="23">
        <v>7</v>
      </c>
      <c r="D1355" s="23" t="s">
        <v>20028</v>
      </c>
      <c r="E1355" s="23" t="s">
        <v>20029</v>
      </c>
      <c r="F1355" s="23"/>
      <c r="G1355" s="23" t="s">
        <v>10275</v>
      </c>
      <c r="H1355" s="23">
        <v>3486</v>
      </c>
      <c r="I1355" s="238" t="s">
        <v>18145</v>
      </c>
      <c r="J1355" s="238" t="s">
        <v>19426</v>
      </c>
      <c r="K1355" s="23" t="s">
        <v>623</v>
      </c>
      <c r="L1355" s="23" t="s">
        <v>18147</v>
      </c>
      <c r="M1355" s="23" t="s">
        <v>18148</v>
      </c>
      <c r="N1355" s="23" t="s">
        <v>4162</v>
      </c>
      <c r="O1355" s="23" t="s">
        <v>18149</v>
      </c>
      <c r="P1355" s="291">
        <v>120.38</v>
      </c>
      <c r="Q1355" s="3">
        <v>41043</v>
      </c>
      <c r="R1355" s="23"/>
      <c r="S1355" s="3">
        <v>41104</v>
      </c>
    </row>
    <row r="1356" spans="1:19">
      <c r="A1356" s="23" t="s">
        <v>18141</v>
      </c>
      <c r="B1356" s="23" t="s">
        <v>18142</v>
      </c>
      <c r="C1356" s="23">
        <v>7</v>
      </c>
      <c r="D1356" s="23" t="s">
        <v>20030</v>
      </c>
      <c r="E1356" s="23" t="s">
        <v>20029</v>
      </c>
      <c r="F1356" s="23">
        <v>844</v>
      </c>
      <c r="G1356" s="23" t="s">
        <v>9849</v>
      </c>
      <c r="H1356" s="23" t="s">
        <v>2399</v>
      </c>
      <c r="I1356" s="238" t="s">
        <v>18145</v>
      </c>
      <c r="J1356" s="238" t="s">
        <v>18153</v>
      </c>
      <c r="K1356" s="23" t="s">
        <v>623</v>
      </c>
      <c r="L1356" s="23" t="s">
        <v>18147</v>
      </c>
      <c r="M1356" s="23" t="s">
        <v>18148</v>
      </c>
      <c r="N1356" s="23" t="s">
        <v>4162</v>
      </c>
      <c r="O1356" s="23" t="s">
        <v>18149</v>
      </c>
      <c r="P1356" s="291">
        <v>120.38</v>
      </c>
      <c r="Q1356" s="3">
        <v>40946</v>
      </c>
      <c r="R1356" s="3">
        <v>41012</v>
      </c>
      <c r="S1356" s="3">
        <v>41014</v>
      </c>
    </row>
    <row r="1357" spans="1:19">
      <c r="A1357" s="23" t="s">
        <v>18141</v>
      </c>
      <c r="B1357" s="23" t="s">
        <v>18142</v>
      </c>
      <c r="C1357" s="23">
        <v>7</v>
      </c>
      <c r="D1357" s="23" t="s">
        <v>20031</v>
      </c>
      <c r="E1357" s="23" t="s">
        <v>20029</v>
      </c>
      <c r="F1357" s="23">
        <v>2769</v>
      </c>
      <c r="G1357" s="23" t="s">
        <v>10278</v>
      </c>
      <c r="H1357" s="23" t="s">
        <v>4141</v>
      </c>
      <c r="I1357" s="238" t="s">
        <v>18145</v>
      </c>
      <c r="J1357" s="238" t="s">
        <v>18153</v>
      </c>
      <c r="K1357" s="23" t="s">
        <v>623</v>
      </c>
      <c r="L1357" s="23" t="s">
        <v>18147</v>
      </c>
      <c r="M1357" s="23" t="s">
        <v>18148</v>
      </c>
      <c r="N1357" s="23" t="s">
        <v>4162</v>
      </c>
      <c r="O1357" s="23" t="s">
        <v>18149</v>
      </c>
      <c r="P1357" s="291">
        <v>120.38</v>
      </c>
      <c r="Q1357" s="3">
        <v>41043</v>
      </c>
      <c r="R1357" s="3">
        <v>41089</v>
      </c>
      <c r="S1357" s="3">
        <v>41104</v>
      </c>
    </row>
    <row r="1358" spans="1:19">
      <c r="A1358" s="23" t="s">
        <v>18141</v>
      </c>
      <c r="B1358" s="23" t="s">
        <v>18142</v>
      </c>
      <c r="C1358" s="23">
        <v>7</v>
      </c>
      <c r="D1358" s="23" t="s">
        <v>20032</v>
      </c>
      <c r="E1358" s="23" t="s">
        <v>20029</v>
      </c>
      <c r="F1358" s="23">
        <v>3833</v>
      </c>
      <c r="G1358" s="23" t="s">
        <v>10223</v>
      </c>
      <c r="H1358" s="23" t="s">
        <v>12740</v>
      </c>
      <c r="I1358" s="238" t="s">
        <v>18145</v>
      </c>
      <c r="J1358" s="238" t="s">
        <v>18153</v>
      </c>
      <c r="K1358" s="23" t="s">
        <v>623</v>
      </c>
      <c r="L1358" s="23" t="s">
        <v>18147</v>
      </c>
      <c r="M1358" s="23" t="s">
        <v>18148</v>
      </c>
      <c r="N1358" s="23" t="s">
        <v>4162</v>
      </c>
      <c r="O1358" s="23" t="s">
        <v>18149</v>
      </c>
      <c r="P1358" s="291">
        <v>120.38</v>
      </c>
      <c r="Q1358" s="3">
        <v>41043</v>
      </c>
      <c r="R1358" s="3">
        <v>41255</v>
      </c>
      <c r="S1358" s="3">
        <v>41104</v>
      </c>
    </row>
    <row r="1359" spans="1:19">
      <c r="A1359" s="23" t="s">
        <v>18141</v>
      </c>
      <c r="B1359" s="23" t="s">
        <v>18142</v>
      </c>
      <c r="C1359" s="23">
        <v>7</v>
      </c>
      <c r="D1359" s="23" t="s">
        <v>20033</v>
      </c>
      <c r="E1359" s="23" t="s">
        <v>20029</v>
      </c>
      <c r="F1359" s="23">
        <v>4191</v>
      </c>
      <c r="G1359" s="23" t="s">
        <v>10252</v>
      </c>
      <c r="H1359" s="23" t="s">
        <v>15501</v>
      </c>
      <c r="I1359" s="238" t="s">
        <v>18145</v>
      </c>
      <c r="J1359" s="238" t="s">
        <v>18153</v>
      </c>
      <c r="K1359" s="23" t="s">
        <v>623</v>
      </c>
      <c r="L1359" s="23" t="s">
        <v>18147</v>
      </c>
      <c r="M1359" s="23" t="s">
        <v>18148</v>
      </c>
      <c r="N1359" s="23" t="s">
        <v>4162</v>
      </c>
      <c r="O1359" s="23" t="s">
        <v>18149</v>
      </c>
      <c r="P1359" s="291">
        <v>120.38</v>
      </c>
      <c r="Q1359" s="3">
        <v>41043</v>
      </c>
      <c r="R1359" s="3">
        <v>41325</v>
      </c>
      <c r="S1359" s="3">
        <v>41104</v>
      </c>
    </row>
    <row r="1360" spans="1:19">
      <c r="A1360" s="23" t="s">
        <v>18141</v>
      </c>
      <c r="B1360" s="23" t="s">
        <v>18142</v>
      </c>
      <c r="C1360" s="23">
        <v>7</v>
      </c>
      <c r="D1360" s="23" t="s">
        <v>20034</v>
      </c>
      <c r="E1360" s="23" t="s">
        <v>20029</v>
      </c>
      <c r="F1360" s="23">
        <v>4196</v>
      </c>
      <c r="G1360" s="23" t="s">
        <v>10225</v>
      </c>
      <c r="H1360" s="23" t="s">
        <v>15498</v>
      </c>
      <c r="I1360" s="238" t="s">
        <v>18145</v>
      </c>
      <c r="J1360" s="238" t="s">
        <v>18153</v>
      </c>
      <c r="K1360" s="23" t="s">
        <v>623</v>
      </c>
      <c r="L1360" s="23" t="s">
        <v>18147</v>
      </c>
      <c r="M1360" s="23" t="s">
        <v>18148</v>
      </c>
      <c r="N1360" s="23" t="s">
        <v>4162</v>
      </c>
      <c r="O1360" s="23" t="s">
        <v>18149</v>
      </c>
      <c r="P1360" s="291">
        <v>120.38</v>
      </c>
      <c r="Q1360" s="3">
        <v>41043</v>
      </c>
      <c r="R1360" s="3">
        <v>41327</v>
      </c>
      <c r="S1360" s="3">
        <v>41104</v>
      </c>
    </row>
    <row r="1361" spans="1:19">
      <c r="A1361" s="23" t="s">
        <v>18141</v>
      </c>
      <c r="B1361" s="23" t="s">
        <v>18142</v>
      </c>
      <c r="C1361" s="23">
        <v>7</v>
      </c>
      <c r="D1361" s="23" t="s">
        <v>20035</v>
      </c>
      <c r="E1361" s="23" t="s">
        <v>20029</v>
      </c>
      <c r="F1361" s="23">
        <v>4198</v>
      </c>
      <c r="G1361" s="23" t="s">
        <v>10224</v>
      </c>
      <c r="H1361" s="23" t="s">
        <v>15495</v>
      </c>
      <c r="I1361" s="238" t="s">
        <v>18145</v>
      </c>
      <c r="J1361" s="238" t="s">
        <v>18153</v>
      </c>
      <c r="K1361" s="23" t="s">
        <v>623</v>
      </c>
      <c r="L1361" s="23" t="s">
        <v>18147</v>
      </c>
      <c r="M1361" s="23" t="s">
        <v>18148</v>
      </c>
      <c r="N1361" s="23" t="s">
        <v>4162</v>
      </c>
      <c r="O1361" s="23" t="s">
        <v>18149</v>
      </c>
      <c r="P1361" s="291">
        <v>120.38</v>
      </c>
      <c r="Q1361" s="3">
        <v>41043</v>
      </c>
      <c r="R1361" s="3">
        <v>41330</v>
      </c>
      <c r="S1361" s="3">
        <v>41104</v>
      </c>
    </row>
    <row r="1362" spans="1:19">
      <c r="A1362" s="23" t="s">
        <v>18141</v>
      </c>
      <c r="B1362" s="23" t="s">
        <v>18142</v>
      </c>
      <c r="C1362" s="23">
        <v>7</v>
      </c>
      <c r="D1362" s="23" t="s">
        <v>20036</v>
      </c>
      <c r="E1362" s="23" t="s">
        <v>20037</v>
      </c>
      <c r="F1362" s="23"/>
      <c r="G1362" s="23"/>
      <c r="H1362" s="23">
        <v>6100</v>
      </c>
      <c r="I1362" s="238" t="s">
        <v>18145</v>
      </c>
      <c r="J1362" s="238" t="s">
        <v>18151</v>
      </c>
      <c r="K1362" s="23" t="s">
        <v>623</v>
      </c>
      <c r="L1362" s="23" t="s">
        <v>18147</v>
      </c>
      <c r="M1362" s="23" t="s">
        <v>18148</v>
      </c>
      <c r="N1362" s="23" t="s">
        <v>4162</v>
      </c>
      <c r="O1362" s="23" t="s">
        <v>18149</v>
      </c>
      <c r="P1362" s="291">
        <v>120.38</v>
      </c>
      <c r="Q1362" s="3">
        <v>41295</v>
      </c>
      <c r="R1362" s="23"/>
      <c r="S1362" s="23"/>
    </row>
    <row r="1363" spans="1:19">
      <c r="A1363" s="23" t="s">
        <v>18141</v>
      </c>
      <c r="B1363" s="23" t="s">
        <v>18142</v>
      </c>
      <c r="C1363" s="23">
        <v>7</v>
      </c>
      <c r="D1363" s="23" t="s">
        <v>20038</v>
      </c>
      <c r="E1363" s="23" t="s">
        <v>20037</v>
      </c>
      <c r="F1363" s="23"/>
      <c r="G1363" s="23"/>
      <c r="H1363" s="23">
        <v>6101</v>
      </c>
      <c r="I1363" s="238" t="s">
        <v>18145</v>
      </c>
      <c r="J1363" s="238" t="s">
        <v>18151</v>
      </c>
      <c r="K1363" s="23" t="s">
        <v>623</v>
      </c>
      <c r="L1363" s="23" t="s">
        <v>18147</v>
      </c>
      <c r="M1363" s="23" t="s">
        <v>18148</v>
      </c>
      <c r="N1363" s="23" t="s">
        <v>4162</v>
      </c>
      <c r="O1363" s="23" t="s">
        <v>18149</v>
      </c>
      <c r="P1363" s="291">
        <v>120.38</v>
      </c>
      <c r="Q1363" s="3">
        <v>41295</v>
      </c>
      <c r="R1363" s="23"/>
      <c r="S1363" s="23"/>
    </row>
    <row r="1364" spans="1:19">
      <c r="A1364" s="23" t="s">
        <v>18141</v>
      </c>
      <c r="B1364" s="23" t="s">
        <v>18142</v>
      </c>
      <c r="C1364" s="23">
        <v>7</v>
      </c>
      <c r="D1364" s="23" t="s">
        <v>20039</v>
      </c>
      <c r="E1364" s="23" t="s">
        <v>20037</v>
      </c>
      <c r="F1364" s="23"/>
      <c r="G1364" s="23"/>
      <c r="H1364" s="23">
        <v>6102</v>
      </c>
      <c r="I1364" s="238" t="s">
        <v>18145</v>
      </c>
      <c r="J1364" s="238" t="s">
        <v>18151</v>
      </c>
      <c r="K1364" s="23" t="s">
        <v>623</v>
      </c>
      <c r="L1364" s="23" t="s">
        <v>18147</v>
      </c>
      <c r="M1364" s="23" t="s">
        <v>18148</v>
      </c>
      <c r="N1364" s="23" t="s">
        <v>4162</v>
      </c>
      <c r="O1364" s="23" t="s">
        <v>18149</v>
      </c>
      <c r="P1364" s="291">
        <v>120.38</v>
      </c>
      <c r="Q1364" s="3">
        <v>41295</v>
      </c>
      <c r="R1364" s="23"/>
      <c r="S1364" s="23"/>
    </row>
    <row r="1365" spans="1:19">
      <c r="A1365" s="23" t="s">
        <v>18141</v>
      </c>
      <c r="B1365" s="23" t="s">
        <v>18142</v>
      </c>
      <c r="C1365" s="23">
        <v>7</v>
      </c>
      <c r="D1365" s="23" t="s">
        <v>20040</v>
      </c>
      <c r="E1365" s="23" t="s">
        <v>20037</v>
      </c>
      <c r="F1365" s="23"/>
      <c r="G1365" s="23"/>
      <c r="H1365" s="23">
        <v>6103</v>
      </c>
      <c r="I1365" s="238" t="s">
        <v>18145</v>
      </c>
      <c r="J1365" s="238" t="s">
        <v>18151</v>
      </c>
      <c r="K1365" s="23" t="s">
        <v>623</v>
      </c>
      <c r="L1365" s="23" t="s">
        <v>18147</v>
      </c>
      <c r="M1365" s="23" t="s">
        <v>18148</v>
      </c>
      <c r="N1365" s="23" t="s">
        <v>4162</v>
      </c>
      <c r="O1365" s="23" t="s">
        <v>18149</v>
      </c>
      <c r="P1365" s="291">
        <v>120.38</v>
      </c>
      <c r="Q1365" s="3">
        <v>41295</v>
      </c>
      <c r="R1365" s="23"/>
      <c r="S1365" s="23"/>
    </row>
    <row r="1366" spans="1:19">
      <c r="A1366" s="23" t="s">
        <v>18141</v>
      </c>
      <c r="B1366" s="23" t="s">
        <v>18142</v>
      </c>
      <c r="C1366" s="23">
        <v>7</v>
      </c>
      <c r="D1366" s="23" t="s">
        <v>20041</v>
      </c>
      <c r="E1366" s="23" t="s">
        <v>20037</v>
      </c>
      <c r="F1366" s="23">
        <v>2563</v>
      </c>
      <c r="G1366" s="23" t="s">
        <v>10117</v>
      </c>
      <c r="H1366" s="23" t="s">
        <v>2713</v>
      </c>
      <c r="I1366" s="238" t="s">
        <v>18145</v>
      </c>
      <c r="J1366" s="238" t="s">
        <v>18153</v>
      </c>
      <c r="K1366" s="23" t="s">
        <v>623</v>
      </c>
      <c r="L1366" s="23" t="s">
        <v>18147</v>
      </c>
      <c r="M1366" s="23" t="s">
        <v>18148</v>
      </c>
      <c r="N1366" s="23" t="s">
        <v>4162</v>
      </c>
      <c r="O1366" s="23" t="s">
        <v>18149</v>
      </c>
      <c r="P1366" s="291">
        <v>120.38</v>
      </c>
      <c r="Q1366" s="3">
        <v>41017</v>
      </c>
      <c r="R1366" s="3">
        <v>41036</v>
      </c>
      <c r="S1366" s="3">
        <v>41079</v>
      </c>
    </row>
    <row r="1367" spans="1:19">
      <c r="A1367" s="23" t="s">
        <v>18141</v>
      </c>
      <c r="B1367" s="23" t="s">
        <v>18142</v>
      </c>
      <c r="C1367" s="23">
        <v>7</v>
      </c>
      <c r="D1367" s="23" t="s">
        <v>20042</v>
      </c>
      <c r="E1367" s="23" t="s">
        <v>20043</v>
      </c>
      <c r="F1367" s="23"/>
      <c r="G1367" s="23" t="s">
        <v>17718</v>
      </c>
      <c r="H1367" s="23">
        <v>6050</v>
      </c>
      <c r="I1367" s="238" t="s">
        <v>18145</v>
      </c>
      <c r="J1367" s="238" t="s">
        <v>18192</v>
      </c>
      <c r="K1367" s="23" t="s">
        <v>623</v>
      </c>
      <c r="L1367" s="23" t="s">
        <v>18147</v>
      </c>
      <c r="M1367" s="23" t="s">
        <v>18148</v>
      </c>
      <c r="N1367" s="23" t="s">
        <v>4162</v>
      </c>
      <c r="O1367" s="23" t="s">
        <v>18149</v>
      </c>
      <c r="P1367" s="291">
        <v>120.38</v>
      </c>
      <c r="Q1367" s="3">
        <v>41292</v>
      </c>
      <c r="R1367" s="23"/>
      <c r="S1367" s="3">
        <v>41441</v>
      </c>
    </row>
    <row r="1368" spans="1:19">
      <c r="A1368" s="23" t="s">
        <v>18141</v>
      </c>
      <c r="B1368" s="23" t="s">
        <v>18142</v>
      </c>
      <c r="C1368" s="23">
        <v>7</v>
      </c>
      <c r="D1368" s="23" t="s">
        <v>20044</v>
      </c>
      <c r="E1368" s="23" t="s">
        <v>20043</v>
      </c>
      <c r="F1368" s="23"/>
      <c r="G1368" s="23" t="s">
        <v>17741</v>
      </c>
      <c r="H1368" s="23">
        <v>6051</v>
      </c>
      <c r="I1368" s="238" t="s">
        <v>18145</v>
      </c>
      <c r="J1368" s="238" t="s">
        <v>18192</v>
      </c>
      <c r="K1368" s="23" t="s">
        <v>623</v>
      </c>
      <c r="L1368" s="23" t="s">
        <v>18147</v>
      </c>
      <c r="M1368" s="23" t="s">
        <v>18148</v>
      </c>
      <c r="N1368" s="23" t="s">
        <v>4162</v>
      </c>
      <c r="O1368" s="23" t="s">
        <v>18149</v>
      </c>
      <c r="P1368" s="291">
        <v>120.38</v>
      </c>
      <c r="Q1368" s="3">
        <v>41292</v>
      </c>
      <c r="R1368" s="23"/>
      <c r="S1368" s="3">
        <v>41441</v>
      </c>
    </row>
    <row r="1369" spans="1:19">
      <c r="A1369" s="23" t="s">
        <v>18141</v>
      </c>
      <c r="B1369" s="23" t="s">
        <v>18142</v>
      </c>
      <c r="C1369" s="23">
        <v>7</v>
      </c>
      <c r="D1369" s="23" t="s">
        <v>20045</v>
      </c>
      <c r="E1369" s="23" t="s">
        <v>20043</v>
      </c>
      <c r="F1369" s="23"/>
      <c r="G1369" s="23" t="s">
        <v>17737</v>
      </c>
      <c r="H1369" s="23">
        <v>6052</v>
      </c>
      <c r="I1369" s="238" t="s">
        <v>18145</v>
      </c>
      <c r="J1369" s="238" t="s">
        <v>18192</v>
      </c>
      <c r="K1369" s="23" t="s">
        <v>623</v>
      </c>
      <c r="L1369" s="23" t="s">
        <v>18147</v>
      </c>
      <c r="M1369" s="23" t="s">
        <v>18148</v>
      </c>
      <c r="N1369" s="23" t="s">
        <v>4162</v>
      </c>
      <c r="O1369" s="23" t="s">
        <v>18149</v>
      </c>
      <c r="P1369" s="291">
        <v>120.38</v>
      </c>
      <c r="Q1369" s="3">
        <v>41292</v>
      </c>
      <c r="R1369" s="23"/>
      <c r="S1369" s="3">
        <v>41441</v>
      </c>
    </row>
    <row r="1370" spans="1:19">
      <c r="A1370" s="23" t="s">
        <v>18141</v>
      </c>
      <c r="B1370" s="23" t="s">
        <v>18142</v>
      </c>
      <c r="C1370" s="23">
        <v>7</v>
      </c>
      <c r="D1370" s="23" t="s">
        <v>20046</v>
      </c>
      <c r="E1370" s="23" t="s">
        <v>20043</v>
      </c>
      <c r="F1370" s="23"/>
      <c r="G1370" s="23" t="s">
        <v>20047</v>
      </c>
      <c r="H1370" s="23">
        <v>6054</v>
      </c>
      <c r="I1370" s="238" t="s">
        <v>18145</v>
      </c>
      <c r="J1370" s="238" t="s">
        <v>18192</v>
      </c>
      <c r="K1370" s="23" t="s">
        <v>623</v>
      </c>
      <c r="L1370" s="23" t="s">
        <v>18147</v>
      </c>
      <c r="M1370" s="23" t="s">
        <v>18148</v>
      </c>
      <c r="N1370" s="23" t="s">
        <v>4162</v>
      </c>
      <c r="O1370" s="23" t="s">
        <v>18149</v>
      </c>
      <c r="P1370" s="291">
        <v>120.38</v>
      </c>
      <c r="Q1370" s="3">
        <v>41292</v>
      </c>
      <c r="R1370" s="23"/>
      <c r="S1370" s="3">
        <v>41441</v>
      </c>
    </row>
    <row r="1371" spans="1:19">
      <c r="A1371" s="23" t="s">
        <v>18141</v>
      </c>
      <c r="B1371" s="23" t="s">
        <v>18142</v>
      </c>
      <c r="C1371" s="23">
        <v>7</v>
      </c>
      <c r="D1371" s="23" t="s">
        <v>20048</v>
      </c>
      <c r="E1371" s="23" t="s">
        <v>20043</v>
      </c>
      <c r="F1371" s="23"/>
      <c r="G1371" s="23" t="s">
        <v>20049</v>
      </c>
      <c r="H1371" s="23">
        <v>6055</v>
      </c>
      <c r="I1371" s="238" t="s">
        <v>18145</v>
      </c>
      <c r="J1371" s="238" t="s">
        <v>18192</v>
      </c>
      <c r="K1371" s="23" t="s">
        <v>623</v>
      </c>
      <c r="L1371" s="23" t="s">
        <v>18147</v>
      </c>
      <c r="M1371" s="23" t="s">
        <v>18148</v>
      </c>
      <c r="N1371" s="23" t="s">
        <v>4162</v>
      </c>
      <c r="O1371" s="23" t="s">
        <v>18149</v>
      </c>
      <c r="P1371" s="291">
        <v>120.38</v>
      </c>
      <c r="Q1371" s="3">
        <v>41292</v>
      </c>
      <c r="R1371" s="23"/>
      <c r="S1371" s="3">
        <v>41441</v>
      </c>
    </row>
    <row r="1372" spans="1:19">
      <c r="A1372" s="23" t="s">
        <v>18141</v>
      </c>
      <c r="B1372" s="23" t="s">
        <v>18142</v>
      </c>
      <c r="C1372" s="23">
        <v>7</v>
      </c>
      <c r="D1372" s="23" t="s">
        <v>20050</v>
      </c>
      <c r="E1372" s="23" t="s">
        <v>20043</v>
      </c>
      <c r="F1372" s="23"/>
      <c r="G1372" s="23" t="s">
        <v>20051</v>
      </c>
      <c r="H1372" s="23">
        <v>6056</v>
      </c>
      <c r="I1372" s="238" t="s">
        <v>18145</v>
      </c>
      <c r="J1372" s="238" t="s">
        <v>18192</v>
      </c>
      <c r="K1372" s="23" t="s">
        <v>623</v>
      </c>
      <c r="L1372" s="23" t="s">
        <v>18147</v>
      </c>
      <c r="M1372" s="23" t="s">
        <v>18148</v>
      </c>
      <c r="N1372" s="23" t="s">
        <v>4162</v>
      </c>
      <c r="O1372" s="23" t="s">
        <v>18149</v>
      </c>
      <c r="P1372" s="291">
        <v>120.38</v>
      </c>
      <c r="Q1372" s="3">
        <v>41292</v>
      </c>
      <c r="R1372" s="23"/>
      <c r="S1372" s="3">
        <v>41441</v>
      </c>
    </row>
    <row r="1373" spans="1:19">
      <c r="A1373" s="23" t="s">
        <v>18141</v>
      </c>
      <c r="B1373" s="23" t="s">
        <v>18142</v>
      </c>
      <c r="C1373" s="23">
        <v>7</v>
      </c>
      <c r="D1373" s="23" t="s">
        <v>20052</v>
      </c>
      <c r="E1373" s="23" t="s">
        <v>20043</v>
      </c>
      <c r="F1373" s="23"/>
      <c r="G1373" s="23" t="s">
        <v>17730</v>
      </c>
      <c r="H1373" s="23">
        <v>6057</v>
      </c>
      <c r="I1373" s="238" t="s">
        <v>18145</v>
      </c>
      <c r="J1373" s="238" t="s">
        <v>18192</v>
      </c>
      <c r="K1373" s="23" t="s">
        <v>623</v>
      </c>
      <c r="L1373" s="23" t="s">
        <v>18147</v>
      </c>
      <c r="M1373" s="23" t="s">
        <v>18148</v>
      </c>
      <c r="N1373" s="23" t="s">
        <v>4162</v>
      </c>
      <c r="O1373" s="23" t="s">
        <v>18149</v>
      </c>
      <c r="P1373" s="291">
        <v>120.38</v>
      </c>
      <c r="Q1373" s="3">
        <v>41292</v>
      </c>
      <c r="R1373" s="23"/>
      <c r="S1373" s="3">
        <v>41441</v>
      </c>
    </row>
    <row r="1374" spans="1:19">
      <c r="A1374" s="23" t="s">
        <v>18141</v>
      </c>
      <c r="B1374" s="23" t="s">
        <v>18142</v>
      </c>
      <c r="C1374" s="23">
        <v>7</v>
      </c>
      <c r="D1374" s="23" t="s">
        <v>20053</v>
      </c>
      <c r="E1374" s="23" t="s">
        <v>20043</v>
      </c>
      <c r="F1374" s="23"/>
      <c r="G1374" s="23" t="s">
        <v>17714</v>
      </c>
      <c r="H1374" s="23">
        <v>6327</v>
      </c>
      <c r="I1374" s="238" t="s">
        <v>18145</v>
      </c>
      <c r="J1374" s="238" t="s">
        <v>18192</v>
      </c>
      <c r="K1374" s="23" t="s">
        <v>623</v>
      </c>
      <c r="L1374" s="23" t="s">
        <v>18147</v>
      </c>
      <c r="M1374" s="23" t="s">
        <v>18148</v>
      </c>
      <c r="N1374" s="23" t="s">
        <v>4162</v>
      </c>
      <c r="O1374" s="23" t="s">
        <v>18149</v>
      </c>
      <c r="P1374" s="291">
        <v>120.38</v>
      </c>
      <c r="Q1374" s="3">
        <v>41311</v>
      </c>
      <c r="R1374" s="23"/>
      <c r="S1374" s="3">
        <v>41441</v>
      </c>
    </row>
    <row r="1375" spans="1:19">
      <c r="A1375" s="23" t="s">
        <v>18141</v>
      </c>
      <c r="B1375" s="23" t="s">
        <v>18142</v>
      </c>
      <c r="C1375" s="23">
        <v>7</v>
      </c>
      <c r="D1375" s="23" t="s">
        <v>20054</v>
      </c>
      <c r="E1375" s="23" t="s">
        <v>20043</v>
      </c>
      <c r="F1375" s="23">
        <v>654</v>
      </c>
      <c r="G1375" s="23" t="s">
        <v>9652</v>
      </c>
      <c r="H1375" s="23" t="s">
        <v>1360</v>
      </c>
      <c r="I1375" s="238" t="s">
        <v>18145</v>
      </c>
      <c r="J1375" s="238" t="s">
        <v>18153</v>
      </c>
      <c r="K1375" s="23" t="s">
        <v>623</v>
      </c>
      <c r="L1375" s="23" t="s">
        <v>18147</v>
      </c>
      <c r="M1375" s="23" t="s">
        <v>18148</v>
      </c>
      <c r="N1375" s="23" t="s">
        <v>4162</v>
      </c>
      <c r="O1375" s="23" t="s">
        <v>18149</v>
      </c>
      <c r="P1375" s="291">
        <v>120.38</v>
      </c>
      <c r="Q1375" s="3">
        <v>40829</v>
      </c>
      <c r="R1375" s="3">
        <v>40920</v>
      </c>
      <c r="S1375" s="3">
        <v>40918</v>
      </c>
    </row>
    <row r="1376" spans="1:19">
      <c r="A1376" s="23" t="s">
        <v>18141</v>
      </c>
      <c r="B1376" s="23" t="s">
        <v>18142</v>
      </c>
      <c r="C1376" s="23">
        <v>7</v>
      </c>
      <c r="D1376" s="23" t="s">
        <v>20055</v>
      </c>
      <c r="E1376" s="23" t="s">
        <v>20043</v>
      </c>
      <c r="F1376" s="23">
        <v>2909</v>
      </c>
      <c r="G1376" s="23" t="s">
        <v>10793</v>
      </c>
      <c r="H1376" s="23" t="s">
        <v>5407</v>
      </c>
      <c r="I1376" s="238" t="s">
        <v>18145</v>
      </c>
      <c r="J1376" s="238" t="s">
        <v>18153</v>
      </c>
      <c r="K1376" s="23" t="s">
        <v>623</v>
      </c>
      <c r="L1376" s="23" t="s">
        <v>18147</v>
      </c>
      <c r="M1376" s="23" t="s">
        <v>18148</v>
      </c>
      <c r="N1376" s="23" t="s">
        <v>4162</v>
      </c>
      <c r="O1376" s="23" t="s">
        <v>18149</v>
      </c>
      <c r="P1376" s="291">
        <v>120.38</v>
      </c>
      <c r="Q1376" s="3">
        <v>41102</v>
      </c>
      <c r="R1376" s="3">
        <v>41117</v>
      </c>
      <c r="S1376" s="3">
        <v>41163</v>
      </c>
    </row>
    <row r="1377" spans="1:19">
      <c r="A1377" s="23" t="s">
        <v>18141</v>
      </c>
      <c r="B1377" s="23" t="s">
        <v>18142</v>
      </c>
      <c r="C1377" s="23">
        <v>7</v>
      </c>
      <c r="D1377" s="23" t="s">
        <v>20056</v>
      </c>
      <c r="E1377" s="23" t="s">
        <v>20043</v>
      </c>
      <c r="F1377" s="23">
        <v>2942</v>
      </c>
      <c r="G1377" s="23" t="s">
        <v>10821</v>
      </c>
      <c r="H1377" s="23" t="s">
        <v>5649</v>
      </c>
      <c r="I1377" s="238" t="s">
        <v>18145</v>
      </c>
      <c r="J1377" s="238" t="s">
        <v>18153</v>
      </c>
      <c r="K1377" s="23" t="s">
        <v>623</v>
      </c>
      <c r="L1377" s="23" t="s">
        <v>18147</v>
      </c>
      <c r="M1377" s="23" t="s">
        <v>18148</v>
      </c>
      <c r="N1377" s="23" t="s">
        <v>4162</v>
      </c>
      <c r="O1377" s="23" t="s">
        <v>18149</v>
      </c>
      <c r="P1377" s="291">
        <v>120.38</v>
      </c>
      <c r="Q1377" s="3">
        <v>41102</v>
      </c>
      <c r="R1377" s="3">
        <v>41122</v>
      </c>
      <c r="S1377" s="3">
        <v>41163</v>
      </c>
    </row>
    <row r="1378" spans="1:19">
      <c r="A1378" s="23" t="s">
        <v>18141</v>
      </c>
      <c r="B1378" s="23" t="s">
        <v>18142</v>
      </c>
      <c r="C1378" s="23">
        <v>7</v>
      </c>
      <c r="D1378" s="23" t="s">
        <v>20057</v>
      </c>
      <c r="E1378" s="23" t="s">
        <v>20043</v>
      </c>
      <c r="F1378" s="23">
        <v>2943</v>
      </c>
      <c r="G1378" s="23" t="s">
        <v>10801</v>
      </c>
      <c r="H1378" s="23" t="s">
        <v>5648</v>
      </c>
      <c r="I1378" s="238" t="s">
        <v>18145</v>
      </c>
      <c r="J1378" s="238" t="s">
        <v>18153</v>
      </c>
      <c r="K1378" s="23" t="s">
        <v>623</v>
      </c>
      <c r="L1378" s="23" t="s">
        <v>18147</v>
      </c>
      <c r="M1378" s="23" t="s">
        <v>18148</v>
      </c>
      <c r="N1378" s="23" t="s">
        <v>4162</v>
      </c>
      <c r="O1378" s="23" t="s">
        <v>18149</v>
      </c>
      <c r="P1378" s="291">
        <v>120.38</v>
      </c>
      <c r="Q1378" s="3">
        <v>41102</v>
      </c>
      <c r="R1378" s="3">
        <v>41122</v>
      </c>
      <c r="S1378" s="3">
        <v>41163</v>
      </c>
    </row>
    <row r="1379" spans="1:19">
      <c r="A1379" s="23" t="s">
        <v>18141</v>
      </c>
      <c r="B1379" s="23" t="s">
        <v>18142</v>
      </c>
      <c r="C1379" s="23">
        <v>7</v>
      </c>
      <c r="D1379" s="23" t="s">
        <v>20058</v>
      </c>
      <c r="E1379" s="23" t="s">
        <v>20043</v>
      </c>
      <c r="F1379" s="23">
        <v>2957</v>
      </c>
      <c r="G1379" s="23" t="s">
        <v>10858</v>
      </c>
      <c r="H1379" s="23" t="s">
        <v>5843</v>
      </c>
      <c r="I1379" s="238" t="s">
        <v>18145</v>
      </c>
      <c r="J1379" s="238" t="s">
        <v>18153</v>
      </c>
      <c r="K1379" s="23" t="s">
        <v>623</v>
      </c>
      <c r="L1379" s="23" t="s">
        <v>18147</v>
      </c>
      <c r="M1379" s="23" t="s">
        <v>18148</v>
      </c>
      <c r="N1379" s="23" t="s">
        <v>4162</v>
      </c>
      <c r="O1379" s="23" t="s">
        <v>18149</v>
      </c>
      <c r="P1379" s="291">
        <v>120.38</v>
      </c>
      <c r="Q1379" s="3">
        <v>41103</v>
      </c>
      <c r="R1379" s="3">
        <v>41123</v>
      </c>
      <c r="S1379" s="3">
        <v>41167</v>
      </c>
    </row>
    <row r="1380" spans="1:19">
      <c r="A1380" s="23" t="s">
        <v>18141</v>
      </c>
      <c r="B1380" s="23" t="s">
        <v>18142</v>
      </c>
      <c r="C1380" s="23">
        <v>7</v>
      </c>
      <c r="D1380" s="23" t="s">
        <v>20059</v>
      </c>
      <c r="E1380" s="23" t="s">
        <v>20043</v>
      </c>
      <c r="F1380" s="23">
        <v>2960</v>
      </c>
      <c r="G1380" s="23" t="s">
        <v>10813</v>
      </c>
      <c r="H1380" s="23" t="s">
        <v>5826</v>
      </c>
      <c r="I1380" s="238" t="s">
        <v>18145</v>
      </c>
      <c r="J1380" s="238" t="s">
        <v>18153</v>
      </c>
      <c r="K1380" s="23" t="s">
        <v>623</v>
      </c>
      <c r="L1380" s="23" t="s">
        <v>18147</v>
      </c>
      <c r="M1380" s="23" t="s">
        <v>18148</v>
      </c>
      <c r="N1380" s="23" t="s">
        <v>4162</v>
      </c>
      <c r="O1380" s="23" t="s">
        <v>18149</v>
      </c>
      <c r="P1380" s="291">
        <v>120.38</v>
      </c>
      <c r="Q1380" s="3">
        <v>41102</v>
      </c>
      <c r="R1380" s="3">
        <v>41123</v>
      </c>
      <c r="S1380" s="3">
        <v>41163</v>
      </c>
    </row>
    <row r="1381" spans="1:19">
      <c r="A1381" s="23" t="s">
        <v>18141</v>
      </c>
      <c r="B1381" s="23" t="s">
        <v>18142</v>
      </c>
      <c r="C1381" s="23">
        <v>7</v>
      </c>
      <c r="D1381" s="23" t="s">
        <v>20060</v>
      </c>
      <c r="E1381" s="23" t="s">
        <v>20043</v>
      </c>
      <c r="F1381" s="23">
        <v>2962</v>
      </c>
      <c r="G1381" s="23" t="s">
        <v>10856</v>
      </c>
      <c r="H1381" s="23" t="s">
        <v>5655</v>
      </c>
      <c r="I1381" s="238" t="s">
        <v>18145</v>
      </c>
      <c r="J1381" s="238" t="s">
        <v>18153</v>
      </c>
      <c r="K1381" s="23" t="s">
        <v>623</v>
      </c>
      <c r="L1381" s="23" t="s">
        <v>18147</v>
      </c>
      <c r="M1381" s="23" t="s">
        <v>18148</v>
      </c>
      <c r="N1381" s="23" t="s">
        <v>4162</v>
      </c>
      <c r="O1381" s="23" t="s">
        <v>18149</v>
      </c>
      <c r="P1381" s="291">
        <v>120.38</v>
      </c>
      <c r="Q1381" s="3">
        <v>41103</v>
      </c>
      <c r="R1381" s="3">
        <v>41123</v>
      </c>
      <c r="S1381" s="3">
        <v>41167</v>
      </c>
    </row>
    <row r="1382" spans="1:19">
      <c r="A1382" s="23" t="s">
        <v>18141</v>
      </c>
      <c r="B1382" s="23" t="s">
        <v>18142</v>
      </c>
      <c r="C1382" s="23">
        <v>7</v>
      </c>
      <c r="D1382" s="23" t="s">
        <v>20061</v>
      </c>
      <c r="E1382" s="23" t="s">
        <v>20043</v>
      </c>
      <c r="F1382" s="23">
        <v>2964</v>
      </c>
      <c r="G1382" s="23" t="s">
        <v>10819</v>
      </c>
      <c r="H1382" s="23" t="s">
        <v>5830</v>
      </c>
      <c r="I1382" s="238" t="s">
        <v>18145</v>
      </c>
      <c r="J1382" s="238" t="s">
        <v>18153</v>
      </c>
      <c r="K1382" s="23" t="s">
        <v>623</v>
      </c>
      <c r="L1382" s="23" t="s">
        <v>18147</v>
      </c>
      <c r="M1382" s="23" t="s">
        <v>18148</v>
      </c>
      <c r="N1382" s="23" t="s">
        <v>4162</v>
      </c>
      <c r="O1382" s="23" t="s">
        <v>18149</v>
      </c>
      <c r="P1382" s="291">
        <v>120.38</v>
      </c>
      <c r="Q1382" s="3">
        <v>41102</v>
      </c>
      <c r="R1382" s="3">
        <v>41123</v>
      </c>
      <c r="S1382" s="3">
        <v>41163</v>
      </c>
    </row>
    <row r="1383" spans="1:19">
      <c r="A1383" s="23" t="s">
        <v>18141</v>
      </c>
      <c r="B1383" s="23" t="s">
        <v>18142</v>
      </c>
      <c r="C1383" s="23">
        <v>7</v>
      </c>
      <c r="D1383" s="23" t="s">
        <v>20062</v>
      </c>
      <c r="E1383" s="23" t="s">
        <v>20043</v>
      </c>
      <c r="F1383" s="23">
        <v>2966</v>
      </c>
      <c r="G1383" s="23" t="s">
        <v>10817</v>
      </c>
      <c r="H1383" s="23" t="s">
        <v>5828</v>
      </c>
      <c r="I1383" s="238" t="s">
        <v>18145</v>
      </c>
      <c r="J1383" s="238" t="s">
        <v>18153</v>
      </c>
      <c r="K1383" s="23" t="s">
        <v>623</v>
      </c>
      <c r="L1383" s="23" t="s">
        <v>18147</v>
      </c>
      <c r="M1383" s="23" t="s">
        <v>18148</v>
      </c>
      <c r="N1383" s="23" t="s">
        <v>4162</v>
      </c>
      <c r="O1383" s="23" t="s">
        <v>18149</v>
      </c>
      <c r="P1383" s="291">
        <v>120.38</v>
      </c>
      <c r="Q1383" s="3">
        <v>41102</v>
      </c>
      <c r="R1383" s="3">
        <v>41123</v>
      </c>
      <c r="S1383" s="3">
        <v>41163</v>
      </c>
    </row>
    <row r="1384" spans="1:19">
      <c r="A1384" s="23" t="s">
        <v>18141</v>
      </c>
      <c r="B1384" s="23" t="s">
        <v>18142</v>
      </c>
      <c r="C1384" s="23">
        <v>7</v>
      </c>
      <c r="D1384" s="23" t="s">
        <v>20063</v>
      </c>
      <c r="E1384" s="23" t="s">
        <v>20043</v>
      </c>
      <c r="F1384" s="23">
        <v>2981</v>
      </c>
      <c r="G1384" s="23" t="s">
        <v>10811</v>
      </c>
      <c r="H1384" s="23" t="s">
        <v>5824</v>
      </c>
      <c r="I1384" s="238" t="s">
        <v>18145</v>
      </c>
      <c r="J1384" s="238" t="s">
        <v>18153</v>
      </c>
      <c r="K1384" s="23" t="s">
        <v>623</v>
      </c>
      <c r="L1384" s="23" t="s">
        <v>18147</v>
      </c>
      <c r="M1384" s="23" t="s">
        <v>18148</v>
      </c>
      <c r="N1384" s="23" t="s">
        <v>4162</v>
      </c>
      <c r="O1384" s="23" t="s">
        <v>18149</v>
      </c>
      <c r="P1384" s="291">
        <v>120.38</v>
      </c>
      <c r="Q1384" s="3">
        <v>41102</v>
      </c>
      <c r="R1384" s="3">
        <v>41124</v>
      </c>
      <c r="S1384" s="3">
        <v>41163</v>
      </c>
    </row>
    <row r="1385" spans="1:19">
      <c r="A1385" s="23" t="s">
        <v>18141</v>
      </c>
      <c r="B1385" s="23" t="s">
        <v>18142</v>
      </c>
      <c r="C1385" s="23">
        <v>7</v>
      </c>
      <c r="D1385" s="23" t="s">
        <v>20064</v>
      </c>
      <c r="E1385" s="23" t="s">
        <v>20043</v>
      </c>
      <c r="F1385" s="23">
        <v>2992</v>
      </c>
      <c r="G1385" s="23" t="s">
        <v>10861</v>
      </c>
      <c r="H1385" s="23" t="s">
        <v>5847</v>
      </c>
      <c r="I1385" s="238" t="s">
        <v>18145</v>
      </c>
      <c r="J1385" s="238" t="s">
        <v>18153</v>
      </c>
      <c r="K1385" s="23" t="s">
        <v>623</v>
      </c>
      <c r="L1385" s="23" t="s">
        <v>18147</v>
      </c>
      <c r="M1385" s="23" t="s">
        <v>18148</v>
      </c>
      <c r="N1385" s="23" t="s">
        <v>4162</v>
      </c>
      <c r="O1385" s="23" t="s">
        <v>18149</v>
      </c>
      <c r="P1385" s="291">
        <v>120.38</v>
      </c>
      <c r="Q1385" s="3">
        <v>41103</v>
      </c>
      <c r="R1385" s="3">
        <v>41127</v>
      </c>
      <c r="S1385" s="3">
        <v>41167</v>
      </c>
    </row>
    <row r="1386" spans="1:19">
      <c r="A1386" s="23" t="s">
        <v>18141</v>
      </c>
      <c r="B1386" s="23" t="s">
        <v>18142</v>
      </c>
      <c r="C1386" s="23">
        <v>7</v>
      </c>
      <c r="D1386" s="23" t="s">
        <v>20065</v>
      </c>
      <c r="E1386" s="23" t="s">
        <v>20043</v>
      </c>
      <c r="F1386" s="23">
        <v>2994</v>
      </c>
      <c r="G1386" s="23" t="s">
        <v>10860</v>
      </c>
      <c r="H1386" s="23" t="s">
        <v>5845</v>
      </c>
      <c r="I1386" s="238" t="s">
        <v>18145</v>
      </c>
      <c r="J1386" s="238" t="s">
        <v>18153</v>
      </c>
      <c r="K1386" s="23" t="s">
        <v>623</v>
      </c>
      <c r="L1386" s="23" t="s">
        <v>18147</v>
      </c>
      <c r="M1386" s="23" t="s">
        <v>18148</v>
      </c>
      <c r="N1386" s="23" t="s">
        <v>4162</v>
      </c>
      <c r="O1386" s="23" t="s">
        <v>18149</v>
      </c>
      <c r="P1386" s="291">
        <v>120.38</v>
      </c>
      <c r="Q1386" s="3">
        <v>41103</v>
      </c>
      <c r="R1386" s="3">
        <v>41127</v>
      </c>
      <c r="S1386" s="3">
        <v>41167</v>
      </c>
    </row>
    <row r="1387" spans="1:19">
      <c r="A1387" s="23" t="s">
        <v>18141</v>
      </c>
      <c r="B1387" s="23" t="s">
        <v>18142</v>
      </c>
      <c r="C1387" s="23">
        <v>7</v>
      </c>
      <c r="D1387" s="23" t="s">
        <v>20066</v>
      </c>
      <c r="E1387" s="23" t="s">
        <v>20043</v>
      </c>
      <c r="F1387" s="23">
        <v>3059</v>
      </c>
      <c r="G1387" s="23" t="s">
        <v>10795</v>
      </c>
      <c r="H1387" s="23" t="s">
        <v>6268</v>
      </c>
      <c r="I1387" s="238" t="s">
        <v>18145</v>
      </c>
      <c r="J1387" s="238" t="s">
        <v>18153</v>
      </c>
      <c r="K1387" s="23" t="s">
        <v>623</v>
      </c>
      <c r="L1387" s="23" t="s">
        <v>18147</v>
      </c>
      <c r="M1387" s="23" t="s">
        <v>18148</v>
      </c>
      <c r="N1387" s="23" t="s">
        <v>4162</v>
      </c>
      <c r="O1387" s="23" t="s">
        <v>18149</v>
      </c>
      <c r="P1387" s="291">
        <v>120.38</v>
      </c>
      <c r="Q1387" s="3">
        <v>41102</v>
      </c>
      <c r="R1387" s="3">
        <v>41135</v>
      </c>
      <c r="S1387" s="3">
        <v>41163</v>
      </c>
    </row>
    <row r="1388" spans="1:19">
      <c r="A1388" s="23" t="s">
        <v>18141</v>
      </c>
      <c r="B1388" s="23" t="s">
        <v>18142</v>
      </c>
      <c r="C1388" s="23">
        <v>7</v>
      </c>
      <c r="D1388" s="23" t="s">
        <v>20067</v>
      </c>
      <c r="E1388" s="23" t="s">
        <v>20043</v>
      </c>
      <c r="F1388" s="23">
        <v>3073</v>
      </c>
      <c r="G1388" s="23" t="s">
        <v>10807</v>
      </c>
      <c r="H1388" s="23" t="s">
        <v>6272</v>
      </c>
      <c r="I1388" s="238" t="s">
        <v>18145</v>
      </c>
      <c r="J1388" s="238" t="s">
        <v>18153</v>
      </c>
      <c r="K1388" s="23" t="s">
        <v>623</v>
      </c>
      <c r="L1388" s="23" t="s">
        <v>18147</v>
      </c>
      <c r="M1388" s="23" t="s">
        <v>18148</v>
      </c>
      <c r="N1388" s="23" t="s">
        <v>4162</v>
      </c>
      <c r="O1388" s="23" t="s">
        <v>18149</v>
      </c>
      <c r="P1388" s="291">
        <v>120.38</v>
      </c>
      <c r="Q1388" s="3">
        <v>41102</v>
      </c>
      <c r="R1388" s="3">
        <v>41137</v>
      </c>
      <c r="S1388" s="3">
        <v>41163</v>
      </c>
    </row>
    <row r="1389" spans="1:19">
      <c r="A1389" s="23" t="s">
        <v>18141</v>
      </c>
      <c r="B1389" s="23" t="s">
        <v>18142</v>
      </c>
      <c r="C1389" s="23">
        <v>7</v>
      </c>
      <c r="D1389" s="23" t="s">
        <v>20068</v>
      </c>
      <c r="E1389" s="23" t="s">
        <v>20043</v>
      </c>
      <c r="F1389" s="23">
        <v>3081</v>
      </c>
      <c r="G1389" s="23" t="s">
        <v>10803</v>
      </c>
      <c r="H1389" s="23" t="s">
        <v>6270</v>
      </c>
      <c r="I1389" s="238" t="s">
        <v>18145</v>
      </c>
      <c r="J1389" s="238" t="s">
        <v>18153</v>
      </c>
      <c r="K1389" s="23" t="s">
        <v>623</v>
      </c>
      <c r="L1389" s="23" t="s">
        <v>18147</v>
      </c>
      <c r="M1389" s="23" t="s">
        <v>18148</v>
      </c>
      <c r="N1389" s="23" t="s">
        <v>4162</v>
      </c>
      <c r="O1389" s="23" t="s">
        <v>18149</v>
      </c>
      <c r="P1389" s="291">
        <v>120.38</v>
      </c>
      <c r="Q1389" s="3">
        <v>41102</v>
      </c>
      <c r="R1389" s="3">
        <v>41137</v>
      </c>
      <c r="S1389" s="3">
        <v>41163</v>
      </c>
    </row>
    <row r="1390" spans="1:19">
      <c r="A1390" s="23" t="s">
        <v>18141</v>
      </c>
      <c r="B1390" s="23" t="s">
        <v>18142</v>
      </c>
      <c r="C1390" s="23">
        <v>7</v>
      </c>
      <c r="D1390" s="23" t="s">
        <v>20069</v>
      </c>
      <c r="E1390" s="23" t="s">
        <v>20043</v>
      </c>
      <c r="F1390" s="23">
        <v>3082</v>
      </c>
      <c r="G1390" s="23" t="s">
        <v>10815</v>
      </c>
      <c r="H1390" s="23" t="s">
        <v>6273</v>
      </c>
      <c r="I1390" s="238" t="s">
        <v>18145</v>
      </c>
      <c r="J1390" s="238" t="s">
        <v>18153</v>
      </c>
      <c r="K1390" s="23" t="s">
        <v>623</v>
      </c>
      <c r="L1390" s="23" t="s">
        <v>18147</v>
      </c>
      <c r="M1390" s="23" t="s">
        <v>18148</v>
      </c>
      <c r="N1390" s="23" t="s">
        <v>4162</v>
      </c>
      <c r="O1390" s="23" t="s">
        <v>18149</v>
      </c>
      <c r="P1390" s="291">
        <v>120.38</v>
      </c>
      <c r="Q1390" s="3">
        <v>41102</v>
      </c>
      <c r="R1390" s="3">
        <v>41137</v>
      </c>
      <c r="S1390" s="3">
        <v>41163</v>
      </c>
    </row>
    <row r="1391" spans="1:19">
      <c r="A1391" s="23" t="s">
        <v>18141</v>
      </c>
      <c r="B1391" s="23" t="s">
        <v>18142</v>
      </c>
      <c r="C1391" s="23">
        <v>7</v>
      </c>
      <c r="D1391" s="23" t="s">
        <v>20070</v>
      </c>
      <c r="E1391" s="23" t="s">
        <v>20043</v>
      </c>
      <c r="F1391" s="23">
        <v>3093</v>
      </c>
      <c r="G1391" s="23" t="s">
        <v>10809</v>
      </c>
      <c r="H1391" s="23" t="s">
        <v>6366</v>
      </c>
      <c r="I1391" s="238" t="s">
        <v>18145</v>
      </c>
      <c r="J1391" s="238" t="s">
        <v>18153</v>
      </c>
      <c r="K1391" s="23" t="s">
        <v>623</v>
      </c>
      <c r="L1391" s="23" t="s">
        <v>18147</v>
      </c>
      <c r="M1391" s="23" t="s">
        <v>18148</v>
      </c>
      <c r="N1391" s="23" t="s">
        <v>4162</v>
      </c>
      <c r="O1391" s="23" t="s">
        <v>18149</v>
      </c>
      <c r="P1391" s="291">
        <v>120.38</v>
      </c>
      <c r="Q1391" s="3">
        <v>41102</v>
      </c>
      <c r="R1391" s="3">
        <v>41137</v>
      </c>
      <c r="S1391" s="3">
        <v>41163</v>
      </c>
    </row>
    <row r="1392" spans="1:19">
      <c r="A1392" s="23" t="s">
        <v>18141</v>
      </c>
      <c r="B1392" s="23" t="s">
        <v>18142</v>
      </c>
      <c r="C1392" s="23">
        <v>7</v>
      </c>
      <c r="D1392" s="23" t="s">
        <v>20071</v>
      </c>
      <c r="E1392" s="23" t="s">
        <v>20043</v>
      </c>
      <c r="F1392" s="23">
        <v>3097</v>
      </c>
      <c r="G1392" s="23" t="s">
        <v>10799</v>
      </c>
      <c r="H1392" s="23" t="s">
        <v>6361</v>
      </c>
      <c r="I1392" s="238" t="s">
        <v>18145</v>
      </c>
      <c r="J1392" s="238" t="s">
        <v>18153</v>
      </c>
      <c r="K1392" s="23" t="s">
        <v>623</v>
      </c>
      <c r="L1392" s="23" t="s">
        <v>18147</v>
      </c>
      <c r="M1392" s="23" t="s">
        <v>18148</v>
      </c>
      <c r="N1392" s="23" t="s">
        <v>4162</v>
      </c>
      <c r="O1392" s="23" t="s">
        <v>18149</v>
      </c>
      <c r="P1392" s="291">
        <v>120.38</v>
      </c>
      <c r="Q1392" s="3">
        <v>41102</v>
      </c>
      <c r="R1392" s="3">
        <v>41137</v>
      </c>
      <c r="S1392" s="3">
        <v>41163</v>
      </c>
    </row>
    <row r="1393" spans="1:19">
      <c r="A1393" s="23" t="s">
        <v>18141</v>
      </c>
      <c r="B1393" s="23" t="s">
        <v>18142</v>
      </c>
      <c r="C1393" s="23">
        <v>7</v>
      </c>
      <c r="D1393" s="23" t="s">
        <v>20072</v>
      </c>
      <c r="E1393" s="23" t="s">
        <v>20043</v>
      </c>
      <c r="F1393" s="23">
        <v>3121</v>
      </c>
      <c r="G1393" s="23" t="s">
        <v>10805</v>
      </c>
      <c r="H1393" s="23" t="s">
        <v>6363</v>
      </c>
      <c r="I1393" s="238" t="s">
        <v>18145</v>
      </c>
      <c r="J1393" s="238" t="s">
        <v>18153</v>
      </c>
      <c r="K1393" s="23" t="s">
        <v>623</v>
      </c>
      <c r="L1393" s="23" t="s">
        <v>18147</v>
      </c>
      <c r="M1393" s="23" t="s">
        <v>18148</v>
      </c>
      <c r="N1393" s="23" t="s">
        <v>4162</v>
      </c>
      <c r="O1393" s="23" t="s">
        <v>18149</v>
      </c>
      <c r="P1393" s="291">
        <v>120.38</v>
      </c>
      <c r="Q1393" s="3">
        <v>41102</v>
      </c>
      <c r="R1393" s="3">
        <v>41142</v>
      </c>
      <c r="S1393" s="3">
        <v>41163</v>
      </c>
    </row>
    <row r="1394" spans="1:19">
      <c r="A1394" s="23" t="s">
        <v>18141</v>
      </c>
      <c r="B1394" s="23" t="s">
        <v>18142</v>
      </c>
      <c r="C1394" s="23">
        <v>7</v>
      </c>
      <c r="D1394" s="23" t="s">
        <v>20073</v>
      </c>
      <c r="E1394" s="23" t="s">
        <v>20074</v>
      </c>
      <c r="F1394" s="23"/>
      <c r="G1394" s="23" t="s">
        <v>11404</v>
      </c>
      <c r="H1394" s="23">
        <v>4382</v>
      </c>
      <c r="I1394" s="238" t="s">
        <v>18145</v>
      </c>
      <c r="J1394" s="238" t="s">
        <v>18156</v>
      </c>
      <c r="K1394" s="23" t="s">
        <v>623</v>
      </c>
      <c r="L1394" s="23" t="s">
        <v>18147</v>
      </c>
      <c r="M1394" s="23" t="s">
        <v>18148</v>
      </c>
      <c r="N1394" s="23" t="s">
        <v>4162</v>
      </c>
      <c r="O1394" s="23" t="s">
        <v>18149</v>
      </c>
      <c r="P1394" s="291">
        <v>120.38</v>
      </c>
      <c r="Q1394" s="3">
        <v>41142</v>
      </c>
      <c r="R1394" s="23"/>
      <c r="S1394" s="3">
        <v>41215</v>
      </c>
    </row>
    <row r="1395" spans="1:19">
      <c r="A1395" s="23" t="s">
        <v>18141</v>
      </c>
      <c r="B1395" s="23" t="s">
        <v>18142</v>
      </c>
      <c r="C1395" s="23">
        <v>7</v>
      </c>
      <c r="D1395" s="23" t="s">
        <v>20075</v>
      </c>
      <c r="E1395" s="23" t="s">
        <v>20074</v>
      </c>
      <c r="F1395" s="23"/>
      <c r="G1395" s="23" t="s">
        <v>11407</v>
      </c>
      <c r="H1395" s="23">
        <v>4385</v>
      </c>
      <c r="I1395" s="238" t="s">
        <v>18145</v>
      </c>
      <c r="J1395" s="238" t="s">
        <v>18156</v>
      </c>
      <c r="K1395" s="23" t="s">
        <v>623</v>
      </c>
      <c r="L1395" s="23" t="s">
        <v>18147</v>
      </c>
      <c r="M1395" s="23" t="s">
        <v>18148</v>
      </c>
      <c r="N1395" s="23" t="s">
        <v>4162</v>
      </c>
      <c r="O1395" s="23" t="s">
        <v>18149</v>
      </c>
      <c r="P1395" s="291">
        <v>120.38</v>
      </c>
      <c r="Q1395" s="3">
        <v>41142</v>
      </c>
      <c r="R1395" s="23"/>
      <c r="S1395" s="3">
        <v>41215</v>
      </c>
    </row>
    <row r="1396" spans="1:19">
      <c r="A1396" s="23" t="s">
        <v>18141</v>
      </c>
      <c r="B1396" s="23" t="s">
        <v>18142</v>
      </c>
      <c r="C1396" s="23">
        <v>7</v>
      </c>
      <c r="D1396" s="23" t="s">
        <v>20076</v>
      </c>
      <c r="E1396" s="23" t="s">
        <v>20074</v>
      </c>
      <c r="F1396" s="23">
        <v>3736</v>
      </c>
      <c r="G1396" s="23" t="s">
        <v>11592</v>
      </c>
      <c r="H1396" s="23" t="s">
        <v>12008</v>
      </c>
      <c r="I1396" s="238" t="s">
        <v>18145</v>
      </c>
      <c r="J1396" s="238" t="s">
        <v>18153</v>
      </c>
      <c r="K1396" s="23" t="s">
        <v>623</v>
      </c>
      <c r="L1396" s="23" t="s">
        <v>18147</v>
      </c>
      <c r="M1396" s="23" t="s">
        <v>18148</v>
      </c>
      <c r="N1396" s="23" t="s">
        <v>4162</v>
      </c>
      <c r="O1396" s="23" t="s">
        <v>18149</v>
      </c>
      <c r="P1396" s="291">
        <v>120.38</v>
      </c>
      <c r="Q1396" s="3">
        <v>41142</v>
      </c>
      <c r="R1396" s="3">
        <v>41248</v>
      </c>
      <c r="S1396" s="3">
        <v>41223</v>
      </c>
    </row>
    <row r="1397" spans="1:19">
      <c r="A1397" s="23" t="s">
        <v>18141</v>
      </c>
      <c r="B1397" s="23" t="s">
        <v>18142</v>
      </c>
      <c r="C1397" s="23">
        <v>7</v>
      </c>
      <c r="D1397" s="23" t="s">
        <v>20077</v>
      </c>
      <c r="E1397" s="23" t="s">
        <v>20074</v>
      </c>
      <c r="F1397" s="23">
        <v>3747</v>
      </c>
      <c r="G1397" s="23" t="s">
        <v>11403</v>
      </c>
      <c r="H1397" s="23" t="s">
        <v>11996</v>
      </c>
      <c r="I1397" s="238" t="s">
        <v>18145</v>
      </c>
      <c r="J1397" s="238" t="s">
        <v>18153</v>
      </c>
      <c r="K1397" s="23" t="s">
        <v>623</v>
      </c>
      <c r="L1397" s="23" t="s">
        <v>18147</v>
      </c>
      <c r="M1397" s="23" t="s">
        <v>18148</v>
      </c>
      <c r="N1397" s="23" t="s">
        <v>4162</v>
      </c>
      <c r="O1397" s="23" t="s">
        <v>18149</v>
      </c>
      <c r="P1397" s="291">
        <v>120.38</v>
      </c>
      <c r="Q1397" s="3">
        <v>41142</v>
      </c>
      <c r="R1397" s="3">
        <v>41248</v>
      </c>
      <c r="S1397" s="3">
        <v>41215</v>
      </c>
    </row>
    <row r="1398" spans="1:19">
      <c r="A1398" s="23" t="s">
        <v>18141</v>
      </c>
      <c r="B1398" s="23" t="s">
        <v>18142</v>
      </c>
      <c r="C1398" s="23">
        <v>7</v>
      </c>
      <c r="D1398" s="23" t="s">
        <v>20078</v>
      </c>
      <c r="E1398" s="23" t="s">
        <v>20074</v>
      </c>
      <c r="F1398" s="23">
        <v>3757</v>
      </c>
      <c r="G1398" s="23" t="s">
        <v>11406</v>
      </c>
      <c r="H1398" s="23" t="s">
        <v>12086</v>
      </c>
      <c r="I1398" s="238" t="s">
        <v>18145</v>
      </c>
      <c r="J1398" s="238" t="s">
        <v>18153</v>
      </c>
      <c r="K1398" s="23" t="s">
        <v>623</v>
      </c>
      <c r="L1398" s="23" t="s">
        <v>18147</v>
      </c>
      <c r="M1398" s="23" t="s">
        <v>18148</v>
      </c>
      <c r="N1398" s="23" t="s">
        <v>4162</v>
      </c>
      <c r="O1398" s="23" t="s">
        <v>18149</v>
      </c>
      <c r="P1398" s="291">
        <v>120.38</v>
      </c>
      <c r="Q1398" s="3">
        <v>41142</v>
      </c>
      <c r="R1398" s="3">
        <v>41249</v>
      </c>
      <c r="S1398" s="3">
        <v>41215</v>
      </c>
    </row>
    <row r="1399" spans="1:19">
      <c r="A1399" s="23" t="s">
        <v>18141</v>
      </c>
      <c r="B1399" s="23" t="s">
        <v>18142</v>
      </c>
      <c r="C1399" s="23">
        <v>7</v>
      </c>
      <c r="D1399" s="23" t="s">
        <v>20079</v>
      </c>
      <c r="E1399" s="23" t="s">
        <v>20074</v>
      </c>
      <c r="F1399" s="23">
        <v>3772</v>
      </c>
      <c r="G1399" s="23" t="s">
        <v>11405</v>
      </c>
      <c r="H1399" s="23" t="s">
        <v>12083</v>
      </c>
      <c r="I1399" s="238" t="s">
        <v>18145</v>
      </c>
      <c r="J1399" s="238" t="s">
        <v>18153</v>
      </c>
      <c r="K1399" s="23" t="s">
        <v>623</v>
      </c>
      <c r="L1399" s="23" t="s">
        <v>18147</v>
      </c>
      <c r="M1399" s="23" t="s">
        <v>18148</v>
      </c>
      <c r="N1399" s="23" t="s">
        <v>4162</v>
      </c>
      <c r="O1399" s="23" t="s">
        <v>18149</v>
      </c>
      <c r="P1399" s="291">
        <v>120.38</v>
      </c>
      <c r="Q1399" s="3">
        <v>41142</v>
      </c>
      <c r="R1399" s="3">
        <v>41250</v>
      </c>
      <c r="S1399" s="3">
        <v>41215</v>
      </c>
    </row>
    <row r="1400" spans="1:19">
      <c r="A1400" s="23" t="s">
        <v>18141</v>
      </c>
      <c r="B1400" s="23" t="s">
        <v>18142</v>
      </c>
      <c r="C1400" s="23">
        <v>7</v>
      </c>
      <c r="D1400" s="23" t="s">
        <v>20080</v>
      </c>
      <c r="E1400" s="23" t="s">
        <v>20074</v>
      </c>
      <c r="F1400" s="23">
        <v>3773</v>
      </c>
      <c r="G1400" s="23" t="s">
        <v>11412</v>
      </c>
      <c r="H1400" s="23" t="s">
        <v>12226</v>
      </c>
      <c r="I1400" s="238" t="s">
        <v>18145</v>
      </c>
      <c r="J1400" s="238" t="s">
        <v>18153</v>
      </c>
      <c r="K1400" s="23" t="s">
        <v>623</v>
      </c>
      <c r="L1400" s="23" t="s">
        <v>18147</v>
      </c>
      <c r="M1400" s="23" t="s">
        <v>18148</v>
      </c>
      <c r="N1400" s="23" t="s">
        <v>4162</v>
      </c>
      <c r="O1400" s="23" t="s">
        <v>18149</v>
      </c>
      <c r="P1400" s="291">
        <v>120.38</v>
      </c>
      <c r="Q1400" s="3">
        <v>41142</v>
      </c>
      <c r="R1400" s="3">
        <v>41250</v>
      </c>
      <c r="S1400" s="3">
        <v>41215</v>
      </c>
    </row>
    <row r="1401" spans="1:19">
      <c r="A1401" s="23" t="s">
        <v>18141</v>
      </c>
      <c r="B1401" s="23" t="s">
        <v>18142</v>
      </c>
      <c r="C1401" s="23">
        <v>7</v>
      </c>
      <c r="D1401" s="23" t="s">
        <v>20081</v>
      </c>
      <c r="E1401" s="23" t="s">
        <v>20074</v>
      </c>
      <c r="F1401" s="23">
        <v>4158</v>
      </c>
      <c r="G1401" s="23" t="s">
        <v>11963</v>
      </c>
      <c r="H1401" s="23" t="s">
        <v>15331</v>
      </c>
      <c r="I1401" s="238" t="s">
        <v>18145</v>
      </c>
      <c r="J1401" s="238" t="s">
        <v>18153</v>
      </c>
      <c r="K1401" s="23" t="s">
        <v>623</v>
      </c>
      <c r="L1401" s="23" t="s">
        <v>18147</v>
      </c>
      <c r="M1401" s="23" t="s">
        <v>18148</v>
      </c>
      <c r="N1401" s="23" t="s">
        <v>4162</v>
      </c>
      <c r="O1401" s="23" t="s">
        <v>18149</v>
      </c>
      <c r="P1401" s="291">
        <v>120.38</v>
      </c>
      <c r="Q1401" s="3">
        <v>41156</v>
      </c>
      <c r="R1401" s="3">
        <v>41310</v>
      </c>
      <c r="S1401" s="3">
        <v>41349</v>
      </c>
    </row>
    <row r="1402" spans="1:19">
      <c r="A1402" s="23" t="s">
        <v>18141</v>
      </c>
      <c r="B1402" s="23" t="s">
        <v>18142</v>
      </c>
      <c r="C1402" s="23">
        <v>7</v>
      </c>
      <c r="D1402" s="23" t="s">
        <v>20082</v>
      </c>
      <c r="E1402" s="23" t="s">
        <v>20083</v>
      </c>
      <c r="F1402" s="23">
        <v>3042</v>
      </c>
      <c r="G1402" s="23" t="s">
        <v>10787</v>
      </c>
      <c r="H1402" s="23" t="s">
        <v>6092</v>
      </c>
      <c r="I1402" s="238" t="s">
        <v>18145</v>
      </c>
      <c r="J1402" s="238" t="s">
        <v>18153</v>
      </c>
      <c r="K1402" s="23" t="s">
        <v>623</v>
      </c>
      <c r="L1402" s="23" t="s">
        <v>18147</v>
      </c>
      <c r="M1402" s="23" t="s">
        <v>18148</v>
      </c>
      <c r="N1402" s="23" t="s">
        <v>4162</v>
      </c>
      <c r="O1402" s="23" t="s">
        <v>18149</v>
      </c>
      <c r="P1402" s="291">
        <v>120.38</v>
      </c>
      <c r="Q1402" s="3">
        <v>41094</v>
      </c>
      <c r="R1402" s="3">
        <v>41134</v>
      </c>
      <c r="S1402" s="3">
        <v>41154</v>
      </c>
    </row>
    <row r="1403" spans="1:19">
      <c r="A1403" s="23" t="s">
        <v>18141</v>
      </c>
      <c r="B1403" s="23" t="s">
        <v>18142</v>
      </c>
      <c r="C1403" s="23">
        <v>7</v>
      </c>
      <c r="D1403" s="23" t="s">
        <v>20084</v>
      </c>
      <c r="E1403" s="23" t="s">
        <v>20083</v>
      </c>
      <c r="F1403" s="23">
        <v>3873</v>
      </c>
      <c r="G1403" s="23" t="s">
        <v>11171</v>
      </c>
      <c r="H1403" s="23" t="s">
        <v>12907</v>
      </c>
      <c r="I1403" s="238" t="s">
        <v>18145</v>
      </c>
      <c r="J1403" s="238" t="s">
        <v>18153</v>
      </c>
      <c r="K1403" s="23" t="s">
        <v>623</v>
      </c>
      <c r="L1403" s="23" t="s">
        <v>18147</v>
      </c>
      <c r="M1403" s="23" t="s">
        <v>18148</v>
      </c>
      <c r="N1403" s="23" t="s">
        <v>4162</v>
      </c>
      <c r="O1403" s="23" t="s">
        <v>18149</v>
      </c>
      <c r="P1403" s="291">
        <v>120.38</v>
      </c>
      <c r="Q1403" s="3">
        <v>41128</v>
      </c>
      <c r="R1403" s="3">
        <v>41257</v>
      </c>
      <c r="S1403" s="3">
        <v>41189</v>
      </c>
    </row>
    <row r="1404" spans="1:19">
      <c r="A1404" s="23" t="s">
        <v>18141</v>
      </c>
      <c r="B1404" s="23" t="s">
        <v>18142</v>
      </c>
      <c r="C1404" s="23">
        <v>7</v>
      </c>
      <c r="D1404" s="23" t="s">
        <v>20085</v>
      </c>
      <c r="E1404" s="23" t="s">
        <v>20083</v>
      </c>
      <c r="F1404" s="23">
        <v>3908</v>
      </c>
      <c r="G1404" s="23" t="s">
        <v>11177</v>
      </c>
      <c r="H1404" s="23" t="s">
        <v>13306</v>
      </c>
      <c r="I1404" s="238" t="s">
        <v>18145</v>
      </c>
      <c r="J1404" s="238" t="s">
        <v>18153</v>
      </c>
      <c r="K1404" s="23" t="s">
        <v>623</v>
      </c>
      <c r="L1404" s="23" t="s">
        <v>18147</v>
      </c>
      <c r="M1404" s="23" t="s">
        <v>18148</v>
      </c>
      <c r="N1404" s="23" t="s">
        <v>4162</v>
      </c>
      <c r="O1404" s="23" t="s">
        <v>18149</v>
      </c>
      <c r="P1404" s="291">
        <v>120.38</v>
      </c>
      <c r="Q1404" s="3">
        <v>41128</v>
      </c>
      <c r="R1404" s="3">
        <v>41261</v>
      </c>
      <c r="S1404" s="3">
        <v>41189</v>
      </c>
    </row>
    <row r="1405" spans="1:19">
      <c r="A1405" s="23" t="s">
        <v>18141</v>
      </c>
      <c r="B1405" s="23" t="s">
        <v>18142</v>
      </c>
      <c r="C1405" s="23">
        <v>7</v>
      </c>
      <c r="D1405" s="23" t="s">
        <v>20086</v>
      </c>
      <c r="E1405" s="23" t="s">
        <v>20083</v>
      </c>
      <c r="F1405" s="23">
        <v>3926</v>
      </c>
      <c r="G1405" s="23" t="s">
        <v>11175</v>
      </c>
      <c r="H1405" s="23" t="s">
        <v>13302</v>
      </c>
      <c r="I1405" s="238" t="s">
        <v>18145</v>
      </c>
      <c r="J1405" s="238" t="s">
        <v>18153</v>
      </c>
      <c r="K1405" s="23" t="s">
        <v>623</v>
      </c>
      <c r="L1405" s="23" t="s">
        <v>18147</v>
      </c>
      <c r="M1405" s="23" t="s">
        <v>18148</v>
      </c>
      <c r="N1405" s="23" t="s">
        <v>4162</v>
      </c>
      <c r="O1405" s="23" t="s">
        <v>18149</v>
      </c>
      <c r="P1405" s="291">
        <v>120.38</v>
      </c>
      <c r="Q1405" s="3">
        <v>41128</v>
      </c>
      <c r="R1405" s="3">
        <v>41262</v>
      </c>
      <c r="S1405" s="3">
        <v>41189</v>
      </c>
    </row>
    <row r="1406" spans="1:19">
      <c r="A1406" s="23" t="s">
        <v>18141</v>
      </c>
      <c r="B1406" s="23" t="s">
        <v>18142</v>
      </c>
      <c r="C1406" s="23">
        <v>7</v>
      </c>
      <c r="D1406" s="23" t="s">
        <v>20087</v>
      </c>
      <c r="E1406" s="23" t="s">
        <v>20083</v>
      </c>
      <c r="F1406" s="23">
        <v>3933</v>
      </c>
      <c r="G1406" s="23" t="s">
        <v>11176</v>
      </c>
      <c r="H1406" s="23" t="s">
        <v>12909</v>
      </c>
      <c r="I1406" s="238" t="s">
        <v>18145</v>
      </c>
      <c r="J1406" s="238" t="s">
        <v>18153</v>
      </c>
      <c r="K1406" s="23" t="s">
        <v>623</v>
      </c>
      <c r="L1406" s="23" t="s">
        <v>18147</v>
      </c>
      <c r="M1406" s="23" t="s">
        <v>18148</v>
      </c>
      <c r="N1406" s="23" t="s">
        <v>4162</v>
      </c>
      <c r="O1406" s="23" t="s">
        <v>18149</v>
      </c>
      <c r="P1406" s="291">
        <v>120.38</v>
      </c>
      <c r="Q1406" s="3">
        <v>41128</v>
      </c>
      <c r="R1406" s="3">
        <v>41262</v>
      </c>
      <c r="S1406" s="3">
        <v>41189</v>
      </c>
    </row>
    <row r="1407" spans="1:19">
      <c r="A1407" s="23" t="s">
        <v>18141</v>
      </c>
      <c r="B1407" s="23" t="s">
        <v>18142</v>
      </c>
      <c r="C1407" s="23">
        <v>7</v>
      </c>
      <c r="D1407" s="23" t="s">
        <v>20088</v>
      </c>
      <c r="E1407" s="23" t="s">
        <v>20083</v>
      </c>
      <c r="F1407" s="23">
        <v>3954</v>
      </c>
      <c r="G1407" s="23" t="s">
        <v>11174</v>
      </c>
      <c r="H1407" s="23" t="s">
        <v>13299</v>
      </c>
      <c r="I1407" s="238" t="s">
        <v>18145</v>
      </c>
      <c r="J1407" s="238" t="s">
        <v>18153</v>
      </c>
      <c r="K1407" s="23" t="s">
        <v>623</v>
      </c>
      <c r="L1407" s="23" t="s">
        <v>18147</v>
      </c>
      <c r="M1407" s="23" t="s">
        <v>18148</v>
      </c>
      <c r="N1407" s="23" t="s">
        <v>4162</v>
      </c>
      <c r="O1407" s="23" t="s">
        <v>18149</v>
      </c>
      <c r="P1407" s="291">
        <v>120.38</v>
      </c>
      <c r="Q1407" s="3">
        <v>41128</v>
      </c>
      <c r="R1407" s="3">
        <v>41263</v>
      </c>
      <c r="S1407" s="3">
        <v>41189</v>
      </c>
    </row>
    <row r="1408" spans="1:19">
      <c r="A1408" s="23" t="s">
        <v>18141</v>
      </c>
      <c r="B1408" s="23" t="s">
        <v>18142</v>
      </c>
      <c r="C1408" s="23">
        <v>7</v>
      </c>
      <c r="D1408" s="23" t="s">
        <v>20089</v>
      </c>
      <c r="E1408" s="23" t="s">
        <v>20083</v>
      </c>
      <c r="F1408" s="23">
        <v>4169</v>
      </c>
      <c r="G1408" s="23" t="s">
        <v>20090</v>
      </c>
      <c r="H1408" s="23" t="s">
        <v>15407</v>
      </c>
      <c r="I1408" s="238" t="s">
        <v>18145</v>
      </c>
      <c r="J1408" s="238" t="s">
        <v>18153</v>
      </c>
      <c r="K1408" s="23" t="s">
        <v>623</v>
      </c>
      <c r="L1408" s="23" t="s">
        <v>18147</v>
      </c>
      <c r="M1408" s="23" t="s">
        <v>18148</v>
      </c>
      <c r="N1408" s="23" t="s">
        <v>4162</v>
      </c>
      <c r="O1408" s="23" t="s">
        <v>18149</v>
      </c>
      <c r="P1408" s="291">
        <v>120.38</v>
      </c>
      <c r="Q1408" s="3">
        <v>41128</v>
      </c>
      <c r="R1408" s="3">
        <v>41313</v>
      </c>
      <c r="S1408" s="3">
        <v>41221</v>
      </c>
    </row>
    <row r="1409" spans="1:19">
      <c r="A1409" s="23" t="s">
        <v>18141</v>
      </c>
      <c r="B1409" s="23" t="s">
        <v>18142</v>
      </c>
      <c r="C1409" s="23">
        <v>7</v>
      </c>
      <c r="D1409" s="23" t="s">
        <v>20091</v>
      </c>
      <c r="E1409" s="23" t="s">
        <v>20083</v>
      </c>
      <c r="F1409" s="23">
        <v>4554</v>
      </c>
      <c r="G1409" s="23" t="s">
        <v>11172</v>
      </c>
      <c r="H1409" s="23" t="s">
        <v>12760</v>
      </c>
      <c r="I1409" s="238" t="s">
        <v>18145</v>
      </c>
      <c r="J1409" s="238" t="s">
        <v>18153</v>
      </c>
      <c r="K1409" s="23" t="s">
        <v>623</v>
      </c>
      <c r="L1409" s="23" t="s">
        <v>18147</v>
      </c>
      <c r="M1409" s="23" t="s">
        <v>18148</v>
      </c>
      <c r="N1409" s="23" t="s">
        <v>4162</v>
      </c>
      <c r="O1409" s="23" t="s">
        <v>18149</v>
      </c>
      <c r="P1409" s="291">
        <v>120.38</v>
      </c>
      <c r="Q1409" s="3">
        <v>41128</v>
      </c>
      <c r="R1409" s="3">
        <v>41389</v>
      </c>
      <c r="S1409" s="3">
        <v>41189</v>
      </c>
    </row>
    <row r="1410" spans="1:19">
      <c r="A1410" s="23" t="s">
        <v>18141</v>
      </c>
      <c r="B1410" s="23" t="s">
        <v>18142</v>
      </c>
      <c r="C1410" s="23">
        <v>7</v>
      </c>
      <c r="D1410" s="23" t="s">
        <v>20092</v>
      </c>
      <c r="E1410" s="23" t="s">
        <v>20083</v>
      </c>
      <c r="F1410" s="23">
        <v>4555</v>
      </c>
      <c r="G1410" s="23" t="s">
        <v>11173</v>
      </c>
      <c r="H1410" s="23" t="s">
        <v>17765</v>
      </c>
      <c r="I1410" s="238" t="s">
        <v>18145</v>
      </c>
      <c r="J1410" s="238" t="s">
        <v>18153</v>
      </c>
      <c r="K1410" s="23" t="s">
        <v>623</v>
      </c>
      <c r="L1410" s="23" t="s">
        <v>18147</v>
      </c>
      <c r="M1410" s="23" t="s">
        <v>18148</v>
      </c>
      <c r="N1410" s="23" t="s">
        <v>4162</v>
      </c>
      <c r="O1410" s="23" t="s">
        <v>18149</v>
      </c>
      <c r="P1410" s="291">
        <v>120.38</v>
      </c>
      <c r="Q1410" s="3">
        <v>41128</v>
      </c>
      <c r="R1410" s="3">
        <v>41389</v>
      </c>
      <c r="S1410" s="3">
        <v>41189</v>
      </c>
    </row>
    <row r="1411" spans="1:19">
      <c r="A1411" s="23" t="s">
        <v>18141</v>
      </c>
      <c r="B1411" s="23" t="s">
        <v>18142</v>
      </c>
      <c r="C1411" s="23">
        <v>7</v>
      </c>
      <c r="D1411" s="23" t="s">
        <v>20093</v>
      </c>
      <c r="E1411" s="23" t="s">
        <v>20094</v>
      </c>
      <c r="F1411" s="23"/>
      <c r="G1411" s="23"/>
      <c r="H1411" s="23">
        <v>6097</v>
      </c>
      <c r="I1411" s="238" t="s">
        <v>18145</v>
      </c>
      <c r="J1411" s="238" t="s">
        <v>18151</v>
      </c>
      <c r="K1411" s="23" t="s">
        <v>623</v>
      </c>
      <c r="L1411" s="23" t="s">
        <v>18147</v>
      </c>
      <c r="M1411" s="23" t="s">
        <v>18148</v>
      </c>
      <c r="N1411" s="23" t="s">
        <v>4162</v>
      </c>
      <c r="O1411" s="23" t="s">
        <v>18149</v>
      </c>
      <c r="P1411" s="291">
        <v>120.38</v>
      </c>
      <c r="Q1411" s="3">
        <v>41295</v>
      </c>
      <c r="R1411" s="23"/>
      <c r="S1411" s="23"/>
    </row>
    <row r="1412" spans="1:19">
      <c r="A1412" s="23" t="s">
        <v>18141</v>
      </c>
      <c r="B1412" s="23" t="s">
        <v>18142</v>
      </c>
      <c r="C1412" s="23">
        <v>7</v>
      </c>
      <c r="D1412" s="23" t="s">
        <v>20095</v>
      </c>
      <c r="E1412" s="23" t="s">
        <v>20094</v>
      </c>
      <c r="F1412" s="23"/>
      <c r="G1412" s="23"/>
      <c r="H1412" s="23">
        <v>6098</v>
      </c>
      <c r="I1412" s="238" t="s">
        <v>18145</v>
      </c>
      <c r="J1412" s="238" t="s">
        <v>18151</v>
      </c>
      <c r="K1412" s="23" t="s">
        <v>623</v>
      </c>
      <c r="L1412" s="23" t="s">
        <v>18147</v>
      </c>
      <c r="M1412" s="23" t="s">
        <v>18148</v>
      </c>
      <c r="N1412" s="23" t="s">
        <v>4162</v>
      </c>
      <c r="O1412" s="23" t="s">
        <v>18149</v>
      </c>
      <c r="P1412" s="291">
        <v>120.38</v>
      </c>
      <c r="Q1412" s="3">
        <v>41295</v>
      </c>
      <c r="R1412" s="23"/>
      <c r="S1412" s="23"/>
    </row>
    <row r="1413" spans="1:19">
      <c r="A1413" s="23" t="s">
        <v>18141</v>
      </c>
      <c r="B1413" s="23" t="s">
        <v>18142</v>
      </c>
      <c r="C1413" s="23">
        <v>7</v>
      </c>
      <c r="D1413" s="23" t="s">
        <v>20096</v>
      </c>
      <c r="E1413" s="23" t="s">
        <v>20094</v>
      </c>
      <c r="F1413" s="23"/>
      <c r="G1413" s="23"/>
      <c r="H1413" s="23">
        <v>6099</v>
      </c>
      <c r="I1413" s="238" t="s">
        <v>18145</v>
      </c>
      <c r="J1413" s="238" t="s">
        <v>18151</v>
      </c>
      <c r="K1413" s="23" t="s">
        <v>623</v>
      </c>
      <c r="L1413" s="23" t="s">
        <v>18147</v>
      </c>
      <c r="M1413" s="23" t="s">
        <v>18148</v>
      </c>
      <c r="N1413" s="23" t="s">
        <v>4162</v>
      </c>
      <c r="O1413" s="23" t="s">
        <v>18149</v>
      </c>
      <c r="P1413" s="291">
        <v>120.38</v>
      </c>
      <c r="Q1413" s="3">
        <v>41295</v>
      </c>
      <c r="R1413" s="23"/>
      <c r="S1413" s="23"/>
    </row>
    <row r="1414" spans="1:19">
      <c r="A1414" s="23" t="s">
        <v>18141</v>
      </c>
      <c r="B1414" s="23" t="s">
        <v>18142</v>
      </c>
      <c r="C1414" s="23">
        <v>7</v>
      </c>
      <c r="D1414" s="23" t="s">
        <v>20097</v>
      </c>
      <c r="E1414" s="23" t="s">
        <v>20098</v>
      </c>
      <c r="F1414" s="23"/>
      <c r="G1414" s="23" t="s">
        <v>11813</v>
      </c>
      <c r="H1414" s="23">
        <v>4580</v>
      </c>
      <c r="I1414" s="238" t="s">
        <v>18145</v>
      </c>
      <c r="J1414" s="238" t="s">
        <v>18156</v>
      </c>
      <c r="K1414" s="23" t="s">
        <v>623</v>
      </c>
      <c r="L1414" s="23" t="s">
        <v>18147</v>
      </c>
      <c r="M1414" s="23" t="s">
        <v>18148</v>
      </c>
      <c r="N1414" s="23" t="s">
        <v>4162</v>
      </c>
      <c r="O1414" s="23" t="s">
        <v>18149</v>
      </c>
      <c r="P1414" s="291">
        <v>120.38</v>
      </c>
      <c r="Q1414" s="3">
        <v>41152</v>
      </c>
      <c r="R1414" s="23"/>
      <c r="S1414" s="3">
        <v>41244</v>
      </c>
    </row>
    <row r="1415" spans="1:19">
      <c r="A1415" s="23" t="s">
        <v>18141</v>
      </c>
      <c r="B1415" s="23" t="s">
        <v>18142</v>
      </c>
      <c r="C1415" s="23">
        <v>7</v>
      </c>
      <c r="D1415" s="23" t="s">
        <v>20099</v>
      </c>
      <c r="E1415" s="23" t="s">
        <v>20098</v>
      </c>
      <c r="F1415" s="23">
        <v>727</v>
      </c>
      <c r="G1415" s="23" t="s">
        <v>9708</v>
      </c>
      <c r="H1415" s="23" t="s">
        <v>446</v>
      </c>
      <c r="I1415" s="238" t="s">
        <v>18145</v>
      </c>
      <c r="J1415" s="238" t="s">
        <v>18153</v>
      </c>
      <c r="K1415" s="23" t="s">
        <v>623</v>
      </c>
      <c r="L1415" s="23" t="s">
        <v>18147</v>
      </c>
      <c r="M1415" s="23" t="s">
        <v>18148</v>
      </c>
      <c r="N1415" s="23" t="s">
        <v>4162</v>
      </c>
      <c r="O1415" s="23" t="s">
        <v>18149</v>
      </c>
      <c r="P1415" s="291">
        <v>120.38</v>
      </c>
      <c r="Q1415" s="3">
        <v>40837</v>
      </c>
      <c r="R1415" s="3">
        <v>40904</v>
      </c>
      <c r="S1415" s="3">
        <v>40918</v>
      </c>
    </row>
    <row r="1416" spans="1:19">
      <c r="A1416" s="23" t="s">
        <v>18141</v>
      </c>
      <c r="B1416" s="23" t="s">
        <v>18142</v>
      </c>
      <c r="C1416" s="23">
        <v>7</v>
      </c>
      <c r="D1416" s="23" t="s">
        <v>20100</v>
      </c>
      <c r="E1416" s="23" t="s">
        <v>20098</v>
      </c>
      <c r="F1416" s="23">
        <v>3699</v>
      </c>
      <c r="G1416" s="23" t="s">
        <v>11821</v>
      </c>
      <c r="H1416" s="23" t="s">
        <v>11818</v>
      </c>
      <c r="I1416" s="238" t="s">
        <v>18145</v>
      </c>
      <c r="J1416" s="238" t="s">
        <v>18153</v>
      </c>
      <c r="K1416" s="23" t="s">
        <v>623</v>
      </c>
      <c r="L1416" s="23" t="s">
        <v>18147</v>
      </c>
      <c r="M1416" s="23" t="s">
        <v>18148</v>
      </c>
      <c r="N1416" s="23" t="s">
        <v>4162</v>
      </c>
      <c r="O1416" s="23" t="s">
        <v>18149</v>
      </c>
      <c r="P1416" s="291">
        <v>120.38</v>
      </c>
      <c r="Q1416" s="3">
        <v>41152</v>
      </c>
      <c r="R1416" s="3">
        <v>41242</v>
      </c>
      <c r="S1416" s="3">
        <v>41244</v>
      </c>
    </row>
    <row r="1417" spans="1:19">
      <c r="A1417" s="23" t="s">
        <v>18141</v>
      </c>
      <c r="B1417" s="23" t="s">
        <v>18142</v>
      </c>
      <c r="C1417" s="23">
        <v>7</v>
      </c>
      <c r="D1417" s="23" t="s">
        <v>20101</v>
      </c>
      <c r="E1417" s="23" t="s">
        <v>20098</v>
      </c>
      <c r="F1417" s="23">
        <v>3701</v>
      </c>
      <c r="G1417" s="23" t="s">
        <v>11817</v>
      </c>
      <c r="H1417" s="23" t="s">
        <v>11814</v>
      </c>
      <c r="I1417" s="238" t="s">
        <v>18145</v>
      </c>
      <c r="J1417" s="238" t="s">
        <v>18153</v>
      </c>
      <c r="K1417" s="23" t="s">
        <v>623</v>
      </c>
      <c r="L1417" s="23" t="s">
        <v>18147</v>
      </c>
      <c r="M1417" s="23" t="s">
        <v>18148</v>
      </c>
      <c r="N1417" s="23" t="s">
        <v>4162</v>
      </c>
      <c r="O1417" s="23" t="s">
        <v>18149</v>
      </c>
      <c r="P1417" s="291">
        <v>120.38</v>
      </c>
      <c r="Q1417" s="3">
        <v>41152</v>
      </c>
      <c r="R1417" s="3">
        <v>41242</v>
      </c>
      <c r="S1417" s="3">
        <v>41244</v>
      </c>
    </row>
    <row r="1418" spans="1:19">
      <c r="A1418" s="23" t="s">
        <v>18141</v>
      </c>
      <c r="B1418" s="23" t="s">
        <v>18142</v>
      </c>
      <c r="C1418" s="23">
        <v>7</v>
      </c>
      <c r="D1418" s="23" t="s">
        <v>20102</v>
      </c>
      <c r="E1418" s="23" t="s">
        <v>20103</v>
      </c>
      <c r="F1418" s="23"/>
      <c r="G1418" s="23" t="s">
        <v>13104</v>
      </c>
      <c r="H1418" s="23">
        <v>5293</v>
      </c>
      <c r="I1418" s="238" t="s">
        <v>18145</v>
      </c>
      <c r="J1418" s="238" t="s">
        <v>18156</v>
      </c>
      <c r="K1418" s="23" t="s">
        <v>623</v>
      </c>
      <c r="L1418" s="23" t="s">
        <v>18147</v>
      </c>
      <c r="M1418" s="23" t="s">
        <v>18148</v>
      </c>
      <c r="N1418" s="23" t="s">
        <v>4162</v>
      </c>
      <c r="O1418" s="23" t="s">
        <v>18149</v>
      </c>
      <c r="P1418" s="291">
        <v>120.38</v>
      </c>
      <c r="Q1418" s="3">
        <v>41197</v>
      </c>
      <c r="R1418" s="23"/>
      <c r="S1418" s="3">
        <v>41314</v>
      </c>
    </row>
    <row r="1419" spans="1:19">
      <c r="A1419" s="23" t="s">
        <v>18141</v>
      </c>
      <c r="B1419" s="23" t="s">
        <v>18142</v>
      </c>
      <c r="C1419" s="23">
        <v>7</v>
      </c>
      <c r="D1419" s="23" t="s">
        <v>20104</v>
      </c>
      <c r="E1419" s="23" t="s">
        <v>20103</v>
      </c>
      <c r="F1419" s="23">
        <v>3248</v>
      </c>
      <c r="G1419" s="23" t="s">
        <v>11336</v>
      </c>
      <c r="H1419" s="23" t="s">
        <v>7537</v>
      </c>
      <c r="I1419" s="238" t="s">
        <v>18145</v>
      </c>
      <c r="J1419" s="238" t="s">
        <v>18153</v>
      </c>
      <c r="K1419" s="23" t="s">
        <v>623</v>
      </c>
      <c r="L1419" s="23" t="s">
        <v>18147</v>
      </c>
      <c r="M1419" s="23" t="s">
        <v>18148</v>
      </c>
      <c r="N1419" s="23" t="s">
        <v>4162</v>
      </c>
      <c r="O1419" s="23" t="s">
        <v>18149</v>
      </c>
      <c r="P1419" s="291">
        <v>120.38</v>
      </c>
      <c r="Q1419" s="3">
        <v>41131</v>
      </c>
      <c r="R1419" s="3">
        <v>41170</v>
      </c>
      <c r="S1419" s="3">
        <v>41205</v>
      </c>
    </row>
    <row r="1420" spans="1:19">
      <c r="A1420" s="23" t="s">
        <v>18141</v>
      </c>
      <c r="B1420" s="23" t="s">
        <v>18142</v>
      </c>
      <c r="C1420" s="23">
        <v>7</v>
      </c>
      <c r="D1420" s="23" t="s">
        <v>20105</v>
      </c>
      <c r="E1420" s="23" t="s">
        <v>20103</v>
      </c>
      <c r="F1420" s="23">
        <v>3254</v>
      </c>
      <c r="G1420" s="23" t="s">
        <v>11345</v>
      </c>
      <c r="H1420" s="23" t="s">
        <v>7539</v>
      </c>
      <c r="I1420" s="238" t="s">
        <v>18145</v>
      </c>
      <c r="J1420" s="238" t="s">
        <v>18153</v>
      </c>
      <c r="K1420" s="23" t="s">
        <v>623</v>
      </c>
      <c r="L1420" s="23" t="s">
        <v>18147</v>
      </c>
      <c r="M1420" s="23" t="s">
        <v>18148</v>
      </c>
      <c r="N1420" s="23" t="s">
        <v>4162</v>
      </c>
      <c r="O1420" s="23" t="s">
        <v>18149</v>
      </c>
      <c r="P1420" s="291">
        <v>120.38</v>
      </c>
      <c r="Q1420" s="3">
        <v>41131</v>
      </c>
      <c r="R1420" s="3">
        <v>41170</v>
      </c>
      <c r="S1420" s="3">
        <v>41205</v>
      </c>
    </row>
    <row r="1421" spans="1:19">
      <c r="A1421" s="23" t="s">
        <v>18141</v>
      </c>
      <c r="B1421" s="23" t="s">
        <v>18142</v>
      </c>
      <c r="C1421" s="23">
        <v>7</v>
      </c>
      <c r="D1421" s="23" t="s">
        <v>20106</v>
      </c>
      <c r="E1421" s="23" t="s">
        <v>20103</v>
      </c>
      <c r="F1421" s="23">
        <v>3256</v>
      </c>
      <c r="G1421" s="23" t="s">
        <v>11318</v>
      </c>
      <c r="H1421" s="23" t="s">
        <v>7534</v>
      </c>
      <c r="I1421" s="238" t="s">
        <v>18145</v>
      </c>
      <c r="J1421" s="238" t="s">
        <v>18153</v>
      </c>
      <c r="K1421" s="23" t="s">
        <v>623</v>
      </c>
      <c r="L1421" s="23" t="s">
        <v>18147</v>
      </c>
      <c r="M1421" s="23" t="s">
        <v>18148</v>
      </c>
      <c r="N1421" s="23" t="s">
        <v>4162</v>
      </c>
      <c r="O1421" s="23" t="s">
        <v>18149</v>
      </c>
      <c r="P1421" s="291">
        <v>120.38</v>
      </c>
      <c r="Q1421" s="3">
        <v>41131</v>
      </c>
      <c r="R1421" s="3">
        <v>41170</v>
      </c>
      <c r="S1421" s="3">
        <v>41205</v>
      </c>
    </row>
    <row r="1422" spans="1:19">
      <c r="A1422" s="23" t="s">
        <v>18141</v>
      </c>
      <c r="B1422" s="23" t="s">
        <v>18142</v>
      </c>
      <c r="C1422" s="23">
        <v>7</v>
      </c>
      <c r="D1422" s="23" t="s">
        <v>20107</v>
      </c>
      <c r="E1422" s="23" t="s">
        <v>20103</v>
      </c>
      <c r="F1422" s="23">
        <v>3282</v>
      </c>
      <c r="G1422" s="23" t="s">
        <v>11327</v>
      </c>
      <c r="H1422" s="23" t="s">
        <v>7720</v>
      </c>
      <c r="I1422" s="238" t="s">
        <v>18145</v>
      </c>
      <c r="J1422" s="238" t="s">
        <v>18153</v>
      </c>
      <c r="K1422" s="23" t="s">
        <v>623</v>
      </c>
      <c r="L1422" s="23" t="s">
        <v>18147</v>
      </c>
      <c r="M1422" s="23" t="s">
        <v>18148</v>
      </c>
      <c r="N1422" s="23" t="s">
        <v>4162</v>
      </c>
      <c r="O1422" s="23" t="s">
        <v>18149</v>
      </c>
      <c r="P1422" s="291">
        <v>120.38</v>
      </c>
      <c r="Q1422" s="3">
        <v>41131</v>
      </c>
      <c r="R1422" s="3">
        <v>41172</v>
      </c>
      <c r="S1422" s="3">
        <v>41205</v>
      </c>
    </row>
    <row r="1423" spans="1:19">
      <c r="A1423" s="23" t="s">
        <v>18141</v>
      </c>
      <c r="B1423" s="23" t="s">
        <v>18142</v>
      </c>
      <c r="C1423" s="23">
        <v>7</v>
      </c>
      <c r="D1423" s="23" t="s">
        <v>20108</v>
      </c>
      <c r="E1423" s="23" t="s">
        <v>20103</v>
      </c>
      <c r="F1423" s="23">
        <v>3355</v>
      </c>
      <c r="G1423" s="23" t="s">
        <v>11322</v>
      </c>
      <c r="H1423" s="23" t="s">
        <v>7719</v>
      </c>
      <c r="I1423" s="238" t="s">
        <v>18145</v>
      </c>
      <c r="J1423" s="238" t="s">
        <v>18153</v>
      </c>
      <c r="K1423" s="23" t="s">
        <v>623</v>
      </c>
      <c r="L1423" s="23" t="s">
        <v>18147</v>
      </c>
      <c r="M1423" s="23" t="s">
        <v>18148</v>
      </c>
      <c r="N1423" s="23" t="s">
        <v>4162</v>
      </c>
      <c r="O1423" s="23" t="s">
        <v>18149</v>
      </c>
      <c r="P1423" s="291">
        <v>120.38</v>
      </c>
      <c r="Q1423" s="3">
        <v>41131</v>
      </c>
      <c r="R1423" s="3">
        <v>41183</v>
      </c>
      <c r="S1423" s="3">
        <v>41205</v>
      </c>
    </row>
    <row r="1424" spans="1:19">
      <c r="A1424" s="23" t="s">
        <v>18141</v>
      </c>
      <c r="B1424" s="23" t="s">
        <v>18142</v>
      </c>
      <c r="C1424" s="23">
        <v>7</v>
      </c>
      <c r="D1424" s="23" t="s">
        <v>20109</v>
      </c>
      <c r="E1424" s="23" t="s">
        <v>20103</v>
      </c>
      <c r="F1424" s="23">
        <v>3637</v>
      </c>
      <c r="G1424" s="23" t="s">
        <v>20110</v>
      </c>
      <c r="H1424" s="23" t="s">
        <v>17768</v>
      </c>
      <c r="I1424" s="238" t="s">
        <v>18145</v>
      </c>
      <c r="J1424" s="238" t="s">
        <v>18153</v>
      </c>
      <c r="K1424" s="23" t="s">
        <v>623</v>
      </c>
      <c r="L1424" s="23" t="s">
        <v>18147</v>
      </c>
      <c r="M1424" s="23" t="s">
        <v>18148</v>
      </c>
      <c r="N1424" s="23" t="s">
        <v>4162</v>
      </c>
      <c r="O1424" s="23" t="s">
        <v>18149</v>
      </c>
      <c r="P1424" s="291">
        <v>120.38</v>
      </c>
      <c r="Q1424" s="3">
        <v>41131</v>
      </c>
      <c r="R1424" s="3">
        <v>41235</v>
      </c>
      <c r="S1424" s="3">
        <v>41205</v>
      </c>
    </row>
    <row r="1425" spans="1:19">
      <c r="A1425" s="23" t="s">
        <v>18141</v>
      </c>
      <c r="B1425" s="23" t="s">
        <v>18142</v>
      </c>
      <c r="C1425" s="23">
        <v>7</v>
      </c>
      <c r="D1425" s="23" t="s">
        <v>20111</v>
      </c>
      <c r="E1425" s="23" t="s">
        <v>20103</v>
      </c>
      <c r="F1425" s="23">
        <v>4119</v>
      </c>
      <c r="G1425" s="23" t="s">
        <v>13102</v>
      </c>
      <c r="H1425" s="23" t="s">
        <v>14858</v>
      </c>
      <c r="I1425" s="238" t="s">
        <v>18145</v>
      </c>
      <c r="J1425" s="238" t="s">
        <v>18153</v>
      </c>
      <c r="K1425" s="23" t="s">
        <v>623</v>
      </c>
      <c r="L1425" s="23" t="s">
        <v>18147</v>
      </c>
      <c r="M1425" s="23" t="s">
        <v>18148</v>
      </c>
      <c r="N1425" s="23" t="s">
        <v>4162</v>
      </c>
      <c r="O1425" s="23" t="s">
        <v>18149</v>
      </c>
      <c r="P1425" s="291">
        <v>120.38</v>
      </c>
      <c r="Q1425" s="3">
        <v>41197</v>
      </c>
      <c r="R1425" s="3">
        <v>41304</v>
      </c>
      <c r="S1425" s="3">
        <v>41314</v>
      </c>
    </row>
    <row r="1426" spans="1:19">
      <c r="A1426" s="23" t="s">
        <v>18141</v>
      </c>
      <c r="B1426" s="23" t="s">
        <v>18142</v>
      </c>
      <c r="C1426" s="23">
        <v>7</v>
      </c>
      <c r="D1426" s="23" t="s">
        <v>20112</v>
      </c>
      <c r="E1426" s="23" t="s">
        <v>20103</v>
      </c>
      <c r="F1426" s="23">
        <v>4128</v>
      </c>
      <c r="G1426" s="23" t="s">
        <v>20113</v>
      </c>
      <c r="H1426" s="23" t="s">
        <v>14986</v>
      </c>
      <c r="I1426" s="238" t="s">
        <v>18145</v>
      </c>
      <c r="J1426" s="238" t="s">
        <v>18153</v>
      </c>
      <c r="K1426" s="23" t="s">
        <v>623</v>
      </c>
      <c r="L1426" s="23" t="s">
        <v>18147</v>
      </c>
      <c r="M1426" s="23" t="s">
        <v>18148</v>
      </c>
      <c r="N1426" s="23" t="s">
        <v>4162</v>
      </c>
      <c r="O1426" s="23" t="s">
        <v>18149</v>
      </c>
      <c r="P1426" s="291">
        <v>120.38</v>
      </c>
      <c r="Q1426" s="3">
        <v>41197</v>
      </c>
      <c r="R1426" s="3">
        <v>41305</v>
      </c>
      <c r="S1426" s="3">
        <v>41314</v>
      </c>
    </row>
    <row r="1427" spans="1:19">
      <c r="A1427" s="23" t="s">
        <v>18141</v>
      </c>
      <c r="B1427" s="23" t="s">
        <v>18142</v>
      </c>
      <c r="C1427" s="23">
        <v>7</v>
      </c>
      <c r="D1427" s="23" t="s">
        <v>20114</v>
      </c>
      <c r="E1427" s="23" t="s">
        <v>20103</v>
      </c>
      <c r="F1427" s="23">
        <v>4141</v>
      </c>
      <c r="G1427" s="23" t="s">
        <v>13106</v>
      </c>
      <c r="H1427" s="23" t="s">
        <v>14983</v>
      </c>
      <c r="I1427" s="238" t="s">
        <v>18145</v>
      </c>
      <c r="J1427" s="238" t="s">
        <v>18153</v>
      </c>
      <c r="K1427" s="23" t="s">
        <v>623</v>
      </c>
      <c r="L1427" s="23" t="s">
        <v>18147</v>
      </c>
      <c r="M1427" s="23" t="s">
        <v>18148</v>
      </c>
      <c r="N1427" s="23" t="s">
        <v>4162</v>
      </c>
      <c r="O1427" s="23" t="s">
        <v>18149</v>
      </c>
      <c r="P1427" s="291">
        <v>120.38</v>
      </c>
      <c r="Q1427" s="3">
        <v>41197</v>
      </c>
      <c r="R1427" s="3">
        <v>41309</v>
      </c>
      <c r="S1427" s="3">
        <v>41314</v>
      </c>
    </row>
    <row r="1428" spans="1:19">
      <c r="A1428" s="23" t="s">
        <v>18141</v>
      </c>
      <c r="B1428" s="23" t="s">
        <v>18142</v>
      </c>
      <c r="C1428" s="23">
        <v>7</v>
      </c>
      <c r="D1428" s="23" t="s">
        <v>20115</v>
      </c>
      <c r="E1428" s="23" t="s">
        <v>20116</v>
      </c>
      <c r="F1428" s="23">
        <v>3743</v>
      </c>
      <c r="G1428" s="23" t="s">
        <v>11849</v>
      </c>
      <c r="H1428" s="23" t="s">
        <v>11847</v>
      </c>
      <c r="I1428" s="238" t="s">
        <v>18145</v>
      </c>
      <c r="J1428" s="238" t="s">
        <v>18153</v>
      </c>
      <c r="K1428" s="23" t="s">
        <v>623</v>
      </c>
      <c r="L1428" s="23" t="s">
        <v>18147</v>
      </c>
      <c r="M1428" s="23" t="s">
        <v>18148</v>
      </c>
      <c r="N1428" s="23" t="s">
        <v>4162</v>
      </c>
      <c r="O1428" s="23" t="s">
        <v>18149</v>
      </c>
      <c r="P1428" s="291">
        <v>120.38</v>
      </c>
      <c r="Q1428" s="3">
        <v>41155</v>
      </c>
      <c r="R1428" s="3">
        <v>41248</v>
      </c>
      <c r="S1428" s="3">
        <v>41246</v>
      </c>
    </row>
    <row r="1429" spans="1:19">
      <c r="A1429" s="23" t="s">
        <v>18141</v>
      </c>
      <c r="B1429" s="23" t="s">
        <v>18142</v>
      </c>
      <c r="C1429" s="23">
        <v>7</v>
      </c>
      <c r="D1429" s="23" t="s">
        <v>20117</v>
      </c>
      <c r="E1429" s="23" t="s">
        <v>20118</v>
      </c>
      <c r="F1429" s="23"/>
      <c r="G1429" s="23" t="s">
        <v>11846</v>
      </c>
      <c r="H1429" s="23">
        <v>4598</v>
      </c>
      <c r="I1429" s="238" t="s">
        <v>18145</v>
      </c>
      <c r="J1429" s="238" t="s">
        <v>18156</v>
      </c>
      <c r="K1429" s="23" t="s">
        <v>623</v>
      </c>
      <c r="L1429" s="23" t="s">
        <v>18147</v>
      </c>
      <c r="M1429" s="23" t="s">
        <v>18148</v>
      </c>
      <c r="N1429" s="23" t="s">
        <v>4162</v>
      </c>
      <c r="O1429" s="23" t="s">
        <v>18149</v>
      </c>
      <c r="P1429" s="291">
        <v>120.38</v>
      </c>
      <c r="Q1429" s="3">
        <v>41155</v>
      </c>
      <c r="R1429" s="23"/>
      <c r="S1429" s="3">
        <v>41246</v>
      </c>
    </row>
    <row r="1430" spans="1:19">
      <c r="A1430" s="23" t="s">
        <v>18141</v>
      </c>
      <c r="B1430" s="23" t="s">
        <v>18142</v>
      </c>
      <c r="C1430" s="23">
        <v>7</v>
      </c>
      <c r="D1430" s="23" t="s">
        <v>20119</v>
      </c>
      <c r="E1430" s="23" t="s">
        <v>20120</v>
      </c>
      <c r="F1430" s="23">
        <v>2953</v>
      </c>
      <c r="G1430" s="23" t="s">
        <v>10111</v>
      </c>
      <c r="H1430" s="23" t="s">
        <v>5391</v>
      </c>
      <c r="I1430" s="238" t="s">
        <v>18145</v>
      </c>
      <c r="J1430" s="238" t="s">
        <v>18153</v>
      </c>
      <c r="K1430" s="23" t="s">
        <v>623</v>
      </c>
      <c r="L1430" s="23" t="s">
        <v>18147</v>
      </c>
      <c r="M1430" s="23" t="s">
        <v>18148</v>
      </c>
      <c r="N1430" s="23" t="s">
        <v>4162</v>
      </c>
      <c r="O1430" s="23" t="s">
        <v>18149</v>
      </c>
      <c r="P1430" s="291">
        <v>120.38</v>
      </c>
      <c r="Q1430" s="3">
        <v>41017</v>
      </c>
      <c r="R1430" s="3">
        <v>41123</v>
      </c>
      <c r="S1430" s="3">
        <v>41079</v>
      </c>
    </row>
    <row r="1431" spans="1:19">
      <c r="A1431" s="23" t="s">
        <v>18141</v>
      </c>
      <c r="B1431" s="23" t="s">
        <v>18142</v>
      </c>
      <c r="C1431" s="23">
        <v>7</v>
      </c>
      <c r="D1431" s="23" t="s">
        <v>20121</v>
      </c>
      <c r="E1431" s="23" t="s">
        <v>20120</v>
      </c>
      <c r="F1431" s="23">
        <v>3219</v>
      </c>
      <c r="G1431" s="23" t="s">
        <v>11370</v>
      </c>
      <c r="H1431" s="23" t="s">
        <v>7328</v>
      </c>
      <c r="I1431" s="238" t="s">
        <v>18145</v>
      </c>
      <c r="J1431" s="238" t="s">
        <v>18153</v>
      </c>
      <c r="K1431" s="23" t="s">
        <v>623</v>
      </c>
      <c r="L1431" s="23" t="s">
        <v>18147</v>
      </c>
      <c r="M1431" s="23" t="s">
        <v>18148</v>
      </c>
      <c r="N1431" s="23" t="s">
        <v>4162</v>
      </c>
      <c r="O1431" s="23" t="s">
        <v>18149</v>
      </c>
      <c r="P1431" s="291">
        <v>120.38</v>
      </c>
      <c r="Q1431" s="3">
        <v>41131</v>
      </c>
      <c r="R1431" s="3">
        <v>41166</v>
      </c>
      <c r="S1431" s="3">
        <v>41209</v>
      </c>
    </row>
    <row r="1432" spans="1:19">
      <c r="A1432" s="23" t="s">
        <v>18141</v>
      </c>
      <c r="B1432" s="23" t="s">
        <v>18142</v>
      </c>
      <c r="C1432" s="23">
        <v>7</v>
      </c>
      <c r="D1432" s="23" t="s">
        <v>20122</v>
      </c>
      <c r="E1432" s="23" t="s">
        <v>20123</v>
      </c>
      <c r="F1432" s="23">
        <v>3576</v>
      </c>
      <c r="G1432" s="23" t="s">
        <v>11368</v>
      </c>
      <c r="H1432" s="23" t="s">
        <v>9271</v>
      </c>
      <c r="I1432" s="238" t="s">
        <v>18145</v>
      </c>
      <c r="J1432" s="238" t="s">
        <v>18153</v>
      </c>
      <c r="K1432" s="23" t="s">
        <v>623</v>
      </c>
      <c r="L1432" s="23" t="s">
        <v>18147</v>
      </c>
      <c r="M1432" s="23" t="s">
        <v>18148</v>
      </c>
      <c r="N1432" s="23" t="s">
        <v>4162</v>
      </c>
      <c r="O1432" s="23" t="s">
        <v>18149</v>
      </c>
      <c r="P1432" s="291">
        <v>120.38</v>
      </c>
      <c r="Q1432" s="3">
        <v>41131</v>
      </c>
      <c r="R1432" s="3">
        <v>41222</v>
      </c>
      <c r="S1432" s="3">
        <v>41209</v>
      </c>
    </row>
    <row r="1433" spans="1:19">
      <c r="A1433" s="23" t="s">
        <v>18141</v>
      </c>
      <c r="B1433" s="23" t="s">
        <v>18142</v>
      </c>
      <c r="C1433" s="23">
        <v>7</v>
      </c>
      <c r="D1433" s="23" t="s">
        <v>20124</v>
      </c>
      <c r="E1433" s="23" t="s">
        <v>20123</v>
      </c>
      <c r="F1433" s="23">
        <v>3583</v>
      </c>
      <c r="G1433" s="23" t="s">
        <v>11845</v>
      </c>
      <c r="H1433" s="23" t="s">
        <v>9277</v>
      </c>
      <c r="I1433" s="238" t="s">
        <v>18145</v>
      </c>
      <c r="J1433" s="238" t="s">
        <v>18153</v>
      </c>
      <c r="K1433" s="23" t="s">
        <v>623</v>
      </c>
      <c r="L1433" s="23" t="s">
        <v>18147</v>
      </c>
      <c r="M1433" s="23" t="s">
        <v>18148</v>
      </c>
      <c r="N1433" s="23" t="s">
        <v>4162</v>
      </c>
      <c r="O1433" s="23" t="s">
        <v>18149</v>
      </c>
      <c r="P1433" s="291">
        <v>120.38</v>
      </c>
      <c r="Q1433" s="3">
        <v>41155</v>
      </c>
      <c r="R1433" s="3">
        <v>41222</v>
      </c>
      <c r="S1433" s="3">
        <v>41246</v>
      </c>
    </row>
    <row r="1434" spans="1:19">
      <c r="A1434" s="23" t="s">
        <v>18141</v>
      </c>
      <c r="B1434" s="23" t="s">
        <v>18142</v>
      </c>
      <c r="C1434" s="23">
        <v>7</v>
      </c>
      <c r="D1434" s="23" t="s">
        <v>20125</v>
      </c>
      <c r="E1434" s="23" t="s">
        <v>20126</v>
      </c>
      <c r="F1434" s="23">
        <v>2845</v>
      </c>
      <c r="G1434" s="23" t="s">
        <v>10113</v>
      </c>
      <c r="H1434" s="23" t="s">
        <v>5005</v>
      </c>
      <c r="I1434" s="238" t="s">
        <v>18145</v>
      </c>
      <c r="J1434" s="238" t="s">
        <v>18153</v>
      </c>
      <c r="K1434" s="23" t="s">
        <v>623</v>
      </c>
      <c r="L1434" s="23" t="s">
        <v>18147</v>
      </c>
      <c r="M1434" s="23" t="s">
        <v>18148</v>
      </c>
      <c r="N1434" s="23" t="s">
        <v>4162</v>
      </c>
      <c r="O1434" s="23" t="s">
        <v>18149</v>
      </c>
      <c r="P1434" s="291">
        <v>120.38</v>
      </c>
      <c r="Q1434" s="3">
        <v>41017</v>
      </c>
      <c r="R1434" s="3">
        <v>41108</v>
      </c>
      <c r="S1434" s="3">
        <v>41079</v>
      </c>
    </row>
    <row r="1435" spans="1:19">
      <c r="A1435" s="23" t="s">
        <v>18141</v>
      </c>
      <c r="B1435" s="23" t="s">
        <v>18142</v>
      </c>
      <c r="C1435" s="23">
        <v>7</v>
      </c>
      <c r="D1435" s="23" t="s">
        <v>20127</v>
      </c>
      <c r="E1435" s="23" t="s">
        <v>20128</v>
      </c>
      <c r="F1435" s="23">
        <v>4136</v>
      </c>
      <c r="G1435" s="23" t="s">
        <v>11965</v>
      </c>
      <c r="H1435" s="23" t="s">
        <v>14952</v>
      </c>
      <c r="I1435" s="238" t="s">
        <v>18145</v>
      </c>
      <c r="J1435" s="238" t="s">
        <v>18153</v>
      </c>
      <c r="K1435" s="23" t="s">
        <v>623</v>
      </c>
      <c r="L1435" s="23" t="s">
        <v>18147</v>
      </c>
      <c r="M1435" s="23" t="s">
        <v>18148</v>
      </c>
      <c r="N1435" s="23" t="s">
        <v>4162</v>
      </c>
      <c r="O1435" s="23" t="s">
        <v>18149</v>
      </c>
      <c r="P1435" s="291">
        <v>120.38</v>
      </c>
      <c r="Q1435" s="3">
        <v>41157</v>
      </c>
      <c r="R1435" s="3">
        <v>41309</v>
      </c>
      <c r="S1435" s="3">
        <v>41286</v>
      </c>
    </row>
    <row r="1436" spans="1:19">
      <c r="A1436" s="23" t="s">
        <v>18141</v>
      </c>
      <c r="B1436" s="23" t="s">
        <v>18142</v>
      </c>
      <c r="C1436" s="23">
        <v>7</v>
      </c>
      <c r="D1436" s="23" t="s">
        <v>20129</v>
      </c>
      <c r="E1436" s="23" t="s">
        <v>20128</v>
      </c>
      <c r="F1436" s="23">
        <v>4150</v>
      </c>
      <c r="G1436" s="23" t="s">
        <v>11964</v>
      </c>
      <c r="H1436" s="23" t="s">
        <v>14950</v>
      </c>
      <c r="I1436" s="238" t="s">
        <v>18145</v>
      </c>
      <c r="J1436" s="238" t="s">
        <v>18153</v>
      </c>
      <c r="K1436" s="23" t="s">
        <v>623</v>
      </c>
      <c r="L1436" s="23" t="s">
        <v>18147</v>
      </c>
      <c r="M1436" s="23" t="s">
        <v>18148</v>
      </c>
      <c r="N1436" s="23" t="s">
        <v>4162</v>
      </c>
      <c r="O1436" s="23" t="s">
        <v>18149</v>
      </c>
      <c r="P1436" s="291">
        <v>120.38</v>
      </c>
      <c r="Q1436" s="3">
        <v>41157</v>
      </c>
      <c r="R1436" s="3">
        <v>41310</v>
      </c>
      <c r="S1436" s="3">
        <v>41286</v>
      </c>
    </row>
    <row r="1437" spans="1:19">
      <c r="A1437" s="23" t="s">
        <v>18141</v>
      </c>
      <c r="B1437" s="23" t="s">
        <v>18142</v>
      </c>
      <c r="C1437" s="23">
        <v>7</v>
      </c>
      <c r="D1437" s="23" t="s">
        <v>20130</v>
      </c>
      <c r="E1437" s="23" t="s">
        <v>20128</v>
      </c>
      <c r="F1437" s="23">
        <v>4511</v>
      </c>
      <c r="G1437" s="23" t="s">
        <v>11966</v>
      </c>
      <c r="H1437" s="23" t="s">
        <v>17271</v>
      </c>
      <c r="I1437" s="238" t="s">
        <v>18145</v>
      </c>
      <c r="J1437" s="238" t="s">
        <v>18153</v>
      </c>
      <c r="K1437" s="23" t="s">
        <v>623</v>
      </c>
      <c r="L1437" s="23" t="s">
        <v>18147</v>
      </c>
      <c r="M1437" s="23" t="s">
        <v>18148</v>
      </c>
      <c r="N1437" s="23" t="s">
        <v>4162</v>
      </c>
      <c r="O1437" s="23" t="s">
        <v>18149</v>
      </c>
      <c r="P1437" s="291">
        <v>120.38</v>
      </c>
      <c r="Q1437" s="3">
        <v>41157</v>
      </c>
      <c r="R1437" s="3">
        <v>41381</v>
      </c>
      <c r="S1437" s="3">
        <v>41409</v>
      </c>
    </row>
    <row r="1438" spans="1:19">
      <c r="A1438" s="23" t="s">
        <v>18141</v>
      </c>
      <c r="B1438" s="23" t="s">
        <v>18142</v>
      </c>
      <c r="C1438" s="23">
        <v>7</v>
      </c>
      <c r="D1438" s="23" t="s">
        <v>20131</v>
      </c>
      <c r="E1438" s="23" t="s">
        <v>20132</v>
      </c>
      <c r="F1438" s="23"/>
      <c r="G1438" s="23"/>
      <c r="H1438" s="23">
        <v>6104</v>
      </c>
      <c r="I1438" s="238" t="s">
        <v>18145</v>
      </c>
      <c r="J1438" s="238" t="s">
        <v>18151</v>
      </c>
      <c r="K1438" s="23" t="s">
        <v>623</v>
      </c>
      <c r="L1438" s="23" t="s">
        <v>18147</v>
      </c>
      <c r="M1438" s="23" t="s">
        <v>18148</v>
      </c>
      <c r="N1438" s="23" t="s">
        <v>4162</v>
      </c>
      <c r="O1438" s="23" t="s">
        <v>18149</v>
      </c>
      <c r="P1438" s="291">
        <v>120.38</v>
      </c>
      <c r="Q1438" s="3">
        <v>41295</v>
      </c>
      <c r="R1438" s="23"/>
      <c r="S1438" s="23"/>
    </row>
    <row r="1439" spans="1:19">
      <c r="A1439" s="23" t="s">
        <v>18141</v>
      </c>
      <c r="B1439" s="23" t="s">
        <v>18142</v>
      </c>
      <c r="C1439" s="23">
        <v>7</v>
      </c>
      <c r="D1439" s="23" t="s">
        <v>20133</v>
      </c>
      <c r="E1439" s="23" t="s">
        <v>20134</v>
      </c>
      <c r="F1439" s="23">
        <v>3721</v>
      </c>
      <c r="G1439" s="23" t="s">
        <v>11843</v>
      </c>
      <c r="H1439" s="23" t="s">
        <v>11840</v>
      </c>
      <c r="I1439" s="238" t="s">
        <v>18145</v>
      </c>
      <c r="J1439" s="238" t="s">
        <v>18153</v>
      </c>
      <c r="K1439" s="23" t="s">
        <v>623</v>
      </c>
      <c r="L1439" s="23" t="s">
        <v>18147</v>
      </c>
      <c r="M1439" s="23" t="s">
        <v>18148</v>
      </c>
      <c r="N1439" s="23" t="s">
        <v>4162</v>
      </c>
      <c r="O1439" s="23" t="s">
        <v>18149</v>
      </c>
      <c r="P1439" s="291">
        <v>120.38</v>
      </c>
      <c r="Q1439" s="3">
        <v>41155</v>
      </c>
      <c r="R1439" s="3">
        <v>41246</v>
      </c>
      <c r="S1439" s="3">
        <v>41246</v>
      </c>
    </row>
    <row r="1440" spans="1:19">
      <c r="A1440" s="23" t="s">
        <v>18141</v>
      </c>
      <c r="B1440" s="23" t="s">
        <v>18142</v>
      </c>
      <c r="C1440" s="23">
        <v>7</v>
      </c>
      <c r="D1440" s="23" t="s">
        <v>20135</v>
      </c>
      <c r="E1440" s="23" t="s">
        <v>20136</v>
      </c>
      <c r="F1440" s="23">
        <v>2824</v>
      </c>
      <c r="G1440" s="23" t="s">
        <v>10355</v>
      </c>
      <c r="H1440" s="23" t="s">
        <v>3476</v>
      </c>
      <c r="I1440" s="238" t="s">
        <v>18145</v>
      </c>
      <c r="J1440" s="238" t="s">
        <v>18153</v>
      </c>
      <c r="K1440" s="23" t="s">
        <v>623</v>
      </c>
      <c r="L1440" s="23" t="s">
        <v>18147</v>
      </c>
      <c r="M1440" s="23" t="s">
        <v>18148</v>
      </c>
      <c r="N1440" s="23" t="s">
        <v>4162</v>
      </c>
      <c r="O1440" s="23" t="s">
        <v>18149</v>
      </c>
      <c r="P1440" s="291">
        <v>120.38</v>
      </c>
      <c r="Q1440" s="3">
        <v>41047</v>
      </c>
      <c r="R1440" s="3">
        <v>41101</v>
      </c>
      <c r="S1440" s="3">
        <v>41111</v>
      </c>
    </row>
    <row r="1441" spans="1:19">
      <c r="A1441" s="23" t="s">
        <v>18141</v>
      </c>
      <c r="B1441" s="23" t="s">
        <v>18142</v>
      </c>
      <c r="C1441" s="23">
        <v>7</v>
      </c>
      <c r="D1441" s="23" t="s">
        <v>20137</v>
      </c>
      <c r="E1441" s="23" t="s">
        <v>20138</v>
      </c>
      <c r="F1441" s="23"/>
      <c r="G1441" s="23" t="s">
        <v>13568</v>
      </c>
      <c r="H1441" s="23">
        <v>5202</v>
      </c>
      <c r="I1441" s="238" t="s">
        <v>18145</v>
      </c>
      <c r="J1441" s="238" t="s">
        <v>18156</v>
      </c>
      <c r="K1441" s="23" t="s">
        <v>623</v>
      </c>
      <c r="L1441" s="23" t="s">
        <v>18147</v>
      </c>
      <c r="M1441" s="23" t="s">
        <v>18148</v>
      </c>
      <c r="N1441" s="23" t="s">
        <v>4162</v>
      </c>
      <c r="O1441" s="23" t="s">
        <v>18149</v>
      </c>
      <c r="P1441" s="291">
        <v>120.38</v>
      </c>
      <c r="Q1441" s="3">
        <v>41183</v>
      </c>
      <c r="R1441" s="23"/>
      <c r="S1441" s="3">
        <v>41313</v>
      </c>
    </row>
    <row r="1442" spans="1:19">
      <c r="A1442" s="23" t="s">
        <v>18141</v>
      </c>
      <c r="B1442" s="23" t="s">
        <v>18142</v>
      </c>
      <c r="C1442" s="23">
        <v>7</v>
      </c>
      <c r="D1442" s="23" t="s">
        <v>20139</v>
      </c>
      <c r="E1442" s="23" t="s">
        <v>20138</v>
      </c>
      <c r="F1442" s="23"/>
      <c r="G1442" s="23" t="s">
        <v>13575</v>
      </c>
      <c r="H1442" s="23">
        <v>5204</v>
      </c>
      <c r="I1442" s="238" t="s">
        <v>18145</v>
      </c>
      <c r="J1442" s="238" t="s">
        <v>20140</v>
      </c>
      <c r="K1442" s="23" t="s">
        <v>623</v>
      </c>
      <c r="L1442" s="23" t="s">
        <v>18147</v>
      </c>
      <c r="M1442" s="23" t="s">
        <v>18148</v>
      </c>
      <c r="N1442" s="23" t="s">
        <v>4162</v>
      </c>
      <c r="O1442" s="23" t="s">
        <v>18149</v>
      </c>
      <c r="P1442" s="291">
        <v>120.38</v>
      </c>
      <c r="Q1442" s="3">
        <v>41183</v>
      </c>
      <c r="R1442" s="23"/>
      <c r="S1442" s="3">
        <v>41313</v>
      </c>
    </row>
    <row r="1443" spans="1:19">
      <c r="A1443" s="23" t="s">
        <v>18141</v>
      </c>
      <c r="B1443" s="23" t="s">
        <v>18142</v>
      </c>
      <c r="C1443" s="23">
        <v>7</v>
      </c>
      <c r="D1443" s="23" t="s">
        <v>20141</v>
      </c>
      <c r="E1443" s="23" t="s">
        <v>20138</v>
      </c>
      <c r="F1443" s="23"/>
      <c r="G1443" s="23" t="s">
        <v>13561</v>
      </c>
      <c r="H1443" s="23">
        <v>5207</v>
      </c>
      <c r="I1443" s="238" t="s">
        <v>18145</v>
      </c>
      <c r="J1443" s="238" t="s">
        <v>18156</v>
      </c>
      <c r="K1443" s="23" t="s">
        <v>623</v>
      </c>
      <c r="L1443" s="23" t="s">
        <v>18147</v>
      </c>
      <c r="M1443" s="23" t="s">
        <v>18148</v>
      </c>
      <c r="N1443" s="23" t="s">
        <v>4162</v>
      </c>
      <c r="O1443" s="23" t="s">
        <v>18149</v>
      </c>
      <c r="P1443" s="291">
        <v>120.38</v>
      </c>
      <c r="Q1443" s="3">
        <v>41183</v>
      </c>
      <c r="R1443" s="23"/>
      <c r="S1443" s="3">
        <v>41313</v>
      </c>
    </row>
    <row r="1444" spans="1:19">
      <c r="A1444" s="23" t="s">
        <v>18141</v>
      </c>
      <c r="B1444" s="23" t="s">
        <v>18142</v>
      </c>
      <c r="C1444" s="23">
        <v>7</v>
      </c>
      <c r="D1444" s="23" t="s">
        <v>20142</v>
      </c>
      <c r="E1444" s="23" t="s">
        <v>20138</v>
      </c>
      <c r="F1444" s="23"/>
      <c r="G1444" s="23" t="s">
        <v>13564</v>
      </c>
      <c r="H1444" s="23">
        <v>5208</v>
      </c>
      <c r="I1444" s="238" t="s">
        <v>18145</v>
      </c>
      <c r="J1444" s="238" t="s">
        <v>18156</v>
      </c>
      <c r="K1444" s="23" t="s">
        <v>623</v>
      </c>
      <c r="L1444" s="23" t="s">
        <v>18147</v>
      </c>
      <c r="M1444" s="23" t="s">
        <v>18148</v>
      </c>
      <c r="N1444" s="23" t="s">
        <v>4162</v>
      </c>
      <c r="O1444" s="23" t="s">
        <v>18149</v>
      </c>
      <c r="P1444" s="291">
        <v>120.38</v>
      </c>
      <c r="Q1444" s="3">
        <v>41183</v>
      </c>
      <c r="R1444" s="23"/>
      <c r="S1444" s="3">
        <v>41313</v>
      </c>
    </row>
    <row r="1445" spans="1:19">
      <c r="A1445" s="23" t="s">
        <v>18141</v>
      </c>
      <c r="B1445" s="23" t="s">
        <v>18142</v>
      </c>
      <c r="C1445" s="23">
        <v>7</v>
      </c>
      <c r="D1445" s="23" t="s">
        <v>20143</v>
      </c>
      <c r="E1445" s="23" t="s">
        <v>20138</v>
      </c>
      <c r="F1445" s="23">
        <v>4380</v>
      </c>
      <c r="G1445" s="23" t="s">
        <v>11839</v>
      </c>
      <c r="H1445" s="23" t="s">
        <v>15991</v>
      </c>
      <c r="I1445" s="238" t="s">
        <v>18145</v>
      </c>
      <c r="J1445" s="238" t="s">
        <v>18153</v>
      </c>
      <c r="K1445" s="23" t="s">
        <v>623</v>
      </c>
      <c r="L1445" s="23" t="s">
        <v>18147</v>
      </c>
      <c r="M1445" s="23" t="s">
        <v>18148</v>
      </c>
      <c r="N1445" s="23" t="s">
        <v>4162</v>
      </c>
      <c r="O1445" s="23" t="s">
        <v>18149</v>
      </c>
      <c r="P1445" s="291">
        <v>120.38</v>
      </c>
      <c r="Q1445" s="3">
        <v>41155</v>
      </c>
      <c r="R1445" s="3">
        <v>41358</v>
      </c>
      <c r="S1445" s="3">
        <v>41246</v>
      </c>
    </row>
    <row r="1446" spans="1:19">
      <c r="A1446" s="23" t="s">
        <v>18141</v>
      </c>
      <c r="B1446" s="23" t="s">
        <v>18142</v>
      </c>
      <c r="C1446" s="23">
        <v>7</v>
      </c>
      <c r="D1446" s="23" t="s">
        <v>20144</v>
      </c>
      <c r="E1446" s="23" t="s">
        <v>20138</v>
      </c>
      <c r="F1446" s="23">
        <v>4382</v>
      </c>
      <c r="G1446" s="23" t="s">
        <v>13578</v>
      </c>
      <c r="H1446" s="23" t="s">
        <v>16029</v>
      </c>
      <c r="I1446" s="238" t="s">
        <v>18145</v>
      </c>
      <c r="J1446" s="238" t="s">
        <v>18153</v>
      </c>
      <c r="K1446" s="23" t="s">
        <v>623</v>
      </c>
      <c r="L1446" s="23" t="s">
        <v>18147</v>
      </c>
      <c r="M1446" s="23" t="s">
        <v>18148</v>
      </c>
      <c r="N1446" s="23" t="s">
        <v>4162</v>
      </c>
      <c r="O1446" s="23" t="s">
        <v>18149</v>
      </c>
      <c r="P1446" s="291">
        <v>120.38</v>
      </c>
      <c r="Q1446" s="3">
        <v>41183</v>
      </c>
      <c r="R1446" s="3">
        <v>41359</v>
      </c>
      <c r="S1446" s="3">
        <v>41354</v>
      </c>
    </row>
    <row r="1447" spans="1:19">
      <c r="A1447" s="23" t="s">
        <v>18141</v>
      </c>
      <c r="B1447" s="23" t="s">
        <v>18142</v>
      </c>
      <c r="C1447" s="23">
        <v>7</v>
      </c>
      <c r="D1447" s="23" t="s">
        <v>20145</v>
      </c>
      <c r="E1447" s="23" t="s">
        <v>20138</v>
      </c>
      <c r="F1447" s="23">
        <v>4383</v>
      </c>
      <c r="G1447" s="23" t="s">
        <v>13581</v>
      </c>
      <c r="H1447" s="23" t="s">
        <v>16033</v>
      </c>
      <c r="I1447" s="238" t="s">
        <v>18145</v>
      </c>
      <c r="J1447" s="238" t="s">
        <v>18153</v>
      </c>
      <c r="K1447" s="23" t="s">
        <v>623</v>
      </c>
      <c r="L1447" s="23" t="s">
        <v>18147</v>
      </c>
      <c r="M1447" s="23" t="s">
        <v>18148</v>
      </c>
      <c r="N1447" s="23" t="s">
        <v>4162</v>
      </c>
      <c r="O1447" s="23" t="s">
        <v>18149</v>
      </c>
      <c r="P1447" s="291">
        <v>120.38</v>
      </c>
      <c r="Q1447" s="3">
        <v>41183</v>
      </c>
      <c r="R1447" s="3">
        <v>41359</v>
      </c>
      <c r="S1447" s="3">
        <v>41354</v>
      </c>
    </row>
    <row r="1448" spans="1:19">
      <c r="A1448" s="23" t="s">
        <v>18141</v>
      </c>
      <c r="B1448" s="23" t="s">
        <v>18142</v>
      </c>
      <c r="C1448" s="23">
        <v>7</v>
      </c>
      <c r="D1448" s="23" t="s">
        <v>20146</v>
      </c>
      <c r="E1448" s="23" t="s">
        <v>20138</v>
      </c>
      <c r="F1448" s="23">
        <v>4533</v>
      </c>
      <c r="G1448" s="23" t="s">
        <v>13571</v>
      </c>
      <c r="H1448" s="23" t="s">
        <v>17773</v>
      </c>
      <c r="I1448" s="238" t="s">
        <v>18145</v>
      </c>
      <c r="J1448" s="238" t="s">
        <v>18153</v>
      </c>
      <c r="K1448" s="23" t="s">
        <v>623</v>
      </c>
      <c r="L1448" s="23" t="s">
        <v>18147</v>
      </c>
      <c r="M1448" s="23" t="s">
        <v>18148</v>
      </c>
      <c r="N1448" s="23" t="s">
        <v>4162</v>
      </c>
      <c r="O1448" s="23" t="s">
        <v>18149</v>
      </c>
      <c r="P1448" s="291">
        <v>120.38</v>
      </c>
      <c r="Q1448" s="3">
        <v>41183</v>
      </c>
      <c r="R1448" s="3">
        <v>41387</v>
      </c>
      <c r="S1448" s="3">
        <v>41313</v>
      </c>
    </row>
    <row r="1449" spans="1:19">
      <c r="A1449" s="23" t="s">
        <v>18141</v>
      </c>
      <c r="B1449" s="23" t="s">
        <v>18142</v>
      </c>
      <c r="C1449" s="23">
        <v>7</v>
      </c>
      <c r="D1449" s="23" t="s">
        <v>20147</v>
      </c>
      <c r="E1449" s="23" t="s">
        <v>20148</v>
      </c>
      <c r="F1449" s="23">
        <v>4000</v>
      </c>
      <c r="G1449" s="23" t="s">
        <v>11838</v>
      </c>
      <c r="H1449" s="23" t="s">
        <v>13749</v>
      </c>
      <c r="I1449" s="238" t="s">
        <v>18145</v>
      </c>
      <c r="J1449" s="238" t="s">
        <v>18153</v>
      </c>
      <c r="K1449" s="23" t="s">
        <v>623</v>
      </c>
      <c r="L1449" s="23" t="s">
        <v>18147</v>
      </c>
      <c r="M1449" s="23" t="s">
        <v>18148</v>
      </c>
      <c r="N1449" s="23" t="s">
        <v>4162</v>
      </c>
      <c r="O1449" s="23" t="s">
        <v>18149</v>
      </c>
      <c r="P1449" s="291">
        <v>120.38</v>
      </c>
      <c r="Q1449" s="3">
        <v>41155</v>
      </c>
      <c r="R1449" s="3">
        <v>41277</v>
      </c>
      <c r="S1449" s="3">
        <v>41246</v>
      </c>
    </row>
    <row r="1450" spans="1:19">
      <c r="A1450" s="23" t="s">
        <v>18141</v>
      </c>
      <c r="B1450" s="23" t="s">
        <v>18142</v>
      </c>
      <c r="C1450" s="23">
        <v>7</v>
      </c>
      <c r="D1450" s="23" t="s">
        <v>20149</v>
      </c>
      <c r="E1450" s="23" t="s">
        <v>20150</v>
      </c>
      <c r="F1450" s="23">
        <v>2745</v>
      </c>
      <c r="G1450" s="23" t="s">
        <v>10353</v>
      </c>
      <c r="H1450" s="23" t="s">
        <v>3999</v>
      </c>
      <c r="I1450" s="238" t="s">
        <v>18145</v>
      </c>
      <c r="J1450" s="238" t="s">
        <v>18153</v>
      </c>
      <c r="K1450" s="23" t="s">
        <v>623</v>
      </c>
      <c r="L1450" s="23" t="s">
        <v>18147</v>
      </c>
      <c r="M1450" s="23" t="s">
        <v>18148</v>
      </c>
      <c r="N1450" s="23" t="s">
        <v>4162</v>
      </c>
      <c r="O1450" s="23" t="s">
        <v>18149</v>
      </c>
      <c r="P1450" s="291">
        <v>120.38</v>
      </c>
      <c r="Q1450" s="3">
        <v>41047</v>
      </c>
      <c r="R1450" s="3">
        <v>41086</v>
      </c>
      <c r="S1450" s="3">
        <v>41111</v>
      </c>
    </row>
    <row r="1451" spans="1:19">
      <c r="A1451" s="23" t="s">
        <v>18141</v>
      </c>
      <c r="B1451" s="23" t="s">
        <v>18142</v>
      </c>
      <c r="C1451" s="23">
        <v>7</v>
      </c>
      <c r="D1451" s="23" t="s">
        <v>20151</v>
      </c>
      <c r="E1451" s="23" t="s">
        <v>20152</v>
      </c>
      <c r="F1451" s="23"/>
      <c r="G1451" s="23" t="s">
        <v>20153</v>
      </c>
      <c r="H1451" s="23">
        <v>6138</v>
      </c>
      <c r="I1451" s="238" t="s">
        <v>18145</v>
      </c>
      <c r="J1451" s="238" t="s">
        <v>18192</v>
      </c>
      <c r="K1451" s="23" t="s">
        <v>623</v>
      </c>
      <c r="L1451" s="23" t="s">
        <v>18147</v>
      </c>
      <c r="M1451" s="23" t="s">
        <v>18148</v>
      </c>
      <c r="N1451" s="23" t="s">
        <v>4162</v>
      </c>
      <c r="O1451" s="23" t="s">
        <v>18149</v>
      </c>
      <c r="P1451" s="291">
        <v>120.38</v>
      </c>
      <c r="Q1451" s="3">
        <v>41296</v>
      </c>
      <c r="R1451" s="23"/>
      <c r="S1451" s="3">
        <v>41457</v>
      </c>
    </row>
    <row r="1452" spans="1:19">
      <c r="A1452" s="23" t="s">
        <v>18141</v>
      </c>
      <c r="B1452" s="23" t="s">
        <v>18142</v>
      </c>
      <c r="C1452" s="23">
        <v>7</v>
      </c>
      <c r="D1452" s="23" t="s">
        <v>20154</v>
      </c>
      <c r="E1452" s="23" t="s">
        <v>20152</v>
      </c>
      <c r="F1452" s="23"/>
      <c r="G1452" s="23" t="s">
        <v>20155</v>
      </c>
      <c r="H1452" s="23">
        <v>6139</v>
      </c>
      <c r="I1452" s="238" t="s">
        <v>18145</v>
      </c>
      <c r="J1452" s="238" t="s">
        <v>18192</v>
      </c>
      <c r="K1452" s="23" t="s">
        <v>623</v>
      </c>
      <c r="L1452" s="23" t="s">
        <v>18147</v>
      </c>
      <c r="M1452" s="23" t="s">
        <v>18148</v>
      </c>
      <c r="N1452" s="23" t="s">
        <v>4162</v>
      </c>
      <c r="O1452" s="23" t="s">
        <v>18149</v>
      </c>
      <c r="P1452" s="291">
        <v>120.38</v>
      </c>
      <c r="Q1452" s="3">
        <v>41296</v>
      </c>
      <c r="R1452" s="23"/>
      <c r="S1452" s="3">
        <v>41457</v>
      </c>
    </row>
    <row r="1453" spans="1:19">
      <c r="A1453" s="23" t="s">
        <v>18141</v>
      </c>
      <c r="B1453" s="23" t="s">
        <v>18142</v>
      </c>
      <c r="C1453" s="23">
        <v>7</v>
      </c>
      <c r="D1453" s="23" t="s">
        <v>20156</v>
      </c>
      <c r="E1453" s="23" t="s">
        <v>20152</v>
      </c>
      <c r="F1453" s="23"/>
      <c r="G1453" s="23" t="s">
        <v>20157</v>
      </c>
      <c r="H1453" s="23">
        <v>6140</v>
      </c>
      <c r="I1453" s="238" t="s">
        <v>18145</v>
      </c>
      <c r="J1453" s="238" t="s">
        <v>18192</v>
      </c>
      <c r="K1453" s="23" t="s">
        <v>623</v>
      </c>
      <c r="L1453" s="23" t="s">
        <v>18147</v>
      </c>
      <c r="M1453" s="23" t="s">
        <v>18148</v>
      </c>
      <c r="N1453" s="23" t="s">
        <v>4162</v>
      </c>
      <c r="O1453" s="23" t="s">
        <v>18149</v>
      </c>
      <c r="P1453" s="291">
        <v>120.38</v>
      </c>
      <c r="Q1453" s="3">
        <v>41296</v>
      </c>
      <c r="R1453" s="23"/>
      <c r="S1453" s="3">
        <v>41460</v>
      </c>
    </row>
    <row r="1454" spans="1:19">
      <c r="A1454" s="23" t="s">
        <v>18141</v>
      </c>
      <c r="B1454" s="23" t="s">
        <v>18142</v>
      </c>
      <c r="C1454" s="23">
        <v>7</v>
      </c>
      <c r="D1454" s="23" t="s">
        <v>20158</v>
      </c>
      <c r="E1454" s="23" t="s">
        <v>20152</v>
      </c>
      <c r="F1454" s="23"/>
      <c r="G1454" s="23" t="s">
        <v>20159</v>
      </c>
      <c r="H1454" s="23">
        <v>6141</v>
      </c>
      <c r="I1454" s="238" t="s">
        <v>18145</v>
      </c>
      <c r="J1454" s="238" t="s">
        <v>18192</v>
      </c>
      <c r="K1454" s="23" t="s">
        <v>623</v>
      </c>
      <c r="L1454" s="23" t="s">
        <v>18147</v>
      </c>
      <c r="M1454" s="23" t="s">
        <v>18148</v>
      </c>
      <c r="N1454" s="23" t="s">
        <v>4162</v>
      </c>
      <c r="O1454" s="23" t="s">
        <v>18149</v>
      </c>
      <c r="P1454" s="291">
        <v>120.38</v>
      </c>
      <c r="Q1454" s="3">
        <v>41296</v>
      </c>
      <c r="R1454" s="23"/>
      <c r="S1454" s="3">
        <v>41460</v>
      </c>
    </row>
    <row r="1455" spans="1:19">
      <c r="A1455" s="23" t="s">
        <v>18141</v>
      </c>
      <c r="B1455" s="23" t="s">
        <v>18142</v>
      </c>
      <c r="C1455" s="23">
        <v>7</v>
      </c>
      <c r="D1455" s="23" t="s">
        <v>20160</v>
      </c>
      <c r="E1455" s="23" t="s">
        <v>20152</v>
      </c>
      <c r="F1455" s="23"/>
      <c r="G1455" s="23" t="s">
        <v>20161</v>
      </c>
      <c r="H1455" s="23">
        <v>6142</v>
      </c>
      <c r="I1455" s="238" t="s">
        <v>18145</v>
      </c>
      <c r="J1455" s="238" t="s">
        <v>18192</v>
      </c>
      <c r="K1455" s="23" t="s">
        <v>623</v>
      </c>
      <c r="L1455" s="23" t="s">
        <v>18147</v>
      </c>
      <c r="M1455" s="23" t="s">
        <v>18148</v>
      </c>
      <c r="N1455" s="23" t="s">
        <v>4162</v>
      </c>
      <c r="O1455" s="23" t="s">
        <v>18149</v>
      </c>
      <c r="P1455" s="291">
        <v>120.38</v>
      </c>
      <c r="Q1455" s="3">
        <v>41296</v>
      </c>
      <c r="R1455" s="23"/>
      <c r="S1455" s="3">
        <v>41460</v>
      </c>
    </row>
    <row r="1456" spans="1:19">
      <c r="A1456" s="23" t="s">
        <v>18141</v>
      </c>
      <c r="B1456" s="23" t="s">
        <v>18142</v>
      </c>
      <c r="C1456" s="23">
        <v>7</v>
      </c>
      <c r="D1456" s="23" t="s">
        <v>20162</v>
      </c>
      <c r="E1456" s="23" t="s">
        <v>20152</v>
      </c>
      <c r="F1456" s="23"/>
      <c r="G1456" s="23" t="s">
        <v>20163</v>
      </c>
      <c r="H1456" s="23">
        <v>6143</v>
      </c>
      <c r="I1456" s="238" t="s">
        <v>18145</v>
      </c>
      <c r="J1456" s="238" t="s">
        <v>18192</v>
      </c>
      <c r="K1456" s="23" t="s">
        <v>623</v>
      </c>
      <c r="L1456" s="23" t="s">
        <v>18147</v>
      </c>
      <c r="M1456" s="23" t="s">
        <v>18148</v>
      </c>
      <c r="N1456" s="23" t="s">
        <v>4162</v>
      </c>
      <c r="O1456" s="23" t="s">
        <v>18149</v>
      </c>
      <c r="P1456" s="291">
        <v>120.38</v>
      </c>
      <c r="Q1456" s="3">
        <v>41296</v>
      </c>
      <c r="R1456" s="23"/>
      <c r="S1456" s="3">
        <v>41460</v>
      </c>
    </row>
    <row r="1457" spans="1:19">
      <c r="A1457" s="23" t="s">
        <v>18141</v>
      </c>
      <c r="B1457" s="23" t="s">
        <v>18142</v>
      </c>
      <c r="C1457" s="23">
        <v>7</v>
      </c>
      <c r="D1457" s="23" t="s">
        <v>20164</v>
      </c>
      <c r="E1457" s="23" t="s">
        <v>20152</v>
      </c>
      <c r="F1457" s="23"/>
      <c r="G1457" s="23" t="s">
        <v>20165</v>
      </c>
      <c r="H1457" s="23">
        <v>6144</v>
      </c>
      <c r="I1457" s="238" t="s">
        <v>18145</v>
      </c>
      <c r="J1457" s="238" t="s">
        <v>18192</v>
      </c>
      <c r="K1457" s="23" t="s">
        <v>623</v>
      </c>
      <c r="L1457" s="23" t="s">
        <v>18147</v>
      </c>
      <c r="M1457" s="23" t="s">
        <v>18148</v>
      </c>
      <c r="N1457" s="23" t="s">
        <v>4162</v>
      </c>
      <c r="O1457" s="23" t="s">
        <v>18149</v>
      </c>
      <c r="P1457" s="291">
        <v>120.38</v>
      </c>
      <c r="Q1457" s="3">
        <v>41296</v>
      </c>
      <c r="R1457" s="23"/>
      <c r="S1457" s="3">
        <v>41460</v>
      </c>
    </row>
    <row r="1458" spans="1:19">
      <c r="A1458" s="23" t="s">
        <v>18141</v>
      </c>
      <c r="B1458" s="23" t="s">
        <v>18142</v>
      </c>
      <c r="C1458" s="23">
        <v>7</v>
      </c>
      <c r="D1458" s="23" t="s">
        <v>20166</v>
      </c>
      <c r="E1458" s="23" t="s">
        <v>20152</v>
      </c>
      <c r="F1458" s="23"/>
      <c r="G1458" s="23" t="s">
        <v>20167</v>
      </c>
      <c r="H1458" s="23">
        <v>6145</v>
      </c>
      <c r="I1458" s="238" t="s">
        <v>18145</v>
      </c>
      <c r="J1458" s="238" t="s">
        <v>18192</v>
      </c>
      <c r="K1458" s="23" t="s">
        <v>623</v>
      </c>
      <c r="L1458" s="23" t="s">
        <v>18147</v>
      </c>
      <c r="M1458" s="23" t="s">
        <v>18148</v>
      </c>
      <c r="N1458" s="23" t="s">
        <v>4162</v>
      </c>
      <c r="O1458" s="23" t="s">
        <v>18149</v>
      </c>
      <c r="P1458" s="291">
        <v>120.38</v>
      </c>
      <c r="Q1458" s="3">
        <v>41296</v>
      </c>
      <c r="R1458" s="23"/>
      <c r="S1458" s="3">
        <v>41460</v>
      </c>
    </row>
    <row r="1459" spans="1:19">
      <c r="A1459" s="23" t="s">
        <v>18141</v>
      </c>
      <c r="B1459" s="23" t="s">
        <v>18142</v>
      </c>
      <c r="C1459" s="23">
        <v>7</v>
      </c>
      <c r="D1459" s="23" t="s">
        <v>20168</v>
      </c>
      <c r="E1459" s="23" t="s">
        <v>20152</v>
      </c>
      <c r="F1459" s="23"/>
      <c r="G1459" s="23" t="s">
        <v>20169</v>
      </c>
      <c r="H1459" s="23">
        <v>6146</v>
      </c>
      <c r="I1459" s="238" t="s">
        <v>18145</v>
      </c>
      <c r="J1459" s="238" t="s">
        <v>18192</v>
      </c>
      <c r="K1459" s="23" t="s">
        <v>623</v>
      </c>
      <c r="L1459" s="23" t="s">
        <v>18147</v>
      </c>
      <c r="M1459" s="23" t="s">
        <v>18148</v>
      </c>
      <c r="N1459" s="23" t="s">
        <v>4162</v>
      </c>
      <c r="O1459" s="23" t="s">
        <v>18149</v>
      </c>
      <c r="P1459" s="291">
        <v>120.38</v>
      </c>
      <c r="Q1459" s="3">
        <v>41296</v>
      </c>
      <c r="R1459" s="23"/>
      <c r="S1459" s="3">
        <v>41460</v>
      </c>
    </row>
    <row r="1460" spans="1:19">
      <c r="A1460" s="23" t="s">
        <v>18141</v>
      </c>
      <c r="B1460" s="23" t="s">
        <v>18142</v>
      </c>
      <c r="C1460" s="23">
        <v>7</v>
      </c>
      <c r="D1460" s="23" t="s">
        <v>20170</v>
      </c>
      <c r="E1460" s="23" t="s">
        <v>20152</v>
      </c>
      <c r="F1460" s="23"/>
      <c r="G1460" s="23" t="s">
        <v>20171</v>
      </c>
      <c r="H1460" s="23">
        <v>6147</v>
      </c>
      <c r="I1460" s="238" t="s">
        <v>18145</v>
      </c>
      <c r="J1460" s="238" t="s">
        <v>18192</v>
      </c>
      <c r="K1460" s="23" t="s">
        <v>623</v>
      </c>
      <c r="L1460" s="23" t="s">
        <v>18147</v>
      </c>
      <c r="M1460" s="23" t="s">
        <v>18148</v>
      </c>
      <c r="N1460" s="23" t="s">
        <v>4162</v>
      </c>
      <c r="O1460" s="23" t="s">
        <v>18149</v>
      </c>
      <c r="P1460" s="291">
        <v>120.38</v>
      </c>
      <c r="Q1460" s="3">
        <v>41296</v>
      </c>
      <c r="R1460" s="23"/>
      <c r="S1460" s="3">
        <v>41460</v>
      </c>
    </row>
    <row r="1461" spans="1:19">
      <c r="A1461" s="23" t="s">
        <v>18141</v>
      </c>
      <c r="B1461" s="23" t="s">
        <v>18142</v>
      </c>
      <c r="C1461" s="23">
        <v>7</v>
      </c>
      <c r="D1461" s="23" t="s">
        <v>20172</v>
      </c>
      <c r="E1461" s="23" t="s">
        <v>20173</v>
      </c>
      <c r="F1461" s="23">
        <v>842</v>
      </c>
      <c r="G1461" s="23" t="s">
        <v>9825</v>
      </c>
      <c r="H1461" s="23" t="s">
        <v>5441</v>
      </c>
      <c r="I1461" s="238" t="s">
        <v>18145</v>
      </c>
      <c r="J1461" s="238" t="s">
        <v>18153</v>
      </c>
      <c r="K1461" s="23" t="s">
        <v>623</v>
      </c>
      <c r="L1461" s="23" t="s">
        <v>18147</v>
      </c>
      <c r="M1461" s="23" t="s">
        <v>18148</v>
      </c>
      <c r="N1461" s="23" t="s">
        <v>4162</v>
      </c>
      <c r="O1461" s="23" t="s">
        <v>18149</v>
      </c>
      <c r="P1461" s="291">
        <v>120.38</v>
      </c>
      <c r="Q1461" s="3">
        <v>40946</v>
      </c>
      <c r="R1461" s="3">
        <v>41117</v>
      </c>
      <c r="S1461" s="3">
        <v>41153</v>
      </c>
    </row>
    <row r="1462" spans="1:19">
      <c r="A1462" s="23" t="s">
        <v>18141</v>
      </c>
      <c r="B1462" s="23" t="s">
        <v>18142</v>
      </c>
      <c r="C1462" s="23">
        <v>7</v>
      </c>
      <c r="D1462" s="23" t="s">
        <v>20174</v>
      </c>
      <c r="E1462" s="23" t="s">
        <v>20175</v>
      </c>
      <c r="F1462" s="23">
        <v>910</v>
      </c>
      <c r="G1462" s="23" t="s">
        <v>9940</v>
      </c>
      <c r="H1462" s="23" t="s">
        <v>1278</v>
      </c>
      <c r="I1462" s="238" t="s">
        <v>18145</v>
      </c>
      <c r="J1462" s="238" t="s">
        <v>18153</v>
      </c>
      <c r="K1462" s="23" t="s">
        <v>623</v>
      </c>
      <c r="L1462" s="23" t="s">
        <v>18147</v>
      </c>
      <c r="M1462" s="23" t="s">
        <v>18148</v>
      </c>
      <c r="N1462" s="23" t="s">
        <v>4162</v>
      </c>
      <c r="O1462" s="23" t="s">
        <v>18149</v>
      </c>
      <c r="P1462" s="291">
        <v>120.38</v>
      </c>
      <c r="Q1462" s="3">
        <v>40953</v>
      </c>
      <c r="R1462" s="3">
        <v>40970</v>
      </c>
      <c r="S1462" s="3">
        <v>41016</v>
      </c>
    </row>
    <row r="1463" spans="1:19">
      <c r="A1463" s="23" t="s">
        <v>18141</v>
      </c>
      <c r="B1463" s="23" t="s">
        <v>18142</v>
      </c>
      <c r="C1463" s="23">
        <v>7</v>
      </c>
      <c r="D1463" s="23" t="s">
        <v>20176</v>
      </c>
      <c r="E1463" s="23" t="s">
        <v>20177</v>
      </c>
      <c r="F1463" s="23"/>
      <c r="G1463" s="23"/>
      <c r="H1463" s="23">
        <v>6131</v>
      </c>
      <c r="I1463" s="238" t="s">
        <v>18145</v>
      </c>
      <c r="J1463" s="238" t="s">
        <v>18151</v>
      </c>
      <c r="K1463" s="23" t="s">
        <v>623</v>
      </c>
      <c r="L1463" s="23" t="s">
        <v>18147</v>
      </c>
      <c r="M1463" s="23" t="s">
        <v>18148</v>
      </c>
      <c r="N1463" s="23" t="s">
        <v>4162</v>
      </c>
      <c r="O1463" s="23" t="s">
        <v>18149</v>
      </c>
      <c r="P1463" s="291">
        <v>120.38</v>
      </c>
      <c r="Q1463" s="3">
        <v>41296</v>
      </c>
      <c r="R1463" s="23"/>
      <c r="S1463" s="23"/>
    </row>
    <row r="1464" spans="1:19">
      <c r="A1464" s="23" t="s">
        <v>18141</v>
      </c>
      <c r="B1464" s="23" t="s">
        <v>18142</v>
      </c>
      <c r="C1464" s="23">
        <v>7</v>
      </c>
      <c r="D1464" s="23" t="s">
        <v>20178</v>
      </c>
      <c r="E1464" s="23" t="s">
        <v>20177</v>
      </c>
      <c r="F1464" s="23"/>
      <c r="G1464" s="23"/>
      <c r="H1464" s="23">
        <v>6132</v>
      </c>
      <c r="I1464" s="238" t="s">
        <v>18145</v>
      </c>
      <c r="J1464" s="238" t="s">
        <v>18151</v>
      </c>
      <c r="K1464" s="23" t="s">
        <v>623</v>
      </c>
      <c r="L1464" s="23" t="s">
        <v>18147</v>
      </c>
      <c r="M1464" s="23" t="s">
        <v>18148</v>
      </c>
      <c r="N1464" s="23" t="s">
        <v>4162</v>
      </c>
      <c r="O1464" s="23" t="s">
        <v>18149</v>
      </c>
      <c r="P1464" s="291">
        <v>120.38</v>
      </c>
      <c r="Q1464" s="3">
        <v>41296</v>
      </c>
      <c r="R1464" s="23"/>
      <c r="S1464" s="23"/>
    </row>
    <row r="1465" spans="1:19">
      <c r="A1465" s="23" t="s">
        <v>18141</v>
      </c>
      <c r="B1465" s="23" t="s">
        <v>18142</v>
      </c>
      <c r="C1465" s="23">
        <v>7</v>
      </c>
      <c r="D1465" s="23" t="s">
        <v>20179</v>
      </c>
      <c r="E1465" s="23" t="s">
        <v>20180</v>
      </c>
      <c r="F1465" s="23"/>
      <c r="G1465" s="23"/>
      <c r="H1465" s="23">
        <v>5785</v>
      </c>
      <c r="I1465" s="238" t="s">
        <v>18145</v>
      </c>
      <c r="J1465" s="238" t="s">
        <v>18151</v>
      </c>
      <c r="K1465" s="23" t="s">
        <v>623</v>
      </c>
      <c r="L1465" s="23" t="s">
        <v>18147</v>
      </c>
      <c r="M1465" s="23" t="s">
        <v>18148</v>
      </c>
      <c r="N1465" s="23" t="s">
        <v>4162</v>
      </c>
      <c r="O1465" s="23" t="s">
        <v>18149</v>
      </c>
      <c r="P1465" s="291">
        <v>120.38</v>
      </c>
      <c r="Q1465" s="3">
        <v>41249</v>
      </c>
      <c r="R1465" s="23"/>
      <c r="S1465" s="23"/>
    </row>
    <row r="1466" spans="1:19">
      <c r="A1466" s="23" t="s">
        <v>18141</v>
      </c>
      <c r="B1466" s="23" t="s">
        <v>18142</v>
      </c>
      <c r="C1466" s="23">
        <v>7</v>
      </c>
      <c r="D1466" s="23" t="s">
        <v>20181</v>
      </c>
      <c r="E1466" s="23" t="s">
        <v>20180</v>
      </c>
      <c r="F1466" s="23"/>
      <c r="G1466" s="23"/>
      <c r="H1466" s="23">
        <v>5787</v>
      </c>
      <c r="I1466" s="238" t="s">
        <v>18145</v>
      </c>
      <c r="J1466" s="238" t="s">
        <v>18151</v>
      </c>
      <c r="K1466" s="23" t="s">
        <v>623</v>
      </c>
      <c r="L1466" s="23" t="s">
        <v>18147</v>
      </c>
      <c r="M1466" s="23" t="s">
        <v>18148</v>
      </c>
      <c r="N1466" s="23" t="s">
        <v>4162</v>
      </c>
      <c r="O1466" s="23" t="s">
        <v>18149</v>
      </c>
      <c r="P1466" s="291">
        <v>120.38</v>
      </c>
      <c r="Q1466" s="3">
        <v>41249</v>
      </c>
      <c r="R1466" s="23"/>
      <c r="S1466" s="23"/>
    </row>
    <row r="1467" spans="1:19">
      <c r="A1467" s="23" t="s">
        <v>18141</v>
      </c>
      <c r="B1467" s="23" t="s">
        <v>18142</v>
      </c>
      <c r="C1467" s="23">
        <v>7</v>
      </c>
      <c r="D1467" s="23" t="s">
        <v>20182</v>
      </c>
      <c r="E1467" s="23" t="s">
        <v>20180</v>
      </c>
      <c r="F1467" s="23"/>
      <c r="G1467" s="23"/>
      <c r="H1467" s="23">
        <v>5788</v>
      </c>
      <c r="I1467" s="238" t="s">
        <v>18145</v>
      </c>
      <c r="J1467" s="238" t="s">
        <v>18151</v>
      </c>
      <c r="K1467" s="23" t="s">
        <v>623</v>
      </c>
      <c r="L1467" s="23" t="s">
        <v>18147</v>
      </c>
      <c r="M1467" s="23" t="s">
        <v>18148</v>
      </c>
      <c r="N1467" s="23" t="s">
        <v>4162</v>
      </c>
      <c r="O1467" s="23" t="s">
        <v>18149</v>
      </c>
      <c r="P1467" s="291">
        <v>120.38</v>
      </c>
      <c r="Q1467" s="3">
        <v>41249</v>
      </c>
      <c r="R1467" s="23"/>
      <c r="S1467" s="23"/>
    </row>
    <row r="1468" spans="1:19">
      <c r="A1468" s="23" t="s">
        <v>18141</v>
      </c>
      <c r="B1468" s="23" t="s">
        <v>18142</v>
      </c>
      <c r="C1468" s="23">
        <v>7</v>
      </c>
      <c r="D1468" s="23" t="s">
        <v>20183</v>
      </c>
      <c r="E1468" s="23" t="s">
        <v>20180</v>
      </c>
      <c r="F1468" s="23">
        <v>728</v>
      </c>
      <c r="G1468" s="23" t="s">
        <v>9709</v>
      </c>
      <c r="H1468" s="23" t="s">
        <v>445</v>
      </c>
      <c r="I1468" s="238" t="s">
        <v>18145</v>
      </c>
      <c r="J1468" s="238" t="s">
        <v>18153</v>
      </c>
      <c r="K1468" s="23" t="s">
        <v>623</v>
      </c>
      <c r="L1468" s="23" t="s">
        <v>18147</v>
      </c>
      <c r="M1468" s="23" t="s">
        <v>18148</v>
      </c>
      <c r="N1468" s="23" t="s">
        <v>4162</v>
      </c>
      <c r="O1468" s="23" t="s">
        <v>18149</v>
      </c>
      <c r="P1468" s="291">
        <v>120.38</v>
      </c>
      <c r="Q1468" s="3">
        <v>40837</v>
      </c>
      <c r="R1468" s="3">
        <v>40928</v>
      </c>
      <c r="S1468" s="3">
        <v>40918</v>
      </c>
    </row>
    <row r="1469" spans="1:19">
      <c r="A1469" s="23" t="s">
        <v>18141</v>
      </c>
      <c r="B1469" s="23" t="s">
        <v>18142</v>
      </c>
      <c r="C1469" s="23">
        <v>7</v>
      </c>
      <c r="D1469" s="23" t="s">
        <v>20184</v>
      </c>
      <c r="E1469" s="23" t="s">
        <v>20185</v>
      </c>
      <c r="F1469" s="23">
        <v>3774</v>
      </c>
      <c r="G1469" s="23" t="s">
        <v>11365</v>
      </c>
      <c r="H1469" s="23" t="s">
        <v>12220</v>
      </c>
      <c r="I1469" s="238" t="s">
        <v>18145</v>
      </c>
      <c r="J1469" s="238" t="s">
        <v>18153</v>
      </c>
      <c r="K1469" s="23" t="s">
        <v>623</v>
      </c>
      <c r="L1469" s="23" t="s">
        <v>18147</v>
      </c>
      <c r="M1469" s="23" t="s">
        <v>18148</v>
      </c>
      <c r="N1469" s="23" t="s">
        <v>4162</v>
      </c>
      <c r="O1469" s="23" t="s">
        <v>18149</v>
      </c>
      <c r="P1469" s="291">
        <v>120.38</v>
      </c>
      <c r="Q1469" s="3">
        <v>41131</v>
      </c>
      <c r="R1469" s="3">
        <v>41250</v>
      </c>
      <c r="S1469" s="3">
        <v>41209</v>
      </c>
    </row>
    <row r="1470" spans="1:19">
      <c r="A1470" s="23" t="s">
        <v>18141</v>
      </c>
      <c r="B1470" s="23" t="s">
        <v>18142</v>
      </c>
      <c r="C1470" s="23">
        <v>7</v>
      </c>
      <c r="D1470" s="23" t="s">
        <v>20186</v>
      </c>
      <c r="E1470" s="23" t="s">
        <v>20185</v>
      </c>
      <c r="F1470" s="23">
        <v>3777</v>
      </c>
      <c r="G1470" s="23" t="s">
        <v>11366</v>
      </c>
      <c r="H1470" s="23" t="s">
        <v>12223</v>
      </c>
      <c r="I1470" s="238" t="s">
        <v>18145</v>
      </c>
      <c r="J1470" s="238" t="s">
        <v>18153</v>
      </c>
      <c r="K1470" s="23" t="s">
        <v>623</v>
      </c>
      <c r="L1470" s="23" t="s">
        <v>18147</v>
      </c>
      <c r="M1470" s="23" t="s">
        <v>18148</v>
      </c>
      <c r="N1470" s="23" t="s">
        <v>4162</v>
      </c>
      <c r="O1470" s="23" t="s">
        <v>18149</v>
      </c>
      <c r="P1470" s="291">
        <v>120.38</v>
      </c>
      <c r="Q1470" s="3">
        <v>41131</v>
      </c>
      <c r="R1470" s="3">
        <v>41250</v>
      </c>
      <c r="S1470" s="3">
        <v>41209</v>
      </c>
    </row>
    <row r="1471" spans="1:19">
      <c r="A1471" s="23" t="s">
        <v>18141</v>
      </c>
      <c r="B1471" s="23" t="s">
        <v>18142</v>
      </c>
      <c r="C1471" s="23">
        <v>7</v>
      </c>
      <c r="D1471" s="23" t="s">
        <v>20187</v>
      </c>
      <c r="E1471" s="23" t="s">
        <v>20188</v>
      </c>
      <c r="F1471" s="23"/>
      <c r="G1471" s="23" t="s">
        <v>11837</v>
      </c>
      <c r="H1471" s="23">
        <v>4603</v>
      </c>
      <c r="I1471" s="238" t="s">
        <v>18145</v>
      </c>
      <c r="J1471" s="238" t="s">
        <v>18275</v>
      </c>
      <c r="K1471" s="23" t="s">
        <v>623</v>
      </c>
      <c r="L1471" s="23" t="s">
        <v>18147</v>
      </c>
      <c r="M1471" s="23" t="s">
        <v>18148</v>
      </c>
      <c r="N1471" s="23" t="s">
        <v>4162</v>
      </c>
      <c r="O1471" s="23" t="s">
        <v>18149</v>
      </c>
      <c r="P1471" s="291">
        <v>120.38</v>
      </c>
      <c r="Q1471" s="3">
        <v>41155</v>
      </c>
      <c r="R1471" s="23"/>
      <c r="S1471" s="3">
        <v>41443</v>
      </c>
    </row>
    <row r="1472" spans="1:19">
      <c r="A1472" s="23" t="s">
        <v>18141</v>
      </c>
      <c r="B1472" s="23" t="s">
        <v>18142</v>
      </c>
      <c r="C1472" s="23">
        <v>7</v>
      </c>
      <c r="D1472" s="23" t="s">
        <v>20189</v>
      </c>
      <c r="E1472" s="23" t="s">
        <v>20190</v>
      </c>
      <c r="F1472" s="23"/>
      <c r="G1472" s="23"/>
      <c r="H1472" s="23">
        <v>5603</v>
      </c>
      <c r="I1472" s="238" t="s">
        <v>18145</v>
      </c>
      <c r="J1472" s="238" t="s">
        <v>18151</v>
      </c>
      <c r="K1472" s="23" t="s">
        <v>623</v>
      </c>
      <c r="L1472" s="23" t="s">
        <v>18147</v>
      </c>
      <c r="M1472" s="23" t="s">
        <v>18148</v>
      </c>
      <c r="N1472" s="23" t="s">
        <v>4162</v>
      </c>
      <c r="O1472" s="23" t="s">
        <v>18149</v>
      </c>
      <c r="P1472" s="291">
        <v>120.38</v>
      </c>
      <c r="Q1472" s="3">
        <v>41232</v>
      </c>
      <c r="R1472" s="23"/>
      <c r="S1472" s="23"/>
    </row>
    <row r="1473" spans="1:19">
      <c r="A1473" s="23" t="s">
        <v>18141</v>
      </c>
      <c r="B1473" s="23" t="s">
        <v>18142</v>
      </c>
      <c r="C1473" s="23">
        <v>7</v>
      </c>
      <c r="D1473" s="23" t="s">
        <v>20191</v>
      </c>
      <c r="E1473" s="23" t="s">
        <v>20192</v>
      </c>
      <c r="F1473" s="23"/>
      <c r="G1473" s="23"/>
      <c r="H1473" s="23">
        <v>6167</v>
      </c>
      <c r="I1473" s="238" t="s">
        <v>18145</v>
      </c>
      <c r="J1473" s="238" t="s">
        <v>18151</v>
      </c>
      <c r="K1473" s="23" t="s">
        <v>623</v>
      </c>
      <c r="L1473" s="23" t="s">
        <v>18147</v>
      </c>
      <c r="M1473" s="23" t="s">
        <v>18148</v>
      </c>
      <c r="N1473" s="23" t="s">
        <v>4162</v>
      </c>
      <c r="O1473" s="23" t="s">
        <v>18149</v>
      </c>
      <c r="P1473" s="291">
        <v>120.38</v>
      </c>
      <c r="Q1473" s="3">
        <v>41297</v>
      </c>
      <c r="R1473" s="23"/>
      <c r="S1473" s="23"/>
    </row>
    <row r="1474" spans="1:19">
      <c r="A1474" s="23" t="s">
        <v>18141</v>
      </c>
      <c r="B1474" s="23" t="s">
        <v>18142</v>
      </c>
      <c r="C1474" s="23">
        <v>7</v>
      </c>
      <c r="D1474" s="23" t="s">
        <v>20193</v>
      </c>
      <c r="E1474" s="23" t="s">
        <v>20194</v>
      </c>
      <c r="F1474" s="23"/>
      <c r="G1474" s="23" t="s">
        <v>10628</v>
      </c>
      <c r="H1474" s="23">
        <v>3783</v>
      </c>
      <c r="I1474" s="238" t="s">
        <v>18145</v>
      </c>
      <c r="J1474" s="238" t="s">
        <v>19426</v>
      </c>
      <c r="K1474" s="23" t="s">
        <v>623</v>
      </c>
      <c r="L1474" s="23" t="s">
        <v>18147</v>
      </c>
      <c r="M1474" s="23" t="s">
        <v>18148</v>
      </c>
      <c r="N1474" s="23" t="s">
        <v>4162</v>
      </c>
      <c r="O1474" s="23" t="s">
        <v>18149</v>
      </c>
      <c r="P1474" s="291">
        <v>120.38</v>
      </c>
      <c r="Q1474" s="3">
        <v>41079</v>
      </c>
      <c r="R1474" s="23"/>
      <c r="S1474" s="3">
        <v>41139</v>
      </c>
    </row>
    <row r="1475" spans="1:19">
      <c r="A1475" s="23" t="s">
        <v>18141</v>
      </c>
      <c r="B1475" s="23" t="s">
        <v>18142</v>
      </c>
      <c r="C1475" s="23">
        <v>7</v>
      </c>
      <c r="D1475" s="23" t="s">
        <v>20195</v>
      </c>
      <c r="E1475" s="23" t="s">
        <v>20194</v>
      </c>
      <c r="F1475" s="23"/>
      <c r="G1475" s="23" t="s">
        <v>10630</v>
      </c>
      <c r="H1475" s="23">
        <v>3784</v>
      </c>
      <c r="I1475" s="238" t="s">
        <v>18145</v>
      </c>
      <c r="J1475" s="238" t="s">
        <v>18156</v>
      </c>
      <c r="K1475" s="23" t="s">
        <v>623</v>
      </c>
      <c r="L1475" s="23" t="s">
        <v>18147</v>
      </c>
      <c r="M1475" s="23" t="s">
        <v>18148</v>
      </c>
      <c r="N1475" s="23" t="s">
        <v>4162</v>
      </c>
      <c r="O1475" s="23" t="s">
        <v>18149</v>
      </c>
      <c r="P1475" s="291">
        <v>120.38</v>
      </c>
      <c r="Q1475" s="3">
        <v>41079</v>
      </c>
      <c r="R1475" s="23"/>
      <c r="S1475" s="3">
        <v>41139</v>
      </c>
    </row>
    <row r="1476" spans="1:19">
      <c r="A1476" s="23" t="s">
        <v>18141</v>
      </c>
      <c r="B1476" s="23" t="s">
        <v>18142</v>
      </c>
      <c r="C1476" s="23">
        <v>7</v>
      </c>
      <c r="D1476" s="23" t="s">
        <v>20196</v>
      </c>
      <c r="E1476" s="23" t="s">
        <v>20194</v>
      </c>
      <c r="F1476" s="23">
        <v>2836</v>
      </c>
      <c r="G1476" s="23" t="s">
        <v>10627</v>
      </c>
      <c r="H1476" s="23" t="s">
        <v>5046</v>
      </c>
      <c r="I1476" s="238" t="s">
        <v>18145</v>
      </c>
      <c r="J1476" s="238" t="s">
        <v>18153</v>
      </c>
      <c r="K1476" s="23" t="s">
        <v>623</v>
      </c>
      <c r="L1476" s="23" t="s">
        <v>18147</v>
      </c>
      <c r="M1476" s="23" t="s">
        <v>18148</v>
      </c>
      <c r="N1476" s="23" t="s">
        <v>4162</v>
      </c>
      <c r="O1476" s="23" t="s">
        <v>18149</v>
      </c>
      <c r="P1476" s="291">
        <v>120.38</v>
      </c>
      <c r="Q1476" s="3">
        <v>41079</v>
      </c>
      <c r="R1476" s="3">
        <v>41106</v>
      </c>
      <c r="S1476" s="3">
        <v>41139</v>
      </c>
    </row>
    <row r="1477" spans="1:19">
      <c r="A1477" s="23" t="s">
        <v>18141</v>
      </c>
      <c r="B1477" s="23" t="s">
        <v>18142</v>
      </c>
      <c r="C1477" s="23">
        <v>7</v>
      </c>
      <c r="D1477" s="23" t="s">
        <v>20197</v>
      </c>
      <c r="E1477" s="23" t="s">
        <v>20198</v>
      </c>
      <c r="F1477" s="23">
        <v>3768</v>
      </c>
      <c r="G1477" s="23" t="s">
        <v>11836</v>
      </c>
      <c r="H1477" s="23" t="s">
        <v>12128</v>
      </c>
      <c r="I1477" s="238" t="s">
        <v>18145</v>
      </c>
      <c r="J1477" s="238" t="s">
        <v>18153</v>
      </c>
      <c r="K1477" s="23" t="s">
        <v>623</v>
      </c>
      <c r="L1477" s="23" t="s">
        <v>18147</v>
      </c>
      <c r="M1477" s="23" t="s">
        <v>18148</v>
      </c>
      <c r="N1477" s="23" t="s">
        <v>4162</v>
      </c>
      <c r="O1477" s="23" t="s">
        <v>18149</v>
      </c>
      <c r="P1477" s="291">
        <v>120.38</v>
      </c>
      <c r="Q1477" s="3">
        <v>41155</v>
      </c>
      <c r="R1477" s="3">
        <v>41250</v>
      </c>
      <c r="S1477" s="3">
        <v>41246</v>
      </c>
    </row>
    <row r="1478" spans="1:19">
      <c r="A1478" s="23" t="s">
        <v>18141</v>
      </c>
      <c r="B1478" s="23" t="s">
        <v>18142</v>
      </c>
      <c r="C1478" s="23">
        <v>7</v>
      </c>
      <c r="D1478" s="23" t="s">
        <v>20199</v>
      </c>
      <c r="E1478" s="23" t="s">
        <v>20200</v>
      </c>
      <c r="F1478" s="23"/>
      <c r="G1478" s="23"/>
      <c r="H1478" s="23">
        <v>6127</v>
      </c>
      <c r="I1478" s="238" t="s">
        <v>18145</v>
      </c>
      <c r="J1478" s="238" t="s">
        <v>18151</v>
      </c>
      <c r="K1478" s="23" t="s">
        <v>623</v>
      </c>
      <c r="L1478" s="23" t="s">
        <v>18147</v>
      </c>
      <c r="M1478" s="23" t="s">
        <v>18148</v>
      </c>
      <c r="N1478" s="23" t="s">
        <v>4162</v>
      </c>
      <c r="O1478" s="23" t="s">
        <v>18149</v>
      </c>
      <c r="P1478" s="291">
        <v>120.38</v>
      </c>
      <c r="Q1478" s="3">
        <v>41296</v>
      </c>
      <c r="R1478" s="23"/>
      <c r="S1478" s="23"/>
    </row>
    <row r="1479" spans="1:19">
      <c r="A1479" s="23" t="s">
        <v>18141</v>
      </c>
      <c r="B1479" s="23" t="s">
        <v>18142</v>
      </c>
      <c r="C1479" s="23">
        <v>7</v>
      </c>
      <c r="D1479" s="23" t="s">
        <v>20201</v>
      </c>
      <c r="E1479" s="23" t="s">
        <v>20200</v>
      </c>
      <c r="F1479" s="23"/>
      <c r="G1479" s="23"/>
      <c r="H1479" s="23">
        <v>6128</v>
      </c>
      <c r="I1479" s="238" t="s">
        <v>18145</v>
      </c>
      <c r="J1479" s="238" t="s">
        <v>18151</v>
      </c>
      <c r="K1479" s="23" t="s">
        <v>623</v>
      </c>
      <c r="L1479" s="23" t="s">
        <v>18147</v>
      </c>
      <c r="M1479" s="23" t="s">
        <v>18148</v>
      </c>
      <c r="N1479" s="23" t="s">
        <v>4162</v>
      </c>
      <c r="O1479" s="23" t="s">
        <v>18149</v>
      </c>
      <c r="P1479" s="291">
        <v>120.38</v>
      </c>
      <c r="Q1479" s="3">
        <v>41296</v>
      </c>
      <c r="R1479" s="23"/>
      <c r="S1479" s="23"/>
    </row>
    <row r="1480" spans="1:19">
      <c r="A1480" s="23" t="s">
        <v>18141</v>
      </c>
      <c r="B1480" s="23" t="s">
        <v>18142</v>
      </c>
      <c r="C1480" s="23">
        <v>7</v>
      </c>
      <c r="D1480" s="23" t="s">
        <v>20202</v>
      </c>
      <c r="E1480" s="23" t="s">
        <v>20200</v>
      </c>
      <c r="F1480" s="23"/>
      <c r="G1480" s="23"/>
      <c r="H1480" s="23">
        <v>6129</v>
      </c>
      <c r="I1480" s="238" t="s">
        <v>18145</v>
      </c>
      <c r="J1480" s="238" t="s">
        <v>18151</v>
      </c>
      <c r="K1480" s="23" t="s">
        <v>623</v>
      </c>
      <c r="L1480" s="23" t="s">
        <v>18147</v>
      </c>
      <c r="M1480" s="23" t="s">
        <v>18148</v>
      </c>
      <c r="N1480" s="23" t="s">
        <v>4162</v>
      </c>
      <c r="O1480" s="23" t="s">
        <v>18149</v>
      </c>
      <c r="P1480" s="291">
        <v>120.38</v>
      </c>
      <c r="Q1480" s="3">
        <v>41296</v>
      </c>
      <c r="R1480" s="23"/>
      <c r="S1480" s="23"/>
    </row>
    <row r="1481" spans="1:19">
      <c r="A1481" s="23" t="s">
        <v>18141</v>
      </c>
      <c r="B1481" s="23" t="s">
        <v>18142</v>
      </c>
      <c r="C1481" s="23">
        <v>7</v>
      </c>
      <c r="D1481" s="23" t="s">
        <v>20203</v>
      </c>
      <c r="E1481" s="23" t="s">
        <v>20200</v>
      </c>
      <c r="F1481" s="23"/>
      <c r="G1481" s="23"/>
      <c r="H1481" s="23">
        <v>6130</v>
      </c>
      <c r="I1481" s="238" t="s">
        <v>18145</v>
      </c>
      <c r="J1481" s="238" t="s">
        <v>18151</v>
      </c>
      <c r="K1481" s="23" t="s">
        <v>623</v>
      </c>
      <c r="L1481" s="23" t="s">
        <v>18147</v>
      </c>
      <c r="M1481" s="23" t="s">
        <v>18148</v>
      </c>
      <c r="N1481" s="23" t="s">
        <v>4162</v>
      </c>
      <c r="O1481" s="23" t="s">
        <v>18149</v>
      </c>
      <c r="P1481" s="291">
        <v>120.38</v>
      </c>
      <c r="Q1481" s="3">
        <v>41296</v>
      </c>
      <c r="R1481" s="23"/>
      <c r="S1481" s="23"/>
    </row>
    <row r="1482" spans="1:19">
      <c r="A1482" s="23" t="s">
        <v>18141</v>
      </c>
      <c r="B1482" s="23" t="s">
        <v>18142</v>
      </c>
      <c r="C1482" s="23">
        <v>7</v>
      </c>
      <c r="D1482" s="23" t="s">
        <v>20204</v>
      </c>
      <c r="E1482" s="23" t="s">
        <v>20200</v>
      </c>
      <c r="F1482" s="23">
        <v>729</v>
      </c>
      <c r="G1482" s="23" t="s">
        <v>9710</v>
      </c>
      <c r="H1482" s="23" t="s">
        <v>444</v>
      </c>
      <c r="I1482" s="238" t="s">
        <v>18145</v>
      </c>
      <c r="J1482" s="238" t="s">
        <v>18153</v>
      </c>
      <c r="K1482" s="23" t="s">
        <v>623</v>
      </c>
      <c r="L1482" s="23" t="s">
        <v>18147</v>
      </c>
      <c r="M1482" s="23" t="s">
        <v>18148</v>
      </c>
      <c r="N1482" s="23" t="s">
        <v>4162</v>
      </c>
      <c r="O1482" s="23" t="s">
        <v>18149</v>
      </c>
      <c r="P1482" s="291">
        <v>120.38</v>
      </c>
      <c r="Q1482" s="3">
        <v>40837</v>
      </c>
      <c r="R1482" s="3">
        <v>40925</v>
      </c>
      <c r="S1482" s="3">
        <v>40918</v>
      </c>
    </row>
    <row r="1483" spans="1:19">
      <c r="A1483" s="23" t="s">
        <v>18141</v>
      </c>
      <c r="B1483" s="23" t="s">
        <v>18142</v>
      </c>
      <c r="C1483" s="23">
        <v>7</v>
      </c>
      <c r="D1483" s="23" t="s">
        <v>20205</v>
      </c>
      <c r="E1483" s="23" t="s">
        <v>20206</v>
      </c>
      <c r="F1483" s="23">
        <v>823</v>
      </c>
      <c r="G1483" s="23" t="s">
        <v>9804</v>
      </c>
      <c r="H1483" s="23" t="s">
        <v>1273</v>
      </c>
      <c r="I1483" s="238" t="s">
        <v>18145</v>
      </c>
      <c r="J1483" s="238" t="s">
        <v>18153</v>
      </c>
      <c r="K1483" s="23" t="s">
        <v>623</v>
      </c>
      <c r="L1483" s="23" t="s">
        <v>18147</v>
      </c>
      <c r="M1483" s="23" t="s">
        <v>18148</v>
      </c>
      <c r="N1483" s="23" t="s">
        <v>4162</v>
      </c>
      <c r="O1483" s="23" t="s">
        <v>18149</v>
      </c>
      <c r="P1483" s="291">
        <v>120.38</v>
      </c>
      <c r="Q1483" s="3">
        <v>40942</v>
      </c>
      <c r="R1483" s="3">
        <v>40970</v>
      </c>
      <c r="S1483" s="3">
        <v>41008</v>
      </c>
    </row>
    <row r="1484" spans="1:19">
      <c r="A1484" s="23" t="s">
        <v>18141</v>
      </c>
      <c r="B1484" s="23" t="s">
        <v>18142</v>
      </c>
      <c r="C1484" s="23">
        <v>7</v>
      </c>
      <c r="D1484" s="23" t="s">
        <v>20207</v>
      </c>
      <c r="E1484" s="23" t="s">
        <v>20208</v>
      </c>
      <c r="F1484" s="23"/>
      <c r="G1484" s="23"/>
      <c r="H1484" s="23">
        <v>6133</v>
      </c>
      <c r="I1484" s="238" t="s">
        <v>18145</v>
      </c>
      <c r="J1484" s="238" t="s">
        <v>18151</v>
      </c>
      <c r="K1484" s="23" t="s">
        <v>623</v>
      </c>
      <c r="L1484" s="23" t="s">
        <v>18147</v>
      </c>
      <c r="M1484" s="23" t="s">
        <v>18148</v>
      </c>
      <c r="N1484" s="23" t="s">
        <v>4162</v>
      </c>
      <c r="O1484" s="23" t="s">
        <v>18149</v>
      </c>
      <c r="P1484" s="291">
        <v>120.38</v>
      </c>
      <c r="Q1484" s="3">
        <v>41296</v>
      </c>
      <c r="R1484" s="23"/>
      <c r="S1484" s="23"/>
    </row>
    <row r="1485" spans="1:19">
      <c r="A1485" s="23" t="s">
        <v>18141</v>
      </c>
      <c r="B1485" s="23" t="s">
        <v>18142</v>
      </c>
      <c r="C1485" s="23">
        <v>7</v>
      </c>
      <c r="D1485" s="23" t="s">
        <v>20209</v>
      </c>
      <c r="E1485" s="23" t="s">
        <v>20208</v>
      </c>
      <c r="F1485" s="23"/>
      <c r="G1485" s="23"/>
      <c r="H1485" s="23">
        <v>6134</v>
      </c>
      <c r="I1485" s="238" t="s">
        <v>18145</v>
      </c>
      <c r="J1485" s="238" t="s">
        <v>18151</v>
      </c>
      <c r="K1485" s="23" t="s">
        <v>623</v>
      </c>
      <c r="L1485" s="23" t="s">
        <v>18147</v>
      </c>
      <c r="M1485" s="23" t="s">
        <v>18148</v>
      </c>
      <c r="N1485" s="23" t="s">
        <v>4162</v>
      </c>
      <c r="O1485" s="23" t="s">
        <v>18149</v>
      </c>
      <c r="P1485" s="291">
        <v>120.38</v>
      </c>
      <c r="Q1485" s="3">
        <v>41296</v>
      </c>
      <c r="R1485" s="23"/>
      <c r="S1485" s="23"/>
    </row>
    <row r="1486" spans="1:19">
      <c r="A1486" s="23" t="s">
        <v>18141</v>
      </c>
      <c r="B1486" s="23" t="s">
        <v>18142</v>
      </c>
      <c r="C1486" s="23">
        <v>7</v>
      </c>
      <c r="D1486" s="23" t="s">
        <v>20210</v>
      </c>
      <c r="E1486" s="23" t="s">
        <v>20208</v>
      </c>
      <c r="F1486" s="23"/>
      <c r="G1486" s="23"/>
      <c r="H1486" s="23">
        <v>6135</v>
      </c>
      <c r="I1486" s="238" t="s">
        <v>18145</v>
      </c>
      <c r="J1486" s="238" t="s">
        <v>18151</v>
      </c>
      <c r="K1486" s="23" t="s">
        <v>623</v>
      </c>
      <c r="L1486" s="23" t="s">
        <v>18147</v>
      </c>
      <c r="M1486" s="23" t="s">
        <v>18148</v>
      </c>
      <c r="N1486" s="23" t="s">
        <v>4162</v>
      </c>
      <c r="O1486" s="23" t="s">
        <v>18149</v>
      </c>
      <c r="P1486" s="291">
        <v>120.38</v>
      </c>
      <c r="Q1486" s="3">
        <v>41296</v>
      </c>
      <c r="R1486" s="23"/>
      <c r="S1486" s="23"/>
    </row>
    <row r="1487" spans="1:19">
      <c r="A1487" s="23" t="s">
        <v>18141</v>
      </c>
      <c r="B1487" s="23" t="s">
        <v>18142</v>
      </c>
      <c r="C1487" s="23">
        <v>7</v>
      </c>
      <c r="D1487" s="23" t="s">
        <v>20211</v>
      </c>
      <c r="E1487" s="23" t="s">
        <v>20208</v>
      </c>
      <c r="F1487" s="23"/>
      <c r="G1487" s="23"/>
      <c r="H1487" s="23">
        <v>6136</v>
      </c>
      <c r="I1487" s="238" t="s">
        <v>18145</v>
      </c>
      <c r="J1487" s="238" t="s">
        <v>18151</v>
      </c>
      <c r="K1487" s="23" t="s">
        <v>623</v>
      </c>
      <c r="L1487" s="23" t="s">
        <v>18147</v>
      </c>
      <c r="M1487" s="23" t="s">
        <v>18148</v>
      </c>
      <c r="N1487" s="23" t="s">
        <v>4162</v>
      </c>
      <c r="O1487" s="23" t="s">
        <v>18149</v>
      </c>
      <c r="P1487" s="291">
        <v>120.38</v>
      </c>
      <c r="Q1487" s="3">
        <v>41296</v>
      </c>
      <c r="R1487" s="23"/>
      <c r="S1487" s="23"/>
    </row>
    <row r="1488" spans="1:19">
      <c r="A1488" s="23" t="s">
        <v>18141</v>
      </c>
      <c r="B1488" s="23" t="s">
        <v>18142</v>
      </c>
      <c r="C1488" s="23">
        <v>7</v>
      </c>
      <c r="D1488" s="23" t="s">
        <v>20212</v>
      </c>
      <c r="E1488" s="23" t="s">
        <v>20208</v>
      </c>
      <c r="F1488" s="23"/>
      <c r="G1488" s="23"/>
      <c r="H1488" s="23">
        <v>6137</v>
      </c>
      <c r="I1488" s="238" t="s">
        <v>18145</v>
      </c>
      <c r="J1488" s="238" t="s">
        <v>18151</v>
      </c>
      <c r="K1488" s="23" t="s">
        <v>623</v>
      </c>
      <c r="L1488" s="23" t="s">
        <v>18147</v>
      </c>
      <c r="M1488" s="23" t="s">
        <v>18148</v>
      </c>
      <c r="N1488" s="23" t="s">
        <v>4162</v>
      </c>
      <c r="O1488" s="23" t="s">
        <v>18149</v>
      </c>
      <c r="P1488" s="291">
        <v>120.38</v>
      </c>
      <c r="Q1488" s="3">
        <v>41296</v>
      </c>
      <c r="R1488" s="23"/>
      <c r="S1488" s="23"/>
    </row>
    <row r="1489" spans="1:19">
      <c r="A1489" s="23" t="s">
        <v>18141</v>
      </c>
      <c r="B1489" s="23" t="s">
        <v>18142</v>
      </c>
      <c r="C1489" s="23">
        <v>7</v>
      </c>
      <c r="D1489" s="23" t="s">
        <v>20213</v>
      </c>
      <c r="E1489" s="23" t="s">
        <v>20214</v>
      </c>
      <c r="F1489" s="23"/>
      <c r="G1489" s="23" t="s">
        <v>11835</v>
      </c>
      <c r="H1489" s="23">
        <v>4605</v>
      </c>
      <c r="I1489" s="238" t="s">
        <v>18145</v>
      </c>
      <c r="J1489" s="238" t="s">
        <v>18156</v>
      </c>
      <c r="K1489" s="23" t="s">
        <v>623</v>
      </c>
      <c r="L1489" s="23" t="s">
        <v>18147</v>
      </c>
      <c r="M1489" s="23" t="s">
        <v>18148</v>
      </c>
      <c r="N1489" s="23" t="s">
        <v>4162</v>
      </c>
      <c r="O1489" s="23" t="s">
        <v>18149</v>
      </c>
      <c r="P1489" s="291">
        <v>120.38</v>
      </c>
      <c r="Q1489" s="3">
        <v>41155</v>
      </c>
      <c r="R1489" s="23"/>
      <c r="S1489" s="3">
        <v>41246</v>
      </c>
    </row>
    <row r="1490" spans="1:19">
      <c r="A1490" s="23" t="s">
        <v>18141</v>
      </c>
      <c r="B1490" s="23" t="s">
        <v>18142</v>
      </c>
      <c r="C1490" s="23">
        <v>7</v>
      </c>
      <c r="D1490" s="23" t="s">
        <v>20215</v>
      </c>
      <c r="E1490" s="23" t="s">
        <v>20214</v>
      </c>
      <c r="F1490" s="23">
        <v>3400</v>
      </c>
      <c r="G1490" s="23" t="s">
        <v>11611</v>
      </c>
      <c r="H1490" s="23" t="s">
        <v>8555</v>
      </c>
      <c r="I1490" s="238" t="s">
        <v>18145</v>
      </c>
      <c r="J1490" s="238" t="s">
        <v>18153</v>
      </c>
      <c r="K1490" s="23" t="s">
        <v>623</v>
      </c>
      <c r="L1490" s="23" t="s">
        <v>18147</v>
      </c>
      <c r="M1490" s="23" t="s">
        <v>18148</v>
      </c>
      <c r="N1490" s="23" t="s">
        <v>4162</v>
      </c>
      <c r="O1490" s="23" t="s">
        <v>18149</v>
      </c>
      <c r="P1490" s="291">
        <v>120.38</v>
      </c>
      <c r="Q1490" s="3">
        <v>41149</v>
      </c>
      <c r="R1490" s="3">
        <v>41193</v>
      </c>
      <c r="S1490" s="3">
        <v>41225</v>
      </c>
    </row>
    <row r="1491" spans="1:19">
      <c r="A1491" s="23" t="s">
        <v>18141</v>
      </c>
      <c r="B1491" s="23" t="s">
        <v>18142</v>
      </c>
      <c r="C1491" s="23">
        <v>7</v>
      </c>
      <c r="D1491" s="23" t="s">
        <v>20216</v>
      </c>
      <c r="E1491" s="23" t="s">
        <v>20214</v>
      </c>
      <c r="F1491" s="23">
        <v>3413</v>
      </c>
      <c r="G1491" s="23" t="s">
        <v>11603</v>
      </c>
      <c r="H1491" s="23" t="s">
        <v>8615</v>
      </c>
      <c r="I1491" s="238" t="s">
        <v>18145</v>
      </c>
      <c r="J1491" s="238" t="s">
        <v>18153</v>
      </c>
      <c r="K1491" s="23" t="s">
        <v>623</v>
      </c>
      <c r="L1491" s="23" t="s">
        <v>18147</v>
      </c>
      <c r="M1491" s="23" t="s">
        <v>18148</v>
      </c>
      <c r="N1491" s="23" t="s">
        <v>4162</v>
      </c>
      <c r="O1491" s="23" t="s">
        <v>18149</v>
      </c>
      <c r="P1491" s="291">
        <v>120.38</v>
      </c>
      <c r="Q1491" s="3">
        <v>41149</v>
      </c>
      <c r="R1491" s="3">
        <v>41198</v>
      </c>
      <c r="S1491" s="3">
        <v>41225</v>
      </c>
    </row>
    <row r="1492" spans="1:19">
      <c r="A1492" s="23" t="s">
        <v>18141</v>
      </c>
      <c r="B1492" s="23" t="s">
        <v>18142</v>
      </c>
      <c r="C1492" s="23">
        <v>7</v>
      </c>
      <c r="D1492" s="23" t="s">
        <v>20217</v>
      </c>
      <c r="E1492" s="23" t="s">
        <v>20214</v>
      </c>
      <c r="F1492" s="23">
        <v>3415</v>
      </c>
      <c r="G1492" s="23" t="s">
        <v>11613</v>
      </c>
      <c r="H1492" s="23" t="s">
        <v>8618</v>
      </c>
      <c r="I1492" s="238" t="s">
        <v>18145</v>
      </c>
      <c r="J1492" s="238" t="s">
        <v>18153</v>
      </c>
      <c r="K1492" s="23" t="s">
        <v>623</v>
      </c>
      <c r="L1492" s="23" t="s">
        <v>18147</v>
      </c>
      <c r="M1492" s="23" t="s">
        <v>18148</v>
      </c>
      <c r="N1492" s="23" t="s">
        <v>4162</v>
      </c>
      <c r="O1492" s="23" t="s">
        <v>18149</v>
      </c>
      <c r="P1492" s="291">
        <v>120.38</v>
      </c>
      <c r="Q1492" s="3">
        <v>41149</v>
      </c>
      <c r="R1492" s="3">
        <v>41198</v>
      </c>
      <c r="S1492" s="3">
        <v>41225</v>
      </c>
    </row>
    <row r="1493" spans="1:19">
      <c r="A1493" s="23" t="s">
        <v>18141</v>
      </c>
      <c r="B1493" s="23" t="s">
        <v>18142</v>
      </c>
      <c r="C1493" s="23">
        <v>7</v>
      </c>
      <c r="D1493" s="23" t="s">
        <v>20218</v>
      </c>
      <c r="E1493" s="23" t="s">
        <v>20214</v>
      </c>
      <c r="F1493" s="23">
        <v>3416</v>
      </c>
      <c r="G1493" s="23" t="s">
        <v>11609</v>
      </c>
      <c r="H1493" s="23" t="s">
        <v>8554</v>
      </c>
      <c r="I1493" s="238" t="s">
        <v>18145</v>
      </c>
      <c r="J1493" s="238" t="s">
        <v>18153</v>
      </c>
      <c r="K1493" s="23" t="s">
        <v>623</v>
      </c>
      <c r="L1493" s="23" t="s">
        <v>18147</v>
      </c>
      <c r="M1493" s="23" t="s">
        <v>18148</v>
      </c>
      <c r="N1493" s="23" t="s">
        <v>4162</v>
      </c>
      <c r="O1493" s="23" t="s">
        <v>18149</v>
      </c>
      <c r="P1493" s="291">
        <v>120.38</v>
      </c>
      <c r="Q1493" s="3">
        <v>41149</v>
      </c>
      <c r="R1493" s="3">
        <v>41198</v>
      </c>
      <c r="S1493" s="3">
        <v>41225</v>
      </c>
    </row>
    <row r="1494" spans="1:19">
      <c r="A1494" s="23" t="s">
        <v>18141</v>
      </c>
      <c r="B1494" s="23" t="s">
        <v>18142</v>
      </c>
      <c r="C1494" s="23">
        <v>7</v>
      </c>
      <c r="D1494" s="23" t="s">
        <v>20219</v>
      </c>
      <c r="E1494" s="23" t="s">
        <v>20214</v>
      </c>
      <c r="F1494" s="23">
        <v>3439</v>
      </c>
      <c r="G1494" s="23" t="s">
        <v>11601</v>
      </c>
      <c r="H1494" s="23" t="s">
        <v>8552</v>
      </c>
      <c r="I1494" s="238" t="s">
        <v>18145</v>
      </c>
      <c r="J1494" s="238" t="s">
        <v>18153</v>
      </c>
      <c r="K1494" s="23" t="s">
        <v>623</v>
      </c>
      <c r="L1494" s="23" t="s">
        <v>18147</v>
      </c>
      <c r="M1494" s="23" t="s">
        <v>18148</v>
      </c>
      <c r="N1494" s="23" t="s">
        <v>4162</v>
      </c>
      <c r="O1494" s="23" t="s">
        <v>18149</v>
      </c>
      <c r="P1494" s="291">
        <v>120.38</v>
      </c>
      <c r="Q1494" s="3">
        <v>41149</v>
      </c>
      <c r="R1494" s="3">
        <v>41205</v>
      </c>
      <c r="S1494" s="3">
        <v>41225</v>
      </c>
    </row>
    <row r="1495" spans="1:19">
      <c r="A1495" s="23" t="s">
        <v>18141</v>
      </c>
      <c r="B1495" s="23" t="s">
        <v>18142</v>
      </c>
      <c r="C1495" s="23">
        <v>7</v>
      </c>
      <c r="D1495" s="23" t="s">
        <v>20220</v>
      </c>
      <c r="E1495" s="23" t="s">
        <v>20214</v>
      </c>
      <c r="F1495" s="23">
        <v>3440</v>
      </c>
      <c r="G1495" s="23" t="s">
        <v>11605</v>
      </c>
      <c r="H1495" s="23" t="s">
        <v>8583</v>
      </c>
      <c r="I1495" s="238" t="s">
        <v>18145</v>
      </c>
      <c r="J1495" s="238" t="s">
        <v>18153</v>
      </c>
      <c r="K1495" s="23" t="s">
        <v>623</v>
      </c>
      <c r="L1495" s="23" t="s">
        <v>18147</v>
      </c>
      <c r="M1495" s="23" t="s">
        <v>18148</v>
      </c>
      <c r="N1495" s="23" t="s">
        <v>4162</v>
      </c>
      <c r="O1495" s="23" t="s">
        <v>18149</v>
      </c>
      <c r="P1495" s="291">
        <v>120.38</v>
      </c>
      <c r="Q1495" s="3">
        <v>41149</v>
      </c>
      <c r="R1495" s="3">
        <v>41205</v>
      </c>
      <c r="S1495" s="3">
        <v>41225</v>
      </c>
    </row>
    <row r="1496" spans="1:19">
      <c r="A1496" s="23" t="s">
        <v>18141</v>
      </c>
      <c r="B1496" s="23" t="s">
        <v>18142</v>
      </c>
      <c r="C1496" s="23">
        <v>7</v>
      </c>
      <c r="D1496" s="23" t="s">
        <v>20221</v>
      </c>
      <c r="E1496" s="23" t="s">
        <v>20214</v>
      </c>
      <c r="F1496" s="23">
        <v>3441</v>
      </c>
      <c r="G1496" s="23" t="s">
        <v>11607</v>
      </c>
      <c r="H1496" s="23" t="s">
        <v>8553</v>
      </c>
      <c r="I1496" s="238" t="s">
        <v>18145</v>
      </c>
      <c r="J1496" s="238" t="s">
        <v>18153</v>
      </c>
      <c r="K1496" s="23" t="s">
        <v>623</v>
      </c>
      <c r="L1496" s="23" t="s">
        <v>18147</v>
      </c>
      <c r="M1496" s="23" t="s">
        <v>18148</v>
      </c>
      <c r="N1496" s="23" t="s">
        <v>4162</v>
      </c>
      <c r="O1496" s="23" t="s">
        <v>18149</v>
      </c>
      <c r="P1496" s="291">
        <v>120.38</v>
      </c>
      <c r="Q1496" s="3">
        <v>41149</v>
      </c>
      <c r="R1496" s="3">
        <v>41205</v>
      </c>
      <c r="S1496" s="3">
        <v>41225</v>
      </c>
    </row>
    <row r="1497" spans="1:19">
      <c r="A1497" s="23" t="s">
        <v>18141</v>
      </c>
      <c r="B1497" s="23" t="s">
        <v>18142</v>
      </c>
      <c r="C1497" s="23">
        <v>7</v>
      </c>
      <c r="D1497" s="23" t="s">
        <v>20222</v>
      </c>
      <c r="E1497" s="23" t="s">
        <v>20223</v>
      </c>
      <c r="F1497" s="23"/>
      <c r="G1497" s="23"/>
      <c r="H1497" s="23">
        <v>6123</v>
      </c>
      <c r="I1497" s="238" t="s">
        <v>18145</v>
      </c>
      <c r="J1497" s="238" t="s">
        <v>18151</v>
      </c>
      <c r="K1497" s="23" t="s">
        <v>623</v>
      </c>
      <c r="L1497" s="23" t="s">
        <v>18147</v>
      </c>
      <c r="M1497" s="23" t="s">
        <v>18148</v>
      </c>
      <c r="N1497" s="23" t="s">
        <v>4162</v>
      </c>
      <c r="O1497" s="23" t="s">
        <v>18149</v>
      </c>
      <c r="P1497" s="291">
        <v>120.38</v>
      </c>
      <c r="Q1497" s="3">
        <v>41296</v>
      </c>
      <c r="R1497" s="23"/>
      <c r="S1497" s="23"/>
    </row>
    <row r="1498" spans="1:19">
      <c r="A1498" s="23" t="s">
        <v>18141</v>
      </c>
      <c r="B1498" s="23" t="s">
        <v>18142</v>
      </c>
      <c r="C1498" s="23">
        <v>7</v>
      </c>
      <c r="D1498" s="23" t="s">
        <v>20224</v>
      </c>
      <c r="E1498" s="23" t="s">
        <v>20223</v>
      </c>
      <c r="F1498" s="23"/>
      <c r="G1498" s="23"/>
      <c r="H1498" s="23">
        <v>6124</v>
      </c>
      <c r="I1498" s="238" t="s">
        <v>18145</v>
      </c>
      <c r="J1498" s="238" t="s">
        <v>18151</v>
      </c>
      <c r="K1498" s="23" t="s">
        <v>623</v>
      </c>
      <c r="L1498" s="23" t="s">
        <v>18147</v>
      </c>
      <c r="M1498" s="23" t="s">
        <v>18148</v>
      </c>
      <c r="N1498" s="23" t="s">
        <v>4162</v>
      </c>
      <c r="O1498" s="23" t="s">
        <v>18149</v>
      </c>
      <c r="P1498" s="291">
        <v>120.38</v>
      </c>
      <c r="Q1498" s="3">
        <v>41296</v>
      </c>
      <c r="R1498" s="23"/>
      <c r="S1498" s="23"/>
    </row>
    <row r="1499" spans="1:19">
      <c r="A1499" s="23" t="s">
        <v>18141</v>
      </c>
      <c r="B1499" s="23" t="s">
        <v>18142</v>
      </c>
      <c r="C1499" s="23">
        <v>7</v>
      </c>
      <c r="D1499" s="23" t="s">
        <v>20225</v>
      </c>
      <c r="E1499" s="23" t="s">
        <v>20223</v>
      </c>
      <c r="F1499" s="23"/>
      <c r="G1499" s="23"/>
      <c r="H1499" s="23">
        <v>6125</v>
      </c>
      <c r="I1499" s="238" t="s">
        <v>18145</v>
      </c>
      <c r="J1499" s="238" t="s">
        <v>18151</v>
      </c>
      <c r="K1499" s="23" t="s">
        <v>623</v>
      </c>
      <c r="L1499" s="23" t="s">
        <v>18147</v>
      </c>
      <c r="M1499" s="23" t="s">
        <v>18148</v>
      </c>
      <c r="N1499" s="23" t="s">
        <v>4162</v>
      </c>
      <c r="O1499" s="23" t="s">
        <v>18149</v>
      </c>
      <c r="P1499" s="291">
        <v>120.38</v>
      </c>
      <c r="Q1499" s="3">
        <v>41296</v>
      </c>
      <c r="R1499" s="23"/>
      <c r="S1499" s="23"/>
    </row>
    <row r="1500" spans="1:19">
      <c r="A1500" s="23" t="s">
        <v>18141</v>
      </c>
      <c r="B1500" s="23" t="s">
        <v>18142</v>
      </c>
      <c r="C1500" s="23">
        <v>7</v>
      </c>
      <c r="D1500" s="23" t="s">
        <v>20226</v>
      </c>
      <c r="E1500" s="23" t="s">
        <v>20223</v>
      </c>
      <c r="F1500" s="23"/>
      <c r="G1500" s="23"/>
      <c r="H1500" s="23">
        <v>6126</v>
      </c>
      <c r="I1500" s="238" t="s">
        <v>18145</v>
      </c>
      <c r="J1500" s="238" t="s">
        <v>18151</v>
      </c>
      <c r="K1500" s="23" t="s">
        <v>623</v>
      </c>
      <c r="L1500" s="23" t="s">
        <v>18147</v>
      </c>
      <c r="M1500" s="23" t="s">
        <v>18148</v>
      </c>
      <c r="N1500" s="23" t="s">
        <v>4162</v>
      </c>
      <c r="O1500" s="23" t="s">
        <v>18149</v>
      </c>
      <c r="P1500" s="291">
        <v>120.38</v>
      </c>
      <c r="Q1500" s="3">
        <v>41296</v>
      </c>
      <c r="R1500" s="23"/>
      <c r="S1500" s="23"/>
    </row>
    <row r="1501" spans="1:19">
      <c r="A1501" s="23" t="s">
        <v>18141</v>
      </c>
      <c r="B1501" s="23" t="s">
        <v>18142</v>
      </c>
      <c r="C1501" s="23">
        <v>7</v>
      </c>
      <c r="D1501" s="23" t="s">
        <v>20227</v>
      </c>
      <c r="E1501" s="23" t="s">
        <v>20223</v>
      </c>
      <c r="F1501" s="23">
        <v>3787</v>
      </c>
      <c r="G1501" s="23" t="s">
        <v>11857</v>
      </c>
      <c r="H1501" s="23" t="s">
        <v>12321</v>
      </c>
      <c r="I1501" s="238" t="s">
        <v>18145</v>
      </c>
      <c r="J1501" s="238" t="s">
        <v>18153</v>
      </c>
      <c r="K1501" s="23" t="s">
        <v>623</v>
      </c>
      <c r="L1501" s="23" t="s">
        <v>18147</v>
      </c>
      <c r="M1501" s="23" t="s">
        <v>18148</v>
      </c>
      <c r="N1501" s="23" t="s">
        <v>4162</v>
      </c>
      <c r="O1501" s="23" t="s">
        <v>18149</v>
      </c>
      <c r="P1501" s="291">
        <v>120.38</v>
      </c>
      <c r="Q1501" s="3">
        <v>41155</v>
      </c>
      <c r="R1501" s="3">
        <v>41253</v>
      </c>
      <c r="S1501" s="3">
        <v>41246</v>
      </c>
    </row>
    <row r="1502" spans="1:19">
      <c r="A1502" s="23" t="s">
        <v>18141</v>
      </c>
      <c r="B1502" s="23" t="s">
        <v>18142</v>
      </c>
      <c r="C1502" s="23">
        <v>7</v>
      </c>
      <c r="D1502" s="23" t="s">
        <v>20228</v>
      </c>
      <c r="E1502" s="23" t="s">
        <v>20229</v>
      </c>
      <c r="F1502" s="23"/>
      <c r="G1502" s="23" t="s">
        <v>20230</v>
      </c>
      <c r="H1502" s="23">
        <v>6114</v>
      </c>
      <c r="I1502" s="238" t="s">
        <v>18145</v>
      </c>
      <c r="J1502" s="238" t="s">
        <v>18192</v>
      </c>
      <c r="K1502" s="23" t="s">
        <v>623</v>
      </c>
      <c r="L1502" s="23" t="s">
        <v>18147</v>
      </c>
      <c r="M1502" s="23" t="s">
        <v>18148</v>
      </c>
      <c r="N1502" s="23" t="s">
        <v>4162</v>
      </c>
      <c r="O1502" s="23" t="s">
        <v>18149</v>
      </c>
      <c r="P1502" s="291">
        <v>120.38</v>
      </c>
      <c r="Q1502" s="3">
        <v>41296</v>
      </c>
      <c r="R1502" s="23"/>
      <c r="S1502" s="3">
        <v>41457</v>
      </c>
    </row>
    <row r="1503" spans="1:19">
      <c r="A1503" s="23" t="s">
        <v>18141</v>
      </c>
      <c r="B1503" s="23" t="s">
        <v>18142</v>
      </c>
      <c r="C1503" s="23">
        <v>7</v>
      </c>
      <c r="D1503" s="23" t="s">
        <v>20231</v>
      </c>
      <c r="E1503" s="23" t="s">
        <v>20229</v>
      </c>
      <c r="F1503" s="23"/>
      <c r="G1503" s="23" t="s">
        <v>20232</v>
      </c>
      <c r="H1503" s="23">
        <v>6115</v>
      </c>
      <c r="I1503" s="238" t="s">
        <v>18145</v>
      </c>
      <c r="J1503" s="238" t="s">
        <v>18192</v>
      </c>
      <c r="K1503" s="23" t="s">
        <v>623</v>
      </c>
      <c r="L1503" s="23" t="s">
        <v>18147</v>
      </c>
      <c r="M1503" s="23" t="s">
        <v>18148</v>
      </c>
      <c r="N1503" s="23" t="s">
        <v>4162</v>
      </c>
      <c r="O1503" s="23" t="s">
        <v>18149</v>
      </c>
      <c r="P1503" s="291">
        <v>120.38</v>
      </c>
      <c r="Q1503" s="3">
        <v>41296</v>
      </c>
      <c r="R1503" s="23"/>
      <c r="S1503" s="3">
        <v>41457</v>
      </c>
    </row>
    <row r="1504" spans="1:19">
      <c r="A1504" s="23" t="s">
        <v>18141</v>
      </c>
      <c r="B1504" s="23" t="s">
        <v>18142</v>
      </c>
      <c r="C1504" s="23">
        <v>7</v>
      </c>
      <c r="D1504" s="23" t="s">
        <v>20233</v>
      </c>
      <c r="E1504" s="23" t="s">
        <v>20229</v>
      </c>
      <c r="F1504" s="23"/>
      <c r="G1504" s="23" t="s">
        <v>20234</v>
      </c>
      <c r="H1504" s="23">
        <v>6116</v>
      </c>
      <c r="I1504" s="238" t="s">
        <v>18145</v>
      </c>
      <c r="J1504" s="238" t="s">
        <v>18192</v>
      </c>
      <c r="K1504" s="23" t="s">
        <v>623</v>
      </c>
      <c r="L1504" s="23" t="s">
        <v>18147</v>
      </c>
      <c r="M1504" s="23" t="s">
        <v>18148</v>
      </c>
      <c r="N1504" s="23" t="s">
        <v>4162</v>
      </c>
      <c r="O1504" s="23" t="s">
        <v>18149</v>
      </c>
      <c r="P1504" s="291">
        <v>120.38</v>
      </c>
      <c r="Q1504" s="3">
        <v>41296</v>
      </c>
      <c r="R1504" s="23"/>
      <c r="S1504" s="3">
        <v>41457</v>
      </c>
    </row>
    <row r="1505" spans="1:19">
      <c r="A1505" s="23" t="s">
        <v>18141</v>
      </c>
      <c r="B1505" s="23" t="s">
        <v>18142</v>
      </c>
      <c r="C1505" s="23">
        <v>7</v>
      </c>
      <c r="D1505" s="23" t="s">
        <v>20235</v>
      </c>
      <c r="E1505" s="23" t="s">
        <v>20229</v>
      </c>
      <c r="F1505" s="23"/>
      <c r="G1505" s="23" t="s">
        <v>20236</v>
      </c>
      <c r="H1505" s="23">
        <v>6117</v>
      </c>
      <c r="I1505" s="238" t="s">
        <v>18145</v>
      </c>
      <c r="J1505" s="238" t="s">
        <v>18192</v>
      </c>
      <c r="K1505" s="23" t="s">
        <v>623</v>
      </c>
      <c r="L1505" s="23" t="s">
        <v>18147</v>
      </c>
      <c r="M1505" s="23" t="s">
        <v>18148</v>
      </c>
      <c r="N1505" s="23" t="s">
        <v>4162</v>
      </c>
      <c r="O1505" s="23" t="s">
        <v>18149</v>
      </c>
      <c r="P1505" s="291">
        <v>120.38</v>
      </c>
      <c r="Q1505" s="3">
        <v>41296</v>
      </c>
      <c r="R1505" s="23"/>
      <c r="S1505" s="3">
        <v>41457</v>
      </c>
    </row>
    <row r="1506" spans="1:19">
      <c r="A1506" s="23" t="s">
        <v>18141</v>
      </c>
      <c r="B1506" s="23" t="s">
        <v>18142</v>
      </c>
      <c r="C1506" s="23">
        <v>7</v>
      </c>
      <c r="D1506" s="23" t="s">
        <v>20237</v>
      </c>
      <c r="E1506" s="23" t="s">
        <v>20229</v>
      </c>
      <c r="F1506" s="23"/>
      <c r="G1506" s="23" t="s">
        <v>20238</v>
      </c>
      <c r="H1506" s="23">
        <v>6118</v>
      </c>
      <c r="I1506" s="238" t="s">
        <v>18145</v>
      </c>
      <c r="J1506" s="238" t="s">
        <v>18192</v>
      </c>
      <c r="K1506" s="23" t="s">
        <v>623</v>
      </c>
      <c r="L1506" s="23" t="s">
        <v>18147</v>
      </c>
      <c r="M1506" s="23" t="s">
        <v>18148</v>
      </c>
      <c r="N1506" s="23" t="s">
        <v>4162</v>
      </c>
      <c r="O1506" s="23" t="s">
        <v>18149</v>
      </c>
      <c r="P1506" s="291">
        <v>120.38</v>
      </c>
      <c r="Q1506" s="3">
        <v>41296</v>
      </c>
      <c r="R1506" s="23"/>
      <c r="S1506" s="3">
        <v>41457</v>
      </c>
    </row>
    <row r="1507" spans="1:19">
      <c r="A1507" s="23" t="s">
        <v>18141</v>
      </c>
      <c r="B1507" s="23" t="s">
        <v>18142</v>
      </c>
      <c r="C1507" s="23">
        <v>7</v>
      </c>
      <c r="D1507" s="23" t="s">
        <v>20239</v>
      </c>
      <c r="E1507" s="23" t="s">
        <v>20229</v>
      </c>
      <c r="F1507" s="23"/>
      <c r="G1507" s="23" t="s">
        <v>20240</v>
      </c>
      <c r="H1507" s="23">
        <v>6119</v>
      </c>
      <c r="I1507" s="238" t="s">
        <v>18145</v>
      </c>
      <c r="J1507" s="238" t="s">
        <v>18192</v>
      </c>
      <c r="K1507" s="23" t="s">
        <v>623</v>
      </c>
      <c r="L1507" s="23" t="s">
        <v>18147</v>
      </c>
      <c r="M1507" s="23" t="s">
        <v>18148</v>
      </c>
      <c r="N1507" s="23" t="s">
        <v>4162</v>
      </c>
      <c r="O1507" s="23" t="s">
        <v>18149</v>
      </c>
      <c r="P1507" s="291">
        <v>120.38</v>
      </c>
      <c r="Q1507" s="3">
        <v>41296</v>
      </c>
      <c r="R1507" s="23"/>
      <c r="S1507" s="3">
        <v>41457</v>
      </c>
    </row>
    <row r="1508" spans="1:19">
      <c r="A1508" s="23" t="s">
        <v>18141</v>
      </c>
      <c r="B1508" s="23" t="s">
        <v>18142</v>
      </c>
      <c r="C1508" s="23">
        <v>7</v>
      </c>
      <c r="D1508" s="23" t="s">
        <v>20241</v>
      </c>
      <c r="E1508" s="23" t="s">
        <v>20229</v>
      </c>
      <c r="F1508" s="23"/>
      <c r="G1508" s="23" t="s">
        <v>20242</v>
      </c>
      <c r="H1508" s="23">
        <v>6120</v>
      </c>
      <c r="I1508" s="238" t="s">
        <v>18145</v>
      </c>
      <c r="J1508" s="238" t="s">
        <v>18192</v>
      </c>
      <c r="K1508" s="23" t="s">
        <v>623</v>
      </c>
      <c r="L1508" s="23" t="s">
        <v>18147</v>
      </c>
      <c r="M1508" s="23" t="s">
        <v>18148</v>
      </c>
      <c r="N1508" s="23" t="s">
        <v>4162</v>
      </c>
      <c r="O1508" s="23" t="s">
        <v>18149</v>
      </c>
      <c r="P1508" s="291">
        <v>120.38</v>
      </c>
      <c r="Q1508" s="3">
        <v>41296</v>
      </c>
      <c r="R1508" s="23"/>
      <c r="S1508" s="3">
        <v>41457</v>
      </c>
    </row>
    <row r="1509" spans="1:19">
      <c r="A1509" s="23" t="s">
        <v>18141</v>
      </c>
      <c r="B1509" s="23" t="s">
        <v>18142</v>
      </c>
      <c r="C1509" s="23">
        <v>7</v>
      </c>
      <c r="D1509" s="23" t="s">
        <v>20243</v>
      </c>
      <c r="E1509" s="23" t="s">
        <v>20229</v>
      </c>
      <c r="F1509" s="23"/>
      <c r="G1509" s="23" t="s">
        <v>20244</v>
      </c>
      <c r="H1509" s="23">
        <v>6121</v>
      </c>
      <c r="I1509" s="238" t="s">
        <v>18145</v>
      </c>
      <c r="J1509" s="238" t="s">
        <v>18192</v>
      </c>
      <c r="K1509" s="23" t="s">
        <v>623</v>
      </c>
      <c r="L1509" s="23" t="s">
        <v>18147</v>
      </c>
      <c r="M1509" s="23" t="s">
        <v>18148</v>
      </c>
      <c r="N1509" s="23" t="s">
        <v>4162</v>
      </c>
      <c r="O1509" s="23" t="s">
        <v>18149</v>
      </c>
      <c r="P1509" s="291">
        <v>120.38</v>
      </c>
      <c r="Q1509" s="3">
        <v>41296</v>
      </c>
      <c r="R1509" s="23"/>
      <c r="S1509" s="3">
        <v>41457</v>
      </c>
    </row>
    <row r="1510" spans="1:19">
      <c r="A1510" s="23" t="s">
        <v>18141</v>
      </c>
      <c r="B1510" s="23" t="s">
        <v>18142</v>
      </c>
      <c r="C1510" s="23">
        <v>7</v>
      </c>
      <c r="D1510" s="23" t="s">
        <v>20245</v>
      </c>
      <c r="E1510" s="23" t="s">
        <v>20229</v>
      </c>
      <c r="F1510" s="23"/>
      <c r="G1510" s="23" t="s">
        <v>20246</v>
      </c>
      <c r="H1510" s="23">
        <v>6122</v>
      </c>
      <c r="I1510" s="238" t="s">
        <v>18145</v>
      </c>
      <c r="J1510" s="238" t="s">
        <v>18192</v>
      </c>
      <c r="K1510" s="23" t="s">
        <v>623</v>
      </c>
      <c r="L1510" s="23" t="s">
        <v>18147</v>
      </c>
      <c r="M1510" s="23" t="s">
        <v>18148</v>
      </c>
      <c r="N1510" s="23" t="s">
        <v>4162</v>
      </c>
      <c r="O1510" s="23" t="s">
        <v>18149</v>
      </c>
      <c r="P1510" s="291">
        <v>120.38</v>
      </c>
      <c r="Q1510" s="3">
        <v>41296</v>
      </c>
      <c r="R1510" s="23"/>
      <c r="S1510" s="3">
        <v>41457</v>
      </c>
    </row>
    <row r="1511" spans="1:19">
      <c r="A1511" s="23" t="s">
        <v>18141</v>
      </c>
      <c r="B1511" s="23" t="s">
        <v>18142</v>
      </c>
      <c r="C1511" s="23">
        <v>7</v>
      </c>
      <c r="D1511" s="23" t="s">
        <v>20247</v>
      </c>
      <c r="E1511" s="23" t="s">
        <v>20248</v>
      </c>
      <c r="F1511" s="23"/>
      <c r="G1511" s="23"/>
      <c r="H1511" s="23">
        <v>6168</v>
      </c>
      <c r="I1511" s="238" t="s">
        <v>18145</v>
      </c>
      <c r="J1511" s="238" t="s">
        <v>18151</v>
      </c>
      <c r="K1511" s="23" t="s">
        <v>623</v>
      </c>
      <c r="L1511" s="23" t="s">
        <v>18147</v>
      </c>
      <c r="M1511" s="23" t="s">
        <v>18148</v>
      </c>
      <c r="N1511" s="23" t="s">
        <v>4162</v>
      </c>
      <c r="O1511" s="23" t="s">
        <v>18149</v>
      </c>
      <c r="P1511" s="291">
        <v>120.38</v>
      </c>
      <c r="Q1511" s="3">
        <v>41297</v>
      </c>
      <c r="R1511" s="23"/>
      <c r="S1511" s="23"/>
    </row>
    <row r="1512" spans="1:19">
      <c r="A1512" s="23" t="s">
        <v>18141</v>
      </c>
      <c r="B1512" s="23" t="s">
        <v>18142</v>
      </c>
      <c r="C1512" s="23">
        <v>7</v>
      </c>
      <c r="D1512" s="23" t="s">
        <v>20249</v>
      </c>
      <c r="E1512" s="23" t="s">
        <v>20250</v>
      </c>
      <c r="F1512" s="23">
        <v>3367</v>
      </c>
      <c r="G1512" s="23" t="s">
        <v>11295</v>
      </c>
      <c r="H1512" s="23" t="s">
        <v>8287</v>
      </c>
      <c r="I1512" s="238" t="s">
        <v>18145</v>
      </c>
      <c r="J1512" s="238" t="s">
        <v>18153</v>
      </c>
      <c r="K1512" s="23" t="s">
        <v>623</v>
      </c>
      <c r="L1512" s="23" t="s">
        <v>18147</v>
      </c>
      <c r="M1512" s="23" t="s">
        <v>18148</v>
      </c>
      <c r="N1512" s="23" t="s">
        <v>4162</v>
      </c>
      <c r="O1512" s="23" t="s">
        <v>18149</v>
      </c>
      <c r="P1512" s="291">
        <v>120.38</v>
      </c>
      <c r="Q1512" s="3">
        <v>41130</v>
      </c>
      <c r="R1512" s="3">
        <v>41186</v>
      </c>
      <c r="S1512" s="3">
        <v>41201</v>
      </c>
    </row>
    <row r="1513" spans="1:19">
      <c r="A1513" s="23" t="s">
        <v>18141</v>
      </c>
      <c r="B1513" s="23" t="s">
        <v>18142</v>
      </c>
      <c r="C1513" s="23">
        <v>7</v>
      </c>
      <c r="D1513" s="23" t="s">
        <v>20251</v>
      </c>
      <c r="E1513" s="23" t="s">
        <v>20250</v>
      </c>
      <c r="F1513" s="23">
        <v>3368</v>
      </c>
      <c r="G1513" s="23" t="s">
        <v>11300</v>
      </c>
      <c r="H1513" s="23" t="s">
        <v>8289</v>
      </c>
      <c r="I1513" s="238" t="s">
        <v>18145</v>
      </c>
      <c r="J1513" s="238" t="s">
        <v>18153</v>
      </c>
      <c r="K1513" s="23" t="s">
        <v>623</v>
      </c>
      <c r="L1513" s="23" t="s">
        <v>18147</v>
      </c>
      <c r="M1513" s="23" t="s">
        <v>18148</v>
      </c>
      <c r="N1513" s="23" t="s">
        <v>4162</v>
      </c>
      <c r="O1513" s="23" t="s">
        <v>18149</v>
      </c>
      <c r="P1513" s="291">
        <v>120.38</v>
      </c>
      <c r="Q1513" s="3">
        <v>41130</v>
      </c>
      <c r="R1513" s="3">
        <v>41186</v>
      </c>
      <c r="S1513" s="3">
        <v>41201</v>
      </c>
    </row>
    <row r="1514" spans="1:19">
      <c r="A1514" s="23" t="s">
        <v>18141</v>
      </c>
      <c r="B1514" s="23" t="s">
        <v>18142</v>
      </c>
      <c r="C1514" s="23">
        <v>7</v>
      </c>
      <c r="D1514" s="23" t="s">
        <v>20252</v>
      </c>
      <c r="E1514" s="23" t="s">
        <v>20250</v>
      </c>
      <c r="F1514" s="23">
        <v>3381</v>
      </c>
      <c r="G1514" s="23" t="s">
        <v>11298</v>
      </c>
      <c r="H1514" s="23" t="s">
        <v>20253</v>
      </c>
      <c r="I1514" s="238" t="s">
        <v>18145</v>
      </c>
      <c r="J1514" s="238" t="s">
        <v>18153</v>
      </c>
      <c r="K1514" s="23" t="s">
        <v>623</v>
      </c>
      <c r="L1514" s="23" t="s">
        <v>18147</v>
      </c>
      <c r="M1514" s="23" t="s">
        <v>18148</v>
      </c>
      <c r="N1514" s="23" t="s">
        <v>4162</v>
      </c>
      <c r="O1514" s="23" t="s">
        <v>18149</v>
      </c>
      <c r="P1514" s="291">
        <v>120.38</v>
      </c>
      <c r="Q1514" s="3">
        <v>41130</v>
      </c>
      <c r="R1514" s="3">
        <v>41187</v>
      </c>
      <c r="S1514" s="3">
        <v>41201</v>
      </c>
    </row>
    <row r="1515" spans="1:19">
      <c r="A1515" s="23" t="s">
        <v>18141</v>
      </c>
      <c r="B1515" s="23" t="s">
        <v>18142</v>
      </c>
      <c r="C1515" s="23">
        <v>7</v>
      </c>
      <c r="D1515" s="23" t="s">
        <v>20254</v>
      </c>
      <c r="E1515" s="23" t="s">
        <v>20250</v>
      </c>
      <c r="F1515" s="23">
        <v>3382</v>
      </c>
      <c r="G1515" s="23" t="s">
        <v>11303</v>
      </c>
      <c r="H1515" s="23" t="s">
        <v>8291</v>
      </c>
      <c r="I1515" s="238" t="s">
        <v>18145</v>
      </c>
      <c r="J1515" s="238" t="s">
        <v>18153</v>
      </c>
      <c r="K1515" s="23" t="s">
        <v>623</v>
      </c>
      <c r="L1515" s="23" t="s">
        <v>18147</v>
      </c>
      <c r="M1515" s="23" t="s">
        <v>18148</v>
      </c>
      <c r="N1515" s="23" t="s">
        <v>4162</v>
      </c>
      <c r="O1515" s="23" t="s">
        <v>18149</v>
      </c>
      <c r="P1515" s="291">
        <v>120.38</v>
      </c>
      <c r="Q1515" s="3">
        <v>41130</v>
      </c>
      <c r="R1515" s="3">
        <v>41187</v>
      </c>
      <c r="S1515" s="3">
        <v>41201</v>
      </c>
    </row>
    <row r="1516" spans="1:19">
      <c r="A1516" s="23" t="s">
        <v>18141</v>
      </c>
      <c r="B1516" s="23" t="s">
        <v>18142</v>
      </c>
      <c r="C1516" s="23">
        <v>7</v>
      </c>
      <c r="D1516" s="23" t="s">
        <v>20255</v>
      </c>
      <c r="E1516" s="23" t="s">
        <v>20250</v>
      </c>
      <c r="F1516" s="23">
        <v>3387</v>
      </c>
      <c r="G1516" s="23" t="s">
        <v>10785</v>
      </c>
      <c r="H1516" s="23" t="s">
        <v>8257</v>
      </c>
      <c r="I1516" s="238" t="s">
        <v>18145</v>
      </c>
      <c r="J1516" s="238" t="s">
        <v>18153</v>
      </c>
      <c r="K1516" s="23" t="s">
        <v>623</v>
      </c>
      <c r="L1516" s="23" t="s">
        <v>18147</v>
      </c>
      <c r="M1516" s="23" t="s">
        <v>18148</v>
      </c>
      <c r="N1516" s="23" t="s">
        <v>4162</v>
      </c>
      <c r="O1516" s="23" t="s">
        <v>18149</v>
      </c>
      <c r="P1516" s="291">
        <v>120.38</v>
      </c>
      <c r="Q1516" s="3">
        <v>41094</v>
      </c>
      <c r="R1516" s="3">
        <v>41187</v>
      </c>
      <c r="S1516" s="3">
        <v>41154</v>
      </c>
    </row>
    <row r="1517" spans="1:19">
      <c r="A1517" s="23" t="s">
        <v>18141</v>
      </c>
      <c r="B1517" s="23" t="s">
        <v>18142</v>
      </c>
      <c r="C1517" s="23">
        <v>7</v>
      </c>
      <c r="D1517" s="23" t="s">
        <v>20256</v>
      </c>
      <c r="E1517" s="23" t="s">
        <v>20250</v>
      </c>
      <c r="F1517" s="23">
        <v>4406</v>
      </c>
      <c r="G1517" s="23" t="s">
        <v>11301</v>
      </c>
      <c r="H1517" s="23" t="s">
        <v>20257</v>
      </c>
      <c r="I1517" s="238" t="s">
        <v>18145</v>
      </c>
      <c r="J1517" s="238" t="s">
        <v>18153</v>
      </c>
      <c r="K1517" s="23" t="s">
        <v>623</v>
      </c>
      <c r="L1517" s="23" t="s">
        <v>18147</v>
      </c>
      <c r="M1517" s="23" t="s">
        <v>18148</v>
      </c>
      <c r="N1517" s="23" t="s">
        <v>4162</v>
      </c>
      <c r="O1517" s="23" t="s">
        <v>18149</v>
      </c>
      <c r="P1517" s="291">
        <v>120.38</v>
      </c>
      <c r="Q1517" s="3">
        <v>41130</v>
      </c>
      <c r="R1517" s="3">
        <v>41360</v>
      </c>
      <c r="S1517" s="3">
        <v>41201</v>
      </c>
    </row>
    <row r="1518" spans="1:19">
      <c r="A1518" s="23" t="s">
        <v>18141</v>
      </c>
      <c r="B1518" s="23" t="s">
        <v>18142</v>
      </c>
      <c r="C1518" s="23">
        <v>7</v>
      </c>
      <c r="D1518" s="23" t="s">
        <v>20258</v>
      </c>
      <c r="E1518" s="23" t="s">
        <v>20259</v>
      </c>
      <c r="F1518" s="23">
        <v>3877</v>
      </c>
      <c r="G1518" s="23" t="s">
        <v>11969</v>
      </c>
      <c r="H1518" s="23" t="s">
        <v>13001</v>
      </c>
      <c r="I1518" s="238" t="s">
        <v>18145</v>
      </c>
      <c r="J1518" s="238" t="s">
        <v>18153</v>
      </c>
      <c r="K1518" s="23" t="s">
        <v>623</v>
      </c>
      <c r="L1518" s="23" t="s">
        <v>18147</v>
      </c>
      <c r="M1518" s="23" t="s">
        <v>18148</v>
      </c>
      <c r="N1518" s="23" t="s">
        <v>4162</v>
      </c>
      <c r="O1518" s="23" t="s">
        <v>18149</v>
      </c>
      <c r="P1518" s="291">
        <v>120.38</v>
      </c>
      <c r="Q1518" s="3">
        <v>41157</v>
      </c>
      <c r="R1518" s="3">
        <v>41260</v>
      </c>
      <c r="S1518" s="3">
        <v>41286</v>
      </c>
    </row>
    <row r="1519" spans="1:19">
      <c r="A1519" s="23" t="s">
        <v>18141</v>
      </c>
      <c r="B1519" s="23" t="s">
        <v>18142</v>
      </c>
      <c r="C1519" s="23">
        <v>7</v>
      </c>
      <c r="D1519" s="23" t="s">
        <v>20260</v>
      </c>
      <c r="E1519" s="23" t="s">
        <v>20259</v>
      </c>
      <c r="F1519" s="23">
        <v>3887</v>
      </c>
      <c r="G1519" s="23" t="s">
        <v>11968</v>
      </c>
      <c r="H1519" s="23" t="s">
        <v>12998</v>
      </c>
      <c r="I1519" s="238" t="s">
        <v>18145</v>
      </c>
      <c r="J1519" s="238" t="s">
        <v>18153</v>
      </c>
      <c r="K1519" s="23" t="s">
        <v>623</v>
      </c>
      <c r="L1519" s="23" t="s">
        <v>18147</v>
      </c>
      <c r="M1519" s="23" t="s">
        <v>18148</v>
      </c>
      <c r="N1519" s="23" t="s">
        <v>4162</v>
      </c>
      <c r="O1519" s="23" t="s">
        <v>18149</v>
      </c>
      <c r="P1519" s="291">
        <v>120.38</v>
      </c>
      <c r="Q1519" s="3">
        <v>41157</v>
      </c>
      <c r="R1519" s="3">
        <v>41261</v>
      </c>
      <c r="S1519" s="3">
        <v>41286</v>
      </c>
    </row>
    <row r="1520" spans="1:19">
      <c r="A1520" s="23" t="s">
        <v>18141</v>
      </c>
      <c r="B1520" s="23" t="s">
        <v>18142</v>
      </c>
      <c r="C1520" s="23">
        <v>7</v>
      </c>
      <c r="D1520" s="23" t="s">
        <v>20261</v>
      </c>
      <c r="E1520" s="23" t="s">
        <v>20259</v>
      </c>
      <c r="F1520" s="23">
        <v>3888</v>
      </c>
      <c r="G1520" s="23" t="s">
        <v>11970</v>
      </c>
      <c r="H1520" s="23" t="s">
        <v>13005</v>
      </c>
      <c r="I1520" s="238" t="s">
        <v>18145</v>
      </c>
      <c r="J1520" s="238" t="s">
        <v>18153</v>
      </c>
      <c r="K1520" s="23" t="s">
        <v>623</v>
      </c>
      <c r="L1520" s="23" t="s">
        <v>18147</v>
      </c>
      <c r="M1520" s="23" t="s">
        <v>18148</v>
      </c>
      <c r="N1520" s="23" t="s">
        <v>4162</v>
      </c>
      <c r="O1520" s="23" t="s">
        <v>18149</v>
      </c>
      <c r="P1520" s="291">
        <v>120.38</v>
      </c>
      <c r="Q1520" s="3">
        <v>41157</v>
      </c>
      <c r="R1520" s="3">
        <v>41261</v>
      </c>
      <c r="S1520" s="3">
        <v>41286</v>
      </c>
    </row>
    <row r="1521" spans="1:19">
      <c r="A1521" s="23" t="s">
        <v>18141</v>
      </c>
      <c r="B1521" s="23" t="s">
        <v>18142</v>
      </c>
      <c r="C1521" s="23">
        <v>7</v>
      </c>
      <c r="D1521" s="23" t="s">
        <v>20262</v>
      </c>
      <c r="E1521" s="23" t="s">
        <v>20259</v>
      </c>
      <c r="F1521" s="23">
        <v>3890</v>
      </c>
      <c r="G1521" s="23" t="s">
        <v>11974</v>
      </c>
      <c r="H1521" s="23" t="s">
        <v>13010</v>
      </c>
      <c r="I1521" s="238" t="s">
        <v>18145</v>
      </c>
      <c r="J1521" s="238" t="s">
        <v>18153</v>
      </c>
      <c r="K1521" s="23" t="s">
        <v>623</v>
      </c>
      <c r="L1521" s="23" t="s">
        <v>18147</v>
      </c>
      <c r="M1521" s="23" t="s">
        <v>18148</v>
      </c>
      <c r="N1521" s="23" t="s">
        <v>4162</v>
      </c>
      <c r="O1521" s="23" t="s">
        <v>18149</v>
      </c>
      <c r="P1521" s="291">
        <v>120.38</v>
      </c>
      <c r="Q1521" s="3">
        <v>41157</v>
      </c>
      <c r="R1521" s="3">
        <v>41261</v>
      </c>
      <c r="S1521" s="3">
        <v>41286</v>
      </c>
    </row>
    <row r="1522" spans="1:19">
      <c r="A1522" s="23" t="s">
        <v>18141</v>
      </c>
      <c r="B1522" s="23" t="s">
        <v>18142</v>
      </c>
      <c r="C1522" s="23">
        <v>7</v>
      </c>
      <c r="D1522" s="23" t="s">
        <v>20263</v>
      </c>
      <c r="E1522" s="23" t="s">
        <v>20259</v>
      </c>
      <c r="F1522" s="23">
        <v>3909</v>
      </c>
      <c r="G1522" s="23" t="s">
        <v>11971</v>
      </c>
      <c r="H1522" s="23" t="s">
        <v>13406</v>
      </c>
      <c r="I1522" s="238" t="s">
        <v>18145</v>
      </c>
      <c r="J1522" s="238" t="s">
        <v>18153</v>
      </c>
      <c r="K1522" s="23" t="s">
        <v>623</v>
      </c>
      <c r="L1522" s="23" t="s">
        <v>18147</v>
      </c>
      <c r="M1522" s="23" t="s">
        <v>18148</v>
      </c>
      <c r="N1522" s="23" t="s">
        <v>4162</v>
      </c>
      <c r="O1522" s="23" t="s">
        <v>18149</v>
      </c>
      <c r="P1522" s="291">
        <v>120.38</v>
      </c>
      <c r="Q1522" s="3">
        <v>41157</v>
      </c>
      <c r="R1522" s="3">
        <v>41261</v>
      </c>
      <c r="S1522" s="3">
        <v>41286</v>
      </c>
    </row>
    <row r="1523" spans="1:19">
      <c r="A1523" s="23" t="s">
        <v>18141</v>
      </c>
      <c r="B1523" s="23" t="s">
        <v>18142</v>
      </c>
      <c r="C1523" s="23">
        <v>7</v>
      </c>
      <c r="D1523" s="23" t="s">
        <v>20264</v>
      </c>
      <c r="E1523" s="23" t="s">
        <v>20259</v>
      </c>
      <c r="F1523" s="23">
        <v>3925</v>
      </c>
      <c r="G1523" s="23" t="s">
        <v>11973</v>
      </c>
      <c r="H1523" s="23" t="s">
        <v>13409</v>
      </c>
      <c r="I1523" s="238" t="s">
        <v>18145</v>
      </c>
      <c r="J1523" s="238" t="s">
        <v>18153</v>
      </c>
      <c r="K1523" s="23" t="s">
        <v>623</v>
      </c>
      <c r="L1523" s="23" t="s">
        <v>18147</v>
      </c>
      <c r="M1523" s="23" t="s">
        <v>18148</v>
      </c>
      <c r="N1523" s="23" t="s">
        <v>4162</v>
      </c>
      <c r="O1523" s="23" t="s">
        <v>18149</v>
      </c>
      <c r="P1523" s="291">
        <v>120.38</v>
      </c>
      <c r="Q1523" s="3">
        <v>41157</v>
      </c>
      <c r="R1523" s="3">
        <v>41262</v>
      </c>
      <c r="S1523" s="3">
        <v>41286</v>
      </c>
    </row>
    <row r="1524" spans="1:19">
      <c r="A1524" s="23" t="s">
        <v>18141</v>
      </c>
      <c r="B1524" s="23" t="s">
        <v>18142</v>
      </c>
      <c r="C1524" s="23">
        <v>7</v>
      </c>
      <c r="D1524" s="23" t="s">
        <v>20265</v>
      </c>
      <c r="E1524" s="23" t="s">
        <v>20259</v>
      </c>
      <c r="F1524" s="23">
        <v>3953</v>
      </c>
      <c r="G1524" s="23" t="s">
        <v>11972</v>
      </c>
      <c r="H1524" s="23" t="s">
        <v>13008</v>
      </c>
      <c r="I1524" s="238" t="s">
        <v>18145</v>
      </c>
      <c r="J1524" s="238" t="s">
        <v>18153</v>
      </c>
      <c r="K1524" s="23" t="s">
        <v>623</v>
      </c>
      <c r="L1524" s="23" t="s">
        <v>18147</v>
      </c>
      <c r="M1524" s="23" t="s">
        <v>18148</v>
      </c>
      <c r="N1524" s="23" t="s">
        <v>4162</v>
      </c>
      <c r="O1524" s="23" t="s">
        <v>18149</v>
      </c>
      <c r="P1524" s="291">
        <v>120.38</v>
      </c>
      <c r="Q1524" s="3">
        <v>41157</v>
      </c>
      <c r="R1524" s="3">
        <v>41263</v>
      </c>
      <c r="S1524" s="3">
        <v>41286</v>
      </c>
    </row>
    <row r="1525" spans="1:19">
      <c r="A1525" s="23" t="s">
        <v>18141</v>
      </c>
      <c r="B1525" s="23" t="s">
        <v>18142</v>
      </c>
      <c r="C1525" s="23">
        <v>7</v>
      </c>
      <c r="D1525" s="23" t="s">
        <v>20266</v>
      </c>
      <c r="E1525" s="23" t="s">
        <v>20259</v>
      </c>
      <c r="F1525" s="23">
        <v>3961</v>
      </c>
      <c r="G1525" s="23" t="s">
        <v>11967</v>
      </c>
      <c r="H1525" s="23" t="s">
        <v>12996</v>
      </c>
      <c r="I1525" s="238" t="s">
        <v>18145</v>
      </c>
      <c r="J1525" s="238" t="s">
        <v>18153</v>
      </c>
      <c r="K1525" s="23" t="s">
        <v>623</v>
      </c>
      <c r="L1525" s="23" t="s">
        <v>18147</v>
      </c>
      <c r="M1525" s="23" t="s">
        <v>18148</v>
      </c>
      <c r="N1525" s="23" t="s">
        <v>4162</v>
      </c>
      <c r="O1525" s="23" t="s">
        <v>18149</v>
      </c>
      <c r="P1525" s="291">
        <v>120.38</v>
      </c>
      <c r="Q1525" s="3">
        <v>41157</v>
      </c>
      <c r="R1525" s="3">
        <v>41263</v>
      </c>
      <c r="S1525" s="3">
        <v>41286</v>
      </c>
    </row>
    <row r="1526" spans="1:19">
      <c r="A1526" s="23" t="s">
        <v>18141</v>
      </c>
      <c r="B1526" s="23" t="s">
        <v>18142</v>
      </c>
      <c r="C1526" s="23">
        <v>7</v>
      </c>
      <c r="D1526" s="23" t="s">
        <v>20267</v>
      </c>
      <c r="E1526" s="23" t="s">
        <v>20268</v>
      </c>
      <c r="F1526" s="23">
        <v>2764</v>
      </c>
      <c r="G1526" s="23" t="s">
        <v>10351</v>
      </c>
      <c r="H1526" s="23" t="s">
        <v>4142</v>
      </c>
      <c r="I1526" s="238" t="s">
        <v>18145</v>
      </c>
      <c r="J1526" s="238" t="s">
        <v>18153</v>
      </c>
      <c r="K1526" s="23" t="s">
        <v>623</v>
      </c>
      <c r="L1526" s="23" t="s">
        <v>18147</v>
      </c>
      <c r="M1526" s="23" t="s">
        <v>18148</v>
      </c>
      <c r="N1526" s="23" t="s">
        <v>4162</v>
      </c>
      <c r="O1526" s="23" t="s">
        <v>18149</v>
      </c>
      <c r="P1526" s="291">
        <v>120.38</v>
      </c>
      <c r="Q1526" s="3">
        <v>41047</v>
      </c>
      <c r="R1526" s="3">
        <v>41088</v>
      </c>
      <c r="S1526" s="3">
        <v>41111</v>
      </c>
    </row>
    <row r="1527" spans="1:19">
      <c r="A1527" s="23" t="s">
        <v>18141</v>
      </c>
      <c r="B1527" s="23" t="s">
        <v>18142</v>
      </c>
      <c r="C1527" s="23">
        <v>7</v>
      </c>
      <c r="D1527" s="23" t="s">
        <v>20269</v>
      </c>
      <c r="E1527" s="23" t="s">
        <v>20268</v>
      </c>
      <c r="F1527" s="23">
        <v>4562</v>
      </c>
      <c r="G1527" s="23" t="s">
        <v>13556</v>
      </c>
      <c r="H1527" s="23" t="s">
        <v>17845</v>
      </c>
      <c r="I1527" s="238" t="s">
        <v>18145</v>
      </c>
      <c r="J1527" s="238" t="s">
        <v>18153</v>
      </c>
      <c r="K1527" s="23" t="s">
        <v>623</v>
      </c>
      <c r="L1527" s="23" t="s">
        <v>18147</v>
      </c>
      <c r="M1527" s="23" t="s">
        <v>18148</v>
      </c>
      <c r="N1527" s="23" t="s">
        <v>4162</v>
      </c>
      <c r="O1527" s="23" t="s">
        <v>18149</v>
      </c>
      <c r="P1527" s="291">
        <v>120.38</v>
      </c>
      <c r="Q1527" s="3">
        <v>41183</v>
      </c>
      <c r="R1527" s="3">
        <v>41389</v>
      </c>
      <c r="S1527" s="3">
        <v>41397</v>
      </c>
    </row>
    <row r="1528" spans="1:19">
      <c r="A1528" s="23" t="s">
        <v>18141</v>
      </c>
      <c r="B1528" s="23" t="s">
        <v>18142</v>
      </c>
      <c r="C1528" s="23">
        <v>7</v>
      </c>
      <c r="D1528" s="23" t="s">
        <v>20270</v>
      </c>
      <c r="E1528" s="23" t="s">
        <v>20271</v>
      </c>
      <c r="F1528" s="23">
        <v>806</v>
      </c>
      <c r="G1528" s="23" t="s">
        <v>9773</v>
      </c>
      <c r="H1528" s="23" t="s">
        <v>2011</v>
      </c>
      <c r="I1528" s="238" t="s">
        <v>18145</v>
      </c>
      <c r="J1528" s="238" t="s">
        <v>18153</v>
      </c>
      <c r="K1528" s="23" t="s">
        <v>623</v>
      </c>
      <c r="L1528" s="23" t="s">
        <v>18147</v>
      </c>
      <c r="M1528" s="23" t="s">
        <v>18148</v>
      </c>
      <c r="N1528" s="23" t="s">
        <v>4162</v>
      </c>
      <c r="O1528" s="23" t="s">
        <v>18149</v>
      </c>
      <c r="P1528" s="291">
        <v>120.38</v>
      </c>
      <c r="Q1528" s="3">
        <v>40938</v>
      </c>
      <c r="R1528" s="3">
        <v>40995</v>
      </c>
      <c r="S1528" s="3">
        <v>41008</v>
      </c>
    </row>
    <row r="1529" spans="1:19">
      <c r="A1529" s="23" t="s">
        <v>18141</v>
      </c>
      <c r="B1529" s="23" t="s">
        <v>18142</v>
      </c>
      <c r="C1529" s="23">
        <v>7</v>
      </c>
      <c r="D1529" s="23" t="s">
        <v>20272</v>
      </c>
      <c r="E1529" s="23" t="s">
        <v>20271</v>
      </c>
      <c r="F1529" s="23">
        <v>4179</v>
      </c>
      <c r="G1529" s="23" t="s">
        <v>11976</v>
      </c>
      <c r="H1529" s="23" t="s">
        <v>15452</v>
      </c>
      <c r="I1529" s="238" t="s">
        <v>18145</v>
      </c>
      <c r="J1529" s="238" t="s">
        <v>18153</v>
      </c>
      <c r="K1529" s="23" t="s">
        <v>623</v>
      </c>
      <c r="L1529" s="23" t="s">
        <v>18147</v>
      </c>
      <c r="M1529" s="23" t="s">
        <v>18148</v>
      </c>
      <c r="N1529" s="23" t="s">
        <v>4162</v>
      </c>
      <c r="O1529" s="23" t="s">
        <v>18149</v>
      </c>
      <c r="P1529" s="291">
        <v>120.38</v>
      </c>
      <c r="Q1529" s="3">
        <v>41157</v>
      </c>
      <c r="R1529" s="3">
        <v>41320</v>
      </c>
      <c r="S1529" s="3">
        <v>41317</v>
      </c>
    </row>
    <row r="1530" spans="1:19">
      <c r="A1530" s="23" t="s">
        <v>18141</v>
      </c>
      <c r="B1530" s="23" t="s">
        <v>18142</v>
      </c>
      <c r="C1530" s="23">
        <v>7</v>
      </c>
      <c r="D1530" s="23" t="s">
        <v>20273</v>
      </c>
      <c r="E1530" s="23" t="s">
        <v>20271</v>
      </c>
      <c r="F1530" s="23">
        <v>4181</v>
      </c>
      <c r="G1530" s="23" t="s">
        <v>11977</v>
      </c>
      <c r="H1530" s="23" t="s">
        <v>15455</v>
      </c>
      <c r="I1530" s="238" t="s">
        <v>18145</v>
      </c>
      <c r="J1530" s="238" t="s">
        <v>18153</v>
      </c>
      <c r="K1530" s="23" t="s">
        <v>623</v>
      </c>
      <c r="L1530" s="23" t="s">
        <v>18147</v>
      </c>
      <c r="M1530" s="23" t="s">
        <v>18148</v>
      </c>
      <c r="N1530" s="23" t="s">
        <v>4162</v>
      </c>
      <c r="O1530" s="23" t="s">
        <v>18149</v>
      </c>
      <c r="P1530" s="291">
        <v>120.38</v>
      </c>
      <c r="Q1530" s="3">
        <v>41157</v>
      </c>
      <c r="R1530" s="3">
        <v>41323</v>
      </c>
      <c r="S1530" s="3">
        <v>41286</v>
      </c>
    </row>
    <row r="1531" spans="1:19">
      <c r="A1531" s="23" t="s">
        <v>18141</v>
      </c>
      <c r="B1531" s="23" t="s">
        <v>18142</v>
      </c>
      <c r="C1531" s="23">
        <v>7</v>
      </c>
      <c r="D1531" s="23" t="s">
        <v>20274</v>
      </c>
      <c r="E1531" s="23" t="s">
        <v>20271</v>
      </c>
      <c r="F1531" s="23">
        <v>4329</v>
      </c>
      <c r="G1531" s="23" t="s">
        <v>11975</v>
      </c>
      <c r="H1531" s="23" t="s">
        <v>15450</v>
      </c>
      <c r="I1531" s="238" t="s">
        <v>18145</v>
      </c>
      <c r="J1531" s="238" t="s">
        <v>18153</v>
      </c>
      <c r="K1531" s="23" t="s">
        <v>623</v>
      </c>
      <c r="L1531" s="23" t="s">
        <v>18147</v>
      </c>
      <c r="M1531" s="23" t="s">
        <v>18148</v>
      </c>
      <c r="N1531" s="23" t="s">
        <v>4162</v>
      </c>
      <c r="O1531" s="23" t="s">
        <v>18149</v>
      </c>
      <c r="P1531" s="291">
        <v>120.38</v>
      </c>
      <c r="Q1531" s="3">
        <v>41157</v>
      </c>
      <c r="R1531" s="3">
        <v>41346</v>
      </c>
      <c r="S1531" s="3">
        <v>41321</v>
      </c>
    </row>
    <row r="1532" spans="1:19">
      <c r="A1532" s="23" t="s">
        <v>18141</v>
      </c>
      <c r="B1532" s="23" t="s">
        <v>18142</v>
      </c>
      <c r="C1532" s="23">
        <v>7</v>
      </c>
      <c r="D1532" s="23" t="s">
        <v>20275</v>
      </c>
      <c r="E1532" s="23" t="s">
        <v>20276</v>
      </c>
      <c r="F1532" s="23">
        <v>730</v>
      </c>
      <c r="G1532" s="23" t="s">
        <v>9711</v>
      </c>
      <c r="H1532" s="23" t="s">
        <v>1502</v>
      </c>
      <c r="I1532" s="238" t="s">
        <v>18145</v>
      </c>
      <c r="J1532" s="238" t="s">
        <v>18153</v>
      </c>
      <c r="K1532" s="23" t="s">
        <v>623</v>
      </c>
      <c r="L1532" s="23" t="s">
        <v>18147</v>
      </c>
      <c r="M1532" s="23" t="s">
        <v>18148</v>
      </c>
      <c r="N1532" s="23" t="s">
        <v>4162</v>
      </c>
      <c r="O1532" s="23" t="s">
        <v>18149</v>
      </c>
      <c r="P1532" s="291">
        <v>120.38</v>
      </c>
      <c r="Q1532" s="3">
        <v>40837</v>
      </c>
      <c r="R1532" s="3">
        <v>40913</v>
      </c>
      <c r="S1532" s="3">
        <v>40918</v>
      </c>
    </row>
    <row r="1533" spans="1:19">
      <c r="A1533" s="23" t="s">
        <v>18141</v>
      </c>
      <c r="B1533" s="23" t="s">
        <v>18142</v>
      </c>
      <c r="C1533" s="23">
        <v>7</v>
      </c>
      <c r="D1533" s="23" t="s">
        <v>20277</v>
      </c>
      <c r="E1533" s="23" t="s">
        <v>20278</v>
      </c>
      <c r="F1533" s="23">
        <v>946</v>
      </c>
      <c r="G1533" s="23" t="s">
        <v>9982</v>
      </c>
      <c r="H1533" s="23">
        <v>3211</v>
      </c>
      <c r="I1533" s="238" t="s">
        <v>18145</v>
      </c>
      <c r="J1533" s="238" t="s">
        <v>20279</v>
      </c>
      <c r="K1533" s="23" t="s">
        <v>623</v>
      </c>
      <c r="L1533" s="23" t="s">
        <v>18147</v>
      </c>
      <c r="M1533" s="23" t="s">
        <v>18148</v>
      </c>
      <c r="N1533" s="23" t="s">
        <v>4162</v>
      </c>
      <c r="O1533" s="23" t="s">
        <v>18149</v>
      </c>
      <c r="P1533" s="291">
        <v>120.38</v>
      </c>
      <c r="Q1533" s="3">
        <v>40988</v>
      </c>
      <c r="R1533" s="23"/>
      <c r="S1533" s="3">
        <v>41417</v>
      </c>
    </row>
    <row r="1534" spans="1:19">
      <c r="A1534" s="23" t="s">
        <v>18141</v>
      </c>
      <c r="B1534" s="23" t="s">
        <v>18142</v>
      </c>
      <c r="C1534" s="23">
        <v>7</v>
      </c>
      <c r="D1534" s="23" t="s">
        <v>20280</v>
      </c>
      <c r="E1534" s="23" t="s">
        <v>20281</v>
      </c>
      <c r="F1534" s="23">
        <v>3069</v>
      </c>
      <c r="G1534" s="23" t="s">
        <v>10349</v>
      </c>
      <c r="H1534" s="23" t="s">
        <v>6259</v>
      </c>
      <c r="I1534" s="238" t="s">
        <v>18145</v>
      </c>
      <c r="J1534" s="238" t="s">
        <v>18153</v>
      </c>
      <c r="K1534" s="23" t="s">
        <v>623</v>
      </c>
      <c r="L1534" s="23" t="s">
        <v>18147</v>
      </c>
      <c r="M1534" s="23" t="s">
        <v>18148</v>
      </c>
      <c r="N1534" s="23" t="s">
        <v>4162</v>
      </c>
      <c r="O1534" s="23" t="s">
        <v>18149</v>
      </c>
      <c r="P1534" s="291">
        <v>120.38</v>
      </c>
      <c r="Q1534" s="3">
        <v>41047</v>
      </c>
      <c r="R1534" s="3">
        <v>41135</v>
      </c>
      <c r="S1534" s="3">
        <v>41111</v>
      </c>
    </row>
    <row r="1535" spans="1:19">
      <c r="A1535" s="23" t="s">
        <v>18141</v>
      </c>
      <c r="B1535" s="23" t="s">
        <v>18142</v>
      </c>
      <c r="C1535" s="23">
        <v>7</v>
      </c>
      <c r="D1535" s="23" t="s">
        <v>20282</v>
      </c>
      <c r="E1535" s="23" t="s">
        <v>20283</v>
      </c>
      <c r="F1535" s="23"/>
      <c r="G1535" s="23" t="s">
        <v>10589</v>
      </c>
      <c r="H1535" s="23">
        <v>3724</v>
      </c>
      <c r="I1535" s="238" t="s">
        <v>18145</v>
      </c>
      <c r="J1535" s="238" t="s">
        <v>18156</v>
      </c>
      <c r="K1535" s="23" t="s">
        <v>623</v>
      </c>
      <c r="L1535" s="23" t="s">
        <v>18147</v>
      </c>
      <c r="M1535" s="23" t="s">
        <v>18148</v>
      </c>
      <c r="N1535" s="23" t="s">
        <v>4162</v>
      </c>
      <c r="O1535" s="23" t="s">
        <v>18149</v>
      </c>
      <c r="P1535" s="291">
        <v>120.38</v>
      </c>
      <c r="Q1535" s="3">
        <v>41072</v>
      </c>
      <c r="R1535" s="23"/>
      <c r="S1535" s="3">
        <v>41133</v>
      </c>
    </row>
    <row r="1536" spans="1:19">
      <c r="A1536" s="23" t="s">
        <v>18141</v>
      </c>
      <c r="B1536" s="23" t="s">
        <v>18142</v>
      </c>
      <c r="C1536" s="23">
        <v>7</v>
      </c>
      <c r="D1536" s="23" t="s">
        <v>20284</v>
      </c>
      <c r="E1536" s="23" t="s">
        <v>20283</v>
      </c>
      <c r="F1536" s="23"/>
      <c r="G1536" s="23" t="s">
        <v>10540</v>
      </c>
      <c r="H1536" s="23">
        <v>3725</v>
      </c>
      <c r="I1536" s="238" t="s">
        <v>18145</v>
      </c>
      <c r="J1536" s="238" t="s">
        <v>18156</v>
      </c>
      <c r="K1536" s="23" t="s">
        <v>623</v>
      </c>
      <c r="L1536" s="23" t="s">
        <v>18147</v>
      </c>
      <c r="M1536" s="23" t="s">
        <v>18148</v>
      </c>
      <c r="N1536" s="23" t="s">
        <v>4162</v>
      </c>
      <c r="O1536" s="23" t="s">
        <v>18149</v>
      </c>
      <c r="P1536" s="291">
        <v>120.38</v>
      </c>
      <c r="Q1536" s="3">
        <v>41072</v>
      </c>
      <c r="R1536" s="23"/>
      <c r="S1536" s="3">
        <v>41133</v>
      </c>
    </row>
    <row r="1537" spans="1:19">
      <c r="A1537" s="23" t="s">
        <v>18141</v>
      </c>
      <c r="B1537" s="23" t="s">
        <v>18142</v>
      </c>
      <c r="C1537" s="23">
        <v>7</v>
      </c>
      <c r="D1537" s="23" t="s">
        <v>20285</v>
      </c>
      <c r="E1537" s="23" t="s">
        <v>20283</v>
      </c>
      <c r="F1537" s="23"/>
      <c r="G1537" s="23" t="s">
        <v>10553</v>
      </c>
      <c r="H1537" s="23">
        <v>3731</v>
      </c>
      <c r="I1537" s="238" t="s">
        <v>18145</v>
      </c>
      <c r="J1537" s="238" t="s">
        <v>18156</v>
      </c>
      <c r="K1537" s="23" t="s">
        <v>623</v>
      </c>
      <c r="L1537" s="23" t="s">
        <v>18147</v>
      </c>
      <c r="M1537" s="23" t="s">
        <v>18148</v>
      </c>
      <c r="N1537" s="23" t="s">
        <v>4162</v>
      </c>
      <c r="O1537" s="23" t="s">
        <v>18149</v>
      </c>
      <c r="P1537" s="291">
        <v>120.38</v>
      </c>
      <c r="Q1537" s="3">
        <v>41072</v>
      </c>
      <c r="R1537" s="23"/>
      <c r="S1537" s="3">
        <v>41133</v>
      </c>
    </row>
    <row r="1538" spans="1:19">
      <c r="A1538" s="23" t="s">
        <v>18141</v>
      </c>
      <c r="B1538" s="23" t="s">
        <v>18142</v>
      </c>
      <c r="C1538" s="23">
        <v>7</v>
      </c>
      <c r="D1538" s="23" t="s">
        <v>20286</v>
      </c>
      <c r="E1538" s="23" t="s">
        <v>20283</v>
      </c>
      <c r="F1538" s="23">
        <v>2919</v>
      </c>
      <c r="G1538" s="23" t="s">
        <v>10548</v>
      </c>
      <c r="H1538" s="23" t="s">
        <v>5330</v>
      </c>
      <c r="I1538" s="238" t="s">
        <v>18145</v>
      </c>
      <c r="J1538" s="238" t="s">
        <v>18153</v>
      </c>
      <c r="K1538" s="23" t="s">
        <v>623</v>
      </c>
      <c r="L1538" s="23" t="s">
        <v>18147</v>
      </c>
      <c r="M1538" s="23" t="s">
        <v>18148</v>
      </c>
      <c r="N1538" s="23" t="s">
        <v>4162</v>
      </c>
      <c r="O1538" s="23" t="s">
        <v>18149</v>
      </c>
      <c r="P1538" s="291">
        <v>120.38</v>
      </c>
      <c r="Q1538" s="3">
        <v>41072</v>
      </c>
      <c r="R1538" s="3">
        <v>41120</v>
      </c>
      <c r="S1538" s="3">
        <v>41133</v>
      </c>
    </row>
    <row r="1539" spans="1:19">
      <c r="A1539" s="23" t="s">
        <v>18141</v>
      </c>
      <c r="B1539" s="23" t="s">
        <v>18142</v>
      </c>
      <c r="C1539" s="23">
        <v>7</v>
      </c>
      <c r="D1539" s="23" t="s">
        <v>20287</v>
      </c>
      <c r="E1539" s="23" t="s">
        <v>20283</v>
      </c>
      <c r="F1539" s="23">
        <v>2976</v>
      </c>
      <c r="G1539" s="23" t="s">
        <v>10550</v>
      </c>
      <c r="H1539" s="23" t="s">
        <v>5396</v>
      </c>
      <c r="I1539" s="238" t="s">
        <v>18145</v>
      </c>
      <c r="J1539" s="238" t="s">
        <v>18153</v>
      </c>
      <c r="K1539" s="23" t="s">
        <v>623</v>
      </c>
      <c r="L1539" s="23" t="s">
        <v>18147</v>
      </c>
      <c r="M1539" s="23" t="s">
        <v>18148</v>
      </c>
      <c r="N1539" s="23" t="s">
        <v>4162</v>
      </c>
      <c r="O1539" s="23" t="s">
        <v>18149</v>
      </c>
      <c r="P1539" s="291">
        <v>120.38</v>
      </c>
      <c r="Q1539" s="3">
        <v>41072</v>
      </c>
      <c r="R1539" s="3">
        <v>41124</v>
      </c>
      <c r="S1539" s="3">
        <v>41133</v>
      </c>
    </row>
    <row r="1540" spans="1:19">
      <c r="A1540" s="23" t="s">
        <v>18141</v>
      </c>
      <c r="B1540" s="23" t="s">
        <v>18142</v>
      </c>
      <c r="C1540" s="23">
        <v>7</v>
      </c>
      <c r="D1540" s="23" t="s">
        <v>20288</v>
      </c>
      <c r="E1540" s="23" t="s">
        <v>20283</v>
      </c>
      <c r="F1540" s="23">
        <v>3332</v>
      </c>
      <c r="G1540" s="23" t="s">
        <v>10552</v>
      </c>
      <c r="H1540" s="23" t="s">
        <v>7942</v>
      </c>
      <c r="I1540" s="238" t="s">
        <v>18145</v>
      </c>
      <c r="J1540" s="238" t="s">
        <v>18153</v>
      </c>
      <c r="K1540" s="23" t="s">
        <v>623</v>
      </c>
      <c r="L1540" s="23" t="s">
        <v>18147</v>
      </c>
      <c r="M1540" s="23" t="s">
        <v>18148</v>
      </c>
      <c r="N1540" s="23" t="s">
        <v>4162</v>
      </c>
      <c r="O1540" s="23" t="s">
        <v>18149</v>
      </c>
      <c r="P1540" s="291">
        <v>120.38</v>
      </c>
      <c r="Q1540" s="3">
        <v>41072</v>
      </c>
      <c r="R1540" s="3">
        <v>41179</v>
      </c>
      <c r="S1540" s="3">
        <v>41133</v>
      </c>
    </row>
    <row r="1541" spans="1:19">
      <c r="A1541" s="23" t="s">
        <v>18141</v>
      </c>
      <c r="B1541" s="23" t="s">
        <v>18142</v>
      </c>
      <c r="C1541" s="23">
        <v>7</v>
      </c>
      <c r="D1541" s="23" t="s">
        <v>20289</v>
      </c>
      <c r="E1541" s="23" t="s">
        <v>20283</v>
      </c>
      <c r="F1541" s="23">
        <v>3561</v>
      </c>
      <c r="G1541" s="23" t="s">
        <v>10546</v>
      </c>
      <c r="H1541" s="23" t="s">
        <v>9103</v>
      </c>
      <c r="I1541" s="238" t="s">
        <v>18145</v>
      </c>
      <c r="J1541" s="238" t="s">
        <v>18153</v>
      </c>
      <c r="K1541" s="23" t="s">
        <v>623</v>
      </c>
      <c r="L1541" s="23" t="s">
        <v>18147</v>
      </c>
      <c r="M1541" s="23" t="s">
        <v>18148</v>
      </c>
      <c r="N1541" s="23" t="s">
        <v>4162</v>
      </c>
      <c r="O1541" s="23" t="s">
        <v>18149</v>
      </c>
      <c r="P1541" s="291">
        <v>120.38</v>
      </c>
      <c r="Q1541" s="3">
        <v>41072</v>
      </c>
      <c r="R1541" s="3">
        <v>41221</v>
      </c>
      <c r="S1541" s="3">
        <v>41133</v>
      </c>
    </row>
    <row r="1542" spans="1:19">
      <c r="A1542" s="23" t="s">
        <v>18141</v>
      </c>
      <c r="B1542" s="23" t="s">
        <v>18142</v>
      </c>
      <c r="C1542" s="23">
        <v>7</v>
      </c>
      <c r="D1542" s="23" t="s">
        <v>20290</v>
      </c>
      <c r="E1542" s="23" t="s">
        <v>20283</v>
      </c>
      <c r="F1542" s="23">
        <v>3573</v>
      </c>
      <c r="G1542" s="23" t="s">
        <v>10596</v>
      </c>
      <c r="H1542" s="23" t="s">
        <v>9105</v>
      </c>
      <c r="I1542" s="238" t="s">
        <v>18145</v>
      </c>
      <c r="J1542" s="238" t="s">
        <v>18153</v>
      </c>
      <c r="K1542" s="23" t="s">
        <v>623</v>
      </c>
      <c r="L1542" s="23" t="s">
        <v>18147</v>
      </c>
      <c r="M1542" s="23" t="s">
        <v>18148</v>
      </c>
      <c r="N1542" s="23" t="s">
        <v>4162</v>
      </c>
      <c r="O1542" s="23" t="s">
        <v>18149</v>
      </c>
      <c r="P1542" s="291">
        <v>120.38</v>
      </c>
      <c r="Q1542" s="3">
        <v>41072</v>
      </c>
      <c r="R1542" s="3">
        <v>41221</v>
      </c>
      <c r="S1542" s="3">
        <v>41133</v>
      </c>
    </row>
    <row r="1543" spans="1:19">
      <c r="A1543" s="23" t="s">
        <v>18141</v>
      </c>
      <c r="B1543" s="23" t="s">
        <v>18142</v>
      </c>
      <c r="C1543" s="23">
        <v>7</v>
      </c>
      <c r="D1543" s="23" t="s">
        <v>20291</v>
      </c>
      <c r="E1543" s="23" t="s">
        <v>20283</v>
      </c>
      <c r="F1543" s="23">
        <v>3579</v>
      </c>
      <c r="G1543" s="23" t="s">
        <v>10542</v>
      </c>
      <c r="H1543" s="23" t="s">
        <v>9267</v>
      </c>
      <c r="I1543" s="238" t="s">
        <v>18145</v>
      </c>
      <c r="J1543" s="238" t="s">
        <v>18153</v>
      </c>
      <c r="K1543" s="23" t="s">
        <v>623</v>
      </c>
      <c r="L1543" s="23" t="s">
        <v>18147</v>
      </c>
      <c r="M1543" s="23" t="s">
        <v>18148</v>
      </c>
      <c r="N1543" s="23" t="s">
        <v>4162</v>
      </c>
      <c r="O1543" s="23" t="s">
        <v>18149</v>
      </c>
      <c r="P1543" s="291">
        <v>120.38</v>
      </c>
      <c r="Q1543" s="3">
        <v>41072</v>
      </c>
      <c r="R1543" s="3">
        <v>41222</v>
      </c>
      <c r="S1543" s="3">
        <v>41133</v>
      </c>
    </row>
    <row r="1544" spans="1:19">
      <c r="A1544" s="23" t="s">
        <v>18141</v>
      </c>
      <c r="B1544" s="23" t="s">
        <v>18142</v>
      </c>
      <c r="C1544" s="23">
        <v>7</v>
      </c>
      <c r="D1544" s="23" t="s">
        <v>20292</v>
      </c>
      <c r="E1544" s="23" t="s">
        <v>20283</v>
      </c>
      <c r="F1544" s="23">
        <v>4298</v>
      </c>
      <c r="G1544" s="23" t="s">
        <v>10544</v>
      </c>
      <c r="H1544" s="23" t="s">
        <v>9346</v>
      </c>
      <c r="I1544" s="238" t="s">
        <v>18145</v>
      </c>
      <c r="J1544" s="238" t="s">
        <v>18153</v>
      </c>
      <c r="K1544" s="23" t="s">
        <v>623</v>
      </c>
      <c r="L1544" s="23" t="s">
        <v>18147</v>
      </c>
      <c r="M1544" s="23" t="s">
        <v>18148</v>
      </c>
      <c r="N1544" s="23" t="s">
        <v>4162</v>
      </c>
      <c r="O1544" s="23" t="s">
        <v>18149</v>
      </c>
      <c r="P1544" s="291">
        <v>120.38</v>
      </c>
      <c r="Q1544" s="3">
        <v>41072</v>
      </c>
      <c r="R1544" s="3">
        <v>41341</v>
      </c>
      <c r="S1544" s="3">
        <v>41133</v>
      </c>
    </row>
    <row r="1545" spans="1:19">
      <c r="A1545" s="23" t="s">
        <v>18141</v>
      </c>
      <c r="B1545" s="23" t="s">
        <v>18142</v>
      </c>
      <c r="C1545" s="23">
        <v>7</v>
      </c>
      <c r="D1545" s="23" t="s">
        <v>20293</v>
      </c>
      <c r="E1545" s="23" t="s">
        <v>20294</v>
      </c>
      <c r="F1545" s="23"/>
      <c r="G1545" s="23"/>
      <c r="H1545" s="23">
        <v>5370</v>
      </c>
      <c r="I1545" s="238" t="s">
        <v>18145</v>
      </c>
      <c r="J1545" s="238" t="s">
        <v>18151</v>
      </c>
      <c r="K1545" s="23" t="s">
        <v>623</v>
      </c>
      <c r="L1545" s="23" t="s">
        <v>18147</v>
      </c>
      <c r="M1545" s="23" t="s">
        <v>18148</v>
      </c>
      <c r="N1545" s="23" t="s">
        <v>4162</v>
      </c>
      <c r="O1545" s="23" t="s">
        <v>18149</v>
      </c>
      <c r="P1545" s="291">
        <v>120.38</v>
      </c>
      <c r="Q1545" s="3">
        <v>41200</v>
      </c>
      <c r="R1545" s="23"/>
      <c r="S1545" s="23"/>
    </row>
    <row r="1546" spans="1:19">
      <c r="A1546" s="23" t="s">
        <v>18141</v>
      </c>
      <c r="B1546" s="23" t="s">
        <v>18142</v>
      </c>
      <c r="C1546" s="23">
        <v>7</v>
      </c>
      <c r="D1546" s="23" t="s">
        <v>20295</v>
      </c>
      <c r="E1546" s="23" t="s">
        <v>20294</v>
      </c>
      <c r="F1546" s="23"/>
      <c r="G1546" s="23"/>
      <c r="H1546" s="23">
        <v>5371</v>
      </c>
      <c r="I1546" s="238" t="s">
        <v>18145</v>
      </c>
      <c r="J1546" s="238" t="s">
        <v>18151</v>
      </c>
      <c r="K1546" s="23" t="s">
        <v>623</v>
      </c>
      <c r="L1546" s="23" t="s">
        <v>18147</v>
      </c>
      <c r="M1546" s="23" t="s">
        <v>18148</v>
      </c>
      <c r="N1546" s="23" t="s">
        <v>4162</v>
      </c>
      <c r="O1546" s="23" t="s">
        <v>18149</v>
      </c>
      <c r="P1546" s="291">
        <v>120.38</v>
      </c>
      <c r="Q1546" s="3">
        <v>41200</v>
      </c>
      <c r="R1546" s="23"/>
      <c r="S1546" s="23"/>
    </row>
    <row r="1547" spans="1:19">
      <c r="A1547" s="23" t="s">
        <v>18141</v>
      </c>
      <c r="B1547" s="23" t="s">
        <v>18142</v>
      </c>
      <c r="C1547" s="23">
        <v>7</v>
      </c>
      <c r="D1547" s="23" t="s">
        <v>20296</v>
      </c>
      <c r="E1547" s="23" t="s">
        <v>20294</v>
      </c>
      <c r="F1547" s="23"/>
      <c r="G1547" s="23"/>
      <c r="H1547" s="23">
        <v>5372</v>
      </c>
      <c r="I1547" s="238" t="s">
        <v>18145</v>
      </c>
      <c r="J1547" s="238" t="s">
        <v>18151</v>
      </c>
      <c r="K1547" s="23" t="s">
        <v>623</v>
      </c>
      <c r="L1547" s="23" t="s">
        <v>18147</v>
      </c>
      <c r="M1547" s="23" t="s">
        <v>18148</v>
      </c>
      <c r="N1547" s="23" t="s">
        <v>4162</v>
      </c>
      <c r="O1547" s="23" t="s">
        <v>18149</v>
      </c>
      <c r="P1547" s="291">
        <v>120.38</v>
      </c>
      <c r="Q1547" s="3">
        <v>41200</v>
      </c>
      <c r="R1547" s="23"/>
      <c r="S1547" s="23"/>
    </row>
    <row r="1548" spans="1:19">
      <c r="A1548" s="23" t="s">
        <v>18141</v>
      </c>
      <c r="B1548" s="23" t="s">
        <v>18142</v>
      </c>
      <c r="C1548" s="23">
        <v>7</v>
      </c>
      <c r="D1548" s="23" t="s">
        <v>20297</v>
      </c>
      <c r="E1548" s="23" t="s">
        <v>20298</v>
      </c>
      <c r="F1548" s="23">
        <v>3904</v>
      </c>
      <c r="G1548" s="23" t="s">
        <v>11834</v>
      </c>
      <c r="H1548" s="23" t="s">
        <v>13378</v>
      </c>
      <c r="I1548" s="238" t="s">
        <v>18145</v>
      </c>
      <c r="J1548" s="238" t="s">
        <v>18153</v>
      </c>
      <c r="K1548" s="23" t="s">
        <v>623</v>
      </c>
      <c r="L1548" s="23" t="s">
        <v>18147</v>
      </c>
      <c r="M1548" s="23" t="s">
        <v>18148</v>
      </c>
      <c r="N1548" s="23" t="s">
        <v>4162</v>
      </c>
      <c r="O1548" s="23" t="s">
        <v>18149</v>
      </c>
      <c r="P1548" s="291">
        <v>120.38</v>
      </c>
      <c r="Q1548" s="3">
        <v>41155</v>
      </c>
      <c r="R1548" s="3">
        <v>41261</v>
      </c>
      <c r="S1548" s="3">
        <v>41246</v>
      </c>
    </row>
    <row r="1549" spans="1:19">
      <c r="A1549" s="23" t="s">
        <v>18141</v>
      </c>
      <c r="B1549" s="23" t="s">
        <v>18142</v>
      </c>
      <c r="C1549" s="23">
        <v>7</v>
      </c>
      <c r="D1549" s="23" t="s">
        <v>20299</v>
      </c>
      <c r="E1549" s="23" t="s">
        <v>20300</v>
      </c>
      <c r="F1549" s="23"/>
      <c r="G1549" s="23"/>
      <c r="H1549" s="23">
        <v>5790</v>
      </c>
      <c r="I1549" s="238" t="s">
        <v>18145</v>
      </c>
      <c r="J1549" s="238" t="s">
        <v>18151</v>
      </c>
      <c r="K1549" s="23" t="s">
        <v>623</v>
      </c>
      <c r="L1549" s="23" t="s">
        <v>18147</v>
      </c>
      <c r="M1549" s="23" t="s">
        <v>18148</v>
      </c>
      <c r="N1549" s="23" t="s">
        <v>4162</v>
      </c>
      <c r="O1549" s="23" t="s">
        <v>18149</v>
      </c>
      <c r="P1549" s="291">
        <v>120.38</v>
      </c>
      <c r="Q1549" s="3">
        <v>41249</v>
      </c>
      <c r="R1549" s="23"/>
      <c r="S1549" s="23"/>
    </row>
    <row r="1550" spans="1:19">
      <c r="A1550" s="23" t="s">
        <v>18141</v>
      </c>
      <c r="B1550" s="23" t="s">
        <v>18142</v>
      </c>
      <c r="C1550" s="23">
        <v>7</v>
      </c>
      <c r="D1550" s="23" t="s">
        <v>20301</v>
      </c>
      <c r="E1550" s="23" t="s">
        <v>20300</v>
      </c>
      <c r="F1550" s="23"/>
      <c r="G1550" s="23"/>
      <c r="H1550" s="23">
        <v>6169</v>
      </c>
      <c r="I1550" s="238" t="s">
        <v>18145</v>
      </c>
      <c r="J1550" s="238" t="s">
        <v>18151</v>
      </c>
      <c r="K1550" s="23" t="s">
        <v>623</v>
      </c>
      <c r="L1550" s="23" t="s">
        <v>18147</v>
      </c>
      <c r="M1550" s="23" t="s">
        <v>18148</v>
      </c>
      <c r="N1550" s="23" t="s">
        <v>4162</v>
      </c>
      <c r="O1550" s="23" t="s">
        <v>18149</v>
      </c>
      <c r="P1550" s="291">
        <v>120.38</v>
      </c>
      <c r="Q1550" s="3">
        <v>41297</v>
      </c>
      <c r="R1550" s="23"/>
      <c r="S1550" s="23"/>
    </row>
    <row r="1551" spans="1:19">
      <c r="A1551" s="23" t="s">
        <v>18141</v>
      </c>
      <c r="B1551" s="23" t="s">
        <v>18142</v>
      </c>
      <c r="C1551" s="23">
        <v>7</v>
      </c>
      <c r="D1551" s="23" t="s">
        <v>20302</v>
      </c>
      <c r="E1551" s="23" t="s">
        <v>20303</v>
      </c>
      <c r="F1551" s="23"/>
      <c r="G1551" s="23" t="s">
        <v>10334</v>
      </c>
      <c r="H1551" s="23">
        <v>3529</v>
      </c>
      <c r="I1551" s="238" t="s">
        <v>18145</v>
      </c>
      <c r="J1551" s="238" t="s">
        <v>19426</v>
      </c>
      <c r="K1551" s="23" t="s">
        <v>623</v>
      </c>
      <c r="L1551" s="23" t="s">
        <v>18147</v>
      </c>
      <c r="M1551" s="23" t="s">
        <v>18148</v>
      </c>
      <c r="N1551" s="23" t="s">
        <v>4162</v>
      </c>
      <c r="O1551" s="23" t="s">
        <v>18149</v>
      </c>
      <c r="P1551" s="291">
        <v>120.38</v>
      </c>
      <c r="Q1551" s="3">
        <v>41045</v>
      </c>
      <c r="R1551" s="23"/>
      <c r="S1551" s="3">
        <v>41107</v>
      </c>
    </row>
    <row r="1552" spans="1:19">
      <c r="A1552" s="23" t="s">
        <v>18141</v>
      </c>
      <c r="B1552" s="23" t="s">
        <v>18142</v>
      </c>
      <c r="C1552" s="23">
        <v>7</v>
      </c>
      <c r="D1552" s="23" t="s">
        <v>20304</v>
      </c>
      <c r="E1552" s="23" t="s">
        <v>20303</v>
      </c>
      <c r="F1552" s="23">
        <v>733</v>
      </c>
      <c r="G1552" s="23" t="s">
        <v>9712</v>
      </c>
      <c r="H1552" s="23" t="s">
        <v>443</v>
      </c>
      <c r="I1552" s="238" t="s">
        <v>18145</v>
      </c>
      <c r="J1552" s="238" t="s">
        <v>18153</v>
      </c>
      <c r="K1552" s="23" t="s">
        <v>623</v>
      </c>
      <c r="L1552" s="23" t="s">
        <v>18147</v>
      </c>
      <c r="M1552" s="23" t="s">
        <v>18148</v>
      </c>
      <c r="N1552" s="23" t="s">
        <v>4162</v>
      </c>
      <c r="O1552" s="23" t="s">
        <v>18149</v>
      </c>
      <c r="P1552" s="291">
        <v>120.38</v>
      </c>
      <c r="Q1552" s="3">
        <v>40841</v>
      </c>
      <c r="R1552" s="3">
        <v>40921</v>
      </c>
      <c r="S1552" s="3">
        <v>40918</v>
      </c>
    </row>
    <row r="1553" spans="1:19">
      <c r="A1553" s="23" t="s">
        <v>18141</v>
      </c>
      <c r="B1553" s="23" t="s">
        <v>18142</v>
      </c>
      <c r="C1553" s="23">
        <v>7</v>
      </c>
      <c r="D1553" s="23" t="s">
        <v>20305</v>
      </c>
      <c r="E1553" s="23" t="s">
        <v>20303</v>
      </c>
      <c r="F1553" s="23">
        <v>3980</v>
      </c>
      <c r="G1553" s="23" t="s">
        <v>10293</v>
      </c>
      <c r="H1553" s="23" t="s">
        <v>13638</v>
      </c>
      <c r="I1553" s="238" t="s">
        <v>18145</v>
      </c>
      <c r="J1553" s="238" t="s">
        <v>18153</v>
      </c>
      <c r="K1553" s="23" t="s">
        <v>623</v>
      </c>
      <c r="L1553" s="23" t="s">
        <v>18147</v>
      </c>
      <c r="M1553" s="23" t="s">
        <v>18148</v>
      </c>
      <c r="N1553" s="23" t="s">
        <v>4162</v>
      </c>
      <c r="O1553" s="23" t="s">
        <v>18149</v>
      </c>
      <c r="P1553" s="291">
        <v>120.38</v>
      </c>
      <c r="Q1553" s="3">
        <v>41045</v>
      </c>
      <c r="R1553" s="3">
        <v>41264</v>
      </c>
      <c r="S1553" s="3">
        <v>41107</v>
      </c>
    </row>
    <row r="1554" spans="1:19">
      <c r="A1554" s="23" t="s">
        <v>18141</v>
      </c>
      <c r="B1554" s="23" t="s">
        <v>18142</v>
      </c>
      <c r="C1554" s="23">
        <v>7</v>
      </c>
      <c r="D1554" s="23" t="s">
        <v>20306</v>
      </c>
      <c r="E1554" s="23" t="s">
        <v>20307</v>
      </c>
      <c r="F1554" s="23"/>
      <c r="G1554" s="23" t="s">
        <v>11362</v>
      </c>
      <c r="H1554" s="23">
        <v>4295</v>
      </c>
      <c r="I1554" s="238" t="s">
        <v>18145</v>
      </c>
      <c r="J1554" s="238" t="s">
        <v>18156</v>
      </c>
      <c r="K1554" s="23" t="s">
        <v>623</v>
      </c>
      <c r="L1554" s="23" t="s">
        <v>18147</v>
      </c>
      <c r="M1554" s="23" t="s">
        <v>18148</v>
      </c>
      <c r="N1554" s="23" t="s">
        <v>4162</v>
      </c>
      <c r="O1554" s="23" t="s">
        <v>18149</v>
      </c>
      <c r="P1554" s="291">
        <v>120.38</v>
      </c>
      <c r="Q1554" s="3">
        <v>41135</v>
      </c>
      <c r="R1554" s="23"/>
      <c r="S1554" s="3">
        <v>41209</v>
      </c>
    </row>
    <row r="1555" spans="1:19">
      <c r="A1555" s="23" t="s">
        <v>18141</v>
      </c>
      <c r="B1555" s="23" t="s">
        <v>18142</v>
      </c>
      <c r="C1555" s="23">
        <v>7</v>
      </c>
      <c r="D1555" s="23" t="s">
        <v>20308</v>
      </c>
      <c r="E1555" s="23" t="s">
        <v>20307</v>
      </c>
      <c r="F1555" s="23">
        <v>3334</v>
      </c>
      <c r="G1555" s="23" t="s">
        <v>11512</v>
      </c>
      <c r="H1555" s="23" t="s">
        <v>7982</v>
      </c>
      <c r="I1555" s="238" t="s">
        <v>18145</v>
      </c>
      <c r="J1555" s="238" t="s">
        <v>18153</v>
      </c>
      <c r="K1555" s="23" t="s">
        <v>623</v>
      </c>
      <c r="L1555" s="23" t="s">
        <v>18147</v>
      </c>
      <c r="M1555" s="23" t="s">
        <v>18148</v>
      </c>
      <c r="N1555" s="23" t="s">
        <v>4162</v>
      </c>
      <c r="O1555" s="23" t="s">
        <v>18149</v>
      </c>
      <c r="P1555" s="291">
        <v>120.38</v>
      </c>
      <c r="Q1555" s="3">
        <v>41135</v>
      </c>
      <c r="R1555" s="3">
        <v>41179</v>
      </c>
      <c r="S1555" s="3">
        <v>41215</v>
      </c>
    </row>
    <row r="1556" spans="1:19">
      <c r="A1556" s="23" t="s">
        <v>18141</v>
      </c>
      <c r="B1556" s="23" t="s">
        <v>18142</v>
      </c>
      <c r="C1556" s="23">
        <v>7</v>
      </c>
      <c r="D1556" s="23" t="s">
        <v>20309</v>
      </c>
      <c r="E1556" s="23" t="s">
        <v>20307</v>
      </c>
      <c r="F1556" s="23">
        <v>3336</v>
      </c>
      <c r="G1556" s="23" t="s">
        <v>11402</v>
      </c>
      <c r="H1556" s="23" t="s">
        <v>7977</v>
      </c>
      <c r="I1556" s="238" t="s">
        <v>18145</v>
      </c>
      <c r="J1556" s="238" t="s">
        <v>18153</v>
      </c>
      <c r="K1556" s="23" t="s">
        <v>623</v>
      </c>
      <c r="L1556" s="23" t="s">
        <v>18147</v>
      </c>
      <c r="M1556" s="23" t="s">
        <v>18148</v>
      </c>
      <c r="N1556" s="23" t="s">
        <v>4162</v>
      </c>
      <c r="O1556" s="23" t="s">
        <v>18149</v>
      </c>
      <c r="P1556" s="291">
        <v>120.38</v>
      </c>
      <c r="Q1556" s="3">
        <v>41135</v>
      </c>
      <c r="R1556" s="3">
        <v>41179</v>
      </c>
      <c r="S1556" s="3">
        <v>41209</v>
      </c>
    </row>
    <row r="1557" spans="1:19">
      <c r="A1557" s="23" t="s">
        <v>18141</v>
      </c>
      <c r="B1557" s="23" t="s">
        <v>18142</v>
      </c>
      <c r="C1557" s="23">
        <v>7</v>
      </c>
      <c r="D1557" s="23" t="s">
        <v>20310</v>
      </c>
      <c r="E1557" s="23" t="s">
        <v>20307</v>
      </c>
      <c r="F1557" s="23">
        <v>3348</v>
      </c>
      <c r="G1557" s="23" t="s">
        <v>11507</v>
      </c>
      <c r="H1557" s="23" t="s">
        <v>7980</v>
      </c>
      <c r="I1557" s="238" t="s">
        <v>18145</v>
      </c>
      <c r="J1557" s="238" t="s">
        <v>18153</v>
      </c>
      <c r="K1557" s="23" t="s">
        <v>623</v>
      </c>
      <c r="L1557" s="23" t="s">
        <v>18147</v>
      </c>
      <c r="M1557" s="23" t="s">
        <v>18148</v>
      </c>
      <c r="N1557" s="23" t="s">
        <v>4162</v>
      </c>
      <c r="O1557" s="23" t="s">
        <v>18149</v>
      </c>
      <c r="P1557" s="291">
        <v>120.38</v>
      </c>
      <c r="Q1557" s="3">
        <v>41135</v>
      </c>
      <c r="R1557" s="3">
        <v>41180</v>
      </c>
      <c r="S1557" s="3">
        <v>41215</v>
      </c>
    </row>
    <row r="1558" spans="1:19">
      <c r="A1558" s="23" t="s">
        <v>18141</v>
      </c>
      <c r="B1558" s="23" t="s">
        <v>18142</v>
      </c>
      <c r="C1558" s="23">
        <v>7</v>
      </c>
      <c r="D1558" s="23" t="s">
        <v>20311</v>
      </c>
      <c r="E1558" s="23" t="s">
        <v>20307</v>
      </c>
      <c r="F1558" s="23">
        <v>3349</v>
      </c>
      <c r="G1558" s="23" t="s">
        <v>11364</v>
      </c>
      <c r="H1558" s="23" t="s">
        <v>20312</v>
      </c>
      <c r="I1558" s="238" t="s">
        <v>18145</v>
      </c>
      <c r="J1558" s="238" t="s">
        <v>18153</v>
      </c>
      <c r="K1558" s="23" t="s">
        <v>623</v>
      </c>
      <c r="L1558" s="23" t="s">
        <v>18147</v>
      </c>
      <c r="M1558" s="23" t="s">
        <v>18148</v>
      </c>
      <c r="N1558" s="23" t="s">
        <v>4162</v>
      </c>
      <c r="O1558" s="23" t="s">
        <v>18149</v>
      </c>
      <c r="P1558" s="291">
        <v>120.38</v>
      </c>
      <c r="Q1558" s="3">
        <v>41135</v>
      </c>
      <c r="R1558" s="3">
        <v>41180</v>
      </c>
      <c r="S1558" s="3">
        <v>41209</v>
      </c>
    </row>
    <row r="1559" spans="1:19">
      <c r="A1559" s="23" t="s">
        <v>18141</v>
      </c>
      <c r="B1559" s="23" t="s">
        <v>18142</v>
      </c>
      <c r="C1559" s="23">
        <v>7</v>
      </c>
      <c r="D1559" s="23" t="s">
        <v>20313</v>
      </c>
      <c r="E1559" s="23" t="s">
        <v>20307</v>
      </c>
      <c r="F1559" s="23">
        <v>3352</v>
      </c>
      <c r="G1559" s="23" t="s">
        <v>11510</v>
      </c>
      <c r="H1559" s="23" t="s">
        <v>8116</v>
      </c>
      <c r="I1559" s="238" t="s">
        <v>18145</v>
      </c>
      <c r="J1559" s="238" t="s">
        <v>18153</v>
      </c>
      <c r="K1559" s="23" t="s">
        <v>623</v>
      </c>
      <c r="L1559" s="23" t="s">
        <v>18147</v>
      </c>
      <c r="M1559" s="23" t="s">
        <v>18148</v>
      </c>
      <c r="N1559" s="23" t="s">
        <v>4162</v>
      </c>
      <c r="O1559" s="23" t="s">
        <v>18149</v>
      </c>
      <c r="P1559" s="291">
        <v>120.38</v>
      </c>
      <c r="Q1559" s="3">
        <v>41135</v>
      </c>
      <c r="R1559" s="3">
        <v>41180</v>
      </c>
      <c r="S1559" s="3">
        <v>41215</v>
      </c>
    </row>
    <row r="1560" spans="1:19">
      <c r="A1560" s="23" t="s">
        <v>18141</v>
      </c>
      <c r="B1560" s="23" t="s">
        <v>18142</v>
      </c>
      <c r="C1560" s="23">
        <v>7</v>
      </c>
      <c r="D1560" s="23" t="s">
        <v>20314</v>
      </c>
      <c r="E1560" s="23" t="s">
        <v>20315</v>
      </c>
      <c r="F1560" s="23"/>
      <c r="G1560" s="23" t="s">
        <v>20316</v>
      </c>
      <c r="H1560" s="23">
        <v>6107</v>
      </c>
      <c r="I1560" s="238" t="s">
        <v>18145</v>
      </c>
      <c r="J1560" s="238" t="s">
        <v>18192</v>
      </c>
      <c r="K1560" s="23" t="s">
        <v>623</v>
      </c>
      <c r="L1560" s="23" t="s">
        <v>18147</v>
      </c>
      <c r="M1560" s="23" t="s">
        <v>18148</v>
      </c>
      <c r="N1560" s="23" t="s">
        <v>4162</v>
      </c>
      <c r="O1560" s="23" t="s">
        <v>18149</v>
      </c>
      <c r="P1560" s="291">
        <v>120.38</v>
      </c>
      <c r="Q1560" s="3">
        <v>41296</v>
      </c>
      <c r="R1560" s="23"/>
      <c r="S1560" s="3">
        <v>41457</v>
      </c>
    </row>
    <row r="1561" spans="1:19">
      <c r="A1561" s="23" t="s">
        <v>18141</v>
      </c>
      <c r="B1561" s="23" t="s">
        <v>18142</v>
      </c>
      <c r="C1561" s="23">
        <v>7</v>
      </c>
      <c r="D1561" s="23" t="s">
        <v>20317</v>
      </c>
      <c r="E1561" s="23" t="s">
        <v>20315</v>
      </c>
      <c r="F1561" s="23"/>
      <c r="G1561" s="23"/>
      <c r="H1561" s="23">
        <v>6108</v>
      </c>
      <c r="I1561" s="238" t="s">
        <v>18145</v>
      </c>
      <c r="J1561" s="238" t="s">
        <v>18151</v>
      </c>
      <c r="K1561" s="23" t="s">
        <v>623</v>
      </c>
      <c r="L1561" s="23" t="s">
        <v>18147</v>
      </c>
      <c r="M1561" s="23" t="s">
        <v>18148</v>
      </c>
      <c r="N1561" s="23" t="s">
        <v>4162</v>
      </c>
      <c r="O1561" s="23" t="s">
        <v>18149</v>
      </c>
      <c r="P1561" s="291">
        <v>120.38</v>
      </c>
      <c r="Q1561" s="3">
        <v>41296</v>
      </c>
      <c r="R1561" s="23"/>
      <c r="S1561" s="23"/>
    </row>
    <row r="1562" spans="1:19">
      <c r="A1562" s="23" t="s">
        <v>18141</v>
      </c>
      <c r="B1562" s="23" t="s">
        <v>18142</v>
      </c>
      <c r="C1562" s="23">
        <v>7</v>
      </c>
      <c r="D1562" s="23" t="s">
        <v>20318</v>
      </c>
      <c r="E1562" s="23" t="s">
        <v>20315</v>
      </c>
      <c r="F1562" s="23"/>
      <c r="G1562" s="23" t="s">
        <v>20319</v>
      </c>
      <c r="H1562" s="23">
        <v>6109</v>
      </c>
      <c r="I1562" s="238" t="s">
        <v>18145</v>
      </c>
      <c r="J1562" s="238" t="s">
        <v>18192</v>
      </c>
      <c r="K1562" s="23" t="s">
        <v>623</v>
      </c>
      <c r="L1562" s="23" t="s">
        <v>18147</v>
      </c>
      <c r="M1562" s="23" t="s">
        <v>18148</v>
      </c>
      <c r="N1562" s="23" t="s">
        <v>4162</v>
      </c>
      <c r="O1562" s="23" t="s">
        <v>18149</v>
      </c>
      <c r="P1562" s="291">
        <v>120.38</v>
      </c>
      <c r="Q1562" s="3">
        <v>41296</v>
      </c>
      <c r="R1562" s="23"/>
      <c r="S1562" s="3">
        <v>41457</v>
      </c>
    </row>
    <row r="1563" spans="1:19">
      <c r="A1563" s="23" t="s">
        <v>18141</v>
      </c>
      <c r="B1563" s="23" t="s">
        <v>18142</v>
      </c>
      <c r="C1563" s="23">
        <v>7</v>
      </c>
      <c r="D1563" s="23" t="s">
        <v>20320</v>
      </c>
      <c r="E1563" s="23" t="s">
        <v>20315</v>
      </c>
      <c r="F1563" s="23"/>
      <c r="G1563" s="23" t="s">
        <v>20321</v>
      </c>
      <c r="H1563" s="23">
        <v>6110</v>
      </c>
      <c r="I1563" s="238" t="s">
        <v>18145</v>
      </c>
      <c r="J1563" s="238" t="s">
        <v>18192</v>
      </c>
      <c r="K1563" s="23" t="s">
        <v>623</v>
      </c>
      <c r="L1563" s="23" t="s">
        <v>18147</v>
      </c>
      <c r="M1563" s="23" t="s">
        <v>18148</v>
      </c>
      <c r="N1563" s="23" t="s">
        <v>4162</v>
      </c>
      <c r="O1563" s="23" t="s">
        <v>18149</v>
      </c>
      <c r="P1563" s="291">
        <v>120.38</v>
      </c>
      <c r="Q1563" s="3">
        <v>41296</v>
      </c>
      <c r="R1563" s="23"/>
      <c r="S1563" s="3">
        <v>41457</v>
      </c>
    </row>
    <row r="1564" spans="1:19">
      <c r="A1564" s="23" t="s">
        <v>18141</v>
      </c>
      <c r="B1564" s="23" t="s">
        <v>18142</v>
      </c>
      <c r="C1564" s="23">
        <v>7</v>
      </c>
      <c r="D1564" s="23" t="s">
        <v>20322</v>
      </c>
      <c r="E1564" s="23" t="s">
        <v>20315</v>
      </c>
      <c r="F1564" s="23"/>
      <c r="G1564" s="23" t="s">
        <v>20323</v>
      </c>
      <c r="H1564" s="23">
        <v>6111</v>
      </c>
      <c r="I1564" s="238" t="s">
        <v>18145</v>
      </c>
      <c r="J1564" s="238" t="s">
        <v>18192</v>
      </c>
      <c r="K1564" s="23" t="s">
        <v>623</v>
      </c>
      <c r="L1564" s="23" t="s">
        <v>18147</v>
      </c>
      <c r="M1564" s="23" t="s">
        <v>18148</v>
      </c>
      <c r="N1564" s="23" t="s">
        <v>4162</v>
      </c>
      <c r="O1564" s="23" t="s">
        <v>18149</v>
      </c>
      <c r="P1564" s="291">
        <v>120.38</v>
      </c>
      <c r="Q1564" s="3">
        <v>41296</v>
      </c>
      <c r="R1564" s="23"/>
      <c r="S1564" s="3">
        <v>41457</v>
      </c>
    </row>
    <row r="1565" spans="1:19">
      <c r="A1565" s="23" t="s">
        <v>18141</v>
      </c>
      <c r="B1565" s="23" t="s">
        <v>18142</v>
      </c>
      <c r="C1565" s="23">
        <v>7</v>
      </c>
      <c r="D1565" s="23" t="s">
        <v>20324</v>
      </c>
      <c r="E1565" s="23" t="s">
        <v>20315</v>
      </c>
      <c r="F1565" s="23"/>
      <c r="G1565" s="23"/>
      <c r="H1565" s="23">
        <v>6112</v>
      </c>
      <c r="I1565" s="238" t="s">
        <v>18145</v>
      </c>
      <c r="J1565" s="238" t="s">
        <v>18151</v>
      </c>
      <c r="K1565" s="23" t="s">
        <v>623</v>
      </c>
      <c r="L1565" s="23" t="s">
        <v>18147</v>
      </c>
      <c r="M1565" s="23" t="s">
        <v>18148</v>
      </c>
      <c r="N1565" s="23" t="s">
        <v>4162</v>
      </c>
      <c r="O1565" s="23" t="s">
        <v>18149</v>
      </c>
      <c r="P1565" s="291">
        <v>120.38</v>
      </c>
      <c r="Q1565" s="3">
        <v>41296</v>
      </c>
      <c r="R1565" s="23"/>
      <c r="S1565" s="23"/>
    </row>
    <row r="1566" spans="1:19">
      <c r="A1566" s="23" t="s">
        <v>18141</v>
      </c>
      <c r="B1566" s="23" t="s">
        <v>18142</v>
      </c>
      <c r="C1566" s="23">
        <v>7</v>
      </c>
      <c r="D1566" s="23" t="s">
        <v>20325</v>
      </c>
      <c r="E1566" s="23" t="s">
        <v>20315</v>
      </c>
      <c r="F1566" s="23">
        <v>3810</v>
      </c>
      <c r="G1566" s="23" t="s">
        <v>11833</v>
      </c>
      <c r="H1566" s="23" t="s">
        <v>12310</v>
      </c>
      <c r="I1566" s="238" t="s">
        <v>18145</v>
      </c>
      <c r="J1566" s="238" t="s">
        <v>18153</v>
      </c>
      <c r="K1566" s="23" t="s">
        <v>623</v>
      </c>
      <c r="L1566" s="23" t="s">
        <v>18147</v>
      </c>
      <c r="M1566" s="23" t="s">
        <v>18148</v>
      </c>
      <c r="N1566" s="23" t="s">
        <v>4162</v>
      </c>
      <c r="O1566" s="23" t="s">
        <v>18149</v>
      </c>
      <c r="P1566" s="291">
        <v>120.38</v>
      </c>
      <c r="Q1566" s="3">
        <v>41155</v>
      </c>
      <c r="R1566" s="3">
        <v>41254</v>
      </c>
      <c r="S1566" s="3">
        <v>41246</v>
      </c>
    </row>
    <row r="1567" spans="1:19">
      <c r="A1567" s="23" t="s">
        <v>18141</v>
      </c>
      <c r="B1567" s="23" t="s">
        <v>18142</v>
      </c>
      <c r="C1567" s="23">
        <v>7</v>
      </c>
      <c r="D1567" s="23" t="s">
        <v>20326</v>
      </c>
      <c r="E1567" s="23" t="s">
        <v>20327</v>
      </c>
      <c r="F1567" s="23"/>
      <c r="G1567" s="23" t="s">
        <v>11372</v>
      </c>
      <c r="H1567" s="23">
        <v>4288</v>
      </c>
      <c r="I1567" s="238" t="s">
        <v>18145</v>
      </c>
      <c r="J1567" s="238" t="s">
        <v>18156</v>
      </c>
      <c r="K1567" s="23" t="s">
        <v>623</v>
      </c>
      <c r="L1567" s="23" t="s">
        <v>18147</v>
      </c>
      <c r="M1567" s="23" t="s">
        <v>18148</v>
      </c>
      <c r="N1567" s="23" t="s">
        <v>4162</v>
      </c>
      <c r="O1567" s="23" t="s">
        <v>18149</v>
      </c>
      <c r="P1567" s="291">
        <v>120.38</v>
      </c>
      <c r="Q1567" s="3">
        <v>41135</v>
      </c>
      <c r="R1567" s="23"/>
      <c r="S1567" s="3">
        <v>41209</v>
      </c>
    </row>
    <row r="1568" spans="1:19">
      <c r="A1568" s="23" t="s">
        <v>18141</v>
      </c>
      <c r="B1568" s="23" t="s">
        <v>18142</v>
      </c>
      <c r="C1568" s="23">
        <v>7</v>
      </c>
      <c r="D1568" s="23" t="s">
        <v>20328</v>
      </c>
      <c r="E1568" s="23" t="s">
        <v>20327</v>
      </c>
      <c r="F1568" s="23">
        <v>4193</v>
      </c>
      <c r="G1568" s="23" t="s">
        <v>11832</v>
      </c>
      <c r="H1568" s="23" t="s">
        <v>13376</v>
      </c>
      <c r="I1568" s="238" t="s">
        <v>18145</v>
      </c>
      <c r="J1568" s="238" t="s">
        <v>18153</v>
      </c>
      <c r="K1568" s="23" t="s">
        <v>623</v>
      </c>
      <c r="L1568" s="23" t="s">
        <v>18147</v>
      </c>
      <c r="M1568" s="23" t="s">
        <v>18148</v>
      </c>
      <c r="N1568" s="23" t="s">
        <v>4162</v>
      </c>
      <c r="O1568" s="23" t="s">
        <v>18149</v>
      </c>
      <c r="P1568" s="291">
        <v>120.38</v>
      </c>
      <c r="Q1568" s="3">
        <v>41155</v>
      </c>
      <c r="R1568" s="3">
        <v>41326</v>
      </c>
      <c r="S1568" s="3">
        <v>41246</v>
      </c>
    </row>
    <row r="1569" spans="1:19">
      <c r="A1569" s="23" t="s">
        <v>18141</v>
      </c>
      <c r="B1569" s="23" t="s">
        <v>18142</v>
      </c>
      <c r="C1569" s="23">
        <v>7</v>
      </c>
      <c r="D1569" s="23" t="s">
        <v>20329</v>
      </c>
      <c r="E1569" s="23" t="s">
        <v>20327</v>
      </c>
      <c r="F1569" s="23">
        <v>4199</v>
      </c>
      <c r="G1569" s="23" t="s">
        <v>11371</v>
      </c>
      <c r="H1569" s="23" t="s">
        <v>15511</v>
      </c>
      <c r="I1569" s="238" t="s">
        <v>18145</v>
      </c>
      <c r="J1569" s="238" t="s">
        <v>18153</v>
      </c>
      <c r="K1569" s="23" t="s">
        <v>623</v>
      </c>
      <c r="L1569" s="23" t="s">
        <v>18147</v>
      </c>
      <c r="M1569" s="23" t="s">
        <v>18148</v>
      </c>
      <c r="N1569" s="23" t="s">
        <v>4162</v>
      </c>
      <c r="O1569" s="23" t="s">
        <v>18149</v>
      </c>
      <c r="P1569" s="291">
        <v>120.38</v>
      </c>
      <c r="Q1569" s="3">
        <v>41135</v>
      </c>
      <c r="R1569" s="3">
        <v>41330</v>
      </c>
      <c r="S1569" s="3">
        <v>41209</v>
      </c>
    </row>
    <row r="1570" spans="1:19">
      <c r="A1570" s="23" t="s">
        <v>18141</v>
      </c>
      <c r="B1570" s="23" t="s">
        <v>18142</v>
      </c>
      <c r="C1570" s="23">
        <v>7</v>
      </c>
      <c r="D1570" s="23" t="s">
        <v>20330</v>
      </c>
      <c r="E1570" s="23" t="s">
        <v>20327</v>
      </c>
      <c r="F1570" s="23">
        <v>4281</v>
      </c>
      <c r="G1570" s="23" t="s">
        <v>11373</v>
      </c>
      <c r="H1570" s="23" t="s">
        <v>15770</v>
      </c>
      <c r="I1570" s="238" t="s">
        <v>18145</v>
      </c>
      <c r="J1570" s="238" t="s">
        <v>18153</v>
      </c>
      <c r="K1570" s="23" t="s">
        <v>623</v>
      </c>
      <c r="L1570" s="23" t="s">
        <v>18147</v>
      </c>
      <c r="M1570" s="23" t="s">
        <v>18148</v>
      </c>
      <c r="N1570" s="23" t="s">
        <v>4162</v>
      </c>
      <c r="O1570" s="23" t="s">
        <v>18149</v>
      </c>
      <c r="P1570" s="291">
        <v>120.38</v>
      </c>
      <c r="Q1570" s="3">
        <v>41135</v>
      </c>
      <c r="R1570" s="3">
        <v>41338</v>
      </c>
      <c r="S1570" s="3">
        <v>41209</v>
      </c>
    </row>
    <row r="1571" spans="1:19">
      <c r="A1571" s="23" t="s">
        <v>18141</v>
      </c>
      <c r="B1571" s="23" t="s">
        <v>18142</v>
      </c>
      <c r="C1571" s="23">
        <v>7</v>
      </c>
      <c r="D1571" s="23" t="s">
        <v>20331</v>
      </c>
      <c r="E1571" s="23" t="s">
        <v>20332</v>
      </c>
      <c r="F1571" s="23">
        <v>840</v>
      </c>
      <c r="G1571" s="23" t="s">
        <v>20333</v>
      </c>
      <c r="H1571" s="23" t="s">
        <v>1832</v>
      </c>
      <c r="I1571" s="238" t="s">
        <v>18145</v>
      </c>
      <c r="J1571" s="238" t="s">
        <v>18153</v>
      </c>
      <c r="K1571" s="23" t="s">
        <v>623</v>
      </c>
      <c r="L1571" s="23" t="s">
        <v>18147</v>
      </c>
      <c r="M1571" s="23" t="s">
        <v>18148</v>
      </c>
      <c r="N1571" s="23" t="s">
        <v>4162</v>
      </c>
      <c r="O1571" s="23" t="s">
        <v>18149</v>
      </c>
      <c r="P1571" s="291">
        <v>120.38</v>
      </c>
      <c r="Q1571" s="3">
        <v>40946</v>
      </c>
      <c r="R1571" s="3">
        <v>41010</v>
      </c>
      <c r="S1571" s="3">
        <v>41013</v>
      </c>
    </row>
    <row r="1572" spans="1:19">
      <c r="A1572" s="23" t="s">
        <v>18141</v>
      </c>
      <c r="B1572" s="23" t="s">
        <v>18142</v>
      </c>
      <c r="C1572" s="23">
        <v>7</v>
      </c>
      <c r="D1572" s="23" t="s">
        <v>20334</v>
      </c>
      <c r="E1572" s="23" t="s">
        <v>20335</v>
      </c>
      <c r="F1572" s="23">
        <v>734</v>
      </c>
      <c r="G1572" s="23" t="s">
        <v>9713</v>
      </c>
      <c r="H1572" s="23" t="s">
        <v>442</v>
      </c>
      <c r="I1572" s="238" t="s">
        <v>18145</v>
      </c>
      <c r="J1572" s="238" t="s">
        <v>18153</v>
      </c>
      <c r="K1572" s="23" t="s">
        <v>623</v>
      </c>
      <c r="L1572" s="23" t="s">
        <v>18147</v>
      </c>
      <c r="M1572" s="23" t="s">
        <v>18148</v>
      </c>
      <c r="N1572" s="23" t="s">
        <v>4162</v>
      </c>
      <c r="O1572" s="23" t="s">
        <v>18149</v>
      </c>
      <c r="P1572" s="291">
        <v>120.38</v>
      </c>
      <c r="Q1572" s="3">
        <v>40841</v>
      </c>
      <c r="R1572" s="3">
        <v>40942</v>
      </c>
      <c r="S1572" s="3">
        <v>40918</v>
      </c>
    </row>
    <row r="1573" spans="1:19">
      <c r="A1573" s="23" t="s">
        <v>18141</v>
      </c>
      <c r="B1573" s="23" t="s">
        <v>18142</v>
      </c>
      <c r="C1573" s="23">
        <v>7</v>
      </c>
      <c r="D1573" s="23" t="s">
        <v>20336</v>
      </c>
      <c r="E1573" s="23" t="s">
        <v>20337</v>
      </c>
      <c r="F1573" s="23"/>
      <c r="G1573" s="23" t="s">
        <v>11891</v>
      </c>
      <c r="H1573" s="23">
        <v>4610</v>
      </c>
      <c r="I1573" s="238" t="s">
        <v>18145</v>
      </c>
      <c r="J1573" s="238" t="s">
        <v>18156</v>
      </c>
      <c r="K1573" s="23" t="s">
        <v>623</v>
      </c>
      <c r="L1573" s="23" t="s">
        <v>18147</v>
      </c>
      <c r="M1573" s="23" t="s">
        <v>18148</v>
      </c>
      <c r="N1573" s="23" t="s">
        <v>4162</v>
      </c>
      <c r="O1573" s="23" t="s">
        <v>18149</v>
      </c>
      <c r="P1573" s="291">
        <v>120.38</v>
      </c>
      <c r="Q1573" s="3">
        <v>41155</v>
      </c>
      <c r="R1573" s="23"/>
      <c r="S1573" s="3">
        <v>41261</v>
      </c>
    </row>
    <row r="1574" spans="1:19">
      <c r="A1574" s="23" t="s">
        <v>18141</v>
      </c>
      <c r="B1574" s="23" t="s">
        <v>18142</v>
      </c>
      <c r="C1574" s="23">
        <v>7</v>
      </c>
      <c r="D1574" s="23" t="s">
        <v>20338</v>
      </c>
      <c r="E1574" s="23" t="s">
        <v>20339</v>
      </c>
      <c r="F1574" s="23">
        <v>4164</v>
      </c>
      <c r="G1574" s="23" t="s">
        <v>12453</v>
      </c>
      <c r="H1574" s="23" t="s">
        <v>15438</v>
      </c>
      <c r="I1574" s="238" t="s">
        <v>18145</v>
      </c>
      <c r="J1574" s="238" t="s">
        <v>18153</v>
      </c>
      <c r="K1574" s="23" t="s">
        <v>623</v>
      </c>
      <c r="L1574" s="23" t="s">
        <v>18147</v>
      </c>
      <c r="M1574" s="23" t="s">
        <v>18148</v>
      </c>
      <c r="N1574" s="23" t="s">
        <v>4162</v>
      </c>
      <c r="O1574" s="23" t="s">
        <v>18149</v>
      </c>
      <c r="P1574" s="291">
        <v>120.38</v>
      </c>
      <c r="Q1574" s="3">
        <v>41170</v>
      </c>
      <c r="R1574" s="3">
        <v>41312</v>
      </c>
      <c r="S1574" s="3">
        <v>41333</v>
      </c>
    </row>
    <row r="1575" spans="1:19">
      <c r="A1575" s="23" t="s">
        <v>18141</v>
      </c>
      <c r="B1575" s="23" t="s">
        <v>18142</v>
      </c>
      <c r="C1575" s="23">
        <v>7</v>
      </c>
      <c r="D1575" s="23" t="s">
        <v>20340</v>
      </c>
      <c r="E1575" s="23" t="s">
        <v>20341</v>
      </c>
      <c r="F1575" s="23">
        <v>4252</v>
      </c>
      <c r="G1575" s="23" t="s">
        <v>11978</v>
      </c>
      <c r="H1575" s="23" t="s">
        <v>14816</v>
      </c>
      <c r="I1575" s="238" t="s">
        <v>18145</v>
      </c>
      <c r="J1575" s="238" t="s">
        <v>18153</v>
      </c>
      <c r="K1575" s="23" t="s">
        <v>623</v>
      </c>
      <c r="L1575" s="23" t="s">
        <v>18147</v>
      </c>
      <c r="M1575" s="23" t="s">
        <v>18148</v>
      </c>
      <c r="N1575" s="23" t="s">
        <v>4162</v>
      </c>
      <c r="O1575" s="23" t="s">
        <v>18149</v>
      </c>
      <c r="P1575" s="291">
        <v>120.38</v>
      </c>
      <c r="Q1575" s="3">
        <v>41157</v>
      </c>
      <c r="R1575" s="3">
        <v>41334</v>
      </c>
      <c r="S1575" s="3">
        <v>41286</v>
      </c>
    </row>
    <row r="1576" spans="1:19">
      <c r="A1576" s="23" t="s">
        <v>18141</v>
      </c>
      <c r="B1576" s="23" t="s">
        <v>18142</v>
      </c>
      <c r="C1576" s="23">
        <v>7</v>
      </c>
      <c r="D1576" s="23" t="s">
        <v>20342</v>
      </c>
      <c r="E1576" s="23" t="s">
        <v>20343</v>
      </c>
      <c r="F1576" s="23"/>
      <c r="G1576" s="23" t="s">
        <v>20344</v>
      </c>
      <c r="H1576" s="23">
        <v>6364</v>
      </c>
      <c r="I1576" s="238" t="s">
        <v>18145</v>
      </c>
      <c r="J1576" s="238" t="s">
        <v>18192</v>
      </c>
      <c r="K1576" s="23" t="s">
        <v>623</v>
      </c>
      <c r="L1576" s="23" t="s">
        <v>18147</v>
      </c>
      <c r="M1576" s="23" t="s">
        <v>18148</v>
      </c>
      <c r="N1576" s="23" t="s">
        <v>4162</v>
      </c>
      <c r="O1576" s="23" t="s">
        <v>18149</v>
      </c>
      <c r="P1576" s="291">
        <v>120.38</v>
      </c>
      <c r="Q1576" s="3">
        <v>41320</v>
      </c>
      <c r="R1576" s="23"/>
      <c r="S1576" s="3">
        <v>41460</v>
      </c>
    </row>
    <row r="1577" spans="1:19">
      <c r="A1577" s="23" t="s">
        <v>18141</v>
      </c>
      <c r="B1577" s="23" t="s">
        <v>18142</v>
      </c>
      <c r="C1577" s="23">
        <v>7</v>
      </c>
      <c r="D1577" s="23" t="s">
        <v>20345</v>
      </c>
      <c r="E1577" s="23" t="s">
        <v>20343</v>
      </c>
      <c r="F1577" s="23"/>
      <c r="G1577" s="23" t="s">
        <v>20346</v>
      </c>
      <c r="H1577" s="23">
        <v>6365</v>
      </c>
      <c r="I1577" s="238" t="s">
        <v>18145</v>
      </c>
      <c r="J1577" s="238" t="s">
        <v>18192</v>
      </c>
      <c r="K1577" s="23" t="s">
        <v>623</v>
      </c>
      <c r="L1577" s="23" t="s">
        <v>18147</v>
      </c>
      <c r="M1577" s="23" t="s">
        <v>18148</v>
      </c>
      <c r="N1577" s="23" t="s">
        <v>4162</v>
      </c>
      <c r="O1577" s="23" t="s">
        <v>18149</v>
      </c>
      <c r="P1577" s="291">
        <v>120.38</v>
      </c>
      <c r="Q1577" s="3">
        <v>41320</v>
      </c>
      <c r="R1577" s="23"/>
      <c r="S1577" s="3">
        <v>41460</v>
      </c>
    </row>
    <row r="1578" spans="1:19">
      <c r="A1578" s="23" t="s">
        <v>18141</v>
      </c>
      <c r="B1578" s="23" t="s">
        <v>18142</v>
      </c>
      <c r="C1578" s="23">
        <v>7</v>
      </c>
      <c r="D1578" s="23" t="s">
        <v>20347</v>
      </c>
      <c r="E1578" s="23" t="s">
        <v>20343</v>
      </c>
      <c r="F1578" s="23"/>
      <c r="G1578" s="23" t="s">
        <v>20348</v>
      </c>
      <c r="H1578" s="23">
        <v>6366</v>
      </c>
      <c r="I1578" s="238" t="s">
        <v>18145</v>
      </c>
      <c r="J1578" s="238" t="s">
        <v>18192</v>
      </c>
      <c r="K1578" s="23" t="s">
        <v>623</v>
      </c>
      <c r="L1578" s="23" t="s">
        <v>18147</v>
      </c>
      <c r="M1578" s="23" t="s">
        <v>18148</v>
      </c>
      <c r="N1578" s="23" t="s">
        <v>4162</v>
      </c>
      <c r="O1578" s="23" t="s">
        <v>18149</v>
      </c>
      <c r="P1578" s="291">
        <v>120.38</v>
      </c>
      <c r="Q1578" s="3">
        <v>41320</v>
      </c>
      <c r="R1578" s="23"/>
      <c r="S1578" s="3">
        <v>41460</v>
      </c>
    </row>
    <row r="1579" spans="1:19">
      <c r="A1579" s="23" t="s">
        <v>18141</v>
      </c>
      <c r="B1579" s="23" t="s">
        <v>18142</v>
      </c>
      <c r="C1579" s="23">
        <v>7</v>
      </c>
      <c r="D1579" s="23" t="s">
        <v>20349</v>
      </c>
      <c r="E1579" s="23" t="s">
        <v>20343</v>
      </c>
      <c r="F1579" s="23"/>
      <c r="G1579" s="23" t="s">
        <v>20350</v>
      </c>
      <c r="H1579" s="23">
        <v>6367</v>
      </c>
      <c r="I1579" s="238" t="s">
        <v>18145</v>
      </c>
      <c r="J1579" s="238" t="s">
        <v>18192</v>
      </c>
      <c r="K1579" s="23" t="s">
        <v>623</v>
      </c>
      <c r="L1579" s="23" t="s">
        <v>18147</v>
      </c>
      <c r="M1579" s="23" t="s">
        <v>18148</v>
      </c>
      <c r="N1579" s="23" t="s">
        <v>4162</v>
      </c>
      <c r="O1579" s="23" t="s">
        <v>18149</v>
      </c>
      <c r="P1579" s="291">
        <v>120.38</v>
      </c>
      <c r="Q1579" s="3">
        <v>41320</v>
      </c>
      <c r="R1579" s="23"/>
      <c r="S1579" s="3">
        <v>41460</v>
      </c>
    </row>
    <row r="1580" spans="1:19">
      <c r="A1580" s="23" t="s">
        <v>18141</v>
      </c>
      <c r="B1580" s="23" t="s">
        <v>18142</v>
      </c>
      <c r="C1580" s="23">
        <v>7</v>
      </c>
      <c r="D1580" s="23" t="s">
        <v>20351</v>
      </c>
      <c r="E1580" s="23" t="s">
        <v>20343</v>
      </c>
      <c r="F1580" s="23"/>
      <c r="G1580" s="23"/>
      <c r="H1580" s="23">
        <v>6368</v>
      </c>
      <c r="I1580" s="238" t="s">
        <v>18145</v>
      </c>
      <c r="J1580" s="238" t="s">
        <v>20352</v>
      </c>
      <c r="K1580" s="23" t="s">
        <v>623</v>
      </c>
      <c r="L1580" s="23" t="s">
        <v>18147</v>
      </c>
      <c r="M1580" s="23" t="s">
        <v>18148</v>
      </c>
      <c r="N1580" s="23" t="s">
        <v>4162</v>
      </c>
      <c r="O1580" s="23" t="s">
        <v>18149</v>
      </c>
      <c r="P1580" s="291">
        <v>120.38</v>
      </c>
      <c r="Q1580" s="3">
        <v>41320</v>
      </c>
      <c r="R1580" s="23"/>
      <c r="S1580" s="23"/>
    </row>
    <row r="1581" spans="1:19">
      <c r="A1581" s="23" t="s">
        <v>18141</v>
      </c>
      <c r="B1581" s="23" t="s">
        <v>18142</v>
      </c>
      <c r="C1581" s="23">
        <v>7</v>
      </c>
      <c r="D1581" s="23" t="s">
        <v>20353</v>
      </c>
      <c r="E1581" s="23" t="s">
        <v>20343</v>
      </c>
      <c r="F1581" s="23"/>
      <c r="G1581" s="23"/>
      <c r="H1581" s="23">
        <v>6369</v>
      </c>
      <c r="I1581" s="238" t="s">
        <v>18145</v>
      </c>
      <c r="J1581" s="238" t="s">
        <v>20352</v>
      </c>
      <c r="K1581" s="23" t="s">
        <v>623</v>
      </c>
      <c r="L1581" s="23" t="s">
        <v>18147</v>
      </c>
      <c r="M1581" s="23" t="s">
        <v>18148</v>
      </c>
      <c r="N1581" s="23" t="s">
        <v>4162</v>
      </c>
      <c r="O1581" s="23" t="s">
        <v>18149</v>
      </c>
      <c r="P1581" s="291">
        <v>120.38</v>
      </c>
      <c r="Q1581" s="3">
        <v>41320</v>
      </c>
      <c r="R1581" s="23"/>
      <c r="S1581" s="23"/>
    </row>
    <row r="1582" spans="1:19">
      <c r="A1582" s="23" t="s">
        <v>18141</v>
      </c>
      <c r="B1582" s="23" t="s">
        <v>18142</v>
      </c>
      <c r="C1582" s="23">
        <v>7</v>
      </c>
      <c r="D1582" s="23" t="s">
        <v>20354</v>
      </c>
      <c r="E1582" s="23" t="s">
        <v>20343</v>
      </c>
      <c r="F1582" s="23"/>
      <c r="G1582" s="23"/>
      <c r="H1582" s="23">
        <v>6378</v>
      </c>
      <c r="I1582" s="238" t="s">
        <v>18145</v>
      </c>
      <c r="J1582" s="238" t="s">
        <v>20352</v>
      </c>
      <c r="K1582" s="23" t="s">
        <v>623</v>
      </c>
      <c r="L1582" s="23" t="s">
        <v>18147</v>
      </c>
      <c r="M1582" s="23" t="s">
        <v>18148</v>
      </c>
      <c r="N1582" s="23" t="s">
        <v>4162</v>
      </c>
      <c r="O1582" s="23" t="s">
        <v>18149</v>
      </c>
      <c r="P1582" s="291">
        <v>120.38</v>
      </c>
      <c r="Q1582" s="3">
        <v>41320</v>
      </c>
      <c r="R1582" s="23"/>
      <c r="S1582" s="23"/>
    </row>
    <row r="1583" spans="1:19">
      <c r="A1583" s="23" t="s">
        <v>18141</v>
      </c>
      <c r="B1583" s="23" t="s">
        <v>18142</v>
      </c>
      <c r="C1583" s="23">
        <v>7</v>
      </c>
      <c r="D1583" s="23" t="s">
        <v>20355</v>
      </c>
      <c r="E1583" s="23" t="s">
        <v>20343</v>
      </c>
      <c r="F1583" s="23"/>
      <c r="G1583" s="23"/>
      <c r="H1583" s="23">
        <v>6379</v>
      </c>
      <c r="I1583" s="238" t="s">
        <v>18145</v>
      </c>
      <c r="J1583" s="238" t="s">
        <v>20352</v>
      </c>
      <c r="K1583" s="23" t="s">
        <v>623</v>
      </c>
      <c r="L1583" s="23" t="s">
        <v>18147</v>
      </c>
      <c r="M1583" s="23" t="s">
        <v>18148</v>
      </c>
      <c r="N1583" s="23" t="s">
        <v>4162</v>
      </c>
      <c r="O1583" s="23" t="s">
        <v>18149</v>
      </c>
      <c r="P1583" s="291">
        <v>120.38</v>
      </c>
      <c r="Q1583" s="3">
        <v>41320</v>
      </c>
      <c r="R1583" s="23"/>
      <c r="S1583" s="23"/>
    </row>
    <row r="1584" spans="1:19">
      <c r="A1584" s="23" t="s">
        <v>18141</v>
      </c>
      <c r="B1584" s="23" t="s">
        <v>18142</v>
      </c>
      <c r="C1584" s="23">
        <v>7</v>
      </c>
      <c r="D1584" s="23" t="s">
        <v>20347</v>
      </c>
      <c r="E1584" s="23" t="s">
        <v>20343</v>
      </c>
      <c r="F1584" s="23"/>
      <c r="G1584" s="23"/>
      <c r="H1584" s="23">
        <v>6380</v>
      </c>
      <c r="I1584" s="238" t="s">
        <v>18145</v>
      </c>
      <c r="J1584" s="238" t="s">
        <v>20352</v>
      </c>
      <c r="K1584" s="23" t="s">
        <v>623</v>
      </c>
      <c r="L1584" s="23" t="s">
        <v>18147</v>
      </c>
      <c r="M1584" s="23" t="s">
        <v>18148</v>
      </c>
      <c r="N1584" s="23" t="s">
        <v>4162</v>
      </c>
      <c r="O1584" s="23" t="s">
        <v>18149</v>
      </c>
      <c r="P1584" s="291">
        <v>120.38</v>
      </c>
      <c r="Q1584" s="3">
        <v>41320</v>
      </c>
      <c r="R1584" s="23"/>
      <c r="S1584" s="23"/>
    </row>
    <row r="1585" spans="1:19">
      <c r="A1585" s="23" t="s">
        <v>18141</v>
      </c>
      <c r="B1585" s="23" t="s">
        <v>18142</v>
      </c>
      <c r="C1585" s="23">
        <v>7</v>
      </c>
      <c r="D1585" s="23" t="s">
        <v>20356</v>
      </c>
      <c r="E1585" s="23" t="s">
        <v>20357</v>
      </c>
      <c r="F1585" s="23"/>
      <c r="G1585" s="23" t="s">
        <v>11983</v>
      </c>
      <c r="H1585" s="23">
        <v>5049</v>
      </c>
      <c r="I1585" s="238" t="s">
        <v>18145</v>
      </c>
      <c r="J1585" s="238" t="s">
        <v>18156</v>
      </c>
      <c r="K1585" s="23" t="s">
        <v>623</v>
      </c>
      <c r="L1585" s="23" t="s">
        <v>18147</v>
      </c>
      <c r="M1585" s="23" t="s">
        <v>18148</v>
      </c>
      <c r="N1585" s="23" t="s">
        <v>4162</v>
      </c>
      <c r="O1585" s="23" t="s">
        <v>18149</v>
      </c>
      <c r="P1585" s="291">
        <v>120.38</v>
      </c>
      <c r="Q1585" s="3">
        <v>41157</v>
      </c>
      <c r="R1585" s="23"/>
      <c r="S1585" s="3">
        <v>41286</v>
      </c>
    </row>
    <row r="1586" spans="1:19">
      <c r="A1586" s="23" t="s">
        <v>18141</v>
      </c>
      <c r="B1586" s="23" t="s">
        <v>18142</v>
      </c>
      <c r="C1586" s="23">
        <v>7</v>
      </c>
      <c r="D1586" s="23" t="s">
        <v>20358</v>
      </c>
      <c r="E1586" s="23" t="s">
        <v>20357</v>
      </c>
      <c r="F1586" s="23">
        <v>4456</v>
      </c>
      <c r="G1586" s="23" t="s">
        <v>11979</v>
      </c>
      <c r="H1586" s="23" t="s">
        <v>16162</v>
      </c>
      <c r="I1586" s="238" t="s">
        <v>18145</v>
      </c>
      <c r="J1586" s="238" t="s">
        <v>18153</v>
      </c>
      <c r="K1586" s="23" t="s">
        <v>623</v>
      </c>
      <c r="L1586" s="23" t="s">
        <v>18147</v>
      </c>
      <c r="M1586" s="23" t="s">
        <v>18148</v>
      </c>
      <c r="N1586" s="23" t="s">
        <v>4162</v>
      </c>
      <c r="O1586" s="23" t="s">
        <v>18149</v>
      </c>
      <c r="P1586" s="291">
        <v>120.38</v>
      </c>
      <c r="Q1586" s="3">
        <v>41157</v>
      </c>
      <c r="R1586" s="3">
        <v>41369</v>
      </c>
      <c r="S1586" s="3">
        <v>41307</v>
      </c>
    </row>
    <row r="1587" spans="1:19">
      <c r="A1587" s="23" t="s">
        <v>18141</v>
      </c>
      <c r="B1587" s="23" t="s">
        <v>18142</v>
      </c>
      <c r="C1587" s="23">
        <v>7</v>
      </c>
      <c r="D1587" s="23" t="s">
        <v>20359</v>
      </c>
      <c r="E1587" s="23" t="s">
        <v>20357</v>
      </c>
      <c r="F1587" s="23">
        <v>4458</v>
      </c>
      <c r="G1587" s="23" t="s">
        <v>11980</v>
      </c>
      <c r="H1587" s="23" t="s">
        <v>16225</v>
      </c>
      <c r="I1587" s="238" t="s">
        <v>18145</v>
      </c>
      <c r="J1587" s="238" t="s">
        <v>18153</v>
      </c>
      <c r="K1587" s="23" t="s">
        <v>623</v>
      </c>
      <c r="L1587" s="23" t="s">
        <v>18147</v>
      </c>
      <c r="M1587" s="23" t="s">
        <v>18148</v>
      </c>
      <c r="N1587" s="23" t="s">
        <v>4162</v>
      </c>
      <c r="O1587" s="23" t="s">
        <v>18149</v>
      </c>
      <c r="P1587" s="291">
        <v>120.38</v>
      </c>
      <c r="Q1587" s="3">
        <v>41157</v>
      </c>
      <c r="R1587" s="3">
        <v>41372</v>
      </c>
      <c r="S1587" s="3">
        <v>41286</v>
      </c>
    </row>
    <row r="1588" spans="1:19">
      <c r="A1588" s="23" t="s">
        <v>18141</v>
      </c>
      <c r="B1588" s="23" t="s">
        <v>18142</v>
      </c>
      <c r="C1588" s="23">
        <v>7</v>
      </c>
      <c r="D1588" s="23" t="s">
        <v>20360</v>
      </c>
      <c r="E1588" s="23" t="s">
        <v>20357</v>
      </c>
      <c r="F1588" s="23">
        <v>4459</v>
      </c>
      <c r="G1588" s="23" t="s">
        <v>11981</v>
      </c>
      <c r="H1588" s="23" t="s">
        <v>16228</v>
      </c>
      <c r="I1588" s="238" t="s">
        <v>18145</v>
      </c>
      <c r="J1588" s="238" t="s">
        <v>18153</v>
      </c>
      <c r="K1588" s="23" t="s">
        <v>623</v>
      </c>
      <c r="L1588" s="23" t="s">
        <v>18147</v>
      </c>
      <c r="M1588" s="23" t="s">
        <v>18148</v>
      </c>
      <c r="N1588" s="23" t="s">
        <v>4162</v>
      </c>
      <c r="O1588" s="23" t="s">
        <v>18149</v>
      </c>
      <c r="P1588" s="291">
        <v>120.38</v>
      </c>
      <c r="Q1588" s="3">
        <v>41157</v>
      </c>
      <c r="R1588" s="3">
        <v>41372</v>
      </c>
      <c r="S1588" s="3">
        <v>41286</v>
      </c>
    </row>
    <row r="1589" spans="1:19">
      <c r="A1589" s="23" t="s">
        <v>18141</v>
      </c>
      <c r="B1589" s="23" t="s">
        <v>18142</v>
      </c>
      <c r="C1589" s="23">
        <v>7</v>
      </c>
      <c r="D1589" s="23" t="s">
        <v>20361</v>
      </c>
      <c r="E1589" s="23" t="s">
        <v>20357</v>
      </c>
      <c r="F1589" s="23">
        <v>4460</v>
      </c>
      <c r="G1589" s="23" t="s">
        <v>11982</v>
      </c>
      <c r="H1589" s="23" t="s">
        <v>16164</v>
      </c>
      <c r="I1589" s="238" t="s">
        <v>18145</v>
      </c>
      <c r="J1589" s="238" t="s">
        <v>18153</v>
      </c>
      <c r="K1589" s="23" t="s">
        <v>623</v>
      </c>
      <c r="L1589" s="23" t="s">
        <v>18147</v>
      </c>
      <c r="M1589" s="23" t="s">
        <v>18148</v>
      </c>
      <c r="N1589" s="23" t="s">
        <v>4162</v>
      </c>
      <c r="O1589" s="23" t="s">
        <v>18149</v>
      </c>
      <c r="P1589" s="291">
        <v>120.38</v>
      </c>
      <c r="Q1589" s="3">
        <v>41157</v>
      </c>
      <c r="R1589" s="3">
        <v>41372</v>
      </c>
      <c r="S1589" s="3">
        <v>41286</v>
      </c>
    </row>
    <row r="1590" spans="1:19">
      <c r="A1590" s="23" t="s">
        <v>18141</v>
      </c>
      <c r="B1590" s="23" t="s">
        <v>18142</v>
      </c>
      <c r="C1590" s="23">
        <v>7</v>
      </c>
      <c r="D1590" s="23" t="s">
        <v>20362</v>
      </c>
      <c r="E1590" s="23" t="s">
        <v>20357</v>
      </c>
      <c r="F1590" s="23">
        <v>4461</v>
      </c>
      <c r="G1590" s="23" t="s">
        <v>11984</v>
      </c>
      <c r="H1590" s="23" t="s">
        <v>16232</v>
      </c>
      <c r="I1590" s="238" t="s">
        <v>18145</v>
      </c>
      <c r="J1590" s="238" t="s">
        <v>18153</v>
      </c>
      <c r="K1590" s="23" t="s">
        <v>623</v>
      </c>
      <c r="L1590" s="23" t="s">
        <v>18147</v>
      </c>
      <c r="M1590" s="23" t="s">
        <v>18148</v>
      </c>
      <c r="N1590" s="23" t="s">
        <v>4162</v>
      </c>
      <c r="O1590" s="23" t="s">
        <v>18149</v>
      </c>
      <c r="P1590" s="291">
        <v>120.38</v>
      </c>
      <c r="Q1590" s="3">
        <v>41157</v>
      </c>
      <c r="R1590" s="3">
        <v>41372</v>
      </c>
      <c r="S1590" s="3">
        <v>41286</v>
      </c>
    </row>
    <row r="1591" spans="1:19">
      <c r="A1591" s="23" t="s">
        <v>18141</v>
      </c>
      <c r="B1591" s="23" t="s">
        <v>18142</v>
      </c>
      <c r="C1591" s="23">
        <v>7</v>
      </c>
      <c r="D1591" s="23" t="s">
        <v>20363</v>
      </c>
      <c r="E1591" s="23" t="s">
        <v>20364</v>
      </c>
      <c r="F1591" s="23">
        <v>3815</v>
      </c>
      <c r="G1591" s="23" t="s">
        <v>11890</v>
      </c>
      <c r="H1591" s="23" t="s">
        <v>12827</v>
      </c>
      <c r="I1591" s="238" t="s">
        <v>18145</v>
      </c>
      <c r="J1591" s="238" t="s">
        <v>18153</v>
      </c>
      <c r="K1591" s="23" t="s">
        <v>623</v>
      </c>
      <c r="L1591" s="23" t="s">
        <v>18147</v>
      </c>
      <c r="M1591" s="23" t="s">
        <v>18148</v>
      </c>
      <c r="N1591" s="23" t="s">
        <v>4162</v>
      </c>
      <c r="O1591" s="23" t="s">
        <v>18149</v>
      </c>
      <c r="P1591" s="291">
        <v>120.38</v>
      </c>
      <c r="Q1591" s="3">
        <v>41155</v>
      </c>
      <c r="R1591" s="3">
        <v>41255</v>
      </c>
      <c r="S1591" s="3">
        <v>41261</v>
      </c>
    </row>
    <row r="1592" spans="1:19">
      <c r="A1592" s="23" t="s">
        <v>18141</v>
      </c>
      <c r="B1592" s="23" t="s">
        <v>18142</v>
      </c>
      <c r="C1592" s="23">
        <v>7</v>
      </c>
      <c r="D1592" s="23" t="s">
        <v>20365</v>
      </c>
      <c r="E1592" s="23" t="s">
        <v>20366</v>
      </c>
      <c r="F1592" s="23"/>
      <c r="G1592" s="23"/>
      <c r="H1592" s="23">
        <v>6105</v>
      </c>
      <c r="I1592" s="238" t="s">
        <v>18145</v>
      </c>
      <c r="J1592" s="238" t="s">
        <v>18151</v>
      </c>
      <c r="K1592" s="23" t="s">
        <v>623</v>
      </c>
      <c r="L1592" s="23" t="s">
        <v>18147</v>
      </c>
      <c r="M1592" s="23" t="s">
        <v>18148</v>
      </c>
      <c r="N1592" s="23" t="s">
        <v>4162</v>
      </c>
      <c r="O1592" s="23" t="s">
        <v>18149</v>
      </c>
      <c r="P1592" s="291">
        <v>120.38</v>
      </c>
      <c r="Q1592" s="3">
        <v>41296</v>
      </c>
      <c r="R1592" s="23"/>
      <c r="S1592" s="23"/>
    </row>
    <row r="1593" spans="1:19">
      <c r="A1593" s="23" t="s">
        <v>18141</v>
      </c>
      <c r="B1593" s="23" t="s">
        <v>18142</v>
      </c>
      <c r="C1593" s="23">
        <v>7</v>
      </c>
      <c r="D1593" s="23" t="s">
        <v>20367</v>
      </c>
      <c r="E1593" s="23" t="s">
        <v>20366</v>
      </c>
      <c r="F1593" s="23"/>
      <c r="G1593" s="23"/>
      <c r="H1593" s="23">
        <v>6106</v>
      </c>
      <c r="I1593" s="238" t="s">
        <v>18145</v>
      </c>
      <c r="J1593" s="238" t="s">
        <v>18151</v>
      </c>
      <c r="K1593" s="23" t="s">
        <v>623</v>
      </c>
      <c r="L1593" s="23" t="s">
        <v>18147</v>
      </c>
      <c r="M1593" s="23" t="s">
        <v>18148</v>
      </c>
      <c r="N1593" s="23" t="s">
        <v>4162</v>
      </c>
      <c r="O1593" s="23" t="s">
        <v>18149</v>
      </c>
      <c r="P1593" s="291">
        <v>120.38</v>
      </c>
      <c r="Q1593" s="3">
        <v>41296</v>
      </c>
      <c r="R1593" s="23"/>
      <c r="S1593" s="23"/>
    </row>
    <row r="1594" spans="1:19">
      <c r="A1594" s="23" t="s">
        <v>18141</v>
      </c>
      <c r="B1594" s="23" t="s">
        <v>18142</v>
      </c>
      <c r="C1594" s="23">
        <v>7</v>
      </c>
      <c r="D1594" s="23" t="s">
        <v>20368</v>
      </c>
      <c r="E1594" s="23" t="s">
        <v>20366</v>
      </c>
      <c r="F1594" s="23">
        <v>3182</v>
      </c>
      <c r="G1594" s="23" t="s">
        <v>10347</v>
      </c>
      <c r="H1594" s="23" t="s">
        <v>7030</v>
      </c>
      <c r="I1594" s="238" t="s">
        <v>18145</v>
      </c>
      <c r="J1594" s="238" t="s">
        <v>18153</v>
      </c>
      <c r="K1594" s="23" t="s">
        <v>623</v>
      </c>
      <c r="L1594" s="23" t="s">
        <v>18147</v>
      </c>
      <c r="M1594" s="23" t="s">
        <v>18148</v>
      </c>
      <c r="N1594" s="23" t="s">
        <v>4162</v>
      </c>
      <c r="O1594" s="23" t="s">
        <v>18149</v>
      </c>
      <c r="P1594" s="291">
        <v>120.38</v>
      </c>
      <c r="Q1594" s="3">
        <v>41047</v>
      </c>
      <c r="R1594" s="3">
        <v>41157</v>
      </c>
      <c r="S1594" s="3">
        <v>41111</v>
      </c>
    </row>
    <row r="1595" spans="1:19">
      <c r="A1595" s="23" t="s">
        <v>18141</v>
      </c>
      <c r="B1595" s="23" t="s">
        <v>18142</v>
      </c>
      <c r="C1595" s="23">
        <v>7</v>
      </c>
      <c r="D1595" s="23" t="s">
        <v>20369</v>
      </c>
      <c r="E1595" s="23" t="s">
        <v>20370</v>
      </c>
      <c r="F1595" s="23"/>
      <c r="G1595" s="23" t="s">
        <v>11889</v>
      </c>
      <c r="H1595" s="23">
        <v>4612</v>
      </c>
      <c r="I1595" s="238" t="s">
        <v>18145</v>
      </c>
      <c r="J1595" s="238" t="s">
        <v>18156</v>
      </c>
      <c r="K1595" s="23" t="s">
        <v>623</v>
      </c>
      <c r="L1595" s="23" t="s">
        <v>18147</v>
      </c>
      <c r="M1595" s="23" t="s">
        <v>18148</v>
      </c>
      <c r="N1595" s="23" t="s">
        <v>4162</v>
      </c>
      <c r="O1595" s="23" t="s">
        <v>18149</v>
      </c>
      <c r="P1595" s="291">
        <v>120.38</v>
      </c>
      <c r="Q1595" s="3">
        <v>41155</v>
      </c>
      <c r="R1595" s="23"/>
      <c r="S1595" s="3">
        <v>41261</v>
      </c>
    </row>
    <row r="1596" spans="1:19">
      <c r="A1596" s="23" t="s">
        <v>18141</v>
      </c>
      <c r="B1596" s="23" t="s">
        <v>18142</v>
      </c>
      <c r="C1596" s="23">
        <v>7</v>
      </c>
      <c r="D1596" s="23" t="s">
        <v>20371</v>
      </c>
      <c r="E1596" s="23" t="s">
        <v>20372</v>
      </c>
      <c r="F1596" s="23"/>
      <c r="G1596" s="23" t="s">
        <v>11304</v>
      </c>
      <c r="H1596" s="23">
        <v>4226</v>
      </c>
      <c r="I1596" s="238" t="s">
        <v>18145</v>
      </c>
      <c r="J1596" s="238" t="s">
        <v>18156</v>
      </c>
      <c r="K1596" s="23" t="s">
        <v>623</v>
      </c>
      <c r="L1596" s="23" t="s">
        <v>18147</v>
      </c>
      <c r="M1596" s="23" t="s">
        <v>18148</v>
      </c>
      <c r="N1596" s="23" t="s">
        <v>4162</v>
      </c>
      <c r="O1596" s="23" t="s">
        <v>18149</v>
      </c>
      <c r="P1596" s="291">
        <v>120.38</v>
      </c>
      <c r="Q1596" s="3">
        <v>41130</v>
      </c>
      <c r="R1596" s="23"/>
      <c r="S1596" s="3">
        <v>41201</v>
      </c>
    </row>
    <row r="1597" spans="1:19">
      <c r="A1597" s="23" t="s">
        <v>18141</v>
      </c>
      <c r="B1597" s="23" t="s">
        <v>18142</v>
      </c>
      <c r="C1597" s="23">
        <v>7</v>
      </c>
      <c r="D1597" s="23" t="s">
        <v>20373</v>
      </c>
      <c r="E1597" s="23" t="s">
        <v>20372</v>
      </c>
      <c r="F1597" s="23">
        <v>2925</v>
      </c>
      <c r="G1597" s="23" t="s">
        <v>10783</v>
      </c>
      <c r="H1597" s="23" t="s">
        <v>5456</v>
      </c>
      <c r="I1597" s="238" t="s">
        <v>18145</v>
      </c>
      <c r="J1597" s="238" t="s">
        <v>18153</v>
      </c>
      <c r="K1597" s="23" t="s">
        <v>623</v>
      </c>
      <c r="L1597" s="23" t="s">
        <v>18147</v>
      </c>
      <c r="M1597" s="23" t="s">
        <v>18148</v>
      </c>
      <c r="N1597" s="23" t="s">
        <v>4162</v>
      </c>
      <c r="O1597" s="23" t="s">
        <v>18149</v>
      </c>
      <c r="P1597" s="291">
        <v>120.38</v>
      </c>
      <c r="Q1597" s="3">
        <v>41094</v>
      </c>
      <c r="R1597" s="3">
        <v>41120</v>
      </c>
      <c r="S1597" s="3">
        <v>41154</v>
      </c>
    </row>
    <row r="1598" spans="1:19">
      <c r="A1598" s="23" t="s">
        <v>18141</v>
      </c>
      <c r="B1598" s="23" t="s">
        <v>18142</v>
      </c>
      <c r="C1598" s="23">
        <v>7</v>
      </c>
      <c r="D1598" s="23" t="s">
        <v>20374</v>
      </c>
      <c r="E1598" s="23" t="s">
        <v>20372</v>
      </c>
      <c r="F1598" s="23">
        <v>3207</v>
      </c>
      <c r="G1598" s="23" t="s">
        <v>11359</v>
      </c>
      <c r="H1598" s="23" t="s">
        <v>7326</v>
      </c>
      <c r="I1598" s="238" t="s">
        <v>18145</v>
      </c>
      <c r="J1598" s="238" t="s">
        <v>18153</v>
      </c>
      <c r="K1598" s="23" t="s">
        <v>623</v>
      </c>
      <c r="L1598" s="23" t="s">
        <v>18147</v>
      </c>
      <c r="M1598" s="23" t="s">
        <v>18148</v>
      </c>
      <c r="N1598" s="23" t="s">
        <v>4162</v>
      </c>
      <c r="O1598" s="23" t="s">
        <v>18149</v>
      </c>
      <c r="P1598" s="291">
        <v>120.38</v>
      </c>
      <c r="Q1598" s="3">
        <v>41130</v>
      </c>
      <c r="R1598" s="3">
        <v>41165</v>
      </c>
      <c r="S1598" s="3">
        <v>41205</v>
      </c>
    </row>
    <row r="1599" spans="1:19">
      <c r="A1599" s="23" t="s">
        <v>18141</v>
      </c>
      <c r="B1599" s="23" t="s">
        <v>18142</v>
      </c>
      <c r="C1599" s="23">
        <v>7</v>
      </c>
      <c r="D1599" s="23" t="s">
        <v>20375</v>
      </c>
      <c r="E1599" s="23" t="s">
        <v>20372</v>
      </c>
      <c r="F1599" s="23">
        <v>3216</v>
      </c>
      <c r="G1599" s="23" t="s">
        <v>11320</v>
      </c>
      <c r="H1599" s="23" t="s">
        <v>7321</v>
      </c>
      <c r="I1599" s="238" t="s">
        <v>18145</v>
      </c>
      <c r="J1599" s="238" t="s">
        <v>18153</v>
      </c>
      <c r="K1599" s="23" t="s">
        <v>623</v>
      </c>
      <c r="L1599" s="23" t="s">
        <v>18147</v>
      </c>
      <c r="M1599" s="23" t="s">
        <v>18148</v>
      </c>
      <c r="N1599" s="23" t="s">
        <v>4162</v>
      </c>
      <c r="O1599" s="23" t="s">
        <v>18149</v>
      </c>
      <c r="P1599" s="291">
        <v>120.38</v>
      </c>
      <c r="Q1599" s="3">
        <v>41130</v>
      </c>
      <c r="R1599" s="3">
        <v>41166</v>
      </c>
      <c r="S1599" s="3">
        <v>41205</v>
      </c>
    </row>
    <row r="1600" spans="1:19">
      <c r="A1600" s="23" t="s">
        <v>18141</v>
      </c>
      <c r="B1600" s="23" t="s">
        <v>18142</v>
      </c>
      <c r="C1600" s="23">
        <v>7</v>
      </c>
      <c r="D1600" s="23" t="s">
        <v>20376</v>
      </c>
      <c r="E1600" s="23" t="s">
        <v>20372</v>
      </c>
      <c r="F1600" s="23">
        <v>3227</v>
      </c>
      <c r="G1600" s="23" t="s">
        <v>11329</v>
      </c>
      <c r="H1600" s="23" t="s">
        <v>7323</v>
      </c>
      <c r="I1600" s="238" t="s">
        <v>18145</v>
      </c>
      <c r="J1600" s="238" t="s">
        <v>18153</v>
      </c>
      <c r="K1600" s="23" t="s">
        <v>623</v>
      </c>
      <c r="L1600" s="23" t="s">
        <v>18147</v>
      </c>
      <c r="M1600" s="23" t="s">
        <v>18148</v>
      </c>
      <c r="N1600" s="23" t="s">
        <v>4162</v>
      </c>
      <c r="O1600" s="23" t="s">
        <v>18149</v>
      </c>
      <c r="P1600" s="291">
        <v>120.38</v>
      </c>
      <c r="Q1600" s="3">
        <v>41130</v>
      </c>
      <c r="R1600" s="3">
        <v>41166</v>
      </c>
      <c r="S1600" s="3">
        <v>41205</v>
      </c>
    </row>
    <row r="1601" spans="1:19">
      <c r="A1601" s="23" t="s">
        <v>18141</v>
      </c>
      <c r="B1601" s="23" t="s">
        <v>18142</v>
      </c>
      <c r="C1601" s="23">
        <v>7</v>
      </c>
      <c r="D1601" s="23" t="s">
        <v>20377</v>
      </c>
      <c r="E1601" s="23" t="s">
        <v>20372</v>
      </c>
      <c r="F1601" s="23">
        <v>3228</v>
      </c>
      <c r="G1601" s="23" t="s">
        <v>11347</v>
      </c>
      <c r="H1601" s="23" t="s">
        <v>7325</v>
      </c>
      <c r="I1601" s="238" t="s">
        <v>18145</v>
      </c>
      <c r="J1601" s="238" t="s">
        <v>18153</v>
      </c>
      <c r="K1601" s="23" t="s">
        <v>623</v>
      </c>
      <c r="L1601" s="23" t="s">
        <v>18147</v>
      </c>
      <c r="M1601" s="23" t="s">
        <v>18148</v>
      </c>
      <c r="N1601" s="23" t="s">
        <v>4162</v>
      </c>
      <c r="O1601" s="23" t="s">
        <v>18149</v>
      </c>
      <c r="P1601" s="291">
        <v>120.38</v>
      </c>
      <c r="Q1601" s="3">
        <v>41130</v>
      </c>
      <c r="R1601" s="3">
        <v>41169</v>
      </c>
      <c r="S1601" s="3">
        <v>41205</v>
      </c>
    </row>
    <row r="1602" spans="1:19">
      <c r="A1602" s="23" t="s">
        <v>18141</v>
      </c>
      <c r="B1602" s="23" t="s">
        <v>18142</v>
      </c>
      <c r="C1602" s="23">
        <v>7</v>
      </c>
      <c r="D1602" s="23" t="s">
        <v>20378</v>
      </c>
      <c r="E1602" s="23" t="s">
        <v>20372</v>
      </c>
      <c r="F1602" s="23">
        <v>3247</v>
      </c>
      <c r="G1602" s="23" t="s">
        <v>11313</v>
      </c>
      <c r="H1602" s="23" t="s">
        <v>20379</v>
      </c>
      <c r="I1602" s="238" t="s">
        <v>18145</v>
      </c>
      <c r="J1602" s="238" t="s">
        <v>18153</v>
      </c>
      <c r="K1602" s="23" t="s">
        <v>623</v>
      </c>
      <c r="L1602" s="23" t="s">
        <v>18147</v>
      </c>
      <c r="M1602" s="23" t="s">
        <v>18148</v>
      </c>
      <c r="N1602" s="23" t="s">
        <v>4162</v>
      </c>
      <c r="O1602" s="23" t="s">
        <v>18149</v>
      </c>
      <c r="P1602" s="291">
        <v>120.38</v>
      </c>
      <c r="Q1602" s="3">
        <v>41130</v>
      </c>
      <c r="R1602" s="3">
        <v>41170</v>
      </c>
      <c r="S1602" s="3">
        <v>41201</v>
      </c>
    </row>
    <row r="1603" spans="1:19">
      <c r="A1603" s="23" t="s">
        <v>18141</v>
      </c>
      <c r="B1603" s="23" t="s">
        <v>18142</v>
      </c>
      <c r="C1603" s="23">
        <v>7</v>
      </c>
      <c r="D1603" s="23" t="s">
        <v>20380</v>
      </c>
      <c r="E1603" s="23" t="s">
        <v>20372</v>
      </c>
      <c r="F1603" s="23">
        <v>3251</v>
      </c>
      <c r="G1603" s="23" t="s">
        <v>11307</v>
      </c>
      <c r="H1603" s="23" t="s">
        <v>20381</v>
      </c>
      <c r="I1603" s="238" t="s">
        <v>18145</v>
      </c>
      <c r="J1603" s="238" t="s">
        <v>18153</v>
      </c>
      <c r="K1603" s="23" t="s">
        <v>623</v>
      </c>
      <c r="L1603" s="23" t="s">
        <v>18147</v>
      </c>
      <c r="M1603" s="23" t="s">
        <v>18148</v>
      </c>
      <c r="N1603" s="23" t="s">
        <v>4162</v>
      </c>
      <c r="O1603" s="23" t="s">
        <v>18149</v>
      </c>
      <c r="P1603" s="291">
        <v>120.38</v>
      </c>
      <c r="Q1603" s="3">
        <v>41130</v>
      </c>
      <c r="R1603" s="3">
        <v>41170</v>
      </c>
      <c r="S1603" s="3">
        <v>41201</v>
      </c>
    </row>
    <row r="1604" spans="1:19">
      <c r="A1604" s="23" t="s">
        <v>18141</v>
      </c>
      <c r="B1604" s="23" t="s">
        <v>18142</v>
      </c>
      <c r="C1604" s="23">
        <v>7</v>
      </c>
      <c r="D1604" s="23" t="s">
        <v>20382</v>
      </c>
      <c r="E1604" s="23" t="s">
        <v>20372</v>
      </c>
      <c r="F1604" s="23">
        <v>3259</v>
      </c>
      <c r="G1604" s="23" t="s">
        <v>11310</v>
      </c>
      <c r="H1604" s="23" t="s">
        <v>20383</v>
      </c>
      <c r="I1604" s="238" t="s">
        <v>18145</v>
      </c>
      <c r="J1604" s="238" t="s">
        <v>18153</v>
      </c>
      <c r="K1604" s="23" t="s">
        <v>623</v>
      </c>
      <c r="L1604" s="23" t="s">
        <v>18147</v>
      </c>
      <c r="M1604" s="23" t="s">
        <v>18148</v>
      </c>
      <c r="N1604" s="23" t="s">
        <v>4162</v>
      </c>
      <c r="O1604" s="23" t="s">
        <v>18149</v>
      </c>
      <c r="P1604" s="291">
        <v>120.38</v>
      </c>
      <c r="Q1604" s="3">
        <v>41130</v>
      </c>
      <c r="R1604" s="3">
        <v>41171</v>
      </c>
      <c r="S1604" s="3">
        <v>41201</v>
      </c>
    </row>
    <row r="1605" spans="1:19">
      <c r="A1605" s="23" t="s">
        <v>18141</v>
      </c>
      <c r="B1605" s="23" t="s">
        <v>18142</v>
      </c>
      <c r="C1605" s="23">
        <v>7</v>
      </c>
      <c r="D1605" s="23" t="s">
        <v>20384</v>
      </c>
      <c r="E1605" s="23" t="s">
        <v>20372</v>
      </c>
      <c r="F1605" s="23">
        <v>3264</v>
      </c>
      <c r="G1605" s="23" t="s">
        <v>11315</v>
      </c>
      <c r="H1605" s="23" t="s">
        <v>20385</v>
      </c>
      <c r="I1605" s="238" t="s">
        <v>18145</v>
      </c>
      <c r="J1605" s="238" t="s">
        <v>18153</v>
      </c>
      <c r="K1605" s="23" t="s">
        <v>623</v>
      </c>
      <c r="L1605" s="23" t="s">
        <v>18147</v>
      </c>
      <c r="M1605" s="23" t="s">
        <v>18148</v>
      </c>
      <c r="N1605" s="23" t="s">
        <v>4162</v>
      </c>
      <c r="O1605" s="23" t="s">
        <v>18149</v>
      </c>
      <c r="P1605" s="291">
        <v>120.38</v>
      </c>
      <c r="Q1605" s="3">
        <v>41130</v>
      </c>
      <c r="R1605" s="3">
        <v>41171</v>
      </c>
      <c r="S1605" s="3">
        <v>41201</v>
      </c>
    </row>
    <row r="1606" spans="1:19">
      <c r="A1606" s="23" t="s">
        <v>18141</v>
      </c>
      <c r="B1606" s="23" t="s">
        <v>18142</v>
      </c>
      <c r="C1606" s="23">
        <v>7</v>
      </c>
      <c r="D1606" s="23" t="s">
        <v>20386</v>
      </c>
      <c r="E1606" s="23" t="s">
        <v>20372</v>
      </c>
      <c r="F1606" s="23">
        <v>3920</v>
      </c>
      <c r="G1606" s="23" t="s">
        <v>11337</v>
      </c>
      <c r="H1606" s="23" t="s">
        <v>13317</v>
      </c>
      <c r="I1606" s="238" t="s">
        <v>18145</v>
      </c>
      <c r="J1606" s="238" t="s">
        <v>18153</v>
      </c>
      <c r="K1606" s="23" t="s">
        <v>623</v>
      </c>
      <c r="L1606" s="23" t="s">
        <v>18147</v>
      </c>
      <c r="M1606" s="23" t="s">
        <v>18148</v>
      </c>
      <c r="N1606" s="23" t="s">
        <v>4162</v>
      </c>
      <c r="O1606" s="23" t="s">
        <v>18149</v>
      </c>
      <c r="P1606" s="291">
        <v>120.38</v>
      </c>
      <c r="Q1606" s="3">
        <v>41130</v>
      </c>
      <c r="R1606" s="3">
        <v>41262</v>
      </c>
      <c r="S1606" s="3">
        <v>41205</v>
      </c>
    </row>
    <row r="1607" spans="1:19">
      <c r="A1607" s="23" t="s">
        <v>18141</v>
      </c>
      <c r="B1607" s="23" t="s">
        <v>18142</v>
      </c>
      <c r="C1607" s="23">
        <v>7</v>
      </c>
      <c r="D1607" s="23" t="s">
        <v>20387</v>
      </c>
      <c r="E1607" s="23" t="s">
        <v>20372</v>
      </c>
      <c r="F1607" s="23">
        <v>3936</v>
      </c>
      <c r="G1607" s="23" t="s">
        <v>11922</v>
      </c>
      <c r="H1607" s="23" t="s">
        <v>20388</v>
      </c>
      <c r="I1607" s="238" t="s">
        <v>18145</v>
      </c>
      <c r="J1607" s="238" t="s">
        <v>18153</v>
      </c>
      <c r="K1607" s="23" t="s">
        <v>623</v>
      </c>
      <c r="L1607" s="23" t="s">
        <v>18147</v>
      </c>
      <c r="M1607" s="23" t="s">
        <v>18148</v>
      </c>
      <c r="N1607" s="23" t="s">
        <v>4162</v>
      </c>
      <c r="O1607" s="23" t="s">
        <v>18149</v>
      </c>
      <c r="P1607" s="291">
        <v>120.38</v>
      </c>
      <c r="Q1607" s="3">
        <v>41218</v>
      </c>
      <c r="R1607" s="3">
        <v>41262</v>
      </c>
      <c r="S1607" s="3">
        <v>41281</v>
      </c>
    </row>
    <row r="1608" spans="1:19">
      <c r="A1608" s="23" t="s">
        <v>18141</v>
      </c>
      <c r="B1608" s="23" t="s">
        <v>18142</v>
      </c>
      <c r="C1608" s="23">
        <v>7</v>
      </c>
      <c r="D1608" s="23" t="s">
        <v>20389</v>
      </c>
      <c r="E1608" s="23" t="s">
        <v>20372</v>
      </c>
      <c r="F1608" s="23">
        <v>3952</v>
      </c>
      <c r="G1608" s="23" t="s">
        <v>11921</v>
      </c>
      <c r="H1608" s="23" t="s">
        <v>13396</v>
      </c>
      <c r="I1608" s="238" t="s">
        <v>18145</v>
      </c>
      <c r="J1608" s="238" t="s">
        <v>18153</v>
      </c>
      <c r="K1608" s="23" t="s">
        <v>623</v>
      </c>
      <c r="L1608" s="23" t="s">
        <v>18147</v>
      </c>
      <c r="M1608" s="23" t="s">
        <v>18148</v>
      </c>
      <c r="N1608" s="23" t="s">
        <v>4162</v>
      </c>
      <c r="O1608" s="23" t="s">
        <v>18149</v>
      </c>
      <c r="P1608" s="291">
        <v>120.38</v>
      </c>
      <c r="Q1608" s="3">
        <v>41218</v>
      </c>
      <c r="R1608" s="3">
        <v>41263</v>
      </c>
      <c r="S1608" s="3">
        <v>41281</v>
      </c>
    </row>
    <row r="1609" spans="1:19">
      <c r="A1609" s="23" t="s">
        <v>18141</v>
      </c>
      <c r="B1609" s="23" t="s">
        <v>18142</v>
      </c>
      <c r="C1609" s="23">
        <v>7</v>
      </c>
      <c r="D1609" s="23" t="s">
        <v>20390</v>
      </c>
      <c r="E1609" s="23" t="s">
        <v>20391</v>
      </c>
      <c r="F1609" s="23">
        <v>3626</v>
      </c>
      <c r="G1609" s="23" t="s">
        <v>11888</v>
      </c>
      <c r="H1609" s="23" t="s">
        <v>9485</v>
      </c>
      <c r="I1609" s="238" t="s">
        <v>18145</v>
      </c>
      <c r="J1609" s="238" t="s">
        <v>18153</v>
      </c>
      <c r="K1609" s="23" t="s">
        <v>623</v>
      </c>
      <c r="L1609" s="23" t="s">
        <v>18147</v>
      </c>
      <c r="M1609" s="23" t="s">
        <v>18148</v>
      </c>
      <c r="N1609" s="23" t="s">
        <v>4162</v>
      </c>
      <c r="O1609" s="23" t="s">
        <v>18149</v>
      </c>
      <c r="P1609" s="291">
        <v>120.38</v>
      </c>
      <c r="Q1609" s="3">
        <v>41155</v>
      </c>
      <c r="R1609" s="3">
        <v>41234</v>
      </c>
      <c r="S1609" s="3">
        <v>41261</v>
      </c>
    </row>
    <row r="1610" spans="1:19">
      <c r="A1610" s="23" t="s">
        <v>18141</v>
      </c>
      <c r="B1610" s="23" t="s">
        <v>18142</v>
      </c>
      <c r="C1610" s="23">
        <v>7</v>
      </c>
      <c r="D1610" s="23" t="s">
        <v>20392</v>
      </c>
      <c r="E1610" s="23" t="s">
        <v>20393</v>
      </c>
      <c r="F1610" s="23"/>
      <c r="G1610" s="23"/>
      <c r="H1610" s="23">
        <v>6170</v>
      </c>
      <c r="I1610" s="238" t="s">
        <v>18145</v>
      </c>
      <c r="J1610" s="238" t="s">
        <v>18151</v>
      </c>
      <c r="K1610" s="23" t="s">
        <v>623</v>
      </c>
      <c r="L1610" s="23" t="s">
        <v>18147</v>
      </c>
      <c r="M1610" s="23" t="s">
        <v>18148</v>
      </c>
      <c r="N1610" s="23" t="s">
        <v>4162</v>
      </c>
      <c r="O1610" s="23" t="s">
        <v>18149</v>
      </c>
      <c r="P1610" s="291">
        <v>120.38</v>
      </c>
      <c r="Q1610" s="3">
        <v>41297</v>
      </c>
      <c r="R1610" s="23"/>
      <c r="S1610" s="23"/>
    </row>
    <row r="1611" spans="1:19">
      <c r="A1611" s="23" t="s">
        <v>18141</v>
      </c>
      <c r="B1611" s="23" t="s">
        <v>18142</v>
      </c>
      <c r="C1611" s="23">
        <v>7</v>
      </c>
      <c r="D1611" s="23" t="s">
        <v>20394</v>
      </c>
      <c r="E1611" s="23" t="s">
        <v>20395</v>
      </c>
      <c r="F1611" s="23"/>
      <c r="G1611" s="23"/>
      <c r="H1611" s="23">
        <v>6149</v>
      </c>
      <c r="I1611" s="238" t="s">
        <v>18145</v>
      </c>
      <c r="J1611" s="238" t="s">
        <v>18151</v>
      </c>
      <c r="K1611" s="23" t="s">
        <v>623</v>
      </c>
      <c r="L1611" s="23" t="s">
        <v>18147</v>
      </c>
      <c r="M1611" s="23" t="s">
        <v>18148</v>
      </c>
      <c r="N1611" s="23" t="s">
        <v>4162</v>
      </c>
      <c r="O1611" s="23" t="s">
        <v>18149</v>
      </c>
      <c r="P1611" s="291">
        <v>120.38</v>
      </c>
      <c r="Q1611" s="3">
        <v>41296</v>
      </c>
      <c r="R1611" s="23"/>
      <c r="S1611" s="23"/>
    </row>
    <row r="1612" spans="1:19">
      <c r="A1612" s="23" t="s">
        <v>18141</v>
      </c>
      <c r="B1612" s="23" t="s">
        <v>18142</v>
      </c>
      <c r="C1612" s="23">
        <v>7</v>
      </c>
      <c r="D1612" s="23" t="s">
        <v>20396</v>
      </c>
      <c r="E1612" s="23" t="s">
        <v>20397</v>
      </c>
      <c r="F1612" s="23">
        <v>3929</v>
      </c>
      <c r="G1612" s="23" t="s">
        <v>11986</v>
      </c>
      <c r="H1612" s="23" t="s">
        <v>13413</v>
      </c>
      <c r="I1612" s="238" t="s">
        <v>18145</v>
      </c>
      <c r="J1612" s="238" t="s">
        <v>18153</v>
      </c>
      <c r="K1612" s="23" t="s">
        <v>623</v>
      </c>
      <c r="L1612" s="23" t="s">
        <v>18147</v>
      </c>
      <c r="M1612" s="23" t="s">
        <v>18148</v>
      </c>
      <c r="N1612" s="23" t="s">
        <v>4162</v>
      </c>
      <c r="O1612" s="23" t="s">
        <v>18149</v>
      </c>
      <c r="P1612" s="291">
        <v>120.38</v>
      </c>
      <c r="Q1612" s="3">
        <v>41157</v>
      </c>
      <c r="R1612" s="3">
        <v>41262</v>
      </c>
      <c r="S1612" s="3">
        <v>41286</v>
      </c>
    </row>
    <row r="1613" spans="1:19">
      <c r="A1613" s="23" t="s">
        <v>18141</v>
      </c>
      <c r="B1613" s="23" t="s">
        <v>18142</v>
      </c>
      <c r="C1613" s="23">
        <v>7</v>
      </c>
      <c r="D1613" s="23" t="s">
        <v>20398</v>
      </c>
      <c r="E1613" s="23" t="s">
        <v>20397</v>
      </c>
      <c r="F1613" s="23">
        <v>3934</v>
      </c>
      <c r="G1613" s="23" t="s">
        <v>11987</v>
      </c>
      <c r="H1613" s="23" t="s">
        <v>13416</v>
      </c>
      <c r="I1613" s="238" t="s">
        <v>18145</v>
      </c>
      <c r="J1613" s="238" t="s">
        <v>18153</v>
      </c>
      <c r="K1613" s="23" t="s">
        <v>623</v>
      </c>
      <c r="L1613" s="23" t="s">
        <v>18147</v>
      </c>
      <c r="M1613" s="23" t="s">
        <v>18148</v>
      </c>
      <c r="N1613" s="23" t="s">
        <v>4162</v>
      </c>
      <c r="O1613" s="23" t="s">
        <v>18149</v>
      </c>
      <c r="P1613" s="291">
        <v>120.38</v>
      </c>
      <c r="Q1613" s="3">
        <v>41157</v>
      </c>
      <c r="R1613" s="3">
        <v>41262</v>
      </c>
      <c r="S1613" s="3">
        <v>41286</v>
      </c>
    </row>
    <row r="1614" spans="1:19">
      <c r="A1614" s="23" t="s">
        <v>18141</v>
      </c>
      <c r="B1614" s="23" t="s">
        <v>18142</v>
      </c>
      <c r="C1614" s="23">
        <v>7</v>
      </c>
      <c r="D1614" s="23" t="s">
        <v>20399</v>
      </c>
      <c r="E1614" s="23" t="s">
        <v>20397</v>
      </c>
      <c r="F1614" s="23">
        <v>3948</v>
      </c>
      <c r="G1614" s="23" t="s">
        <v>11988</v>
      </c>
      <c r="H1614" s="23" t="s">
        <v>13419</v>
      </c>
      <c r="I1614" s="238" t="s">
        <v>18145</v>
      </c>
      <c r="J1614" s="238" t="s">
        <v>18153</v>
      </c>
      <c r="K1614" s="23" t="s">
        <v>623</v>
      </c>
      <c r="L1614" s="23" t="s">
        <v>18147</v>
      </c>
      <c r="M1614" s="23" t="s">
        <v>18148</v>
      </c>
      <c r="N1614" s="23" t="s">
        <v>4162</v>
      </c>
      <c r="O1614" s="23" t="s">
        <v>18149</v>
      </c>
      <c r="P1614" s="291">
        <v>120.38</v>
      </c>
      <c r="Q1614" s="3">
        <v>41157</v>
      </c>
      <c r="R1614" s="3">
        <v>41263</v>
      </c>
      <c r="S1614" s="3">
        <v>41286</v>
      </c>
    </row>
    <row r="1615" spans="1:19">
      <c r="A1615" s="23" t="s">
        <v>18141</v>
      </c>
      <c r="B1615" s="23" t="s">
        <v>18142</v>
      </c>
      <c r="C1615" s="23">
        <v>7</v>
      </c>
      <c r="D1615" s="23" t="s">
        <v>20400</v>
      </c>
      <c r="E1615" s="23" t="s">
        <v>20397</v>
      </c>
      <c r="F1615" s="23">
        <v>3956</v>
      </c>
      <c r="G1615" s="23" t="s">
        <v>12664</v>
      </c>
      <c r="H1615" s="23" t="s">
        <v>13462</v>
      </c>
      <c r="I1615" s="238" t="s">
        <v>18145</v>
      </c>
      <c r="J1615" s="238" t="s">
        <v>18153</v>
      </c>
      <c r="K1615" s="23" t="s">
        <v>623</v>
      </c>
      <c r="L1615" s="23" t="s">
        <v>18147</v>
      </c>
      <c r="M1615" s="23" t="s">
        <v>18148</v>
      </c>
      <c r="N1615" s="23" t="s">
        <v>4162</v>
      </c>
      <c r="O1615" s="23" t="s">
        <v>18149</v>
      </c>
      <c r="P1615" s="291">
        <v>120.38</v>
      </c>
      <c r="Q1615" s="3">
        <v>41157</v>
      </c>
      <c r="R1615" s="3">
        <v>41263</v>
      </c>
      <c r="S1615" s="3">
        <v>41309</v>
      </c>
    </row>
    <row r="1616" spans="1:19">
      <c r="A1616" s="23" t="s">
        <v>18141</v>
      </c>
      <c r="B1616" s="23" t="s">
        <v>18142</v>
      </c>
      <c r="C1616" s="23">
        <v>7</v>
      </c>
      <c r="D1616" s="23" t="s">
        <v>20401</v>
      </c>
      <c r="E1616" s="23" t="s">
        <v>20397</v>
      </c>
      <c r="F1616" s="23">
        <v>3962</v>
      </c>
      <c r="G1616" s="23" t="s">
        <v>12674</v>
      </c>
      <c r="H1616" s="23" t="s">
        <v>13467</v>
      </c>
      <c r="I1616" s="238" t="s">
        <v>18145</v>
      </c>
      <c r="J1616" s="238" t="s">
        <v>18153</v>
      </c>
      <c r="K1616" s="23" t="s">
        <v>623</v>
      </c>
      <c r="L1616" s="23" t="s">
        <v>18147</v>
      </c>
      <c r="M1616" s="23" t="s">
        <v>18148</v>
      </c>
      <c r="N1616" s="23" t="s">
        <v>4162</v>
      </c>
      <c r="O1616" s="23" t="s">
        <v>18149</v>
      </c>
      <c r="P1616" s="291">
        <v>120.38</v>
      </c>
      <c r="Q1616" s="3">
        <v>41157</v>
      </c>
      <c r="R1616" s="3">
        <v>41263</v>
      </c>
      <c r="S1616" s="3">
        <v>41309</v>
      </c>
    </row>
    <row r="1617" spans="1:19">
      <c r="A1617" s="23" t="s">
        <v>18141</v>
      </c>
      <c r="B1617" s="23" t="s">
        <v>18142</v>
      </c>
      <c r="C1617" s="23">
        <v>7</v>
      </c>
      <c r="D1617" s="23" t="s">
        <v>20402</v>
      </c>
      <c r="E1617" s="23" t="s">
        <v>20397</v>
      </c>
      <c r="F1617" s="23">
        <v>3969</v>
      </c>
      <c r="G1617" s="23" t="s">
        <v>12667</v>
      </c>
      <c r="H1617" s="23" t="s">
        <v>13465</v>
      </c>
      <c r="I1617" s="238" t="s">
        <v>18145</v>
      </c>
      <c r="J1617" s="238" t="s">
        <v>18153</v>
      </c>
      <c r="K1617" s="23" t="s">
        <v>623</v>
      </c>
      <c r="L1617" s="23" t="s">
        <v>18147</v>
      </c>
      <c r="M1617" s="23" t="s">
        <v>18148</v>
      </c>
      <c r="N1617" s="23" t="s">
        <v>4162</v>
      </c>
      <c r="O1617" s="23" t="s">
        <v>18149</v>
      </c>
      <c r="P1617" s="291">
        <v>120.38</v>
      </c>
      <c r="Q1617" s="3">
        <v>41157</v>
      </c>
      <c r="R1617" s="3">
        <v>41264</v>
      </c>
      <c r="S1617" s="3">
        <v>41309</v>
      </c>
    </row>
    <row r="1618" spans="1:19">
      <c r="A1618" s="23" t="s">
        <v>18141</v>
      </c>
      <c r="B1618" s="23" t="s">
        <v>18142</v>
      </c>
      <c r="C1618" s="23">
        <v>7</v>
      </c>
      <c r="D1618" s="23" t="s">
        <v>20403</v>
      </c>
      <c r="E1618" s="23" t="s">
        <v>20397</v>
      </c>
      <c r="F1618" s="23">
        <v>3978</v>
      </c>
      <c r="G1618" s="23" t="s">
        <v>12671</v>
      </c>
      <c r="H1618" s="23" t="s">
        <v>13676</v>
      </c>
      <c r="I1618" s="238" t="s">
        <v>18145</v>
      </c>
      <c r="J1618" s="238" t="s">
        <v>18153</v>
      </c>
      <c r="K1618" s="23" t="s">
        <v>623</v>
      </c>
      <c r="L1618" s="23" t="s">
        <v>18147</v>
      </c>
      <c r="M1618" s="23" t="s">
        <v>18148</v>
      </c>
      <c r="N1618" s="23" t="s">
        <v>4162</v>
      </c>
      <c r="O1618" s="23" t="s">
        <v>18149</v>
      </c>
      <c r="P1618" s="291">
        <v>120.38</v>
      </c>
      <c r="Q1618" s="3">
        <v>41157</v>
      </c>
      <c r="R1618" s="3">
        <v>41264</v>
      </c>
      <c r="S1618" s="3">
        <v>41309</v>
      </c>
    </row>
    <row r="1619" spans="1:19">
      <c r="A1619" s="23" t="s">
        <v>18141</v>
      </c>
      <c r="B1619" s="23" t="s">
        <v>18142</v>
      </c>
      <c r="C1619" s="23">
        <v>7</v>
      </c>
      <c r="D1619" s="23" t="s">
        <v>20404</v>
      </c>
      <c r="E1619" s="23" t="s">
        <v>20397</v>
      </c>
      <c r="F1619" s="23">
        <v>4081</v>
      </c>
      <c r="G1619" s="23" t="s">
        <v>13040</v>
      </c>
      <c r="H1619" s="23" t="s">
        <v>14756</v>
      </c>
      <c r="I1619" s="238" t="s">
        <v>18145</v>
      </c>
      <c r="J1619" s="238" t="s">
        <v>18153</v>
      </c>
      <c r="K1619" s="23" t="s">
        <v>623</v>
      </c>
      <c r="L1619" s="23" t="s">
        <v>18147</v>
      </c>
      <c r="M1619" s="23" t="s">
        <v>18148</v>
      </c>
      <c r="N1619" s="23" t="s">
        <v>4162</v>
      </c>
      <c r="O1619" s="23" t="s">
        <v>18149</v>
      </c>
      <c r="P1619" s="291">
        <v>120.38</v>
      </c>
      <c r="Q1619" s="3">
        <v>41157</v>
      </c>
      <c r="R1619" s="3">
        <v>41299</v>
      </c>
      <c r="S1619" s="3">
        <v>41314</v>
      </c>
    </row>
    <row r="1620" spans="1:19">
      <c r="A1620" s="23" t="s">
        <v>18141</v>
      </c>
      <c r="B1620" s="23" t="s">
        <v>18142</v>
      </c>
      <c r="C1620" s="23">
        <v>7</v>
      </c>
      <c r="D1620" s="23" t="s">
        <v>20405</v>
      </c>
      <c r="E1620" s="23" t="s">
        <v>20397</v>
      </c>
      <c r="F1620" s="23">
        <v>4096</v>
      </c>
      <c r="G1620" s="23" t="s">
        <v>12661</v>
      </c>
      <c r="H1620" s="23" t="s">
        <v>14797</v>
      </c>
      <c r="I1620" s="238" t="s">
        <v>18145</v>
      </c>
      <c r="J1620" s="238" t="s">
        <v>18153</v>
      </c>
      <c r="K1620" s="23" t="s">
        <v>623</v>
      </c>
      <c r="L1620" s="23" t="s">
        <v>18147</v>
      </c>
      <c r="M1620" s="23" t="s">
        <v>18148</v>
      </c>
      <c r="N1620" s="23" t="s">
        <v>4162</v>
      </c>
      <c r="O1620" s="23" t="s">
        <v>18149</v>
      </c>
      <c r="P1620" s="291">
        <v>120.38</v>
      </c>
      <c r="Q1620" s="3">
        <v>41157</v>
      </c>
      <c r="R1620" s="3">
        <v>41302</v>
      </c>
      <c r="S1620" s="3">
        <v>41309</v>
      </c>
    </row>
    <row r="1621" spans="1:19">
      <c r="A1621" s="23" t="s">
        <v>18141</v>
      </c>
      <c r="B1621" s="23" t="s">
        <v>18142</v>
      </c>
      <c r="C1621" s="23">
        <v>7</v>
      </c>
      <c r="D1621" s="23" t="s">
        <v>20406</v>
      </c>
      <c r="E1621" s="23" t="s">
        <v>20397</v>
      </c>
      <c r="F1621" s="23">
        <v>4104</v>
      </c>
      <c r="G1621" s="23" t="s">
        <v>13036</v>
      </c>
      <c r="H1621" s="23" t="s">
        <v>14852</v>
      </c>
      <c r="I1621" s="238" t="s">
        <v>18145</v>
      </c>
      <c r="J1621" s="238" t="s">
        <v>18153</v>
      </c>
      <c r="K1621" s="23" t="s">
        <v>623</v>
      </c>
      <c r="L1621" s="23" t="s">
        <v>18147</v>
      </c>
      <c r="M1621" s="23" t="s">
        <v>18148</v>
      </c>
      <c r="N1621" s="23" t="s">
        <v>4162</v>
      </c>
      <c r="O1621" s="23" t="s">
        <v>18149</v>
      </c>
      <c r="P1621" s="291">
        <v>120.38</v>
      </c>
      <c r="Q1621" s="3">
        <v>41157</v>
      </c>
      <c r="R1621" s="3">
        <v>41303</v>
      </c>
      <c r="S1621" s="3">
        <v>41314</v>
      </c>
    </row>
    <row r="1622" spans="1:19">
      <c r="A1622" s="23" t="s">
        <v>18141</v>
      </c>
      <c r="B1622" s="23" t="s">
        <v>18142</v>
      </c>
      <c r="C1622" s="23">
        <v>7</v>
      </c>
      <c r="D1622" s="23" t="s">
        <v>20407</v>
      </c>
      <c r="E1622" s="23" t="s">
        <v>20397</v>
      </c>
      <c r="F1622" s="23">
        <v>4113</v>
      </c>
      <c r="G1622" s="23" t="s">
        <v>13043</v>
      </c>
      <c r="H1622" s="23" t="s">
        <v>14855</v>
      </c>
      <c r="I1622" s="238" t="s">
        <v>18145</v>
      </c>
      <c r="J1622" s="238" t="s">
        <v>18153</v>
      </c>
      <c r="K1622" s="23" t="s">
        <v>623</v>
      </c>
      <c r="L1622" s="23" t="s">
        <v>18147</v>
      </c>
      <c r="M1622" s="23" t="s">
        <v>18148</v>
      </c>
      <c r="N1622" s="23" t="s">
        <v>4162</v>
      </c>
      <c r="O1622" s="23" t="s">
        <v>18149</v>
      </c>
      <c r="P1622" s="291">
        <v>120.38</v>
      </c>
      <c r="Q1622" s="3">
        <v>41157</v>
      </c>
      <c r="R1622" s="3">
        <v>41304</v>
      </c>
      <c r="S1622" s="3">
        <v>41314</v>
      </c>
    </row>
    <row r="1623" spans="1:19">
      <c r="A1623" s="23" t="s">
        <v>18141</v>
      </c>
      <c r="B1623" s="23" t="s">
        <v>18142</v>
      </c>
      <c r="C1623" s="23">
        <v>7</v>
      </c>
      <c r="D1623" s="23" t="s">
        <v>20408</v>
      </c>
      <c r="E1623" s="23" t="s">
        <v>20409</v>
      </c>
      <c r="F1623" s="23">
        <v>2969</v>
      </c>
      <c r="G1623" s="23" t="s">
        <v>10957</v>
      </c>
      <c r="H1623" s="23" t="s">
        <v>5855</v>
      </c>
      <c r="I1623" s="238" t="s">
        <v>18145</v>
      </c>
      <c r="J1623" s="238" t="s">
        <v>18153</v>
      </c>
      <c r="K1623" s="23" t="s">
        <v>623</v>
      </c>
      <c r="L1623" s="23" t="s">
        <v>18147</v>
      </c>
      <c r="M1623" s="23" t="s">
        <v>18148</v>
      </c>
      <c r="N1623" s="23" t="s">
        <v>4162</v>
      </c>
      <c r="O1623" s="23" t="s">
        <v>18149</v>
      </c>
      <c r="P1623" s="291">
        <v>120.38</v>
      </c>
      <c r="Q1623" s="3">
        <v>41116</v>
      </c>
      <c r="R1623" s="3">
        <v>41123</v>
      </c>
      <c r="S1623" s="3">
        <v>41176</v>
      </c>
    </row>
    <row r="1624" spans="1:19">
      <c r="A1624" s="23" t="s">
        <v>18141</v>
      </c>
      <c r="B1624" s="23" t="s">
        <v>18142</v>
      </c>
      <c r="C1624" s="23">
        <v>7</v>
      </c>
      <c r="D1624" s="23" t="s">
        <v>20410</v>
      </c>
      <c r="E1624" s="23" t="s">
        <v>20409</v>
      </c>
      <c r="F1624" s="23">
        <v>2980</v>
      </c>
      <c r="G1624" s="23" t="s">
        <v>10973</v>
      </c>
      <c r="H1624" s="23" t="s">
        <v>5861</v>
      </c>
      <c r="I1624" s="238" t="s">
        <v>18145</v>
      </c>
      <c r="J1624" s="238" t="s">
        <v>18153</v>
      </c>
      <c r="K1624" s="23" t="s">
        <v>623</v>
      </c>
      <c r="L1624" s="23" t="s">
        <v>18147</v>
      </c>
      <c r="M1624" s="23" t="s">
        <v>18148</v>
      </c>
      <c r="N1624" s="23" t="s">
        <v>4162</v>
      </c>
      <c r="O1624" s="23" t="s">
        <v>18149</v>
      </c>
      <c r="P1624" s="291">
        <v>120.38</v>
      </c>
      <c r="Q1624" s="3">
        <v>41116</v>
      </c>
      <c r="R1624" s="3">
        <v>41124</v>
      </c>
      <c r="S1624" s="3">
        <v>41176</v>
      </c>
    </row>
    <row r="1625" spans="1:19">
      <c r="A1625" s="23" t="s">
        <v>18141</v>
      </c>
      <c r="B1625" s="23" t="s">
        <v>18142</v>
      </c>
      <c r="C1625" s="23">
        <v>7</v>
      </c>
      <c r="D1625" s="23" t="s">
        <v>20411</v>
      </c>
      <c r="E1625" s="23" t="s">
        <v>20409</v>
      </c>
      <c r="F1625" s="23">
        <v>2983</v>
      </c>
      <c r="G1625" s="23" t="s">
        <v>10969</v>
      </c>
      <c r="H1625" s="23" t="s">
        <v>5857</v>
      </c>
      <c r="I1625" s="238" t="s">
        <v>18145</v>
      </c>
      <c r="J1625" s="238" t="s">
        <v>18153</v>
      </c>
      <c r="K1625" s="23" t="s">
        <v>623</v>
      </c>
      <c r="L1625" s="23" t="s">
        <v>18147</v>
      </c>
      <c r="M1625" s="23" t="s">
        <v>18148</v>
      </c>
      <c r="N1625" s="23" t="s">
        <v>4162</v>
      </c>
      <c r="O1625" s="23" t="s">
        <v>18149</v>
      </c>
      <c r="P1625" s="291">
        <v>120.38</v>
      </c>
      <c r="Q1625" s="3">
        <v>41116</v>
      </c>
      <c r="R1625" s="3">
        <v>41124</v>
      </c>
      <c r="S1625" s="3">
        <v>41176</v>
      </c>
    </row>
    <row r="1626" spans="1:19">
      <c r="A1626" s="23" t="s">
        <v>18141</v>
      </c>
      <c r="B1626" s="23" t="s">
        <v>18142</v>
      </c>
      <c r="C1626" s="23">
        <v>7</v>
      </c>
      <c r="D1626" s="23" t="s">
        <v>20412</v>
      </c>
      <c r="E1626" s="23" t="s">
        <v>20409</v>
      </c>
      <c r="F1626" s="23">
        <v>2993</v>
      </c>
      <c r="G1626" s="23" t="s">
        <v>10977</v>
      </c>
      <c r="H1626" s="23" t="s">
        <v>5863</v>
      </c>
      <c r="I1626" s="238" t="s">
        <v>18145</v>
      </c>
      <c r="J1626" s="238" t="s">
        <v>18153</v>
      </c>
      <c r="K1626" s="23" t="s">
        <v>623</v>
      </c>
      <c r="L1626" s="23" t="s">
        <v>18147</v>
      </c>
      <c r="M1626" s="23" t="s">
        <v>18148</v>
      </c>
      <c r="N1626" s="23" t="s">
        <v>4162</v>
      </c>
      <c r="O1626" s="23" t="s">
        <v>18149</v>
      </c>
      <c r="P1626" s="291">
        <v>120.38</v>
      </c>
      <c r="Q1626" s="3">
        <v>41116</v>
      </c>
      <c r="R1626" s="3">
        <v>41127</v>
      </c>
      <c r="S1626" s="3">
        <v>41176</v>
      </c>
    </row>
    <row r="1627" spans="1:19">
      <c r="A1627" s="23" t="s">
        <v>18141</v>
      </c>
      <c r="B1627" s="23" t="s">
        <v>18142</v>
      </c>
      <c r="C1627" s="23">
        <v>7</v>
      </c>
      <c r="D1627" s="23" t="s">
        <v>20413</v>
      </c>
      <c r="E1627" s="23" t="s">
        <v>20409</v>
      </c>
      <c r="F1627" s="23">
        <v>2995</v>
      </c>
      <c r="G1627" s="23" t="s">
        <v>10971</v>
      </c>
      <c r="H1627" s="23" t="s">
        <v>5859</v>
      </c>
      <c r="I1627" s="238" t="s">
        <v>18145</v>
      </c>
      <c r="J1627" s="238" t="s">
        <v>18153</v>
      </c>
      <c r="K1627" s="23" t="s">
        <v>623</v>
      </c>
      <c r="L1627" s="23" t="s">
        <v>18147</v>
      </c>
      <c r="M1627" s="23" t="s">
        <v>18148</v>
      </c>
      <c r="N1627" s="23" t="s">
        <v>4162</v>
      </c>
      <c r="O1627" s="23" t="s">
        <v>18149</v>
      </c>
      <c r="P1627" s="291">
        <v>120.38</v>
      </c>
      <c r="Q1627" s="3">
        <v>41116</v>
      </c>
      <c r="R1627" s="3">
        <v>41127</v>
      </c>
      <c r="S1627" s="3">
        <v>41176</v>
      </c>
    </row>
    <row r="1628" spans="1:19">
      <c r="A1628" s="23" t="s">
        <v>18141</v>
      </c>
      <c r="B1628" s="23" t="s">
        <v>18142</v>
      </c>
      <c r="C1628" s="23">
        <v>7</v>
      </c>
      <c r="D1628" s="23" t="s">
        <v>20414</v>
      </c>
      <c r="E1628" s="23" t="s">
        <v>20409</v>
      </c>
      <c r="F1628" s="23">
        <v>3005</v>
      </c>
      <c r="G1628" s="23" t="s">
        <v>10959</v>
      </c>
      <c r="H1628" s="23" t="s">
        <v>5931</v>
      </c>
      <c r="I1628" s="238" t="s">
        <v>18145</v>
      </c>
      <c r="J1628" s="238" t="s">
        <v>18153</v>
      </c>
      <c r="K1628" s="23" t="s">
        <v>623</v>
      </c>
      <c r="L1628" s="23" t="s">
        <v>18147</v>
      </c>
      <c r="M1628" s="23" t="s">
        <v>18148</v>
      </c>
      <c r="N1628" s="23" t="s">
        <v>4162</v>
      </c>
      <c r="O1628" s="23" t="s">
        <v>18149</v>
      </c>
      <c r="P1628" s="291">
        <v>120.38</v>
      </c>
      <c r="Q1628" s="3">
        <v>41116</v>
      </c>
      <c r="R1628" s="3">
        <v>41127</v>
      </c>
      <c r="S1628" s="3">
        <v>41176</v>
      </c>
    </row>
    <row r="1629" spans="1:19">
      <c r="A1629" s="23" t="s">
        <v>18141</v>
      </c>
      <c r="B1629" s="23" t="s">
        <v>18142</v>
      </c>
      <c r="C1629" s="23">
        <v>7</v>
      </c>
      <c r="D1629" s="23" t="s">
        <v>20415</v>
      </c>
      <c r="E1629" s="23" t="s">
        <v>20409</v>
      </c>
      <c r="F1629" s="23">
        <v>3022</v>
      </c>
      <c r="G1629" s="23" t="s">
        <v>10983</v>
      </c>
      <c r="H1629" s="23" t="s">
        <v>5938</v>
      </c>
      <c r="I1629" s="238" t="s">
        <v>18145</v>
      </c>
      <c r="J1629" s="238" t="s">
        <v>18153</v>
      </c>
      <c r="K1629" s="23" t="s">
        <v>623</v>
      </c>
      <c r="L1629" s="23" t="s">
        <v>18147</v>
      </c>
      <c r="M1629" s="23" t="s">
        <v>18148</v>
      </c>
      <c r="N1629" s="23" t="s">
        <v>4162</v>
      </c>
      <c r="O1629" s="23" t="s">
        <v>18149</v>
      </c>
      <c r="P1629" s="291">
        <v>120.38</v>
      </c>
      <c r="Q1629" s="3">
        <v>41116</v>
      </c>
      <c r="R1629" s="3">
        <v>41130</v>
      </c>
      <c r="S1629" s="3">
        <v>41176</v>
      </c>
    </row>
    <row r="1630" spans="1:19">
      <c r="A1630" s="23" t="s">
        <v>18141</v>
      </c>
      <c r="B1630" s="23" t="s">
        <v>18142</v>
      </c>
      <c r="C1630" s="23">
        <v>7</v>
      </c>
      <c r="D1630" s="23" t="s">
        <v>20416</v>
      </c>
      <c r="E1630" s="23" t="s">
        <v>20409</v>
      </c>
      <c r="F1630" s="23">
        <v>3043</v>
      </c>
      <c r="G1630" s="23" t="s">
        <v>11009</v>
      </c>
      <c r="H1630" s="23" t="s">
        <v>6097</v>
      </c>
      <c r="I1630" s="238" t="s">
        <v>18145</v>
      </c>
      <c r="J1630" s="238" t="s">
        <v>18153</v>
      </c>
      <c r="K1630" s="23" t="s">
        <v>623</v>
      </c>
      <c r="L1630" s="23" t="s">
        <v>18147</v>
      </c>
      <c r="M1630" s="23" t="s">
        <v>18148</v>
      </c>
      <c r="N1630" s="23" t="s">
        <v>4162</v>
      </c>
      <c r="O1630" s="23" t="s">
        <v>18149</v>
      </c>
      <c r="P1630" s="291">
        <v>120.38</v>
      </c>
      <c r="Q1630" s="3">
        <v>41116</v>
      </c>
      <c r="R1630" s="3">
        <v>41134</v>
      </c>
      <c r="S1630" s="3">
        <v>41176</v>
      </c>
    </row>
    <row r="1631" spans="1:19">
      <c r="A1631" s="23" t="s">
        <v>18141</v>
      </c>
      <c r="B1631" s="23" t="s">
        <v>18142</v>
      </c>
      <c r="C1631" s="23">
        <v>7</v>
      </c>
      <c r="D1631" s="23" t="s">
        <v>20417</v>
      </c>
      <c r="E1631" s="23" t="s">
        <v>20409</v>
      </c>
      <c r="F1631" s="23">
        <v>3048</v>
      </c>
      <c r="G1631" s="23" t="s">
        <v>11020</v>
      </c>
      <c r="H1631" s="23" t="s">
        <v>6105</v>
      </c>
      <c r="I1631" s="238" t="s">
        <v>18145</v>
      </c>
      <c r="J1631" s="238" t="s">
        <v>18153</v>
      </c>
      <c r="K1631" s="23" t="s">
        <v>623</v>
      </c>
      <c r="L1631" s="23" t="s">
        <v>18147</v>
      </c>
      <c r="M1631" s="23" t="s">
        <v>18148</v>
      </c>
      <c r="N1631" s="23" t="s">
        <v>4162</v>
      </c>
      <c r="O1631" s="23" t="s">
        <v>18149</v>
      </c>
      <c r="P1631" s="291">
        <v>120.38</v>
      </c>
      <c r="Q1631" s="3">
        <v>41116</v>
      </c>
      <c r="R1631" s="3">
        <v>41134</v>
      </c>
      <c r="S1631" s="3">
        <v>41176</v>
      </c>
    </row>
    <row r="1632" spans="1:19">
      <c r="A1632" s="23" t="s">
        <v>18141</v>
      </c>
      <c r="B1632" s="23" t="s">
        <v>18142</v>
      </c>
      <c r="C1632" s="23">
        <v>7</v>
      </c>
      <c r="D1632" s="23" t="s">
        <v>20418</v>
      </c>
      <c r="E1632" s="23" t="s">
        <v>20409</v>
      </c>
      <c r="F1632" s="23">
        <v>3050</v>
      </c>
      <c r="G1632" s="23" t="s">
        <v>11014</v>
      </c>
      <c r="H1632" s="23" t="s">
        <v>6099</v>
      </c>
      <c r="I1632" s="238" t="s">
        <v>18145</v>
      </c>
      <c r="J1632" s="238" t="s">
        <v>18153</v>
      </c>
      <c r="K1632" s="23" t="s">
        <v>623</v>
      </c>
      <c r="L1632" s="23" t="s">
        <v>18147</v>
      </c>
      <c r="M1632" s="23" t="s">
        <v>18148</v>
      </c>
      <c r="N1632" s="23" t="s">
        <v>4162</v>
      </c>
      <c r="O1632" s="23" t="s">
        <v>18149</v>
      </c>
      <c r="P1632" s="291">
        <v>120.38</v>
      </c>
      <c r="Q1632" s="3">
        <v>41116</v>
      </c>
      <c r="R1632" s="3">
        <v>41134</v>
      </c>
      <c r="S1632" s="3">
        <v>41176</v>
      </c>
    </row>
    <row r="1633" spans="1:19">
      <c r="A1633" s="23" t="s">
        <v>18141</v>
      </c>
      <c r="B1633" s="23" t="s">
        <v>18142</v>
      </c>
      <c r="C1633" s="23">
        <v>7</v>
      </c>
      <c r="D1633" s="23" t="s">
        <v>20419</v>
      </c>
      <c r="E1633" s="23" t="s">
        <v>20409</v>
      </c>
      <c r="F1633" s="23">
        <v>3053</v>
      </c>
      <c r="G1633" s="23" t="s">
        <v>11018</v>
      </c>
      <c r="H1633" s="23" t="s">
        <v>6103</v>
      </c>
      <c r="I1633" s="238" t="s">
        <v>18145</v>
      </c>
      <c r="J1633" s="238" t="s">
        <v>18153</v>
      </c>
      <c r="K1633" s="23" t="s">
        <v>623</v>
      </c>
      <c r="L1633" s="23" t="s">
        <v>18147</v>
      </c>
      <c r="M1633" s="23" t="s">
        <v>18148</v>
      </c>
      <c r="N1633" s="23" t="s">
        <v>4162</v>
      </c>
      <c r="O1633" s="23" t="s">
        <v>18149</v>
      </c>
      <c r="P1633" s="291">
        <v>120.38</v>
      </c>
      <c r="Q1633" s="3">
        <v>41116</v>
      </c>
      <c r="R1633" s="3">
        <v>41134</v>
      </c>
      <c r="S1633" s="3">
        <v>41176</v>
      </c>
    </row>
    <row r="1634" spans="1:19">
      <c r="A1634" s="23" t="s">
        <v>18141</v>
      </c>
      <c r="B1634" s="23" t="s">
        <v>18142</v>
      </c>
      <c r="C1634" s="23">
        <v>7</v>
      </c>
      <c r="D1634" s="23" t="s">
        <v>20420</v>
      </c>
      <c r="E1634" s="23" t="s">
        <v>20409</v>
      </c>
      <c r="F1634" s="23">
        <v>3060</v>
      </c>
      <c r="G1634" s="23" t="s">
        <v>11016</v>
      </c>
      <c r="H1634" s="23" t="s">
        <v>6102</v>
      </c>
      <c r="I1634" s="238" t="s">
        <v>18145</v>
      </c>
      <c r="J1634" s="238" t="s">
        <v>18153</v>
      </c>
      <c r="K1634" s="23" t="s">
        <v>623</v>
      </c>
      <c r="L1634" s="23" t="s">
        <v>18147</v>
      </c>
      <c r="M1634" s="23" t="s">
        <v>18148</v>
      </c>
      <c r="N1634" s="23" t="s">
        <v>4162</v>
      </c>
      <c r="O1634" s="23" t="s">
        <v>18149</v>
      </c>
      <c r="P1634" s="291">
        <v>120.38</v>
      </c>
      <c r="Q1634" s="3">
        <v>41116</v>
      </c>
      <c r="R1634" s="3">
        <v>41135</v>
      </c>
      <c r="S1634" s="3">
        <v>41176</v>
      </c>
    </row>
    <row r="1635" spans="1:19">
      <c r="A1635" s="23" t="s">
        <v>18141</v>
      </c>
      <c r="B1635" s="23" t="s">
        <v>18142</v>
      </c>
      <c r="C1635" s="23">
        <v>7</v>
      </c>
      <c r="D1635" s="23" t="s">
        <v>20421</v>
      </c>
      <c r="E1635" s="23" t="s">
        <v>20409</v>
      </c>
      <c r="F1635" s="23">
        <v>3061</v>
      </c>
      <c r="G1635" s="23" t="s">
        <v>11007</v>
      </c>
      <c r="H1635" s="23" t="s">
        <v>6279</v>
      </c>
      <c r="I1635" s="238" t="s">
        <v>18145</v>
      </c>
      <c r="J1635" s="238" t="s">
        <v>18153</v>
      </c>
      <c r="K1635" s="23" t="s">
        <v>623</v>
      </c>
      <c r="L1635" s="23" t="s">
        <v>18147</v>
      </c>
      <c r="M1635" s="23" t="s">
        <v>18148</v>
      </c>
      <c r="N1635" s="23" t="s">
        <v>4162</v>
      </c>
      <c r="O1635" s="23" t="s">
        <v>18149</v>
      </c>
      <c r="P1635" s="291">
        <v>120.38</v>
      </c>
      <c r="Q1635" s="3">
        <v>41116</v>
      </c>
      <c r="R1635" s="3">
        <v>41135</v>
      </c>
      <c r="S1635" s="3">
        <v>41176</v>
      </c>
    </row>
    <row r="1636" spans="1:19">
      <c r="A1636" s="23" t="s">
        <v>18141</v>
      </c>
      <c r="B1636" s="23" t="s">
        <v>18142</v>
      </c>
      <c r="C1636" s="23">
        <v>7</v>
      </c>
      <c r="D1636" s="23" t="s">
        <v>20422</v>
      </c>
      <c r="E1636" s="23" t="s">
        <v>20409</v>
      </c>
      <c r="F1636" s="23">
        <v>3065</v>
      </c>
      <c r="G1636" s="23" t="s">
        <v>11022</v>
      </c>
      <c r="H1636" s="23" t="s">
        <v>6281</v>
      </c>
      <c r="I1636" s="238" t="s">
        <v>18145</v>
      </c>
      <c r="J1636" s="238" t="s">
        <v>18153</v>
      </c>
      <c r="K1636" s="23" t="s">
        <v>623</v>
      </c>
      <c r="L1636" s="23" t="s">
        <v>18147</v>
      </c>
      <c r="M1636" s="23" t="s">
        <v>18148</v>
      </c>
      <c r="N1636" s="23" t="s">
        <v>4162</v>
      </c>
      <c r="O1636" s="23" t="s">
        <v>18149</v>
      </c>
      <c r="P1636" s="291">
        <v>120.38</v>
      </c>
      <c r="Q1636" s="3">
        <v>41116</v>
      </c>
      <c r="R1636" s="3">
        <v>41135</v>
      </c>
      <c r="S1636" s="3">
        <v>41176</v>
      </c>
    </row>
    <row r="1637" spans="1:19">
      <c r="A1637" s="23" t="s">
        <v>18141</v>
      </c>
      <c r="B1637" s="23" t="s">
        <v>18142</v>
      </c>
      <c r="C1637" s="23">
        <v>7</v>
      </c>
      <c r="D1637" s="23" t="s">
        <v>20423</v>
      </c>
      <c r="E1637" s="23" t="s">
        <v>20409</v>
      </c>
      <c r="F1637" s="23">
        <v>3089</v>
      </c>
      <c r="G1637" s="23" t="s">
        <v>11011</v>
      </c>
      <c r="H1637" s="23" t="s">
        <v>6379</v>
      </c>
      <c r="I1637" s="238" t="s">
        <v>18145</v>
      </c>
      <c r="J1637" s="238" t="s">
        <v>18153</v>
      </c>
      <c r="K1637" s="23" t="s">
        <v>623</v>
      </c>
      <c r="L1637" s="23" t="s">
        <v>18147</v>
      </c>
      <c r="M1637" s="23" t="s">
        <v>18148</v>
      </c>
      <c r="N1637" s="23" t="s">
        <v>4162</v>
      </c>
      <c r="O1637" s="23" t="s">
        <v>18149</v>
      </c>
      <c r="P1637" s="291">
        <v>120.38</v>
      </c>
      <c r="Q1637" s="3">
        <v>41116</v>
      </c>
      <c r="R1637" s="3">
        <v>41137</v>
      </c>
      <c r="S1637" s="3">
        <v>41176</v>
      </c>
    </row>
    <row r="1638" spans="1:19">
      <c r="A1638" s="23" t="s">
        <v>18141</v>
      </c>
      <c r="B1638" s="23" t="s">
        <v>18142</v>
      </c>
      <c r="C1638" s="23">
        <v>7</v>
      </c>
      <c r="D1638" s="23" t="s">
        <v>20424</v>
      </c>
      <c r="E1638" s="23" t="s">
        <v>20409</v>
      </c>
      <c r="F1638" s="23">
        <v>3100</v>
      </c>
      <c r="G1638" s="23" t="s">
        <v>11013</v>
      </c>
      <c r="H1638" s="23" t="s">
        <v>6381</v>
      </c>
      <c r="I1638" s="238" t="s">
        <v>18145</v>
      </c>
      <c r="J1638" s="238" t="s">
        <v>18153</v>
      </c>
      <c r="K1638" s="23" t="s">
        <v>623</v>
      </c>
      <c r="L1638" s="23" t="s">
        <v>18147</v>
      </c>
      <c r="M1638" s="23" t="s">
        <v>18148</v>
      </c>
      <c r="N1638" s="23" t="s">
        <v>4162</v>
      </c>
      <c r="O1638" s="23" t="s">
        <v>18149</v>
      </c>
      <c r="P1638" s="291">
        <v>120.38</v>
      </c>
      <c r="Q1638" s="3">
        <v>41116</v>
      </c>
      <c r="R1638" s="3">
        <v>41138</v>
      </c>
      <c r="S1638" s="3">
        <v>41176</v>
      </c>
    </row>
    <row r="1639" spans="1:19">
      <c r="A1639" s="23" t="s">
        <v>18141</v>
      </c>
      <c r="B1639" s="23" t="s">
        <v>18142</v>
      </c>
      <c r="C1639" s="23">
        <v>7</v>
      </c>
      <c r="D1639" s="23" t="s">
        <v>20425</v>
      </c>
      <c r="E1639" s="23" t="s">
        <v>20409</v>
      </c>
      <c r="F1639" s="23">
        <v>3110</v>
      </c>
      <c r="G1639" s="23" t="s">
        <v>10975</v>
      </c>
      <c r="H1639" s="23" t="s">
        <v>5933</v>
      </c>
      <c r="I1639" s="238" t="s">
        <v>18145</v>
      </c>
      <c r="J1639" s="238" t="s">
        <v>18153</v>
      </c>
      <c r="K1639" s="23" t="s">
        <v>623</v>
      </c>
      <c r="L1639" s="23" t="s">
        <v>18147</v>
      </c>
      <c r="M1639" s="23" t="s">
        <v>18148</v>
      </c>
      <c r="N1639" s="23" t="s">
        <v>4162</v>
      </c>
      <c r="O1639" s="23" t="s">
        <v>18149</v>
      </c>
      <c r="P1639" s="291">
        <v>120.38</v>
      </c>
      <c r="Q1639" s="3">
        <v>41116</v>
      </c>
      <c r="R1639" s="3">
        <v>41141</v>
      </c>
      <c r="S1639" s="3">
        <v>41176</v>
      </c>
    </row>
    <row r="1640" spans="1:19">
      <c r="A1640" s="23" t="s">
        <v>18141</v>
      </c>
      <c r="B1640" s="23" t="s">
        <v>18142</v>
      </c>
      <c r="C1640" s="23">
        <v>7</v>
      </c>
      <c r="D1640" s="23" t="s">
        <v>20426</v>
      </c>
      <c r="E1640" s="23" t="s">
        <v>20409</v>
      </c>
      <c r="F1640" s="23">
        <v>3114</v>
      </c>
      <c r="G1640" s="23" t="s">
        <v>10981</v>
      </c>
      <c r="H1640" s="23" t="s">
        <v>6375</v>
      </c>
      <c r="I1640" s="238" t="s">
        <v>18145</v>
      </c>
      <c r="J1640" s="238" t="s">
        <v>18153</v>
      </c>
      <c r="K1640" s="23" t="s">
        <v>623</v>
      </c>
      <c r="L1640" s="23" t="s">
        <v>18147</v>
      </c>
      <c r="M1640" s="23" t="s">
        <v>18148</v>
      </c>
      <c r="N1640" s="23" t="s">
        <v>4162</v>
      </c>
      <c r="O1640" s="23" t="s">
        <v>18149</v>
      </c>
      <c r="P1640" s="291">
        <v>120.38</v>
      </c>
      <c r="Q1640" s="3">
        <v>41116</v>
      </c>
      <c r="R1640" s="3">
        <v>41141</v>
      </c>
      <c r="S1640" s="3">
        <v>41176</v>
      </c>
    </row>
    <row r="1641" spans="1:19">
      <c r="A1641" s="23" t="s">
        <v>18141</v>
      </c>
      <c r="B1641" s="23" t="s">
        <v>18142</v>
      </c>
      <c r="C1641" s="23">
        <v>7</v>
      </c>
      <c r="D1641" s="23" t="s">
        <v>20427</v>
      </c>
      <c r="E1641" s="23" t="s">
        <v>20409</v>
      </c>
      <c r="F1641" s="23">
        <v>3149</v>
      </c>
      <c r="G1641" s="23" t="s">
        <v>11003</v>
      </c>
      <c r="H1641" s="23" t="s">
        <v>6629</v>
      </c>
      <c r="I1641" s="238" t="s">
        <v>18145</v>
      </c>
      <c r="J1641" s="238" t="s">
        <v>18153</v>
      </c>
      <c r="K1641" s="23" t="s">
        <v>623</v>
      </c>
      <c r="L1641" s="23" t="s">
        <v>18147</v>
      </c>
      <c r="M1641" s="23" t="s">
        <v>18148</v>
      </c>
      <c r="N1641" s="23" t="s">
        <v>4162</v>
      </c>
      <c r="O1641" s="23" t="s">
        <v>18149</v>
      </c>
      <c r="P1641" s="291">
        <v>120.38</v>
      </c>
      <c r="Q1641" s="3">
        <v>41116</v>
      </c>
      <c r="R1641" s="3">
        <v>41149</v>
      </c>
      <c r="S1641" s="3">
        <v>41176</v>
      </c>
    </row>
    <row r="1642" spans="1:19">
      <c r="A1642" s="23" t="s">
        <v>18141</v>
      </c>
      <c r="B1642" s="23" t="s">
        <v>18142</v>
      </c>
      <c r="C1642" s="23">
        <v>7</v>
      </c>
      <c r="D1642" s="23" t="s">
        <v>20428</v>
      </c>
      <c r="E1642" s="23" t="s">
        <v>20409</v>
      </c>
      <c r="F1642" s="23">
        <v>3155</v>
      </c>
      <c r="G1642" s="23" t="s">
        <v>11005</v>
      </c>
      <c r="H1642" s="23" t="s">
        <v>6378</v>
      </c>
      <c r="I1642" s="238" t="s">
        <v>18145</v>
      </c>
      <c r="J1642" s="238" t="s">
        <v>18153</v>
      </c>
      <c r="K1642" s="23" t="s">
        <v>623</v>
      </c>
      <c r="L1642" s="23" t="s">
        <v>18147</v>
      </c>
      <c r="M1642" s="23" t="s">
        <v>18148</v>
      </c>
      <c r="N1642" s="23" t="s">
        <v>4162</v>
      </c>
      <c r="O1642" s="23" t="s">
        <v>18149</v>
      </c>
      <c r="P1642" s="291">
        <v>120.38</v>
      </c>
      <c r="Q1642" s="3">
        <v>41116</v>
      </c>
      <c r="R1642" s="3">
        <v>41151</v>
      </c>
      <c r="S1642" s="3">
        <v>41176</v>
      </c>
    </row>
    <row r="1643" spans="1:19">
      <c r="A1643" s="23" t="s">
        <v>18141</v>
      </c>
      <c r="B1643" s="23" t="s">
        <v>18142</v>
      </c>
      <c r="C1643" s="23">
        <v>7</v>
      </c>
      <c r="D1643" s="23" t="s">
        <v>20429</v>
      </c>
      <c r="E1643" s="23" t="s">
        <v>20409</v>
      </c>
      <c r="F1643" s="23">
        <v>3186</v>
      </c>
      <c r="G1643" s="23" t="s">
        <v>10989</v>
      </c>
      <c r="H1643" s="23" t="s">
        <v>6952</v>
      </c>
      <c r="I1643" s="238" t="s">
        <v>18145</v>
      </c>
      <c r="J1643" s="238" t="s">
        <v>18153</v>
      </c>
      <c r="K1643" s="23" t="s">
        <v>623</v>
      </c>
      <c r="L1643" s="23" t="s">
        <v>18147</v>
      </c>
      <c r="M1643" s="23" t="s">
        <v>18148</v>
      </c>
      <c r="N1643" s="23" t="s">
        <v>4162</v>
      </c>
      <c r="O1643" s="23" t="s">
        <v>18149</v>
      </c>
      <c r="P1643" s="291">
        <v>120.38</v>
      </c>
      <c r="Q1643" s="3">
        <v>41116</v>
      </c>
      <c r="R1643" s="3">
        <v>41158</v>
      </c>
      <c r="S1643" s="3">
        <v>41176</v>
      </c>
    </row>
    <row r="1644" spans="1:19">
      <c r="A1644" s="23" t="s">
        <v>18141</v>
      </c>
      <c r="B1644" s="23" t="s">
        <v>18142</v>
      </c>
      <c r="C1644" s="23">
        <v>7</v>
      </c>
      <c r="D1644" s="23" t="s">
        <v>20430</v>
      </c>
      <c r="E1644" s="23" t="s">
        <v>20409</v>
      </c>
      <c r="F1644" s="23">
        <v>3187</v>
      </c>
      <c r="G1644" s="23" t="s">
        <v>10987</v>
      </c>
      <c r="H1644" s="23" t="s">
        <v>7034</v>
      </c>
      <c r="I1644" s="238" t="s">
        <v>18145</v>
      </c>
      <c r="J1644" s="238" t="s">
        <v>18153</v>
      </c>
      <c r="K1644" s="23" t="s">
        <v>623</v>
      </c>
      <c r="L1644" s="23" t="s">
        <v>18147</v>
      </c>
      <c r="M1644" s="23" t="s">
        <v>18148</v>
      </c>
      <c r="N1644" s="23" t="s">
        <v>4162</v>
      </c>
      <c r="O1644" s="23" t="s">
        <v>18149</v>
      </c>
      <c r="P1644" s="291">
        <v>120.38</v>
      </c>
      <c r="Q1644" s="3">
        <v>41116</v>
      </c>
      <c r="R1644" s="3">
        <v>41158</v>
      </c>
      <c r="S1644" s="3">
        <v>41176</v>
      </c>
    </row>
    <row r="1645" spans="1:19">
      <c r="A1645" s="23" t="s">
        <v>18141</v>
      </c>
      <c r="B1645" s="23" t="s">
        <v>18142</v>
      </c>
      <c r="C1645" s="23">
        <v>7</v>
      </c>
      <c r="D1645" s="23" t="s">
        <v>20431</v>
      </c>
      <c r="E1645" s="23" t="s">
        <v>20409</v>
      </c>
      <c r="F1645" s="23">
        <v>3196</v>
      </c>
      <c r="G1645" s="23" t="s">
        <v>10985</v>
      </c>
      <c r="H1645" s="23" t="s">
        <v>7297</v>
      </c>
      <c r="I1645" s="238" t="s">
        <v>18145</v>
      </c>
      <c r="J1645" s="238" t="s">
        <v>18153</v>
      </c>
      <c r="K1645" s="23" t="s">
        <v>623</v>
      </c>
      <c r="L1645" s="23" t="s">
        <v>18147</v>
      </c>
      <c r="M1645" s="23" t="s">
        <v>18148</v>
      </c>
      <c r="N1645" s="23" t="s">
        <v>4162</v>
      </c>
      <c r="O1645" s="23" t="s">
        <v>18149</v>
      </c>
      <c r="P1645" s="291">
        <v>120.38</v>
      </c>
      <c r="Q1645" s="3">
        <v>41116</v>
      </c>
      <c r="R1645" s="3">
        <v>41163</v>
      </c>
      <c r="S1645" s="3">
        <v>41176</v>
      </c>
    </row>
    <row r="1646" spans="1:19">
      <c r="A1646" s="23" t="s">
        <v>18141</v>
      </c>
      <c r="B1646" s="23" t="s">
        <v>18142</v>
      </c>
      <c r="C1646" s="23">
        <v>7</v>
      </c>
      <c r="D1646" s="23" t="s">
        <v>20432</v>
      </c>
      <c r="E1646" s="23" t="s">
        <v>20409</v>
      </c>
      <c r="F1646" s="23">
        <v>3214</v>
      </c>
      <c r="G1646" s="23" t="s">
        <v>10991</v>
      </c>
      <c r="H1646" s="23" t="s">
        <v>6953</v>
      </c>
      <c r="I1646" s="238" t="s">
        <v>18145</v>
      </c>
      <c r="J1646" s="238" t="s">
        <v>18153</v>
      </c>
      <c r="K1646" s="23" t="s">
        <v>623</v>
      </c>
      <c r="L1646" s="23" t="s">
        <v>18147</v>
      </c>
      <c r="M1646" s="23" t="s">
        <v>18148</v>
      </c>
      <c r="N1646" s="23" t="s">
        <v>4162</v>
      </c>
      <c r="O1646" s="23" t="s">
        <v>18149</v>
      </c>
      <c r="P1646" s="291">
        <v>120.38</v>
      </c>
      <c r="Q1646" s="3">
        <v>41116</v>
      </c>
      <c r="R1646" s="3">
        <v>41165</v>
      </c>
      <c r="S1646" s="3">
        <v>41176</v>
      </c>
    </row>
    <row r="1647" spans="1:19">
      <c r="A1647" s="23" t="s">
        <v>18141</v>
      </c>
      <c r="B1647" s="23" t="s">
        <v>18142</v>
      </c>
      <c r="C1647" s="23">
        <v>7</v>
      </c>
      <c r="D1647" s="23" t="s">
        <v>20433</v>
      </c>
      <c r="E1647" s="23" t="s">
        <v>20409</v>
      </c>
      <c r="F1647" s="23">
        <v>3234</v>
      </c>
      <c r="G1647" s="23" t="s">
        <v>10993</v>
      </c>
      <c r="H1647" s="23" t="s">
        <v>7512</v>
      </c>
      <c r="I1647" s="238" t="s">
        <v>18145</v>
      </c>
      <c r="J1647" s="238" t="s">
        <v>18153</v>
      </c>
      <c r="K1647" s="23" t="s">
        <v>623</v>
      </c>
      <c r="L1647" s="23" t="s">
        <v>18147</v>
      </c>
      <c r="M1647" s="23" t="s">
        <v>18148</v>
      </c>
      <c r="N1647" s="23" t="s">
        <v>4162</v>
      </c>
      <c r="O1647" s="23" t="s">
        <v>18149</v>
      </c>
      <c r="P1647" s="291">
        <v>120.38</v>
      </c>
      <c r="Q1647" s="3">
        <v>41116</v>
      </c>
      <c r="R1647" s="3">
        <v>41169</v>
      </c>
      <c r="S1647" s="3">
        <v>41176</v>
      </c>
    </row>
    <row r="1648" spans="1:19">
      <c r="A1648" s="23" t="s">
        <v>18141</v>
      </c>
      <c r="B1648" s="23" t="s">
        <v>18142</v>
      </c>
      <c r="C1648" s="23">
        <v>7</v>
      </c>
      <c r="D1648" s="23" t="s">
        <v>20434</v>
      </c>
      <c r="E1648" s="23" t="s">
        <v>20409</v>
      </c>
      <c r="F1648" s="23">
        <v>3258</v>
      </c>
      <c r="G1648" s="23" t="s">
        <v>10995</v>
      </c>
      <c r="H1648" s="23" t="s">
        <v>7514</v>
      </c>
      <c r="I1648" s="238" t="s">
        <v>18145</v>
      </c>
      <c r="J1648" s="238" t="s">
        <v>18153</v>
      </c>
      <c r="K1648" s="23" t="s">
        <v>623</v>
      </c>
      <c r="L1648" s="23" t="s">
        <v>18147</v>
      </c>
      <c r="M1648" s="23" t="s">
        <v>18148</v>
      </c>
      <c r="N1648" s="23" t="s">
        <v>4162</v>
      </c>
      <c r="O1648" s="23" t="s">
        <v>18149</v>
      </c>
      <c r="P1648" s="291">
        <v>120.38</v>
      </c>
      <c r="Q1648" s="3">
        <v>41116</v>
      </c>
      <c r="R1648" s="3">
        <v>41171</v>
      </c>
      <c r="S1648" s="3">
        <v>41176</v>
      </c>
    </row>
    <row r="1649" spans="1:19">
      <c r="A1649" s="23" t="s">
        <v>18141</v>
      </c>
      <c r="B1649" s="23" t="s">
        <v>18142</v>
      </c>
      <c r="C1649" s="23">
        <v>7</v>
      </c>
      <c r="D1649" s="23" t="s">
        <v>20435</v>
      </c>
      <c r="E1649" s="23" t="s">
        <v>20409</v>
      </c>
      <c r="F1649" s="23">
        <v>3783</v>
      </c>
      <c r="G1649" s="23" t="s">
        <v>11001</v>
      </c>
      <c r="H1649" s="23" t="s">
        <v>6377</v>
      </c>
      <c r="I1649" s="238" t="s">
        <v>18145</v>
      </c>
      <c r="J1649" s="238" t="s">
        <v>18153</v>
      </c>
      <c r="K1649" s="23" t="s">
        <v>623</v>
      </c>
      <c r="L1649" s="23" t="s">
        <v>18147</v>
      </c>
      <c r="M1649" s="23" t="s">
        <v>18148</v>
      </c>
      <c r="N1649" s="23" t="s">
        <v>4162</v>
      </c>
      <c r="O1649" s="23" t="s">
        <v>18149</v>
      </c>
      <c r="P1649" s="291">
        <v>120.38</v>
      </c>
      <c r="Q1649" s="3">
        <v>41116</v>
      </c>
      <c r="R1649" s="3">
        <v>41253</v>
      </c>
      <c r="S1649" s="3">
        <v>41176</v>
      </c>
    </row>
    <row r="1650" spans="1:19">
      <c r="A1650" s="23" t="s">
        <v>18141</v>
      </c>
      <c r="B1650" s="23" t="s">
        <v>18142</v>
      </c>
      <c r="C1650" s="23">
        <v>7</v>
      </c>
      <c r="D1650" s="23" t="s">
        <v>20436</v>
      </c>
      <c r="E1650" s="23" t="s">
        <v>20409</v>
      </c>
      <c r="F1650" s="23">
        <v>3818</v>
      </c>
      <c r="G1650" s="23" t="s">
        <v>10996</v>
      </c>
      <c r="H1650" s="23" t="s">
        <v>12756</v>
      </c>
      <c r="I1650" s="238" t="s">
        <v>18145</v>
      </c>
      <c r="J1650" s="238" t="s">
        <v>18153</v>
      </c>
      <c r="K1650" s="23" t="s">
        <v>623</v>
      </c>
      <c r="L1650" s="23" t="s">
        <v>18147</v>
      </c>
      <c r="M1650" s="23" t="s">
        <v>18148</v>
      </c>
      <c r="N1650" s="23" t="s">
        <v>4162</v>
      </c>
      <c r="O1650" s="23" t="s">
        <v>18149</v>
      </c>
      <c r="P1650" s="291">
        <v>120.38</v>
      </c>
      <c r="Q1650" s="3">
        <v>41116</v>
      </c>
      <c r="R1650" s="3">
        <v>41255</v>
      </c>
      <c r="S1650" s="3">
        <v>41176</v>
      </c>
    </row>
    <row r="1651" spans="1:19">
      <c r="A1651" s="23" t="s">
        <v>18141</v>
      </c>
      <c r="B1651" s="23" t="s">
        <v>18142</v>
      </c>
      <c r="C1651" s="23">
        <v>7</v>
      </c>
      <c r="D1651" s="23" t="s">
        <v>20437</v>
      </c>
      <c r="E1651" s="23" t="s">
        <v>20409</v>
      </c>
      <c r="F1651" s="23">
        <v>3976</v>
      </c>
      <c r="G1651" s="23" t="s">
        <v>10997</v>
      </c>
      <c r="H1651" s="23" t="s">
        <v>13645</v>
      </c>
      <c r="I1651" s="238" t="s">
        <v>18145</v>
      </c>
      <c r="J1651" s="238" t="s">
        <v>18153</v>
      </c>
      <c r="K1651" s="23" t="s">
        <v>623</v>
      </c>
      <c r="L1651" s="23" t="s">
        <v>18147</v>
      </c>
      <c r="M1651" s="23" t="s">
        <v>18148</v>
      </c>
      <c r="N1651" s="23" t="s">
        <v>4162</v>
      </c>
      <c r="O1651" s="23" t="s">
        <v>18149</v>
      </c>
      <c r="P1651" s="291">
        <v>120.38</v>
      </c>
      <c r="Q1651" s="3">
        <v>41116</v>
      </c>
      <c r="R1651" s="3">
        <v>41264</v>
      </c>
      <c r="S1651" s="3">
        <v>41176</v>
      </c>
    </row>
    <row r="1652" spans="1:19">
      <c r="A1652" s="23" t="s">
        <v>18141</v>
      </c>
      <c r="B1652" s="23" t="s">
        <v>18142</v>
      </c>
      <c r="C1652" s="23">
        <v>7</v>
      </c>
      <c r="D1652" s="23" t="s">
        <v>20438</v>
      </c>
      <c r="E1652" s="23" t="s">
        <v>20409</v>
      </c>
      <c r="F1652" s="23">
        <v>4279</v>
      </c>
      <c r="G1652" s="23" t="s">
        <v>10999</v>
      </c>
      <c r="H1652" s="23" t="s">
        <v>5940</v>
      </c>
      <c r="I1652" s="238" t="s">
        <v>18145</v>
      </c>
      <c r="J1652" s="238" t="s">
        <v>18153</v>
      </c>
      <c r="K1652" s="23" t="s">
        <v>623</v>
      </c>
      <c r="L1652" s="23" t="s">
        <v>18147</v>
      </c>
      <c r="M1652" s="23" t="s">
        <v>18148</v>
      </c>
      <c r="N1652" s="23" t="s">
        <v>4162</v>
      </c>
      <c r="O1652" s="23" t="s">
        <v>18149</v>
      </c>
      <c r="P1652" s="291">
        <v>120.38</v>
      </c>
      <c r="Q1652" s="3">
        <v>41116</v>
      </c>
      <c r="R1652" s="3">
        <v>41338</v>
      </c>
      <c r="S1652" s="3">
        <v>41219</v>
      </c>
    </row>
    <row r="1653" spans="1:19">
      <c r="A1653" s="23" t="s">
        <v>18141</v>
      </c>
      <c r="B1653" s="23" t="s">
        <v>18142</v>
      </c>
      <c r="C1653" s="23">
        <v>7</v>
      </c>
      <c r="D1653" s="23" t="s">
        <v>20439</v>
      </c>
      <c r="E1653" s="23" t="s">
        <v>20440</v>
      </c>
      <c r="F1653" s="23">
        <v>735</v>
      </c>
      <c r="G1653" s="23" t="s">
        <v>9704</v>
      </c>
      <c r="H1653" s="23" t="s">
        <v>450</v>
      </c>
      <c r="I1653" s="238" t="s">
        <v>18145</v>
      </c>
      <c r="J1653" s="238" t="s">
        <v>18153</v>
      </c>
      <c r="K1653" s="23" t="s">
        <v>623</v>
      </c>
      <c r="L1653" s="23" t="s">
        <v>18147</v>
      </c>
      <c r="M1653" s="23" t="s">
        <v>18148</v>
      </c>
      <c r="N1653" s="23" t="s">
        <v>4162</v>
      </c>
      <c r="O1653" s="23" t="s">
        <v>18149</v>
      </c>
      <c r="P1653" s="291">
        <v>120.38</v>
      </c>
      <c r="Q1653" s="3">
        <v>40841</v>
      </c>
      <c r="R1653" s="3">
        <v>40939</v>
      </c>
      <c r="S1653" s="3">
        <v>40918</v>
      </c>
    </row>
    <row r="1654" spans="1:19">
      <c r="A1654" s="23" t="s">
        <v>18141</v>
      </c>
      <c r="B1654" s="23" t="s">
        <v>18142</v>
      </c>
      <c r="C1654" s="23">
        <v>7</v>
      </c>
      <c r="D1654" s="23" t="s">
        <v>20441</v>
      </c>
      <c r="E1654" s="23" t="s">
        <v>20442</v>
      </c>
      <c r="F1654" s="23">
        <v>736</v>
      </c>
      <c r="G1654" s="23" t="s">
        <v>9715</v>
      </c>
      <c r="H1654" s="23" t="s">
        <v>440</v>
      </c>
      <c r="I1654" s="238" t="s">
        <v>18145</v>
      </c>
      <c r="J1654" s="238" t="s">
        <v>18153</v>
      </c>
      <c r="K1654" s="23" t="s">
        <v>623</v>
      </c>
      <c r="L1654" s="23" t="s">
        <v>18147</v>
      </c>
      <c r="M1654" s="23" t="s">
        <v>18148</v>
      </c>
      <c r="N1654" s="23" t="s">
        <v>4162</v>
      </c>
      <c r="O1654" s="23" t="s">
        <v>18149</v>
      </c>
      <c r="P1654" s="291">
        <v>120.38</v>
      </c>
      <c r="Q1654" s="3">
        <v>40841</v>
      </c>
      <c r="R1654" s="3">
        <v>40924</v>
      </c>
      <c r="S1654" s="3">
        <v>40918</v>
      </c>
    </row>
    <row r="1655" spans="1:19">
      <c r="A1655" s="23" t="s">
        <v>18141</v>
      </c>
      <c r="B1655" s="23" t="s">
        <v>18142</v>
      </c>
      <c r="C1655" s="23">
        <v>7</v>
      </c>
      <c r="D1655" s="23" t="s">
        <v>20443</v>
      </c>
      <c r="E1655" s="23" t="s">
        <v>20442</v>
      </c>
      <c r="F1655" s="23">
        <v>2747</v>
      </c>
      <c r="G1655" s="23" t="s">
        <v>10183</v>
      </c>
      <c r="H1655" s="23" t="s">
        <v>3096</v>
      </c>
      <c r="I1655" s="238" t="s">
        <v>18145</v>
      </c>
      <c r="J1655" s="238" t="s">
        <v>18153</v>
      </c>
      <c r="K1655" s="23" t="s">
        <v>623</v>
      </c>
      <c r="L1655" s="23" t="s">
        <v>18147</v>
      </c>
      <c r="M1655" s="23" t="s">
        <v>18148</v>
      </c>
      <c r="N1655" s="23" t="s">
        <v>4162</v>
      </c>
      <c r="O1655" s="23" t="s">
        <v>18149</v>
      </c>
      <c r="P1655" s="291">
        <v>120.38</v>
      </c>
      <c r="Q1655" s="3">
        <v>41036</v>
      </c>
      <c r="R1655" s="3">
        <v>41086</v>
      </c>
      <c r="S1655" s="3">
        <v>41097</v>
      </c>
    </row>
    <row r="1656" spans="1:19">
      <c r="A1656" s="23" t="s">
        <v>18141</v>
      </c>
      <c r="B1656" s="23" t="s">
        <v>18142</v>
      </c>
      <c r="C1656" s="23">
        <v>7</v>
      </c>
      <c r="D1656" s="23" t="s">
        <v>20444</v>
      </c>
      <c r="E1656" s="23" t="s">
        <v>20442</v>
      </c>
      <c r="F1656" s="23">
        <v>2758</v>
      </c>
      <c r="G1656" s="23" t="s">
        <v>10286</v>
      </c>
      <c r="H1656" s="23" t="s">
        <v>3989</v>
      </c>
      <c r="I1656" s="238" t="s">
        <v>18145</v>
      </c>
      <c r="J1656" s="238" t="s">
        <v>18153</v>
      </c>
      <c r="K1656" s="23" t="s">
        <v>623</v>
      </c>
      <c r="L1656" s="23" t="s">
        <v>18147</v>
      </c>
      <c r="M1656" s="23" t="s">
        <v>18148</v>
      </c>
      <c r="N1656" s="23" t="s">
        <v>4162</v>
      </c>
      <c r="O1656" s="23" t="s">
        <v>18149</v>
      </c>
      <c r="P1656" s="291">
        <v>120.38</v>
      </c>
      <c r="Q1656" s="3">
        <v>41043</v>
      </c>
      <c r="R1656" s="3">
        <v>41087</v>
      </c>
      <c r="S1656" s="3">
        <v>41104</v>
      </c>
    </row>
    <row r="1657" spans="1:19">
      <c r="A1657" s="23" t="s">
        <v>18141</v>
      </c>
      <c r="B1657" s="23" t="s">
        <v>18142</v>
      </c>
      <c r="C1657" s="23">
        <v>7</v>
      </c>
      <c r="D1657" s="23" t="s">
        <v>20445</v>
      </c>
      <c r="E1657" s="23" t="s">
        <v>20442</v>
      </c>
      <c r="F1657" s="23">
        <v>4236</v>
      </c>
      <c r="G1657" s="23" t="s">
        <v>10283</v>
      </c>
      <c r="H1657" s="23" t="s">
        <v>15560</v>
      </c>
      <c r="I1657" s="238" t="s">
        <v>18145</v>
      </c>
      <c r="J1657" s="238" t="s">
        <v>18153</v>
      </c>
      <c r="K1657" s="23" t="s">
        <v>623</v>
      </c>
      <c r="L1657" s="23" t="s">
        <v>18147</v>
      </c>
      <c r="M1657" s="23" t="s">
        <v>18148</v>
      </c>
      <c r="N1657" s="23" t="s">
        <v>4162</v>
      </c>
      <c r="O1657" s="23" t="s">
        <v>18149</v>
      </c>
      <c r="P1657" s="291">
        <v>120.38</v>
      </c>
      <c r="Q1657" s="3">
        <v>41043</v>
      </c>
      <c r="R1657" s="3">
        <v>41333</v>
      </c>
      <c r="S1657" s="3">
        <v>41104</v>
      </c>
    </row>
    <row r="1658" spans="1:19">
      <c r="A1658" s="23" t="s">
        <v>18141</v>
      </c>
      <c r="B1658" s="23" t="s">
        <v>18142</v>
      </c>
      <c r="C1658" s="23">
        <v>7</v>
      </c>
      <c r="D1658" s="23" t="s">
        <v>20446</v>
      </c>
      <c r="E1658" s="23" t="s">
        <v>20442</v>
      </c>
      <c r="F1658" s="23">
        <v>4241</v>
      </c>
      <c r="G1658" s="23" t="s">
        <v>10281</v>
      </c>
      <c r="H1658" s="23" t="s">
        <v>15553</v>
      </c>
      <c r="I1658" s="238" t="s">
        <v>18145</v>
      </c>
      <c r="J1658" s="238" t="s">
        <v>18153</v>
      </c>
      <c r="K1658" s="23" t="s">
        <v>623</v>
      </c>
      <c r="L1658" s="23" t="s">
        <v>18147</v>
      </c>
      <c r="M1658" s="23" t="s">
        <v>18148</v>
      </c>
      <c r="N1658" s="23" t="s">
        <v>4162</v>
      </c>
      <c r="O1658" s="23" t="s">
        <v>18149</v>
      </c>
      <c r="P1658" s="291">
        <v>120.38</v>
      </c>
      <c r="Q1658" s="3">
        <v>41043</v>
      </c>
      <c r="R1658" s="3">
        <v>41333</v>
      </c>
      <c r="S1658" s="3">
        <v>41104</v>
      </c>
    </row>
    <row r="1659" spans="1:19">
      <c r="A1659" s="23" t="s">
        <v>18141</v>
      </c>
      <c r="B1659" s="23" t="s">
        <v>18142</v>
      </c>
      <c r="C1659" s="23">
        <v>7</v>
      </c>
      <c r="D1659" s="23" t="s">
        <v>20447</v>
      </c>
      <c r="E1659" s="23" t="s">
        <v>20442</v>
      </c>
      <c r="F1659" s="23">
        <v>4249</v>
      </c>
      <c r="G1659" s="23" t="s">
        <v>10282</v>
      </c>
      <c r="H1659" s="23" t="s">
        <v>15558</v>
      </c>
      <c r="I1659" s="238" t="s">
        <v>18145</v>
      </c>
      <c r="J1659" s="238" t="s">
        <v>18153</v>
      </c>
      <c r="K1659" s="23" t="s">
        <v>623</v>
      </c>
      <c r="L1659" s="23" t="s">
        <v>18147</v>
      </c>
      <c r="M1659" s="23" t="s">
        <v>18148</v>
      </c>
      <c r="N1659" s="23" t="s">
        <v>4162</v>
      </c>
      <c r="O1659" s="23" t="s">
        <v>18149</v>
      </c>
      <c r="P1659" s="291">
        <v>120.38</v>
      </c>
      <c r="Q1659" s="3">
        <v>41043</v>
      </c>
      <c r="R1659" s="3">
        <v>41334</v>
      </c>
      <c r="S1659" s="3">
        <v>41104</v>
      </c>
    </row>
    <row r="1660" spans="1:19">
      <c r="A1660" s="23" t="s">
        <v>18141</v>
      </c>
      <c r="B1660" s="23" t="s">
        <v>18142</v>
      </c>
      <c r="C1660" s="23">
        <v>7</v>
      </c>
      <c r="D1660" s="23" t="s">
        <v>20448</v>
      </c>
      <c r="E1660" s="23" t="s">
        <v>20442</v>
      </c>
      <c r="F1660" s="23">
        <v>4462</v>
      </c>
      <c r="G1660" s="23" t="s">
        <v>10284</v>
      </c>
      <c r="H1660" s="23" t="s">
        <v>15674</v>
      </c>
      <c r="I1660" s="238" t="s">
        <v>18145</v>
      </c>
      <c r="J1660" s="238" t="s">
        <v>18153</v>
      </c>
      <c r="K1660" s="23" t="s">
        <v>623</v>
      </c>
      <c r="L1660" s="23" t="s">
        <v>18147</v>
      </c>
      <c r="M1660" s="23" t="s">
        <v>18148</v>
      </c>
      <c r="N1660" s="23" t="s">
        <v>4162</v>
      </c>
      <c r="O1660" s="23" t="s">
        <v>18149</v>
      </c>
      <c r="P1660" s="291">
        <v>120.38</v>
      </c>
      <c r="Q1660" s="3">
        <v>41043</v>
      </c>
      <c r="R1660" s="3">
        <v>41373</v>
      </c>
      <c r="S1660" s="3">
        <v>41104</v>
      </c>
    </row>
    <row r="1661" spans="1:19">
      <c r="A1661" s="23" t="s">
        <v>18141</v>
      </c>
      <c r="B1661" s="23" t="s">
        <v>18142</v>
      </c>
      <c r="C1661" s="23">
        <v>7</v>
      </c>
      <c r="D1661" s="23" t="s">
        <v>20449</v>
      </c>
      <c r="E1661" s="23" t="s">
        <v>20450</v>
      </c>
      <c r="F1661" s="23"/>
      <c r="G1661" s="23"/>
      <c r="H1661" s="23">
        <v>6198</v>
      </c>
      <c r="I1661" s="238" t="s">
        <v>18145</v>
      </c>
      <c r="J1661" s="238" t="s">
        <v>18151</v>
      </c>
      <c r="K1661" s="23" t="s">
        <v>623</v>
      </c>
      <c r="L1661" s="23" t="s">
        <v>18147</v>
      </c>
      <c r="M1661" s="23" t="s">
        <v>18148</v>
      </c>
      <c r="N1661" s="23" t="s">
        <v>4162</v>
      </c>
      <c r="O1661" s="23" t="s">
        <v>18149</v>
      </c>
      <c r="P1661" s="291">
        <v>120.38</v>
      </c>
      <c r="Q1661" s="3">
        <v>41298</v>
      </c>
      <c r="R1661" s="23"/>
      <c r="S1661" s="23"/>
    </row>
    <row r="1662" spans="1:19">
      <c r="A1662" s="23" t="s">
        <v>18141</v>
      </c>
      <c r="B1662" s="23" t="s">
        <v>18142</v>
      </c>
      <c r="C1662" s="23">
        <v>7</v>
      </c>
      <c r="D1662" s="23" t="s">
        <v>20451</v>
      </c>
      <c r="E1662" s="23" t="s">
        <v>20450</v>
      </c>
      <c r="F1662" s="23">
        <v>3107</v>
      </c>
      <c r="G1662" s="23" t="s">
        <v>10345</v>
      </c>
      <c r="H1662" s="23" t="s">
        <v>6349</v>
      </c>
      <c r="I1662" s="238" t="s">
        <v>18145</v>
      </c>
      <c r="J1662" s="238" t="s">
        <v>18153</v>
      </c>
      <c r="K1662" s="23" t="s">
        <v>623</v>
      </c>
      <c r="L1662" s="23" t="s">
        <v>18147</v>
      </c>
      <c r="M1662" s="23" t="s">
        <v>18148</v>
      </c>
      <c r="N1662" s="23" t="s">
        <v>4162</v>
      </c>
      <c r="O1662" s="23" t="s">
        <v>18149</v>
      </c>
      <c r="P1662" s="291">
        <v>120.38</v>
      </c>
      <c r="Q1662" s="3">
        <v>41047</v>
      </c>
      <c r="R1662" s="3">
        <v>41138</v>
      </c>
      <c r="S1662" s="3">
        <v>41111</v>
      </c>
    </row>
    <row r="1663" spans="1:19">
      <c r="A1663" s="23" t="s">
        <v>18141</v>
      </c>
      <c r="B1663" s="23" t="s">
        <v>18142</v>
      </c>
      <c r="C1663" s="23">
        <v>7</v>
      </c>
      <c r="D1663" s="23" t="s">
        <v>20452</v>
      </c>
      <c r="E1663" s="23" t="s">
        <v>20453</v>
      </c>
      <c r="F1663" s="23">
        <v>911</v>
      </c>
      <c r="G1663" s="23" t="s">
        <v>9942</v>
      </c>
      <c r="H1663" s="23" t="s">
        <v>6255</v>
      </c>
      <c r="I1663" s="238" t="s">
        <v>18145</v>
      </c>
      <c r="J1663" s="238" t="s">
        <v>18153</v>
      </c>
      <c r="K1663" s="23" t="s">
        <v>623</v>
      </c>
      <c r="L1663" s="23" t="s">
        <v>18147</v>
      </c>
      <c r="M1663" s="23" t="s">
        <v>18148</v>
      </c>
      <c r="N1663" s="23" t="s">
        <v>4162</v>
      </c>
      <c r="O1663" s="23" t="s">
        <v>18149</v>
      </c>
      <c r="P1663" s="291">
        <v>120.38</v>
      </c>
      <c r="Q1663" s="3">
        <v>40953</v>
      </c>
      <c r="R1663" s="3">
        <v>41135</v>
      </c>
      <c r="S1663" s="3">
        <v>41128</v>
      </c>
    </row>
    <row r="1664" spans="1:19">
      <c r="A1664" s="23" t="s">
        <v>18141</v>
      </c>
      <c r="B1664" s="23" t="s">
        <v>18142</v>
      </c>
      <c r="C1664" s="23">
        <v>7</v>
      </c>
      <c r="D1664" s="23" t="s">
        <v>20454</v>
      </c>
      <c r="E1664" s="23" t="s">
        <v>20453</v>
      </c>
      <c r="F1664" s="23">
        <v>3422</v>
      </c>
      <c r="G1664" s="23" t="s">
        <v>11578</v>
      </c>
      <c r="H1664" s="23" t="s">
        <v>8551</v>
      </c>
      <c r="I1664" s="238" t="s">
        <v>18145</v>
      </c>
      <c r="J1664" s="238" t="s">
        <v>18153</v>
      </c>
      <c r="K1664" s="23" t="s">
        <v>623</v>
      </c>
      <c r="L1664" s="23" t="s">
        <v>18147</v>
      </c>
      <c r="M1664" s="23" t="s">
        <v>18148</v>
      </c>
      <c r="N1664" s="23" t="s">
        <v>4162</v>
      </c>
      <c r="O1664" s="23" t="s">
        <v>18149</v>
      </c>
      <c r="P1664" s="291">
        <v>120.38</v>
      </c>
      <c r="Q1664" s="3">
        <v>41142</v>
      </c>
      <c r="R1664" s="3">
        <v>41200</v>
      </c>
      <c r="S1664" s="3">
        <v>41223</v>
      </c>
    </row>
    <row r="1665" spans="1:19">
      <c r="A1665" s="23" t="s">
        <v>18141</v>
      </c>
      <c r="B1665" s="23" t="s">
        <v>18142</v>
      </c>
      <c r="C1665" s="23">
        <v>7</v>
      </c>
      <c r="D1665" s="23" t="s">
        <v>20455</v>
      </c>
      <c r="E1665" s="23" t="s">
        <v>20453</v>
      </c>
      <c r="F1665" s="23">
        <v>3425</v>
      </c>
      <c r="G1665" s="23" t="s">
        <v>11572</v>
      </c>
      <c r="H1665" s="23" t="s">
        <v>8700</v>
      </c>
      <c r="I1665" s="238" t="s">
        <v>18145</v>
      </c>
      <c r="J1665" s="238" t="s">
        <v>18153</v>
      </c>
      <c r="K1665" s="23" t="s">
        <v>623</v>
      </c>
      <c r="L1665" s="23" t="s">
        <v>18147</v>
      </c>
      <c r="M1665" s="23" t="s">
        <v>18148</v>
      </c>
      <c r="N1665" s="23" t="s">
        <v>4162</v>
      </c>
      <c r="O1665" s="23" t="s">
        <v>18149</v>
      </c>
      <c r="P1665" s="291">
        <v>120.38</v>
      </c>
      <c r="Q1665" s="3">
        <v>41142</v>
      </c>
      <c r="R1665" s="3">
        <v>41200</v>
      </c>
      <c r="S1665" s="3">
        <v>41223</v>
      </c>
    </row>
    <row r="1666" spans="1:19">
      <c r="A1666" s="23" t="s">
        <v>18141</v>
      </c>
      <c r="B1666" s="23" t="s">
        <v>18142</v>
      </c>
      <c r="C1666" s="23">
        <v>7</v>
      </c>
      <c r="D1666" s="23" t="s">
        <v>20456</v>
      </c>
      <c r="E1666" s="23" t="s">
        <v>20453</v>
      </c>
      <c r="F1666" s="23">
        <v>3438</v>
      </c>
      <c r="G1666" s="23" t="s">
        <v>11574</v>
      </c>
      <c r="H1666" s="23" t="s">
        <v>8550</v>
      </c>
      <c r="I1666" s="238" t="s">
        <v>18145</v>
      </c>
      <c r="J1666" s="238" t="s">
        <v>18153</v>
      </c>
      <c r="K1666" s="23" t="s">
        <v>623</v>
      </c>
      <c r="L1666" s="23" t="s">
        <v>18147</v>
      </c>
      <c r="M1666" s="23" t="s">
        <v>18148</v>
      </c>
      <c r="N1666" s="23" t="s">
        <v>4162</v>
      </c>
      <c r="O1666" s="23" t="s">
        <v>18149</v>
      </c>
      <c r="P1666" s="291">
        <v>120.38</v>
      </c>
      <c r="Q1666" s="3">
        <v>41142</v>
      </c>
      <c r="R1666" s="3">
        <v>41205</v>
      </c>
      <c r="S1666" s="3">
        <v>41223</v>
      </c>
    </row>
    <row r="1667" spans="1:19">
      <c r="A1667" s="23" t="s">
        <v>18141</v>
      </c>
      <c r="B1667" s="23" t="s">
        <v>18142</v>
      </c>
      <c r="C1667" s="23">
        <v>7</v>
      </c>
      <c r="D1667" s="23" t="s">
        <v>20457</v>
      </c>
      <c r="E1667" s="23" t="s">
        <v>20453</v>
      </c>
      <c r="F1667" s="23">
        <v>3805</v>
      </c>
      <c r="G1667" s="23" t="s">
        <v>11575</v>
      </c>
      <c r="H1667" s="23" t="s">
        <v>12284</v>
      </c>
      <c r="I1667" s="238" t="s">
        <v>18145</v>
      </c>
      <c r="J1667" s="238" t="s">
        <v>18153</v>
      </c>
      <c r="K1667" s="23" t="s">
        <v>623</v>
      </c>
      <c r="L1667" s="23" t="s">
        <v>18147</v>
      </c>
      <c r="M1667" s="23" t="s">
        <v>18148</v>
      </c>
      <c r="N1667" s="23" t="s">
        <v>4162</v>
      </c>
      <c r="O1667" s="23" t="s">
        <v>18149</v>
      </c>
      <c r="P1667" s="291">
        <v>120.38</v>
      </c>
      <c r="Q1667" s="3">
        <v>41142</v>
      </c>
      <c r="R1667" s="3">
        <v>41254</v>
      </c>
      <c r="S1667" s="3">
        <v>41223</v>
      </c>
    </row>
    <row r="1668" spans="1:19">
      <c r="A1668" s="23" t="s">
        <v>18141</v>
      </c>
      <c r="B1668" s="23" t="s">
        <v>18142</v>
      </c>
      <c r="C1668" s="23">
        <v>7</v>
      </c>
      <c r="D1668" s="23" t="s">
        <v>20458</v>
      </c>
      <c r="E1668" s="23" t="s">
        <v>20453</v>
      </c>
      <c r="F1668" s="23">
        <v>3824</v>
      </c>
      <c r="G1668" s="23" t="s">
        <v>11576</v>
      </c>
      <c r="H1668" s="23" t="s">
        <v>12798</v>
      </c>
      <c r="I1668" s="238" t="s">
        <v>18145</v>
      </c>
      <c r="J1668" s="238" t="s">
        <v>18153</v>
      </c>
      <c r="K1668" s="23" t="s">
        <v>623</v>
      </c>
      <c r="L1668" s="23" t="s">
        <v>18147</v>
      </c>
      <c r="M1668" s="23" t="s">
        <v>18148</v>
      </c>
      <c r="N1668" s="23" t="s">
        <v>4162</v>
      </c>
      <c r="O1668" s="23" t="s">
        <v>18149</v>
      </c>
      <c r="P1668" s="291">
        <v>120.38</v>
      </c>
      <c r="Q1668" s="3">
        <v>41142</v>
      </c>
      <c r="R1668" s="3">
        <v>41255</v>
      </c>
      <c r="S1668" s="3">
        <v>41223</v>
      </c>
    </row>
    <row r="1669" spans="1:19">
      <c r="A1669" s="23" t="s">
        <v>18141</v>
      </c>
      <c r="B1669" s="23" t="s">
        <v>18142</v>
      </c>
      <c r="C1669" s="23">
        <v>7</v>
      </c>
      <c r="D1669" s="23" t="s">
        <v>20459</v>
      </c>
      <c r="E1669" s="23" t="s">
        <v>20460</v>
      </c>
      <c r="F1669" s="23">
        <v>3070</v>
      </c>
      <c r="G1669" s="23" t="s">
        <v>10343</v>
      </c>
      <c r="H1669" s="23" t="s">
        <v>6064</v>
      </c>
      <c r="I1669" s="238" t="s">
        <v>18145</v>
      </c>
      <c r="J1669" s="238" t="s">
        <v>18153</v>
      </c>
      <c r="K1669" s="23" t="s">
        <v>623</v>
      </c>
      <c r="L1669" s="23" t="s">
        <v>18147</v>
      </c>
      <c r="M1669" s="23" t="s">
        <v>18148</v>
      </c>
      <c r="N1669" s="23" t="s">
        <v>4162</v>
      </c>
      <c r="O1669" s="23" t="s">
        <v>18149</v>
      </c>
      <c r="P1669" s="291">
        <v>120.38</v>
      </c>
      <c r="Q1669" s="3">
        <v>41047</v>
      </c>
      <c r="R1669" s="3">
        <v>41137</v>
      </c>
      <c r="S1669" s="3">
        <v>41111</v>
      </c>
    </row>
    <row r="1670" spans="1:19">
      <c r="A1670" s="23" t="s">
        <v>18141</v>
      </c>
      <c r="B1670" s="23" t="s">
        <v>18142</v>
      </c>
      <c r="C1670" s="23">
        <v>7</v>
      </c>
      <c r="D1670" s="23" t="s">
        <v>20461</v>
      </c>
      <c r="E1670" s="23" t="s">
        <v>20462</v>
      </c>
      <c r="F1670" s="23"/>
      <c r="G1670" s="23"/>
      <c r="H1670" s="23">
        <v>5791</v>
      </c>
      <c r="I1670" s="238" t="s">
        <v>18145</v>
      </c>
      <c r="J1670" s="238" t="s">
        <v>18151</v>
      </c>
      <c r="K1670" s="23" t="s">
        <v>623</v>
      </c>
      <c r="L1670" s="23" t="s">
        <v>18147</v>
      </c>
      <c r="M1670" s="23" t="s">
        <v>18148</v>
      </c>
      <c r="N1670" s="23" t="s">
        <v>4162</v>
      </c>
      <c r="O1670" s="23" t="s">
        <v>18149</v>
      </c>
      <c r="P1670" s="291">
        <v>120.38</v>
      </c>
      <c r="Q1670" s="3">
        <v>41249</v>
      </c>
      <c r="R1670" s="23"/>
      <c r="S1670" s="23"/>
    </row>
    <row r="1671" spans="1:19">
      <c r="A1671" s="23" t="s">
        <v>18141</v>
      </c>
      <c r="B1671" s="23" t="s">
        <v>18142</v>
      </c>
      <c r="C1671" s="23">
        <v>7</v>
      </c>
      <c r="D1671" s="23" t="s">
        <v>20463</v>
      </c>
      <c r="E1671" s="23" t="s">
        <v>20462</v>
      </c>
      <c r="F1671" s="23"/>
      <c r="G1671" s="23"/>
      <c r="H1671" s="23">
        <v>5792</v>
      </c>
      <c r="I1671" s="238" t="s">
        <v>18145</v>
      </c>
      <c r="J1671" s="238" t="s">
        <v>18151</v>
      </c>
      <c r="K1671" s="23" t="s">
        <v>623</v>
      </c>
      <c r="L1671" s="23" t="s">
        <v>18147</v>
      </c>
      <c r="M1671" s="23" t="s">
        <v>18148</v>
      </c>
      <c r="N1671" s="23" t="s">
        <v>4162</v>
      </c>
      <c r="O1671" s="23" t="s">
        <v>18149</v>
      </c>
      <c r="P1671" s="291">
        <v>120.38</v>
      </c>
      <c r="Q1671" s="3">
        <v>41249</v>
      </c>
      <c r="R1671" s="23"/>
      <c r="S1671" s="23"/>
    </row>
    <row r="1672" spans="1:19">
      <c r="A1672" s="23" t="s">
        <v>18141</v>
      </c>
      <c r="B1672" s="23" t="s">
        <v>18142</v>
      </c>
      <c r="C1672" s="23">
        <v>7</v>
      </c>
      <c r="D1672" s="23" t="s">
        <v>20464</v>
      </c>
      <c r="E1672" s="23" t="s">
        <v>20462</v>
      </c>
      <c r="F1672" s="23"/>
      <c r="G1672" s="23"/>
      <c r="H1672" s="23">
        <v>5793</v>
      </c>
      <c r="I1672" s="238" t="s">
        <v>18145</v>
      </c>
      <c r="J1672" s="238" t="s">
        <v>18151</v>
      </c>
      <c r="K1672" s="23" t="s">
        <v>623</v>
      </c>
      <c r="L1672" s="23" t="s">
        <v>18147</v>
      </c>
      <c r="M1672" s="23" t="s">
        <v>18148</v>
      </c>
      <c r="N1672" s="23" t="s">
        <v>4162</v>
      </c>
      <c r="O1672" s="23" t="s">
        <v>18149</v>
      </c>
      <c r="P1672" s="291">
        <v>120.38</v>
      </c>
      <c r="Q1672" s="3">
        <v>41249</v>
      </c>
      <c r="R1672" s="23"/>
      <c r="S1672" s="23"/>
    </row>
    <row r="1673" spans="1:19">
      <c r="A1673" s="23" t="s">
        <v>18141</v>
      </c>
      <c r="B1673" s="23" t="s">
        <v>18142</v>
      </c>
      <c r="C1673" s="23">
        <v>7</v>
      </c>
      <c r="D1673" s="23" t="s">
        <v>20465</v>
      </c>
      <c r="E1673" s="23" t="s">
        <v>20462</v>
      </c>
      <c r="F1673" s="23">
        <v>737</v>
      </c>
      <c r="G1673" s="23" t="s">
        <v>9716</v>
      </c>
      <c r="H1673" s="23" t="s">
        <v>439</v>
      </c>
      <c r="I1673" s="238" t="s">
        <v>18145</v>
      </c>
      <c r="J1673" s="238" t="s">
        <v>18153</v>
      </c>
      <c r="K1673" s="23" t="s">
        <v>623</v>
      </c>
      <c r="L1673" s="23" t="s">
        <v>18147</v>
      </c>
      <c r="M1673" s="23" t="s">
        <v>18148</v>
      </c>
      <c r="N1673" s="23" t="s">
        <v>4162</v>
      </c>
      <c r="O1673" s="23" t="s">
        <v>18149</v>
      </c>
      <c r="P1673" s="291">
        <v>120.38</v>
      </c>
      <c r="Q1673" s="3">
        <v>40841</v>
      </c>
      <c r="R1673" s="3">
        <v>40917</v>
      </c>
      <c r="S1673" s="3">
        <v>40918</v>
      </c>
    </row>
    <row r="1674" spans="1:19">
      <c r="A1674" s="23" t="s">
        <v>18141</v>
      </c>
      <c r="B1674" s="23" t="s">
        <v>18142</v>
      </c>
      <c r="C1674" s="23">
        <v>7</v>
      </c>
      <c r="D1674" s="23" t="s">
        <v>20466</v>
      </c>
      <c r="E1674" s="23" t="s">
        <v>20467</v>
      </c>
      <c r="F1674" s="23"/>
      <c r="G1674" s="23"/>
      <c r="H1674" s="23">
        <v>5459</v>
      </c>
      <c r="I1674" s="238" t="s">
        <v>18145</v>
      </c>
      <c r="J1674" s="238" t="s">
        <v>18151</v>
      </c>
      <c r="K1674" s="23" t="s">
        <v>623</v>
      </c>
      <c r="L1674" s="23" t="s">
        <v>18147</v>
      </c>
      <c r="M1674" s="23" t="s">
        <v>18148</v>
      </c>
      <c r="N1674" s="23" t="s">
        <v>4162</v>
      </c>
      <c r="O1674" s="23" t="s">
        <v>18149</v>
      </c>
      <c r="P1674" s="291">
        <v>120.38</v>
      </c>
      <c r="Q1674" s="3">
        <v>41208</v>
      </c>
      <c r="R1674" s="23"/>
      <c r="S1674" s="23"/>
    </row>
    <row r="1675" spans="1:19">
      <c r="A1675" s="23" t="s">
        <v>18141</v>
      </c>
      <c r="B1675" s="23" t="s">
        <v>18142</v>
      </c>
      <c r="C1675" s="23">
        <v>7</v>
      </c>
      <c r="D1675" s="23" t="s">
        <v>20468</v>
      </c>
      <c r="E1675" s="23" t="s">
        <v>20467</v>
      </c>
      <c r="F1675" s="23"/>
      <c r="G1675" s="23"/>
      <c r="H1675" s="23">
        <v>5460</v>
      </c>
      <c r="I1675" s="238" t="s">
        <v>18145</v>
      </c>
      <c r="J1675" s="238" t="s">
        <v>18151</v>
      </c>
      <c r="K1675" s="23" t="s">
        <v>623</v>
      </c>
      <c r="L1675" s="23" t="s">
        <v>18147</v>
      </c>
      <c r="M1675" s="23" t="s">
        <v>18148</v>
      </c>
      <c r="N1675" s="23" t="s">
        <v>4162</v>
      </c>
      <c r="O1675" s="23" t="s">
        <v>18149</v>
      </c>
      <c r="P1675" s="291">
        <v>120.38</v>
      </c>
      <c r="Q1675" s="3">
        <v>41208</v>
      </c>
      <c r="R1675" s="23"/>
      <c r="S1675" s="23"/>
    </row>
    <row r="1676" spans="1:19">
      <c r="A1676" s="23" t="s">
        <v>18141</v>
      </c>
      <c r="B1676" s="23" t="s">
        <v>18142</v>
      </c>
      <c r="C1676" s="23">
        <v>7</v>
      </c>
      <c r="D1676" s="23" t="s">
        <v>20469</v>
      </c>
      <c r="E1676" s="23" t="s">
        <v>20467</v>
      </c>
      <c r="F1676" s="23">
        <v>4219</v>
      </c>
      <c r="G1676" s="23" t="s">
        <v>10341</v>
      </c>
      <c r="H1676" s="23" t="s">
        <v>15563</v>
      </c>
      <c r="I1676" s="238" t="s">
        <v>18145</v>
      </c>
      <c r="J1676" s="238" t="s">
        <v>18153</v>
      </c>
      <c r="K1676" s="23" t="s">
        <v>623</v>
      </c>
      <c r="L1676" s="23" t="s">
        <v>18147</v>
      </c>
      <c r="M1676" s="23" t="s">
        <v>18148</v>
      </c>
      <c r="N1676" s="23" t="s">
        <v>4162</v>
      </c>
      <c r="O1676" s="23" t="s">
        <v>18149</v>
      </c>
      <c r="P1676" s="291">
        <v>120.38</v>
      </c>
      <c r="Q1676" s="3">
        <v>41047</v>
      </c>
      <c r="R1676" s="3">
        <v>41332</v>
      </c>
      <c r="S1676" s="3">
        <v>41169</v>
      </c>
    </row>
    <row r="1677" spans="1:19">
      <c r="A1677" s="23" t="s">
        <v>18141</v>
      </c>
      <c r="B1677" s="23" t="s">
        <v>18142</v>
      </c>
      <c r="C1677" s="23">
        <v>7</v>
      </c>
      <c r="D1677" s="23" t="s">
        <v>20470</v>
      </c>
      <c r="E1677" s="23" t="s">
        <v>20471</v>
      </c>
      <c r="F1677" s="23">
        <v>2687</v>
      </c>
      <c r="G1677" s="23" t="s">
        <v>10340</v>
      </c>
      <c r="H1677" s="23" t="s">
        <v>3449</v>
      </c>
      <c r="I1677" s="238" t="s">
        <v>18145</v>
      </c>
      <c r="J1677" s="238" t="s">
        <v>18153</v>
      </c>
      <c r="K1677" s="23" t="s">
        <v>623</v>
      </c>
      <c r="L1677" s="23" t="s">
        <v>18147</v>
      </c>
      <c r="M1677" s="23" t="s">
        <v>18148</v>
      </c>
      <c r="N1677" s="23" t="s">
        <v>4162</v>
      </c>
      <c r="O1677" s="23" t="s">
        <v>18149</v>
      </c>
      <c r="P1677" s="291">
        <v>120.38</v>
      </c>
      <c r="Q1677" s="3">
        <v>41047</v>
      </c>
      <c r="R1677" s="3">
        <v>41071</v>
      </c>
      <c r="S1677" s="3">
        <v>41111</v>
      </c>
    </row>
    <row r="1678" spans="1:19">
      <c r="A1678" s="23" t="s">
        <v>18141</v>
      </c>
      <c r="B1678" s="23" t="s">
        <v>18142</v>
      </c>
      <c r="C1678" s="23">
        <v>7</v>
      </c>
      <c r="D1678" s="23" t="s">
        <v>20472</v>
      </c>
      <c r="E1678" s="23" t="s">
        <v>20471</v>
      </c>
      <c r="F1678" s="23">
        <v>2963</v>
      </c>
      <c r="G1678" s="23" t="s">
        <v>10873</v>
      </c>
      <c r="H1678" s="23" t="s">
        <v>5852</v>
      </c>
      <c r="I1678" s="238" t="s">
        <v>18145</v>
      </c>
      <c r="J1678" s="238" t="s">
        <v>18153</v>
      </c>
      <c r="K1678" s="23" t="s">
        <v>623</v>
      </c>
      <c r="L1678" s="23" t="s">
        <v>18147</v>
      </c>
      <c r="M1678" s="23" t="s">
        <v>18148</v>
      </c>
      <c r="N1678" s="23" t="s">
        <v>4162</v>
      </c>
      <c r="O1678" s="23" t="s">
        <v>18149</v>
      </c>
      <c r="P1678" s="291">
        <v>120.38</v>
      </c>
      <c r="Q1678" s="3">
        <v>41113</v>
      </c>
      <c r="R1678" s="3">
        <v>41123</v>
      </c>
      <c r="S1678" s="3">
        <v>41174</v>
      </c>
    </row>
    <row r="1679" spans="1:19">
      <c r="A1679" s="23" t="s">
        <v>18141</v>
      </c>
      <c r="B1679" s="23" t="s">
        <v>18142</v>
      </c>
      <c r="C1679" s="23">
        <v>7</v>
      </c>
      <c r="D1679" s="23" t="s">
        <v>20473</v>
      </c>
      <c r="E1679" s="23" t="s">
        <v>20471</v>
      </c>
      <c r="F1679" s="23">
        <v>2975</v>
      </c>
      <c r="G1679" s="23" t="s">
        <v>10871</v>
      </c>
      <c r="H1679" s="23" t="s">
        <v>5850</v>
      </c>
      <c r="I1679" s="238" t="s">
        <v>18145</v>
      </c>
      <c r="J1679" s="238" t="s">
        <v>18153</v>
      </c>
      <c r="K1679" s="23" t="s">
        <v>623</v>
      </c>
      <c r="L1679" s="23" t="s">
        <v>18147</v>
      </c>
      <c r="M1679" s="23" t="s">
        <v>18148</v>
      </c>
      <c r="N1679" s="23" t="s">
        <v>4162</v>
      </c>
      <c r="O1679" s="23" t="s">
        <v>18149</v>
      </c>
      <c r="P1679" s="291">
        <v>120.38</v>
      </c>
      <c r="Q1679" s="3">
        <v>41113</v>
      </c>
      <c r="R1679" s="3">
        <v>41124</v>
      </c>
      <c r="S1679" s="3">
        <v>41174</v>
      </c>
    </row>
    <row r="1680" spans="1:19">
      <c r="A1680" s="23" t="s">
        <v>18141</v>
      </c>
      <c r="B1680" s="23" t="s">
        <v>18142</v>
      </c>
      <c r="C1680" s="23">
        <v>7</v>
      </c>
      <c r="D1680" s="23" t="s">
        <v>20474</v>
      </c>
      <c r="E1680" s="23" t="s">
        <v>20471</v>
      </c>
      <c r="F1680" s="23">
        <v>3006</v>
      </c>
      <c r="G1680" s="23" t="s">
        <v>10870</v>
      </c>
      <c r="H1680" s="23" t="s">
        <v>5849</v>
      </c>
      <c r="I1680" s="238" t="s">
        <v>18145</v>
      </c>
      <c r="J1680" s="238" t="s">
        <v>18153</v>
      </c>
      <c r="K1680" s="23" t="s">
        <v>623</v>
      </c>
      <c r="L1680" s="23" t="s">
        <v>18147</v>
      </c>
      <c r="M1680" s="23" t="s">
        <v>18148</v>
      </c>
      <c r="N1680" s="23" t="s">
        <v>4162</v>
      </c>
      <c r="O1680" s="23" t="s">
        <v>18149</v>
      </c>
      <c r="P1680" s="291">
        <v>120.38</v>
      </c>
      <c r="Q1680" s="3">
        <v>41113</v>
      </c>
      <c r="R1680" s="3">
        <v>41128</v>
      </c>
      <c r="S1680" s="3">
        <v>41174</v>
      </c>
    </row>
    <row r="1681" spans="1:19">
      <c r="A1681" s="23" t="s">
        <v>18141</v>
      </c>
      <c r="B1681" s="23" t="s">
        <v>18142</v>
      </c>
      <c r="C1681" s="23">
        <v>7</v>
      </c>
      <c r="D1681" s="23" t="s">
        <v>20475</v>
      </c>
      <c r="E1681" s="23" t="s">
        <v>20471</v>
      </c>
      <c r="F1681" s="23">
        <v>3712</v>
      </c>
      <c r="G1681" s="23" t="s">
        <v>10877</v>
      </c>
      <c r="H1681" s="23" t="s">
        <v>17763</v>
      </c>
      <c r="I1681" s="238" t="s">
        <v>18145</v>
      </c>
      <c r="J1681" s="238" t="s">
        <v>18153</v>
      </c>
      <c r="K1681" s="23" t="s">
        <v>623</v>
      </c>
      <c r="L1681" s="23" t="s">
        <v>18147</v>
      </c>
      <c r="M1681" s="23" t="s">
        <v>18148</v>
      </c>
      <c r="N1681" s="23" t="s">
        <v>4162</v>
      </c>
      <c r="O1681" s="23" t="s">
        <v>18149</v>
      </c>
      <c r="P1681" s="291">
        <v>120.38</v>
      </c>
      <c r="Q1681" s="3">
        <v>41113</v>
      </c>
      <c r="R1681" s="3">
        <v>41243</v>
      </c>
      <c r="S1681" s="3">
        <v>41174</v>
      </c>
    </row>
    <row r="1682" spans="1:19">
      <c r="A1682" s="23" t="s">
        <v>18141</v>
      </c>
      <c r="B1682" s="23" t="s">
        <v>18142</v>
      </c>
      <c r="C1682" s="23">
        <v>7</v>
      </c>
      <c r="D1682" s="23" t="s">
        <v>20476</v>
      </c>
      <c r="E1682" s="23" t="s">
        <v>20471</v>
      </c>
      <c r="F1682" s="23">
        <v>3737</v>
      </c>
      <c r="G1682" s="23" t="s">
        <v>10865</v>
      </c>
      <c r="H1682" s="23" t="s">
        <v>10863</v>
      </c>
      <c r="I1682" s="238" t="s">
        <v>18145</v>
      </c>
      <c r="J1682" s="238" t="s">
        <v>18153</v>
      </c>
      <c r="K1682" s="23" t="s">
        <v>623</v>
      </c>
      <c r="L1682" s="23" t="s">
        <v>18147</v>
      </c>
      <c r="M1682" s="23" t="s">
        <v>18148</v>
      </c>
      <c r="N1682" s="23" t="s">
        <v>4162</v>
      </c>
      <c r="O1682" s="23" t="s">
        <v>18149</v>
      </c>
      <c r="P1682" s="291">
        <v>120.38</v>
      </c>
      <c r="Q1682" s="3">
        <v>41113</v>
      </c>
      <c r="R1682" s="3">
        <v>41248</v>
      </c>
      <c r="S1682" s="3">
        <v>41174</v>
      </c>
    </row>
    <row r="1683" spans="1:19">
      <c r="A1683" s="23" t="s">
        <v>18141</v>
      </c>
      <c r="B1683" s="23" t="s">
        <v>18142</v>
      </c>
      <c r="C1683" s="23">
        <v>7</v>
      </c>
      <c r="D1683" s="23" t="s">
        <v>20477</v>
      </c>
      <c r="E1683" s="23" t="s">
        <v>20478</v>
      </c>
      <c r="F1683" s="23">
        <v>3288</v>
      </c>
      <c r="G1683" s="23" t="s">
        <v>11127</v>
      </c>
      <c r="H1683" s="23" t="s">
        <v>7313</v>
      </c>
      <c r="I1683" s="238" t="s">
        <v>18145</v>
      </c>
      <c r="J1683" s="238" t="s">
        <v>18153</v>
      </c>
      <c r="K1683" s="23" t="s">
        <v>623</v>
      </c>
      <c r="L1683" s="23" t="s">
        <v>18147</v>
      </c>
      <c r="M1683" s="23" t="s">
        <v>18148</v>
      </c>
      <c r="N1683" s="23" t="s">
        <v>4162</v>
      </c>
      <c r="O1683" s="23" t="s">
        <v>18149</v>
      </c>
      <c r="P1683" s="291">
        <v>120.38</v>
      </c>
      <c r="Q1683" s="3">
        <v>41128</v>
      </c>
      <c r="R1683" s="3">
        <v>41172</v>
      </c>
      <c r="S1683" s="3">
        <v>41188</v>
      </c>
    </row>
    <row r="1684" spans="1:19">
      <c r="A1684" s="23" t="s">
        <v>18141</v>
      </c>
      <c r="B1684" s="23" t="s">
        <v>18142</v>
      </c>
      <c r="C1684" s="23">
        <v>7</v>
      </c>
      <c r="D1684" s="23" t="s">
        <v>20479</v>
      </c>
      <c r="E1684" s="23" t="s">
        <v>20478</v>
      </c>
      <c r="F1684" s="23">
        <v>3297</v>
      </c>
      <c r="G1684" s="23" t="s">
        <v>11119</v>
      </c>
      <c r="H1684" s="23" t="s">
        <v>7310</v>
      </c>
      <c r="I1684" s="238" t="s">
        <v>18145</v>
      </c>
      <c r="J1684" s="238" t="s">
        <v>18153</v>
      </c>
      <c r="K1684" s="23" t="s">
        <v>623</v>
      </c>
      <c r="L1684" s="23" t="s">
        <v>18147</v>
      </c>
      <c r="M1684" s="23" t="s">
        <v>18148</v>
      </c>
      <c r="N1684" s="23" t="s">
        <v>4162</v>
      </c>
      <c r="O1684" s="23" t="s">
        <v>18149</v>
      </c>
      <c r="P1684" s="291">
        <v>120.38</v>
      </c>
      <c r="Q1684" s="3">
        <v>41128</v>
      </c>
      <c r="R1684" s="3">
        <v>41173</v>
      </c>
      <c r="S1684" s="3">
        <v>41189</v>
      </c>
    </row>
    <row r="1685" spans="1:19">
      <c r="A1685" s="23" t="s">
        <v>18141</v>
      </c>
      <c r="B1685" s="23" t="s">
        <v>18142</v>
      </c>
      <c r="C1685" s="23">
        <v>7</v>
      </c>
      <c r="D1685" s="23" t="s">
        <v>20480</v>
      </c>
      <c r="E1685" s="23" t="s">
        <v>20478</v>
      </c>
      <c r="F1685" s="23">
        <v>3305</v>
      </c>
      <c r="G1685" s="23" t="s">
        <v>11125</v>
      </c>
      <c r="H1685" s="23" t="s">
        <v>7311</v>
      </c>
      <c r="I1685" s="238" t="s">
        <v>18145</v>
      </c>
      <c r="J1685" s="238" t="s">
        <v>18153</v>
      </c>
      <c r="K1685" s="23" t="s">
        <v>623</v>
      </c>
      <c r="L1685" s="23" t="s">
        <v>18147</v>
      </c>
      <c r="M1685" s="23" t="s">
        <v>18148</v>
      </c>
      <c r="N1685" s="23" t="s">
        <v>4162</v>
      </c>
      <c r="O1685" s="23" t="s">
        <v>18149</v>
      </c>
      <c r="P1685" s="291">
        <v>120.38</v>
      </c>
      <c r="Q1685" s="3">
        <v>41128</v>
      </c>
      <c r="R1685" s="3">
        <v>41173</v>
      </c>
      <c r="S1685" s="3">
        <v>41189</v>
      </c>
    </row>
    <row r="1686" spans="1:19">
      <c r="A1686" s="23" t="s">
        <v>18141</v>
      </c>
      <c r="B1686" s="23" t="s">
        <v>18142</v>
      </c>
      <c r="C1686" s="23">
        <v>7</v>
      </c>
      <c r="D1686" s="23" t="s">
        <v>20481</v>
      </c>
      <c r="E1686" s="23" t="s">
        <v>20478</v>
      </c>
      <c r="F1686" s="23">
        <v>3362</v>
      </c>
      <c r="G1686" s="23" t="s">
        <v>11157</v>
      </c>
      <c r="H1686" s="23" t="s">
        <v>8263</v>
      </c>
      <c r="I1686" s="238" t="s">
        <v>18145</v>
      </c>
      <c r="J1686" s="238" t="s">
        <v>18153</v>
      </c>
      <c r="K1686" s="23" t="s">
        <v>623</v>
      </c>
      <c r="L1686" s="23" t="s">
        <v>18147</v>
      </c>
      <c r="M1686" s="23" t="s">
        <v>18148</v>
      </c>
      <c r="N1686" s="23" t="s">
        <v>4162</v>
      </c>
      <c r="O1686" s="23" t="s">
        <v>18149</v>
      </c>
      <c r="P1686" s="291">
        <v>120.38</v>
      </c>
      <c r="Q1686" s="3">
        <v>41128</v>
      </c>
      <c r="R1686" s="3">
        <v>41185</v>
      </c>
      <c r="S1686" s="3">
        <v>41189</v>
      </c>
    </row>
    <row r="1687" spans="1:19">
      <c r="A1687" s="23" t="s">
        <v>18141</v>
      </c>
      <c r="B1687" s="23" t="s">
        <v>18142</v>
      </c>
      <c r="C1687" s="23">
        <v>7</v>
      </c>
      <c r="D1687" s="23" t="s">
        <v>20482</v>
      </c>
      <c r="E1687" s="23" t="s">
        <v>20478</v>
      </c>
      <c r="F1687" s="23">
        <v>3363</v>
      </c>
      <c r="G1687" s="23" t="s">
        <v>11159</v>
      </c>
      <c r="H1687" s="23" t="s">
        <v>8265</v>
      </c>
      <c r="I1687" s="238" t="s">
        <v>18145</v>
      </c>
      <c r="J1687" s="238" t="s">
        <v>18153</v>
      </c>
      <c r="K1687" s="23" t="s">
        <v>623</v>
      </c>
      <c r="L1687" s="23" t="s">
        <v>18147</v>
      </c>
      <c r="M1687" s="23" t="s">
        <v>18148</v>
      </c>
      <c r="N1687" s="23" t="s">
        <v>4162</v>
      </c>
      <c r="O1687" s="23" t="s">
        <v>18149</v>
      </c>
      <c r="P1687" s="291">
        <v>120.38</v>
      </c>
      <c r="Q1687" s="3">
        <v>41128</v>
      </c>
      <c r="R1687" s="3">
        <v>41185</v>
      </c>
      <c r="S1687" s="3">
        <v>41189</v>
      </c>
    </row>
    <row r="1688" spans="1:19">
      <c r="A1688" s="23" t="s">
        <v>18141</v>
      </c>
      <c r="B1688" s="23" t="s">
        <v>18142</v>
      </c>
      <c r="C1688" s="23">
        <v>7</v>
      </c>
      <c r="D1688" s="23" t="s">
        <v>20483</v>
      </c>
      <c r="E1688" s="23" t="s">
        <v>20478</v>
      </c>
      <c r="F1688" s="23">
        <v>3370</v>
      </c>
      <c r="G1688" s="23" t="s">
        <v>11121</v>
      </c>
      <c r="H1688" s="23" t="s">
        <v>8262</v>
      </c>
      <c r="I1688" s="238" t="s">
        <v>18145</v>
      </c>
      <c r="J1688" s="238" t="s">
        <v>18153</v>
      </c>
      <c r="K1688" s="23" t="s">
        <v>623</v>
      </c>
      <c r="L1688" s="23" t="s">
        <v>18147</v>
      </c>
      <c r="M1688" s="23" t="s">
        <v>18148</v>
      </c>
      <c r="N1688" s="23" t="s">
        <v>4162</v>
      </c>
      <c r="O1688" s="23" t="s">
        <v>18149</v>
      </c>
      <c r="P1688" s="291">
        <v>120.38</v>
      </c>
      <c r="Q1688" s="3">
        <v>41128</v>
      </c>
      <c r="R1688" s="3">
        <v>41186</v>
      </c>
      <c r="S1688" s="3">
        <v>41189</v>
      </c>
    </row>
    <row r="1689" spans="1:19">
      <c r="A1689" s="23" t="s">
        <v>18141</v>
      </c>
      <c r="B1689" s="23" t="s">
        <v>18142</v>
      </c>
      <c r="C1689" s="23">
        <v>7</v>
      </c>
      <c r="D1689" s="23" t="s">
        <v>20484</v>
      </c>
      <c r="E1689" s="23" t="s">
        <v>20478</v>
      </c>
      <c r="F1689" s="23">
        <v>3595</v>
      </c>
      <c r="G1689" s="23" t="s">
        <v>10781</v>
      </c>
      <c r="H1689" s="23" t="s">
        <v>9347</v>
      </c>
      <c r="I1689" s="238" t="s">
        <v>18145</v>
      </c>
      <c r="J1689" s="238" t="s">
        <v>18153</v>
      </c>
      <c r="K1689" s="23" t="s">
        <v>623</v>
      </c>
      <c r="L1689" s="23" t="s">
        <v>18147</v>
      </c>
      <c r="M1689" s="23" t="s">
        <v>18148</v>
      </c>
      <c r="N1689" s="23" t="s">
        <v>4162</v>
      </c>
      <c r="O1689" s="23" t="s">
        <v>18149</v>
      </c>
      <c r="P1689" s="291">
        <v>120.38</v>
      </c>
      <c r="Q1689" s="3">
        <v>41094</v>
      </c>
      <c r="R1689" s="3">
        <v>41227</v>
      </c>
      <c r="S1689" s="3">
        <v>41154</v>
      </c>
    </row>
    <row r="1690" spans="1:19">
      <c r="A1690" s="23" t="s">
        <v>18141</v>
      </c>
      <c r="B1690" s="23" t="s">
        <v>18142</v>
      </c>
      <c r="C1690" s="23">
        <v>7</v>
      </c>
      <c r="D1690" s="23" t="s">
        <v>20485</v>
      </c>
      <c r="E1690" s="23" t="s">
        <v>20478</v>
      </c>
      <c r="F1690" s="23">
        <v>3606</v>
      </c>
      <c r="G1690" s="23" t="s">
        <v>11170</v>
      </c>
      <c r="H1690" s="23" t="s">
        <v>9349</v>
      </c>
      <c r="I1690" s="238" t="s">
        <v>18145</v>
      </c>
      <c r="J1690" s="238" t="s">
        <v>18153</v>
      </c>
      <c r="K1690" s="23" t="s">
        <v>623</v>
      </c>
      <c r="L1690" s="23" t="s">
        <v>18147</v>
      </c>
      <c r="M1690" s="23" t="s">
        <v>18148</v>
      </c>
      <c r="N1690" s="23" t="s">
        <v>4162</v>
      </c>
      <c r="O1690" s="23" t="s">
        <v>18149</v>
      </c>
      <c r="P1690" s="291">
        <v>120.38</v>
      </c>
      <c r="Q1690" s="3">
        <v>41128</v>
      </c>
      <c r="R1690" s="3">
        <v>41233</v>
      </c>
      <c r="S1690" s="3">
        <v>41189</v>
      </c>
    </row>
    <row r="1691" spans="1:19">
      <c r="A1691" s="23" t="s">
        <v>18141</v>
      </c>
      <c r="B1691" s="23" t="s">
        <v>18142</v>
      </c>
      <c r="C1691" s="23">
        <v>7</v>
      </c>
      <c r="D1691" s="23" t="s">
        <v>20486</v>
      </c>
      <c r="E1691" s="23" t="s">
        <v>20478</v>
      </c>
      <c r="F1691" s="23">
        <v>3612</v>
      </c>
      <c r="G1691" s="23" t="s">
        <v>11168</v>
      </c>
      <c r="H1691" s="23" t="s">
        <v>9448</v>
      </c>
      <c r="I1691" s="238" t="s">
        <v>18145</v>
      </c>
      <c r="J1691" s="238" t="s">
        <v>18153</v>
      </c>
      <c r="K1691" s="23" t="s">
        <v>623</v>
      </c>
      <c r="L1691" s="23" t="s">
        <v>18147</v>
      </c>
      <c r="M1691" s="23" t="s">
        <v>18148</v>
      </c>
      <c r="N1691" s="23" t="s">
        <v>4162</v>
      </c>
      <c r="O1691" s="23" t="s">
        <v>18149</v>
      </c>
      <c r="P1691" s="291">
        <v>120.38</v>
      </c>
      <c r="Q1691" s="3">
        <v>41128</v>
      </c>
      <c r="R1691" s="3">
        <v>41233</v>
      </c>
      <c r="S1691" s="3">
        <v>41189</v>
      </c>
    </row>
    <row r="1692" spans="1:19">
      <c r="A1692" s="23" t="s">
        <v>18141</v>
      </c>
      <c r="B1692" s="23" t="s">
        <v>18142</v>
      </c>
      <c r="C1692" s="23">
        <v>7</v>
      </c>
      <c r="D1692" s="23" t="s">
        <v>20487</v>
      </c>
      <c r="E1692" s="23" t="s">
        <v>20478</v>
      </c>
      <c r="F1692" s="23">
        <v>3623</v>
      </c>
      <c r="G1692" s="23" t="s">
        <v>11166</v>
      </c>
      <c r="H1692" s="23" t="s">
        <v>9445</v>
      </c>
      <c r="I1692" s="238" t="s">
        <v>18145</v>
      </c>
      <c r="J1692" s="238" t="s">
        <v>18153</v>
      </c>
      <c r="K1692" s="23" t="s">
        <v>623</v>
      </c>
      <c r="L1692" s="23" t="s">
        <v>18147</v>
      </c>
      <c r="M1692" s="23" t="s">
        <v>18148</v>
      </c>
      <c r="N1692" s="23" t="s">
        <v>4162</v>
      </c>
      <c r="O1692" s="23" t="s">
        <v>18149</v>
      </c>
      <c r="P1692" s="291">
        <v>120.38</v>
      </c>
      <c r="Q1692" s="3">
        <v>41128</v>
      </c>
      <c r="R1692" s="3">
        <v>41234</v>
      </c>
      <c r="S1692" s="3">
        <v>41189</v>
      </c>
    </row>
    <row r="1693" spans="1:19">
      <c r="A1693" s="23" t="s">
        <v>18141</v>
      </c>
      <c r="B1693" s="23" t="s">
        <v>18142</v>
      </c>
      <c r="C1693" s="23">
        <v>7</v>
      </c>
      <c r="D1693" s="23" t="s">
        <v>20488</v>
      </c>
      <c r="E1693" s="23" t="s">
        <v>20478</v>
      </c>
      <c r="F1693" s="23">
        <v>3640</v>
      </c>
      <c r="G1693" s="23" t="s">
        <v>11161</v>
      </c>
      <c r="H1693" s="23" t="s">
        <v>9439</v>
      </c>
      <c r="I1693" s="238" t="s">
        <v>18145</v>
      </c>
      <c r="J1693" s="238" t="s">
        <v>18153</v>
      </c>
      <c r="K1693" s="23" t="s">
        <v>623</v>
      </c>
      <c r="L1693" s="23" t="s">
        <v>18147</v>
      </c>
      <c r="M1693" s="23" t="s">
        <v>18148</v>
      </c>
      <c r="N1693" s="23" t="s">
        <v>4162</v>
      </c>
      <c r="O1693" s="23" t="s">
        <v>18149</v>
      </c>
      <c r="P1693" s="291">
        <v>120.38</v>
      </c>
      <c r="Q1693" s="3">
        <v>41128</v>
      </c>
      <c r="R1693" s="3">
        <v>41235</v>
      </c>
      <c r="S1693" s="3">
        <v>41196</v>
      </c>
    </row>
    <row r="1694" spans="1:19">
      <c r="A1694" s="23" t="s">
        <v>18141</v>
      </c>
      <c r="B1694" s="23" t="s">
        <v>18142</v>
      </c>
      <c r="C1694" s="23">
        <v>7</v>
      </c>
      <c r="D1694" s="23" t="s">
        <v>20489</v>
      </c>
      <c r="E1694" s="23" t="s">
        <v>20478</v>
      </c>
      <c r="F1694" s="23">
        <v>3643</v>
      </c>
      <c r="G1694" s="23" t="s">
        <v>11165</v>
      </c>
      <c r="H1694" s="23" t="s">
        <v>9443</v>
      </c>
      <c r="I1694" s="238" t="s">
        <v>18145</v>
      </c>
      <c r="J1694" s="238" t="s">
        <v>18153</v>
      </c>
      <c r="K1694" s="23" t="s">
        <v>623</v>
      </c>
      <c r="L1694" s="23" t="s">
        <v>18147</v>
      </c>
      <c r="M1694" s="23" t="s">
        <v>18148</v>
      </c>
      <c r="N1694" s="23" t="s">
        <v>4162</v>
      </c>
      <c r="O1694" s="23" t="s">
        <v>18149</v>
      </c>
      <c r="P1694" s="291">
        <v>120.38</v>
      </c>
      <c r="Q1694" s="3">
        <v>41128</v>
      </c>
      <c r="R1694" s="3">
        <v>41235</v>
      </c>
      <c r="S1694" s="3">
        <v>41189</v>
      </c>
    </row>
    <row r="1695" spans="1:19">
      <c r="A1695" s="23" t="s">
        <v>18141</v>
      </c>
      <c r="B1695" s="23" t="s">
        <v>18142</v>
      </c>
      <c r="C1695" s="23">
        <v>7</v>
      </c>
      <c r="D1695" s="23" t="s">
        <v>20490</v>
      </c>
      <c r="E1695" s="23" t="s">
        <v>20478</v>
      </c>
      <c r="F1695" s="23">
        <v>3650</v>
      </c>
      <c r="G1695" s="23" t="s">
        <v>11123</v>
      </c>
      <c r="H1695" s="23" t="s">
        <v>9432</v>
      </c>
      <c r="I1695" s="238" t="s">
        <v>18145</v>
      </c>
      <c r="J1695" s="238" t="s">
        <v>18153</v>
      </c>
      <c r="K1695" s="23" t="s">
        <v>623</v>
      </c>
      <c r="L1695" s="23" t="s">
        <v>18147</v>
      </c>
      <c r="M1695" s="23" t="s">
        <v>18148</v>
      </c>
      <c r="N1695" s="23" t="s">
        <v>4162</v>
      </c>
      <c r="O1695" s="23" t="s">
        <v>18149</v>
      </c>
      <c r="P1695" s="291">
        <v>120.38</v>
      </c>
      <c r="Q1695" s="3">
        <v>41128</v>
      </c>
      <c r="R1695" s="3">
        <v>41236</v>
      </c>
      <c r="S1695" s="3">
        <v>41191</v>
      </c>
    </row>
    <row r="1696" spans="1:19">
      <c r="A1696" s="23" t="s">
        <v>18141</v>
      </c>
      <c r="B1696" s="23" t="s">
        <v>18142</v>
      </c>
      <c r="C1696" s="23">
        <v>7</v>
      </c>
      <c r="D1696" s="23" t="s">
        <v>20491</v>
      </c>
      <c r="E1696" s="23" t="s">
        <v>20478</v>
      </c>
      <c r="F1696" s="23">
        <v>3651</v>
      </c>
      <c r="G1696" s="23" t="s">
        <v>11163</v>
      </c>
      <c r="H1696" s="23" t="s">
        <v>9441</v>
      </c>
      <c r="I1696" s="238" t="s">
        <v>18145</v>
      </c>
      <c r="J1696" s="238" t="s">
        <v>18153</v>
      </c>
      <c r="K1696" s="23" t="s">
        <v>623</v>
      </c>
      <c r="L1696" s="23" t="s">
        <v>18147</v>
      </c>
      <c r="M1696" s="23" t="s">
        <v>18148</v>
      </c>
      <c r="N1696" s="23" t="s">
        <v>4162</v>
      </c>
      <c r="O1696" s="23" t="s">
        <v>18149</v>
      </c>
      <c r="P1696" s="291">
        <v>120.38</v>
      </c>
      <c r="Q1696" s="3">
        <v>41128</v>
      </c>
      <c r="R1696" s="3">
        <v>41236</v>
      </c>
      <c r="S1696" s="3">
        <v>41196</v>
      </c>
    </row>
    <row r="1697" spans="1:19">
      <c r="A1697" s="23" t="s">
        <v>18141</v>
      </c>
      <c r="B1697" s="23" t="s">
        <v>18142</v>
      </c>
      <c r="C1697" s="23">
        <v>7</v>
      </c>
      <c r="D1697" s="23" t="s">
        <v>20492</v>
      </c>
      <c r="E1697" s="23" t="s">
        <v>20478</v>
      </c>
      <c r="F1697" s="23">
        <v>3987</v>
      </c>
      <c r="G1697" s="23" t="s">
        <v>11130</v>
      </c>
      <c r="H1697" s="23" t="s">
        <v>20493</v>
      </c>
      <c r="I1697" s="238" t="s">
        <v>18145</v>
      </c>
      <c r="J1697" s="238" t="s">
        <v>18153</v>
      </c>
      <c r="K1697" s="23" t="s">
        <v>623</v>
      </c>
      <c r="L1697" s="23" t="s">
        <v>18147</v>
      </c>
      <c r="M1697" s="23" t="s">
        <v>18148</v>
      </c>
      <c r="N1697" s="23" t="s">
        <v>4162</v>
      </c>
      <c r="O1697" s="23" t="s">
        <v>18149</v>
      </c>
      <c r="P1697" s="291">
        <v>120.38</v>
      </c>
      <c r="Q1697" s="3">
        <v>41128</v>
      </c>
      <c r="R1697" s="3">
        <v>41269</v>
      </c>
      <c r="S1697" s="3">
        <v>41188</v>
      </c>
    </row>
    <row r="1698" spans="1:19">
      <c r="A1698" s="23" t="s">
        <v>18141</v>
      </c>
      <c r="B1698" s="23" t="s">
        <v>18142</v>
      </c>
      <c r="C1698" s="23">
        <v>7</v>
      </c>
      <c r="D1698" s="23" t="s">
        <v>20494</v>
      </c>
      <c r="E1698" s="23" t="s">
        <v>20495</v>
      </c>
      <c r="F1698" s="23">
        <v>3742</v>
      </c>
      <c r="G1698" s="23" t="s">
        <v>11499</v>
      </c>
      <c r="H1698" s="23" t="s">
        <v>20496</v>
      </c>
      <c r="I1698" s="238" t="s">
        <v>18145</v>
      </c>
      <c r="J1698" s="238" t="s">
        <v>18153</v>
      </c>
      <c r="K1698" s="23" t="s">
        <v>623</v>
      </c>
      <c r="L1698" s="23" t="s">
        <v>18147</v>
      </c>
      <c r="M1698" s="23" t="s">
        <v>18148</v>
      </c>
      <c r="N1698" s="23" t="s">
        <v>4162</v>
      </c>
      <c r="O1698" s="23" t="s">
        <v>18149</v>
      </c>
      <c r="P1698" s="291">
        <v>120.38</v>
      </c>
      <c r="Q1698" s="3">
        <v>41141</v>
      </c>
      <c r="R1698" s="3">
        <v>41248</v>
      </c>
      <c r="S1698" s="3">
        <v>41215</v>
      </c>
    </row>
    <row r="1699" spans="1:19">
      <c r="A1699" s="23" t="s">
        <v>18141</v>
      </c>
      <c r="B1699" s="23" t="s">
        <v>18142</v>
      </c>
      <c r="C1699" s="23">
        <v>7</v>
      </c>
      <c r="D1699" s="23" t="s">
        <v>20497</v>
      </c>
      <c r="E1699" s="23" t="s">
        <v>20495</v>
      </c>
      <c r="F1699" s="23">
        <v>3746</v>
      </c>
      <c r="G1699" s="23" t="s">
        <v>11498</v>
      </c>
      <c r="H1699" s="23" t="s">
        <v>12098</v>
      </c>
      <c r="I1699" s="238" t="s">
        <v>18145</v>
      </c>
      <c r="J1699" s="238" t="s">
        <v>18153</v>
      </c>
      <c r="K1699" s="23" t="s">
        <v>623</v>
      </c>
      <c r="L1699" s="23" t="s">
        <v>18147</v>
      </c>
      <c r="M1699" s="23" t="s">
        <v>18148</v>
      </c>
      <c r="N1699" s="23" t="s">
        <v>4162</v>
      </c>
      <c r="O1699" s="23" t="s">
        <v>18149</v>
      </c>
      <c r="P1699" s="291">
        <v>120.38</v>
      </c>
      <c r="Q1699" s="3">
        <v>41141</v>
      </c>
      <c r="R1699" s="3">
        <v>41248</v>
      </c>
      <c r="S1699" s="3">
        <v>41215</v>
      </c>
    </row>
    <row r="1700" spans="1:19">
      <c r="A1700" s="23" t="s">
        <v>18141</v>
      </c>
      <c r="B1700" s="23" t="s">
        <v>18142</v>
      </c>
      <c r="C1700" s="23">
        <v>7</v>
      </c>
      <c r="D1700" s="23" t="s">
        <v>20498</v>
      </c>
      <c r="E1700" s="23" t="s">
        <v>20495</v>
      </c>
      <c r="F1700" s="23">
        <v>3763</v>
      </c>
      <c r="G1700" s="23" t="s">
        <v>11500</v>
      </c>
      <c r="H1700" s="23" t="s">
        <v>12104</v>
      </c>
      <c r="I1700" s="238" t="s">
        <v>18145</v>
      </c>
      <c r="J1700" s="238" t="s">
        <v>18153</v>
      </c>
      <c r="K1700" s="23" t="s">
        <v>623</v>
      </c>
      <c r="L1700" s="23" t="s">
        <v>18147</v>
      </c>
      <c r="M1700" s="23" t="s">
        <v>18148</v>
      </c>
      <c r="N1700" s="23" t="s">
        <v>4162</v>
      </c>
      <c r="O1700" s="23" t="s">
        <v>18149</v>
      </c>
      <c r="P1700" s="291">
        <v>120.38</v>
      </c>
      <c r="Q1700" s="3">
        <v>41141</v>
      </c>
      <c r="R1700" s="3">
        <v>41249</v>
      </c>
      <c r="S1700" s="3">
        <v>41215</v>
      </c>
    </row>
    <row r="1701" spans="1:19">
      <c r="A1701" s="23" t="s">
        <v>18141</v>
      </c>
      <c r="B1701" s="23" t="s">
        <v>18142</v>
      </c>
      <c r="C1701" s="23">
        <v>7</v>
      </c>
      <c r="D1701" s="23" t="s">
        <v>20499</v>
      </c>
      <c r="E1701" s="23" t="s">
        <v>20495</v>
      </c>
      <c r="F1701" s="23">
        <v>3766</v>
      </c>
      <c r="G1701" s="23" t="s">
        <v>11479</v>
      </c>
      <c r="H1701" s="23" t="s">
        <v>12090</v>
      </c>
      <c r="I1701" s="238" t="s">
        <v>18145</v>
      </c>
      <c r="J1701" s="238" t="s">
        <v>18153</v>
      </c>
      <c r="K1701" s="23" t="s">
        <v>623</v>
      </c>
      <c r="L1701" s="23" t="s">
        <v>18147</v>
      </c>
      <c r="M1701" s="23" t="s">
        <v>18148</v>
      </c>
      <c r="N1701" s="23" t="s">
        <v>4162</v>
      </c>
      <c r="O1701" s="23" t="s">
        <v>18149</v>
      </c>
      <c r="P1701" s="291">
        <v>120.38</v>
      </c>
      <c r="Q1701" s="3">
        <v>41141</v>
      </c>
      <c r="R1701" s="3">
        <v>41249</v>
      </c>
      <c r="S1701" s="3">
        <v>41215</v>
      </c>
    </row>
    <row r="1702" spans="1:19">
      <c r="A1702" s="23" t="s">
        <v>18141</v>
      </c>
      <c r="B1702" s="23" t="s">
        <v>18142</v>
      </c>
      <c r="C1702" s="23">
        <v>7</v>
      </c>
      <c r="D1702" s="23" t="s">
        <v>20500</v>
      </c>
      <c r="E1702" s="23" t="s">
        <v>20495</v>
      </c>
      <c r="F1702" s="23">
        <v>3770</v>
      </c>
      <c r="G1702" s="23" t="s">
        <v>11477</v>
      </c>
      <c r="H1702" s="23" t="s">
        <v>12234</v>
      </c>
      <c r="I1702" s="238" t="s">
        <v>18145</v>
      </c>
      <c r="J1702" s="238" t="s">
        <v>18153</v>
      </c>
      <c r="K1702" s="23" t="s">
        <v>623</v>
      </c>
      <c r="L1702" s="23" t="s">
        <v>18147</v>
      </c>
      <c r="M1702" s="23" t="s">
        <v>18148</v>
      </c>
      <c r="N1702" s="23" t="s">
        <v>4162</v>
      </c>
      <c r="O1702" s="23" t="s">
        <v>18149</v>
      </c>
      <c r="P1702" s="291">
        <v>120.38</v>
      </c>
      <c r="Q1702" s="3">
        <v>41141</v>
      </c>
      <c r="R1702" s="3">
        <v>41250</v>
      </c>
      <c r="S1702" s="3">
        <v>41215</v>
      </c>
    </row>
    <row r="1703" spans="1:19">
      <c r="A1703" s="23" t="s">
        <v>18141</v>
      </c>
      <c r="B1703" s="23" t="s">
        <v>18142</v>
      </c>
      <c r="C1703" s="23">
        <v>7</v>
      </c>
      <c r="D1703" s="23" t="s">
        <v>20501</v>
      </c>
      <c r="E1703" s="23" t="s">
        <v>20502</v>
      </c>
      <c r="F1703" s="23"/>
      <c r="G1703" s="23"/>
      <c r="H1703" s="23">
        <v>6171</v>
      </c>
      <c r="I1703" s="238" t="s">
        <v>18145</v>
      </c>
      <c r="J1703" s="238" t="s">
        <v>18151</v>
      </c>
      <c r="K1703" s="23" t="s">
        <v>623</v>
      </c>
      <c r="L1703" s="23" t="s">
        <v>18147</v>
      </c>
      <c r="M1703" s="23" t="s">
        <v>18148</v>
      </c>
      <c r="N1703" s="23" t="s">
        <v>4162</v>
      </c>
      <c r="O1703" s="23" t="s">
        <v>18149</v>
      </c>
      <c r="P1703" s="291">
        <v>120.38</v>
      </c>
      <c r="Q1703" s="3">
        <v>41297</v>
      </c>
      <c r="R1703" s="23"/>
      <c r="S1703" s="23"/>
    </row>
    <row r="1704" spans="1:19">
      <c r="A1704" s="23" t="s">
        <v>18141</v>
      </c>
      <c r="B1704" s="23" t="s">
        <v>18142</v>
      </c>
      <c r="C1704" s="23">
        <v>7</v>
      </c>
      <c r="D1704" s="23" t="s">
        <v>20503</v>
      </c>
      <c r="E1704" s="23" t="s">
        <v>20502</v>
      </c>
      <c r="F1704" s="23"/>
      <c r="G1704" s="23"/>
      <c r="H1704" s="23">
        <v>6194</v>
      </c>
      <c r="I1704" s="238" t="s">
        <v>18145</v>
      </c>
      <c r="J1704" s="238" t="s">
        <v>18151</v>
      </c>
      <c r="K1704" s="23" t="s">
        <v>623</v>
      </c>
      <c r="L1704" s="23" t="s">
        <v>18147</v>
      </c>
      <c r="M1704" s="23" t="s">
        <v>18148</v>
      </c>
      <c r="N1704" s="23" t="s">
        <v>4162</v>
      </c>
      <c r="O1704" s="23" t="s">
        <v>18149</v>
      </c>
      <c r="P1704" s="291">
        <v>120.38</v>
      </c>
      <c r="Q1704" s="3">
        <v>41298</v>
      </c>
      <c r="R1704" s="23"/>
      <c r="S1704" s="23"/>
    </row>
    <row r="1705" spans="1:19">
      <c r="A1705" s="23" t="s">
        <v>18141</v>
      </c>
      <c r="B1705" s="23" t="s">
        <v>18142</v>
      </c>
      <c r="C1705" s="23">
        <v>7</v>
      </c>
      <c r="D1705" s="23" t="s">
        <v>20504</v>
      </c>
      <c r="E1705" s="23" t="s">
        <v>20502</v>
      </c>
      <c r="F1705" s="23"/>
      <c r="G1705" s="23"/>
      <c r="H1705" s="23">
        <v>6195</v>
      </c>
      <c r="I1705" s="238" t="s">
        <v>18145</v>
      </c>
      <c r="J1705" s="238" t="s">
        <v>18151</v>
      </c>
      <c r="K1705" s="23" t="s">
        <v>623</v>
      </c>
      <c r="L1705" s="23" t="s">
        <v>18147</v>
      </c>
      <c r="M1705" s="23" t="s">
        <v>18148</v>
      </c>
      <c r="N1705" s="23" t="s">
        <v>4162</v>
      </c>
      <c r="O1705" s="23" t="s">
        <v>18149</v>
      </c>
      <c r="P1705" s="291">
        <v>120.38</v>
      </c>
      <c r="Q1705" s="3">
        <v>41298</v>
      </c>
      <c r="R1705" s="23"/>
      <c r="S1705" s="23"/>
    </row>
    <row r="1706" spans="1:19">
      <c r="A1706" s="23" t="s">
        <v>18141</v>
      </c>
      <c r="B1706" s="23" t="s">
        <v>18142</v>
      </c>
      <c r="C1706" s="23">
        <v>7</v>
      </c>
      <c r="D1706" s="23" t="s">
        <v>20505</v>
      </c>
      <c r="E1706" s="23" t="s">
        <v>20502</v>
      </c>
      <c r="F1706" s="23"/>
      <c r="G1706" s="23"/>
      <c r="H1706" s="23">
        <v>6196</v>
      </c>
      <c r="I1706" s="238" t="s">
        <v>18145</v>
      </c>
      <c r="J1706" s="238" t="s">
        <v>18151</v>
      </c>
      <c r="K1706" s="23" t="s">
        <v>623</v>
      </c>
      <c r="L1706" s="23" t="s">
        <v>18147</v>
      </c>
      <c r="M1706" s="23" t="s">
        <v>18148</v>
      </c>
      <c r="N1706" s="23" t="s">
        <v>4162</v>
      </c>
      <c r="O1706" s="23" t="s">
        <v>18149</v>
      </c>
      <c r="P1706" s="291">
        <v>120.38</v>
      </c>
      <c r="Q1706" s="3">
        <v>41298</v>
      </c>
      <c r="R1706" s="23"/>
      <c r="S1706" s="23"/>
    </row>
    <row r="1707" spans="1:19">
      <c r="A1707" s="23" t="s">
        <v>18141</v>
      </c>
      <c r="B1707" s="23" t="s">
        <v>18142</v>
      </c>
      <c r="C1707" s="23">
        <v>7</v>
      </c>
      <c r="D1707" s="23" t="s">
        <v>20506</v>
      </c>
      <c r="E1707" s="23" t="s">
        <v>20502</v>
      </c>
      <c r="F1707" s="23"/>
      <c r="G1707" s="23"/>
      <c r="H1707" s="23">
        <v>6197</v>
      </c>
      <c r="I1707" s="238" t="s">
        <v>18145</v>
      </c>
      <c r="J1707" s="238" t="s">
        <v>18151</v>
      </c>
      <c r="K1707" s="23" t="s">
        <v>623</v>
      </c>
      <c r="L1707" s="23" t="s">
        <v>18147</v>
      </c>
      <c r="M1707" s="23" t="s">
        <v>18148</v>
      </c>
      <c r="N1707" s="23" t="s">
        <v>4162</v>
      </c>
      <c r="O1707" s="23" t="s">
        <v>18149</v>
      </c>
      <c r="P1707" s="291">
        <v>120.38</v>
      </c>
      <c r="Q1707" s="3">
        <v>41298</v>
      </c>
      <c r="R1707" s="23"/>
      <c r="S1707" s="23"/>
    </row>
    <row r="1708" spans="1:19">
      <c r="A1708" s="23" t="s">
        <v>18141</v>
      </c>
      <c r="B1708" s="23" t="s">
        <v>18142</v>
      </c>
      <c r="C1708" s="23">
        <v>7</v>
      </c>
      <c r="D1708" s="23" t="s">
        <v>20507</v>
      </c>
      <c r="E1708" s="23" t="s">
        <v>20508</v>
      </c>
      <c r="F1708" s="23">
        <v>3658</v>
      </c>
      <c r="G1708" s="23" t="s">
        <v>11886</v>
      </c>
      <c r="H1708" s="23" t="s">
        <v>9484</v>
      </c>
      <c r="I1708" s="238" t="s">
        <v>18145</v>
      </c>
      <c r="J1708" s="238" t="s">
        <v>18153</v>
      </c>
      <c r="K1708" s="23" t="s">
        <v>623</v>
      </c>
      <c r="L1708" s="23" t="s">
        <v>18147</v>
      </c>
      <c r="M1708" s="23" t="s">
        <v>18148</v>
      </c>
      <c r="N1708" s="23" t="s">
        <v>4162</v>
      </c>
      <c r="O1708" s="23" t="s">
        <v>18149</v>
      </c>
      <c r="P1708" s="291">
        <v>120.38</v>
      </c>
      <c r="Q1708" s="3">
        <v>41155</v>
      </c>
      <c r="R1708" s="3">
        <v>41239</v>
      </c>
      <c r="S1708" s="3">
        <v>41261</v>
      </c>
    </row>
    <row r="1709" spans="1:19">
      <c r="A1709" s="23" t="s">
        <v>18141</v>
      </c>
      <c r="B1709" s="23" t="s">
        <v>18142</v>
      </c>
      <c r="C1709" s="23">
        <v>7</v>
      </c>
      <c r="D1709" s="23" t="s">
        <v>20509</v>
      </c>
      <c r="E1709" s="23" t="s">
        <v>20510</v>
      </c>
      <c r="F1709" s="23"/>
      <c r="G1709" s="23"/>
      <c r="H1709" s="23">
        <v>5373</v>
      </c>
      <c r="I1709" s="238" t="s">
        <v>18145</v>
      </c>
      <c r="J1709" s="238" t="s">
        <v>18151</v>
      </c>
      <c r="K1709" s="23" t="s">
        <v>623</v>
      </c>
      <c r="L1709" s="23" t="s">
        <v>18147</v>
      </c>
      <c r="M1709" s="23" t="s">
        <v>18148</v>
      </c>
      <c r="N1709" s="23" t="s">
        <v>4162</v>
      </c>
      <c r="O1709" s="23" t="s">
        <v>18149</v>
      </c>
      <c r="P1709" s="291">
        <v>120.38</v>
      </c>
      <c r="Q1709" s="3">
        <v>41200</v>
      </c>
      <c r="R1709" s="23"/>
      <c r="S1709" s="23"/>
    </row>
    <row r="1710" spans="1:19">
      <c r="A1710" s="23" t="s">
        <v>18141</v>
      </c>
      <c r="B1710" s="23" t="s">
        <v>18142</v>
      </c>
      <c r="C1710" s="23">
        <v>7</v>
      </c>
      <c r="D1710" s="23" t="s">
        <v>20511</v>
      </c>
      <c r="E1710" s="23" t="s">
        <v>20510</v>
      </c>
      <c r="F1710" s="23"/>
      <c r="G1710" s="23"/>
      <c r="H1710" s="23">
        <v>5374</v>
      </c>
      <c r="I1710" s="238" t="s">
        <v>18145</v>
      </c>
      <c r="J1710" s="238" t="s">
        <v>18151</v>
      </c>
      <c r="K1710" s="23" t="s">
        <v>623</v>
      </c>
      <c r="L1710" s="23" t="s">
        <v>18147</v>
      </c>
      <c r="M1710" s="23" t="s">
        <v>18148</v>
      </c>
      <c r="N1710" s="23" t="s">
        <v>4162</v>
      </c>
      <c r="O1710" s="23" t="s">
        <v>18149</v>
      </c>
      <c r="P1710" s="291">
        <v>120.38</v>
      </c>
      <c r="Q1710" s="3">
        <v>41200</v>
      </c>
      <c r="R1710" s="23"/>
      <c r="S1710" s="23"/>
    </row>
    <row r="1711" spans="1:19">
      <c r="A1711" s="23" t="s">
        <v>18141</v>
      </c>
      <c r="B1711" s="23" t="s">
        <v>18142</v>
      </c>
      <c r="C1711" s="23">
        <v>7</v>
      </c>
      <c r="D1711" s="23" t="s">
        <v>20512</v>
      </c>
      <c r="E1711" s="23" t="s">
        <v>20510</v>
      </c>
      <c r="F1711" s="23"/>
      <c r="G1711" s="23"/>
      <c r="H1711" s="23">
        <v>5375</v>
      </c>
      <c r="I1711" s="238" t="s">
        <v>18145</v>
      </c>
      <c r="J1711" s="238" t="s">
        <v>18151</v>
      </c>
      <c r="K1711" s="23" t="s">
        <v>623</v>
      </c>
      <c r="L1711" s="23" t="s">
        <v>18147</v>
      </c>
      <c r="M1711" s="23" t="s">
        <v>18148</v>
      </c>
      <c r="N1711" s="23" t="s">
        <v>4162</v>
      </c>
      <c r="O1711" s="23" t="s">
        <v>18149</v>
      </c>
      <c r="P1711" s="291">
        <v>120.38</v>
      </c>
      <c r="Q1711" s="3">
        <v>41200</v>
      </c>
      <c r="R1711" s="23"/>
      <c r="S1711" s="23"/>
    </row>
    <row r="1712" spans="1:19">
      <c r="A1712" s="23" t="s">
        <v>18141</v>
      </c>
      <c r="B1712" s="23" t="s">
        <v>18142</v>
      </c>
      <c r="C1712" s="23">
        <v>7</v>
      </c>
      <c r="D1712" s="23" t="s">
        <v>20513</v>
      </c>
      <c r="E1712" s="23" t="s">
        <v>20510</v>
      </c>
      <c r="F1712" s="23"/>
      <c r="G1712" s="23"/>
      <c r="H1712" s="23">
        <v>5376</v>
      </c>
      <c r="I1712" s="238" t="s">
        <v>18145</v>
      </c>
      <c r="J1712" s="238" t="s">
        <v>18151</v>
      </c>
      <c r="K1712" s="23" t="s">
        <v>623</v>
      </c>
      <c r="L1712" s="23" t="s">
        <v>18147</v>
      </c>
      <c r="M1712" s="23" t="s">
        <v>18148</v>
      </c>
      <c r="N1712" s="23" t="s">
        <v>4162</v>
      </c>
      <c r="O1712" s="23" t="s">
        <v>18149</v>
      </c>
      <c r="P1712" s="291">
        <v>120.38</v>
      </c>
      <c r="Q1712" s="3">
        <v>41200</v>
      </c>
      <c r="R1712" s="23"/>
      <c r="S1712" s="23"/>
    </row>
    <row r="1713" spans="1:19">
      <c r="A1713" s="23" t="s">
        <v>18141</v>
      </c>
      <c r="B1713" s="23" t="s">
        <v>18142</v>
      </c>
      <c r="C1713" s="23">
        <v>7</v>
      </c>
      <c r="D1713" s="23" t="s">
        <v>20514</v>
      </c>
      <c r="E1713" s="23" t="s">
        <v>20510</v>
      </c>
      <c r="F1713" s="23"/>
      <c r="G1713" s="23"/>
      <c r="H1713" s="23">
        <v>5377</v>
      </c>
      <c r="I1713" s="238" t="s">
        <v>18145</v>
      </c>
      <c r="J1713" s="238" t="s">
        <v>18151</v>
      </c>
      <c r="K1713" s="23" t="s">
        <v>623</v>
      </c>
      <c r="L1713" s="23" t="s">
        <v>18147</v>
      </c>
      <c r="M1713" s="23" t="s">
        <v>18148</v>
      </c>
      <c r="N1713" s="23" t="s">
        <v>4162</v>
      </c>
      <c r="O1713" s="23" t="s">
        <v>18149</v>
      </c>
      <c r="P1713" s="291">
        <v>120.38</v>
      </c>
      <c r="Q1713" s="3">
        <v>41200</v>
      </c>
      <c r="R1713" s="23"/>
      <c r="S1713" s="23"/>
    </row>
    <row r="1714" spans="1:19">
      <c r="A1714" s="23" t="s">
        <v>18141</v>
      </c>
      <c r="B1714" s="23" t="s">
        <v>18142</v>
      </c>
      <c r="C1714" s="23">
        <v>7</v>
      </c>
      <c r="D1714" s="23" t="s">
        <v>20515</v>
      </c>
      <c r="E1714" s="23" t="s">
        <v>20510</v>
      </c>
      <c r="F1714" s="23"/>
      <c r="G1714" s="23"/>
      <c r="H1714" s="23">
        <v>5378</v>
      </c>
      <c r="I1714" s="238" t="s">
        <v>18145</v>
      </c>
      <c r="J1714" s="238" t="s">
        <v>18151</v>
      </c>
      <c r="K1714" s="23" t="s">
        <v>623</v>
      </c>
      <c r="L1714" s="23" t="s">
        <v>18147</v>
      </c>
      <c r="M1714" s="23" t="s">
        <v>18148</v>
      </c>
      <c r="N1714" s="23" t="s">
        <v>4162</v>
      </c>
      <c r="O1714" s="23" t="s">
        <v>18149</v>
      </c>
      <c r="P1714" s="291">
        <v>120.38</v>
      </c>
      <c r="Q1714" s="3">
        <v>41200</v>
      </c>
      <c r="R1714" s="23"/>
      <c r="S1714" s="23"/>
    </row>
    <row r="1715" spans="1:19">
      <c r="A1715" s="23" t="s">
        <v>18141</v>
      </c>
      <c r="B1715" s="23" t="s">
        <v>18142</v>
      </c>
      <c r="C1715" s="23">
        <v>7</v>
      </c>
      <c r="D1715" s="23" t="s">
        <v>20516</v>
      </c>
      <c r="E1715" s="23" t="s">
        <v>20510</v>
      </c>
      <c r="F1715" s="23"/>
      <c r="G1715" s="23"/>
      <c r="H1715" s="23">
        <v>5379</v>
      </c>
      <c r="I1715" s="238" t="s">
        <v>18145</v>
      </c>
      <c r="J1715" s="238" t="s">
        <v>18151</v>
      </c>
      <c r="K1715" s="23" t="s">
        <v>623</v>
      </c>
      <c r="L1715" s="23" t="s">
        <v>18147</v>
      </c>
      <c r="M1715" s="23" t="s">
        <v>18148</v>
      </c>
      <c r="N1715" s="23" t="s">
        <v>4162</v>
      </c>
      <c r="O1715" s="23" t="s">
        <v>18149</v>
      </c>
      <c r="P1715" s="291">
        <v>120.38</v>
      </c>
      <c r="Q1715" s="3">
        <v>41200</v>
      </c>
      <c r="R1715" s="23"/>
      <c r="S1715" s="23"/>
    </row>
    <row r="1716" spans="1:19">
      <c r="A1716" s="23" t="s">
        <v>18141</v>
      </c>
      <c r="B1716" s="23" t="s">
        <v>18142</v>
      </c>
      <c r="C1716" s="23">
        <v>7</v>
      </c>
      <c r="D1716" s="23" t="s">
        <v>20517</v>
      </c>
      <c r="E1716" s="23" t="s">
        <v>20510</v>
      </c>
      <c r="F1716" s="23">
        <v>4151</v>
      </c>
      <c r="G1716" s="23" t="s">
        <v>12389</v>
      </c>
      <c r="H1716" s="23" t="s">
        <v>15340</v>
      </c>
      <c r="I1716" s="238" t="s">
        <v>18145</v>
      </c>
      <c r="J1716" s="238" t="s">
        <v>18153</v>
      </c>
      <c r="K1716" s="23" t="s">
        <v>623</v>
      </c>
      <c r="L1716" s="23" t="s">
        <v>18147</v>
      </c>
      <c r="M1716" s="23" t="s">
        <v>18148</v>
      </c>
      <c r="N1716" s="23" t="s">
        <v>4162</v>
      </c>
      <c r="O1716" s="23" t="s">
        <v>18149</v>
      </c>
      <c r="P1716" s="291">
        <v>120.38</v>
      </c>
      <c r="Q1716" s="3">
        <v>41176</v>
      </c>
      <c r="R1716" s="3">
        <v>41310</v>
      </c>
      <c r="S1716" s="3">
        <v>41309</v>
      </c>
    </row>
    <row r="1717" spans="1:19">
      <c r="A1717" s="23" t="s">
        <v>18141</v>
      </c>
      <c r="B1717" s="23" t="s">
        <v>18142</v>
      </c>
      <c r="C1717" s="23">
        <v>7</v>
      </c>
      <c r="D1717" s="23" t="s">
        <v>20518</v>
      </c>
      <c r="E1717" s="23" t="s">
        <v>20519</v>
      </c>
      <c r="F1717" s="23">
        <v>738</v>
      </c>
      <c r="G1717" s="23" t="s">
        <v>9717</v>
      </c>
      <c r="H1717" s="23" t="s">
        <v>438</v>
      </c>
      <c r="I1717" s="238" t="s">
        <v>18145</v>
      </c>
      <c r="J1717" s="238" t="s">
        <v>18153</v>
      </c>
      <c r="K1717" s="23" t="s">
        <v>623</v>
      </c>
      <c r="L1717" s="23" t="s">
        <v>18147</v>
      </c>
      <c r="M1717" s="23" t="s">
        <v>18148</v>
      </c>
      <c r="N1717" s="23" t="s">
        <v>4162</v>
      </c>
      <c r="O1717" s="23" t="s">
        <v>18149</v>
      </c>
      <c r="P1717" s="291">
        <v>120.38</v>
      </c>
      <c r="Q1717" s="3">
        <v>40841</v>
      </c>
      <c r="R1717" s="3">
        <v>40913</v>
      </c>
      <c r="S1717" s="3">
        <v>40918</v>
      </c>
    </row>
    <row r="1718" spans="1:19">
      <c r="A1718" s="23" t="s">
        <v>18141</v>
      </c>
      <c r="B1718" s="23" t="s">
        <v>18142</v>
      </c>
      <c r="C1718" s="23">
        <v>7</v>
      </c>
      <c r="D1718" s="23" t="s">
        <v>20520</v>
      </c>
      <c r="E1718" s="23" t="s">
        <v>20521</v>
      </c>
      <c r="F1718" s="23"/>
      <c r="G1718" s="23" t="s">
        <v>20522</v>
      </c>
      <c r="H1718" s="23">
        <v>5317</v>
      </c>
      <c r="I1718" s="238" t="s">
        <v>18145</v>
      </c>
      <c r="J1718" s="238" t="s">
        <v>18192</v>
      </c>
      <c r="K1718" s="23" t="s">
        <v>623</v>
      </c>
      <c r="L1718" s="23" t="s">
        <v>18147</v>
      </c>
      <c r="M1718" s="23" t="s">
        <v>18148</v>
      </c>
      <c r="N1718" s="23" t="s">
        <v>4162</v>
      </c>
      <c r="O1718" s="23" t="s">
        <v>18149</v>
      </c>
      <c r="P1718" s="291">
        <v>120.38</v>
      </c>
      <c r="Q1718" s="3">
        <v>41197</v>
      </c>
      <c r="R1718" s="23"/>
      <c r="S1718" s="3">
        <v>41457</v>
      </c>
    </row>
    <row r="1719" spans="1:19">
      <c r="A1719" s="23" t="s">
        <v>18141</v>
      </c>
      <c r="B1719" s="23" t="s">
        <v>18142</v>
      </c>
      <c r="C1719" s="23">
        <v>7</v>
      </c>
      <c r="D1719" s="23" t="s">
        <v>20523</v>
      </c>
      <c r="E1719" s="23" t="s">
        <v>20521</v>
      </c>
      <c r="F1719" s="23">
        <v>2807</v>
      </c>
      <c r="G1719" s="23" t="s">
        <v>10338</v>
      </c>
      <c r="H1719" s="23" t="s">
        <v>4650</v>
      </c>
      <c r="I1719" s="238" t="s">
        <v>18145</v>
      </c>
      <c r="J1719" s="238" t="s">
        <v>18153</v>
      </c>
      <c r="K1719" s="23" t="s">
        <v>623</v>
      </c>
      <c r="L1719" s="23" t="s">
        <v>18147</v>
      </c>
      <c r="M1719" s="23" t="s">
        <v>18148</v>
      </c>
      <c r="N1719" s="23" t="s">
        <v>4162</v>
      </c>
      <c r="O1719" s="23" t="s">
        <v>18149</v>
      </c>
      <c r="P1719" s="291">
        <v>120.38</v>
      </c>
      <c r="Q1719" s="3">
        <v>41047</v>
      </c>
      <c r="R1719" s="3">
        <v>41095</v>
      </c>
      <c r="S1719" s="3">
        <v>41111</v>
      </c>
    </row>
    <row r="1720" spans="1:19">
      <c r="A1720" s="23" t="s">
        <v>18141</v>
      </c>
      <c r="B1720" s="23" t="s">
        <v>18142</v>
      </c>
      <c r="C1720" s="23">
        <v>7</v>
      </c>
      <c r="D1720" s="23" t="s">
        <v>20524</v>
      </c>
      <c r="E1720" s="23" t="s">
        <v>20525</v>
      </c>
      <c r="F1720" s="23">
        <v>4285</v>
      </c>
      <c r="G1720" s="23" t="s">
        <v>11501</v>
      </c>
      <c r="H1720" s="23" t="s">
        <v>15773</v>
      </c>
      <c r="I1720" s="238" t="s">
        <v>18145</v>
      </c>
      <c r="J1720" s="238" t="s">
        <v>18153</v>
      </c>
      <c r="K1720" s="23" t="s">
        <v>623</v>
      </c>
      <c r="L1720" s="23" t="s">
        <v>18147</v>
      </c>
      <c r="M1720" s="23" t="s">
        <v>18148</v>
      </c>
      <c r="N1720" s="23" t="s">
        <v>4162</v>
      </c>
      <c r="O1720" s="23" t="s">
        <v>18149</v>
      </c>
      <c r="P1720" s="291">
        <v>120.38</v>
      </c>
      <c r="Q1720" s="3">
        <v>41141</v>
      </c>
      <c r="R1720" s="3">
        <v>41339</v>
      </c>
      <c r="S1720" s="3">
        <v>41215</v>
      </c>
    </row>
    <row r="1721" spans="1:19">
      <c r="A1721" s="23" t="s">
        <v>18141</v>
      </c>
      <c r="B1721" s="23" t="s">
        <v>18142</v>
      </c>
      <c r="C1721" s="23">
        <v>7</v>
      </c>
      <c r="D1721" s="23" t="s">
        <v>20526</v>
      </c>
      <c r="E1721" s="23" t="s">
        <v>20527</v>
      </c>
      <c r="F1721" s="23"/>
      <c r="G1721" s="23" t="s">
        <v>13532</v>
      </c>
      <c r="H1721" s="23">
        <v>5225</v>
      </c>
      <c r="I1721" s="238" t="s">
        <v>18145</v>
      </c>
      <c r="J1721" s="238" t="s">
        <v>18156</v>
      </c>
      <c r="K1721" s="23" t="s">
        <v>623</v>
      </c>
      <c r="L1721" s="23" t="s">
        <v>18147</v>
      </c>
      <c r="M1721" s="23" t="s">
        <v>18148</v>
      </c>
      <c r="N1721" s="23" t="s">
        <v>4162</v>
      </c>
      <c r="O1721" s="23" t="s">
        <v>18149</v>
      </c>
      <c r="P1721" s="291">
        <v>120.38</v>
      </c>
      <c r="Q1721" s="3">
        <v>41183</v>
      </c>
      <c r="R1721" s="23"/>
      <c r="S1721" s="3">
        <v>41313</v>
      </c>
    </row>
    <row r="1722" spans="1:19">
      <c r="A1722" s="23" t="s">
        <v>18141</v>
      </c>
      <c r="B1722" s="23" t="s">
        <v>18142</v>
      </c>
      <c r="C1722" s="23">
        <v>7</v>
      </c>
      <c r="D1722" s="23" t="s">
        <v>20528</v>
      </c>
      <c r="E1722" s="23" t="s">
        <v>20527</v>
      </c>
      <c r="F1722" s="23">
        <v>4109</v>
      </c>
      <c r="G1722" s="23" t="s">
        <v>13510</v>
      </c>
      <c r="H1722" s="23" t="s">
        <v>14861</v>
      </c>
      <c r="I1722" s="238" t="s">
        <v>18145</v>
      </c>
      <c r="J1722" s="238" t="s">
        <v>18153</v>
      </c>
      <c r="K1722" s="23" t="s">
        <v>623</v>
      </c>
      <c r="L1722" s="23" t="s">
        <v>18147</v>
      </c>
      <c r="M1722" s="23" t="s">
        <v>18148</v>
      </c>
      <c r="N1722" s="23" t="s">
        <v>4162</v>
      </c>
      <c r="O1722" s="23" t="s">
        <v>18149</v>
      </c>
      <c r="P1722" s="291">
        <v>120.38</v>
      </c>
      <c r="Q1722" s="3">
        <v>41183</v>
      </c>
      <c r="R1722" s="3">
        <v>41303</v>
      </c>
      <c r="S1722" s="3">
        <v>41313</v>
      </c>
    </row>
    <row r="1723" spans="1:19">
      <c r="A1723" s="23" t="s">
        <v>18141</v>
      </c>
      <c r="B1723" s="23" t="s">
        <v>18142</v>
      </c>
      <c r="C1723" s="23">
        <v>7</v>
      </c>
      <c r="D1723" s="23" t="s">
        <v>20529</v>
      </c>
      <c r="E1723" s="23" t="s">
        <v>20527</v>
      </c>
      <c r="F1723" s="23">
        <v>4110</v>
      </c>
      <c r="G1723" s="23" t="s">
        <v>13545</v>
      </c>
      <c r="H1723" s="23" t="s">
        <v>14872</v>
      </c>
      <c r="I1723" s="238" t="s">
        <v>18145</v>
      </c>
      <c r="J1723" s="238" t="s">
        <v>18153</v>
      </c>
      <c r="K1723" s="23" t="s">
        <v>623</v>
      </c>
      <c r="L1723" s="23" t="s">
        <v>18147</v>
      </c>
      <c r="M1723" s="23" t="s">
        <v>18148</v>
      </c>
      <c r="N1723" s="23" t="s">
        <v>4162</v>
      </c>
      <c r="O1723" s="23" t="s">
        <v>18149</v>
      </c>
      <c r="P1723" s="291">
        <v>120.38</v>
      </c>
      <c r="Q1723" s="3">
        <v>41183</v>
      </c>
      <c r="R1723" s="3">
        <v>41303</v>
      </c>
      <c r="S1723" s="3">
        <v>41313</v>
      </c>
    </row>
    <row r="1724" spans="1:19">
      <c r="A1724" s="23" t="s">
        <v>18141</v>
      </c>
      <c r="B1724" s="23" t="s">
        <v>18142</v>
      </c>
      <c r="C1724" s="23">
        <v>7</v>
      </c>
      <c r="D1724" s="23" t="s">
        <v>20530</v>
      </c>
      <c r="E1724" s="23" t="s">
        <v>20527</v>
      </c>
      <c r="F1724" s="23">
        <v>4116</v>
      </c>
      <c r="G1724" s="23" t="s">
        <v>13513</v>
      </c>
      <c r="H1724" s="23" t="s">
        <v>14864</v>
      </c>
      <c r="I1724" s="238" t="s">
        <v>18145</v>
      </c>
      <c r="J1724" s="238" t="s">
        <v>18153</v>
      </c>
      <c r="K1724" s="23" t="s">
        <v>623</v>
      </c>
      <c r="L1724" s="23" t="s">
        <v>18147</v>
      </c>
      <c r="M1724" s="23" t="s">
        <v>18148</v>
      </c>
      <c r="N1724" s="23" t="s">
        <v>4162</v>
      </c>
      <c r="O1724" s="23" t="s">
        <v>18149</v>
      </c>
      <c r="P1724" s="291">
        <v>120.38</v>
      </c>
      <c r="Q1724" s="3">
        <v>41183</v>
      </c>
      <c r="R1724" s="3">
        <v>41304</v>
      </c>
      <c r="S1724" s="3">
        <v>41313</v>
      </c>
    </row>
    <row r="1725" spans="1:19">
      <c r="A1725" s="23" t="s">
        <v>18141</v>
      </c>
      <c r="B1725" s="23" t="s">
        <v>18142</v>
      </c>
      <c r="C1725" s="23">
        <v>7</v>
      </c>
      <c r="D1725" s="23" t="s">
        <v>20531</v>
      </c>
      <c r="E1725" s="23" t="s">
        <v>20527</v>
      </c>
      <c r="F1725" s="23">
        <v>4120</v>
      </c>
      <c r="G1725" s="23" t="s">
        <v>13529</v>
      </c>
      <c r="H1725" s="23" t="s">
        <v>14869</v>
      </c>
      <c r="I1725" s="238" t="s">
        <v>18145</v>
      </c>
      <c r="J1725" s="238" t="s">
        <v>18153</v>
      </c>
      <c r="K1725" s="23" t="s">
        <v>623</v>
      </c>
      <c r="L1725" s="23" t="s">
        <v>18147</v>
      </c>
      <c r="M1725" s="23" t="s">
        <v>18148</v>
      </c>
      <c r="N1725" s="23" t="s">
        <v>4162</v>
      </c>
      <c r="O1725" s="23" t="s">
        <v>18149</v>
      </c>
      <c r="P1725" s="291">
        <v>120.38</v>
      </c>
      <c r="Q1725" s="3">
        <v>41183</v>
      </c>
      <c r="R1725" s="3">
        <v>41304</v>
      </c>
      <c r="S1725" s="3">
        <v>41313</v>
      </c>
    </row>
    <row r="1726" spans="1:19">
      <c r="A1726" s="23" t="s">
        <v>18141</v>
      </c>
      <c r="B1726" s="23" t="s">
        <v>18142</v>
      </c>
      <c r="C1726" s="23">
        <v>7</v>
      </c>
      <c r="D1726" s="23" t="s">
        <v>20532</v>
      </c>
      <c r="E1726" s="23" t="s">
        <v>20527</v>
      </c>
      <c r="F1726" s="23">
        <v>4137</v>
      </c>
      <c r="G1726" s="23" t="s">
        <v>13524</v>
      </c>
      <c r="H1726" s="23" t="s">
        <v>14996</v>
      </c>
      <c r="I1726" s="238" t="s">
        <v>18145</v>
      </c>
      <c r="J1726" s="238" t="s">
        <v>18153</v>
      </c>
      <c r="K1726" s="23" t="s">
        <v>623</v>
      </c>
      <c r="L1726" s="23" t="s">
        <v>18147</v>
      </c>
      <c r="M1726" s="23" t="s">
        <v>18148</v>
      </c>
      <c r="N1726" s="23" t="s">
        <v>4162</v>
      </c>
      <c r="O1726" s="23" t="s">
        <v>18149</v>
      </c>
      <c r="P1726" s="291">
        <v>120.38</v>
      </c>
      <c r="Q1726" s="3">
        <v>41183</v>
      </c>
      <c r="R1726" s="3">
        <v>41309</v>
      </c>
      <c r="S1726" s="3">
        <v>41313</v>
      </c>
    </row>
    <row r="1727" spans="1:19">
      <c r="A1727" s="23" t="s">
        <v>18141</v>
      </c>
      <c r="B1727" s="23" t="s">
        <v>18142</v>
      </c>
      <c r="C1727" s="23">
        <v>7</v>
      </c>
      <c r="D1727" s="23" t="s">
        <v>20533</v>
      </c>
      <c r="E1727" s="23" t="s">
        <v>20527</v>
      </c>
      <c r="F1727" s="23">
        <v>4138</v>
      </c>
      <c r="G1727" s="23" t="s">
        <v>13526</v>
      </c>
      <c r="H1727" s="23" t="s">
        <v>14999</v>
      </c>
      <c r="I1727" s="238" t="s">
        <v>18145</v>
      </c>
      <c r="J1727" s="238" t="s">
        <v>18153</v>
      </c>
      <c r="K1727" s="23" t="s">
        <v>623</v>
      </c>
      <c r="L1727" s="23" t="s">
        <v>18147</v>
      </c>
      <c r="M1727" s="23" t="s">
        <v>18148</v>
      </c>
      <c r="N1727" s="23" t="s">
        <v>4162</v>
      </c>
      <c r="O1727" s="23" t="s">
        <v>18149</v>
      </c>
      <c r="P1727" s="291">
        <v>120.38</v>
      </c>
      <c r="Q1727" s="3">
        <v>41183</v>
      </c>
      <c r="R1727" s="3">
        <v>41309</v>
      </c>
      <c r="S1727" s="3">
        <v>41313</v>
      </c>
    </row>
    <row r="1728" spans="1:19">
      <c r="A1728" s="23" t="s">
        <v>18141</v>
      </c>
      <c r="B1728" s="23" t="s">
        <v>18142</v>
      </c>
      <c r="C1728" s="23">
        <v>7</v>
      </c>
      <c r="D1728" s="23" t="s">
        <v>20533</v>
      </c>
      <c r="E1728" s="23" t="s">
        <v>20527</v>
      </c>
      <c r="F1728" s="23">
        <v>4139</v>
      </c>
      <c r="G1728" s="23" t="s">
        <v>13521</v>
      </c>
      <c r="H1728" s="23" t="s">
        <v>14993</v>
      </c>
      <c r="I1728" s="238" t="s">
        <v>18145</v>
      </c>
      <c r="J1728" s="238" t="s">
        <v>18153</v>
      </c>
      <c r="K1728" s="23" t="s">
        <v>623</v>
      </c>
      <c r="L1728" s="23" t="s">
        <v>18147</v>
      </c>
      <c r="M1728" s="23" t="s">
        <v>18148</v>
      </c>
      <c r="N1728" s="23" t="s">
        <v>4162</v>
      </c>
      <c r="O1728" s="23" t="s">
        <v>18149</v>
      </c>
      <c r="P1728" s="291">
        <v>120.38</v>
      </c>
      <c r="Q1728" s="3">
        <v>41183</v>
      </c>
      <c r="R1728" s="3">
        <v>41309</v>
      </c>
      <c r="S1728" s="3">
        <v>41313</v>
      </c>
    </row>
    <row r="1729" spans="1:19">
      <c r="A1729" s="23" t="s">
        <v>18141</v>
      </c>
      <c r="B1729" s="23" t="s">
        <v>18142</v>
      </c>
      <c r="C1729" s="23">
        <v>7</v>
      </c>
      <c r="D1729" s="23" t="s">
        <v>20534</v>
      </c>
      <c r="E1729" s="23" t="s">
        <v>20527</v>
      </c>
      <c r="F1729" s="23">
        <v>4140</v>
      </c>
      <c r="G1729" s="23" t="s">
        <v>13538</v>
      </c>
      <c r="H1729" s="23" t="s">
        <v>15002</v>
      </c>
      <c r="I1729" s="238" t="s">
        <v>18145</v>
      </c>
      <c r="J1729" s="238" t="s">
        <v>18153</v>
      </c>
      <c r="K1729" s="23" t="s">
        <v>623</v>
      </c>
      <c r="L1729" s="23" t="s">
        <v>18147</v>
      </c>
      <c r="M1729" s="23" t="s">
        <v>18148</v>
      </c>
      <c r="N1729" s="23" t="s">
        <v>4162</v>
      </c>
      <c r="O1729" s="23" t="s">
        <v>18149</v>
      </c>
      <c r="P1729" s="291">
        <v>120.38</v>
      </c>
      <c r="Q1729" s="3">
        <v>41183</v>
      </c>
      <c r="R1729" s="3">
        <v>41309</v>
      </c>
      <c r="S1729" s="3">
        <v>41313</v>
      </c>
    </row>
    <row r="1730" spans="1:19">
      <c r="A1730" s="23" t="s">
        <v>18141</v>
      </c>
      <c r="B1730" s="23" t="s">
        <v>18142</v>
      </c>
      <c r="C1730" s="23">
        <v>7</v>
      </c>
      <c r="D1730" s="23" t="s">
        <v>20535</v>
      </c>
      <c r="E1730" s="23" t="s">
        <v>20527</v>
      </c>
      <c r="F1730" s="23">
        <v>4143</v>
      </c>
      <c r="G1730" s="23" t="s">
        <v>13548</v>
      </c>
      <c r="H1730" s="23" t="s">
        <v>15005</v>
      </c>
      <c r="I1730" s="238" t="s">
        <v>18145</v>
      </c>
      <c r="J1730" s="238" t="s">
        <v>18153</v>
      </c>
      <c r="K1730" s="23" t="s">
        <v>623</v>
      </c>
      <c r="L1730" s="23" t="s">
        <v>18147</v>
      </c>
      <c r="M1730" s="23" t="s">
        <v>18148</v>
      </c>
      <c r="N1730" s="23" t="s">
        <v>4162</v>
      </c>
      <c r="O1730" s="23" t="s">
        <v>18149</v>
      </c>
      <c r="P1730" s="291">
        <v>120.38</v>
      </c>
      <c r="Q1730" s="3">
        <v>41183</v>
      </c>
      <c r="R1730" s="3">
        <v>41309</v>
      </c>
      <c r="S1730" s="3">
        <v>41313</v>
      </c>
    </row>
    <row r="1731" spans="1:19">
      <c r="A1731" s="23" t="s">
        <v>18141</v>
      </c>
      <c r="B1731" s="23" t="s">
        <v>18142</v>
      </c>
      <c r="C1731" s="23">
        <v>7</v>
      </c>
      <c r="D1731" s="23" t="s">
        <v>20536</v>
      </c>
      <c r="E1731" s="23" t="s">
        <v>20527</v>
      </c>
      <c r="F1731" s="23">
        <v>4146</v>
      </c>
      <c r="G1731" s="23" t="s">
        <v>20537</v>
      </c>
      <c r="H1731" s="23" t="s">
        <v>15008</v>
      </c>
      <c r="I1731" s="238" t="s">
        <v>18145</v>
      </c>
      <c r="J1731" s="238" t="s">
        <v>18153</v>
      </c>
      <c r="K1731" s="23" t="s">
        <v>623</v>
      </c>
      <c r="L1731" s="23" t="s">
        <v>18147</v>
      </c>
      <c r="M1731" s="23" t="s">
        <v>18148</v>
      </c>
      <c r="N1731" s="23" t="s">
        <v>4162</v>
      </c>
      <c r="O1731" s="23" t="s">
        <v>18149</v>
      </c>
      <c r="P1731" s="291">
        <v>120.38</v>
      </c>
      <c r="Q1731" s="3">
        <v>41183</v>
      </c>
      <c r="R1731" s="3">
        <v>41309</v>
      </c>
      <c r="S1731" s="3">
        <v>41313</v>
      </c>
    </row>
    <row r="1732" spans="1:19">
      <c r="A1732" s="23" t="s">
        <v>18141</v>
      </c>
      <c r="B1732" s="23" t="s">
        <v>18142</v>
      </c>
      <c r="C1732" s="23">
        <v>7</v>
      </c>
      <c r="D1732" s="23" t="s">
        <v>20538</v>
      </c>
      <c r="E1732" s="23" t="s">
        <v>20527</v>
      </c>
      <c r="F1732" s="23">
        <v>4147</v>
      </c>
      <c r="G1732" s="23" t="s">
        <v>13504</v>
      </c>
      <c r="H1732" s="23" t="s">
        <v>15349</v>
      </c>
      <c r="I1732" s="238" t="s">
        <v>18145</v>
      </c>
      <c r="J1732" s="238" t="s">
        <v>18153</v>
      </c>
      <c r="K1732" s="23" t="s">
        <v>623</v>
      </c>
      <c r="L1732" s="23" t="s">
        <v>18147</v>
      </c>
      <c r="M1732" s="23" t="s">
        <v>18148</v>
      </c>
      <c r="N1732" s="23" t="s">
        <v>4162</v>
      </c>
      <c r="O1732" s="23" t="s">
        <v>18149</v>
      </c>
      <c r="P1732" s="291">
        <v>120.38</v>
      </c>
      <c r="Q1732" s="3">
        <v>41183</v>
      </c>
      <c r="R1732" s="3">
        <v>41309</v>
      </c>
      <c r="S1732" s="3">
        <v>41313</v>
      </c>
    </row>
    <row r="1733" spans="1:19">
      <c r="A1733" s="23" t="s">
        <v>18141</v>
      </c>
      <c r="B1733" s="23" t="s">
        <v>18142</v>
      </c>
      <c r="C1733" s="23">
        <v>7</v>
      </c>
      <c r="D1733" s="23" t="s">
        <v>20539</v>
      </c>
      <c r="E1733" s="23" t="s">
        <v>20527</v>
      </c>
      <c r="F1733" s="23">
        <v>4152</v>
      </c>
      <c r="G1733" s="23" t="s">
        <v>13507</v>
      </c>
      <c r="H1733" s="23" t="s">
        <v>15353</v>
      </c>
      <c r="I1733" s="238" t="s">
        <v>18145</v>
      </c>
      <c r="J1733" s="238" t="s">
        <v>18153</v>
      </c>
      <c r="K1733" s="23" t="s">
        <v>623</v>
      </c>
      <c r="L1733" s="23" t="s">
        <v>18147</v>
      </c>
      <c r="M1733" s="23" t="s">
        <v>18148</v>
      </c>
      <c r="N1733" s="23" t="s">
        <v>4162</v>
      </c>
      <c r="O1733" s="23" t="s">
        <v>18149</v>
      </c>
      <c r="P1733" s="291">
        <v>120.38</v>
      </c>
      <c r="Q1733" s="3">
        <v>41183</v>
      </c>
      <c r="R1733" s="3">
        <v>41310</v>
      </c>
      <c r="S1733" s="3">
        <v>41313</v>
      </c>
    </row>
    <row r="1734" spans="1:19">
      <c r="A1734" s="23" t="s">
        <v>18141</v>
      </c>
      <c r="B1734" s="23" t="s">
        <v>18142</v>
      </c>
      <c r="C1734" s="23">
        <v>7</v>
      </c>
      <c r="D1734" s="23" t="s">
        <v>20540</v>
      </c>
      <c r="E1734" s="23" t="s">
        <v>20527</v>
      </c>
      <c r="F1734" s="23">
        <v>4153</v>
      </c>
      <c r="G1734" s="23" t="s">
        <v>13518</v>
      </c>
      <c r="H1734" s="23" t="s">
        <v>14867</v>
      </c>
      <c r="I1734" s="238" t="s">
        <v>18145</v>
      </c>
      <c r="J1734" s="238" t="s">
        <v>18153</v>
      </c>
      <c r="K1734" s="23" t="s">
        <v>623</v>
      </c>
      <c r="L1734" s="23" t="s">
        <v>18147</v>
      </c>
      <c r="M1734" s="23" t="s">
        <v>18148</v>
      </c>
      <c r="N1734" s="23" t="s">
        <v>4162</v>
      </c>
      <c r="O1734" s="23" t="s">
        <v>18149</v>
      </c>
      <c r="P1734" s="291">
        <v>120.38</v>
      </c>
      <c r="Q1734" s="3">
        <v>41183</v>
      </c>
      <c r="R1734" s="3">
        <v>41310</v>
      </c>
      <c r="S1734" s="3">
        <v>41313</v>
      </c>
    </row>
    <row r="1735" spans="1:19">
      <c r="A1735" s="23" t="s">
        <v>18141</v>
      </c>
      <c r="B1735" s="23" t="s">
        <v>18142</v>
      </c>
      <c r="C1735" s="23">
        <v>7</v>
      </c>
      <c r="D1735" s="23" t="s">
        <v>20541</v>
      </c>
      <c r="E1735" s="23" t="s">
        <v>20527</v>
      </c>
      <c r="F1735" s="23">
        <v>4154</v>
      </c>
      <c r="G1735" s="23" t="s">
        <v>13541</v>
      </c>
      <c r="H1735" s="23" t="s">
        <v>15364</v>
      </c>
      <c r="I1735" s="238" t="s">
        <v>18145</v>
      </c>
      <c r="J1735" s="238" t="s">
        <v>18153</v>
      </c>
      <c r="K1735" s="23" t="s">
        <v>623</v>
      </c>
      <c r="L1735" s="23" t="s">
        <v>18147</v>
      </c>
      <c r="M1735" s="23" t="s">
        <v>18148</v>
      </c>
      <c r="N1735" s="23" t="s">
        <v>4162</v>
      </c>
      <c r="O1735" s="23" t="s">
        <v>18149</v>
      </c>
      <c r="P1735" s="291">
        <v>120.38</v>
      </c>
      <c r="Q1735" s="3">
        <v>41183</v>
      </c>
      <c r="R1735" s="3">
        <v>41310</v>
      </c>
      <c r="S1735" s="3">
        <v>41313</v>
      </c>
    </row>
    <row r="1736" spans="1:19">
      <c r="A1736" s="23" t="s">
        <v>18141</v>
      </c>
      <c r="B1736" s="23" t="s">
        <v>18142</v>
      </c>
      <c r="C1736" s="23">
        <v>7</v>
      </c>
      <c r="D1736" s="23" t="s">
        <v>20542</v>
      </c>
      <c r="E1736" s="23" t="s">
        <v>20527</v>
      </c>
      <c r="F1736" s="23">
        <v>4155</v>
      </c>
      <c r="G1736" s="23" t="s">
        <v>13535</v>
      </c>
      <c r="H1736" s="23" t="s">
        <v>15361</v>
      </c>
      <c r="I1736" s="238" t="s">
        <v>18145</v>
      </c>
      <c r="J1736" s="238" t="s">
        <v>18153</v>
      </c>
      <c r="K1736" s="23" t="s">
        <v>623</v>
      </c>
      <c r="L1736" s="23" t="s">
        <v>18147</v>
      </c>
      <c r="M1736" s="23" t="s">
        <v>18148</v>
      </c>
      <c r="N1736" s="23" t="s">
        <v>4162</v>
      </c>
      <c r="O1736" s="23" t="s">
        <v>18149</v>
      </c>
      <c r="P1736" s="291">
        <v>120.38</v>
      </c>
      <c r="Q1736" s="3">
        <v>41183</v>
      </c>
      <c r="R1736" s="3">
        <v>41310</v>
      </c>
      <c r="S1736" s="3">
        <v>41313</v>
      </c>
    </row>
    <row r="1737" spans="1:19">
      <c r="A1737" s="23" t="s">
        <v>18141</v>
      </c>
      <c r="B1737" s="23" t="s">
        <v>18142</v>
      </c>
      <c r="C1737" s="23">
        <v>7</v>
      </c>
      <c r="D1737" s="23" t="s">
        <v>20543</v>
      </c>
      <c r="E1737" s="23" t="s">
        <v>20527</v>
      </c>
      <c r="F1737" s="23">
        <v>4160</v>
      </c>
      <c r="G1737" s="23" t="s">
        <v>13501</v>
      </c>
      <c r="H1737" s="23" t="s">
        <v>14991</v>
      </c>
      <c r="I1737" s="238" t="s">
        <v>18145</v>
      </c>
      <c r="J1737" s="238" t="s">
        <v>18153</v>
      </c>
      <c r="K1737" s="23" t="s">
        <v>623</v>
      </c>
      <c r="L1737" s="23" t="s">
        <v>18147</v>
      </c>
      <c r="M1737" s="23" t="s">
        <v>18148</v>
      </c>
      <c r="N1737" s="23" t="s">
        <v>4162</v>
      </c>
      <c r="O1737" s="23" t="s">
        <v>18149</v>
      </c>
      <c r="P1737" s="291">
        <v>120.38</v>
      </c>
      <c r="Q1737" s="3">
        <v>41183</v>
      </c>
      <c r="R1737" s="3">
        <v>41311</v>
      </c>
      <c r="S1737" s="3">
        <v>41313</v>
      </c>
    </row>
    <row r="1738" spans="1:19">
      <c r="A1738" s="23" t="s">
        <v>18141</v>
      </c>
      <c r="B1738" s="23" t="s">
        <v>18142</v>
      </c>
      <c r="C1738" s="23">
        <v>7</v>
      </c>
      <c r="D1738" s="23" t="s">
        <v>20544</v>
      </c>
      <c r="E1738" s="23" t="s">
        <v>20527</v>
      </c>
      <c r="F1738" s="23">
        <v>4358</v>
      </c>
      <c r="G1738" s="23" t="s">
        <v>13515</v>
      </c>
      <c r="H1738" s="23" t="s">
        <v>15356</v>
      </c>
      <c r="I1738" s="238" t="s">
        <v>18145</v>
      </c>
      <c r="J1738" s="238" t="s">
        <v>18153</v>
      </c>
      <c r="K1738" s="23" t="s">
        <v>623</v>
      </c>
      <c r="L1738" s="23" t="s">
        <v>18147</v>
      </c>
      <c r="M1738" s="23" t="s">
        <v>18148</v>
      </c>
      <c r="N1738" s="23" t="s">
        <v>4162</v>
      </c>
      <c r="O1738" s="23" t="s">
        <v>18149</v>
      </c>
      <c r="P1738" s="291">
        <v>120.38</v>
      </c>
      <c r="Q1738" s="3">
        <v>41183</v>
      </c>
      <c r="R1738" s="3">
        <v>41351</v>
      </c>
      <c r="S1738" s="3">
        <v>41352</v>
      </c>
    </row>
    <row r="1739" spans="1:19">
      <c r="A1739" s="23" t="s">
        <v>18141</v>
      </c>
      <c r="B1739" s="23" t="s">
        <v>18142</v>
      </c>
      <c r="C1739" s="23">
        <v>7</v>
      </c>
      <c r="D1739" s="23" t="s">
        <v>20545</v>
      </c>
      <c r="E1739" s="23" t="s">
        <v>20546</v>
      </c>
      <c r="F1739" s="23">
        <v>945</v>
      </c>
      <c r="G1739" s="23" t="s">
        <v>9981</v>
      </c>
      <c r="H1739" s="23" t="s">
        <v>8682</v>
      </c>
      <c r="I1739" s="238" t="s">
        <v>18145</v>
      </c>
      <c r="J1739" s="238" t="s">
        <v>18153</v>
      </c>
      <c r="K1739" s="23" t="s">
        <v>623</v>
      </c>
      <c r="L1739" s="23" t="s">
        <v>18147</v>
      </c>
      <c r="M1739" s="23" t="s">
        <v>18148</v>
      </c>
      <c r="N1739" s="23" t="s">
        <v>4162</v>
      </c>
      <c r="O1739" s="23" t="s">
        <v>18149</v>
      </c>
      <c r="P1739" s="291">
        <v>120.38</v>
      </c>
      <c r="Q1739" s="3">
        <v>40988</v>
      </c>
      <c r="R1739" s="3">
        <v>41200</v>
      </c>
      <c r="S1739" s="3">
        <v>41049</v>
      </c>
    </row>
    <row r="1740" spans="1:19">
      <c r="A1740" s="23" t="s">
        <v>18141</v>
      </c>
      <c r="B1740" s="23" t="s">
        <v>18142</v>
      </c>
      <c r="C1740" s="23">
        <v>7</v>
      </c>
      <c r="D1740" s="23" t="s">
        <v>20547</v>
      </c>
      <c r="E1740" s="23" t="s">
        <v>20548</v>
      </c>
      <c r="F1740" s="23">
        <v>653</v>
      </c>
      <c r="G1740" s="23" t="s">
        <v>9651</v>
      </c>
      <c r="H1740" s="23" t="s">
        <v>389</v>
      </c>
      <c r="I1740" s="238" t="s">
        <v>18145</v>
      </c>
      <c r="J1740" s="238" t="s">
        <v>18153</v>
      </c>
      <c r="K1740" s="23" t="s">
        <v>623</v>
      </c>
      <c r="L1740" s="23" t="s">
        <v>18147</v>
      </c>
      <c r="M1740" s="23" t="s">
        <v>18148</v>
      </c>
      <c r="N1740" s="23" t="s">
        <v>4162</v>
      </c>
      <c r="O1740" s="23" t="s">
        <v>18149</v>
      </c>
      <c r="P1740" s="291">
        <v>120.38</v>
      </c>
      <c r="Q1740" s="3">
        <v>40829</v>
      </c>
      <c r="R1740" s="3">
        <v>40976</v>
      </c>
      <c r="S1740" s="3">
        <v>40918</v>
      </c>
    </row>
    <row r="1741" spans="1:19">
      <c r="A1741" s="23" t="s">
        <v>18141</v>
      </c>
      <c r="B1741" s="23" t="s">
        <v>18142</v>
      </c>
      <c r="C1741" s="23">
        <v>7</v>
      </c>
      <c r="D1741" s="23" t="s">
        <v>20549</v>
      </c>
      <c r="E1741" s="23" t="s">
        <v>20548</v>
      </c>
      <c r="F1741" s="23">
        <v>3176</v>
      </c>
      <c r="G1741" s="23" t="s">
        <v>10881</v>
      </c>
      <c r="H1741" s="23" t="s">
        <v>6946</v>
      </c>
      <c r="I1741" s="238" t="s">
        <v>18145</v>
      </c>
      <c r="J1741" s="238" t="s">
        <v>18153</v>
      </c>
      <c r="K1741" s="23" t="s">
        <v>623</v>
      </c>
      <c r="L1741" s="23" t="s">
        <v>18147</v>
      </c>
      <c r="M1741" s="23" t="s">
        <v>18148</v>
      </c>
      <c r="N1741" s="23" t="s">
        <v>4162</v>
      </c>
      <c r="O1741" s="23" t="s">
        <v>18149</v>
      </c>
      <c r="P1741" s="291">
        <v>120.38</v>
      </c>
      <c r="Q1741" s="3">
        <v>41113</v>
      </c>
      <c r="R1741" s="3">
        <v>41157</v>
      </c>
      <c r="S1741" s="3">
        <v>41174</v>
      </c>
    </row>
    <row r="1742" spans="1:19">
      <c r="A1742" s="23" t="s">
        <v>18141</v>
      </c>
      <c r="B1742" s="23" t="s">
        <v>18142</v>
      </c>
      <c r="C1742" s="23">
        <v>7</v>
      </c>
      <c r="D1742" s="23" t="s">
        <v>20550</v>
      </c>
      <c r="E1742" s="23" t="s">
        <v>20548</v>
      </c>
      <c r="F1742" s="23">
        <v>3180</v>
      </c>
      <c r="G1742" s="23" t="s">
        <v>10883</v>
      </c>
      <c r="H1742" s="23" t="s">
        <v>6947</v>
      </c>
      <c r="I1742" s="238" t="s">
        <v>18145</v>
      </c>
      <c r="J1742" s="238" t="s">
        <v>18153</v>
      </c>
      <c r="K1742" s="23" t="s">
        <v>623</v>
      </c>
      <c r="L1742" s="23" t="s">
        <v>18147</v>
      </c>
      <c r="M1742" s="23" t="s">
        <v>18148</v>
      </c>
      <c r="N1742" s="23" t="s">
        <v>4162</v>
      </c>
      <c r="O1742" s="23" t="s">
        <v>18149</v>
      </c>
      <c r="P1742" s="291">
        <v>120.38</v>
      </c>
      <c r="Q1742" s="3">
        <v>41113</v>
      </c>
      <c r="R1742" s="3">
        <v>41157</v>
      </c>
      <c r="S1742" s="3">
        <v>41174</v>
      </c>
    </row>
    <row r="1743" spans="1:19">
      <c r="A1743" s="23" t="s">
        <v>18141</v>
      </c>
      <c r="B1743" s="23" t="s">
        <v>18142</v>
      </c>
      <c r="C1743" s="23">
        <v>7</v>
      </c>
      <c r="D1743" s="23" t="s">
        <v>20551</v>
      </c>
      <c r="E1743" s="23" t="s">
        <v>20548</v>
      </c>
      <c r="F1743" s="23">
        <v>3409</v>
      </c>
      <c r="G1743" s="23" t="s">
        <v>10879</v>
      </c>
      <c r="H1743" s="23" t="s">
        <v>8538</v>
      </c>
      <c r="I1743" s="238" t="s">
        <v>18145</v>
      </c>
      <c r="J1743" s="238" t="s">
        <v>18153</v>
      </c>
      <c r="K1743" s="23" t="s">
        <v>623</v>
      </c>
      <c r="L1743" s="23" t="s">
        <v>18147</v>
      </c>
      <c r="M1743" s="23" t="s">
        <v>18148</v>
      </c>
      <c r="N1743" s="23" t="s">
        <v>4162</v>
      </c>
      <c r="O1743" s="23" t="s">
        <v>18149</v>
      </c>
      <c r="P1743" s="291">
        <v>120.38</v>
      </c>
      <c r="Q1743" s="3">
        <v>41113</v>
      </c>
      <c r="R1743" s="3">
        <v>41197</v>
      </c>
      <c r="S1743" s="3">
        <v>41174</v>
      </c>
    </row>
    <row r="1744" spans="1:19">
      <c r="A1744" s="23" t="s">
        <v>18141</v>
      </c>
      <c r="B1744" s="23" t="s">
        <v>18142</v>
      </c>
      <c r="C1744" s="23">
        <v>7</v>
      </c>
      <c r="D1744" s="23" t="s">
        <v>20552</v>
      </c>
      <c r="E1744" s="23" t="s">
        <v>20553</v>
      </c>
      <c r="F1744" s="23">
        <v>912</v>
      </c>
      <c r="G1744" s="23" t="s">
        <v>9944</v>
      </c>
      <c r="H1744" s="23" t="s">
        <v>5316</v>
      </c>
      <c r="I1744" s="238" t="s">
        <v>18145</v>
      </c>
      <c r="J1744" s="238" t="s">
        <v>18153</v>
      </c>
      <c r="K1744" s="23" t="s">
        <v>623</v>
      </c>
      <c r="L1744" s="23" t="s">
        <v>18147</v>
      </c>
      <c r="M1744" s="23" t="s">
        <v>18148</v>
      </c>
      <c r="N1744" s="23" t="s">
        <v>4162</v>
      </c>
      <c r="O1744" s="23" t="s">
        <v>18149</v>
      </c>
      <c r="P1744" s="291">
        <v>120.38</v>
      </c>
      <c r="Q1744" s="3">
        <v>40953</v>
      </c>
      <c r="R1744" s="3">
        <v>41151</v>
      </c>
      <c r="S1744" s="3">
        <v>41128</v>
      </c>
    </row>
    <row r="1745" spans="1:19">
      <c r="A1745" s="23" t="s">
        <v>18141</v>
      </c>
      <c r="B1745" s="23" t="s">
        <v>18142</v>
      </c>
      <c r="C1745" s="23">
        <v>7</v>
      </c>
      <c r="D1745" s="23" t="s">
        <v>20554</v>
      </c>
      <c r="E1745" s="23" t="s">
        <v>20555</v>
      </c>
      <c r="F1745" s="23"/>
      <c r="G1745" s="23" t="s">
        <v>20556</v>
      </c>
      <c r="H1745" s="23">
        <v>5794</v>
      </c>
      <c r="I1745" s="238" t="s">
        <v>18145</v>
      </c>
      <c r="J1745" s="238" t="s">
        <v>18192</v>
      </c>
      <c r="K1745" s="23" t="s">
        <v>623</v>
      </c>
      <c r="L1745" s="23" t="s">
        <v>18147</v>
      </c>
      <c r="M1745" s="23" t="s">
        <v>18148</v>
      </c>
      <c r="N1745" s="23" t="s">
        <v>4162</v>
      </c>
      <c r="O1745" s="23" t="s">
        <v>18149</v>
      </c>
      <c r="P1745" s="291">
        <v>120.38</v>
      </c>
      <c r="Q1745" s="3">
        <v>41249</v>
      </c>
      <c r="R1745" s="23"/>
      <c r="S1745" s="3">
        <v>41460</v>
      </c>
    </row>
    <row r="1746" spans="1:19">
      <c r="A1746" s="23" t="s">
        <v>18141</v>
      </c>
      <c r="B1746" s="23" t="s">
        <v>18142</v>
      </c>
      <c r="C1746" s="23">
        <v>7</v>
      </c>
      <c r="D1746" s="23" t="s">
        <v>20557</v>
      </c>
      <c r="E1746" s="23" t="s">
        <v>20555</v>
      </c>
      <c r="F1746" s="23"/>
      <c r="G1746" s="23" t="s">
        <v>20558</v>
      </c>
      <c r="H1746" s="23">
        <v>5795</v>
      </c>
      <c r="I1746" s="238" t="s">
        <v>18145</v>
      </c>
      <c r="J1746" s="238" t="s">
        <v>18192</v>
      </c>
      <c r="K1746" s="23" t="s">
        <v>623</v>
      </c>
      <c r="L1746" s="23" t="s">
        <v>18147</v>
      </c>
      <c r="M1746" s="23" t="s">
        <v>18148</v>
      </c>
      <c r="N1746" s="23" t="s">
        <v>4162</v>
      </c>
      <c r="O1746" s="23" t="s">
        <v>18149</v>
      </c>
      <c r="P1746" s="291">
        <v>120.38</v>
      </c>
      <c r="Q1746" s="3">
        <v>41249</v>
      </c>
      <c r="R1746" s="23"/>
      <c r="S1746" s="3">
        <v>41460</v>
      </c>
    </row>
    <row r="1747" spans="1:19">
      <c r="A1747" s="23" t="s">
        <v>18141</v>
      </c>
      <c r="B1747" s="23" t="s">
        <v>18142</v>
      </c>
      <c r="C1747" s="23">
        <v>7</v>
      </c>
      <c r="D1747" s="23" t="s">
        <v>20559</v>
      </c>
      <c r="E1747" s="23" t="s">
        <v>20555</v>
      </c>
      <c r="F1747" s="23">
        <v>2765</v>
      </c>
      <c r="G1747" s="23" t="s">
        <v>10361</v>
      </c>
      <c r="H1747" s="23" t="s">
        <v>4144</v>
      </c>
      <c r="I1747" s="238" t="s">
        <v>18145</v>
      </c>
      <c r="J1747" s="238" t="s">
        <v>18153</v>
      </c>
      <c r="K1747" s="23" t="s">
        <v>623</v>
      </c>
      <c r="L1747" s="23" t="s">
        <v>18147</v>
      </c>
      <c r="M1747" s="23" t="s">
        <v>18148</v>
      </c>
      <c r="N1747" s="23" t="s">
        <v>4162</v>
      </c>
      <c r="O1747" s="23" t="s">
        <v>18149</v>
      </c>
      <c r="P1747" s="291">
        <v>120.38</v>
      </c>
      <c r="Q1747" s="3">
        <v>41051</v>
      </c>
      <c r="R1747" s="3">
        <v>41088</v>
      </c>
      <c r="S1747" s="3">
        <v>41112</v>
      </c>
    </row>
    <row r="1748" spans="1:19">
      <c r="A1748" s="23" t="s">
        <v>18141</v>
      </c>
      <c r="B1748" s="23" t="s">
        <v>18142</v>
      </c>
      <c r="C1748" s="23">
        <v>7</v>
      </c>
      <c r="D1748" s="23" t="s">
        <v>20560</v>
      </c>
      <c r="E1748" s="23" t="s">
        <v>20561</v>
      </c>
      <c r="F1748" s="23"/>
      <c r="G1748" s="23"/>
      <c r="H1748" s="23">
        <v>5380</v>
      </c>
      <c r="I1748" s="238" t="s">
        <v>18145</v>
      </c>
      <c r="J1748" s="238" t="s">
        <v>18151</v>
      </c>
      <c r="K1748" s="23" t="s">
        <v>623</v>
      </c>
      <c r="L1748" s="23" t="s">
        <v>18147</v>
      </c>
      <c r="M1748" s="23" t="s">
        <v>18148</v>
      </c>
      <c r="N1748" s="23" t="s">
        <v>4162</v>
      </c>
      <c r="O1748" s="23" t="s">
        <v>18149</v>
      </c>
      <c r="P1748" s="291">
        <v>120.38</v>
      </c>
      <c r="Q1748" s="3">
        <v>41200</v>
      </c>
      <c r="R1748" s="23"/>
      <c r="S1748" s="23"/>
    </row>
    <row r="1749" spans="1:19">
      <c r="A1749" s="23" t="s">
        <v>18141</v>
      </c>
      <c r="B1749" s="23" t="s">
        <v>18142</v>
      </c>
      <c r="C1749" s="23">
        <v>7</v>
      </c>
      <c r="D1749" s="23" t="s">
        <v>20562</v>
      </c>
      <c r="E1749" s="23" t="s">
        <v>20561</v>
      </c>
      <c r="F1749" s="23">
        <v>2934</v>
      </c>
      <c r="G1749" s="23" t="s">
        <v>10363</v>
      </c>
      <c r="H1749" s="23" t="s">
        <v>5757</v>
      </c>
      <c r="I1749" s="238" t="s">
        <v>18145</v>
      </c>
      <c r="J1749" s="238" t="s">
        <v>18153</v>
      </c>
      <c r="K1749" s="23" t="s">
        <v>623</v>
      </c>
      <c r="L1749" s="23" t="s">
        <v>18147</v>
      </c>
      <c r="M1749" s="23" t="s">
        <v>18148</v>
      </c>
      <c r="N1749" s="23" t="s">
        <v>4162</v>
      </c>
      <c r="O1749" s="23" t="s">
        <v>18149</v>
      </c>
      <c r="P1749" s="291">
        <v>120.38</v>
      </c>
      <c r="Q1749" s="3">
        <v>41051</v>
      </c>
      <c r="R1749" s="3">
        <v>41122</v>
      </c>
      <c r="S1749" s="3">
        <v>41112</v>
      </c>
    </row>
    <row r="1750" spans="1:19">
      <c r="A1750" s="23" t="s">
        <v>18141</v>
      </c>
      <c r="B1750" s="23" t="s">
        <v>18142</v>
      </c>
      <c r="C1750" s="23">
        <v>7</v>
      </c>
      <c r="D1750" s="23" t="s">
        <v>20563</v>
      </c>
      <c r="E1750" s="23" t="s">
        <v>20564</v>
      </c>
      <c r="F1750" s="23"/>
      <c r="G1750" s="23" t="s">
        <v>10866</v>
      </c>
      <c r="H1750" s="23">
        <v>3961</v>
      </c>
      <c r="I1750" s="238" t="s">
        <v>18145</v>
      </c>
      <c r="J1750" s="238" t="s">
        <v>18156</v>
      </c>
      <c r="K1750" s="23" t="s">
        <v>623</v>
      </c>
      <c r="L1750" s="23" t="s">
        <v>18147</v>
      </c>
      <c r="M1750" s="23" t="s">
        <v>18148</v>
      </c>
      <c r="N1750" s="23" t="s">
        <v>4162</v>
      </c>
      <c r="O1750" s="23" t="s">
        <v>18149</v>
      </c>
      <c r="P1750" s="291">
        <v>120.38</v>
      </c>
      <c r="Q1750" s="3">
        <v>41113</v>
      </c>
      <c r="R1750" s="23"/>
      <c r="S1750" s="3">
        <v>41174</v>
      </c>
    </row>
    <row r="1751" spans="1:19">
      <c r="A1751" s="23" t="s">
        <v>18141</v>
      </c>
      <c r="B1751" s="23" t="s">
        <v>18142</v>
      </c>
      <c r="C1751" s="23">
        <v>7</v>
      </c>
      <c r="D1751" s="23" t="s">
        <v>20565</v>
      </c>
      <c r="E1751" s="23" t="s">
        <v>20564</v>
      </c>
      <c r="F1751" s="23"/>
      <c r="G1751" s="23" t="s">
        <v>10868</v>
      </c>
      <c r="H1751" s="23">
        <v>3963</v>
      </c>
      <c r="I1751" s="238" t="s">
        <v>18145</v>
      </c>
      <c r="J1751" s="238" t="s">
        <v>18156</v>
      </c>
      <c r="K1751" s="23" t="s">
        <v>623</v>
      </c>
      <c r="L1751" s="23" t="s">
        <v>18147</v>
      </c>
      <c r="M1751" s="23" t="s">
        <v>18148</v>
      </c>
      <c r="N1751" s="23" t="s">
        <v>4162</v>
      </c>
      <c r="O1751" s="23" t="s">
        <v>18149</v>
      </c>
      <c r="P1751" s="291">
        <v>120.38</v>
      </c>
      <c r="Q1751" s="3">
        <v>41113</v>
      </c>
      <c r="R1751" s="23"/>
      <c r="S1751" s="3">
        <v>41174</v>
      </c>
    </row>
    <row r="1752" spans="1:19">
      <c r="A1752" s="23" t="s">
        <v>18141</v>
      </c>
      <c r="B1752" s="23" t="s">
        <v>18142</v>
      </c>
      <c r="C1752" s="23">
        <v>7</v>
      </c>
      <c r="D1752" s="23" t="s">
        <v>20566</v>
      </c>
      <c r="E1752" s="23" t="s">
        <v>20564</v>
      </c>
      <c r="F1752" s="23">
        <v>2588</v>
      </c>
      <c r="G1752" s="23" t="s">
        <v>10140</v>
      </c>
      <c r="H1752" s="23" t="s">
        <v>2746</v>
      </c>
      <c r="I1752" s="238" t="s">
        <v>18145</v>
      </c>
      <c r="J1752" s="238" t="s">
        <v>18153</v>
      </c>
      <c r="K1752" s="23" t="s">
        <v>623</v>
      </c>
      <c r="L1752" s="23" t="s">
        <v>18147</v>
      </c>
      <c r="M1752" s="23" t="s">
        <v>18148</v>
      </c>
      <c r="N1752" s="23" t="s">
        <v>4162</v>
      </c>
      <c r="O1752" s="23" t="s">
        <v>18149</v>
      </c>
      <c r="P1752" s="291">
        <v>120.38</v>
      </c>
      <c r="Q1752" s="3">
        <v>41019</v>
      </c>
      <c r="R1752" s="3">
        <v>41039</v>
      </c>
      <c r="S1752" s="3">
        <v>41082</v>
      </c>
    </row>
    <row r="1753" spans="1:19">
      <c r="A1753" s="23" t="s">
        <v>18141</v>
      </c>
      <c r="B1753" s="23" t="s">
        <v>18142</v>
      </c>
      <c r="C1753" s="23">
        <v>7</v>
      </c>
      <c r="D1753" s="23" t="s">
        <v>20567</v>
      </c>
      <c r="E1753" s="23" t="s">
        <v>20564</v>
      </c>
      <c r="F1753" s="23">
        <v>2591</v>
      </c>
      <c r="G1753" s="23" t="s">
        <v>10138</v>
      </c>
      <c r="H1753" s="23" t="s">
        <v>2745</v>
      </c>
      <c r="I1753" s="238" t="s">
        <v>18145</v>
      </c>
      <c r="J1753" s="238" t="s">
        <v>18153</v>
      </c>
      <c r="K1753" s="23" t="s">
        <v>623</v>
      </c>
      <c r="L1753" s="23" t="s">
        <v>18147</v>
      </c>
      <c r="M1753" s="23" t="s">
        <v>18148</v>
      </c>
      <c r="N1753" s="23" t="s">
        <v>4162</v>
      </c>
      <c r="O1753" s="23" t="s">
        <v>18149</v>
      </c>
      <c r="P1753" s="291">
        <v>120.38</v>
      </c>
      <c r="Q1753" s="3">
        <v>41019</v>
      </c>
      <c r="R1753" s="3">
        <v>41040</v>
      </c>
      <c r="S1753" s="3">
        <v>41082</v>
      </c>
    </row>
    <row r="1754" spans="1:19">
      <c r="A1754" s="23" t="s">
        <v>18141</v>
      </c>
      <c r="B1754" s="23" t="s">
        <v>18142</v>
      </c>
      <c r="C1754" s="23">
        <v>7</v>
      </c>
      <c r="D1754" s="23" t="s">
        <v>20568</v>
      </c>
      <c r="E1754" s="23" t="s">
        <v>20564</v>
      </c>
      <c r="F1754" s="23">
        <v>4469</v>
      </c>
      <c r="G1754" s="23" t="s">
        <v>10867</v>
      </c>
      <c r="H1754" s="23" t="s">
        <v>16261</v>
      </c>
      <c r="I1754" s="238" t="s">
        <v>18145</v>
      </c>
      <c r="J1754" s="238" t="s">
        <v>18153</v>
      </c>
      <c r="K1754" s="23" t="s">
        <v>623</v>
      </c>
      <c r="L1754" s="23" t="s">
        <v>18147</v>
      </c>
      <c r="M1754" s="23" t="s">
        <v>18148</v>
      </c>
      <c r="N1754" s="23" t="s">
        <v>4162</v>
      </c>
      <c r="O1754" s="23" t="s">
        <v>18149</v>
      </c>
      <c r="P1754" s="291">
        <v>120.38</v>
      </c>
      <c r="Q1754" s="3">
        <v>41113</v>
      </c>
      <c r="R1754" s="3">
        <v>41374</v>
      </c>
      <c r="S1754" s="3">
        <v>41174</v>
      </c>
    </row>
    <row r="1755" spans="1:19">
      <c r="A1755" s="23" t="s">
        <v>18141</v>
      </c>
      <c r="B1755" s="23" t="s">
        <v>18142</v>
      </c>
      <c r="C1755" s="23">
        <v>7</v>
      </c>
      <c r="D1755" s="23" t="s">
        <v>20569</v>
      </c>
      <c r="E1755" s="23" t="s">
        <v>20570</v>
      </c>
      <c r="F1755" s="23"/>
      <c r="G1755" s="23"/>
      <c r="H1755" s="23">
        <v>5812</v>
      </c>
      <c r="I1755" s="238" t="s">
        <v>18145</v>
      </c>
      <c r="J1755" s="238" t="s">
        <v>18151</v>
      </c>
      <c r="K1755" s="23" t="s">
        <v>623</v>
      </c>
      <c r="L1755" s="23" t="s">
        <v>18147</v>
      </c>
      <c r="M1755" s="23" t="s">
        <v>18148</v>
      </c>
      <c r="N1755" s="23" t="s">
        <v>4162</v>
      </c>
      <c r="O1755" s="23" t="s">
        <v>18149</v>
      </c>
      <c r="P1755" s="291">
        <v>120.38</v>
      </c>
      <c r="Q1755" s="3">
        <v>41249</v>
      </c>
      <c r="R1755" s="23"/>
      <c r="S1755" s="23"/>
    </row>
    <row r="1756" spans="1:19">
      <c r="A1756" s="23" t="s">
        <v>18141</v>
      </c>
      <c r="B1756" s="23" t="s">
        <v>18142</v>
      </c>
      <c r="C1756" s="23">
        <v>7</v>
      </c>
      <c r="D1756" s="23" t="s">
        <v>20571</v>
      </c>
      <c r="E1756" s="23" t="s">
        <v>20572</v>
      </c>
      <c r="F1756" s="23"/>
      <c r="G1756" s="23"/>
      <c r="H1756" s="23">
        <v>5468</v>
      </c>
      <c r="I1756" s="238" t="s">
        <v>18145</v>
      </c>
      <c r="J1756" s="238" t="s">
        <v>18151</v>
      </c>
      <c r="K1756" s="23" t="s">
        <v>623</v>
      </c>
      <c r="L1756" s="23" t="s">
        <v>18147</v>
      </c>
      <c r="M1756" s="23" t="s">
        <v>18148</v>
      </c>
      <c r="N1756" s="23" t="s">
        <v>4162</v>
      </c>
      <c r="O1756" s="23" t="s">
        <v>18149</v>
      </c>
      <c r="P1756" s="291">
        <v>120.38</v>
      </c>
      <c r="Q1756" s="3">
        <v>41208</v>
      </c>
      <c r="R1756" s="23"/>
      <c r="S1756" s="23"/>
    </row>
    <row r="1757" spans="1:19">
      <c r="A1757" s="23" t="s">
        <v>18141</v>
      </c>
      <c r="B1757" s="23" t="s">
        <v>18142</v>
      </c>
      <c r="C1757" s="23">
        <v>7</v>
      </c>
      <c r="D1757" s="23" t="s">
        <v>20573</v>
      </c>
      <c r="E1757" s="23" t="s">
        <v>20572</v>
      </c>
      <c r="F1757" s="23"/>
      <c r="G1757" s="23"/>
      <c r="H1757" s="23">
        <v>5469</v>
      </c>
      <c r="I1757" s="238" t="s">
        <v>18145</v>
      </c>
      <c r="J1757" s="238" t="s">
        <v>18151</v>
      </c>
      <c r="K1757" s="23" t="s">
        <v>623</v>
      </c>
      <c r="L1757" s="23" t="s">
        <v>18147</v>
      </c>
      <c r="M1757" s="23" t="s">
        <v>18148</v>
      </c>
      <c r="N1757" s="23" t="s">
        <v>4162</v>
      </c>
      <c r="O1757" s="23" t="s">
        <v>18149</v>
      </c>
      <c r="P1757" s="291">
        <v>120.38</v>
      </c>
      <c r="Q1757" s="3">
        <v>41208</v>
      </c>
      <c r="R1757" s="23"/>
      <c r="S1757" s="23"/>
    </row>
    <row r="1758" spans="1:19">
      <c r="A1758" s="23" t="s">
        <v>18141</v>
      </c>
      <c r="B1758" s="23" t="s">
        <v>18142</v>
      </c>
      <c r="C1758" s="23">
        <v>7</v>
      </c>
      <c r="D1758" s="23" t="s">
        <v>20574</v>
      </c>
      <c r="E1758" s="23" t="s">
        <v>20572</v>
      </c>
      <c r="F1758" s="23"/>
      <c r="G1758" s="23"/>
      <c r="H1758" s="23">
        <v>5470</v>
      </c>
      <c r="I1758" s="238" t="s">
        <v>18145</v>
      </c>
      <c r="J1758" s="238" t="s">
        <v>18151</v>
      </c>
      <c r="K1758" s="23" t="s">
        <v>623</v>
      </c>
      <c r="L1758" s="23" t="s">
        <v>18147</v>
      </c>
      <c r="M1758" s="23" t="s">
        <v>18148</v>
      </c>
      <c r="N1758" s="23" t="s">
        <v>4162</v>
      </c>
      <c r="O1758" s="23" t="s">
        <v>18149</v>
      </c>
      <c r="P1758" s="291">
        <v>120.38</v>
      </c>
      <c r="Q1758" s="3">
        <v>41208</v>
      </c>
      <c r="R1758" s="23"/>
      <c r="S1758" s="23"/>
    </row>
    <row r="1759" spans="1:19">
      <c r="A1759" s="23" t="s">
        <v>18141</v>
      </c>
      <c r="B1759" s="23" t="s">
        <v>18142</v>
      </c>
      <c r="C1759" s="23">
        <v>7</v>
      </c>
      <c r="D1759" s="23" t="s">
        <v>20575</v>
      </c>
      <c r="E1759" s="23" t="s">
        <v>20572</v>
      </c>
      <c r="F1759" s="23">
        <v>2847</v>
      </c>
      <c r="G1759" s="23" t="s">
        <v>10367</v>
      </c>
      <c r="H1759" s="23" t="s">
        <v>5165</v>
      </c>
      <c r="I1759" s="238" t="s">
        <v>18145</v>
      </c>
      <c r="J1759" s="238" t="s">
        <v>18153</v>
      </c>
      <c r="K1759" s="23" t="s">
        <v>623</v>
      </c>
      <c r="L1759" s="23" t="s">
        <v>18147</v>
      </c>
      <c r="M1759" s="23" t="s">
        <v>18148</v>
      </c>
      <c r="N1759" s="23" t="s">
        <v>4162</v>
      </c>
      <c r="O1759" s="23" t="s">
        <v>18149</v>
      </c>
      <c r="P1759" s="291">
        <v>120.38</v>
      </c>
      <c r="Q1759" s="3">
        <v>41051</v>
      </c>
      <c r="R1759" s="3">
        <v>41108</v>
      </c>
      <c r="S1759" s="3">
        <v>41112</v>
      </c>
    </row>
    <row r="1760" spans="1:19">
      <c r="A1760" s="23" t="s">
        <v>18141</v>
      </c>
      <c r="B1760" s="23" t="s">
        <v>18142</v>
      </c>
      <c r="C1760" s="23">
        <v>7</v>
      </c>
      <c r="D1760" s="23" t="s">
        <v>20576</v>
      </c>
      <c r="E1760" s="23" t="s">
        <v>20577</v>
      </c>
      <c r="F1760" s="23"/>
      <c r="G1760" s="23"/>
      <c r="H1760" s="23">
        <v>5796</v>
      </c>
      <c r="I1760" s="238" t="s">
        <v>18145</v>
      </c>
      <c r="J1760" s="238" t="s">
        <v>18151</v>
      </c>
      <c r="K1760" s="23" t="s">
        <v>623</v>
      </c>
      <c r="L1760" s="23" t="s">
        <v>18147</v>
      </c>
      <c r="M1760" s="23" t="s">
        <v>18148</v>
      </c>
      <c r="N1760" s="23" t="s">
        <v>4162</v>
      </c>
      <c r="O1760" s="23" t="s">
        <v>18149</v>
      </c>
      <c r="P1760" s="291">
        <v>120.38</v>
      </c>
      <c r="Q1760" s="3">
        <v>41249</v>
      </c>
      <c r="R1760" s="23"/>
      <c r="S1760" s="23"/>
    </row>
    <row r="1761" spans="1:19">
      <c r="A1761" s="23" t="s">
        <v>18141</v>
      </c>
      <c r="B1761" s="23" t="s">
        <v>18142</v>
      </c>
      <c r="C1761" s="23">
        <v>7</v>
      </c>
      <c r="D1761" s="23" t="s">
        <v>20578</v>
      </c>
      <c r="E1761" s="23" t="s">
        <v>20577</v>
      </c>
      <c r="F1761" s="23">
        <v>4168</v>
      </c>
      <c r="G1761" s="23" t="s">
        <v>11884</v>
      </c>
      <c r="H1761" s="23" t="s">
        <v>15434</v>
      </c>
      <c r="I1761" s="238" t="s">
        <v>18145</v>
      </c>
      <c r="J1761" s="238" t="s">
        <v>18153</v>
      </c>
      <c r="K1761" s="23" t="s">
        <v>623</v>
      </c>
      <c r="L1761" s="23" t="s">
        <v>18147</v>
      </c>
      <c r="M1761" s="23" t="s">
        <v>18148</v>
      </c>
      <c r="N1761" s="23" t="s">
        <v>4162</v>
      </c>
      <c r="O1761" s="23" t="s">
        <v>18149</v>
      </c>
      <c r="P1761" s="291">
        <v>120.38</v>
      </c>
      <c r="Q1761" s="3">
        <v>41155</v>
      </c>
      <c r="R1761" s="3">
        <v>41313</v>
      </c>
      <c r="S1761" s="3">
        <v>41261</v>
      </c>
    </row>
    <row r="1762" spans="1:19">
      <c r="A1762" s="23" t="s">
        <v>18141</v>
      </c>
      <c r="B1762" s="23" t="s">
        <v>18142</v>
      </c>
      <c r="C1762" s="23">
        <v>7</v>
      </c>
      <c r="D1762" s="23" t="s">
        <v>20579</v>
      </c>
      <c r="E1762" s="23" t="s">
        <v>20580</v>
      </c>
      <c r="F1762" s="23">
        <v>839</v>
      </c>
      <c r="G1762" s="23" t="s">
        <v>9823</v>
      </c>
      <c r="H1762" s="23" t="s">
        <v>5224</v>
      </c>
      <c r="I1762" s="238" t="s">
        <v>18145</v>
      </c>
      <c r="J1762" s="238" t="s">
        <v>18153</v>
      </c>
      <c r="K1762" s="23" t="s">
        <v>623</v>
      </c>
      <c r="L1762" s="23" t="s">
        <v>18147</v>
      </c>
      <c r="M1762" s="23" t="s">
        <v>18148</v>
      </c>
      <c r="N1762" s="23" t="s">
        <v>4162</v>
      </c>
      <c r="O1762" s="23" t="s">
        <v>18149</v>
      </c>
      <c r="P1762" s="291">
        <v>120.38</v>
      </c>
      <c r="Q1762" s="3">
        <v>40946</v>
      </c>
      <c r="R1762" s="3">
        <v>41114</v>
      </c>
      <c r="S1762" s="3">
        <v>41124</v>
      </c>
    </row>
    <row r="1763" spans="1:19">
      <c r="A1763" s="23" t="s">
        <v>18141</v>
      </c>
      <c r="B1763" s="23" t="s">
        <v>18142</v>
      </c>
      <c r="C1763" s="23">
        <v>7</v>
      </c>
      <c r="D1763" s="23" t="s">
        <v>20581</v>
      </c>
      <c r="E1763" s="23" t="s">
        <v>20582</v>
      </c>
      <c r="F1763" s="23">
        <v>2681</v>
      </c>
      <c r="G1763" s="23" t="s">
        <v>10365</v>
      </c>
      <c r="H1763" s="23" t="s">
        <v>3450</v>
      </c>
      <c r="I1763" s="238" t="s">
        <v>18145</v>
      </c>
      <c r="J1763" s="238" t="s">
        <v>18153</v>
      </c>
      <c r="K1763" s="23" t="s">
        <v>623</v>
      </c>
      <c r="L1763" s="23" t="s">
        <v>18147</v>
      </c>
      <c r="M1763" s="23" t="s">
        <v>18148</v>
      </c>
      <c r="N1763" s="23" t="s">
        <v>4162</v>
      </c>
      <c r="O1763" s="23" t="s">
        <v>18149</v>
      </c>
      <c r="P1763" s="291">
        <v>120.38</v>
      </c>
      <c r="Q1763" s="3">
        <v>41051</v>
      </c>
      <c r="R1763" s="3">
        <v>41066</v>
      </c>
      <c r="S1763" s="3">
        <v>41112</v>
      </c>
    </row>
    <row r="1764" spans="1:19">
      <c r="A1764" s="23" t="s">
        <v>18141</v>
      </c>
      <c r="B1764" s="23" t="s">
        <v>18142</v>
      </c>
      <c r="C1764" s="23">
        <v>7</v>
      </c>
      <c r="D1764" s="23" t="s">
        <v>20583</v>
      </c>
      <c r="E1764" s="23" t="s">
        <v>20584</v>
      </c>
      <c r="F1764" s="23"/>
      <c r="G1764" s="23" t="s">
        <v>12642</v>
      </c>
      <c r="H1764" s="23">
        <v>5067</v>
      </c>
      <c r="I1764" s="238" t="s">
        <v>18145</v>
      </c>
      <c r="J1764" s="238" t="s">
        <v>18156</v>
      </c>
      <c r="K1764" s="23" t="s">
        <v>623</v>
      </c>
      <c r="L1764" s="23" t="s">
        <v>18147</v>
      </c>
      <c r="M1764" s="23" t="s">
        <v>18148</v>
      </c>
      <c r="N1764" s="23" t="s">
        <v>4162</v>
      </c>
      <c r="O1764" s="23" t="s">
        <v>18149</v>
      </c>
      <c r="P1764" s="291">
        <v>120.38</v>
      </c>
      <c r="Q1764" s="3">
        <v>41157</v>
      </c>
      <c r="R1764" s="23"/>
      <c r="S1764" s="3">
        <v>41309</v>
      </c>
    </row>
    <row r="1765" spans="1:19">
      <c r="A1765" s="23" t="s">
        <v>18141</v>
      </c>
      <c r="B1765" s="23" t="s">
        <v>18142</v>
      </c>
      <c r="C1765" s="23">
        <v>7</v>
      </c>
      <c r="D1765" s="23" t="s">
        <v>20585</v>
      </c>
      <c r="E1765" s="23" t="s">
        <v>20584</v>
      </c>
      <c r="F1765" s="23">
        <v>4094</v>
      </c>
      <c r="G1765" s="23" t="s">
        <v>12638</v>
      </c>
      <c r="H1765" s="23" t="s">
        <v>14792</v>
      </c>
      <c r="I1765" s="238" t="s">
        <v>18145</v>
      </c>
      <c r="J1765" s="238" t="s">
        <v>18153</v>
      </c>
      <c r="K1765" s="23" t="s">
        <v>623</v>
      </c>
      <c r="L1765" s="23" t="s">
        <v>18147</v>
      </c>
      <c r="M1765" s="23" t="s">
        <v>18148</v>
      </c>
      <c r="N1765" s="23" t="s">
        <v>4162</v>
      </c>
      <c r="O1765" s="23" t="s">
        <v>18149</v>
      </c>
      <c r="P1765" s="291">
        <v>120.38</v>
      </c>
      <c r="Q1765" s="3">
        <v>41157</v>
      </c>
      <c r="R1765" s="3">
        <v>41302</v>
      </c>
      <c r="S1765" s="3">
        <v>41309</v>
      </c>
    </row>
    <row r="1766" spans="1:19">
      <c r="A1766" s="23" t="s">
        <v>18141</v>
      </c>
      <c r="B1766" s="23" t="s">
        <v>18142</v>
      </c>
      <c r="C1766" s="23">
        <v>7</v>
      </c>
      <c r="D1766" s="23" t="s">
        <v>20586</v>
      </c>
      <c r="E1766" s="23" t="s">
        <v>20584</v>
      </c>
      <c r="F1766" s="23">
        <v>4102</v>
      </c>
      <c r="G1766" s="23" t="s">
        <v>12649</v>
      </c>
      <c r="H1766" s="23" t="s">
        <v>14795</v>
      </c>
      <c r="I1766" s="238" t="s">
        <v>18145</v>
      </c>
      <c r="J1766" s="238" t="s">
        <v>18153</v>
      </c>
      <c r="K1766" s="23" t="s">
        <v>623</v>
      </c>
      <c r="L1766" s="23" t="s">
        <v>18147</v>
      </c>
      <c r="M1766" s="23" t="s">
        <v>18148</v>
      </c>
      <c r="N1766" s="23" t="s">
        <v>4162</v>
      </c>
      <c r="O1766" s="23" t="s">
        <v>18149</v>
      </c>
      <c r="P1766" s="291">
        <v>120.38</v>
      </c>
      <c r="Q1766" s="3">
        <v>41157</v>
      </c>
      <c r="R1766" s="3">
        <v>41303</v>
      </c>
      <c r="S1766" s="3">
        <v>41309</v>
      </c>
    </row>
    <row r="1767" spans="1:19">
      <c r="A1767" s="23" t="s">
        <v>18141</v>
      </c>
      <c r="B1767" s="23" t="s">
        <v>18142</v>
      </c>
      <c r="C1767" s="23">
        <v>7</v>
      </c>
      <c r="D1767" s="23" t="s">
        <v>20587</v>
      </c>
      <c r="E1767" s="23" t="s">
        <v>20584</v>
      </c>
      <c r="F1767" s="23">
        <v>4106</v>
      </c>
      <c r="G1767" s="23" t="s">
        <v>12657</v>
      </c>
      <c r="H1767" s="23" t="s">
        <v>14844</v>
      </c>
      <c r="I1767" s="238" t="s">
        <v>18145</v>
      </c>
      <c r="J1767" s="238" t="s">
        <v>18153</v>
      </c>
      <c r="K1767" s="23" t="s">
        <v>623</v>
      </c>
      <c r="L1767" s="23" t="s">
        <v>18147</v>
      </c>
      <c r="M1767" s="23" t="s">
        <v>18148</v>
      </c>
      <c r="N1767" s="23" t="s">
        <v>4162</v>
      </c>
      <c r="O1767" s="23" t="s">
        <v>18149</v>
      </c>
      <c r="P1767" s="291">
        <v>120.38</v>
      </c>
      <c r="Q1767" s="3">
        <v>41157</v>
      </c>
      <c r="R1767" s="3">
        <v>41303</v>
      </c>
      <c r="S1767" s="3">
        <v>41309</v>
      </c>
    </row>
    <row r="1768" spans="1:19">
      <c r="A1768" s="23" t="s">
        <v>18141</v>
      </c>
      <c r="B1768" s="23" t="s">
        <v>18142</v>
      </c>
      <c r="C1768" s="23">
        <v>7</v>
      </c>
      <c r="D1768" s="23" t="s">
        <v>20588</v>
      </c>
      <c r="E1768" s="23" t="s">
        <v>20584</v>
      </c>
      <c r="F1768" s="23">
        <v>4114</v>
      </c>
      <c r="G1768" s="23" t="s">
        <v>12653</v>
      </c>
      <c r="H1768" s="23" t="s">
        <v>14841</v>
      </c>
      <c r="I1768" s="238" t="s">
        <v>18145</v>
      </c>
      <c r="J1768" s="238" t="s">
        <v>18153</v>
      </c>
      <c r="K1768" s="23" t="s">
        <v>623</v>
      </c>
      <c r="L1768" s="23" t="s">
        <v>18147</v>
      </c>
      <c r="M1768" s="23" t="s">
        <v>18148</v>
      </c>
      <c r="N1768" s="23" t="s">
        <v>4162</v>
      </c>
      <c r="O1768" s="23" t="s">
        <v>18149</v>
      </c>
      <c r="P1768" s="291">
        <v>120.38</v>
      </c>
      <c r="Q1768" s="3">
        <v>41157</v>
      </c>
      <c r="R1768" s="3">
        <v>41304</v>
      </c>
      <c r="S1768" s="3">
        <v>41309</v>
      </c>
    </row>
    <row r="1769" spans="1:19">
      <c r="A1769" s="23" t="s">
        <v>18141</v>
      </c>
      <c r="B1769" s="23" t="s">
        <v>18142</v>
      </c>
      <c r="C1769" s="23">
        <v>7</v>
      </c>
      <c r="D1769" s="23" t="s">
        <v>20589</v>
      </c>
      <c r="E1769" s="23" t="s">
        <v>20584</v>
      </c>
      <c r="F1769" s="23">
        <v>4142</v>
      </c>
      <c r="G1769" s="23" t="s">
        <v>12645</v>
      </c>
      <c r="H1769" s="23" t="s">
        <v>14969</v>
      </c>
      <c r="I1769" s="238" t="s">
        <v>18145</v>
      </c>
      <c r="J1769" s="238" t="s">
        <v>18153</v>
      </c>
      <c r="K1769" s="23" t="s">
        <v>623</v>
      </c>
      <c r="L1769" s="23" t="s">
        <v>18147</v>
      </c>
      <c r="M1769" s="23" t="s">
        <v>18148</v>
      </c>
      <c r="N1769" s="23" t="s">
        <v>4162</v>
      </c>
      <c r="O1769" s="23" t="s">
        <v>18149</v>
      </c>
      <c r="P1769" s="291">
        <v>120.38</v>
      </c>
      <c r="Q1769" s="3">
        <v>41157</v>
      </c>
      <c r="R1769" s="3">
        <v>41309</v>
      </c>
      <c r="S1769" s="3">
        <v>41309</v>
      </c>
    </row>
    <row r="1770" spans="1:19">
      <c r="A1770" s="23" t="s">
        <v>18141</v>
      </c>
      <c r="B1770" s="23" t="s">
        <v>18142</v>
      </c>
      <c r="C1770" s="23">
        <v>7</v>
      </c>
      <c r="D1770" s="23" t="s">
        <v>20590</v>
      </c>
      <c r="E1770" s="23" t="s">
        <v>20591</v>
      </c>
      <c r="F1770" s="23">
        <v>2772</v>
      </c>
      <c r="G1770" s="23" t="s">
        <v>10369</v>
      </c>
      <c r="H1770" s="23" t="s">
        <v>4146</v>
      </c>
      <c r="I1770" s="238" t="s">
        <v>18145</v>
      </c>
      <c r="J1770" s="238" t="s">
        <v>18153</v>
      </c>
      <c r="K1770" s="23" t="s">
        <v>623</v>
      </c>
      <c r="L1770" s="23" t="s">
        <v>18147</v>
      </c>
      <c r="M1770" s="23" t="s">
        <v>18148</v>
      </c>
      <c r="N1770" s="23" t="s">
        <v>4162</v>
      </c>
      <c r="O1770" s="23" t="s">
        <v>18149</v>
      </c>
      <c r="P1770" s="291">
        <v>120.38</v>
      </c>
      <c r="Q1770" s="3">
        <v>41051</v>
      </c>
      <c r="R1770" s="3">
        <v>41089</v>
      </c>
      <c r="S1770" s="3">
        <v>41112</v>
      </c>
    </row>
    <row r="1771" spans="1:19">
      <c r="A1771" s="23" t="s">
        <v>18141</v>
      </c>
      <c r="B1771" s="23" t="s">
        <v>18142</v>
      </c>
      <c r="C1771" s="23">
        <v>7</v>
      </c>
      <c r="D1771" s="23" t="s">
        <v>20592</v>
      </c>
      <c r="E1771" s="23" t="s">
        <v>20593</v>
      </c>
      <c r="F1771" s="23"/>
      <c r="G1771" s="23" t="s">
        <v>11795</v>
      </c>
      <c r="H1771" s="23">
        <v>5154</v>
      </c>
      <c r="I1771" s="238" t="s">
        <v>18145</v>
      </c>
      <c r="J1771" s="238" t="s">
        <v>18156</v>
      </c>
      <c r="K1771" s="23" t="s">
        <v>623</v>
      </c>
      <c r="L1771" s="23" t="s">
        <v>18147</v>
      </c>
      <c r="M1771" s="23" t="s">
        <v>18148</v>
      </c>
      <c r="N1771" s="23" t="s">
        <v>4162</v>
      </c>
      <c r="O1771" s="23" t="s">
        <v>18149</v>
      </c>
      <c r="P1771" s="291">
        <v>120.38</v>
      </c>
      <c r="Q1771" s="3">
        <v>41176</v>
      </c>
      <c r="R1771" s="23"/>
      <c r="S1771" s="3">
        <v>41237</v>
      </c>
    </row>
    <row r="1772" spans="1:19">
      <c r="A1772" s="23" t="s">
        <v>18141</v>
      </c>
      <c r="B1772" s="23" t="s">
        <v>18142</v>
      </c>
      <c r="C1772" s="23">
        <v>7</v>
      </c>
      <c r="D1772" s="23" t="s">
        <v>20594</v>
      </c>
      <c r="E1772" s="23" t="s">
        <v>20593</v>
      </c>
      <c r="F1772" s="23"/>
      <c r="G1772" s="23" t="s">
        <v>12405</v>
      </c>
      <c r="H1772" s="23">
        <v>5163</v>
      </c>
      <c r="I1772" s="238" t="s">
        <v>18145</v>
      </c>
      <c r="J1772" s="238" t="s">
        <v>18156</v>
      </c>
      <c r="K1772" s="23" t="s">
        <v>623</v>
      </c>
      <c r="L1772" s="23" t="s">
        <v>18147</v>
      </c>
      <c r="M1772" s="23" t="s">
        <v>18148</v>
      </c>
      <c r="N1772" s="23" t="s">
        <v>4162</v>
      </c>
      <c r="O1772" s="23" t="s">
        <v>18149</v>
      </c>
      <c r="P1772" s="291">
        <v>120.38</v>
      </c>
      <c r="Q1772" s="3">
        <v>41176</v>
      </c>
      <c r="R1772" s="23"/>
      <c r="S1772" s="3">
        <v>41353</v>
      </c>
    </row>
    <row r="1773" spans="1:19">
      <c r="A1773" s="23" t="s">
        <v>18141</v>
      </c>
      <c r="B1773" s="23" t="s">
        <v>18142</v>
      </c>
      <c r="C1773" s="23">
        <v>7</v>
      </c>
      <c r="D1773" s="23" t="s">
        <v>20595</v>
      </c>
      <c r="E1773" s="23" t="s">
        <v>20593</v>
      </c>
      <c r="F1773" s="23">
        <v>3462</v>
      </c>
      <c r="G1773" s="23" t="s">
        <v>11797</v>
      </c>
      <c r="H1773" s="23" t="s">
        <v>8774</v>
      </c>
      <c r="I1773" s="238" t="s">
        <v>18145</v>
      </c>
      <c r="J1773" s="238" t="s">
        <v>18153</v>
      </c>
      <c r="K1773" s="23" t="s">
        <v>623</v>
      </c>
      <c r="L1773" s="23" t="s">
        <v>18147</v>
      </c>
      <c r="M1773" s="23" t="s">
        <v>18148</v>
      </c>
      <c r="N1773" s="23" t="s">
        <v>4162</v>
      </c>
      <c r="O1773" s="23" t="s">
        <v>18149</v>
      </c>
      <c r="P1773" s="291">
        <v>120.38</v>
      </c>
      <c r="Q1773" s="3">
        <v>41176</v>
      </c>
      <c r="R1773" s="3">
        <v>41208</v>
      </c>
      <c r="S1773" s="3">
        <v>41237</v>
      </c>
    </row>
    <row r="1774" spans="1:19">
      <c r="A1774" s="23" t="s">
        <v>18141</v>
      </c>
      <c r="B1774" s="23" t="s">
        <v>18142</v>
      </c>
      <c r="C1774" s="23">
        <v>7</v>
      </c>
      <c r="D1774" s="23" t="s">
        <v>20596</v>
      </c>
      <c r="E1774" s="23" t="s">
        <v>20593</v>
      </c>
      <c r="F1774" s="23">
        <v>3466</v>
      </c>
      <c r="G1774" s="23" t="s">
        <v>11799</v>
      </c>
      <c r="H1774" s="23" t="s">
        <v>9034</v>
      </c>
      <c r="I1774" s="238" t="s">
        <v>18145</v>
      </c>
      <c r="J1774" s="238" t="s">
        <v>18153</v>
      </c>
      <c r="K1774" s="23" t="s">
        <v>623</v>
      </c>
      <c r="L1774" s="23" t="s">
        <v>18147</v>
      </c>
      <c r="M1774" s="23" t="s">
        <v>18148</v>
      </c>
      <c r="N1774" s="23" t="s">
        <v>4162</v>
      </c>
      <c r="O1774" s="23" t="s">
        <v>18149</v>
      </c>
      <c r="P1774" s="291">
        <v>120.38</v>
      </c>
      <c r="Q1774" s="3">
        <v>41176</v>
      </c>
      <c r="R1774" s="3">
        <v>41208</v>
      </c>
      <c r="S1774" s="3">
        <v>41237</v>
      </c>
    </row>
    <row r="1775" spans="1:19">
      <c r="A1775" s="23" t="s">
        <v>18141</v>
      </c>
      <c r="B1775" s="23" t="s">
        <v>18142</v>
      </c>
      <c r="C1775" s="23">
        <v>7</v>
      </c>
      <c r="D1775" s="23" t="s">
        <v>20597</v>
      </c>
      <c r="E1775" s="23" t="s">
        <v>20593</v>
      </c>
      <c r="F1775" s="23">
        <v>3599</v>
      </c>
      <c r="G1775" s="23" t="s">
        <v>11917</v>
      </c>
      <c r="H1775" s="23" t="s">
        <v>9368</v>
      </c>
      <c r="I1775" s="238" t="s">
        <v>18145</v>
      </c>
      <c r="J1775" s="238" t="s">
        <v>18153</v>
      </c>
      <c r="K1775" s="23" t="s">
        <v>623</v>
      </c>
      <c r="L1775" s="23" t="s">
        <v>18147</v>
      </c>
      <c r="M1775" s="23" t="s">
        <v>18148</v>
      </c>
      <c r="N1775" s="23" t="s">
        <v>4162</v>
      </c>
      <c r="O1775" s="23" t="s">
        <v>18149</v>
      </c>
      <c r="P1775" s="291">
        <v>120.38</v>
      </c>
      <c r="Q1775" s="3">
        <v>41218</v>
      </c>
      <c r="R1775" s="3">
        <v>41232</v>
      </c>
      <c r="S1775" s="3">
        <v>41281</v>
      </c>
    </row>
    <row r="1776" spans="1:19">
      <c r="A1776" s="23" t="s">
        <v>18141</v>
      </c>
      <c r="B1776" s="23" t="s">
        <v>18142</v>
      </c>
      <c r="C1776" s="23">
        <v>7</v>
      </c>
      <c r="D1776" s="23" t="s">
        <v>20598</v>
      </c>
      <c r="E1776" s="23" t="s">
        <v>20593</v>
      </c>
      <c r="F1776" s="23">
        <v>4221</v>
      </c>
      <c r="G1776" s="23" t="s">
        <v>12401</v>
      </c>
      <c r="H1776" s="23" t="s">
        <v>15594</v>
      </c>
      <c r="I1776" s="238" t="s">
        <v>18145</v>
      </c>
      <c r="J1776" s="238" t="s">
        <v>18153</v>
      </c>
      <c r="K1776" s="23" t="s">
        <v>623</v>
      </c>
      <c r="L1776" s="23" t="s">
        <v>18147</v>
      </c>
      <c r="M1776" s="23" t="s">
        <v>18148</v>
      </c>
      <c r="N1776" s="23" t="s">
        <v>4162</v>
      </c>
      <c r="O1776" s="23" t="s">
        <v>18149</v>
      </c>
      <c r="P1776" s="291">
        <v>120.38</v>
      </c>
      <c r="Q1776" s="3">
        <v>41176</v>
      </c>
      <c r="R1776" s="3">
        <v>41332</v>
      </c>
      <c r="S1776" s="3">
        <v>41309</v>
      </c>
    </row>
    <row r="1777" spans="1:19">
      <c r="A1777" s="23" t="s">
        <v>18141</v>
      </c>
      <c r="B1777" s="23" t="s">
        <v>18142</v>
      </c>
      <c r="C1777" s="23">
        <v>7</v>
      </c>
      <c r="D1777" s="23" t="s">
        <v>20599</v>
      </c>
      <c r="E1777" s="23" t="s">
        <v>20593</v>
      </c>
      <c r="F1777" s="23">
        <v>4233</v>
      </c>
      <c r="G1777" s="23" t="s">
        <v>12397</v>
      </c>
      <c r="H1777" s="23" t="s">
        <v>15520</v>
      </c>
      <c r="I1777" s="238" t="s">
        <v>18145</v>
      </c>
      <c r="J1777" s="238" t="s">
        <v>18153</v>
      </c>
      <c r="K1777" s="23" t="s">
        <v>623</v>
      </c>
      <c r="L1777" s="23" t="s">
        <v>18147</v>
      </c>
      <c r="M1777" s="23" t="s">
        <v>18148</v>
      </c>
      <c r="N1777" s="23" t="s">
        <v>4162</v>
      </c>
      <c r="O1777" s="23" t="s">
        <v>18149</v>
      </c>
      <c r="P1777" s="291">
        <v>120.38</v>
      </c>
      <c r="Q1777" s="3">
        <v>41176</v>
      </c>
      <c r="R1777" s="3">
        <v>41333</v>
      </c>
      <c r="S1777" s="3">
        <v>41309</v>
      </c>
    </row>
    <row r="1778" spans="1:19">
      <c r="A1778" s="23" t="s">
        <v>18141</v>
      </c>
      <c r="B1778" s="23" t="s">
        <v>18142</v>
      </c>
      <c r="C1778" s="23">
        <v>7</v>
      </c>
      <c r="D1778" s="23" t="s">
        <v>20600</v>
      </c>
      <c r="E1778" s="23" t="s">
        <v>20593</v>
      </c>
      <c r="F1778" s="23">
        <v>4402</v>
      </c>
      <c r="G1778" s="23" t="s">
        <v>12393</v>
      </c>
      <c r="H1778" s="23" t="s">
        <v>16011</v>
      </c>
      <c r="I1778" s="238" t="s">
        <v>18145</v>
      </c>
      <c r="J1778" s="238" t="s">
        <v>18153</v>
      </c>
      <c r="K1778" s="23" t="s">
        <v>623</v>
      </c>
      <c r="L1778" s="23" t="s">
        <v>18147</v>
      </c>
      <c r="M1778" s="23" t="s">
        <v>18148</v>
      </c>
      <c r="N1778" s="23" t="s">
        <v>4162</v>
      </c>
      <c r="O1778" s="23" t="s">
        <v>18149</v>
      </c>
      <c r="P1778" s="291">
        <v>120.38</v>
      </c>
      <c r="Q1778" s="3">
        <v>41176</v>
      </c>
      <c r="R1778" s="3">
        <v>41360</v>
      </c>
      <c r="S1778" s="3">
        <v>41309</v>
      </c>
    </row>
    <row r="1779" spans="1:19">
      <c r="A1779" s="23" t="s">
        <v>18141</v>
      </c>
      <c r="B1779" s="23" t="s">
        <v>18142</v>
      </c>
      <c r="C1779" s="23">
        <v>7</v>
      </c>
      <c r="D1779" s="23" t="s">
        <v>20601</v>
      </c>
      <c r="E1779" s="23" t="s">
        <v>20593</v>
      </c>
      <c r="F1779" s="23">
        <v>4413</v>
      </c>
      <c r="G1779" s="23" t="s">
        <v>12420</v>
      </c>
      <c r="H1779" s="23" t="s">
        <v>16062</v>
      </c>
      <c r="I1779" s="238" t="s">
        <v>18145</v>
      </c>
      <c r="J1779" s="238" t="s">
        <v>18153</v>
      </c>
      <c r="K1779" s="23" t="s">
        <v>623</v>
      </c>
      <c r="L1779" s="23" t="s">
        <v>18147</v>
      </c>
      <c r="M1779" s="23" t="s">
        <v>18148</v>
      </c>
      <c r="N1779" s="23" t="s">
        <v>4162</v>
      </c>
      <c r="O1779" s="23" t="s">
        <v>18149</v>
      </c>
      <c r="P1779" s="291">
        <v>120.38</v>
      </c>
      <c r="Q1779" s="3">
        <v>41176</v>
      </c>
      <c r="R1779" s="3">
        <v>41365</v>
      </c>
      <c r="S1779" s="3">
        <v>41353</v>
      </c>
    </row>
    <row r="1780" spans="1:19">
      <c r="A1780" s="23" t="s">
        <v>18141</v>
      </c>
      <c r="B1780" s="23" t="s">
        <v>18142</v>
      </c>
      <c r="C1780" s="23">
        <v>7</v>
      </c>
      <c r="D1780" s="23" t="s">
        <v>20602</v>
      </c>
      <c r="E1780" s="23" t="s">
        <v>20593</v>
      </c>
      <c r="F1780" s="23">
        <v>4416</v>
      </c>
      <c r="G1780" s="23" t="s">
        <v>12426</v>
      </c>
      <c r="H1780" s="23" t="s">
        <v>16065</v>
      </c>
      <c r="I1780" s="238" t="s">
        <v>18145</v>
      </c>
      <c r="J1780" s="238" t="s">
        <v>18153</v>
      </c>
      <c r="K1780" s="23" t="s">
        <v>623</v>
      </c>
      <c r="L1780" s="23" t="s">
        <v>18147</v>
      </c>
      <c r="M1780" s="23" t="s">
        <v>18148</v>
      </c>
      <c r="N1780" s="23" t="s">
        <v>4162</v>
      </c>
      <c r="O1780" s="23" t="s">
        <v>18149</v>
      </c>
      <c r="P1780" s="291">
        <v>120.38</v>
      </c>
      <c r="Q1780" s="3">
        <v>41176</v>
      </c>
      <c r="R1780" s="3">
        <v>41366</v>
      </c>
      <c r="S1780" s="3">
        <v>41309</v>
      </c>
    </row>
    <row r="1781" spans="1:19">
      <c r="A1781" s="23" t="s">
        <v>18141</v>
      </c>
      <c r="B1781" s="23" t="s">
        <v>18142</v>
      </c>
      <c r="C1781" s="23">
        <v>7</v>
      </c>
      <c r="D1781" s="23" t="s">
        <v>20603</v>
      </c>
      <c r="E1781" s="23" t="s">
        <v>20593</v>
      </c>
      <c r="F1781" s="23">
        <v>4417</v>
      </c>
      <c r="G1781" s="23" t="s">
        <v>12423</v>
      </c>
      <c r="H1781" s="23" t="s">
        <v>16108</v>
      </c>
      <c r="I1781" s="238" t="s">
        <v>18145</v>
      </c>
      <c r="J1781" s="238" t="s">
        <v>18153</v>
      </c>
      <c r="K1781" s="23" t="s">
        <v>623</v>
      </c>
      <c r="L1781" s="23" t="s">
        <v>18147</v>
      </c>
      <c r="M1781" s="23" t="s">
        <v>18148</v>
      </c>
      <c r="N1781" s="23" t="s">
        <v>4162</v>
      </c>
      <c r="O1781" s="23" t="s">
        <v>18149</v>
      </c>
      <c r="P1781" s="291">
        <v>120.38</v>
      </c>
      <c r="Q1781" s="3">
        <v>41176</v>
      </c>
      <c r="R1781" s="3">
        <v>41366</v>
      </c>
      <c r="S1781" s="3">
        <v>41353</v>
      </c>
    </row>
    <row r="1782" spans="1:19">
      <c r="A1782" s="23" t="s">
        <v>18141</v>
      </c>
      <c r="B1782" s="23" t="s">
        <v>18142</v>
      </c>
      <c r="C1782" s="23">
        <v>7</v>
      </c>
      <c r="D1782" s="23" t="s">
        <v>20604</v>
      </c>
      <c r="E1782" s="23" t="s">
        <v>20593</v>
      </c>
      <c r="F1782" s="23">
        <v>4429</v>
      </c>
      <c r="G1782" s="23" t="s">
        <v>12412</v>
      </c>
      <c r="H1782" s="23" t="s">
        <v>16106</v>
      </c>
      <c r="I1782" s="238" t="s">
        <v>18145</v>
      </c>
      <c r="J1782" s="238" t="s">
        <v>18153</v>
      </c>
      <c r="K1782" s="23" t="s">
        <v>623</v>
      </c>
      <c r="L1782" s="23" t="s">
        <v>18147</v>
      </c>
      <c r="M1782" s="23" t="s">
        <v>18148</v>
      </c>
      <c r="N1782" s="23" t="s">
        <v>4162</v>
      </c>
      <c r="O1782" s="23" t="s">
        <v>18149</v>
      </c>
      <c r="P1782" s="291">
        <v>120.38</v>
      </c>
      <c r="Q1782" s="3">
        <v>41176</v>
      </c>
      <c r="R1782" s="3">
        <v>41367</v>
      </c>
      <c r="S1782" s="3">
        <v>41353</v>
      </c>
    </row>
    <row r="1783" spans="1:19">
      <c r="A1783" s="23" t="s">
        <v>18141</v>
      </c>
      <c r="B1783" s="23" t="s">
        <v>18142</v>
      </c>
      <c r="C1783" s="23">
        <v>7</v>
      </c>
      <c r="D1783" s="23" t="s">
        <v>20605</v>
      </c>
      <c r="E1783" s="23" t="s">
        <v>20593</v>
      </c>
      <c r="F1783" s="23">
        <v>4438</v>
      </c>
      <c r="G1783" s="23" t="s">
        <v>12416</v>
      </c>
      <c r="H1783" s="23" t="s">
        <v>16171</v>
      </c>
      <c r="I1783" s="238" t="s">
        <v>18145</v>
      </c>
      <c r="J1783" s="238" t="s">
        <v>18153</v>
      </c>
      <c r="K1783" s="23" t="s">
        <v>623</v>
      </c>
      <c r="L1783" s="23" t="s">
        <v>18147</v>
      </c>
      <c r="M1783" s="23" t="s">
        <v>18148</v>
      </c>
      <c r="N1783" s="23" t="s">
        <v>4162</v>
      </c>
      <c r="O1783" s="23" t="s">
        <v>18149</v>
      </c>
      <c r="P1783" s="291">
        <v>120.38</v>
      </c>
      <c r="Q1783" s="3">
        <v>41176</v>
      </c>
      <c r="R1783" s="3">
        <v>41367</v>
      </c>
      <c r="S1783" s="3">
        <v>41353</v>
      </c>
    </row>
    <row r="1784" spans="1:19">
      <c r="A1784" s="23" t="s">
        <v>18141</v>
      </c>
      <c r="B1784" s="23" t="s">
        <v>18142</v>
      </c>
      <c r="C1784" s="23">
        <v>7</v>
      </c>
      <c r="D1784" s="23" t="s">
        <v>20606</v>
      </c>
      <c r="E1784" s="23" t="s">
        <v>20593</v>
      </c>
      <c r="F1784" s="23">
        <v>4450</v>
      </c>
      <c r="G1784" s="23" t="s">
        <v>12409</v>
      </c>
      <c r="H1784" s="23" t="s">
        <v>16168</v>
      </c>
      <c r="I1784" s="238" t="s">
        <v>18145</v>
      </c>
      <c r="J1784" s="238" t="s">
        <v>18153</v>
      </c>
      <c r="K1784" s="23" t="s">
        <v>623</v>
      </c>
      <c r="L1784" s="23" t="s">
        <v>18147</v>
      </c>
      <c r="M1784" s="23" t="s">
        <v>18148</v>
      </c>
      <c r="N1784" s="23" t="s">
        <v>4162</v>
      </c>
      <c r="O1784" s="23" t="s">
        <v>18149</v>
      </c>
      <c r="P1784" s="291">
        <v>120.38</v>
      </c>
      <c r="Q1784" s="3">
        <v>41176</v>
      </c>
      <c r="R1784" s="3">
        <v>41369</v>
      </c>
      <c r="S1784" s="3">
        <v>41353</v>
      </c>
    </row>
    <row r="1785" spans="1:19">
      <c r="A1785" s="23" t="s">
        <v>18141</v>
      </c>
      <c r="B1785" s="23" t="s">
        <v>18142</v>
      </c>
      <c r="C1785" s="23">
        <v>7</v>
      </c>
      <c r="D1785" s="23" t="s">
        <v>20607</v>
      </c>
      <c r="E1785" s="23" t="s">
        <v>20608</v>
      </c>
      <c r="F1785" s="23">
        <v>739</v>
      </c>
      <c r="G1785" s="23" t="s">
        <v>9714</v>
      </c>
      <c r="H1785" s="23" t="s">
        <v>441</v>
      </c>
      <c r="I1785" s="238" t="s">
        <v>18145</v>
      </c>
      <c r="J1785" s="238" t="s">
        <v>18153</v>
      </c>
      <c r="K1785" s="23" t="s">
        <v>623</v>
      </c>
      <c r="L1785" s="23" t="s">
        <v>18147</v>
      </c>
      <c r="M1785" s="23" t="s">
        <v>18148</v>
      </c>
      <c r="N1785" s="23" t="s">
        <v>4162</v>
      </c>
      <c r="O1785" s="23" t="s">
        <v>18149</v>
      </c>
      <c r="P1785" s="291">
        <v>120.38</v>
      </c>
      <c r="Q1785" s="3">
        <v>40841</v>
      </c>
      <c r="R1785" s="3">
        <v>40934</v>
      </c>
      <c r="S1785" s="3">
        <v>40918</v>
      </c>
    </row>
    <row r="1786" spans="1:19">
      <c r="A1786" s="23" t="s">
        <v>18141</v>
      </c>
      <c r="B1786" s="23" t="s">
        <v>18142</v>
      </c>
      <c r="C1786" s="23">
        <v>7</v>
      </c>
      <c r="D1786" s="23" t="s">
        <v>20609</v>
      </c>
      <c r="E1786" s="23" t="s">
        <v>20610</v>
      </c>
      <c r="F1786" s="23"/>
      <c r="G1786" s="23" t="s">
        <v>20611</v>
      </c>
      <c r="H1786" s="23">
        <v>6191</v>
      </c>
      <c r="I1786" s="238" t="s">
        <v>18145</v>
      </c>
      <c r="J1786" s="238" t="s">
        <v>18192</v>
      </c>
      <c r="K1786" s="23" t="s">
        <v>623</v>
      </c>
      <c r="L1786" s="23" t="s">
        <v>18147</v>
      </c>
      <c r="M1786" s="23" t="s">
        <v>18148</v>
      </c>
      <c r="N1786" s="23" t="s">
        <v>4162</v>
      </c>
      <c r="O1786" s="23" t="s">
        <v>18149</v>
      </c>
      <c r="P1786" s="291">
        <v>120.38</v>
      </c>
      <c r="Q1786" s="3">
        <v>41298</v>
      </c>
      <c r="R1786" s="23"/>
      <c r="S1786" s="3">
        <v>41460</v>
      </c>
    </row>
    <row r="1787" spans="1:19">
      <c r="A1787" s="23" t="s">
        <v>18141</v>
      </c>
      <c r="B1787" s="23" t="s">
        <v>18142</v>
      </c>
      <c r="C1787" s="23">
        <v>7</v>
      </c>
      <c r="D1787" s="23" t="s">
        <v>20612</v>
      </c>
      <c r="E1787" s="23" t="s">
        <v>20610</v>
      </c>
      <c r="F1787" s="23"/>
      <c r="G1787" s="23" t="s">
        <v>20613</v>
      </c>
      <c r="H1787" s="23">
        <v>6192</v>
      </c>
      <c r="I1787" s="238" t="s">
        <v>18145</v>
      </c>
      <c r="J1787" s="238" t="s">
        <v>18192</v>
      </c>
      <c r="K1787" s="23" t="s">
        <v>623</v>
      </c>
      <c r="L1787" s="23" t="s">
        <v>18147</v>
      </c>
      <c r="M1787" s="23" t="s">
        <v>18148</v>
      </c>
      <c r="N1787" s="23" t="s">
        <v>4162</v>
      </c>
      <c r="O1787" s="23" t="s">
        <v>18149</v>
      </c>
      <c r="P1787" s="291">
        <v>120.38</v>
      </c>
      <c r="Q1787" s="3">
        <v>41298</v>
      </c>
      <c r="R1787" s="23"/>
      <c r="S1787" s="3">
        <v>41460</v>
      </c>
    </row>
    <row r="1788" spans="1:19">
      <c r="A1788" s="23" t="s">
        <v>18141</v>
      </c>
      <c r="B1788" s="23" t="s">
        <v>18142</v>
      </c>
      <c r="C1788" s="23">
        <v>7</v>
      </c>
      <c r="D1788" s="23" t="s">
        <v>20614</v>
      </c>
      <c r="E1788" s="23" t="s">
        <v>20610</v>
      </c>
      <c r="F1788" s="23"/>
      <c r="G1788" s="23" t="s">
        <v>20615</v>
      </c>
      <c r="H1788" s="23">
        <v>6193</v>
      </c>
      <c r="I1788" s="238" t="s">
        <v>18145</v>
      </c>
      <c r="J1788" s="238" t="s">
        <v>18192</v>
      </c>
      <c r="K1788" s="23" t="s">
        <v>623</v>
      </c>
      <c r="L1788" s="23" t="s">
        <v>18147</v>
      </c>
      <c r="M1788" s="23" t="s">
        <v>18148</v>
      </c>
      <c r="N1788" s="23" t="s">
        <v>4162</v>
      </c>
      <c r="O1788" s="23" t="s">
        <v>18149</v>
      </c>
      <c r="P1788" s="291">
        <v>120.38</v>
      </c>
      <c r="Q1788" s="3">
        <v>41298</v>
      </c>
      <c r="R1788" s="23"/>
      <c r="S1788" s="3">
        <v>41460</v>
      </c>
    </row>
    <row r="1789" spans="1:19">
      <c r="A1789" s="23" t="s">
        <v>18141</v>
      </c>
      <c r="B1789" s="23" t="s">
        <v>18142</v>
      </c>
      <c r="C1789" s="23">
        <v>7</v>
      </c>
      <c r="D1789" s="23" t="s">
        <v>20616</v>
      </c>
      <c r="E1789" s="23" t="s">
        <v>20617</v>
      </c>
      <c r="F1789" s="23">
        <v>774</v>
      </c>
      <c r="G1789" s="23" t="s">
        <v>9736</v>
      </c>
      <c r="H1789" s="23" t="s">
        <v>1565</v>
      </c>
      <c r="I1789" s="238" t="s">
        <v>18145</v>
      </c>
      <c r="J1789" s="238" t="s">
        <v>18153</v>
      </c>
      <c r="K1789" s="23" t="s">
        <v>623</v>
      </c>
      <c r="L1789" s="23" t="s">
        <v>18147</v>
      </c>
      <c r="M1789" s="23" t="s">
        <v>18148</v>
      </c>
      <c r="N1789" s="23" t="s">
        <v>4162</v>
      </c>
      <c r="O1789" s="23" t="s">
        <v>18149</v>
      </c>
      <c r="P1789" s="291">
        <v>120.38</v>
      </c>
      <c r="Q1789" s="3">
        <v>40933</v>
      </c>
      <c r="R1789" s="3">
        <v>40952</v>
      </c>
      <c r="S1789" s="3">
        <v>40998</v>
      </c>
    </row>
    <row r="1790" spans="1:19">
      <c r="A1790" s="23" t="s">
        <v>18141</v>
      </c>
      <c r="B1790" s="23" t="s">
        <v>18142</v>
      </c>
      <c r="C1790" s="23">
        <v>7</v>
      </c>
      <c r="D1790" s="23" t="s">
        <v>20618</v>
      </c>
      <c r="E1790" s="23" t="s">
        <v>20619</v>
      </c>
      <c r="F1790" s="23"/>
      <c r="G1790" s="23"/>
      <c r="H1790" s="23">
        <v>5797</v>
      </c>
      <c r="I1790" s="238" t="s">
        <v>18145</v>
      </c>
      <c r="J1790" s="238" t="s">
        <v>18151</v>
      </c>
      <c r="K1790" s="23" t="s">
        <v>623</v>
      </c>
      <c r="L1790" s="23" t="s">
        <v>18147</v>
      </c>
      <c r="M1790" s="23" t="s">
        <v>18148</v>
      </c>
      <c r="N1790" s="23" t="s">
        <v>4162</v>
      </c>
      <c r="O1790" s="23" t="s">
        <v>18149</v>
      </c>
      <c r="P1790" s="291">
        <v>120.38</v>
      </c>
      <c r="Q1790" s="3">
        <v>41249</v>
      </c>
      <c r="R1790" s="23"/>
      <c r="S1790" s="23"/>
    </row>
    <row r="1791" spans="1:19">
      <c r="A1791" s="23" t="s">
        <v>18141</v>
      </c>
      <c r="B1791" s="23" t="s">
        <v>18142</v>
      </c>
      <c r="C1791" s="23">
        <v>7</v>
      </c>
      <c r="D1791" s="23" t="s">
        <v>20620</v>
      </c>
      <c r="E1791" s="23" t="s">
        <v>20619</v>
      </c>
      <c r="F1791" s="23"/>
      <c r="G1791" s="23"/>
      <c r="H1791" s="23">
        <v>5798</v>
      </c>
      <c r="I1791" s="238" t="s">
        <v>18145</v>
      </c>
      <c r="J1791" s="238" t="s">
        <v>18151</v>
      </c>
      <c r="K1791" s="23" t="s">
        <v>623</v>
      </c>
      <c r="L1791" s="23" t="s">
        <v>18147</v>
      </c>
      <c r="M1791" s="23" t="s">
        <v>18148</v>
      </c>
      <c r="N1791" s="23" t="s">
        <v>4162</v>
      </c>
      <c r="O1791" s="23" t="s">
        <v>18149</v>
      </c>
      <c r="P1791" s="291">
        <v>120.38</v>
      </c>
      <c r="Q1791" s="3">
        <v>41249</v>
      </c>
      <c r="R1791" s="23"/>
      <c r="S1791" s="23"/>
    </row>
    <row r="1792" spans="1:19">
      <c r="A1792" s="23" t="s">
        <v>18141</v>
      </c>
      <c r="B1792" s="23" t="s">
        <v>18142</v>
      </c>
      <c r="C1792" s="23">
        <v>7</v>
      </c>
      <c r="D1792" s="23" t="s">
        <v>20621</v>
      </c>
      <c r="E1792" s="23" t="s">
        <v>20619</v>
      </c>
      <c r="F1792" s="23"/>
      <c r="G1792" s="23"/>
      <c r="H1792" s="23">
        <v>5799</v>
      </c>
      <c r="I1792" s="238" t="s">
        <v>18145</v>
      </c>
      <c r="J1792" s="238" t="s">
        <v>18151</v>
      </c>
      <c r="K1792" s="23" t="s">
        <v>623</v>
      </c>
      <c r="L1792" s="23" t="s">
        <v>18147</v>
      </c>
      <c r="M1792" s="23" t="s">
        <v>18148</v>
      </c>
      <c r="N1792" s="23" t="s">
        <v>4162</v>
      </c>
      <c r="O1792" s="23" t="s">
        <v>18149</v>
      </c>
      <c r="P1792" s="291">
        <v>120.38</v>
      </c>
      <c r="Q1792" s="3">
        <v>41249</v>
      </c>
      <c r="R1792" s="23"/>
      <c r="S1792" s="23"/>
    </row>
    <row r="1793" spans="1:19">
      <c r="A1793" s="23" t="s">
        <v>18141</v>
      </c>
      <c r="B1793" s="23" t="s">
        <v>18142</v>
      </c>
      <c r="C1793" s="23">
        <v>7</v>
      </c>
      <c r="D1793" s="23" t="s">
        <v>20622</v>
      </c>
      <c r="E1793" s="23" t="s">
        <v>20619</v>
      </c>
      <c r="F1793" s="23"/>
      <c r="G1793" s="23"/>
      <c r="H1793" s="23">
        <v>5800</v>
      </c>
      <c r="I1793" s="238" t="s">
        <v>18145</v>
      </c>
      <c r="J1793" s="238" t="s">
        <v>18151</v>
      </c>
      <c r="K1793" s="23" t="s">
        <v>623</v>
      </c>
      <c r="L1793" s="23" t="s">
        <v>18147</v>
      </c>
      <c r="M1793" s="23" t="s">
        <v>18148</v>
      </c>
      <c r="N1793" s="23" t="s">
        <v>4162</v>
      </c>
      <c r="O1793" s="23" t="s">
        <v>18149</v>
      </c>
      <c r="P1793" s="291">
        <v>120.38</v>
      </c>
      <c r="Q1793" s="3">
        <v>41249</v>
      </c>
      <c r="R1793" s="23"/>
      <c r="S1793" s="23"/>
    </row>
    <row r="1794" spans="1:19">
      <c r="A1794" s="23" t="s">
        <v>18141</v>
      </c>
      <c r="B1794" s="23" t="s">
        <v>18142</v>
      </c>
      <c r="C1794" s="23">
        <v>7</v>
      </c>
      <c r="D1794" s="23" t="s">
        <v>20623</v>
      </c>
      <c r="E1794" s="23" t="s">
        <v>20619</v>
      </c>
      <c r="F1794" s="23"/>
      <c r="G1794" s="23"/>
      <c r="H1794" s="23">
        <v>5801</v>
      </c>
      <c r="I1794" s="238" t="s">
        <v>18145</v>
      </c>
      <c r="J1794" s="238" t="s">
        <v>18151</v>
      </c>
      <c r="K1794" s="23" t="s">
        <v>623</v>
      </c>
      <c r="L1794" s="23" t="s">
        <v>18147</v>
      </c>
      <c r="M1794" s="23" t="s">
        <v>18148</v>
      </c>
      <c r="N1794" s="23" t="s">
        <v>4162</v>
      </c>
      <c r="O1794" s="23" t="s">
        <v>18149</v>
      </c>
      <c r="P1794" s="291">
        <v>120.38</v>
      </c>
      <c r="Q1794" s="3">
        <v>41249</v>
      </c>
      <c r="R1794" s="23"/>
      <c r="S1794" s="23"/>
    </row>
    <row r="1795" spans="1:19">
      <c r="A1795" s="23" t="s">
        <v>18141</v>
      </c>
      <c r="B1795" s="23" t="s">
        <v>18142</v>
      </c>
      <c r="C1795" s="23">
        <v>7</v>
      </c>
      <c r="D1795" s="23" t="s">
        <v>20624</v>
      </c>
      <c r="E1795" s="23" t="s">
        <v>20619</v>
      </c>
      <c r="F1795" s="23"/>
      <c r="G1795" s="23"/>
      <c r="H1795" s="23">
        <v>5802</v>
      </c>
      <c r="I1795" s="238" t="s">
        <v>18145</v>
      </c>
      <c r="J1795" s="238" t="s">
        <v>18151</v>
      </c>
      <c r="K1795" s="23" t="s">
        <v>623</v>
      </c>
      <c r="L1795" s="23" t="s">
        <v>18147</v>
      </c>
      <c r="M1795" s="23" t="s">
        <v>18148</v>
      </c>
      <c r="N1795" s="23" t="s">
        <v>4162</v>
      </c>
      <c r="O1795" s="23" t="s">
        <v>18149</v>
      </c>
      <c r="P1795" s="291">
        <v>120.38</v>
      </c>
      <c r="Q1795" s="3">
        <v>41249</v>
      </c>
      <c r="R1795" s="23"/>
      <c r="S1795" s="23"/>
    </row>
    <row r="1796" spans="1:19">
      <c r="A1796" s="23" t="s">
        <v>18141</v>
      </c>
      <c r="B1796" s="23" t="s">
        <v>18142</v>
      </c>
      <c r="C1796" s="23">
        <v>7</v>
      </c>
      <c r="D1796" s="23" t="s">
        <v>20625</v>
      </c>
      <c r="E1796" s="23" t="s">
        <v>20619</v>
      </c>
      <c r="F1796" s="23"/>
      <c r="G1796" s="23"/>
      <c r="H1796" s="23">
        <v>5803</v>
      </c>
      <c r="I1796" s="238" t="s">
        <v>18145</v>
      </c>
      <c r="J1796" s="238" t="s">
        <v>18151</v>
      </c>
      <c r="K1796" s="23" t="s">
        <v>623</v>
      </c>
      <c r="L1796" s="23" t="s">
        <v>18147</v>
      </c>
      <c r="M1796" s="23" t="s">
        <v>18148</v>
      </c>
      <c r="N1796" s="23" t="s">
        <v>4162</v>
      </c>
      <c r="O1796" s="23" t="s">
        <v>18149</v>
      </c>
      <c r="P1796" s="291">
        <v>120.38</v>
      </c>
      <c r="Q1796" s="3">
        <v>41249</v>
      </c>
      <c r="R1796" s="23"/>
      <c r="S1796" s="23"/>
    </row>
    <row r="1797" spans="1:19">
      <c r="A1797" s="23" t="s">
        <v>18141</v>
      </c>
      <c r="B1797" s="23" t="s">
        <v>18142</v>
      </c>
      <c r="C1797" s="23">
        <v>7</v>
      </c>
      <c r="D1797" s="23" t="s">
        <v>20626</v>
      </c>
      <c r="E1797" s="23" t="s">
        <v>20619</v>
      </c>
      <c r="F1797" s="23"/>
      <c r="G1797" s="23"/>
      <c r="H1797" s="23">
        <v>5804</v>
      </c>
      <c r="I1797" s="238" t="s">
        <v>18145</v>
      </c>
      <c r="J1797" s="238" t="s">
        <v>18151</v>
      </c>
      <c r="K1797" s="23" t="s">
        <v>623</v>
      </c>
      <c r="L1797" s="23" t="s">
        <v>18147</v>
      </c>
      <c r="M1797" s="23" t="s">
        <v>18148</v>
      </c>
      <c r="N1797" s="23" t="s">
        <v>4162</v>
      </c>
      <c r="O1797" s="23" t="s">
        <v>18149</v>
      </c>
      <c r="P1797" s="291">
        <v>120.38</v>
      </c>
      <c r="Q1797" s="3">
        <v>41249</v>
      </c>
      <c r="R1797" s="23"/>
      <c r="S1797" s="23"/>
    </row>
    <row r="1798" spans="1:19">
      <c r="A1798" s="23" t="s">
        <v>18141</v>
      </c>
      <c r="B1798" s="23" t="s">
        <v>18142</v>
      </c>
      <c r="C1798" s="23">
        <v>7</v>
      </c>
      <c r="D1798" s="23" t="s">
        <v>20627</v>
      </c>
      <c r="E1798" s="23" t="s">
        <v>20619</v>
      </c>
      <c r="F1798" s="23"/>
      <c r="G1798" s="23"/>
      <c r="H1798" s="23">
        <v>5805</v>
      </c>
      <c r="I1798" s="238" t="s">
        <v>18145</v>
      </c>
      <c r="J1798" s="238" t="s">
        <v>18151</v>
      </c>
      <c r="K1798" s="23" t="s">
        <v>623</v>
      </c>
      <c r="L1798" s="23" t="s">
        <v>18147</v>
      </c>
      <c r="M1798" s="23" t="s">
        <v>18148</v>
      </c>
      <c r="N1798" s="23" t="s">
        <v>4162</v>
      </c>
      <c r="O1798" s="23" t="s">
        <v>18149</v>
      </c>
      <c r="P1798" s="291">
        <v>120.38</v>
      </c>
      <c r="Q1798" s="3">
        <v>41249</v>
      </c>
      <c r="R1798" s="23"/>
      <c r="S1798" s="23"/>
    </row>
    <row r="1799" spans="1:19">
      <c r="A1799" s="23" t="s">
        <v>18141</v>
      </c>
      <c r="B1799" s="23" t="s">
        <v>18142</v>
      </c>
      <c r="C1799" s="23">
        <v>7</v>
      </c>
      <c r="D1799" s="23" t="s">
        <v>20628</v>
      </c>
      <c r="E1799" s="23" t="s">
        <v>20619</v>
      </c>
      <c r="F1799" s="23"/>
      <c r="G1799" s="23"/>
      <c r="H1799" s="23">
        <v>5806</v>
      </c>
      <c r="I1799" s="238" t="s">
        <v>18145</v>
      </c>
      <c r="J1799" s="238" t="s">
        <v>18151</v>
      </c>
      <c r="K1799" s="23" t="s">
        <v>623</v>
      </c>
      <c r="L1799" s="23" t="s">
        <v>18147</v>
      </c>
      <c r="M1799" s="23" t="s">
        <v>18148</v>
      </c>
      <c r="N1799" s="23" t="s">
        <v>4162</v>
      </c>
      <c r="O1799" s="23" t="s">
        <v>18149</v>
      </c>
      <c r="P1799" s="291">
        <v>120.38</v>
      </c>
      <c r="Q1799" s="3">
        <v>41249</v>
      </c>
      <c r="R1799" s="23"/>
      <c r="S1799" s="23"/>
    </row>
    <row r="1800" spans="1:19">
      <c r="A1800" s="23" t="s">
        <v>18141</v>
      </c>
      <c r="B1800" s="23" t="s">
        <v>18142</v>
      </c>
      <c r="C1800" s="23">
        <v>7</v>
      </c>
      <c r="D1800" s="23" t="s">
        <v>20629</v>
      </c>
      <c r="E1800" s="23" t="s">
        <v>20619</v>
      </c>
      <c r="F1800" s="23">
        <v>838</v>
      </c>
      <c r="G1800" s="23" t="s">
        <v>9860</v>
      </c>
      <c r="H1800" s="23" t="s">
        <v>9394</v>
      </c>
      <c r="I1800" s="238" t="s">
        <v>18145</v>
      </c>
      <c r="J1800" s="238" t="s">
        <v>18153</v>
      </c>
      <c r="K1800" s="23" t="s">
        <v>623</v>
      </c>
      <c r="L1800" s="23" t="s">
        <v>18147</v>
      </c>
      <c r="M1800" s="23" t="s">
        <v>18148</v>
      </c>
      <c r="N1800" s="23" t="s">
        <v>4162</v>
      </c>
      <c r="O1800" s="23" t="s">
        <v>18149</v>
      </c>
      <c r="P1800" s="291">
        <v>120.38</v>
      </c>
      <c r="Q1800" s="3">
        <v>40946</v>
      </c>
      <c r="R1800" s="3">
        <v>41233</v>
      </c>
      <c r="S1800" s="3">
        <v>41125</v>
      </c>
    </row>
    <row r="1801" spans="1:19">
      <c r="A1801" s="23" t="s">
        <v>18141</v>
      </c>
      <c r="B1801" s="23" t="s">
        <v>18142</v>
      </c>
      <c r="C1801" s="23">
        <v>7</v>
      </c>
      <c r="D1801" s="23" t="s">
        <v>20630</v>
      </c>
      <c r="E1801" s="23" t="s">
        <v>20631</v>
      </c>
      <c r="F1801" s="23">
        <v>824</v>
      </c>
      <c r="G1801" s="23" t="s">
        <v>9806</v>
      </c>
      <c r="H1801" s="23" t="s">
        <v>5064</v>
      </c>
      <c r="I1801" s="238" t="s">
        <v>18145</v>
      </c>
      <c r="J1801" s="238" t="s">
        <v>18153</v>
      </c>
      <c r="K1801" s="23" t="s">
        <v>623</v>
      </c>
      <c r="L1801" s="23" t="s">
        <v>18147</v>
      </c>
      <c r="M1801" s="23" t="s">
        <v>18148</v>
      </c>
      <c r="N1801" s="23" t="s">
        <v>4162</v>
      </c>
      <c r="O1801" s="23" t="s">
        <v>18149</v>
      </c>
      <c r="P1801" s="291">
        <v>120.38</v>
      </c>
      <c r="Q1801" s="3">
        <v>40942</v>
      </c>
      <c r="R1801" s="3">
        <v>41110</v>
      </c>
      <c r="S1801" s="3">
        <v>41101</v>
      </c>
    </row>
    <row r="1802" spans="1:19">
      <c r="A1802" s="23" t="s">
        <v>18141</v>
      </c>
      <c r="B1802" s="23" t="s">
        <v>18142</v>
      </c>
      <c r="C1802" s="23">
        <v>7</v>
      </c>
      <c r="D1802" s="23" t="s">
        <v>20632</v>
      </c>
      <c r="E1802" s="23" t="s">
        <v>20631</v>
      </c>
      <c r="F1802" s="23">
        <v>3335</v>
      </c>
      <c r="G1802" s="23" t="s">
        <v>11343</v>
      </c>
      <c r="H1802" s="23" t="s">
        <v>7971</v>
      </c>
      <c r="I1802" s="238" t="s">
        <v>18145</v>
      </c>
      <c r="J1802" s="238" t="s">
        <v>18153</v>
      </c>
      <c r="K1802" s="23" t="s">
        <v>623</v>
      </c>
      <c r="L1802" s="23" t="s">
        <v>18147</v>
      </c>
      <c r="M1802" s="23" t="s">
        <v>18148</v>
      </c>
      <c r="N1802" s="23" t="s">
        <v>4162</v>
      </c>
      <c r="O1802" s="23" t="s">
        <v>18149</v>
      </c>
      <c r="P1802" s="291">
        <v>120.38</v>
      </c>
      <c r="Q1802" s="3">
        <v>41130</v>
      </c>
      <c r="R1802" s="3">
        <v>41179</v>
      </c>
      <c r="S1802" s="3">
        <v>41205</v>
      </c>
    </row>
    <row r="1803" spans="1:19">
      <c r="A1803" s="23" t="s">
        <v>18141</v>
      </c>
      <c r="B1803" s="23" t="s">
        <v>18142</v>
      </c>
      <c r="C1803" s="23">
        <v>7</v>
      </c>
      <c r="D1803" s="23" t="s">
        <v>20633</v>
      </c>
      <c r="E1803" s="23" t="s">
        <v>20631</v>
      </c>
      <c r="F1803" s="23">
        <v>3351</v>
      </c>
      <c r="G1803" s="23" t="s">
        <v>11353</v>
      </c>
      <c r="H1803" s="23" t="s">
        <v>8106</v>
      </c>
      <c r="I1803" s="238" t="s">
        <v>18145</v>
      </c>
      <c r="J1803" s="238" t="s">
        <v>18153</v>
      </c>
      <c r="K1803" s="23" t="s">
        <v>623</v>
      </c>
      <c r="L1803" s="23" t="s">
        <v>18147</v>
      </c>
      <c r="M1803" s="23" t="s">
        <v>18148</v>
      </c>
      <c r="N1803" s="23" t="s">
        <v>4162</v>
      </c>
      <c r="O1803" s="23" t="s">
        <v>18149</v>
      </c>
      <c r="P1803" s="291">
        <v>120.38</v>
      </c>
      <c r="Q1803" s="3">
        <v>41130</v>
      </c>
      <c r="R1803" s="3">
        <v>41180</v>
      </c>
      <c r="S1803" s="3">
        <v>41205</v>
      </c>
    </row>
    <row r="1804" spans="1:19">
      <c r="A1804" s="23" t="s">
        <v>18141</v>
      </c>
      <c r="B1804" s="23" t="s">
        <v>18142</v>
      </c>
      <c r="C1804" s="23">
        <v>7</v>
      </c>
      <c r="D1804" s="23" t="s">
        <v>20634</v>
      </c>
      <c r="E1804" s="23" t="s">
        <v>20631</v>
      </c>
      <c r="F1804" s="23">
        <v>3353</v>
      </c>
      <c r="G1804" s="23" t="s">
        <v>11341</v>
      </c>
      <c r="H1804" s="23" t="s">
        <v>7970</v>
      </c>
      <c r="I1804" s="238" t="s">
        <v>18145</v>
      </c>
      <c r="J1804" s="238" t="s">
        <v>18153</v>
      </c>
      <c r="K1804" s="23" t="s">
        <v>623</v>
      </c>
      <c r="L1804" s="23" t="s">
        <v>18147</v>
      </c>
      <c r="M1804" s="23" t="s">
        <v>18148</v>
      </c>
      <c r="N1804" s="23" t="s">
        <v>4162</v>
      </c>
      <c r="O1804" s="23" t="s">
        <v>18149</v>
      </c>
      <c r="P1804" s="291">
        <v>120.38</v>
      </c>
      <c r="Q1804" s="3">
        <v>41130</v>
      </c>
      <c r="R1804" s="3">
        <v>41183</v>
      </c>
      <c r="S1804" s="3">
        <v>41205</v>
      </c>
    </row>
    <row r="1805" spans="1:19">
      <c r="A1805" s="23" t="s">
        <v>18141</v>
      </c>
      <c r="B1805" s="23" t="s">
        <v>18142</v>
      </c>
      <c r="C1805" s="23">
        <v>7</v>
      </c>
      <c r="D1805" s="23" t="s">
        <v>20635</v>
      </c>
      <c r="E1805" s="23" t="s">
        <v>20631</v>
      </c>
      <c r="F1805" s="23">
        <v>3388</v>
      </c>
      <c r="G1805" s="23" t="s">
        <v>10779</v>
      </c>
      <c r="H1805" s="23" t="s">
        <v>7947</v>
      </c>
      <c r="I1805" s="238" t="s">
        <v>18145</v>
      </c>
      <c r="J1805" s="238" t="s">
        <v>18153</v>
      </c>
      <c r="K1805" s="23" t="s">
        <v>623</v>
      </c>
      <c r="L1805" s="23" t="s">
        <v>18147</v>
      </c>
      <c r="M1805" s="23" t="s">
        <v>18148</v>
      </c>
      <c r="N1805" s="23" t="s">
        <v>4162</v>
      </c>
      <c r="O1805" s="23" t="s">
        <v>18149</v>
      </c>
      <c r="P1805" s="291">
        <v>120.38</v>
      </c>
      <c r="Q1805" s="3">
        <v>41094</v>
      </c>
      <c r="R1805" s="3">
        <v>41187</v>
      </c>
      <c r="S1805" s="3">
        <v>41169</v>
      </c>
    </row>
    <row r="1806" spans="1:19">
      <c r="A1806" s="23" t="s">
        <v>18141</v>
      </c>
      <c r="B1806" s="23" t="s">
        <v>18142</v>
      </c>
      <c r="C1806" s="23">
        <v>7</v>
      </c>
      <c r="D1806" s="23" t="s">
        <v>20636</v>
      </c>
      <c r="E1806" s="23" t="s">
        <v>20631</v>
      </c>
      <c r="F1806" s="23">
        <v>3937</v>
      </c>
      <c r="G1806" s="23" t="s">
        <v>11332</v>
      </c>
      <c r="H1806" s="23" t="s">
        <v>13314</v>
      </c>
      <c r="I1806" s="238" t="s">
        <v>18145</v>
      </c>
      <c r="J1806" s="238" t="s">
        <v>18153</v>
      </c>
      <c r="K1806" s="23" t="s">
        <v>623</v>
      </c>
      <c r="L1806" s="23" t="s">
        <v>18147</v>
      </c>
      <c r="M1806" s="23" t="s">
        <v>18148</v>
      </c>
      <c r="N1806" s="23" t="s">
        <v>4162</v>
      </c>
      <c r="O1806" s="23" t="s">
        <v>18149</v>
      </c>
      <c r="P1806" s="291">
        <v>120.38</v>
      </c>
      <c r="Q1806" s="3">
        <v>41130</v>
      </c>
      <c r="R1806" s="3">
        <v>41263</v>
      </c>
      <c r="S1806" s="3">
        <v>41205</v>
      </c>
    </row>
    <row r="1807" spans="1:19">
      <c r="A1807" s="23" t="s">
        <v>18141</v>
      </c>
      <c r="B1807" s="23" t="s">
        <v>18142</v>
      </c>
      <c r="C1807" s="23">
        <v>7</v>
      </c>
      <c r="D1807" s="23" t="s">
        <v>20637</v>
      </c>
      <c r="E1807" s="23" t="s">
        <v>20631</v>
      </c>
      <c r="F1807" s="23">
        <v>3951</v>
      </c>
      <c r="G1807" s="23" t="s">
        <v>11323</v>
      </c>
      <c r="H1807" s="23" t="s">
        <v>13311</v>
      </c>
      <c r="I1807" s="238" t="s">
        <v>18145</v>
      </c>
      <c r="J1807" s="238" t="s">
        <v>18153</v>
      </c>
      <c r="K1807" s="23" t="s">
        <v>623</v>
      </c>
      <c r="L1807" s="23" t="s">
        <v>18147</v>
      </c>
      <c r="M1807" s="23" t="s">
        <v>18148</v>
      </c>
      <c r="N1807" s="23" t="s">
        <v>4162</v>
      </c>
      <c r="O1807" s="23" t="s">
        <v>18149</v>
      </c>
      <c r="P1807" s="291">
        <v>120.38</v>
      </c>
      <c r="Q1807" s="3">
        <v>41130</v>
      </c>
      <c r="R1807" s="3">
        <v>41263</v>
      </c>
      <c r="S1807" s="3">
        <v>41205</v>
      </c>
    </row>
    <row r="1808" spans="1:19">
      <c r="A1808" s="23" t="s">
        <v>18141</v>
      </c>
      <c r="B1808" s="23" t="s">
        <v>18142</v>
      </c>
      <c r="C1808" s="23">
        <v>7</v>
      </c>
      <c r="D1808" s="23" t="s">
        <v>20638</v>
      </c>
      <c r="E1808" s="23" t="s">
        <v>20631</v>
      </c>
      <c r="F1808" s="23">
        <v>4129</v>
      </c>
      <c r="G1808" s="23" t="s">
        <v>11562</v>
      </c>
      <c r="H1808" s="23" t="s">
        <v>8118</v>
      </c>
      <c r="I1808" s="238" t="s">
        <v>18145</v>
      </c>
      <c r="J1808" s="238" t="s">
        <v>18153</v>
      </c>
      <c r="K1808" s="23" t="s">
        <v>623</v>
      </c>
      <c r="L1808" s="23" t="s">
        <v>18147</v>
      </c>
      <c r="M1808" s="23" t="s">
        <v>18148</v>
      </c>
      <c r="N1808" s="23" t="s">
        <v>4162</v>
      </c>
      <c r="O1808" s="23" t="s">
        <v>18149</v>
      </c>
      <c r="P1808" s="291">
        <v>120.38</v>
      </c>
      <c r="Q1808" s="3">
        <v>41143</v>
      </c>
      <c r="R1808" s="3">
        <v>41305</v>
      </c>
      <c r="S1808" s="3">
        <v>41223</v>
      </c>
    </row>
    <row r="1809" spans="1:19">
      <c r="A1809" s="23" t="s">
        <v>18141</v>
      </c>
      <c r="B1809" s="23" t="s">
        <v>18142</v>
      </c>
      <c r="C1809" s="23">
        <v>7</v>
      </c>
      <c r="D1809" s="23" t="s">
        <v>20639</v>
      </c>
      <c r="E1809" s="23" t="s">
        <v>20640</v>
      </c>
      <c r="F1809" s="23"/>
      <c r="G1809" s="23"/>
      <c r="H1809" s="23">
        <v>5807</v>
      </c>
      <c r="I1809" s="238" t="s">
        <v>18145</v>
      </c>
      <c r="J1809" s="238" t="s">
        <v>18151</v>
      </c>
      <c r="K1809" s="23" t="s">
        <v>623</v>
      </c>
      <c r="L1809" s="23" t="s">
        <v>18147</v>
      </c>
      <c r="M1809" s="23" t="s">
        <v>18148</v>
      </c>
      <c r="N1809" s="23" t="s">
        <v>4162</v>
      </c>
      <c r="O1809" s="23" t="s">
        <v>18149</v>
      </c>
      <c r="P1809" s="291">
        <v>120.38</v>
      </c>
      <c r="Q1809" s="3">
        <v>41249</v>
      </c>
      <c r="R1809" s="23"/>
      <c r="S1809" s="23"/>
    </row>
    <row r="1810" spans="1:19">
      <c r="A1810" s="23" t="s">
        <v>18141</v>
      </c>
      <c r="B1810" s="23" t="s">
        <v>18142</v>
      </c>
      <c r="C1810" s="23">
        <v>7</v>
      </c>
      <c r="D1810" s="23" t="s">
        <v>20641</v>
      </c>
      <c r="E1810" s="23" t="s">
        <v>20640</v>
      </c>
      <c r="F1810" s="23"/>
      <c r="G1810" s="23"/>
      <c r="H1810" s="23">
        <v>5808</v>
      </c>
      <c r="I1810" s="238" t="s">
        <v>18145</v>
      </c>
      <c r="J1810" s="238" t="s">
        <v>18151</v>
      </c>
      <c r="K1810" s="23" t="s">
        <v>623</v>
      </c>
      <c r="L1810" s="23" t="s">
        <v>18147</v>
      </c>
      <c r="M1810" s="23" t="s">
        <v>18148</v>
      </c>
      <c r="N1810" s="23" t="s">
        <v>4162</v>
      </c>
      <c r="O1810" s="23" t="s">
        <v>18149</v>
      </c>
      <c r="P1810" s="291">
        <v>120.38</v>
      </c>
      <c r="Q1810" s="3">
        <v>41249</v>
      </c>
      <c r="R1810" s="23"/>
      <c r="S1810" s="23"/>
    </row>
    <row r="1811" spans="1:19">
      <c r="A1811" s="23" t="s">
        <v>18141</v>
      </c>
      <c r="B1811" s="23" t="s">
        <v>18142</v>
      </c>
      <c r="C1811" s="23">
        <v>7</v>
      </c>
      <c r="D1811" s="23" t="s">
        <v>20642</v>
      </c>
      <c r="E1811" s="23" t="s">
        <v>20640</v>
      </c>
      <c r="F1811" s="23"/>
      <c r="G1811" s="23"/>
      <c r="H1811" s="23">
        <v>5809</v>
      </c>
      <c r="I1811" s="238" t="s">
        <v>18145</v>
      </c>
      <c r="J1811" s="238" t="s">
        <v>18151</v>
      </c>
      <c r="K1811" s="23" t="s">
        <v>623</v>
      </c>
      <c r="L1811" s="23" t="s">
        <v>18147</v>
      </c>
      <c r="M1811" s="23" t="s">
        <v>18148</v>
      </c>
      <c r="N1811" s="23" t="s">
        <v>4162</v>
      </c>
      <c r="O1811" s="23" t="s">
        <v>18149</v>
      </c>
      <c r="P1811" s="291">
        <v>120.38</v>
      </c>
      <c r="Q1811" s="3">
        <v>41249</v>
      </c>
      <c r="R1811" s="23"/>
      <c r="S1811" s="23"/>
    </row>
    <row r="1812" spans="1:19">
      <c r="A1812" s="23" t="s">
        <v>18141</v>
      </c>
      <c r="B1812" s="23" t="s">
        <v>18142</v>
      </c>
      <c r="C1812" s="23">
        <v>7</v>
      </c>
      <c r="D1812" s="23" t="s">
        <v>20643</v>
      </c>
      <c r="E1812" s="23" t="s">
        <v>20640</v>
      </c>
      <c r="F1812" s="23"/>
      <c r="G1812" s="23"/>
      <c r="H1812" s="23">
        <v>5810</v>
      </c>
      <c r="I1812" s="238" t="s">
        <v>18145</v>
      </c>
      <c r="J1812" s="238" t="s">
        <v>18151</v>
      </c>
      <c r="K1812" s="23" t="s">
        <v>623</v>
      </c>
      <c r="L1812" s="23" t="s">
        <v>18147</v>
      </c>
      <c r="M1812" s="23" t="s">
        <v>18148</v>
      </c>
      <c r="N1812" s="23" t="s">
        <v>4162</v>
      </c>
      <c r="O1812" s="23" t="s">
        <v>18149</v>
      </c>
      <c r="P1812" s="291">
        <v>120.38</v>
      </c>
      <c r="Q1812" s="3">
        <v>41249</v>
      </c>
      <c r="R1812" s="23"/>
      <c r="S1812" s="23"/>
    </row>
    <row r="1813" spans="1:19">
      <c r="A1813" s="23" t="s">
        <v>18141</v>
      </c>
      <c r="B1813" s="23" t="s">
        <v>18142</v>
      </c>
      <c r="C1813" s="23">
        <v>7</v>
      </c>
      <c r="D1813" s="23" t="s">
        <v>20644</v>
      </c>
      <c r="E1813" s="23" t="s">
        <v>20640</v>
      </c>
      <c r="F1813" s="23"/>
      <c r="G1813" s="23"/>
      <c r="H1813" s="23">
        <v>5811</v>
      </c>
      <c r="I1813" s="238" t="s">
        <v>18145</v>
      </c>
      <c r="J1813" s="238" t="s">
        <v>18151</v>
      </c>
      <c r="K1813" s="23" t="s">
        <v>623</v>
      </c>
      <c r="L1813" s="23" t="s">
        <v>18147</v>
      </c>
      <c r="M1813" s="23" t="s">
        <v>18148</v>
      </c>
      <c r="N1813" s="23" t="s">
        <v>4162</v>
      </c>
      <c r="O1813" s="23" t="s">
        <v>18149</v>
      </c>
      <c r="P1813" s="291">
        <v>120.38</v>
      </c>
      <c r="Q1813" s="3">
        <v>41249</v>
      </c>
      <c r="R1813" s="23"/>
      <c r="S1813" s="23"/>
    </row>
    <row r="1814" spans="1:19">
      <c r="A1814" s="23" t="s">
        <v>18141</v>
      </c>
      <c r="B1814" s="23" t="s">
        <v>18142</v>
      </c>
      <c r="C1814" s="23">
        <v>7</v>
      </c>
      <c r="D1814" s="23" t="s">
        <v>20645</v>
      </c>
      <c r="E1814" s="23" t="s">
        <v>20640</v>
      </c>
      <c r="F1814" s="23"/>
      <c r="G1814" s="23"/>
      <c r="H1814" s="23">
        <v>6172</v>
      </c>
      <c r="I1814" s="238" t="s">
        <v>18145</v>
      </c>
      <c r="J1814" s="238" t="s">
        <v>18151</v>
      </c>
      <c r="K1814" s="23" t="s">
        <v>623</v>
      </c>
      <c r="L1814" s="23" t="s">
        <v>18147</v>
      </c>
      <c r="M1814" s="23" t="s">
        <v>18148</v>
      </c>
      <c r="N1814" s="23" t="s">
        <v>4162</v>
      </c>
      <c r="O1814" s="23" t="s">
        <v>18149</v>
      </c>
      <c r="P1814" s="291">
        <v>120.38</v>
      </c>
      <c r="Q1814" s="3">
        <v>41297</v>
      </c>
      <c r="R1814" s="23"/>
      <c r="S1814" s="23"/>
    </row>
    <row r="1815" spans="1:19">
      <c r="A1815" s="23" t="s">
        <v>18141</v>
      </c>
      <c r="B1815" s="23" t="s">
        <v>18142</v>
      </c>
      <c r="C1815" s="23">
        <v>7</v>
      </c>
      <c r="D1815" s="23" t="s">
        <v>20646</v>
      </c>
      <c r="E1815" s="23" t="s">
        <v>20647</v>
      </c>
      <c r="F1815" s="23"/>
      <c r="G1815" s="23"/>
      <c r="H1815" s="23">
        <v>6213</v>
      </c>
      <c r="I1815" s="238" t="s">
        <v>18145</v>
      </c>
      <c r="J1815" s="238" t="s">
        <v>18151</v>
      </c>
      <c r="K1815" s="23" t="s">
        <v>623</v>
      </c>
      <c r="L1815" s="23" t="s">
        <v>18147</v>
      </c>
      <c r="M1815" s="23" t="s">
        <v>18148</v>
      </c>
      <c r="N1815" s="23" t="s">
        <v>4162</v>
      </c>
      <c r="O1815" s="23" t="s">
        <v>18149</v>
      </c>
      <c r="P1815" s="291">
        <v>120.38</v>
      </c>
      <c r="Q1815" s="3">
        <v>41298</v>
      </c>
      <c r="R1815" s="23"/>
      <c r="S1815" s="23"/>
    </row>
    <row r="1816" spans="1:19">
      <c r="A1816" s="23" t="s">
        <v>18141</v>
      </c>
      <c r="B1816" s="23" t="s">
        <v>18142</v>
      </c>
      <c r="C1816" s="23">
        <v>7</v>
      </c>
      <c r="D1816" s="23" t="s">
        <v>20648</v>
      </c>
      <c r="E1816" s="23" t="s">
        <v>20647</v>
      </c>
      <c r="F1816" s="23"/>
      <c r="G1816" s="23"/>
      <c r="H1816" s="23">
        <v>6214</v>
      </c>
      <c r="I1816" s="238" t="s">
        <v>18145</v>
      </c>
      <c r="J1816" s="238" t="s">
        <v>18151</v>
      </c>
      <c r="K1816" s="23" t="s">
        <v>623</v>
      </c>
      <c r="L1816" s="23" t="s">
        <v>18147</v>
      </c>
      <c r="M1816" s="23" t="s">
        <v>18148</v>
      </c>
      <c r="N1816" s="23" t="s">
        <v>4162</v>
      </c>
      <c r="O1816" s="23" t="s">
        <v>18149</v>
      </c>
      <c r="P1816" s="291">
        <v>120.38</v>
      </c>
      <c r="Q1816" s="3">
        <v>41298</v>
      </c>
      <c r="R1816" s="23"/>
      <c r="S1816" s="23"/>
    </row>
    <row r="1817" spans="1:19">
      <c r="A1817" s="23" t="s">
        <v>18141</v>
      </c>
      <c r="B1817" s="23" t="s">
        <v>18142</v>
      </c>
      <c r="C1817" s="23">
        <v>7</v>
      </c>
      <c r="D1817" s="23" t="s">
        <v>20649</v>
      </c>
      <c r="E1817" s="23" t="s">
        <v>20650</v>
      </c>
      <c r="F1817" s="23">
        <v>3312</v>
      </c>
      <c r="G1817" s="23" t="s">
        <v>10371</v>
      </c>
      <c r="H1817" s="23" t="s">
        <v>7678</v>
      </c>
      <c r="I1817" s="238" t="s">
        <v>18145</v>
      </c>
      <c r="J1817" s="238" t="s">
        <v>18153</v>
      </c>
      <c r="K1817" s="23" t="s">
        <v>623</v>
      </c>
      <c r="L1817" s="23" t="s">
        <v>18147</v>
      </c>
      <c r="M1817" s="23" t="s">
        <v>18148</v>
      </c>
      <c r="N1817" s="23" t="s">
        <v>4162</v>
      </c>
      <c r="O1817" s="23" t="s">
        <v>18149</v>
      </c>
      <c r="P1817" s="291">
        <v>120.38</v>
      </c>
      <c r="Q1817" s="3">
        <v>41051</v>
      </c>
      <c r="R1817" s="3">
        <v>41176</v>
      </c>
      <c r="S1817" s="3">
        <v>41161</v>
      </c>
    </row>
    <row r="1818" spans="1:19">
      <c r="A1818" s="23" t="s">
        <v>18141</v>
      </c>
      <c r="B1818" s="23" t="s">
        <v>18142</v>
      </c>
      <c r="C1818" s="23">
        <v>7</v>
      </c>
      <c r="D1818" s="23" t="s">
        <v>20651</v>
      </c>
      <c r="E1818" s="23" t="s">
        <v>20652</v>
      </c>
      <c r="F1818" s="23"/>
      <c r="G1818" s="23" t="s">
        <v>11883</v>
      </c>
      <c r="H1818" s="23">
        <v>4617</v>
      </c>
      <c r="I1818" s="238" t="s">
        <v>18145</v>
      </c>
      <c r="J1818" s="238" t="s">
        <v>18156</v>
      </c>
      <c r="K1818" s="23" t="s">
        <v>623</v>
      </c>
      <c r="L1818" s="23" t="s">
        <v>18147</v>
      </c>
      <c r="M1818" s="23" t="s">
        <v>18148</v>
      </c>
      <c r="N1818" s="23" t="s">
        <v>4162</v>
      </c>
      <c r="O1818" s="23" t="s">
        <v>18149</v>
      </c>
      <c r="P1818" s="291">
        <v>120.38</v>
      </c>
      <c r="Q1818" s="3">
        <v>41155</v>
      </c>
      <c r="R1818" s="23"/>
      <c r="S1818" s="3">
        <v>41261</v>
      </c>
    </row>
    <row r="1819" spans="1:19">
      <c r="A1819" s="23" t="s">
        <v>18141</v>
      </c>
      <c r="B1819" s="23" t="s">
        <v>18142</v>
      </c>
      <c r="C1819" s="23">
        <v>7</v>
      </c>
      <c r="D1819" s="23" t="s">
        <v>20653</v>
      </c>
      <c r="E1819" s="23" t="s">
        <v>20654</v>
      </c>
      <c r="F1819" s="23">
        <v>2698</v>
      </c>
      <c r="G1819" s="23" t="s">
        <v>10297</v>
      </c>
      <c r="H1819" s="23" t="s">
        <v>3447</v>
      </c>
      <c r="I1819" s="238" t="s">
        <v>18145</v>
      </c>
      <c r="J1819" s="238" t="s">
        <v>18153</v>
      </c>
      <c r="K1819" s="23" t="s">
        <v>623</v>
      </c>
      <c r="L1819" s="23" t="s">
        <v>18147</v>
      </c>
      <c r="M1819" s="23" t="s">
        <v>18148</v>
      </c>
      <c r="N1819" s="23" t="s">
        <v>4162</v>
      </c>
      <c r="O1819" s="23" t="s">
        <v>18149</v>
      </c>
      <c r="P1819" s="291">
        <v>120.38</v>
      </c>
      <c r="Q1819" s="3">
        <v>41045</v>
      </c>
      <c r="R1819" s="3">
        <v>41074</v>
      </c>
      <c r="S1819" s="3">
        <v>41107</v>
      </c>
    </row>
    <row r="1820" spans="1:19">
      <c r="A1820" s="23" t="s">
        <v>18141</v>
      </c>
      <c r="B1820" s="23" t="s">
        <v>18142</v>
      </c>
      <c r="C1820" s="23">
        <v>7</v>
      </c>
      <c r="D1820" s="23" t="s">
        <v>20655</v>
      </c>
      <c r="E1820" s="23" t="s">
        <v>20654</v>
      </c>
      <c r="F1820" s="23">
        <v>2699</v>
      </c>
      <c r="G1820" s="23" t="s">
        <v>10295</v>
      </c>
      <c r="H1820" s="23" t="s">
        <v>3473</v>
      </c>
      <c r="I1820" s="238" t="s">
        <v>18145</v>
      </c>
      <c r="J1820" s="238" t="s">
        <v>18153</v>
      </c>
      <c r="K1820" s="23" t="s">
        <v>623</v>
      </c>
      <c r="L1820" s="23" t="s">
        <v>18147</v>
      </c>
      <c r="M1820" s="23" t="s">
        <v>18148</v>
      </c>
      <c r="N1820" s="23" t="s">
        <v>4162</v>
      </c>
      <c r="O1820" s="23" t="s">
        <v>18149</v>
      </c>
      <c r="P1820" s="291">
        <v>120.38</v>
      </c>
      <c r="Q1820" s="3">
        <v>41045</v>
      </c>
      <c r="R1820" s="3">
        <v>41074</v>
      </c>
      <c r="S1820" s="3">
        <v>41107</v>
      </c>
    </row>
    <row r="1821" spans="1:19">
      <c r="A1821" s="23" t="s">
        <v>18141</v>
      </c>
      <c r="B1821" s="23" t="s">
        <v>18142</v>
      </c>
      <c r="C1821" s="23">
        <v>7</v>
      </c>
      <c r="D1821" s="23" t="s">
        <v>20656</v>
      </c>
      <c r="E1821" s="23" t="s">
        <v>20654</v>
      </c>
      <c r="F1821" s="23">
        <v>2700</v>
      </c>
      <c r="G1821" s="23" t="s">
        <v>10311</v>
      </c>
      <c r="H1821" s="23" t="s">
        <v>3489</v>
      </c>
      <c r="I1821" s="238" t="s">
        <v>18145</v>
      </c>
      <c r="J1821" s="238" t="s">
        <v>18153</v>
      </c>
      <c r="K1821" s="23" t="s">
        <v>623</v>
      </c>
      <c r="L1821" s="23" t="s">
        <v>18147</v>
      </c>
      <c r="M1821" s="23" t="s">
        <v>18148</v>
      </c>
      <c r="N1821" s="23" t="s">
        <v>4162</v>
      </c>
      <c r="O1821" s="23" t="s">
        <v>18149</v>
      </c>
      <c r="P1821" s="291">
        <v>120.38</v>
      </c>
      <c r="Q1821" s="3">
        <v>41045</v>
      </c>
      <c r="R1821" s="3">
        <v>41074</v>
      </c>
      <c r="S1821" s="3">
        <v>41107</v>
      </c>
    </row>
    <row r="1822" spans="1:19">
      <c r="A1822" s="23" t="s">
        <v>18141</v>
      </c>
      <c r="B1822" s="23" t="s">
        <v>18142</v>
      </c>
      <c r="C1822" s="23">
        <v>7</v>
      </c>
      <c r="D1822" s="23" t="s">
        <v>20657</v>
      </c>
      <c r="E1822" s="23" t="s">
        <v>20658</v>
      </c>
      <c r="F1822" s="23"/>
      <c r="G1822" s="23"/>
      <c r="H1822" s="23">
        <v>6423</v>
      </c>
      <c r="I1822" s="238" t="s">
        <v>18145</v>
      </c>
      <c r="J1822" s="238" t="s">
        <v>18151</v>
      </c>
      <c r="K1822" s="23" t="s">
        <v>623</v>
      </c>
      <c r="L1822" s="23" t="s">
        <v>18147</v>
      </c>
      <c r="M1822" s="23" t="s">
        <v>18148</v>
      </c>
      <c r="N1822" s="23" t="s">
        <v>4162</v>
      </c>
      <c r="O1822" s="23" t="s">
        <v>18149</v>
      </c>
      <c r="P1822" s="291">
        <v>120.38</v>
      </c>
      <c r="Q1822" s="3">
        <v>41332</v>
      </c>
      <c r="R1822" s="23"/>
      <c r="S1822" s="23"/>
    </row>
    <row r="1823" spans="1:19">
      <c r="A1823" s="23" t="s">
        <v>18141</v>
      </c>
      <c r="B1823" s="23" t="s">
        <v>18142</v>
      </c>
      <c r="C1823" s="23">
        <v>7</v>
      </c>
      <c r="D1823" s="23" t="s">
        <v>20659</v>
      </c>
      <c r="E1823" s="23" t="s">
        <v>20660</v>
      </c>
      <c r="F1823" s="23">
        <v>4006</v>
      </c>
      <c r="G1823" s="23" t="s">
        <v>11882</v>
      </c>
      <c r="H1823" s="23" t="s">
        <v>13666</v>
      </c>
      <c r="I1823" s="238" t="s">
        <v>18145</v>
      </c>
      <c r="J1823" s="238" t="s">
        <v>18153</v>
      </c>
      <c r="K1823" s="23" t="s">
        <v>623</v>
      </c>
      <c r="L1823" s="23" t="s">
        <v>18147</v>
      </c>
      <c r="M1823" s="23" t="s">
        <v>18148</v>
      </c>
      <c r="N1823" s="23" t="s">
        <v>4162</v>
      </c>
      <c r="O1823" s="23" t="s">
        <v>18149</v>
      </c>
      <c r="P1823" s="291">
        <v>120.38</v>
      </c>
      <c r="Q1823" s="3">
        <v>41155</v>
      </c>
      <c r="R1823" s="3">
        <v>41281</v>
      </c>
      <c r="S1823" s="3">
        <v>41261</v>
      </c>
    </row>
    <row r="1824" spans="1:19">
      <c r="A1824" s="23" t="s">
        <v>18141</v>
      </c>
      <c r="B1824" s="23" t="s">
        <v>18142</v>
      </c>
      <c r="C1824" s="23">
        <v>7</v>
      </c>
      <c r="D1824" s="23" t="s">
        <v>20661</v>
      </c>
      <c r="E1824" s="23" t="s">
        <v>20662</v>
      </c>
      <c r="F1824" s="23"/>
      <c r="G1824" s="23" t="s">
        <v>11881</v>
      </c>
      <c r="H1824" s="23">
        <v>4619</v>
      </c>
      <c r="I1824" s="238" t="s">
        <v>18145</v>
      </c>
      <c r="J1824" s="238" t="s">
        <v>18156</v>
      </c>
      <c r="K1824" s="23" t="s">
        <v>623</v>
      </c>
      <c r="L1824" s="23" t="s">
        <v>18147</v>
      </c>
      <c r="M1824" s="23" t="s">
        <v>18148</v>
      </c>
      <c r="N1824" s="23" t="s">
        <v>4162</v>
      </c>
      <c r="O1824" s="23" t="s">
        <v>18149</v>
      </c>
      <c r="P1824" s="291">
        <v>120.38</v>
      </c>
      <c r="Q1824" s="3">
        <v>41155</v>
      </c>
      <c r="R1824" s="23"/>
      <c r="S1824" s="3">
        <v>41261</v>
      </c>
    </row>
    <row r="1825" spans="1:19">
      <c r="A1825" s="23" t="s">
        <v>18141</v>
      </c>
      <c r="B1825" s="23" t="s">
        <v>18142</v>
      </c>
      <c r="C1825" s="23">
        <v>7</v>
      </c>
      <c r="D1825" s="23" t="s">
        <v>20663</v>
      </c>
      <c r="E1825" s="23" t="s">
        <v>20662</v>
      </c>
      <c r="F1825" s="23"/>
      <c r="G1825" s="23"/>
      <c r="H1825" s="23">
        <v>6190</v>
      </c>
      <c r="I1825" s="238" t="s">
        <v>18145</v>
      </c>
      <c r="J1825" s="238" t="s">
        <v>18151</v>
      </c>
      <c r="K1825" s="23" t="s">
        <v>623</v>
      </c>
      <c r="L1825" s="23" t="s">
        <v>18147</v>
      </c>
      <c r="M1825" s="23" t="s">
        <v>18148</v>
      </c>
      <c r="N1825" s="23" t="s">
        <v>4162</v>
      </c>
      <c r="O1825" s="23" t="s">
        <v>18149</v>
      </c>
      <c r="P1825" s="291">
        <v>120.38</v>
      </c>
      <c r="Q1825" s="3">
        <v>41298</v>
      </c>
      <c r="R1825" s="23"/>
      <c r="S1825" s="23"/>
    </row>
    <row r="1826" spans="1:19">
      <c r="A1826" s="23" t="s">
        <v>18141</v>
      </c>
      <c r="B1826" s="23" t="s">
        <v>18142</v>
      </c>
      <c r="C1826" s="23">
        <v>7</v>
      </c>
      <c r="D1826" s="23" t="s">
        <v>20664</v>
      </c>
      <c r="E1826" s="23" t="s">
        <v>20665</v>
      </c>
      <c r="F1826" s="23"/>
      <c r="G1826" s="23"/>
      <c r="H1826" s="23">
        <v>6187</v>
      </c>
      <c r="I1826" s="238" t="s">
        <v>18145</v>
      </c>
      <c r="J1826" s="238" t="s">
        <v>18151</v>
      </c>
      <c r="K1826" s="23" t="s">
        <v>623</v>
      </c>
      <c r="L1826" s="23" t="s">
        <v>18147</v>
      </c>
      <c r="M1826" s="23" t="s">
        <v>18148</v>
      </c>
      <c r="N1826" s="23" t="s">
        <v>4162</v>
      </c>
      <c r="O1826" s="23" t="s">
        <v>18149</v>
      </c>
      <c r="P1826" s="291">
        <v>120.38</v>
      </c>
      <c r="Q1826" s="3">
        <v>41298</v>
      </c>
      <c r="R1826" s="23"/>
      <c r="S1826" s="23"/>
    </row>
    <row r="1827" spans="1:19">
      <c r="A1827" s="23" t="s">
        <v>18141</v>
      </c>
      <c r="B1827" s="23" t="s">
        <v>18142</v>
      </c>
      <c r="C1827" s="23">
        <v>7</v>
      </c>
      <c r="D1827" s="23" t="s">
        <v>20666</v>
      </c>
      <c r="E1827" s="23" t="s">
        <v>20665</v>
      </c>
      <c r="F1827" s="23"/>
      <c r="G1827" s="23"/>
      <c r="H1827" s="23">
        <v>6188</v>
      </c>
      <c r="I1827" s="238" t="s">
        <v>18145</v>
      </c>
      <c r="J1827" s="238" t="s">
        <v>18151</v>
      </c>
      <c r="K1827" s="23" t="s">
        <v>623</v>
      </c>
      <c r="L1827" s="23" t="s">
        <v>18147</v>
      </c>
      <c r="M1827" s="23" t="s">
        <v>18148</v>
      </c>
      <c r="N1827" s="23" t="s">
        <v>4162</v>
      </c>
      <c r="O1827" s="23" t="s">
        <v>18149</v>
      </c>
      <c r="P1827" s="291">
        <v>120.38</v>
      </c>
      <c r="Q1827" s="3">
        <v>41298</v>
      </c>
      <c r="R1827" s="23"/>
      <c r="S1827" s="23"/>
    </row>
    <row r="1828" spans="1:19">
      <c r="A1828" s="23" t="s">
        <v>18141</v>
      </c>
      <c r="B1828" s="23" t="s">
        <v>18142</v>
      </c>
      <c r="C1828" s="23">
        <v>7</v>
      </c>
      <c r="D1828" s="23" t="s">
        <v>20667</v>
      </c>
      <c r="E1828" s="23" t="s">
        <v>20665</v>
      </c>
      <c r="F1828" s="23"/>
      <c r="G1828" s="23"/>
      <c r="H1828" s="23">
        <v>6189</v>
      </c>
      <c r="I1828" s="238" t="s">
        <v>18145</v>
      </c>
      <c r="J1828" s="238" t="s">
        <v>18151</v>
      </c>
      <c r="K1828" s="23" t="s">
        <v>623</v>
      </c>
      <c r="L1828" s="23" t="s">
        <v>18147</v>
      </c>
      <c r="M1828" s="23" t="s">
        <v>18148</v>
      </c>
      <c r="N1828" s="23" t="s">
        <v>4162</v>
      </c>
      <c r="O1828" s="23" t="s">
        <v>18149</v>
      </c>
      <c r="P1828" s="291">
        <v>120.38</v>
      </c>
      <c r="Q1828" s="3">
        <v>41298</v>
      </c>
      <c r="R1828" s="23"/>
      <c r="S1828" s="23"/>
    </row>
    <row r="1829" spans="1:19">
      <c r="A1829" s="23" t="s">
        <v>18141</v>
      </c>
      <c r="B1829" s="23" t="s">
        <v>18142</v>
      </c>
      <c r="C1829" s="23">
        <v>7</v>
      </c>
      <c r="D1829" s="23" t="s">
        <v>20668</v>
      </c>
      <c r="E1829" s="23" t="s">
        <v>20669</v>
      </c>
      <c r="F1829" s="23"/>
      <c r="G1829" s="23"/>
      <c r="H1829" s="23">
        <v>6173</v>
      </c>
      <c r="I1829" s="238" t="s">
        <v>18145</v>
      </c>
      <c r="J1829" s="238" t="s">
        <v>18151</v>
      </c>
      <c r="K1829" s="23" t="s">
        <v>623</v>
      </c>
      <c r="L1829" s="23" t="s">
        <v>18147</v>
      </c>
      <c r="M1829" s="23" t="s">
        <v>18148</v>
      </c>
      <c r="N1829" s="23" t="s">
        <v>4162</v>
      </c>
      <c r="O1829" s="23" t="s">
        <v>18149</v>
      </c>
      <c r="P1829" s="291">
        <v>120.38</v>
      </c>
      <c r="Q1829" s="3">
        <v>41297</v>
      </c>
      <c r="R1829" s="23"/>
      <c r="S1829" s="23"/>
    </row>
    <row r="1830" spans="1:19">
      <c r="A1830" s="23" t="s">
        <v>18141</v>
      </c>
      <c r="B1830" s="23" t="s">
        <v>18142</v>
      </c>
      <c r="C1830" s="23">
        <v>7</v>
      </c>
      <c r="D1830" s="23" t="s">
        <v>20670</v>
      </c>
      <c r="E1830" s="23" t="s">
        <v>20669</v>
      </c>
      <c r="F1830" s="23"/>
      <c r="G1830" s="23"/>
      <c r="H1830" s="23">
        <v>6211</v>
      </c>
      <c r="I1830" s="238" t="s">
        <v>18145</v>
      </c>
      <c r="J1830" s="238" t="s">
        <v>18151</v>
      </c>
      <c r="K1830" s="23" t="s">
        <v>623</v>
      </c>
      <c r="L1830" s="23" t="s">
        <v>18147</v>
      </c>
      <c r="M1830" s="23" t="s">
        <v>18148</v>
      </c>
      <c r="N1830" s="23" t="s">
        <v>4162</v>
      </c>
      <c r="O1830" s="23" t="s">
        <v>18149</v>
      </c>
      <c r="P1830" s="291">
        <v>120.38</v>
      </c>
      <c r="Q1830" s="3">
        <v>41298</v>
      </c>
      <c r="R1830" s="23"/>
      <c r="S1830" s="23"/>
    </row>
    <row r="1831" spans="1:19">
      <c r="A1831" s="23" t="s">
        <v>18141</v>
      </c>
      <c r="B1831" s="23" t="s">
        <v>18142</v>
      </c>
      <c r="C1831" s="23">
        <v>7</v>
      </c>
      <c r="D1831" s="23" t="s">
        <v>20671</v>
      </c>
      <c r="E1831" s="23" t="s">
        <v>20669</v>
      </c>
      <c r="F1831" s="23"/>
      <c r="G1831" s="23"/>
      <c r="H1831" s="23">
        <v>6212</v>
      </c>
      <c r="I1831" s="238" t="s">
        <v>18145</v>
      </c>
      <c r="J1831" s="238" t="s">
        <v>18151</v>
      </c>
      <c r="K1831" s="23" t="s">
        <v>623</v>
      </c>
      <c r="L1831" s="23" t="s">
        <v>18147</v>
      </c>
      <c r="M1831" s="23" t="s">
        <v>18148</v>
      </c>
      <c r="N1831" s="23" t="s">
        <v>4162</v>
      </c>
      <c r="O1831" s="23" t="s">
        <v>18149</v>
      </c>
      <c r="P1831" s="291">
        <v>120.38</v>
      </c>
      <c r="Q1831" s="3">
        <v>41298</v>
      </c>
      <c r="R1831" s="23"/>
      <c r="S1831" s="23"/>
    </row>
    <row r="1832" spans="1:19">
      <c r="A1832" s="23" t="s">
        <v>18141</v>
      </c>
      <c r="B1832" s="23" t="s">
        <v>18142</v>
      </c>
      <c r="C1832" s="23">
        <v>7</v>
      </c>
      <c r="D1832" s="23" t="s">
        <v>20672</v>
      </c>
      <c r="E1832" s="23" t="s">
        <v>20673</v>
      </c>
      <c r="F1832" s="23">
        <v>4017</v>
      </c>
      <c r="G1832" s="23" t="s">
        <v>11880</v>
      </c>
      <c r="H1832" s="23" t="s">
        <v>13809</v>
      </c>
      <c r="I1832" s="238" t="s">
        <v>18145</v>
      </c>
      <c r="J1832" s="238" t="s">
        <v>18153</v>
      </c>
      <c r="K1832" s="23" t="s">
        <v>623</v>
      </c>
      <c r="L1832" s="23" t="s">
        <v>18147</v>
      </c>
      <c r="M1832" s="23" t="s">
        <v>18148</v>
      </c>
      <c r="N1832" s="23" t="s">
        <v>4162</v>
      </c>
      <c r="O1832" s="23" t="s">
        <v>18149</v>
      </c>
      <c r="P1832" s="291">
        <v>120.38</v>
      </c>
      <c r="Q1832" s="3">
        <v>41155</v>
      </c>
      <c r="R1832" s="3">
        <v>41283</v>
      </c>
      <c r="S1832" s="3">
        <v>41261</v>
      </c>
    </row>
    <row r="1833" spans="1:19">
      <c r="A1833" s="23" t="s">
        <v>18141</v>
      </c>
      <c r="B1833" s="23" t="s">
        <v>18142</v>
      </c>
      <c r="C1833" s="23">
        <v>7</v>
      </c>
      <c r="D1833" s="23" t="s">
        <v>20674</v>
      </c>
      <c r="E1833" s="23" t="s">
        <v>20675</v>
      </c>
      <c r="F1833" s="23">
        <v>3181</v>
      </c>
      <c r="G1833" s="23" t="s">
        <v>10376</v>
      </c>
      <c r="H1833" s="23" t="s">
        <v>7031</v>
      </c>
      <c r="I1833" s="238" t="s">
        <v>18145</v>
      </c>
      <c r="J1833" s="238" t="s">
        <v>18153</v>
      </c>
      <c r="K1833" s="23" t="s">
        <v>623</v>
      </c>
      <c r="L1833" s="23" t="s">
        <v>18147</v>
      </c>
      <c r="M1833" s="23" t="s">
        <v>18148</v>
      </c>
      <c r="N1833" s="23" t="s">
        <v>4162</v>
      </c>
      <c r="O1833" s="23" t="s">
        <v>18149</v>
      </c>
      <c r="P1833" s="291">
        <v>120.38</v>
      </c>
      <c r="Q1833" s="3">
        <v>41051</v>
      </c>
      <c r="R1833" s="3">
        <v>41157</v>
      </c>
      <c r="S1833" s="3">
        <v>41151</v>
      </c>
    </row>
    <row r="1834" spans="1:19">
      <c r="A1834" s="23" t="s">
        <v>18141</v>
      </c>
      <c r="B1834" s="23" t="s">
        <v>18142</v>
      </c>
      <c r="C1834" s="23">
        <v>7</v>
      </c>
      <c r="D1834" s="23" t="s">
        <v>20676</v>
      </c>
      <c r="E1834" s="23" t="s">
        <v>20677</v>
      </c>
      <c r="F1834" s="23"/>
      <c r="G1834" s="23"/>
      <c r="H1834" s="23">
        <v>5604</v>
      </c>
      <c r="I1834" s="238" t="s">
        <v>18145</v>
      </c>
      <c r="J1834" s="238" t="s">
        <v>18151</v>
      </c>
      <c r="K1834" s="23" t="s">
        <v>623</v>
      </c>
      <c r="L1834" s="23" t="s">
        <v>18147</v>
      </c>
      <c r="M1834" s="23" t="s">
        <v>18148</v>
      </c>
      <c r="N1834" s="23" t="s">
        <v>4162</v>
      </c>
      <c r="O1834" s="23" t="s">
        <v>18149</v>
      </c>
      <c r="P1834" s="291">
        <v>120.38</v>
      </c>
      <c r="Q1834" s="3">
        <v>41232</v>
      </c>
      <c r="R1834" s="23"/>
      <c r="S1834" s="23"/>
    </row>
    <row r="1835" spans="1:19">
      <c r="A1835" s="23" t="s">
        <v>18141</v>
      </c>
      <c r="B1835" s="23" t="s">
        <v>18142</v>
      </c>
      <c r="C1835" s="23">
        <v>7</v>
      </c>
      <c r="D1835" s="23" t="s">
        <v>20678</v>
      </c>
      <c r="E1835" s="23" t="s">
        <v>20677</v>
      </c>
      <c r="F1835" s="23">
        <v>3608</v>
      </c>
      <c r="G1835" s="23" t="s">
        <v>11472</v>
      </c>
      <c r="H1835" s="23" t="s">
        <v>9460</v>
      </c>
      <c r="I1835" s="238" t="s">
        <v>18145</v>
      </c>
      <c r="J1835" s="238" t="s">
        <v>18153</v>
      </c>
      <c r="K1835" s="23" t="s">
        <v>623</v>
      </c>
      <c r="L1835" s="23" t="s">
        <v>18147</v>
      </c>
      <c r="M1835" s="23" t="s">
        <v>18148</v>
      </c>
      <c r="N1835" s="23" t="s">
        <v>4162</v>
      </c>
      <c r="O1835" s="23" t="s">
        <v>18149</v>
      </c>
      <c r="P1835" s="291">
        <v>120.38</v>
      </c>
      <c r="Q1835" s="3">
        <v>41141</v>
      </c>
      <c r="R1835" s="3">
        <v>41233</v>
      </c>
      <c r="S1835" s="3">
        <v>41215</v>
      </c>
    </row>
    <row r="1836" spans="1:19">
      <c r="A1836" s="23" t="s">
        <v>18141</v>
      </c>
      <c r="B1836" s="23" t="s">
        <v>18142</v>
      </c>
      <c r="C1836" s="23">
        <v>7</v>
      </c>
      <c r="D1836" s="23" t="s">
        <v>20679</v>
      </c>
      <c r="E1836" s="23" t="s">
        <v>20677</v>
      </c>
      <c r="F1836" s="23">
        <v>4468</v>
      </c>
      <c r="G1836" s="23" t="s">
        <v>11468</v>
      </c>
      <c r="H1836" s="23" t="s">
        <v>16502</v>
      </c>
      <c r="I1836" s="238" t="s">
        <v>18145</v>
      </c>
      <c r="J1836" s="238" t="s">
        <v>18153</v>
      </c>
      <c r="K1836" s="23" t="s">
        <v>623</v>
      </c>
      <c r="L1836" s="23" t="s">
        <v>18147</v>
      </c>
      <c r="M1836" s="23" t="s">
        <v>18148</v>
      </c>
      <c r="N1836" s="23" t="s">
        <v>4162</v>
      </c>
      <c r="O1836" s="23" t="s">
        <v>18149</v>
      </c>
      <c r="P1836" s="291">
        <v>120.38</v>
      </c>
      <c r="Q1836" s="3">
        <v>41141</v>
      </c>
      <c r="R1836" s="3">
        <v>41374</v>
      </c>
      <c r="S1836" s="3">
        <v>41229</v>
      </c>
    </row>
    <row r="1837" spans="1:19">
      <c r="A1837" s="23" t="s">
        <v>18141</v>
      </c>
      <c r="B1837" s="23" t="s">
        <v>18142</v>
      </c>
      <c r="C1837" s="23">
        <v>7</v>
      </c>
      <c r="D1837" s="23" t="s">
        <v>20680</v>
      </c>
      <c r="E1837" s="23" t="s">
        <v>20681</v>
      </c>
      <c r="F1837" s="23">
        <v>3807</v>
      </c>
      <c r="G1837" s="23" t="s">
        <v>11483</v>
      </c>
      <c r="H1837" s="23" t="s">
        <v>12243</v>
      </c>
      <c r="I1837" s="238" t="s">
        <v>18145</v>
      </c>
      <c r="J1837" s="238" t="s">
        <v>18153</v>
      </c>
      <c r="K1837" s="23" t="s">
        <v>623</v>
      </c>
      <c r="L1837" s="23" t="s">
        <v>18147</v>
      </c>
      <c r="M1837" s="23" t="s">
        <v>18148</v>
      </c>
      <c r="N1837" s="23" t="s">
        <v>4162</v>
      </c>
      <c r="O1837" s="23" t="s">
        <v>18149</v>
      </c>
      <c r="P1837" s="291">
        <v>120.38</v>
      </c>
      <c r="Q1837" s="3">
        <v>41141</v>
      </c>
      <c r="R1837" s="3">
        <v>41254</v>
      </c>
      <c r="S1837" s="3">
        <v>41215</v>
      </c>
    </row>
    <row r="1838" spans="1:19">
      <c r="A1838" s="23" t="s">
        <v>18141</v>
      </c>
      <c r="B1838" s="23" t="s">
        <v>18142</v>
      </c>
      <c r="C1838" s="23">
        <v>7</v>
      </c>
      <c r="D1838" s="23" t="s">
        <v>20682</v>
      </c>
      <c r="E1838" s="23" t="s">
        <v>20681</v>
      </c>
      <c r="F1838" s="23">
        <v>3820</v>
      </c>
      <c r="G1838" s="23" t="s">
        <v>11484</v>
      </c>
      <c r="H1838" s="23" t="s">
        <v>12246</v>
      </c>
      <c r="I1838" s="238" t="s">
        <v>18145</v>
      </c>
      <c r="J1838" s="238" t="s">
        <v>18153</v>
      </c>
      <c r="K1838" s="23" t="s">
        <v>623</v>
      </c>
      <c r="L1838" s="23" t="s">
        <v>18147</v>
      </c>
      <c r="M1838" s="23" t="s">
        <v>18148</v>
      </c>
      <c r="N1838" s="23" t="s">
        <v>4162</v>
      </c>
      <c r="O1838" s="23" t="s">
        <v>18149</v>
      </c>
      <c r="P1838" s="291">
        <v>120.38</v>
      </c>
      <c r="Q1838" s="3">
        <v>41141</v>
      </c>
      <c r="R1838" s="3">
        <v>41255</v>
      </c>
      <c r="S1838" s="3">
        <v>41215</v>
      </c>
    </row>
    <row r="1839" spans="1:19">
      <c r="A1839" s="23" t="s">
        <v>18141</v>
      </c>
      <c r="B1839" s="23" t="s">
        <v>18142</v>
      </c>
      <c r="C1839" s="23">
        <v>7</v>
      </c>
      <c r="D1839" s="23" t="s">
        <v>20683</v>
      </c>
      <c r="E1839" s="23" t="s">
        <v>20681</v>
      </c>
      <c r="F1839" s="23">
        <v>3853</v>
      </c>
      <c r="G1839" s="23" t="s">
        <v>10372</v>
      </c>
      <c r="H1839" s="23" t="s">
        <v>12204</v>
      </c>
      <c r="I1839" s="238" t="s">
        <v>18145</v>
      </c>
      <c r="J1839" s="238" t="s">
        <v>18153</v>
      </c>
      <c r="K1839" s="23" t="s">
        <v>623</v>
      </c>
      <c r="L1839" s="23" t="s">
        <v>18147</v>
      </c>
      <c r="M1839" s="23" t="s">
        <v>18148</v>
      </c>
      <c r="N1839" s="23" t="s">
        <v>4162</v>
      </c>
      <c r="O1839" s="23" t="s">
        <v>18149</v>
      </c>
      <c r="P1839" s="291">
        <v>120.38</v>
      </c>
      <c r="Q1839" s="3">
        <v>41114</v>
      </c>
      <c r="R1839" s="3">
        <v>41256</v>
      </c>
      <c r="S1839" s="3">
        <v>41176</v>
      </c>
    </row>
    <row r="1840" spans="1:19">
      <c r="A1840" s="23" t="s">
        <v>18141</v>
      </c>
      <c r="B1840" s="23" t="s">
        <v>18142</v>
      </c>
      <c r="C1840" s="23">
        <v>7</v>
      </c>
      <c r="D1840" s="23" t="s">
        <v>20684</v>
      </c>
      <c r="E1840" s="23" t="s">
        <v>20685</v>
      </c>
      <c r="F1840" s="23"/>
      <c r="G1840" s="23" t="s">
        <v>10204</v>
      </c>
      <c r="H1840" s="23">
        <v>3462</v>
      </c>
      <c r="I1840" s="238" t="s">
        <v>18145</v>
      </c>
      <c r="J1840" s="238" t="s">
        <v>18156</v>
      </c>
      <c r="K1840" s="23" t="s">
        <v>623</v>
      </c>
      <c r="L1840" s="23" t="s">
        <v>18147</v>
      </c>
      <c r="M1840" s="23" t="s">
        <v>18148</v>
      </c>
      <c r="N1840" s="23" t="s">
        <v>4162</v>
      </c>
      <c r="O1840" s="23" t="s">
        <v>18149</v>
      </c>
      <c r="P1840" s="291">
        <v>120.38</v>
      </c>
      <c r="Q1840" s="3">
        <v>41038</v>
      </c>
      <c r="R1840" s="23"/>
      <c r="S1840" s="3">
        <v>41098</v>
      </c>
    </row>
    <row r="1841" spans="1:19">
      <c r="A1841" s="23" t="s">
        <v>18141</v>
      </c>
      <c r="B1841" s="23" t="s">
        <v>18142</v>
      </c>
      <c r="C1841" s="23">
        <v>7</v>
      </c>
      <c r="D1841" s="23" t="s">
        <v>20686</v>
      </c>
      <c r="E1841" s="23" t="s">
        <v>20685</v>
      </c>
      <c r="F1841" s="23">
        <v>817</v>
      </c>
      <c r="G1841" s="23" t="s">
        <v>9783</v>
      </c>
      <c r="H1841" s="23" t="s">
        <v>5382</v>
      </c>
      <c r="I1841" s="238" t="s">
        <v>18145</v>
      </c>
      <c r="J1841" s="238" t="s">
        <v>18153</v>
      </c>
      <c r="K1841" s="23" t="s">
        <v>623</v>
      </c>
      <c r="L1841" s="23" t="s">
        <v>18147</v>
      </c>
      <c r="M1841" s="23" t="s">
        <v>18148</v>
      </c>
      <c r="N1841" s="23" t="s">
        <v>4162</v>
      </c>
      <c r="O1841" s="23" t="s">
        <v>18149</v>
      </c>
      <c r="P1841" s="291">
        <v>120.38</v>
      </c>
      <c r="Q1841" s="3">
        <v>40942</v>
      </c>
      <c r="R1841" s="3">
        <v>41127</v>
      </c>
      <c r="S1841" s="3">
        <v>41116</v>
      </c>
    </row>
    <row r="1842" spans="1:19">
      <c r="A1842" s="23" t="s">
        <v>18141</v>
      </c>
      <c r="B1842" s="23" t="s">
        <v>18142</v>
      </c>
      <c r="C1842" s="23">
        <v>7</v>
      </c>
      <c r="D1842" s="23" t="s">
        <v>20687</v>
      </c>
      <c r="E1842" s="23" t="s">
        <v>20685</v>
      </c>
      <c r="F1842" s="23">
        <v>2730</v>
      </c>
      <c r="G1842" s="23" t="s">
        <v>10212</v>
      </c>
      <c r="H1842" s="23" t="s">
        <v>2987</v>
      </c>
      <c r="I1842" s="238" t="s">
        <v>18145</v>
      </c>
      <c r="J1842" s="238" t="s">
        <v>18153</v>
      </c>
      <c r="K1842" s="23" t="s">
        <v>623</v>
      </c>
      <c r="L1842" s="23" t="s">
        <v>18147</v>
      </c>
      <c r="M1842" s="23" t="s">
        <v>18148</v>
      </c>
      <c r="N1842" s="23" t="s">
        <v>4162</v>
      </c>
      <c r="O1842" s="23" t="s">
        <v>18149</v>
      </c>
      <c r="P1842" s="291">
        <v>120.38</v>
      </c>
      <c r="Q1842" s="3">
        <v>41038</v>
      </c>
      <c r="R1842" s="3">
        <v>41082</v>
      </c>
      <c r="S1842" s="3">
        <v>41100</v>
      </c>
    </row>
    <row r="1843" spans="1:19">
      <c r="A1843" s="23" t="s">
        <v>18141</v>
      </c>
      <c r="B1843" s="23" t="s">
        <v>18142</v>
      </c>
      <c r="C1843" s="23">
        <v>7</v>
      </c>
      <c r="D1843" s="23" t="s">
        <v>20688</v>
      </c>
      <c r="E1843" s="23" t="s">
        <v>20685</v>
      </c>
      <c r="F1843" s="23">
        <v>2757</v>
      </c>
      <c r="G1843" s="23" t="s">
        <v>10210</v>
      </c>
      <c r="H1843" s="23" t="s">
        <v>2986</v>
      </c>
      <c r="I1843" s="238" t="s">
        <v>18145</v>
      </c>
      <c r="J1843" s="238" t="s">
        <v>18153</v>
      </c>
      <c r="K1843" s="23" t="s">
        <v>623</v>
      </c>
      <c r="L1843" s="23" t="s">
        <v>18147</v>
      </c>
      <c r="M1843" s="23" t="s">
        <v>18148</v>
      </c>
      <c r="N1843" s="23" t="s">
        <v>4162</v>
      </c>
      <c r="O1843" s="23" t="s">
        <v>18149</v>
      </c>
      <c r="P1843" s="291">
        <v>120.38</v>
      </c>
      <c r="Q1843" s="3">
        <v>41038</v>
      </c>
      <c r="R1843" s="3">
        <v>41087</v>
      </c>
      <c r="S1843" s="3">
        <v>41100</v>
      </c>
    </row>
    <row r="1844" spans="1:19">
      <c r="A1844" s="23" t="s">
        <v>18141</v>
      </c>
      <c r="B1844" s="23" t="s">
        <v>18142</v>
      </c>
      <c r="C1844" s="23">
        <v>7</v>
      </c>
      <c r="D1844" s="23" t="s">
        <v>20689</v>
      </c>
      <c r="E1844" s="23" t="s">
        <v>20685</v>
      </c>
      <c r="F1844" s="23">
        <v>2760</v>
      </c>
      <c r="G1844" s="23" t="s">
        <v>10214</v>
      </c>
      <c r="H1844" s="23" t="s">
        <v>2988</v>
      </c>
      <c r="I1844" s="238" t="s">
        <v>18145</v>
      </c>
      <c r="J1844" s="238" t="s">
        <v>18153</v>
      </c>
      <c r="K1844" s="23" t="s">
        <v>623</v>
      </c>
      <c r="L1844" s="23" t="s">
        <v>18147</v>
      </c>
      <c r="M1844" s="23" t="s">
        <v>18148</v>
      </c>
      <c r="N1844" s="23" t="s">
        <v>4162</v>
      </c>
      <c r="O1844" s="23" t="s">
        <v>18149</v>
      </c>
      <c r="P1844" s="291">
        <v>120.38</v>
      </c>
      <c r="Q1844" s="3">
        <v>41038</v>
      </c>
      <c r="R1844" s="3">
        <v>41087</v>
      </c>
      <c r="S1844" s="3">
        <v>41100</v>
      </c>
    </row>
    <row r="1845" spans="1:19">
      <c r="A1845" s="23" t="s">
        <v>18141</v>
      </c>
      <c r="B1845" s="23" t="s">
        <v>18142</v>
      </c>
      <c r="C1845" s="23">
        <v>7</v>
      </c>
      <c r="D1845" s="23" t="s">
        <v>20690</v>
      </c>
      <c r="E1845" s="23" t="s">
        <v>20685</v>
      </c>
      <c r="F1845" s="23">
        <v>2762</v>
      </c>
      <c r="G1845" s="23" t="s">
        <v>10194</v>
      </c>
      <c r="H1845" s="23" t="s">
        <v>3101</v>
      </c>
      <c r="I1845" s="238" t="s">
        <v>18145</v>
      </c>
      <c r="J1845" s="238" t="s">
        <v>18153</v>
      </c>
      <c r="K1845" s="23" t="s">
        <v>623</v>
      </c>
      <c r="L1845" s="23" t="s">
        <v>18147</v>
      </c>
      <c r="M1845" s="23" t="s">
        <v>18148</v>
      </c>
      <c r="N1845" s="23" t="s">
        <v>4162</v>
      </c>
      <c r="O1845" s="23" t="s">
        <v>18149</v>
      </c>
      <c r="P1845" s="291">
        <v>120.38</v>
      </c>
      <c r="Q1845" s="3">
        <v>41037</v>
      </c>
      <c r="R1845" s="3">
        <v>41087</v>
      </c>
      <c r="S1845" s="3">
        <v>41098</v>
      </c>
    </row>
    <row r="1846" spans="1:19">
      <c r="A1846" s="23" t="s">
        <v>18141</v>
      </c>
      <c r="B1846" s="23" t="s">
        <v>18142</v>
      </c>
      <c r="C1846" s="23">
        <v>7</v>
      </c>
      <c r="D1846" s="23" t="s">
        <v>20691</v>
      </c>
      <c r="E1846" s="23" t="s">
        <v>20685</v>
      </c>
      <c r="F1846" s="23">
        <v>2771</v>
      </c>
      <c r="G1846" s="23" t="s">
        <v>20692</v>
      </c>
      <c r="H1846" s="23" t="s">
        <v>2985</v>
      </c>
      <c r="I1846" s="238" t="s">
        <v>18145</v>
      </c>
      <c r="J1846" s="238" t="s">
        <v>18153</v>
      </c>
      <c r="K1846" s="23" t="s">
        <v>623</v>
      </c>
      <c r="L1846" s="23" t="s">
        <v>18147</v>
      </c>
      <c r="M1846" s="23" t="s">
        <v>18148</v>
      </c>
      <c r="N1846" s="23" t="s">
        <v>4162</v>
      </c>
      <c r="O1846" s="23" t="s">
        <v>18149</v>
      </c>
      <c r="P1846" s="291">
        <v>120.38</v>
      </c>
      <c r="Q1846" s="3">
        <v>41038</v>
      </c>
      <c r="R1846" s="3">
        <v>41089</v>
      </c>
      <c r="S1846" s="3">
        <v>41100</v>
      </c>
    </row>
    <row r="1847" spans="1:19">
      <c r="A1847" s="23" t="s">
        <v>18141</v>
      </c>
      <c r="B1847" s="23" t="s">
        <v>18142</v>
      </c>
      <c r="C1847" s="23">
        <v>7</v>
      </c>
      <c r="D1847" s="23" t="s">
        <v>20693</v>
      </c>
      <c r="E1847" s="23" t="s">
        <v>20685</v>
      </c>
      <c r="F1847" s="23">
        <v>2773</v>
      </c>
      <c r="G1847" s="23" t="s">
        <v>10218</v>
      </c>
      <c r="H1847" s="23" t="s">
        <v>4140</v>
      </c>
      <c r="I1847" s="238" t="s">
        <v>18145</v>
      </c>
      <c r="J1847" s="238" t="s">
        <v>18153</v>
      </c>
      <c r="K1847" s="23" t="s">
        <v>623</v>
      </c>
      <c r="L1847" s="23" t="s">
        <v>18147</v>
      </c>
      <c r="M1847" s="23" t="s">
        <v>18148</v>
      </c>
      <c r="N1847" s="23" t="s">
        <v>4162</v>
      </c>
      <c r="O1847" s="23" t="s">
        <v>18149</v>
      </c>
      <c r="P1847" s="291">
        <v>120.38</v>
      </c>
      <c r="Q1847" s="3">
        <v>41038</v>
      </c>
      <c r="R1847" s="3">
        <v>41089</v>
      </c>
      <c r="S1847" s="3">
        <v>41100</v>
      </c>
    </row>
    <row r="1848" spans="1:19">
      <c r="A1848" s="23" t="s">
        <v>18141</v>
      </c>
      <c r="B1848" s="23" t="s">
        <v>18142</v>
      </c>
      <c r="C1848" s="23">
        <v>7</v>
      </c>
      <c r="D1848" s="23" t="s">
        <v>20694</v>
      </c>
      <c r="E1848" s="23" t="s">
        <v>20685</v>
      </c>
      <c r="F1848" s="23">
        <v>2774</v>
      </c>
      <c r="G1848" s="23" t="s">
        <v>10216</v>
      </c>
      <c r="H1848" s="23" t="s">
        <v>3106</v>
      </c>
      <c r="I1848" s="238" t="s">
        <v>18145</v>
      </c>
      <c r="J1848" s="238" t="s">
        <v>18153</v>
      </c>
      <c r="K1848" s="23" t="s">
        <v>623</v>
      </c>
      <c r="L1848" s="23" t="s">
        <v>18147</v>
      </c>
      <c r="M1848" s="23" t="s">
        <v>18148</v>
      </c>
      <c r="N1848" s="23" t="s">
        <v>4162</v>
      </c>
      <c r="O1848" s="23" t="s">
        <v>18149</v>
      </c>
      <c r="P1848" s="291">
        <v>120.38</v>
      </c>
      <c r="Q1848" s="3">
        <v>41038</v>
      </c>
      <c r="R1848" s="3">
        <v>41089</v>
      </c>
      <c r="S1848" s="3">
        <v>41100</v>
      </c>
    </row>
    <row r="1849" spans="1:19">
      <c r="A1849" s="23" t="s">
        <v>18141</v>
      </c>
      <c r="B1849" s="23" t="s">
        <v>18142</v>
      </c>
      <c r="C1849" s="23">
        <v>7</v>
      </c>
      <c r="D1849" s="23" t="s">
        <v>20695</v>
      </c>
      <c r="E1849" s="23" t="s">
        <v>20685</v>
      </c>
      <c r="F1849" s="23">
        <v>2790</v>
      </c>
      <c r="G1849" s="23" t="s">
        <v>10272</v>
      </c>
      <c r="H1849" s="23" t="s">
        <v>4626</v>
      </c>
      <c r="I1849" s="238" t="s">
        <v>18145</v>
      </c>
      <c r="J1849" s="238" t="s">
        <v>18153</v>
      </c>
      <c r="K1849" s="23" t="s">
        <v>623</v>
      </c>
      <c r="L1849" s="23" t="s">
        <v>18147</v>
      </c>
      <c r="M1849" s="23" t="s">
        <v>18148</v>
      </c>
      <c r="N1849" s="23" t="s">
        <v>4162</v>
      </c>
      <c r="O1849" s="23" t="s">
        <v>18149</v>
      </c>
      <c r="P1849" s="291">
        <v>120.38</v>
      </c>
      <c r="Q1849" s="3">
        <v>41043</v>
      </c>
      <c r="R1849" s="3">
        <v>41094</v>
      </c>
      <c r="S1849" s="3">
        <v>41104</v>
      </c>
    </row>
    <row r="1850" spans="1:19">
      <c r="A1850" s="23" t="s">
        <v>18141</v>
      </c>
      <c r="B1850" s="23" t="s">
        <v>18142</v>
      </c>
      <c r="C1850" s="23">
        <v>7</v>
      </c>
      <c r="D1850" s="23" t="s">
        <v>20696</v>
      </c>
      <c r="E1850" s="23" t="s">
        <v>20685</v>
      </c>
      <c r="F1850" s="23">
        <v>2805</v>
      </c>
      <c r="G1850" s="23" t="s">
        <v>10200</v>
      </c>
      <c r="H1850" s="23" t="s">
        <v>3104</v>
      </c>
      <c r="I1850" s="238" t="s">
        <v>18145</v>
      </c>
      <c r="J1850" s="238" t="s">
        <v>18153</v>
      </c>
      <c r="K1850" s="23" t="s">
        <v>623</v>
      </c>
      <c r="L1850" s="23" t="s">
        <v>18147</v>
      </c>
      <c r="M1850" s="23" t="s">
        <v>18148</v>
      </c>
      <c r="N1850" s="23" t="s">
        <v>4162</v>
      </c>
      <c r="O1850" s="23" t="s">
        <v>18149</v>
      </c>
      <c r="P1850" s="291">
        <v>120.38</v>
      </c>
      <c r="Q1850" s="3">
        <v>41037</v>
      </c>
      <c r="R1850" s="3">
        <v>41095</v>
      </c>
      <c r="S1850" s="3">
        <v>41098</v>
      </c>
    </row>
    <row r="1851" spans="1:19">
      <c r="A1851" s="23" t="s">
        <v>18141</v>
      </c>
      <c r="B1851" s="23" t="s">
        <v>18142</v>
      </c>
      <c r="C1851" s="23">
        <v>7</v>
      </c>
      <c r="D1851" s="23" t="s">
        <v>20697</v>
      </c>
      <c r="E1851" s="23" t="s">
        <v>20685</v>
      </c>
      <c r="F1851" s="23">
        <v>2806</v>
      </c>
      <c r="G1851" s="23" t="s">
        <v>10202</v>
      </c>
      <c r="H1851" s="23" t="s">
        <v>3105</v>
      </c>
      <c r="I1851" s="238" t="s">
        <v>18145</v>
      </c>
      <c r="J1851" s="238" t="s">
        <v>18153</v>
      </c>
      <c r="K1851" s="23" t="s">
        <v>623</v>
      </c>
      <c r="L1851" s="23" t="s">
        <v>18147</v>
      </c>
      <c r="M1851" s="23" t="s">
        <v>18148</v>
      </c>
      <c r="N1851" s="23" t="s">
        <v>4162</v>
      </c>
      <c r="O1851" s="23" t="s">
        <v>18149</v>
      </c>
      <c r="P1851" s="291">
        <v>120.38</v>
      </c>
      <c r="Q1851" s="3">
        <v>41038</v>
      </c>
      <c r="R1851" s="3">
        <v>41095</v>
      </c>
      <c r="S1851" s="3">
        <v>41098</v>
      </c>
    </row>
    <row r="1852" spans="1:19">
      <c r="A1852" s="23" t="s">
        <v>18141</v>
      </c>
      <c r="B1852" s="23" t="s">
        <v>18142</v>
      </c>
      <c r="C1852" s="23">
        <v>7</v>
      </c>
      <c r="D1852" s="23" t="s">
        <v>20698</v>
      </c>
      <c r="E1852" s="23" t="s">
        <v>20685</v>
      </c>
      <c r="F1852" s="23">
        <v>2810</v>
      </c>
      <c r="G1852" s="23" t="s">
        <v>10220</v>
      </c>
      <c r="H1852" s="23" t="s">
        <v>3107</v>
      </c>
      <c r="I1852" s="238" t="s">
        <v>18145</v>
      </c>
      <c r="J1852" s="238" t="s">
        <v>18153</v>
      </c>
      <c r="K1852" s="23" t="s">
        <v>623</v>
      </c>
      <c r="L1852" s="23" t="s">
        <v>18147</v>
      </c>
      <c r="M1852" s="23" t="s">
        <v>18148</v>
      </c>
      <c r="N1852" s="23" t="s">
        <v>4162</v>
      </c>
      <c r="O1852" s="23" t="s">
        <v>18149</v>
      </c>
      <c r="P1852" s="291">
        <v>120.38</v>
      </c>
      <c r="Q1852" s="3">
        <v>41038</v>
      </c>
      <c r="R1852" s="3">
        <v>41096</v>
      </c>
      <c r="S1852" s="3">
        <v>41100</v>
      </c>
    </row>
    <row r="1853" spans="1:19">
      <c r="A1853" s="23" t="s">
        <v>18141</v>
      </c>
      <c r="B1853" s="23" t="s">
        <v>18142</v>
      </c>
      <c r="C1853" s="23">
        <v>7</v>
      </c>
      <c r="D1853" s="23" t="s">
        <v>20699</v>
      </c>
      <c r="E1853" s="23" t="s">
        <v>20685</v>
      </c>
      <c r="F1853" s="23">
        <v>3620</v>
      </c>
      <c r="G1853" s="23" t="s">
        <v>10208</v>
      </c>
      <c r="H1853" s="23" t="s">
        <v>9402</v>
      </c>
      <c r="I1853" s="238" t="s">
        <v>18145</v>
      </c>
      <c r="J1853" s="238" t="s">
        <v>18153</v>
      </c>
      <c r="K1853" s="23" t="s">
        <v>623</v>
      </c>
      <c r="L1853" s="23" t="s">
        <v>18147</v>
      </c>
      <c r="M1853" s="23" t="s">
        <v>18148</v>
      </c>
      <c r="N1853" s="23" t="s">
        <v>4162</v>
      </c>
      <c r="O1853" s="23" t="s">
        <v>18149</v>
      </c>
      <c r="P1853" s="291">
        <v>120.38</v>
      </c>
      <c r="Q1853" s="3">
        <v>41038</v>
      </c>
      <c r="R1853" s="3">
        <v>41234</v>
      </c>
      <c r="S1853" s="3">
        <v>41182</v>
      </c>
    </row>
    <row r="1854" spans="1:19">
      <c r="A1854" s="23" t="s">
        <v>18141</v>
      </c>
      <c r="B1854" s="23" t="s">
        <v>18142</v>
      </c>
      <c r="C1854" s="23">
        <v>7</v>
      </c>
      <c r="D1854" s="23" t="s">
        <v>20700</v>
      </c>
      <c r="E1854" s="23" t="s">
        <v>20685</v>
      </c>
      <c r="F1854" s="23">
        <v>4387</v>
      </c>
      <c r="G1854" s="23" t="s">
        <v>11962</v>
      </c>
      <c r="H1854" s="23" t="s">
        <v>16005</v>
      </c>
      <c r="I1854" s="238" t="s">
        <v>18145</v>
      </c>
      <c r="J1854" s="238" t="s">
        <v>18153</v>
      </c>
      <c r="K1854" s="23" t="s">
        <v>623</v>
      </c>
      <c r="L1854" s="23" t="s">
        <v>18147</v>
      </c>
      <c r="M1854" s="23" t="s">
        <v>18148</v>
      </c>
      <c r="N1854" s="23" t="s">
        <v>4162</v>
      </c>
      <c r="O1854" s="23" t="s">
        <v>18149</v>
      </c>
      <c r="P1854" s="291">
        <v>120.38</v>
      </c>
      <c r="Q1854" s="3">
        <v>41156</v>
      </c>
      <c r="R1854" s="3">
        <v>41359</v>
      </c>
      <c r="S1854" s="3">
        <v>41397</v>
      </c>
    </row>
    <row r="1855" spans="1:19">
      <c r="A1855" s="23" t="s">
        <v>18141</v>
      </c>
      <c r="B1855" s="23" t="s">
        <v>18142</v>
      </c>
      <c r="C1855" s="23">
        <v>7</v>
      </c>
      <c r="D1855" s="23" t="s">
        <v>20701</v>
      </c>
      <c r="E1855" s="23" t="s">
        <v>20702</v>
      </c>
      <c r="F1855" s="23">
        <v>3020</v>
      </c>
      <c r="G1855" s="23" t="s">
        <v>10374</v>
      </c>
      <c r="H1855" s="23" t="s">
        <v>5895</v>
      </c>
      <c r="I1855" s="238" t="s">
        <v>18145</v>
      </c>
      <c r="J1855" s="238" t="s">
        <v>18153</v>
      </c>
      <c r="K1855" s="23" t="s">
        <v>623</v>
      </c>
      <c r="L1855" s="23" t="s">
        <v>18147</v>
      </c>
      <c r="M1855" s="23" t="s">
        <v>18148</v>
      </c>
      <c r="N1855" s="23" t="s">
        <v>4162</v>
      </c>
      <c r="O1855" s="23" t="s">
        <v>18149</v>
      </c>
      <c r="P1855" s="291">
        <v>120.38</v>
      </c>
      <c r="Q1855" s="3">
        <v>41051</v>
      </c>
      <c r="R1855" s="3">
        <v>41130</v>
      </c>
      <c r="S1855" s="3">
        <v>41112</v>
      </c>
    </row>
    <row r="1856" spans="1:19">
      <c r="A1856" s="23" t="s">
        <v>18141</v>
      </c>
      <c r="B1856" s="23" t="s">
        <v>18142</v>
      </c>
      <c r="C1856" s="23">
        <v>7</v>
      </c>
      <c r="D1856" s="23" t="s">
        <v>20703</v>
      </c>
      <c r="E1856" s="23" t="s">
        <v>20704</v>
      </c>
      <c r="F1856" s="23">
        <v>3202</v>
      </c>
      <c r="G1856" s="23" t="s">
        <v>11132</v>
      </c>
      <c r="H1856" s="23" t="s">
        <v>7314</v>
      </c>
      <c r="I1856" s="238" t="s">
        <v>18145</v>
      </c>
      <c r="J1856" s="238" t="s">
        <v>18153</v>
      </c>
      <c r="K1856" s="23" t="s">
        <v>623</v>
      </c>
      <c r="L1856" s="23" t="s">
        <v>18147</v>
      </c>
      <c r="M1856" s="23" t="s">
        <v>18148</v>
      </c>
      <c r="N1856" s="23" t="s">
        <v>4162</v>
      </c>
      <c r="O1856" s="23" t="s">
        <v>18149</v>
      </c>
      <c r="P1856" s="291">
        <v>120.38</v>
      </c>
      <c r="Q1856" s="3">
        <v>41128</v>
      </c>
      <c r="R1856" s="3">
        <v>41164</v>
      </c>
      <c r="S1856" s="3">
        <v>41188</v>
      </c>
    </row>
    <row r="1857" spans="1:19">
      <c r="A1857" s="23" t="s">
        <v>18141</v>
      </c>
      <c r="B1857" s="23" t="s">
        <v>18142</v>
      </c>
      <c r="C1857" s="23">
        <v>7</v>
      </c>
      <c r="D1857" s="23" t="s">
        <v>20705</v>
      </c>
      <c r="E1857" s="23" t="s">
        <v>20704</v>
      </c>
      <c r="F1857" s="23">
        <v>3218</v>
      </c>
      <c r="G1857" s="23" t="s">
        <v>11179</v>
      </c>
      <c r="H1857" s="23" t="s">
        <v>7316</v>
      </c>
      <c r="I1857" s="238" t="s">
        <v>18145</v>
      </c>
      <c r="J1857" s="238" t="s">
        <v>18153</v>
      </c>
      <c r="K1857" s="23" t="s">
        <v>623</v>
      </c>
      <c r="L1857" s="23" t="s">
        <v>18147</v>
      </c>
      <c r="M1857" s="23" t="s">
        <v>18148</v>
      </c>
      <c r="N1857" s="23" t="s">
        <v>4162</v>
      </c>
      <c r="O1857" s="23" t="s">
        <v>18149</v>
      </c>
      <c r="P1857" s="291">
        <v>120.38</v>
      </c>
      <c r="Q1857" s="3">
        <v>41128</v>
      </c>
      <c r="R1857" s="3">
        <v>41166</v>
      </c>
      <c r="S1857" s="3">
        <v>41189</v>
      </c>
    </row>
    <row r="1858" spans="1:19">
      <c r="A1858" s="23" t="s">
        <v>18141</v>
      </c>
      <c r="B1858" s="23" t="s">
        <v>18142</v>
      </c>
      <c r="C1858" s="23">
        <v>7</v>
      </c>
      <c r="D1858" s="23" t="s">
        <v>20706</v>
      </c>
      <c r="E1858" s="23" t="s">
        <v>20704</v>
      </c>
      <c r="F1858" s="23">
        <v>3253</v>
      </c>
      <c r="G1858" s="23" t="s">
        <v>11117</v>
      </c>
      <c r="H1858" s="23" t="s">
        <v>7309</v>
      </c>
      <c r="I1858" s="238" t="s">
        <v>18145</v>
      </c>
      <c r="J1858" s="238" t="s">
        <v>18153</v>
      </c>
      <c r="K1858" s="23" t="s">
        <v>623</v>
      </c>
      <c r="L1858" s="23" t="s">
        <v>18147</v>
      </c>
      <c r="M1858" s="23" t="s">
        <v>18148</v>
      </c>
      <c r="N1858" s="23" t="s">
        <v>4162</v>
      </c>
      <c r="O1858" s="23" t="s">
        <v>18149</v>
      </c>
      <c r="P1858" s="291">
        <v>120.38</v>
      </c>
      <c r="Q1858" s="3">
        <v>41128</v>
      </c>
      <c r="R1858" s="3">
        <v>41170</v>
      </c>
      <c r="S1858" s="3">
        <v>41189</v>
      </c>
    </row>
    <row r="1859" spans="1:19">
      <c r="A1859" s="23" t="s">
        <v>18141</v>
      </c>
      <c r="B1859" s="23" t="s">
        <v>18142</v>
      </c>
      <c r="C1859" s="23">
        <v>7</v>
      </c>
      <c r="D1859" s="23" t="s">
        <v>20707</v>
      </c>
      <c r="E1859" s="23" t="s">
        <v>20704</v>
      </c>
      <c r="F1859" s="23">
        <v>3304</v>
      </c>
      <c r="G1859" s="23" t="s">
        <v>11134</v>
      </c>
      <c r="H1859" s="23" t="s">
        <v>7699</v>
      </c>
      <c r="I1859" s="238" t="s">
        <v>18145</v>
      </c>
      <c r="J1859" s="238" t="s">
        <v>18153</v>
      </c>
      <c r="K1859" s="23" t="s">
        <v>623</v>
      </c>
      <c r="L1859" s="23" t="s">
        <v>18147</v>
      </c>
      <c r="M1859" s="23" t="s">
        <v>18148</v>
      </c>
      <c r="N1859" s="23" t="s">
        <v>4162</v>
      </c>
      <c r="O1859" s="23" t="s">
        <v>18149</v>
      </c>
      <c r="P1859" s="291">
        <v>120.38</v>
      </c>
      <c r="Q1859" s="3">
        <v>41128</v>
      </c>
      <c r="R1859" s="3">
        <v>41173</v>
      </c>
      <c r="S1859" s="3">
        <v>41188</v>
      </c>
    </row>
    <row r="1860" spans="1:19">
      <c r="A1860" s="23" t="s">
        <v>18141</v>
      </c>
      <c r="B1860" s="23" t="s">
        <v>18142</v>
      </c>
      <c r="C1860" s="23">
        <v>7</v>
      </c>
      <c r="D1860" s="23" t="s">
        <v>20708</v>
      </c>
      <c r="E1860" s="23" t="s">
        <v>20704</v>
      </c>
      <c r="F1860" s="23">
        <v>3611</v>
      </c>
      <c r="G1860" s="23" t="s">
        <v>11115</v>
      </c>
      <c r="H1860" s="23" t="s">
        <v>9270</v>
      </c>
      <c r="I1860" s="238" t="s">
        <v>18145</v>
      </c>
      <c r="J1860" s="238" t="s">
        <v>18153</v>
      </c>
      <c r="K1860" s="23" t="s">
        <v>623</v>
      </c>
      <c r="L1860" s="23" t="s">
        <v>18147</v>
      </c>
      <c r="M1860" s="23" t="s">
        <v>18148</v>
      </c>
      <c r="N1860" s="23" t="s">
        <v>4162</v>
      </c>
      <c r="O1860" s="23" t="s">
        <v>18149</v>
      </c>
      <c r="P1860" s="291">
        <v>120.38</v>
      </c>
      <c r="Q1860" s="3">
        <v>41128</v>
      </c>
      <c r="R1860" s="3">
        <v>41233</v>
      </c>
      <c r="S1860" s="3">
        <v>41189</v>
      </c>
    </row>
    <row r="1861" spans="1:19">
      <c r="A1861" s="23" t="s">
        <v>18141</v>
      </c>
      <c r="B1861" s="23" t="s">
        <v>18142</v>
      </c>
      <c r="C1861" s="23">
        <v>7</v>
      </c>
      <c r="D1861" s="23" t="s">
        <v>20709</v>
      </c>
      <c r="E1861" s="23" t="s">
        <v>20704</v>
      </c>
      <c r="F1861" s="23">
        <v>3685</v>
      </c>
      <c r="G1861" s="23" t="s">
        <v>10777</v>
      </c>
      <c r="H1861" s="23" t="s">
        <v>9602</v>
      </c>
      <c r="I1861" s="238" t="s">
        <v>18145</v>
      </c>
      <c r="J1861" s="238" t="s">
        <v>18153</v>
      </c>
      <c r="K1861" s="23" t="s">
        <v>623</v>
      </c>
      <c r="L1861" s="23" t="s">
        <v>18147</v>
      </c>
      <c r="M1861" s="23" t="s">
        <v>18148</v>
      </c>
      <c r="N1861" s="23" t="s">
        <v>4162</v>
      </c>
      <c r="O1861" s="23" t="s">
        <v>18149</v>
      </c>
      <c r="P1861" s="291">
        <v>120.38</v>
      </c>
      <c r="Q1861" s="3">
        <v>41094</v>
      </c>
      <c r="R1861" s="3">
        <v>41241</v>
      </c>
      <c r="S1861" s="3">
        <v>41154</v>
      </c>
    </row>
    <row r="1862" spans="1:19">
      <c r="A1862" s="23" t="s">
        <v>18141</v>
      </c>
      <c r="B1862" s="23" t="s">
        <v>18142</v>
      </c>
      <c r="C1862" s="23">
        <v>7</v>
      </c>
      <c r="D1862" s="23" t="s">
        <v>20710</v>
      </c>
      <c r="E1862" s="23" t="s">
        <v>20704</v>
      </c>
      <c r="F1862" s="23">
        <v>3695</v>
      </c>
      <c r="G1862" s="23" t="s">
        <v>11140</v>
      </c>
      <c r="H1862" s="23" t="s">
        <v>9116</v>
      </c>
      <c r="I1862" s="238" t="s">
        <v>18145</v>
      </c>
      <c r="J1862" s="238" t="s">
        <v>18153</v>
      </c>
      <c r="K1862" s="23" t="s">
        <v>623</v>
      </c>
      <c r="L1862" s="23" t="s">
        <v>18147</v>
      </c>
      <c r="M1862" s="23" t="s">
        <v>18148</v>
      </c>
      <c r="N1862" s="23" t="s">
        <v>4162</v>
      </c>
      <c r="O1862" s="23" t="s">
        <v>18149</v>
      </c>
      <c r="P1862" s="291">
        <v>120.38</v>
      </c>
      <c r="Q1862" s="3">
        <v>41128</v>
      </c>
      <c r="R1862" s="3">
        <v>41242</v>
      </c>
      <c r="S1862" s="3">
        <v>41188</v>
      </c>
    </row>
    <row r="1863" spans="1:19">
      <c r="A1863" s="23" t="s">
        <v>18141</v>
      </c>
      <c r="B1863" s="23" t="s">
        <v>18142</v>
      </c>
      <c r="C1863" s="23">
        <v>7</v>
      </c>
      <c r="D1863" s="23" t="s">
        <v>20711</v>
      </c>
      <c r="E1863" s="23" t="s">
        <v>20704</v>
      </c>
      <c r="F1863" s="23">
        <v>3710</v>
      </c>
      <c r="G1863" s="23" t="s">
        <v>11183</v>
      </c>
      <c r="H1863" s="23" t="s">
        <v>11180</v>
      </c>
      <c r="I1863" s="238" t="s">
        <v>18145</v>
      </c>
      <c r="J1863" s="238" t="s">
        <v>18153</v>
      </c>
      <c r="K1863" s="23" t="s">
        <v>623</v>
      </c>
      <c r="L1863" s="23" t="s">
        <v>18147</v>
      </c>
      <c r="M1863" s="23" t="s">
        <v>18148</v>
      </c>
      <c r="N1863" s="23" t="s">
        <v>4162</v>
      </c>
      <c r="O1863" s="23" t="s">
        <v>18149</v>
      </c>
      <c r="P1863" s="291">
        <v>120.38</v>
      </c>
      <c r="Q1863" s="3">
        <v>41128</v>
      </c>
      <c r="R1863" s="3">
        <v>41243</v>
      </c>
      <c r="S1863" s="3">
        <v>41189</v>
      </c>
    </row>
    <row r="1864" spans="1:19">
      <c r="A1864" s="23" t="s">
        <v>18141</v>
      </c>
      <c r="B1864" s="23" t="s">
        <v>18142</v>
      </c>
      <c r="C1864" s="23">
        <v>7</v>
      </c>
      <c r="D1864" s="23" t="s">
        <v>20712</v>
      </c>
      <c r="E1864" s="23" t="s">
        <v>20704</v>
      </c>
      <c r="F1864" s="23">
        <v>3745</v>
      </c>
      <c r="G1864" s="23" t="s">
        <v>11137</v>
      </c>
      <c r="H1864" s="23" t="s">
        <v>11135</v>
      </c>
      <c r="I1864" s="238" t="s">
        <v>18145</v>
      </c>
      <c r="J1864" s="238" t="s">
        <v>18153</v>
      </c>
      <c r="K1864" s="23" t="s">
        <v>623</v>
      </c>
      <c r="L1864" s="23" t="s">
        <v>18147</v>
      </c>
      <c r="M1864" s="23" t="s">
        <v>18148</v>
      </c>
      <c r="N1864" s="23" t="s">
        <v>4162</v>
      </c>
      <c r="O1864" s="23" t="s">
        <v>18149</v>
      </c>
      <c r="P1864" s="291">
        <v>120.38</v>
      </c>
      <c r="Q1864" s="3">
        <v>41128</v>
      </c>
      <c r="R1864" s="3">
        <v>41248</v>
      </c>
      <c r="S1864" s="3">
        <v>41190</v>
      </c>
    </row>
    <row r="1865" spans="1:19">
      <c r="A1865" s="23" t="s">
        <v>18141</v>
      </c>
      <c r="B1865" s="23" t="s">
        <v>18142</v>
      </c>
      <c r="C1865" s="23">
        <v>7</v>
      </c>
      <c r="D1865" s="23" t="s">
        <v>20713</v>
      </c>
      <c r="E1865" s="23" t="s">
        <v>20704</v>
      </c>
      <c r="F1865" s="23">
        <v>3857</v>
      </c>
      <c r="G1865" s="23" t="s">
        <v>11138</v>
      </c>
      <c r="H1865" s="23" t="s">
        <v>9434</v>
      </c>
      <c r="I1865" s="238" t="s">
        <v>18145</v>
      </c>
      <c r="J1865" s="238" t="s">
        <v>18153</v>
      </c>
      <c r="K1865" s="23" t="s">
        <v>623</v>
      </c>
      <c r="L1865" s="23" t="s">
        <v>18147</v>
      </c>
      <c r="M1865" s="23" t="s">
        <v>18148</v>
      </c>
      <c r="N1865" s="23" t="s">
        <v>4162</v>
      </c>
      <c r="O1865" s="23" t="s">
        <v>18149</v>
      </c>
      <c r="P1865" s="291">
        <v>120.38</v>
      </c>
      <c r="Q1865" s="3">
        <v>41128</v>
      </c>
      <c r="R1865" s="3">
        <v>41256</v>
      </c>
      <c r="S1865" s="3">
        <v>41188</v>
      </c>
    </row>
    <row r="1866" spans="1:19">
      <c r="A1866" s="23" t="s">
        <v>18141</v>
      </c>
      <c r="B1866" s="23" t="s">
        <v>18142</v>
      </c>
      <c r="C1866" s="23">
        <v>7</v>
      </c>
      <c r="D1866" s="23" t="s">
        <v>20714</v>
      </c>
      <c r="E1866" s="23" t="s">
        <v>20715</v>
      </c>
      <c r="F1866" s="23">
        <v>3262</v>
      </c>
      <c r="G1866" s="23" t="s">
        <v>10774</v>
      </c>
      <c r="H1866" s="23" t="s">
        <v>7500</v>
      </c>
      <c r="I1866" s="238" t="s">
        <v>18145</v>
      </c>
      <c r="J1866" s="238" t="s">
        <v>18153</v>
      </c>
      <c r="K1866" s="23" t="s">
        <v>623</v>
      </c>
      <c r="L1866" s="23" t="s">
        <v>18147</v>
      </c>
      <c r="M1866" s="23" t="s">
        <v>18148</v>
      </c>
      <c r="N1866" s="23" t="s">
        <v>4162</v>
      </c>
      <c r="O1866" s="23" t="s">
        <v>18149</v>
      </c>
      <c r="P1866" s="291">
        <v>120.38</v>
      </c>
      <c r="Q1866" s="3">
        <v>41094</v>
      </c>
      <c r="R1866" s="3">
        <v>41171</v>
      </c>
      <c r="S1866" s="3">
        <v>41154</v>
      </c>
    </row>
    <row r="1867" spans="1:19">
      <c r="A1867" s="23" t="s">
        <v>18141</v>
      </c>
      <c r="B1867" s="23" t="s">
        <v>18142</v>
      </c>
      <c r="C1867" s="23">
        <v>7</v>
      </c>
      <c r="D1867" s="23" t="s">
        <v>20716</v>
      </c>
      <c r="E1867" s="23" t="s">
        <v>20717</v>
      </c>
      <c r="F1867" s="23">
        <v>2986</v>
      </c>
      <c r="G1867" s="23" t="s">
        <v>10359</v>
      </c>
      <c r="H1867" s="23" t="s">
        <v>5326</v>
      </c>
      <c r="I1867" s="238" t="s">
        <v>18145</v>
      </c>
      <c r="J1867" s="238" t="s">
        <v>18153</v>
      </c>
      <c r="K1867" s="23" t="s">
        <v>623</v>
      </c>
      <c r="L1867" s="23" t="s">
        <v>18147</v>
      </c>
      <c r="M1867" s="23" t="s">
        <v>18148</v>
      </c>
      <c r="N1867" s="23" t="s">
        <v>4162</v>
      </c>
      <c r="O1867" s="23" t="s">
        <v>18149</v>
      </c>
      <c r="P1867" s="291">
        <v>120.38</v>
      </c>
      <c r="Q1867" s="3">
        <v>41051</v>
      </c>
      <c r="R1867" s="3">
        <v>41124</v>
      </c>
      <c r="S1867" s="3">
        <v>41112</v>
      </c>
    </row>
    <row r="1868" spans="1:19">
      <c r="A1868" s="23" t="s">
        <v>18141</v>
      </c>
      <c r="B1868" s="23" t="s">
        <v>18142</v>
      </c>
      <c r="C1868" s="23">
        <v>7</v>
      </c>
      <c r="D1868" s="23" t="s">
        <v>20718</v>
      </c>
      <c r="E1868" s="23" t="s">
        <v>20719</v>
      </c>
      <c r="F1868" s="23">
        <v>3489</v>
      </c>
      <c r="G1868" s="23" t="s">
        <v>11481</v>
      </c>
      <c r="H1868" s="23" t="s">
        <v>9078</v>
      </c>
      <c r="I1868" s="238" t="s">
        <v>18145</v>
      </c>
      <c r="J1868" s="238" t="s">
        <v>18153</v>
      </c>
      <c r="K1868" s="23" t="s">
        <v>623</v>
      </c>
      <c r="L1868" s="23" t="s">
        <v>18147</v>
      </c>
      <c r="M1868" s="23" t="s">
        <v>18148</v>
      </c>
      <c r="N1868" s="23" t="s">
        <v>4162</v>
      </c>
      <c r="O1868" s="23" t="s">
        <v>18149</v>
      </c>
      <c r="P1868" s="291">
        <v>120.38</v>
      </c>
      <c r="Q1868" s="3">
        <v>41141</v>
      </c>
      <c r="R1868" s="3">
        <v>41211</v>
      </c>
      <c r="S1868" s="3">
        <v>41215</v>
      </c>
    </row>
    <row r="1869" spans="1:19">
      <c r="A1869" s="23" t="s">
        <v>18141</v>
      </c>
      <c r="B1869" s="23" t="s">
        <v>18142</v>
      </c>
      <c r="C1869" s="23">
        <v>7</v>
      </c>
      <c r="D1869" s="23" t="s">
        <v>20720</v>
      </c>
      <c r="E1869" s="23" t="s">
        <v>20719</v>
      </c>
      <c r="F1869" s="23">
        <v>3494</v>
      </c>
      <c r="G1869" s="23" t="s">
        <v>11476</v>
      </c>
      <c r="H1869" s="23" t="s">
        <v>9076</v>
      </c>
      <c r="I1869" s="238" t="s">
        <v>18145</v>
      </c>
      <c r="J1869" s="238" t="s">
        <v>18153</v>
      </c>
      <c r="K1869" s="23" t="s">
        <v>623</v>
      </c>
      <c r="L1869" s="23" t="s">
        <v>18147</v>
      </c>
      <c r="M1869" s="23" t="s">
        <v>18148</v>
      </c>
      <c r="N1869" s="23" t="s">
        <v>4162</v>
      </c>
      <c r="O1869" s="23" t="s">
        <v>18149</v>
      </c>
      <c r="P1869" s="291">
        <v>120.38</v>
      </c>
      <c r="Q1869" s="3">
        <v>41141</v>
      </c>
      <c r="R1869" s="3">
        <v>41212</v>
      </c>
      <c r="S1869" s="3">
        <v>41215</v>
      </c>
    </row>
    <row r="1870" spans="1:19">
      <c r="A1870" s="23" t="s">
        <v>18141</v>
      </c>
      <c r="B1870" s="23" t="s">
        <v>18142</v>
      </c>
      <c r="C1870" s="23">
        <v>7</v>
      </c>
      <c r="D1870" s="23" t="s">
        <v>20721</v>
      </c>
      <c r="E1870" s="23" t="s">
        <v>20719</v>
      </c>
      <c r="F1870" s="23">
        <v>3495</v>
      </c>
      <c r="G1870" s="23" t="s">
        <v>11474</v>
      </c>
      <c r="H1870" s="23" t="s">
        <v>9074</v>
      </c>
      <c r="I1870" s="238" t="s">
        <v>18145</v>
      </c>
      <c r="J1870" s="238" t="s">
        <v>18153</v>
      </c>
      <c r="K1870" s="23" t="s">
        <v>623</v>
      </c>
      <c r="L1870" s="23" t="s">
        <v>18147</v>
      </c>
      <c r="M1870" s="23" t="s">
        <v>18148</v>
      </c>
      <c r="N1870" s="23" t="s">
        <v>4162</v>
      </c>
      <c r="O1870" s="23" t="s">
        <v>18149</v>
      </c>
      <c r="P1870" s="291">
        <v>120.38</v>
      </c>
      <c r="Q1870" s="3">
        <v>41141</v>
      </c>
      <c r="R1870" s="3">
        <v>41212</v>
      </c>
      <c r="S1870" s="3">
        <v>41215</v>
      </c>
    </row>
    <row r="1871" spans="1:19">
      <c r="A1871" s="23" t="s">
        <v>18141</v>
      </c>
      <c r="B1871" s="23" t="s">
        <v>18142</v>
      </c>
      <c r="C1871" s="23">
        <v>7</v>
      </c>
      <c r="D1871" s="23" t="s">
        <v>20722</v>
      </c>
      <c r="E1871" s="23" t="s">
        <v>20719</v>
      </c>
      <c r="F1871" s="23">
        <v>3511</v>
      </c>
      <c r="G1871" s="23" t="s">
        <v>11465</v>
      </c>
      <c r="H1871" s="23" t="s">
        <v>9072</v>
      </c>
      <c r="I1871" s="238" t="s">
        <v>18145</v>
      </c>
      <c r="J1871" s="238" t="s">
        <v>18153</v>
      </c>
      <c r="K1871" s="23" t="s">
        <v>623</v>
      </c>
      <c r="L1871" s="23" t="s">
        <v>18147</v>
      </c>
      <c r="M1871" s="23" t="s">
        <v>18148</v>
      </c>
      <c r="N1871" s="23" t="s">
        <v>4162</v>
      </c>
      <c r="O1871" s="23" t="s">
        <v>18149</v>
      </c>
      <c r="P1871" s="291">
        <v>120.38</v>
      </c>
      <c r="Q1871" s="3">
        <v>41141</v>
      </c>
      <c r="R1871" s="3">
        <v>41213</v>
      </c>
      <c r="S1871" s="3">
        <v>41215</v>
      </c>
    </row>
    <row r="1872" spans="1:19">
      <c r="A1872" s="23" t="s">
        <v>18141</v>
      </c>
      <c r="B1872" s="23" t="s">
        <v>18142</v>
      </c>
      <c r="C1872" s="23">
        <v>7</v>
      </c>
      <c r="D1872" s="23" t="s">
        <v>20723</v>
      </c>
      <c r="E1872" s="23" t="s">
        <v>20719</v>
      </c>
      <c r="F1872" s="23">
        <v>3521</v>
      </c>
      <c r="G1872" s="23" t="s">
        <v>11470</v>
      </c>
      <c r="H1872" s="23" t="s">
        <v>9131</v>
      </c>
      <c r="I1872" s="238" t="s">
        <v>18145</v>
      </c>
      <c r="J1872" s="238" t="s">
        <v>18153</v>
      </c>
      <c r="K1872" s="23" t="s">
        <v>623</v>
      </c>
      <c r="L1872" s="23" t="s">
        <v>18147</v>
      </c>
      <c r="M1872" s="23" t="s">
        <v>18148</v>
      </c>
      <c r="N1872" s="23" t="s">
        <v>4162</v>
      </c>
      <c r="O1872" s="23" t="s">
        <v>18149</v>
      </c>
      <c r="P1872" s="291">
        <v>120.38</v>
      </c>
      <c r="Q1872" s="3">
        <v>41141</v>
      </c>
      <c r="R1872" s="3">
        <v>41213</v>
      </c>
      <c r="S1872" s="3">
        <v>41215</v>
      </c>
    </row>
    <row r="1873" spans="1:19">
      <c r="A1873" s="23" t="s">
        <v>18141</v>
      </c>
      <c r="B1873" s="23" t="s">
        <v>18142</v>
      </c>
      <c r="C1873" s="23">
        <v>7</v>
      </c>
      <c r="D1873" s="23" t="s">
        <v>20724</v>
      </c>
      <c r="E1873" s="23" t="s">
        <v>20719</v>
      </c>
      <c r="F1873" s="23">
        <v>3536</v>
      </c>
      <c r="G1873" s="23" t="s">
        <v>11459</v>
      </c>
      <c r="H1873" s="23" t="s">
        <v>9127</v>
      </c>
      <c r="I1873" s="238" t="s">
        <v>18145</v>
      </c>
      <c r="J1873" s="238" t="s">
        <v>18153</v>
      </c>
      <c r="K1873" s="23" t="s">
        <v>623</v>
      </c>
      <c r="L1873" s="23" t="s">
        <v>18147</v>
      </c>
      <c r="M1873" s="23" t="s">
        <v>18148</v>
      </c>
      <c r="N1873" s="23" t="s">
        <v>4162</v>
      </c>
      <c r="O1873" s="23" t="s">
        <v>18149</v>
      </c>
      <c r="P1873" s="291">
        <v>120.38</v>
      </c>
      <c r="Q1873" s="3">
        <v>41141</v>
      </c>
      <c r="R1873" s="3">
        <v>41213</v>
      </c>
      <c r="S1873" s="3">
        <v>41215</v>
      </c>
    </row>
    <row r="1874" spans="1:19">
      <c r="A1874" s="23" t="s">
        <v>18141</v>
      </c>
      <c r="B1874" s="23" t="s">
        <v>18142</v>
      </c>
      <c r="C1874" s="23">
        <v>7</v>
      </c>
      <c r="D1874" s="23" t="s">
        <v>20725</v>
      </c>
      <c r="E1874" s="23" t="s">
        <v>20719</v>
      </c>
      <c r="F1874" s="23">
        <v>3541</v>
      </c>
      <c r="G1874" s="23" t="s">
        <v>11463</v>
      </c>
      <c r="H1874" s="23" t="s">
        <v>9129</v>
      </c>
      <c r="I1874" s="238" t="s">
        <v>18145</v>
      </c>
      <c r="J1874" s="238" t="s">
        <v>18153</v>
      </c>
      <c r="K1874" s="23" t="s">
        <v>623</v>
      </c>
      <c r="L1874" s="23" t="s">
        <v>18147</v>
      </c>
      <c r="M1874" s="23" t="s">
        <v>18148</v>
      </c>
      <c r="N1874" s="23" t="s">
        <v>4162</v>
      </c>
      <c r="O1874" s="23" t="s">
        <v>18149</v>
      </c>
      <c r="P1874" s="291">
        <v>120.38</v>
      </c>
      <c r="Q1874" s="3">
        <v>41141</v>
      </c>
      <c r="R1874" s="3">
        <v>41218</v>
      </c>
      <c r="S1874" s="3">
        <v>41215</v>
      </c>
    </row>
    <row r="1875" spans="1:19">
      <c r="A1875" s="23" t="s">
        <v>18141</v>
      </c>
      <c r="B1875" s="23" t="s">
        <v>18142</v>
      </c>
      <c r="C1875" s="23">
        <v>7</v>
      </c>
      <c r="D1875" s="23" t="s">
        <v>20726</v>
      </c>
      <c r="E1875" s="23" t="s">
        <v>20719</v>
      </c>
      <c r="F1875" s="23">
        <v>3744</v>
      </c>
      <c r="G1875" s="23" t="s">
        <v>11912</v>
      </c>
      <c r="H1875" s="23" t="s">
        <v>12024</v>
      </c>
      <c r="I1875" s="238" t="s">
        <v>18145</v>
      </c>
      <c r="J1875" s="238" t="s">
        <v>18153</v>
      </c>
      <c r="K1875" s="23" t="s">
        <v>623</v>
      </c>
      <c r="L1875" s="23" t="s">
        <v>18147</v>
      </c>
      <c r="M1875" s="23" t="s">
        <v>18148</v>
      </c>
      <c r="N1875" s="23" t="s">
        <v>4162</v>
      </c>
      <c r="O1875" s="23" t="s">
        <v>18149</v>
      </c>
      <c r="P1875" s="291">
        <v>120.38</v>
      </c>
      <c r="Q1875" s="3">
        <v>41155</v>
      </c>
      <c r="R1875" s="3">
        <v>41248</v>
      </c>
      <c r="S1875" s="3">
        <v>41261</v>
      </c>
    </row>
    <row r="1876" spans="1:19">
      <c r="A1876" s="23" t="s">
        <v>18141</v>
      </c>
      <c r="B1876" s="23" t="s">
        <v>18142</v>
      </c>
      <c r="C1876" s="23">
        <v>7</v>
      </c>
      <c r="D1876" s="23" t="s">
        <v>20727</v>
      </c>
      <c r="E1876" s="23" t="s">
        <v>20728</v>
      </c>
      <c r="F1876" s="23"/>
      <c r="G1876" s="23"/>
      <c r="H1876" s="23">
        <v>5680</v>
      </c>
      <c r="I1876" s="238" t="s">
        <v>18145</v>
      </c>
      <c r="J1876" s="238" t="s">
        <v>18151</v>
      </c>
      <c r="K1876" s="23" t="s">
        <v>623</v>
      </c>
      <c r="L1876" s="23" t="s">
        <v>18147</v>
      </c>
      <c r="M1876" s="23" t="s">
        <v>18148</v>
      </c>
      <c r="N1876" s="23" t="s">
        <v>4162</v>
      </c>
      <c r="O1876" s="23" t="s">
        <v>18149</v>
      </c>
      <c r="P1876" s="291">
        <v>120.38</v>
      </c>
      <c r="Q1876" s="3">
        <v>41243</v>
      </c>
      <c r="R1876" s="23"/>
      <c r="S1876" s="23"/>
    </row>
    <row r="1877" spans="1:19">
      <c r="A1877" s="23" t="s">
        <v>18141</v>
      </c>
      <c r="B1877" s="23" t="s">
        <v>18142</v>
      </c>
      <c r="C1877" s="23">
        <v>7</v>
      </c>
      <c r="D1877" s="23" t="s">
        <v>20729</v>
      </c>
      <c r="E1877" s="23" t="s">
        <v>20728</v>
      </c>
      <c r="F1877" s="23"/>
      <c r="G1877" s="23"/>
      <c r="H1877" s="23">
        <v>5681</v>
      </c>
      <c r="I1877" s="238" t="s">
        <v>18145</v>
      </c>
      <c r="J1877" s="238" t="s">
        <v>18151</v>
      </c>
      <c r="K1877" s="23" t="s">
        <v>623</v>
      </c>
      <c r="L1877" s="23" t="s">
        <v>18147</v>
      </c>
      <c r="M1877" s="23" t="s">
        <v>18148</v>
      </c>
      <c r="N1877" s="23" t="s">
        <v>4162</v>
      </c>
      <c r="O1877" s="23" t="s">
        <v>18149</v>
      </c>
      <c r="P1877" s="291">
        <v>120.38</v>
      </c>
      <c r="Q1877" s="3">
        <v>41243</v>
      </c>
      <c r="R1877" s="23"/>
      <c r="S1877" s="23"/>
    </row>
    <row r="1878" spans="1:19">
      <c r="A1878" s="23" t="s">
        <v>18141</v>
      </c>
      <c r="B1878" s="23" t="s">
        <v>18142</v>
      </c>
      <c r="C1878" s="23">
        <v>7</v>
      </c>
      <c r="D1878" s="23" t="s">
        <v>20730</v>
      </c>
      <c r="E1878" s="23" t="s">
        <v>20728</v>
      </c>
      <c r="F1878" s="23"/>
      <c r="G1878" s="23"/>
      <c r="H1878" s="23">
        <v>5682</v>
      </c>
      <c r="I1878" s="238" t="s">
        <v>18145</v>
      </c>
      <c r="J1878" s="238" t="s">
        <v>18151</v>
      </c>
      <c r="K1878" s="23" t="s">
        <v>623</v>
      </c>
      <c r="L1878" s="23" t="s">
        <v>18147</v>
      </c>
      <c r="M1878" s="23" t="s">
        <v>18148</v>
      </c>
      <c r="N1878" s="23" t="s">
        <v>4162</v>
      </c>
      <c r="O1878" s="23" t="s">
        <v>18149</v>
      </c>
      <c r="P1878" s="291">
        <v>120.38</v>
      </c>
      <c r="Q1878" s="3">
        <v>41243</v>
      </c>
      <c r="R1878" s="23"/>
      <c r="S1878" s="23"/>
    </row>
    <row r="1879" spans="1:19">
      <c r="A1879" s="23" t="s">
        <v>18141</v>
      </c>
      <c r="B1879" s="23" t="s">
        <v>18142</v>
      </c>
      <c r="C1879" s="23">
        <v>7</v>
      </c>
      <c r="D1879" s="23" t="s">
        <v>20731</v>
      </c>
      <c r="E1879" s="23" t="s">
        <v>20728</v>
      </c>
      <c r="F1879" s="23"/>
      <c r="G1879" s="23"/>
      <c r="H1879" s="23">
        <v>5683</v>
      </c>
      <c r="I1879" s="238" t="s">
        <v>18145</v>
      </c>
      <c r="J1879" s="238" t="s">
        <v>18151</v>
      </c>
      <c r="K1879" s="23" t="s">
        <v>623</v>
      </c>
      <c r="L1879" s="23" t="s">
        <v>18147</v>
      </c>
      <c r="M1879" s="23" t="s">
        <v>18148</v>
      </c>
      <c r="N1879" s="23" t="s">
        <v>4162</v>
      </c>
      <c r="O1879" s="23" t="s">
        <v>18149</v>
      </c>
      <c r="P1879" s="291">
        <v>120.38</v>
      </c>
      <c r="Q1879" s="3">
        <v>41243</v>
      </c>
      <c r="R1879" s="23"/>
      <c r="S1879" s="23"/>
    </row>
    <row r="1880" spans="1:19">
      <c r="A1880" s="23" t="s">
        <v>18141</v>
      </c>
      <c r="B1880" s="23" t="s">
        <v>18142</v>
      </c>
      <c r="C1880" s="23">
        <v>7</v>
      </c>
      <c r="D1880" s="23" t="s">
        <v>20732</v>
      </c>
      <c r="E1880" s="23" t="s">
        <v>20728</v>
      </c>
      <c r="F1880" s="23"/>
      <c r="G1880" s="23"/>
      <c r="H1880" s="23">
        <v>5684</v>
      </c>
      <c r="I1880" s="238" t="s">
        <v>18145</v>
      </c>
      <c r="J1880" s="238" t="s">
        <v>18151</v>
      </c>
      <c r="K1880" s="23" t="s">
        <v>623</v>
      </c>
      <c r="L1880" s="23" t="s">
        <v>18147</v>
      </c>
      <c r="M1880" s="23" t="s">
        <v>18148</v>
      </c>
      <c r="N1880" s="23" t="s">
        <v>4162</v>
      </c>
      <c r="O1880" s="23" t="s">
        <v>18149</v>
      </c>
      <c r="P1880" s="291">
        <v>120.38</v>
      </c>
      <c r="Q1880" s="3">
        <v>41243</v>
      </c>
      <c r="R1880" s="23"/>
      <c r="S1880" s="23"/>
    </row>
    <row r="1881" spans="1:19">
      <c r="A1881" s="23" t="s">
        <v>18141</v>
      </c>
      <c r="B1881" s="23" t="s">
        <v>18142</v>
      </c>
      <c r="C1881" s="23">
        <v>7</v>
      </c>
      <c r="D1881" s="23" t="s">
        <v>20733</v>
      </c>
      <c r="E1881" s="23" t="s">
        <v>20728</v>
      </c>
      <c r="F1881" s="23"/>
      <c r="G1881" s="23"/>
      <c r="H1881" s="23">
        <v>5685</v>
      </c>
      <c r="I1881" s="238" t="s">
        <v>18145</v>
      </c>
      <c r="J1881" s="238" t="s">
        <v>18151</v>
      </c>
      <c r="K1881" s="23" t="s">
        <v>623</v>
      </c>
      <c r="L1881" s="23" t="s">
        <v>18147</v>
      </c>
      <c r="M1881" s="23" t="s">
        <v>18148</v>
      </c>
      <c r="N1881" s="23" t="s">
        <v>4162</v>
      </c>
      <c r="O1881" s="23" t="s">
        <v>18149</v>
      </c>
      <c r="P1881" s="291">
        <v>120.38</v>
      </c>
      <c r="Q1881" s="3">
        <v>41243</v>
      </c>
      <c r="R1881" s="23"/>
      <c r="S1881" s="23"/>
    </row>
    <row r="1882" spans="1:19">
      <c r="A1882" s="23" t="s">
        <v>18141</v>
      </c>
      <c r="B1882" s="23" t="s">
        <v>18142</v>
      </c>
      <c r="C1882" s="23">
        <v>7</v>
      </c>
      <c r="D1882" s="23" t="s">
        <v>20734</v>
      </c>
      <c r="E1882" s="23" t="s">
        <v>20728</v>
      </c>
      <c r="F1882" s="23"/>
      <c r="G1882" s="23"/>
      <c r="H1882" s="23">
        <v>5686</v>
      </c>
      <c r="I1882" s="238" t="s">
        <v>18145</v>
      </c>
      <c r="J1882" s="238" t="s">
        <v>18151</v>
      </c>
      <c r="K1882" s="23" t="s">
        <v>623</v>
      </c>
      <c r="L1882" s="23" t="s">
        <v>18147</v>
      </c>
      <c r="M1882" s="23" t="s">
        <v>18148</v>
      </c>
      <c r="N1882" s="23" t="s">
        <v>4162</v>
      </c>
      <c r="O1882" s="23" t="s">
        <v>18149</v>
      </c>
      <c r="P1882" s="291">
        <v>120.38</v>
      </c>
      <c r="Q1882" s="3">
        <v>41243</v>
      </c>
      <c r="R1882" s="23"/>
      <c r="S1882" s="23"/>
    </row>
    <row r="1883" spans="1:19">
      <c r="A1883" s="23" t="s">
        <v>18141</v>
      </c>
      <c r="B1883" s="23" t="s">
        <v>18142</v>
      </c>
      <c r="C1883" s="23">
        <v>7</v>
      </c>
      <c r="D1883" s="23" t="s">
        <v>20735</v>
      </c>
      <c r="E1883" s="23" t="s">
        <v>20728</v>
      </c>
      <c r="F1883" s="23"/>
      <c r="G1883" s="23"/>
      <c r="H1883" s="23">
        <v>5687</v>
      </c>
      <c r="I1883" s="238" t="s">
        <v>18145</v>
      </c>
      <c r="J1883" s="238" t="s">
        <v>18151</v>
      </c>
      <c r="K1883" s="23" t="s">
        <v>623</v>
      </c>
      <c r="L1883" s="23" t="s">
        <v>18147</v>
      </c>
      <c r="M1883" s="23" t="s">
        <v>18148</v>
      </c>
      <c r="N1883" s="23" t="s">
        <v>4162</v>
      </c>
      <c r="O1883" s="23" t="s">
        <v>18149</v>
      </c>
      <c r="P1883" s="291">
        <v>120.38</v>
      </c>
      <c r="Q1883" s="3">
        <v>41243</v>
      </c>
      <c r="R1883" s="23"/>
      <c r="S1883" s="23"/>
    </row>
    <row r="1884" spans="1:19">
      <c r="A1884" s="23" t="s">
        <v>18141</v>
      </c>
      <c r="B1884" s="23" t="s">
        <v>18142</v>
      </c>
      <c r="C1884" s="23">
        <v>7</v>
      </c>
      <c r="D1884" s="23" t="s">
        <v>20736</v>
      </c>
      <c r="E1884" s="23" t="s">
        <v>20728</v>
      </c>
      <c r="F1884" s="23"/>
      <c r="G1884" s="23"/>
      <c r="H1884" s="23">
        <v>5688</v>
      </c>
      <c r="I1884" s="238" t="s">
        <v>18145</v>
      </c>
      <c r="J1884" s="238" t="s">
        <v>18151</v>
      </c>
      <c r="K1884" s="23" t="s">
        <v>623</v>
      </c>
      <c r="L1884" s="23" t="s">
        <v>18147</v>
      </c>
      <c r="M1884" s="23" t="s">
        <v>18148</v>
      </c>
      <c r="N1884" s="23" t="s">
        <v>4162</v>
      </c>
      <c r="O1884" s="23" t="s">
        <v>18149</v>
      </c>
      <c r="P1884" s="291">
        <v>120.38</v>
      </c>
      <c r="Q1884" s="3">
        <v>41243</v>
      </c>
      <c r="R1884" s="23"/>
      <c r="S1884" s="23"/>
    </row>
    <row r="1885" spans="1:19">
      <c r="A1885" s="23" t="s">
        <v>18141</v>
      </c>
      <c r="B1885" s="23" t="s">
        <v>18142</v>
      </c>
      <c r="C1885" s="23">
        <v>7</v>
      </c>
      <c r="D1885" s="23" t="s">
        <v>20737</v>
      </c>
      <c r="E1885" s="23" t="s">
        <v>20728</v>
      </c>
      <c r="F1885" s="23"/>
      <c r="G1885" s="23"/>
      <c r="H1885" s="23">
        <v>5689</v>
      </c>
      <c r="I1885" s="238" t="s">
        <v>18145</v>
      </c>
      <c r="J1885" s="238" t="s">
        <v>18151</v>
      </c>
      <c r="K1885" s="23" t="s">
        <v>623</v>
      </c>
      <c r="L1885" s="23" t="s">
        <v>18147</v>
      </c>
      <c r="M1885" s="23" t="s">
        <v>18148</v>
      </c>
      <c r="N1885" s="23" t="s">
        <v>4162</v>
      </c>
      <c r="O1885" s="23" t="s">
        <v>18149</v>
      </c>
      <c r="P1885" s="291">
        <v>120.38</v>
      </c>
      <c r="Q1885" s="3">
        <v>41243</v>
      </c>
      <c r="R1885" s="23"/>
      <c r="S1885" s="23"/>
    </row>
    <row r="1886" spans="1:19">
      <c r="A1886" s="23" t="s">
        <v>18141</v>
      </c>
      <c r="B1886" s="23" t="s">
        <v>18142</v>
      </c>
      <c r="C1886" s="23">
        <v>7</v>
      </c>
      <c r="D1886" s="23" t="s">
        <v>20738</v>
      </c>
      <c r="E1886" s="23" t="s">
        <v>20728</v>
      </c>
      <c r="F1886" s="23"/>
      <c r="G1886" s="23"/>
      <c r="H1886" s="23">
        <v>5690</v>
      </c>
      <c r="I1886" s="238" t="s">
        <v>18145</v>
      </c>
      <c r="J1886" s="238" t="s">
        <v>18151</v>
      </c>
      <c r="K1886" s="23" t="s">
        <v>623</v>
      </c>
      <c r="L1886" s="23" t="s">
        <v>18147</v>
      </c>
      <c r="M1886" s="23" t="s">
        <v>18148</v>
      </c>
      <c r="N1886" s="23" t="s">
        <v>4162</v>
      </c>
      <c r="O1886" s="23" t="s">
        <v>18149</v>
      </c>
      <c r="P1886" s="291">
        <v>120.38</v>
      </c>
      <c r="Q1886" s="3">
        <v>41243</v>
      </c>
      <c r="R1886" s="23"/>
      <c r="S1886" s="23"/>
    </row>
    <row r="1887" spans="1:19">
      <c r="A1887" s="23" t="s">
        <v>18141</v>
      </c>
      <c r="B1887" s="23" t="s">
        <v>18142</v>
      </c>
      <c r="C1887" s="23">
        <v>7</v>
      </c>
      <c r="D1887" s="23" t="s">
        <v>20739</v>
      </c>
      <c r="E1887" s="23" t="s">
        <v>20728</v>
      </c>
      <c r="F1887" s="23"/>
      <c r="G1887" s="23"/>
      <c r="H1887" s="23">
        <v>5691</v>
      </c>
      <c r="I1887" s="238" t="s">
        <v>18145</v>
      </c>
      <c r="J1887" s="238" t="s">
        <v>18151</v>
      </c>
      <c r="K1887" s="23" t="s">
        <v>623</v>
      </c>
      <c r="L1887" s="23" t="s">
        <v>18147</v>
      </c>
      <c r="M1887" s="23" t="s">
        <v>18148</v>
      </c>
      <c r="N1887" s="23" t="s">
        <v>4162</v>
      </c>
      <c r="O1887" s="23" t="s">
        <v>18149</v>
      </c>
      <c r="P1887" s="291">
        <v>120.38</v>
      </c>
      <c r="Q1887" s="3">
        <v>41243</v>
      </c>
      <c r="R1887" s="23"/>
      <c r="S1887" s="23"/>
    </row>
    <row r="1888" spans="1:19">
      <c r="A1888" s="23" t="s">
        <v>18141</v>
      </c>
      <c r="B1888" s="23" t="s">
        <v>18142</v>
      </c>
      <c r="C1888" s="23">
        <v>7</v>
      </c>
      <c r="D1888" s="23" t="s">
        <v>20740</v>
      </c>
      <c r="E1888" s="23" t="s">
        <v>20728</v>
      </c>
      <c r="F1888" s="23"/>
      <c r="G1888" s="23"/>
      <c r="H1888" s="23">
        <v>5692</v>
      </c>
      <c r="I1888" s="238" t="s">
        <v>18145</v>
      </c>
      <c r="J1888" s="238" t="s">
        <v>18151</v>
      </c>
      <c r="K1888" s="23" t="s">
        <v>623</v>
      </c>
      <c r="L1888" s="23" t="s">
        <v>18147</v>
      </c>
      <c r="M1888" s="23" t="s">
        <v>18148</v>
      </c>
      <c r="N1888" s="23" t="s">
        <v>4162</v>
      </c>
      <c r="O1888" s="23" t="s">
        <v>18149</v>
      </c>
      <c r="P1888" s="291">
        <v>120.38</v>
      </c>
      <c r="Q1888" s="3">
        <v>41243</v>
      </c>
      <c r="R1888" s="23"/>
      <c r="S1888" s="23"/>
    </row>
    <row r="1889" spans="1:19">
      <c r="A1889" s="23" t="s">
        <v>18141</v>
      </c>
      <c r="B1889" s="23" t="s">
        <v>18142</v>
      </c>
      <c r="C1889" s="23">
        <v>7</v>
      </c>
      <c r="D1889" s="23" t="s">
        <v>20741</v>
      </c>
      <c r="E1889" s="23" t="s">
        <v>20728</v>
      </c>
      <c r="F1889" s="23"/>
      <c r="G1889" s="23"/>
      <c r="H1889" s="23">
        <v>5693</v>
      </c>
      <c r="I1889" s="238" t="s">
        <v>18145</v>
      </c>
      <c r="J1889" s="238" t="s">
        <v>18151</v>
      </c>
      <c r="K1889" s="23" t="s">
        <v>623</v>
      </c>
      <c r="L1889" s="23" t="s">
        <v>18147</v>
      </c>
      <c r="M1889" s="23" t="s">
        <v>18148</v>
      </c>
      <c r="N1889" s="23" t="s">
        <v>4162</v>
      </c>
      <c r="O1889" s="23" t="s">
        <v>18149</v>
      </c>
      <c r="P1889" s="291">
        <v>120.38</v>
      </c>
      <c r="Q1889" s="3">
        <v>41243</v>
      </c>
      <c r="R1889" s="23"/>
      <c r="S1889" s="23"/>
    </row>
    <row r="1890" spans="1:19">
      <c r="A1890" s="23" t="s">
        <v>18141</v>
      </c>
      <c r="B1890" s="23" t="s">
        <v>18142</v>
      </c>
      <c r="C1890" s="23">
        <v>7</v>
      </c>
      <c r="D1890" s="23" t="s">
        <v>20742</v>
      </c>
      <c r="E1890" s="23" t="s">
        <v>20728</v>
      </c>
      <c r="F1890" s="23"/>
      <c r="G1890" s="23"/>
      <c r="H1890" s="23">
        <v>5694</v>
      </c>
      <c r="I1890" s="238" t="s">
        <v>18145</v>
      </c>
      <c r="J1890" s="238" t="s">
        <v>18151</v>
      </c>
      <c r="K1890" s="23" t="s">
        <v>623</v>
      </c>
      <c r="L1890" s="23" t="s">
        <v>18147</v>
      </c>
      <c r="M1890" s="23" t="s">
        <v>18148</v>
      </c>
      <c r="N1890" s="23" t="s">
        <v>4162</v>
      </c>
      <c r="O1890" s="23" t="s">
        <v>18149</v>
      </c>
      <c r="P1890" s="291">
        <v>120.38</v>
      </c>
      <c r="Q1890" s="3">
        <v>41243</v>
      </c>
      <c r="R1890" s="23"/>
      <c r="S1890" s="23"/>
    </row>
    <row r="1891" spans="1:19">
      <c r="A1891" s="23" t="s">
        <v>18141</v>
      </c>
      <c r="B1891" s="23" t="s">
        <v>18142</v>
      </c>
      <c r="C1891" s="23">
        <v>7</v>
      </c>
      <c r="D1891" s="23" t="s">
        <v>20743</v>
      </c>
      <c r="E1891" s="23" t="s">
        <v>20728</v>
      </c>
      <c r="F1891" s="23"/>
      <c r="G1891" s="23"/>
      <c r="H1891" s="23">
        <v>5695</v>
      </c>
      <c r="I1891" s="238" t="s">
        <v>18145</v>
      </c>
      <c r="J1891" s="238" t="s">
        <v>18151</v>
      </c>
      <c r="K1891" s="23" t="s">
        <v>623</v>
      </c>
      <c r="L1891" s="23" t="s">
        <v>18147</v>
      </c>
      <c r="M1891" s="23" t="s">
        <v>18148</v>
      </c>
      <c r="N1891" s="23" t="s">
        <v>4162</v>
      </c>
      <c r="O1891" s="23" t="s">
        <v>18149</v>
      </c>
      <c r="P1891" s="291">
        <v>120.38</v>
      </c>
      <c r="Q1891" s="3">
        <v>41243</v>
      </c>
      <c r="R1891" s="23"/>
      <c r="S1891" s="23"/>
    </row>
    <row r="1892" spans="1:19">
      <c r="A1892" s="23" t="s">
        <v>18141</v>
      </c>
      <c r="B1892" s="23" t="s">
        <v>18142</v>
      </c>
      <c r="C1892" s="23">
        <v>7</v>
      </c>
      <c r="D1892" s="23" t="s">
        <v>20744</v>
      </c>
      <c r="E1892" s="23" t="s">
        <v>20728</v>
      </c>
      <c r="F1892" s="23"/>
      <c r="G1892" s="23"/>
      <c r="H1892" s="23">
        <v>5696</v>
      </c>
      <c r="I1892" s="238" t="s">
        <v>18145</v>
      </c>
      <c r="J1892" s="238" t="s">
        <v>18151</v>
      </c>
      <c r="K1892" s="23" t="s">
        <v>623</v>
      </c>
      <c r="L1892" s="23" t="s">
        <v>18147</v>
      </c>
      <c r="M1892" s="23" t="s">
        <v>18148</v>
      </c>
      <c r="N1892" s="23" t="s">
        <v>4162</v>
      </c>
      <c r="O1892" s="23" t="s">
        <v>18149</v>
      </c>
      <c r="P1892" s="291">
        <v>120.38</v>
      </c>
      <c r="Q1892" s="3">
        <v>41243</v>
      </c>
      <c r="R1892" s="23"/>
      <c r="S1892" s="23"/>
    </row>
    <row r="1893" spans="1:19">
      <c r="A1893" s="23" t="s">
        <v>18141</v>
      </c>
      <c r="B1893" s="23" t="s">
        <v>18142</v>
      </c>
      <c r="C1893" s="23">
        <v>7</v>
      </c>
      <c r="D1893" s="23" t="s">
        <v>20745</v>
      </c>
      <c r="E1893" s="23" t="s">
        <v>20728</v>
      </c>
      <c r="F1893" s="23"/>
      <c r="G1893" s="23"/>
      <c r="H1893" s="23">
        <v>5697</v>
      </c>
      <c r="I1893" s="238" t="s">
        <v>18145</v>
      </c>
      <c r="J1893" s="238" t="s">
        <v>18151</v>
      </c>
      <c r="K1893" s="23" t="s">
        <v>623</v>
      </c>
      <c r="L1893" s="23" t="s">
        <v>18147</v>
      </c>
      <c r="M1893" s="23" t="s">
        <v>18148</v>
      </c>
      <c r="N1893" s="23" t="s">
        <v>4162</v>
      </c>
      <c r="O1893" s="23" t="s">
        <v>18149</v>
      </c>
      <c r="P1893" s="291">
        <v>120.38</v>
      </c>
      <c r="Q1893" s="3">
        <v>41243</v>
      </c>
      <c r="R1893" s="23"/>
      <c r="S1893" s="23"/>
    </row>
    <row r="1894" spans="1:19">
      <c r="A1894" s="23" t="s">
        <v>18141</v>
      </c>
      <c r="B1894" s="23" t="s">
        <v>18142</v>
      </c>
      <c r="C1894" s="23">
        <v>7</v>
      </c>
      <c r="D1894" s="23" t="s">
        <v>20746</v>
      </c>
      <c r="E1894" s="23" t="s">
        <v>20728</v>
      </c>
      <c r="F1894" s="23"/>
      <c r="G1894" s="23"/>
      <c r="H1894" s="23">
        <v>5712</v>
      </c>
      <c r="I1894" s="238" t="s">
        <v>18145</v>
      </c>
      <c r="J1894" s="238" t="s">
        <v>18151</v>
      </c>
      <c r="K1894" s="23" t="s">
        <v>623</v>
      </c>
      <c r="L1894" s="23" t="s">
        <v>18147</v>
      </c>
      <c r="M1894" s="23" t="s">
        <v>18148</v>
      </c>
      <c r="N1894" s="23" t="s">
        <v>4162</v>
      </c>
      <c r="O1894" s="23" t="s">
        <v>18149</v>
      </c>
      <c r="P1894" s="291">
        <v>120.38</v>
      </c>
      <c r="Q1894" s="3">
        <v>41246</v>
      </c>
      <c r="R1894" s="23"/>
      <c r="S1894" s="23"/>
    </row>
    <row r="1895" spans="1:19">
      <c r="A1895" s="23" t="s">
        <v>18141</v>
      </c>
      <c r="B1895" s="23" t="s">
        <v>18142</v>
      </c>
      <c r="C1895" s="23">
        <v>7</v>
      </c>
      <c r="D1895" s="23" t="s">
        <v>20747</v>
      </c>
      <c r="E1895" s="23" t="s">
        <v>20728</v>
      </c>
      <c r="F1895" s="23"/>
      <c r="G1895" s="23"/>
      <c r="H1895" s="23">
        <v>5713</v>
      </c>
      <c r="I1895" s="238" t="s">
        <v>18145</v>
      </c>
      <c r="J1895" s="238" t="s">
        <v>18151</v>
      </c>
      <c r="K1895" s="23" t="s">
        <v>623</v>
      </c>
      <c r="L1895" s="23" t="s">
        <v>18147</v>
      </c>
      <c r="M1895" s="23" t="s">
        <v>18148</v>
      </c>
      <c r="N1895" s="23" t="s">
        <v>4162</v>
      </c>
      <c r="O1895" s="23" t="s">
        <v>18149</v>
      </c>
      <c r="P1895" s="291">
        <v>120.38</v>
      </c>
      <c r="Q1895" s="3">
        <v>41246</v>
      </c>
      <c r="R1895" s="23"/>
      <c r="S1895" s="23"/>
    </row>
    <row r="1896" spans="1:19">
      <c r="A1896" s="23" t="s">
        <v>18141</v>
      </c>
      <c r="B1896" s="23" t="s">
        <v>18142</v>
      </c>
      <c r="C1896" s="23">
        <v>7</v>
      </c>
      <c r="D1896" s="23" t="s">
        <v>20748</v>
      </c>
      <c r="E1896" s="23" t="s">
        <v>20728</v>
      </c>
      <c r="F1896" s="23"/>
      <c r="G1896" s="23"/>
      <c r="H1896" s="23">
        <v>5715</v>
      </c>
      <c r="I1896" s="238" t="s">
        <v>18145</v>
      </c>
      <c r="J1896" s="238" t="s">
        <v>18151</v>
      </c>
      <c r="K1896" s="23" t="s">
        <v>623</v>
      </c>
      <c r="L1896" s="23" t="s">
        <v>18147</v>
      </c>
      <c r="M1896" s="23" t="s">
        <v>18148</v>
      </c>
      <c r="N1896" s="23" t="s">
        <v>4162</v>
      </c>
      <c r="O1896" s="23" t="s">
        <v>18149</v>
      </c>
      <c r="P1896" s="291">
        <v>120.38</v>
      </c>
      <c r="Q1896" s="3">
        <v>41246</v>
      </c>
      <c r="R1896" s="23"/>
      <c r="S1896" s="23"/>
    </row>
    <row r="1897" spans="1:19">
      <c r="A1897" s="23" t="s">
        <v>18141</v>
      </c>
      <c r="B1897" s="23" t="s">
        <v>18142</v>
      </c>
      <c r="C1897" s="23">
        <v>7</v>
      </c>
      <c r="D1897" s="23" t="s">
        <v>20749</v>
      </c>
      <c r="E1897" s="23" t="s">
        <v>20728</v>
      </c>
      <c r="F1897" s="23"/>
      <c r="G1897" s="23"/>
      <c r="H1897" s="23">
        <v>5716</v>
      </c>
      <c r="I1897" s="238" t="s">
        <v>18145</v>
      </c>
      <c r="J1897" s="238" t="s">
        <v>18151</v>
      </c>
      <c r="K1897" s="23" t="s">
        <v>623</v>
      </c>
      <c r="L1897" s="23" t="s">
        <v>18147</v>
      </c>
      <c r="M1897" s="23" t="s">
        <v>18148</v>
      </c>
      <c r="N1897" s="23" t="s">
        <v>4162</v>
      </c>
      <c r="O1897" s="23" t="s">
        <v>18149</v>
      </c>
      <c r="P1897" s="291">
        <v>120.38</v>
      </c>
      <c r="Q1897" s="3">
        <v>41246</v>
      </c>
      <c r="R1897" s="23"/>
      <c r="S1897" s="23"/>
    </row>
    <row r="1898" spans="1:19">
      <c r="A1898" s="23" t="s">
        <v>18141</v>
      </c>
      <c r="B1898" s="23" t="s">
        <v>18142</v>
      </c>
      <c r="C1898" s="23">
        <v>7</v>
      </c>
      <c r="D1898" s="23" t="s">
        <v>20750</v>
      </c>
      <c r="E1898" s="23" t="s">
        <v>20728</v>
      </c>
      <c r="F1898" s="23"/>
      <c r="G1898" s="23"/>
      <c r="H1898" s="23">
        <v>5717</v>
      </c>
      <c r="I1898" s="238" t="s">
        <v>18145</v>
      </c>
      <c r="J1898" s="238" t="s">
        <v>18151</v>
      </c>
      <c r="K1898" s="23" t="s">
        <v>623</v>
      </c>
      <c r="L1898" s="23" t="s">
        <v>18147</v>
      </c>
      <c r="M1898" s="23" t="s">
        <v>18148</v>
      </c>
      <c r="N1898" s="23" t="s">
        <v>4162</v>
      </c>
      <c r="O1898" s="23" t="s">
        <v>18149</v>
      </c>
      <c r="P1898" s="291">
        <v>120.38</v>
      </c>
      <c r="Q1898" s="3">
        <v>41246</v>
      </c>
      <c r="R1898" s="23"/>
      <c r="S1898" s="23"/>
    </row>
    <row r="1899" spans="1:19">
      <c r="A1899" s="23" t="s">
        <v>18141</v>
      </c>
      <c r="B1899" s="23" t="s">
        <v>18142</v>
      </c>
      <c r="C1899" s="23">
        <v>7</v>
      </c>
      <c r="D1899" s="23" t="s">
        <v>20751</v>
      </c>
      <c r="E1899" s="23" t="s">
        <v>20728</v>
      </c>
      <c r="F1899" s="23"/>
      <c r="G1899" s="23"/>
      <c r="H1899" s="23">
        <v>5718</v>
      </c>
      <c r="I1899" s="238" t="s">
        <v>18145</v>
      </c>
      <c r="J1899" s="238" t="s">
        <v>18151</v>
      </c>
      <c r="K1899" s="23" t="s">
        <v>623</v>
      </c>
      <c r="L1899" s="23" t="s">
        <v>18147</v>
      </c>
      <c r="M1899" s="23" t="s">
        <v>18148</v>
      </c>
      <c r="N1899" s="23" t="s">
        <v>4162</v>
      </c>
      <c r="O1899" s="23" t="s">
        <v>18149</v>
      </c>
      <c r="P1899" s="291">
        <v>120.38</v>
      </c>
      <c r="Q1899" s="3">
        <v>41246</v>
      </c>
      <c r="R1899" s="23"/>
      <c r="S1899" s="23"/>
    </row>
    <row r="1900" spans="1:19">
      <c r="A1900" s="23" t="s">
        <v>18141</v>
      </c>
      <c r="B1900" s="23" t="s">
        <v>18142</v>
      </c>
      <c r="C1900" s="23">
        <v>7</v>
      </c>
      <c r="D1900" s="23" t="s">
        <v>20752</v>
      </c>
      <c r="E1900" s="23" t="s">
        <v>20728</v>
      </c>
      <c r="F1900" s="23"/>
      <c r="G1900" s="23"/>
      <c r="H1900" s="23">
        <v>5719</v>
      </c>
      <c r="I1900" s="238" t="s">
        <v>18145</v>
      </c>
      <c r="J1900" s="238" t="s">
        <v>18151</v>
      </c>
      <c r="K1900" s="23" t="s">
        <v>623</v>
      </c>
      <c r="L1900" s="23" t="s">
        <v>18147</v>
      </c>
      <c r="M1900" s="23" t="s">
        <v>18148</v>
      </c>
      <c r="N1900" s="23" t="s">
        <v>4162</v>
      </c>
      <c r="O1900" s="23" t="s">
        <v>18149</v>
      </c>
      <c r="P1900" s="291">
        <v>120.38</v>
      </c>
      <c r="Q1900" s="3">
        <v>41246</v>
      </c>
      <c r="R1900" s="23"/>
      <c r="S1900" s="23"/>
    </row>
    <row r="1901" spans="1:19">
      <c r="A1901" s="23" t="s">
        <v>18141</v>
      </c>
      <c r="B1901" s="23" t="s">
        <v>18142</v>
      </c>
      <c r="C1901" s="23">
        <v>7</v>
      </c>
      <c r="D1901" s="23" t="s">
        <v>20753</v>
      </c>
      <c r="E1901" s="23" t="s">
        <v>20728</v>
      </c>
      <c r="F1901" s="23"/>
      <c r="G1901" s="23"/>
      <c r="H1901" s="23">
        <v>5720</v>
      </c>
      <c r="I1901" s="238" t="s">
        <v>18145</v>
      </c>
      <c r="J1901" s="238" t="s">
        <v>18151</v>
      </c>
      <c r="K1901" s="23" t="s">
        <v>623</v>
      </c>
      <c r="L1901" s="23" t="s">
        <v>18147</v>
      </c>
      <c r="M1901" s="23" t="s">
        <v>18148</v>
      </c>
      <c r="N1901" s="23" t="s">
        <v>4162</v>
      </c>
      <c r="O1901" s="23" t="s">
        <v>18149</v>
      </c>
      <c r="P1901" s="291">
        <v>120.38</v>
      </c>
      <c r="Q1901" s="3">
        <v>41246</v>
      </c>
      <c r="R1901" s="23"/>
      <c r="S1901" s="23"/>
    </row>
    <row r="1902" spans="1:19">
      <c r="A1902" s="23" t="s">
        <v>18141</v>
      </c>
      <c r="B1902" s="23" t="s">
        <v>18142</v>
      </c>
      <c r="C1902" s="23">
        <v>7</v>
      </c>
      <c r="D1902" s="23" t="s">
        <v>20754</v>
      </c>
      <c r="E1902" s="23" t="s">
        <v>20728</v>
      </c>
      <c r="F1902" s="23"/>
      <c r="G1902" s="23"/>
      <c r="H1902" s="23">
        <v>5721</v>
      </c>
      <c r="I1902" s="238" t="s">
        <v>18145</v>
      </c>
      <c r="J1902" s="238" t="s">
        <v>18151</v>
      </c>
      <c r="K1902" s="23" t="s">
        <v>623</v>
      </c>
      <c r="L1902" s="23" t="s">
        <v>18147</v>
      </c>
      <c r="M1902" s="23" t="s">
        <v>18148</v>
      </c>
      <c r="N1902" s="23" t="s">
        <v>4162</v>
      </c>
      <c r="O1902" s="23" t="s">
        <v>18149</v>
      </c>
      <c r="P1902" s="291">
        <v>120.38</v>
      </c>
      <c r="Q1902" s="3">
        <v>41246</v>
      </c>
      <c r="R1902" s="23"/>
      <c r="S1902" s="23"/>
    </row>
    <row r="1903" spans="1:19">
      <c r="A1903" s="23" t="s">
        <v>18141</v>
      </c>
      <c r="B1903" s="23" t="s">
        <v>18142</v>
      </c>
      <c r="C1903" s="23">
        <v>7</v>
      </c>
      <c r="D1903" s="23" t="s">
        <v>20755</v>
      </c>
      <c r="E1903" s="23" t="s">
        <v>20728</v>
      </c>
      <c r="F1903" s="23"/>
      <c r="G1903" s="23"/>
      <c r="H1903" s="23">
        <v>5722</v>
      </c>
      <c r="I1903" s="238" t="s">
        <v>18145</v>
      </c>
      <c r="J1903" s="238" t="s">
        <v>18151</v>
      </c>
      <c r="K1903" s="23" t="s">
        <v>623</v>
      </c>
      <c r="L1903" s="23" t="s">
        <v>18147</v>
      </c>
      <c r="M1903" s="23" t="s">
        <v>18148</v>
      </c>
      <c r="N1903" s="23" t="s">
        <v>4162</v>
      </c>
      <c r="O1903" s="23" t="s">
        <v>18149</v>
      </c>
      <c r="P1903" s="291">
        <v>120.38</v>
      </c>
      <c r="Q1903" s="3">
        <v>41246</v>
      </c>
      <c r="R1903" s="23"/>
      <c r="S1903" s="23"/>
    </row>
    <row r="1904" spans="1:19">
      <c r="A1904" s="23" t="s">
        <v>18141</v>
      </c>
      <c r="B1904" s="23" t="s">
        <v>18142</v>
      </c>
      <c r="C1904" s="23">
        <v>7</v>
      </c>
      <c r="D1904" s="23" t="s">
        <v>20756</v>
      </c>
      <c r="E1904" s="23" t="s">
        <v>20728</v>
      </c>
      <c r="F1904" s="23"/>
      <c r="G1904" s="23"/>
      <c r="H1904" s="23">
        <v>5723</v>
      </c>
      <c r="I1904" s="238" t="s">
        <v>18145</v>
      </c>
      <c r="J1904" s="238" t="s">
        <v>18151</v>
      </c>
      <c r="K1904" s="23" t="s">
        <v>623</v>
      </c>
      <c r="L1904" s="23" t="s">
        <v>18147</v>
      </c>
      <c r="M1904" s="23" t="s">
        <v>18148</v>
      </c>
      <c r="N1904" s="23" t="s">
        <v>4162</v>
      </c>
      <c r="O1904" s="23" t="s">
        <v>18149</v>
      </c>
      <c r="P1904" s="291">
        <v>120.38</v>
      </c>
      <c r="Q1904" s="3">
        <v>41246</v>
      </c>
      <c r="R1904" s="23"/>
      <c r="S1904" s="23"/>
    </row>
    <row r="1905" spans="1:19">
      <c r="A1905" s="23" t="s">
        <v>18141</v>
      </c>
      <c r="B1905" s="23" t="s">
        <v>18142</v>
      </c>
      <c r="C1905" s="23">
        <v>7</v>
      </c>
      <c r="D1905" s="23" t="s">
        <v>20757</v>
      </c>
      <c r="E1905" s="23" t="s">
        <v>20728</v>
      </c>
      <c r="F1905" s="23"/>
      <c r="G1905" s="23"/>
      <c r="H1905" s="23">
        <v>5724</v>
      </c>
      <c r="I1905" s="238" t="s">
        <v>18145</v>
      </c>
      <c r="J1905" s="238" t="s">
        <v>18151</v>
      </c>
      <c r="K1905" s="23" t="s">
        <v>623</v>
      </c>
      <c r="L1905" s="23" t="s">
        <v>18147</v>
      </c>
      <c r="M1905" s="23" t="s">
        <v>18148</v>
      </c>
      <c r="N1905" s="23" t="s">
        <v>4162</v>
      </c>
      <c r="O1905" s="23" t="s">
        <v>18149</v>
      </c>
      <c r="P1905" s="291">
        <v>120.38</v>
      </c>
      <c r="Q1905" s="3">
        <v>41246</v>
      </c>
      <c r="R1905" s="23"/>
      <c r="S1905" s="23"/>
    </row>
    <row r="1906" spans="1:19">
      <c r="A1906" s="23" t="s">
        <v>18141</v>
      </c>
      <c r="B1906" s="23" t="s">
        <v>18142</v>
      </c>
      <c r="C1906" s="23">
        <v>7</v>
      </c>
      <c r="D1906" s="23" t="s">
        <v>20758</v>
      </c>
      <c r="E1906" s="23" t="s">
        <v>20728</v>
      </c>
      <c r="F1906" s="23"/>
      <c r="G1906" s="23"/>
      <c r="H1906" s="23">
        <v>5725</v>
      </c>
      <c r="I1906" s="238" t="s">
        <v>18145</v>
      </c>
      <c r="J1906" s="238" t="s">
        <v>18151</v>
      </c>
      <c r="K1906" s="23" t="s">
        <v>623</v>
      </c>
      <c r="L1906" s="23" t="s">
        <v>18147</v>
      </c>
      <c r="M1906" s="23" t="s">
        <v>18148</v>
      </c>
      <c r="N1906" s="23" t="s">
        <v>4162</v>
      </c>
      <c r="O1906" s="23" t="s">
        <v>18149</v>
      </c>
      <c r="P1906" s="291">
        <v>120.38</v>
      </c>
      <c r="Q1906" s="3">
        <v>41246</v>
      </c>
      <c r="R1906" s="23"/>
      <c r="S1906" s="23"/>
    </row>
    <row r="1907" spans="1:19">
      <c r="A1907" s="23" t="s">
        <v>18141</v>
      </c>
      <c r="B1907" s="23" t="s">
        <v>18142</v>
      </c>
      <c r="C1907" s="23">
        <v>7</v>
      </c>
      <c r="D1907" s="23" t="s">
        <v>20759</v>
      </c>
      <c r="E1907" s="23" t="s">
        <v>20728</v>
      </c>
      <c r="F1907" s="23"/>
      <c r="G1907" s="23"/>
      <c r="H1907" s="23">
        <v>5726</v>
      </c>
      <c r="I1907" s="238" t="s">
        <v>18145</v>
      </c>
      <c r="J1907" s="238" t="s">
        <v>18151</v>
      </c>
      <c r="K1907" s="23" t="s">
        <v>623</v>
      </c>
      <c r="L1907" s="23" t="s">
        <v>18147</v>
      </c>
      <c r="M1907" s="23" t="s">
        <v>18148</v>
      </c>
      <c r="N1907" s="23" t="s">
        <v>4162</v>
      </c>
      <c r="O1907" s="23" t="s">
        <v>18149</v>
      </c>
      <c r="P1907" s="291">
        <v>120.38</v>
      </c>
      <c r="Q1907" s="3">
        <v>41246</v>
      </c>
      <c r="R1907" s="23"/>
      <c r="S1907" s="23"/>
    </row>
    <row r="1908" spans="1:19">
      <c r="A1908" s="23" t="s">
        <v>18141</v>
      </c>
      <c r="B1908" s="23" t="s">
        <v>18142</v>
      </c>
      <c r="C1908" s="23">
        <v>7</v>
      </c>
      <c r="D1908" s="23" t="s">
        <v>20760</v>
      </c>
      <c r="E1908" s="23" t="s">
        <v>20728</v>
      </c>
      <c r="F1908" s="23"/>
      <c r="G1908" s="23"/>
      <c r="H1908" s="23">
        <v>5727</v>
      </c>
      <c r="I1908" s="238" t="s">
        <v>18145</v>
      </c>
      <c r="J1908" s="238" t="s">
        <v>18151</v>
      </c>
      <c r="K1908" s="23" t="s">
        <v>623</v>
      </c>
      <c r="L1908" s="23" t="s">
        <v>18147</v>
      </c>
      <c r="M1908" s="23" t="s">
        <v>18148</v>
      </c>
      <c r="N1908" s="23" t="s">
        <v>4162</v>
      </c>
      <c r="O1908" s="23" t="s">
        <v>18149</v>
      </c>
      <c r="P1908" s="291">
        <v>120.38</v>
      </c>
      <c r="Q1908" s="3">
        <v>41246</v>
      </c>
      <c r="R1908" s="23"/>
      <c r="S1908" s="23"/>
    </row>
    <row r="1909" spans="1:19">
      <c r="A1909" s="23" t="s">
        <v>18141</v>
      </c>
      <c r="B1909" s="23" t="s">
        <v>18142</v>
      </c>
      <c r="C1909" s="23">
        <v>7</v>
      </c>
      <c r="D1909" s="23" t="s">
        <v>20761</v>
      </c>
      <c r="E1909" s="23" t="s">
        <v>20728</v>
      </c>
      <c r="F1909" s="23"/>
      <c r="G1909" s="23"/>
      <c r="H1909" s="23">
        <v>5728</v>
      </c>
      <c r="I1909" s="238" t="s">
        <v>18145</v>
      </c>
      <c r="J1909" s="238" t="s">
        <v>18151</v>
      </c>
      <c r="K1909" s="23" t="s">
        <v>623</v>
      </c>
      <c r="L1909" s="23" t="s">
        <v>18147</v>
      </c>
      <c r="M1909" s="23" t="s">
        <v>18148</v>
      </c>
      <c r="N1909" s="23" t="s">
        <v>4162</v>
      </c>
      <c r="O1909" s="23" t="s">
        <v>18149</v>
      </c>
      <c r="P1909" s="291">
        <v>120.38</v>
      </c>
      <c r="Q1909" s="3">
        <v>41246</v>
      </c>
      <c r="R1909" s="23"/>
      <c r="S1909" s="23"/>
    </row>
    <row r="1910" spans="1:19">
      <c r="A1910" s="23" t="s">
        <v>18141</v>
      </c>
      <c r="B1910" s="23" t="s">
        <v>18142</v>
      </c>
      <c r="C1910" s="23">
        <v>7</v>
      </c>
      <c r="D1910" s="23" t="s">
        <v>20762</v>
      </c>
      <c r="E1910" s="23" t="s">
        <v>20728</v>
      </c>
      <c r="F1910" s="23"/>
      <c r="G1910" s="23"/>
      <c r="H1910" s="23">
        <v>5729</v>
      </c>
      <c r="I1910" s="238" t="s">
        <v>18145</v>
      </c>
      <c r="J1910" s="238" t="s">
        <v>18151</v>
      </c>
      <c r="K1910" s="23" t="s">
        <v>623</v>
      </c>
      <c r="L1910" s="23" t="s">
        <v>18147</v>
      </c>
      <c r="M1910" s="23" t="s">
        <v>18148</v>
      </c>
      <c r="N1910" s="23" t="s">
        <v>4162</v>
      </c>
      <c r="O1910" s="23" t="s">
        <v>18149</v>
      </c>
      <c r="P1910" s="291">
        <v>120.38</v>
      </c>
      <c r="Q1910" s="3">
        <v>41246</v>
      </c>
      <c r="R1910" s="23"/>
      <c r="S1910" s="23"/>
    </row>
    <row r="1911" spans="1:19">
      <c r="A1911" s="23" t="s">
        <v>18141</v>
      </c>
      <c r="B1911" s="23" t="s">
        <v>18142</v>
      </c>
      <c r="C1911" s="23">
        <v>7</v>
      </c>
      <c r="D1911" s="23" t="s">
        <v>20763</v>
      </c>
      <c r="E1911" s="23" t="s">
        <v>20728</v>
      </c>
      <c r="F1911" s="23"/>
      <c r="G1911" s="23"/>
      <c r="H1911" s="23">
        <v>5730</v>
      </c>
      <c r="I1911" s="238" t="s">
        <v>18145</v>
      </c>
      <c r="J1911" s="238" t="s">
        <v>18151</v>
      </c>
      <c r="K1911" s="23" t="s">
        <v>623</v>
      </c>
      <c r="L1911" s="23" t="s">
        <v>18147</v>
      </c>
      <c r="M1911" s="23" t="s">
        <v>18148</v>
      </c>
      <c r="N1911" s="23" t="s">
        <v>4162</v>
      </c>
      <c r="O1911" s="23" t="s">
        <v>18149</v>
      </c>
      <c r="P1911" s="291">
        <v>120.38</v>
      </c>
      <c r="Q1911" s="3">
        <v>41246</v>
      </c>
      <c r="R1911" s="23"/>
      <c r="S1911" s="23"/>
    </row>
    <row r="1912" spans="1:19">
      <c r="A1912" s="23" t="s">
        <v>18141</v>
      </c>
      <c r="B1912" s="23" t="s">
        <v>18142</v>
      </c>
      <c r="C1912" s="23">
        <v>7</v>
      </c>
      <c r="D1912" s="23" t="s">
        <v>20764</v>
      </c>
      <c r="E1912" s="23" t="s">
        <v>20728</v>
      </c>
      <c r="F1912" s="23"/>
      <c r="G1912" s="23"/>
      <c r="H1912" s="23">
        <v>5731</v>
      </c>
      <c r="I1912" s="238" t="s">
        <v>18145</v>
      </c>
      <c r="J1912" s="238" t="s">
        <v>18151</v>
      </c>
      <c r="K1912" s="23" t="s">
        <v>623</v>
      </c>
      <c r="L1912" s="23" t="s">
        <v>18147</v>
      </c>
      <c r="M1912" s="23" t="s">
        <v>18148</v>
      </c>
      <c r="N1912" s="23" t="s">
        <v>4162</v>
      </c>
      <c r="O1912" s="23" t="s">
        <v>18149</v>
      </c>
      <c r="P1912" s="291">
        <v>120.38</v>
      </c>
      <c r="Q1912" s="3">
        <v>41246</v>
      </c>
      <c r="R1912" s="23"/>
      <c r="S1912" s="23"/>
    </row>
    <row r="1913" spans="1:19">
      <c r="A1913" s="23" t="s">
        <v>18141</v>
      </c>
      <c r="B1913" s="23" t="s">
        <v>18142</v>
      </c>
      <c r="C1913" s="23">
        <v>7</v>
      </c>
      <c r="D1913" s="23" t="s">
        <v>20765</v>
      </c>
      <c r="E1913" s="23" t="s">
        <v>20766</v>
      </c>
      <c r="F1913" s="23">
        <v>804</v>
      </c>
      <c r="G1913" s="23" t="s">
        <v>9792</v>
      </c>
      <c r="H1913" s="23" t="s">
        <v>5219</v>
      </c>
      <c r="I1913" s="238" t="s">
        <v>18145</v>
      </c>
      <c r="J1913" s="238" t="s">
        <v>18153</v>
      </c>
      <c r="K1913" s="23" t="s">
        <v>623</v>
      </c>
      <c r="L1913" s="23" t="s">
        <v>18147</v>
      </c>
      <c r="M1913" s="23" t="s">
        <v>18148</v>
      </c>
      <c r="N1913" s="23" t="s">
        <v>4162</v>
      </c>
      <c r="O1913" s="23" t="s">
        <v>18149</v>
      </c>
      <c r="P1913" s="291">
        <v>120.38</v>
      </c>
      <c r="Q1913" s="3">
        <v>40938</v>
      </c>
      <c r="R1913" s="3">
        <v>41114</v>
      </c>
      <c r="S1913" s="3">
        <v>41101</v>
      </c>
    </row>
    <row r="1914" spans="1:19">
      <c r="A1914" s="23" t="s">
        <v>18141</v>
      </c>
      <c r="B1914" s="23" t="s">
        <v>18142</v>
      </c>
      <c r="C1914" s="23">
        <v>7</v>
      </c>
      <c r="D1914" s="23" t="s">
        <v>20767</v>
      </c>
      <c r="E1914" s="23" t="s">
        <v>20768</v>
      </c>
      <c r="F1914" s="23"/>
      <c r="G1914" s="23" t="s">
        <v>20769</v>
      </c>
      <c r="H1914" s="23">
        <v>6199</v>
      </c>
      <c r="I1914" s="238" t="s">
        <v>18145</v>
      </c>
      <c r="J1914" s="238" t="s">
        <v>18192</v>
      </c>
      <c r="K1914" s="23" t="s">
        <v>623</v>
      </c>
      <c r="L1914" s="23" t="s">
        <v>18147</v>
      </c>
      <c r="M1914" s="23" t="s">
        <v>18148</v>
      </c>
      <c r="N1914" s="23" t="s">
        <v>4162</v>
      </c>
      <c r="O1914" s="23" t="s">
        <v>18149</v>
      </c>
      <c r="P1914" s="291">
        <v>120.38</v>
      </c>
      <c r="Q1914" s="3">
        <v>41298</v>
      </c>
      <c r="R1914" s="23"/>
      <c r="S1914" s="3">
        <v>41460</v>
      </c>
    </row>
    <row r="1915" spans="1:19">
      <c r="A1915" s="23" t="s">
        <v>18141</v>
      </c>
      <c r="B1915" s="23" t="s">
        <v>18142</v>
      </c>
      <c r="C1915" s="23">
        <v>7</v>
      </c>
      <c r="D1915" s="23" t="s">
        <v>20770</v>
      </c>
      <c r="E1915" s="23" t="s">
        <v>20768</v>
      </c>
      <c r="F1915" s="23"/>
      <c r="G1915" s="23" t="s">
        <v>20771</v>
      </c>
      <c r="H1915" s="23">
        <v>6200</v>
      </c>
      <c r="I1915" s="238" t="s">
        <v>18145</v>
      </c>
      <c r="J1915" s="238" t="s">
        <v>18192</v>
      </c>
      <c r="K1915" s="23" t="s">
        <v>623</v>
      </c>
      <c r="L1915" s="23" t="s">
        <v>18147</v>
      </c>
      <c r="M1915" s="23" t="s">
        <v>18148</v>
      </c>
      <c r="N1915" s="23" t="s">
        <v>4162</v>
      </c>
      <c r="O1915" s="23" t="s">
        <v>18149</v>
      </c>
      <c r="P1915" s="291">
        <v>120.38</v>
      </c>
      <c r="Q1915" s="3">
        <v>41298</v>
      </c>
      <c r="R1915" s="23"/>
      <c r="S1915" s="3">
        <v>41460</v>
      </c>
    </row>
    <row r="1916" spans="1:19">
      <c r="A1916" s="23" t="s">
        <v>18141</v>
      </c>
      <c r="B1916" s="23" t="s">
        <v>18142</v>
      </c>
      <c r="C1916" s="23">
        <v>7</v>
      </c>
      <c r="D1916" s="23" t="s">
        <v>20772</v>
      </c>
      <c r="E1916" s="23" t="s">
        <v>20768</v>
      </c>
      <c r="F1916" s="23"/>
      <c r="G1916" s="23"/>
      <c r="H1916" s="23">
        <v>6201</v>
      </c>
      <c r="I1916" s="238" t="s">
        <v>18145</v>
      </c>
      <c r="J1916" s="238" t="s">
        <v>18151</v>
      </c>
      <c r="K1916" s="23" t="s">
        <v>623</v>
      </c>
      <c r="L1916" s="23" t="s">
        <v>18147</v>
      </c>
      <c r="M1916" s="23" t="s">
        <v>18148</v>
      </c>
      <c r="N1916" s="23" t="s">
        <v>4162</v>
      </c>
      <c r="O1916" s="23" t="s">
        <v>18149</v>
      </c>
      <c r="P1916" s="291">
        <v>120.38</v>
      </c>
      <c r="Q1916" s="3">
        <v>41298</v>
      </c>
      <c r="R1916" s="23"/>
      <c r="S1916" s="23"/>
    </row>
    <row r="1917" spans="1:19">
      <c r="A1917" s="23" t="s">
        <v>18141</v>
      </c>
      <c r="B1917" s="23" t="s">
        <v>18142</v>
      </c>
      <c r="C1917" s="23">
        <v>7</v>
      </c>
      <c r="D1917" s="23" t="s">
        <v>20773</v>
      </c>
      <c r="E1917" s="23" t="s">
        <v>20768</v>
      </c>
      <c r="F1917" s="23"/>
      <c r="G1917" s="23" t="s">
        <v>20774</v>
      </c>
      <c r="H1917" s="23">
        <v>6202</v>
      </c>
      <c r="I1917" s="238" t="s">
        <v>18145</v>
      </c>
      <c r="J1917" s="238" t="s">
        <v>18192</v>
      </c>
      <c r="K1917" s="23" t="s">
        <v>623</v>
      </c>
      <c r="L1917" s="23" t="s">
        <v>18147</v>
      </c>
      <c r="M1917" s="23" t="s">
        <v>18148</v>
      </c>
      <c r="N1917" s="23" t="s">
        <v>4162</v>
      </c>
      <c r="O1917" s="23" t="s">
        <v>18149</v>
      </c>
      <c r="P1917" s="291">
        <v>120.38</v>
      </c>
      <c r="Q1917" s="3">
        <v>41298</v>
      </c>
      <c r="R1917" s="23"/>
      <c r="S1917" s="3">
        <v>41460</v>
      </c>
    </row>
    <row r="1918" spans="1:19">
      <c r="A1918" s="23" t="s">
        <v>18141</v>
      </c>
      <c r="B1918" s="23" t="s">
        <v>18142</v>
      </c>
      <c r="C1918" s="23">
        <v>7</v>
      </c>
      <c r="D1918" s="23" t="s">
        <v>20775</v>
      </c>
      <c r="E1918" s="23" t="s">
        <v>20768</v>
      </c>
      <c r="F1918" s="23"/>
      <c r="G1918" s="23"/>
      <c r="H1918" s="23">
        <v>6203</v>
      </c>
      <c r="I1918" s="238" t="s">
        <v>18145</v>
      </c>
      <c r="J1918" s="238" t="s">
        <v>18151</v>
      </c>
      <c r="K1918" s="23" t="s">
        <v>623</v>
      </c>
      <c r="L1918" s="23" t="s">
        <v>18147</v>
      </c>
      <c r="M1918" s="23" t="s">
        <v>18148</v>
      </c>
      <c r="N1918" s="23" t="s">
        <v>4162</v>
      </c>
      <c r="O1918" s="23" t="s">
        <v>18149</v>
      </c>
      <c r="P1918" s="291">
        <v>120.38</v>
      </c>
      <c r="Q1918" s="3">
        <v>41298</v>
      </c>
      <c r="R1918" s="23"/>
      <c r="S1918" s="23"/>
    </row>
    <row r="1919" spans="1:19">
      <c r="A1919" s="23" t="s">
        <v>18141</v>
      </c>
      <c r="B1919" s="23" t="s">
        <v>18142</v>
      </c>
      <c r="C1919" s="23">
        <v>7</v>
      </c>
      <c r="D1919" s="23" t="s">
        <v>20776</v>
      </c>
      <c r="E1919" s="23" t="s">
        <v>20768</v>
      </c>
      <c r="F1919" s="23"/>
      <c r="G1919" s="23"/>
      <c r="H1919" s="23">
        <v>6204</v>
      </c>
      <c r="I1919" s="238" t="s">
        <v>18145</v>
      </c>
      <c r="J1919" s="238" t="s">
        <v>18151</v>
      </c>
      <c r="K1919" s="23" t="s">
        <v>623</v>
      </c>
      <c r="L1919" s="23" t="s">
        <v>18147</v>
      </c>
      <c r="M1919" s="23" t="s">
        <v>18148</v>
      </c>
      <c r="N1919" s="23" t="s">
        <v>4162</v>
      </c>
      <c r="O1919" s="23" t="s">
        <v>18149</v>
      </c>
      <c r="P1919" s="291">
        <v>120.38</v>
      </c>
      <c r="Q1919" s="3">
        <v>41298</v>
      </c>
      <c r="R1919" s="23"/>
      <c r="S1919" s="23"/>
    </row>
    <row r="1920" spans="1:19">
      <c r="A1920" s="23" t="s">
        <v>18141</v>
      </c>
      <c r="B1920" s="23" t="s">
        <v>18142</v>
      </c>
      <c r="C1920" s="23">
        <v>7</v>
      </c>
      <c r="D1920" s="23" t="s">
        <v>20777</v>
      </c>
      <c r="E1920" s="23" t="s">
        <v>20768</v>
      </c>
      <c r="F1920" s="23"/>
      <c r="G1920" s="23"/>
      <c r="H1920" s="23">
        <v>6205</v>
      </c>
      <c r="I1920" s="238" t="s">
        <v>18145</v>
      </c>
      <c r="J1920" s="238" t="s">
        <v>18151</v>
      </c>
      <c r="K1920" s="23" t="s">
        <v>623</v>
      </c>
      <c r="L1920" s="23" t="s">
        <v>18147</v>
      </c>
      <c r="M1920" s="23" t="s">
        <v>18148</v>
      </c>
      <c r="N1920" s="23" t="s">
        <v>4162</v>
      </c>
      <c r="O1920" s="23" t="s">
        <v>18149</v>
      </c>
      <c r="P1920" s="291">
        <v>120.38</v>
      </c>
      <c r="Q1920" s="3">
        <v>41298</v>
      </c>
      <c r="R1920" s="23"/>
      <c r="S1920" s="23"/>
    </row>
    <row r="1921" spans="1:19">
      <c r="A1921" s="23" t="s">
        <v>18141</v>
      </c>
      <c r="B1921" s="23" t="s">
        <v>18142</v>
      </c>
      <c r="C1921" s="23">
        <v>7</v>
      </c>
      <c r="D1921" s="23" t="s">
        <v>20778</v>
      </c>
      <c r="E1921" s="23" t="s">
        <v>20768</v>
      </c>
      <c r="F1921" s="23"/>
      <c r="G1921" s="23"/>
      <c r="H1921" s="23">
        <v>6206</v>
      </c>
      <c r="I1921" s="238" t="s">
        <v>18145</v>
      </c>
      <c r="J1921" s="238" t="s">
        <v>18151</v>
      </c>
      <c r="K1921" s="23" t="s">
        <v>623</v>
      </c>
      <c r="L1921" s="23" t="s">
        <v>18147</v>
      </c>
      <c r="M1921" s="23" t="s">
        <v>18148</v>
      </c>
      <c r="N1921" s="23" t="s">
        <v>4162</v>
      </c>
      <c r="O1921" s="23" t="s">
        <v>18149</v>
      </c>
      <c r="P1921" s="291">
        <v>120.38</v>
      </c>
      <c r="Q1921" s="3">
        <v>41298</v>
      </c>
      <c r="R1921" s="23"/>
      <c r="S1921" s="23"/>
    </row>
    <row r="1922" spans="1:19">
      <c r="A1922" s="23" t="s">
        <v>18141</v>
      </c>
      <c r="B1922" s="23" t="s">
        <v>18142</v>
      </c>
      <c r="C1922" s="23">
        <v>7</v>
      </c>
      <c r="D1922" s="23" t="s">
        <v>20779</v>
      </c>
      <c r="E1922" s="23" t="s">
        <v>20768</v>
      </c>
      <c r="F1922" s="23"/>
      <c r="G1922" s="23" t="s">
        <v>20780</v>
      </c>
      <c r="H1922" s="23">
        <v>6207</v>
      </c>
      <c r="I1922" s="238" t="s">
        <v>18145</v>
      </c>
      <c r="J1922" s="238" t="s">
        <v>18192</v>
      </c>
      <c r="K1922" s="23" t="s">
        <v>623</v>
      </c>
      <c r="L1922" s="23" t="s">
        <v>18147</v>
      </c>
      <c r="M1922" s="23" t="s">
        <v>18148</v>
      </c>
      <c r="N1922" s="23" t="s">
        <v>4162</v>
      </c>
      <c r="O1922" s="23" t="s">
        <v>18149</v>
      </c>
      <c r="P1922" s="291">
        <v>120.38</v>
      </c>
      <c r="Q1922" s="3">
        <v>41298</v>
      </c>
      <c r="R1922" s="23"/>
      <c r="S1922" s="3">
        <v>41460</v>
      </c>
    </row>
    <row r="1923" spans="1:19">
      <c r="A1923" s="23" t="s">
        <v>18141</v>
      </c>
      <c r="B1923" s="23" t="s">
        <v>18142</v>
      </c>
      <c r="C1923" s="23">
        <v>7</v>
      </c>
      <c r="D1923" s="23" t="s">
        <v>20781</v>
      </c>
      <c r="E1923" s="23" t="s">
        <v>20768</v>
      </c>
      <c r="F1923" s="23"/>
      <c r="G1923" s="23" t="s">
        <v>20782</v>
      </c>
      <c r="H1923" s="23">
        <v>6208</v>
      </c>
      <c r="I1923" s="238" t="s">
        <v>18145</v>
      </c>
      <c r="J1923" s="238" t="s">
        <v>18192</v>
      </c>
      <c r="K1923" s="23" t="s">
        <v>623</v>
      </c>
      <c r="L1923" s="23" t="s">
        <v>18147</v>
      </c>
      <c r="M1923" s="23" t="s">
        <v>18148</v>
      </c>
      <c r="N1923" s="23" t="s">
        <v>4162</v>
      </c>
      <c r="O1923" s="23" t="s">
        <v>18149</v>
      </c>
      <c r="P1923" s="291">
        <v>120.38</v>
      </c>
      <c r="Q1923" s="3">
        <v>41298</v>
      </c>
      <c r="R1923" s="23"/>
      <c r="S1923" s="3">
        <v>41460</v>
      </c>
    </row>
    <row r="1924" spans="1:19">
      <c r="A1924" s="23" t="s">
        <v>18141</v>
      </c>
      <c r="B1924" s="23" t="s">
        <v>18142</v>
      </c>
      <c r="C1924" s="23">
        <v>7</v>
      </c>
      <c r="D1924" s="23" t="s">
        <v>20783</v>
      </c>
      <c r="E1924" s="23" t="s">
        <v>20768</v>
      </c>
      <c r="F1924" s="23"/>
      <c r="G1924" s="23"/>
      <c r="H1924" s="23">
        <v>6209</v>
      </c>
      <c r="I1924" s="238" t="s">
        <v>18145</v>
      </c>
      <c r="J1924" s="238" t="s">
        <v>18151</v>
      </c>
      <c r="K1924" s="23" t="s">
        <v>623</v>
      </c>
      <c r="L1924" s="23" t="s">
        <v>18147</v>
      </c>
      <c r="M1924" s="23" t="s">
        <v>18148</v>
      </c>
      <c r="N1924" s="23" t="s">
        <v>4162</v>
      </c>
      <c r="O1924" s="23" t="s">
        <v>18149</v>
      </c>
      <c r="P1924" s="291">
        <v>120.38</v>
      </c>
      <c r="Q1924" s="3">
        <v>41298</v>
      </c>
      <c r="R1924" s="23"/>
      <c r="S1924" s="23"/>
    </row>
    <row r="1925" spans="1:19">
      <c r="A1925" s="23" t="s">
        <v>18141</v>
      </c>
      <c r="B1925" s="23" t="s">
        <v>18142</v>
      </c>
      <c r="C1925" s="23">
        <v>7</v>
      </c>
      <c r="D1925" s="23" t="s">
        <v>20784</v>
      </c>
      <c r="E1925" s="23" t="s">
        <v>20768</v>
      </c>
      <c r="F1925" s="23"/>
      <c r="G1925" s="23"/>
      <c r="H1925" s="23">
        <v>6210</v>
      </c>
      <c r="I1925" s="238" t="s">
        <v>18145</v>
      </c>
      <c r="J1925" s="238" t="s">
        <v>18151</v>
      </c>
      <c r="K1925" s="23" t="s">
        <v>623</v>
      </c>
      <c r="L1925" s="23" t="s">
        <v>18147</v>
      </c>
      <c r="M1925" s="23" t="s">
        <v>18148</v>
      </c>
      <c r="N1925" s="23" t="s">
        <v>4162</v>
      </c>
      <c r="O1925" s="23" t="s">
        <v>18149</v>
      </c>
      <c r="P1925" s="291">
        <v>120.38</v>
      </c>
      <c r="Q1925" s="3">
        <v>41298</v>
      </c>
      <c r="R1925" s="23"/>
      <c r="S1925" s="23"/>
    </row>
    <row r="1926" spans="1:19">
      <c r="A1926" s="23" t="s">
        <v>18141</v>
      </c>
      <c r="B1926" s="23" t="s">
        <v>18142</v>
      </c>
      <c r="C1926" s="23">
        <v>7</v>
      </c>
      <c r="D1926" s="23" t="s">
        <v>20785</v>
      </c>
      <c r="E1926" s="23" t="s">
        <v>20786</v>
      </c>
      <c r="F1926" s="23">
        <v>2804</v>
      </c>
      <c r="G1926" s="23" t="s">
        <v>10274</v>
      </c>
      <c r="H1926" s="23" t="s">
        <v>4628</v>
      </c>
      <c r="I1926" s="238" t="s">
        <v>18145</v>
      </c>
      <c r="J1926" s="238" t="s">
        <v>18153</v>
      </c>
      <c r="K1926" s="23" t="s">
        <v>623</v>
      </c>
      <c r="L1926" s="23" t="s">
        <v>18147</v>
      </c>
      <c r="M1926" s="23" t="s">
        <v>18148</v>
      </c>
      <c r="N1926" s="23" t="s">
        <v>4162</v>
      </c>
      <c r="O1926" s="23" t="s">
        <v>18149</v>
      </c>
      <c r="P1926" s="291">
        <v>120.38</v>
      </c>
      <c r="Q1926" s="3">
        <v>41043</v>
      </c>
      <c r="R1926" s="3">
        <v>41095</v>
      </c>
      <c r="S1926" s="3">
        <v>41104</v>
      </c>
    </row>
    <row r="1927" spans="1:19">
      <c r="A1927" s="23" t="s">
        <v>18141</v>
      </c>
      <c r="B1927" s="23" t="s">
        <v>18142</v>
      </c>
      <c r="C1927" s="23">
        <v>7</v>
      </c>
      <c r="D1927" s="23" t="s">
        <v>20787</v>
      </c>
      <c r="E1927" s="23" t="s">
        <v>20788</v>
      </c>
      <c r="F1927" s="23"/>
      <c r="G1927" s="23"/>
      <c r="H1927" s="23">
        <v>6185</v>
      </c>
      <c r="I1927" s="238" t="s">
        <v>18145</v>
      </c>
      <c r="J1927" s="238" t="s">
        <v>18151</v>
      </c>
      <c r="K1927" s="23" t="s">
        <v>623</v>
      </c>
      <c r="L1927" s="23" t="s">
        <v>18147</v>
      </c>
      <c r="M1927" s="23" t="s">
        <v>18148</v>
      </c>
      <c r="N1927" s="23" t="s">
        <v>4162</v>
      </c>
      <c r="O1927" s="23" t="s">
        <v>18149</v>
      </c>
      <c r="P1927" s="291">
        <v>120.38</v>
      </c>
      <c r="Q1927" s="3">
        <v>41298</v>
      </c>
      <c r="R1927" s="23"/>
      <c r="S1927" s="23"/>
    </row>
    <row r="1928" spans="1:19">
      <c r="A1928" s="23" t="s">
        <v>18141</v>
      </c>
      <c r="B1928" s="23" t="s">
        <v>18142</v>
      </c>
      <c r="C1928" s="23">
        <v>7</v>
      </c>
      <c r="D1928" s="23" t="s">
        <v>20789</v>
      </c>
      <c r="E1928" s="23" t="s">
        <v>20788</v>
      </c>
      <c r="F1928" s="23"/>
      <c r="G1928" s="23"/>
      <c r="H1928" s="23">
        <v>6186</v>
      </c>
      <c r="I1928" s="238" t="s">
        <v>18145</v>
      </c>
      <c r="J1928" s="238" t="s">
        <v>18151</v>
      </c>
      <c r="K1928" s="23" t="s">
        <v>623</v>
      </c>
      <c r="L1928" s="23" t="s">
        <v>18147</v>
      </c>
      <c r="M1928" s="23" t="s">
        <v>18148</v>
      </c>
      <c r="N1928" s="23" t="s">
        <v>4162</v>
      </c>
      <c r="O1928" s="23" t="s">
        <v>18149</v>
      </c>
      <c r="P1928" s="291">
        <v>120.38</v>
      </c>
      <c r="Q1928" s="3">
        <v>41298</v>
      </c>
      <c r="R1928" s="23"/>
      <c r="S1928" s="23"/>
    </row>
    <row r="1929" spans="1:19">
      <c r="A1929" s="23" t="s">
        <v>18141</v>
      </c>
      <c r="B1929" s="23" t="s">
        <v>18142</v>
      </c>
      <c r="C1929" s="23">
        <v>7</v>
      </c>
      <c r="D1929" s="23" t="s">
        <v>20790</v>
      </c>
      <c r="E1929" s="23" t="s">
        <v>20791</v>
      </c>
      <c r="F1929" s="23"/>
      <c r="G1929" s="23" t="s">
        <v>13495</v>
      </c>
      <c r="H1929" s="23">
        <v>5233</v>
      </c>
      <c r="I1929" s="238" t="s">
        <v>18145</v>
      </c>
      <c r="J1929" s="238" t="s">
        <v>18156</v>
      </c>
      <c r="K1929" s="23" t="s">
        <v>623</v>
      </c>
      <c r="L1929" s="23" t="s">
        <v>18147</v>
      </c>
      <c r="M1929" s="23" t="s">
        <v>18148</v>
      </c>
      <c r="N1929" s="23" t="s">
        <v>4162</v>
      </c>
      <c r="O1929" s="23" t="s">
        <v>18149</v>
      </c>
      <c r="P1929" s="291">
        <v>120.38</v>
      </c>
      <c r="Q1929" s="3">
        <v>41184</v>
      </c>
      <c r="R1929" s="23"/>
      <c r="S1929" s="3">
        <v>41313</v>
      </c>
    </row>
    <row r="1930" spans="1:19">
      <c r="A1930" s="23" t="s">
        <v>18141</v>
      </c>
      <c r="B1930" s="23" t="s">
        <v>18142</v>
      </c>
      <c r="C1930" s="23">
        <v>7</v>
      </c>
      <c r="D1930" s="23" t="s">
        <v>20792</v>
      </c>
      <c r="E1930" s="23" t="s">
        <v>20791</v>
      </c>
      <c r="F1930" s="23"/>
      <c r="G1930" s="23" t="s">
        <v>13487</v>
      </c>
      <c r="H1930" s="23">
        <v>5239</v>
      </c>
      <c r="I1930" s="238" t="s">
        <v>18145</v>
      </c>
      <c r="J1930" s="238" t="s">
        <v>18156</v>
      </c>
      <c r="K1930" s="23" t="s">
        <v>623</v>
      </c>
      <c r="L1930" s="23" t="s">
        <v>18147</v>
      </c>
      <c r="M1930" s="23" t="s">
        <v>18148</v>
      </c>
      <c r="N1930" s="23" t="s">
        <v>4162</v>
      </c>
      <c r="O1930" s="23" t="s">
        <v>18149</v>
      </c>
      <c r="P1930" s="291">
        <v>120.38</v>
      </c>
      <c r="Q1930" s="3">
        <v>41184</v>
      </c>
      <c r="R1930" s="23"/>
      <c r="S1930" s="3">
        <v>41314</v>
      </c>
    </row>
    <row r="1931" spans="1:19">
      <c r="A1931" s="23" t="s">
        <v>18141</v>
      </c>
      <c r="B1931" s="23" t="s">
        <v>18142</v>
      </c>
      <c r="C1931" s="23">
        <v>7</v>
      </c>
      <c r="D1931" s="23" t="s">
        <v>20793</v>
      </c>
      <c r="E1931" s="23" t="s">
        <v>20791</v>
      </c>
      <c r="F1931" s="23">
        <v>2951</v>
      </c>
      <c r="G1931" s="23" t="s">
        <v>10357</v>
      </c>
      <c r="H1931" s="23" t="s">
        <v>5241</v>
      </c>
      <c r="I1931" s="238" t="s">
        <v>18145</v>
      </c>
      <c r="J1931" s="238" t="s">
        <v>18153</v>
      </c>
      <c r="K1931" s="23" t="s">
        <v>623</v>
      </c>
      <c r="L1931" s="23" t="s">
        <v>18147</v>
      </c>
      <c r="M1931" s="23" t="s">
        <v>18148</v>
      </c>
      <c r="N1931" s="23" t="s">
        <v>4162</v>
      </c>
      <c r="O1931" s="23" t="s">
        <v>18149</v>
      </c>
      <c r="P1931" s="291">
        <v>120.38</v>
      </c>
      <c r="Q1931" s="3">
        <v>41051</v>
      </c>
      <c r="R1931" s="3">
        <v>41122</v>
      </c>
      <c r="S1931" s="3">
        <v>41116</v>
      </c>
    </row>
    <row r="1932" spans="1:19">
      <c r="A1932" s="23" t="s">
        <v>18141</v>
      </c>
      <c r="B1932" s="23" t="s">
        <v>18142</v>
      </c>
      <c r="C1932" s="23">
        <v>7</v>
      </c>
      <c r="D1932" s="23" t="s">
        <v>20794</v>
      </c>
      <c r="E1932" s="23" t="s">
        <v>20791</v>
      </c>
      <c r="F1932" s="23">
        <v>4341</v>
      </c>
      <c r="G1932" s="23" t="s">
        <v>13489</v>
      </c>
      <c r="H1932" s="23" t="s">
        <v>15943</v>
      </c>
      <c r="I1932" s="238" t="s">
        <v>18145</v>
      </c>
      <c r="J1932" s="238" t="s">
        <v>18153</v>
      </c>
      <c r="K1932" s="23" t="s">
        <v>623</v>
      </c>
      <c r="L1932" s="23" t="s">
        <v>18147</v>
      </c>
      <c r="M1932" s="23" t="s">
        <v>18148</v>
      </c>
      <c r="N1932" s="23" t="s">
        <v>4162</v>
      </c>
      <c r="O1932" s="23" t="s">
        <v>18149</v>
      </c>
      <c r="P1932" s="291">
        <v>120.38</v>
      </c>
      <c r="Q1932" s="3">
        <v>41184</v>
      </c>
      <c r="R1932" s="3">
        <v>41348</v>
      </c>
      <c r="S1932" s="3">
        <v>41313</v>
      </c>
    </row>
    <row r="1933" spans="1:19">
      <c r="A1933" s="23" t="s">
        <v>18141</v>
      </c>
      <c r="B1933" s="23" t="s">
        <v>18142</v>
      </c>
      <c r="C1933" s="23">
        <v>7</v>
      </c>
      <c r="D1933" s="23" t="s">
        <v>20795</v>
      </c>
      <c r="E1933" s="23" t="s">
        <v>20791</v>
      </c>
      <c r="F1933" s="23">
        <v>4343</v>
      </c>
      <c r="G1933" s="23" t="s">
        <v>13485</v>
      </c>
      <c r="H1933" s="23" t="s">
        <v>15937</v>
      </c>
      <c r="I1933" s="238" t="s">
        <v>18145</v>
      </c>
      <c r="J1933" s="238" t="s">
        <v>18153</v>
      </c>
      <c r="K1933" s="23" t="s">
        <v>623</v>
      </c>
      <c r="L1933" s="23" t="s">
        <v>18147</v>
      </c>
      <c r="M1933" s="23" t="s">
        <v>18148</v>
      </c>
      <c r="N1933" s="23" t="s">
        <v>4162</v>
      </c>
      <c r="O1933" s="23" t="s">
        <v>18149</v>
      </c>
      <c r="P1933" s="291">
        <v>120.38</v>
      </c>
      <c r="Q1933" s="3">
        <v>41184</v>
      </c>
      <c r="R1933" s="3">
        <v>41348</v>
      </c>
      <c r="S1933" s="3">
        <v>41314</v>
      </c>
    </row>
    <row r="1934" spans="1:19">
      <c r="A1934" s="23" t="s">
        <v>18141</v>
      </c>
      <c r="B1934" s="23" t="s">
        <v>18142</v>
      </c>
      <c r="C1934" s="23">
        <v>7</v>
      </c>
      <c r="D1934" s="23" t="s">
        <v>20796</v>
      </c>
      <c r="E1934" s="23" t="s">
        <v>20791</v>
      </c>
      <c r="F1934" s="23">
        <v>4345</v>
      </c>
      <c r="G1934" s="23" t="s">
        <v>13493</v>
      </c>
      <c r="H1934" s="23" t="s">
        <v>15951</v>
      </c>
      <c r="I1934" s="238" t="s">
        <v>18145</v>
      </c>
      <c r="J1934" s="238" t="s">
        <v>18153</v>
      </c>
      <c r="K1934" s="23" t="s">
        <v>623</v>
      </c>
      <c r="L1934" s="23" t="s">
        <v>18147</v>
      </c>
      <c r="M1934" s="23" t="s">
        <v>18148</v>
      </c>
      <c r="N1934" s="23" t="s">
        <v>4162</v>
      </c>
      <c r="O1934" s="23" t="s">
        <v>18149</v>
      </c>
      <c r="P1934" s="291">
        <v>120.38</v>
      </c>
      <c r="Q1934" s="3">
        <v>41184</v>
      </c>
      <c r="R1934" s="3">
        <v>41348</v>
      </c>
      <c r="S1934" s="3">
        <v>41313</v>
      </c>
    </row>
    <row r="1935" spans="1:19">
      <c r="A1935" s="23" t="s">
        <v>18141</v>
      </c>
      <c r="B1935" s="23" t="s">
        <v>18142</v>
      </c>
      <c r="C1935" s="23">
        <v>7</v>
      </c>
      <c r="D1935" s="23" t="s">
        <v>20797</v>
      </c>
      <c r="E1935" s="23" t="s">
        <v>20791</v>
      </c>
      <c r="F1935" s="23">
        <v>4348</v>
      </c>
      <c r="G1935" s="23" t="s">
        <v>13486</v>
      </c>
      <c r="H1935" s="23" t="s">
        <v>15939</v>
      </c>
      <c r="I1935" s="238" t="s">
        <v>18145</v>
      </c>
      <c r="J1935" s="238" t="s">
        <v>18153</v>
      </c>
      <c r="K1935" s="23" t="s">
        <v>623</v>
      </c>
      <c r="L1935" s="23" t="s">
        <v>18147</v>
      </c>
      <c r="M1935" s="23" t="s">
        <v>18148</v>
      </c>
      <c r="N1935" s="23" t="s">
        <v>4162</v>
      </c>
      <c r="O1935" s="23" t="s">
        <v>18149</v>
      </c>
      <c r="P1935" s="291">
        <v>120.38</v>
      </c>
      <c r="Q1935" s="3">
        <v>41184</v>
      </c>
      <c r="R1935" s="3">
        <v>41348</v>
      </c>
      <c r="S1935" s="3">
        <v>41314</v>
      </c>
    </row>
    <row r="1936" spans="1:19">
      <c r="A1936" s="23" t="s">
        <v>18141</v>
      </c>
      <c r="B1936" s="23" t="s">
        <v>18142</v>
      </c>
      <c r="C1936" s="23">
        <v>7</v>
      </c>
      <c r="D1936" s="23" t="s">
        <v>20798</v>
      </c>
      <c r="E1936" s="23" t="s">
        <v>20791</v>
      </c>
      <c r="F1936" s="23">
        <v>4353</v>
      </c>
      <c r="G1936" s="23" t="s">
        <v>13490</v>
      </c>
      <c r="H1936" s="23" t="s">
        <v>15946</v>
      </c>
      <c r="I1936" s="238" t="s">
        <v>18145</v>
      </c>
      <c r="J1936" s="238" t="s">
        <v>18153</v>
      </c>
      <c r="K1936" s="23" t="s">
        <v>623</v>
      </c>
      <c r="L1936" s="23" t="s">
        <v>18147</v>
      </c>
      <c r="M1936" s="23" t="s">
        <v>18148</v>
      </c>
      <c r="N1936" s="23" t="s">
        <v>4162</v>
      </c>
      <c r="O1936" s="23" t="s">
        <v>18149</v>
      </c>
      <c r="P1936" s="291">
        <v>120.38</v>
      </c>
      <c r="Q1936" s="3">
        <v>41184</v>
      </c>
      <c r="R1936" s="3">
        <v>41351</v>
      </c>
      <c r="S1936" s="3">
        <v>41313</v>
      </c>
    </row>
    <row r="1937" spans="1:19">
      <c r="A1937" s="23" t="s">
        <v>18141</v>
      </c>
      <c r="B1937" s="23" t="s">
        <v>18142</v>
      </c>
      <c r="C1937" s="23">
        <v>7</v>
      </c>
      <c r="D1937" s="23" t="s">
        <v>20799</v>
      </c>
      <c r="E1937" s="23" t="s">
        <v>20800</v>
      </c>
      <c r="F1937" s="23">
        <v>4514</v>
      </c>
      <c r="G1937" s="23" t="s">
        <v>17285</v>
      </c>
      <c r="H1937" s="23" t="s">
        <v>17282</v>
      </c>
      <c r="I1937" s="238" t="s">
        <v>18145</v>
      </c>
      <c r="J1937" s="238" t="s">
        <v>18153</v>
      </c>
      <c r="K1937" s="23" t="s">
        <v>623</v>
      </c>
      <c r="L1937" s="23" t="s">
        <v>18147</v>
      </c>
      <c r="M1937" s="23" t="s">
        <v>18148</v>
      </c>
      <c r="N1937" s="23" t="s">
        <v>4162</v>
      </c>
      <c r="O1937" s="23" t="s">
        <v>18149</v>
      </c>
      <c r="P1937" s="291">
        <v>120.38</v>
      </c>
      <c r="Q1937" s="3">
        <v>41359</v>
      </c>
      <c r="R1937" s="3">
        <v>41382</v>
      </c>
      <c r="S1937" s="3">
        <v>41426</v>
      </c>
    </row>
    <row r="1938" spans="1:19">
      <c r="A1938" s="23" t="s">
        <v>18141</v>
      </c>
      <c r="B1938" s="23" t="s">
        <v>18142</v>
      </c>
      <c r="C1938" s="23">
        <v>7</v>
      </c>
      <c r="D1938" s="23" t="s">
        <v>20801</v>
      </c>
      <c r="E1938" s="23" t="s">
        <v>20802</v>
      </c>
      <c r="F1938" s="23">
        <v>2415</v>
      </c>
      <c r="G1938" s="23" t="s">
        <v>9945</v>
      </c>
      <c r="H1938" s="23" t="s">
        <v>2045</v>
      </c>
      <c r="I1938" s="238" t="s">
        <v>18145</v>
      </c>
      <c r="J1938" s="238" t="s">
        <v>18153</v>
      </c>
      <c r="K1938" s="23" t="s">
        <v>623</v>
      </c>
      <c r="L1938" s="23" t="s">
        <v>18147</v>
      </c>
      <c r="M1938" s="23" t="s">
        <v>18148</v>
      </c>
      <c r="N1938" s="23" t="s">
        <v>4162</v>
      </c>
      <c r="O1938" s="23" t="s">
        <v>18149</v>
      </c>
      <c r="P1938" s="291">
        <v>120.38</v>
      </c>
      <c r="Q1938" s="3">
        <v>40982</v>
      </c>
      <c r="R1938" s="3">
        <v>40991</v>
      </c>
      <c r="S1938" s="3">
        <v>41044</v>
      </c>
    </row>
    <row r="1939" spans="1:19">
      <c r="A1939" s="23" t="s">
        <v>18141</v>
      </c>
      <c r="B1939" s="23" t="s">
        <v>18142</v>
      </c>
      <c r="C1939" s="23">
        <v>7</v>
      </c>
      <c r="D1939" s="23" t="s">
        <v>20803</v>
      </c>
      <c r="E1939" s="23" t="s">
        <v>20802</v>
      </c>
      <c r="F1939" s="23">
        <v>2761</v>
      </c>
      <c r="G1939" s="23" t="s">
        <v>10309</v>
      </c>
      <c r="H1939" s="23" t="s">
        <v>3992</v>
      </c>
      <c r="I1939" s="238" t="s">
        <v>18145</v>
      </c>
      <c r="J1939" s="238" t="s">
        <v>18153</v>
      </c>
      <c r="K1939" s="23" t="s">
        <v>623</v>
      </c>
      <c r="L1939" s="23" t="s">
        <v>18147</v>
      </c>
      <c r="M1939" s="23" t="s">
        <v>18148</v>
      </c>
      <c r="N1939" s="23" t="s">
        <v>4162</v>
      </c>
      <c r="O1939" s="23" t="s">
        <v>18149</v>
      </c>
      <c r="P1939" s="291">
        <v>120.38</v>
      </c>
      <c r="Q1939" s="3">
        <v>41045</v>
      </c>
      <c r="R1939" s="3">
        <v>41087</v>
      </c>
      <c r="S1939" s="3">
        <v>41107</v>
      </c>
    </row>
    <row r="1940" spans="1:19">
      <c r="A1940" s="23" t="s">
        <v>18141</v>
      </c>
      <c r="B1940" s="23" t="s">
        <v>18142</v>
      </c>
      <c r="C1940" s="23">
        <v>7</v>
      </c>
      <c r="D1940" s="23" t="s">
        <v>20804</v>
      </c>
      <c r="E1940" s="23" t="s">
        <v>20802</v>
      </c>
      <c r="F1940" s="23">
        <v>2819</v>
      </c>
      <c r="G1940" s="23" t="s">
        <v>10307</v>
      </c>
      <c r="H1940" s="23" t="s">
        <v>4231</v>
      </c>
      <c r="I1940" s="238" t="s">
        <v>18145</v>
      </c>
      <c r="J1940" s="238" t="s">
        <v>18153</v>
      </c>
      <c r="K1940" s="23" t="s">
        <v>623</v>
      </c>
      <c r="L1940" s="23" t="s">
        <v>18147</v>
      </c>
      <c r="M1940" s="23" t="s">
        <v>18148</v>
      </c>
      <c r="N1940" s="23" t="s">
        <v>4162</v>
      </c>
      <c r="O1940" s="23" t="s">
        <v>18149</v>
      </c>
      <c r="P1940" s="291">
        <v>120.38</v>
      </c>
      <c r="Q1940" s="3">
        <v>41045</v>
      </c>
      <c r="R1940" s="3">
        <v>41101</v>
      </c>
      <c r="S1940" s="3">
        <v>41107</v>
      </c>
    </row>
    <row r="1941" spans="1:19">
      <c r="A1941" s="23" t="s">
        <v>18141</v>
      </c>
      <c r="B1941" s="23" t="s">
        <v>18142</v>
      </c>
      <c r="C1941" s="23">
        <v>7</v>
      </c>
      <c r="D1941" s="23" t="s">
        <v>20805</v>
      </c>
      <c r="E1941" s="23" t="s">
        <v>20802</v>
      </c>
      <c r="F1941" s="23">
        <v>2848</v>
      </c>
      <c r="G1941" s="23" t="s">
        <v>10305</v>
      </c>
      <c r="H1941" s="23" t="s">
        <v>4230</v>
      </c>
      <c r="I1941" s="238" t="s">
        <v>18145</v>
      </c>
      <c r="J1941" s="238" t="s">
        <v>18153</v>
      </c>
      <c r="K1941" s="23" t="s">
        <v>623</v>
      </c>
      <c r="L1941" s="23" t="s">
        <v>18147</v>
      </c>
      <c r="M1941" s="23" t="s">
        <v>18148</v>
      </c>
      <c r="N1941" s="23" t="s">
        <v>4162</v>
      </c>
      <c r="O1941" s="23" t="s">
        <v>18149</v>
      </c>
      <c r="P1941" s="291">
        <v>120.38</v>
      </c>
      <c r="Q1941" s="3">
        <v>41045</v>
      </c>
      <c r="R1941" s="3">
        <v>41108</v>
      </c>
      <c r="S1941" s="3">
        <v>41114</v>
      </c>
    </row>
    <row r="1942" spans="1:19">
      <c r="A1942" s="23" t="s">
        <v>18141</v>
      </c>
      <c r="B1942" s="23" t="s">
        <v>18142</v>
      </c>
      <c r="C1942" s="23">
        <v>7</v>
      </c>
      <c r="D1942" s="23" t="s">
        <v>20806</v>
      </c>
      <c r="E1942" s="23" t="s">
        <v>20807</v>
      </c>
      <c r="F1942" s="23">
        <v>4412</v>
      </c>
      <c r="G1942" s="23" t="s">
        <v>12623</v>
      </c>
      <c r="H1942" s="23" t="s">
        <v>16069</v>
      </c>
      <c r="I1942" s="238" t="s">
        <v>18145</v>
      </c>
      <c r="J1942" s="238" t="s">
        <v>18153</v>
      </c>
      <c r="K1942" s="23" t="s">
        <v>623</v>
      </c>
      <c r="L1942" s="23" t="s">
        <v>18147</v>
      </c>
      <c r="M1942" s="23" t="s">
        <v>18148</v>
      </c>
      <c r="N1942" s="23" t="s">
        <v>4162</v>
      </c>
      <c r="O1942" s="23" t="s">
        <v>18149</v>
      </c>
      <c r="P1942" s="291">
        <v>120.38</v>
      </c>
      <c r="Q1942" s="3">
        <v>41158</v>
      </c>
      <c r="R1942" s="3">
        <v>41365</v>
      </c>
      <c r="S1942" s="3">
        <v>41309</v>
      </c>
    </row>
    <row r="1943" spans="1:19">
      <c r="A1943" s="23" t="s">
        <v>18141</v>
      </c>
      <c r="B1943" s="23" t="s">
        <v>18142</v>
      </c>
      <c r="C1943" s="23">
        <v>7</v>
      </c>
      <c r="D1943" s="23" t="s">
        <v>20808</v>
      </c>
      <c r="E1943" s="23" t="s">
        <v>20807</v>
      </c>
      <c r="F1943" s="23">
        <v>4427</v>
      </c>
      <c r="G1943" s="23" t="s">
        <v>12627</v>
      </c>
      <c r="H1943" s="23" t="s">
        <v>16187</v>
      </c>
      <c r="I1943" s="238" t="s">
        <v>18145</v>
      </c>
      <c r="J1943" s="238" t="s">
        <v>18153</v>
      </c>
      <c r="K1943" s="23" t="s">
        <v>623</v>
      </c>
      <c r="L1943" s="23" t="s">
        <v>18147</v>
      </c>
      <c r="M1943" s="23" t="s">
        <v>18148</v>
      </c>
      <c r="N1943" s="23" t="s">
        <v>4162</v>
      </c>
      <c r="O1943" s="23" t="s">
        <v>18149</v>
      </c>
      <c r="P1943" s="291">
        <v>120.38</v>
      </c>
      <c r="Q1943" s="3">
        <v>41158</v>
      </c>
      <c r="R1943" s="3">
        <v>41367</v>
      </c>
      <c r="S1943" s="3">
        <v>41309</v>
      </c>
    </row>
    <row r="1944" spans="1:19">
      <c r="A1944" s="23" t="s">
        <v>18141</v>
      </c>
      <c r="B1944" s="23" t="s">
        <v>18142</v>
      </c>
      <c r="C1944" s="23">
        <v>7</v>
      </c>
      <c r="D1944" s="23" t="s">
        <v>20809</v>
      </c>
      <c r="E1944" s="23" t="s">
        <v>20807</v>
      </c>
      <c r="F1944" s="23">
        <v>4439</v>
      </c>
      <c r="G1944" s="23" t="s">
        <v>12633</v>
      </c>
      <c r="H1944" s="23" t="s">
        <v>16195</v>
      </c>
      <c r="I1944" s="238" t="s">
        <v>18145</v>
      </c>
      <c r="J1944" s="238" t="s">
        <v>18153</v>
      </c>
      <c r="K1944" s="23" t="s">
        <v>623</v>
      </c>
      <c r="L1944" s="23" t="s">
        <v>18147</v>
      </c>
      <c r="M1944" s="23" t="s">
        <v>18148</v>
      </c>
      <c r="N1944" s="23" t="s">
        <v>4162</v>
      </c>
      <c r="O1944" s="23" t="s">
        <v>18149</v>
      </c>
      <c r="P1944" s="291">
        <v>120.38</v>
      </c>
      <c r="Q1944" s="3">
        <v>41158</v>
      </c>
      <c r="R1944" s="3">
        <v>41368</v>
      </c>
      <c r="S1944" s="3">
        <v>41309</v>
      </c>
    </row>
    <row r="1945" spans="1:19">
      <c r="A1945" s="23" t="s">
        <v>18141</v>
      </c>
      <c r="B1945" s="23" t="s">
        <v>18142</v>
      </c>
      <c r="C1945" s="23">
        <v>7</v>
      </c>
      <c r="D1945" s="23" t="s">
        <v>20810</v>
      </c>
      <c r="E1945" s="23" t="s">
        <v>20807</v>
      </c>
      <c r="F1945" s="23">
        <v>4441</v>
      </c>
      <c r="G1945" s="23" t="s">
        <v>12615</v>
      </c>
      <c r="H1945" s="23" t="s">
        <v>16182</v>
      </c>
      <c r="I1945" s="238" t="s">
        <v>18145</v>
      </c>
      <c r="J1945" s="238" t="s">
        <v>18153</v>
      </c>
      <c r="K1945" s="23" t="s">
        <v>623</v>
      </c>
      <c r="L1945" s="23" t="s">
        <v>18147</v>
      </c>
      <c r="M1945" s="23" t="s">
        <v>18148</v>
      </c>
      <c r="N1945" s="23" t="s">
        <v>4162</v>
      </c>
      <c r="O1945" s="23" t="s">
        <v>18149</v>
      </c>
      <c r="P1945" s="291">
        <v>120.38</v>
      </c>
      <c r="Q1945" s="3">
        <v>41158</v>
      </c>
      <c r="R1945" s="3">
        <v>41368</v>
      </c>
      <c r="S1945" s="3">
        <v>41309</v>
      </c>
    </row>
    <row r="1946" spans="1:19">
      <c r="A1946" s="23" t="s">
        <v>18141</v>
      </c>
      <c r="B1946" s="23" t="s">
        <v>18142</v>
      </c>
      <c r="C1946" s="23">
        <v>7</v>
      </c>
      <c r="D1946" s="23" t="s">
        <v>20811</v>
      </c>
      <c r="E1946" s="23" t="s">
        <v>20807</v>
      </c>
      <c r="F1946" s="23">
        <v>4442</v>
      </c>
      <c r="G1946" s="23" t="s">
        <v>12630</v>
      </c>
      <c r="H1946" s="23" t="s">
        <v>16191</v>
      </c>
      <c r="I1946" s="238" t="s">
        <v>18145</v>
      </c>
      <c r="J1946" s="238" t="s">
        <v>18153</v>
      </c>
      <c r="K1946" s="23" t="s">
        <v>623</v>
      </c>
      <c r="L1946" s="23" t="s">
        <v>18147</v>
      </c>
      <c r="M1946" s="23" t="s">
        <v>18148</v>
      </c>
      <c r="N1946" s="23" t="s">
        <v>4162</v>
      </c>
      <c r="O1946" s="23" t="s">
        <v>18149</v>
      </c>
      <c r="P1946" s="291">
        <v>120.38</v>
      </c>
      <c r="Q1946" s="3">
        <v>41158</v>
      </c>
      <c r="R1946" s="3">
        <v>41368</v>
      </c>
      <c r="S1946" s="3">
        <v>41309</v>
      </c>
    </row>
    <row r="1947" spans="1:19">
      <c r="A1947" s="23" t="s">
        <v>18141</v>
      </c>
      <c r="B1947" s="23" t="s">
        <v>18142</v>
      </c>
      <c r="C1947" s="23">
        <v>7</v>
      </c>
      <c r="D1947" s="23" t="s">
        <v>20812</v>
      </c>
      <c r="E1947" s="23" t="s">
        <v>20807</v>
      </c>
      <c r="F1947" s="23">
        <v>4448</v>
      </c>
      <c r="G1947" s="23" t="s">
        <v>12619</v>
      </c>
      <c r="H1947" s="23" t="s">
        <v>16067</v>
      </c>
      <c r="I1947" s="238" t="s">
        <v>18145</v>
      </c>
      <c r="J1947" s="238" t="s">
        <v>18153</v>
      </c>
      <c r="K1947" s="23" t="s">
        <v>623</v>
      </c>
      <c r="L1947" s="23" t="s">
        <v>18147</v>
      </c>
      <c r="M1947" s="23" t="s">
        <v>18148</v>
      </c>
      <c r="N1947" s="23" t="s">
        <v>4162</v>
      </c>
      <c r="O1947" s="23" t="s">
        <v>18149</v>
      </c>
      <c r="P1947" s="291">
        <v>120.38</v>
      </c>
      <c r="Q1947" s="3">
        <v>41158</v>
      </c>
      <c r="R1947" s="3">
        <v>41369</v>
      </c>
      <c r="S1947" s="3">
        <v>41309</v>
      </c>
    </row>
    <row r="1948" spans="1:19">
      <c r="A1948" s="23" t="s">
        <v>18141</v>
      </c>
      <c r="B1948" s="23" t="s">
        <v>18142</v>
      </c>
      <c r="C1948" s="23">
        <v>7</v>
      </c>
      <c r="D1948" s="23" t="s">
        <v>20813</v>
      </c>
      <c r="E1948" s="23" t="s">
        <v>20814</v>
      </c>
      <c r="F1948" s="23">
        <v>914</v>
      </c>
      <c r="G1948" s="23" t="s">
        <v>9947</v>
      </c>
      <c r="H1948" s="23" t="s">
        <v>5742</v>
      </c>
      <c r="I1948" s="238" t="s">
        <v>18145</v>
      </c>
      <c r="J1948" s="238" t="s">
        <v>18153</v>
      </c>
      <c r="K1948" s="23" t="s">
        <v>623</v>
      </c>
      <c r="L1948" s="23" t="s">
        <v>18147</v>
      </c>
      <c r="M1948" s="23" t="s">
        <v>18148</v>
      </c>
      <c r="N1948" s="23" t="s">
        <v>4162</v>
      </c>
      <c r="O1948" s="23" t="s">
        <v>18149</v>
      </c>
      <c r="P1948" s="291">
        <v>120.38</v>
      </c>
      <c r="Q1948" s="3">
        <v>40953</v>
      </c>
      <c r="R1948" s="3">
        <v>41122</v>
      </c>
      <c r="S1948" s="3">
        <v>41128</v>
      </c>
    </row>
    <row r="1949" spans="1:19">
      <c r="A1949" s="23" t="s">
        <v>18141</v>
      </c>
      <c r="B1949" s="23" t="s">
        <v>18142</v>
      </c>
      <c r="C1949" s="23">
        <v>7</v>
      </c>
      <c r="D1949" s="23" t="s">
        <v>20815</v>
      </c>
      <c r="E1949" s="23" t="s">
        <v>20814</v>
      </c>
      <c r="F1949" s="23">
        <v>3403</v>
      </c>
      <c r="G1949" s="23" t="s">
        <v>11456</v>
      </c>
      <c r="H1949" s="23" t="s">
        <v>8546</v>
      </c>
      <c r="I1949" s="238" t="s">
        <v>18145</v>
      </c>
      <c r="J1949" s="238" t="s">
        <v>18153</v>
      </c>
      <c r="K1949" s="23" t="s">
        <v>623</v>
      </c>
      <c r="L1949" s="23" t="s">
        <v>18147</v>
      </c>
      <c r="M1949" s="23" t="s">
        <v>18148</v>
      </c>
      <c r="N1949" s="23" t="s">
        <v>4162</v>
      </c>
      <c r="O1949" s="23" t="s">
        <v>18149</v>
      </c>
      <c r="P1949" s="291">
        <v>120.38</v>
      </c>
      <c r="Q1949" s="3">
        <v>41141</v>
      </c>
      <c r="R1949" s="3">
        <v>41193</v>
      </c>
      <c r="S1949" s="3">
        <v>41215</v>
      </c>
    </row>
    <row r="1950" spans="1:19">
      <c r="A1950" s="23" t="s">
        <v>18141</v>
      </c>
      <c r="B1950" s="23" t="s">
        <v>18142</v>
      </c>
      <c r="C1950" s="23">
        <v>7</v>
      </c>
      <c r="D1950" s="23" t="s">
        <v>20816</v>
      </c>
      <c r="E1950" s="23" t="s">
        <v>20814</v>
      </c>
      <c r="F1950" s="23">
        <v>3426</v>
      </c>
      <c r="G1950" s="23" t="s">
        <v>11454</v>
      </c>
      <c r="H1950" s="23" t="s">
        <v>8695</v>
      </c>
      <c r="I1950" s="238" t="s">
        <v>18145</v>
      </c>
      <c r="J1950" s="238" t="s">
        <v>18153</v>
      </c>
      <c r="K1950" s="23" t="s">
        <v>623</v>
      </c>
      <c r="L1950" s="23" t="s">
        <v>18147</v>
      </c>
      <c r="M1950" s="23" t="s">
        <v>18148</v>
      </c>
      <c r="N1950" s="23" t="s">
        <v>4162</v>
      </c>
      <c r="O1950" s="23" t="s">
        <v>18149</v>
      </c>
      <c r="P1950" s="291">
        <v>120.38</v>
      </c>
      <c r="Q1950" s="3">
        <v>41141</v>
      </c>
      <c r="R1950" s="3">
        <v>41200</v>
      </c>
      <c r="S1950" s="3">
        <v>41215</v>
      </c>
    </row>
    <row r="1951" spans="1:19">
      <c r="A1951" s="23" t="s">
        <v>18141</v>
      </c>
      <c r="B1951" s="23" t="s">
        <v>18142</v>
      </c>
      <c r="C1951" s="23">
        <v>7</v>
      </c>
      <c r="D1951" s="23" t="s">
        <v>20817</v>
      </c>
      <c r="E1951" s="23" t="s">
        <v>20814</v>
      </c>
      <c r="F1951" s="23">
        <v>3428</v>
      </c>
      <c r="G1951" s="23" t="s">
        <v>11452</v>
      </c>
      <c r="H1951" s="23" t="s">
        <v>8693</v>
      </c>
      <c r="I1951" s="238" t="s">
        <v>18145</v>
      </c>
      <c r="J1951" s="238" t="s">
        <v>18153</v>
      </c>
      <c r="K1951" s="23" t="s">
        <v>623</v>
      </c>
      <c r="L1951" s="23" t="s">
        <v>18147</v>
      </c>
      <c r="M1951" s="23" t="s">
        <v>18148</v>
      </c>
      <c r="N1951" s="23" t="s">
        <v>4162</v>
      </c>
      <c r="O1951" s="23" t="s">
        <v>18149</v>
      </c>
      <c r="P1951" s="291">
        <v>120.38</v>
      </c>
      <c r="Q1951" s="3">
        <v>41141</v>
      </c>
      <c r="R1951" s="3">
        <v>41201</v>
      </c>
      <c r="S1951" s="3">
        <v>41215</v>
      </c>
    </row>
    <row r="1952" spans="1:19">
      <c r="A1952" s="23" t="s">
        <v>18141</v>
      </c>
      <c r="B1952" s="23" t="s">
        <v>18142</v>
      </c>
      <c r="C1952" s="23">
        <v>7</v>
      </c>
      <c r="D1952" s="23" t="s">
        <v>20818</v>
      </c>
      <c r="E1952" s="23" t="s">
        <v>20814</v>
      </c>
      <c r="F1952" s="23">
        <v>3461</v>
      </c>
      <c r="G1952" s="23" t="s">
        <v>11448</v>
      </c>
      <c r="H1952" s="23" t="s">
        <v>8770</v>
      </c>
      <c r="I1952" s="238" t="s">
        <v>18145</v>
      </c>
      <c r="J1952" s="238" t="s">
        <v>18153</v>
      </c>
      <c r="K1952" s="23" t="s">
        <v>623</v>
      </c>
      <c r="L1952" s="23" t="s">
        <v>18147</v>
      </c>
      <c r="M1952" s="23" t="s">
        <v>18148</v>
      </c>
      <c r="N1952" s="23" t="s">
        <v>4162</v>
      </c>
      <c r="O1952" s="23" t="s">
        <v>18149</v>
      </c>
      <c r="P1952" s="291">
        <v>120.38</v>
      </c>
      <c r="Q1952" s="3">
        <v>41141</v>
      </c>
      <c r="R1952" s="3">
        <v>41208</v>
      </c>
      <c r="S1952" s="3">
        <v>41215</v>
      </c>
    </row>
    <row r="1953" spans="1:19">
      <c r="A1953" s="23" t="s">
        <v>18141</v>
      </c>
      <c r="B1953" s="23" t="s">
        <v>18142</v>
      </c>
      <c r="C1953" s="23">
        <v>7</v>
      </c>
      <c r="D1953" s="23" t="s">
        <v>20819</v>
      </c>
      <c r="E1953" s="23" t="s">
        <v>20814</v>
      </c>
      <c r="F1953" s="23">
        <v>3839</v>
      </c>
      <c r="G1953" s="23" t="s">
        <v>11446</v>
      </c>
      <c r="H1953" s="23" t="s">
        <v>12766</v>
      </c>
      <c r="I1953" s="238" t="s">
        <v>18145</v>
      </c>
      <c r="J1953" s="238" t="s">
        <v>18153</v>
      </c>
      <c r="K1953" s="23" t="s">
        <v>623</v>
      </c>
      <c r="L1953" s="23" t="s">
        <v>18147</v>
      </c>
      <c r="M1953" s="23" t="s">
        <v>18148</v>
      </c>
      <c r="N1953" s="23" t="s">
        <v>4162</v>
      </c>
      <c r="O1953" s="23" t="s">
        <v>18149</v>
      </c>
      <c r="P1953" s="291">
        <v>120.38</v>
      </c>
      <c r="Q1953" s="3">
        <v>41141</v>
      </c>
      <c r="R1953" s="3">
        <v>41255</v>
      </c>
      <c r="S1953" s="3">
        <v>41215</v>
      </c>
    </row>
    <row r="1954" spans="1:19">
      <c r="A1954" s="23" t="s">
        <v>18141</v>
      </c>
      <c r="B1954" s="23" t="s">
        <v>18142</v>
      </c>
      <c r="C1954" s="23">
        <v>7</v>
      </c>
      <c r="D1954" s="23" t="s">
        <v>20820</v>
      </c>
      <c r="E1954" s="23" t="s">
        <v>20821</v>
      </c>
      <c r="F1954" s="23">
        <v>2414</v>
      </c>
      <c r="G1954" s="23" t="s">
        <v>9737</v>
      </c>
      <c r="H1954" s="23" t="s">
        <v>2048</v>
      </c>
      <c r="I1954" s="238" t="s">
        <v>18145</v>
      </c>
      <c r="J1954" s="238" t="s">
        <v>18153</v>
      </c>
      <c r="K1954" s="23" t="s">
        <v>623</v>
      </c>
      <c r="L1954" s="23" t="s">
        <v>18147</v>
      </c>
      <c r="M1954" s="23" t="s">
        <v>18148</v>
      </c>
      <c r="N1954" s="23" t="s">
        <v>4162</v>
      </c>
      <c r="O1954" s="23" t="s">
        <v>18149</v>
      </c>
      <c r="P1954" s="291">
        <v>120.38</v>
      </c>
      <c r="Q1954" s="3">
        <v>40933</v>
      </c>
      <c r="R1954" s="3">
        <v>40991</v>
      </c>
      <c r="S1954" s="3">
        <v>41006</v>
      </c>
    </row>
    <row r="1955" spans="1:19">
      <c r="A1955" s="23" t="s">
        <v>18141</v>
      </c>
      <c r="B1955" s="23" t="s">
        <v>18142</v>
      </c>
      <c r="C1955" s="23">
        <v>7</v>
      </c>
      <c r="D1955" s="23" t="s">
        <v>20822</v>
      </c>
      <c r="E1955" s="23" t="s">
        <v>20823</v>
      </c>
      <c r="F1955" s="23"/>
      <c r="G1955" s="23"/>
      <c r="H1955" s="23">
        <v>6181</v>
      </c>
      <c r="I1955" s="238" t="s">
        <v>18145</v>
      </c>
      <c r="J1955" s="238" t="s">
        <v>18151</v>
      </c>
      <c r="K1955" s="23" t="s">
        <v>623</v>
      </c>
      <c r="L1955" s="23" t="s">
        <v>18147</v>
      </c>
      <c r="M1955" s="23" t="s">
        <v>18148</v>
      </c>
      <c r="N1955" s="23" t="s">
        <v>4162</v>
      </c>
      <c r="O1955" s="23" t="s">
        <v>18149</v>
      </c>
      <c r="P1955" s="291">
        <v>120.38</v>
      </c>
      <c r="Q1955" s="3">
        <v>41298</v>
      </c>
      <c r="R1955" s="23"/>
      <c r="S1955" s="23"/>
    </row>
    <row r="1956" spans="1:19">
      <c r="A1956" s="23" t="s">
        <v>18141</v>
      </c>
      <c r="B1956" s="23" t="s">
        <v>18142</v>
      </c>
      <c r="C1956" s="23">
        <v>7</v>
      </c>
      <c r="D1956" s="23" t="s">
        <v>20824</v>
      </c>
      <c r="E1956" s="23" t="s">
        <v>20823</v>
      </c>
      <c r="F1956" s="23"/>
      <c r="G1956" s="23"/>
      <c r="H1956" s="23">
        <v>6182</v>
      </c>
      <c r="I1956" s="238" t="s">
        <v>18145</v>
      </c>
      <c r="J1956" s="238" t="s">
        <v>18151</v>
      </c>
      <c r="K1956" s="23" t="s">
        <v>623</v>
      </c>
      <c r="L1956" s="23" t="s">
        <v>18147</v>
      </c>
      <c r="M1956" s="23" t="s">
        <v>18148</v>
      </c>
      <c r="N1956" s="23" t="s">
        <v>4162</v>
      </c>
      <c r="O1956" s="23" t="s">
        <v>18149</v>
      </c>
      <c r="P1956" s="291">
        <v>120.38</v>
      </c>
      <c r="Q1956" s="3">
        <v>41298</v>
      </c>
      <c r="R1956" s="23"/>
      <c r="S1956" s="23"/>
    </row>
    <row r="1957" spans="1:19">
      <c r="A1957" s="23" t="s">
        <v>18141</v>
      </c>
      <c r="B1957" s="23" t="s">
        <v>18142</v>
      </c>
      <c r="C1957" s="23">
        <v>7</v>
      </c>
      <c r="D1957" s="23" t="s">
        <v>20825</v>
      </c>
      <c r="E1957" s="23" t="s">
        <v>20823</v>
      </c>
      <c r="F1957" s="23"/>
      <c r="G1957" s="23"/>
      <c r="H1957" s="23">
        <v>6183</v>
      </c>
      <c r="I1957" s="238" t="s">
        <v>18145</v>
      </c>
      <c r="J1957" s="238" t="s">
        <v>18151</v>
      </c>
      <c r="K1957" s="23" t="s">
        <v>623</v>
      </c>
      <c r="L1957" s="23" t="s">
        <v>18147</v>
      </c>
      <c r="M1957" s="23" t="s">
        <v>18148</v>
      </c>
      <c r="N1957" s="23" t="s">
        <v>4162</v>
      </c>
      <c r="O1957" s="23" t="s">
        <v>18149</v>
      </c>
      <c r="P1957" s="291">
        <v>120.38</v>
      </c>
      <c r="Q1957" s="3">
        <v>41298</v>
      </c>
      <c r="R1957" s="23"/>
      <c r="S1957" s="23"/>
    </row>
    <row r="1958" spans="1:19">
      <c r="A1958" s="23" t="s">
        <v>18141</v>
      </c>
      <c r="B1958" s="23" t="s">
        <v>18142</v>
      </c>
      <c r="C1958" s="23">
        <v>7</v>
      </c>
      <c r="D1958" s="23" t="s">
        <v>20826</v>
      </c>
      <c r="E1958" s="23" t="s">
        <v>20823</v>
      </c>
      <c r="F1958" s="23"/>
      <c r="G1958" s="23"/>
      <c r="H1958" s="23">
        <v>6184</v>
      </c>
      <c r="I1958" s="238" t="s">
        <v>18145</v>
      </c>
      <c r="J1958" s="238" t="s">
        <v>18151</v>
      </c>
      <c r="K1958" s="23" t="s">
        <v>623</v>
      </c>
      <c r="L1958" s="23" t="s">
        <v>18147</v>
      </c>
      <c r="M1958" s="23" t="s">
        <v>18148</v>
      </c>
      <c r="N1958" s="23" t="s">
        <v>4162</v>
      </c>
      <c r="O1958" s="23" t="s">
        <v>18149</v>
      </c>
      <c r="P1958" s="291">
        <v>120.38</v>
      </c>
      <c r="Q1958" s="3">
        <v>41298</v>
      </c>
      <c r="R1958" s="23"/>
      <c r="S1958" s="23"/>
    </row>
    <row r="1959" spans="1:19">
      <c r="A1959" s="23" t="s">
        <v>18141</v>
      </c>
      <c r="B1959" s="23" t="s">
        <v>18142</v>
      </c>
      <c r="C1959" s="23">
        <v>7</v>
      </c>
      <c r="D1959" s="23" t="s">
        <v>20827</v>
      </c>
      <c r="E1959" s="23" t="s">
        <v>20823</v>
      </c>
      <c r="F1959" s="23">
        <v>836</v>
      </c>
      <c r="G1959" s="23" t="s">
        <v>9821</v>
      </c>
      <c r="H1959" s="23" t="s">
        <v>1286</v>
      </c>
      <c r="I1959" s="238" t="s">
        <v>18145</v>
      </c>
      <c r="J1959" s="238" t="s">
        <v>18153</v>
      </c>
      <c r="K1959" s="23" t="s">
        <v>623</v>
      </c>
      <c r="L1959" s="23" t="s">
        <v>18147</v>
      </c>
      <c r="M1959" s="23" t="s">
        <v>18148</v>
      </c>
      <c r="N1959" s="23" t="s">
        <v>4162</v>
      </c>
      <c r="O1959" s="23" t="s">
        <v>18149</v>
      </c>
      <c r="P1959" s="291">
        <v>120.38</v>
      </c>
      <c r="Q1959" s="3">
        <v>40946</v>
      </c>
      <c r="R1959" s="3">
        <v>40974</v>
      </c>
      <c r="S1959" s="3">
        <v>41012</v>
      </c>
    </row>
    <row r="1960" spans="1:19">
      <c r="A1960" s="23" t="s">
        <v>18141</v>
      </c>
      <c r="B1960" s="23" t="s">
        <v>18142</v>
      </c>
      <c r="C1960" s="23">
        <v>7</v>
      </c>
      <c r="D1960" s="23" t="s">
        <v>20828</v>
      </c>
      <c r="E1960" s="23" t="s">
        <v>20829</v>
      </c>
      <c r="F1960" s="23">
        <v>776</v>
      </c>
      <c r="G1960" s="23" t="s">
        <v>9738</v>
      </c>
      <c r="H1960" s="23" t="s">
        <v>705</v>
      </c>
      <c r="I1960" s="238" t="s">
        <v>18145</v>
      </c>
      <c r="J1960" s="238" t="s">
        <v>18153</v>
      </c>
      <c r="K1960" s="23" t="s">
        <v>623</v>
      </c>
      <c r="L1960" s="23" t="s">
        <v>18147</v>
      </c>
      <c r="M1960" s="23" t="s">
        <v>18148</v>
      </c>
      <c r="N1960" s="23" t="s">
        <v>4162</v>
      </c>
      <c r="O1960" s="23" t="s">
        <v>18149</v>
      </c>
      <c r="P1960" s="291">
        <v>120.38</v>
      </c>
      <c r="Q1960" s="3">
        <v>40933</v>
      </c>
      <c r="R1960" s="3">
        <v>40946</v>
      </c>
      <c r="S1960" s="3">
        <v>40998</v>
      </c>
    </row>
    <row r="1961" spans="1:19">
      <c r="A1961" s="23" t="s">
        <v>18141</v>
      </c>
      <c r="B1961" s="23" t="s">
        <v>18142</v>
      </c>
      <c r="C1961" s="23">
        <v>7</v>
      </c>
      <c r="D1961" s="23" t="s">
        <v>20830</v>
      </c>
      <c r="E1961" s="23" t="s">
        <v>20831</v>
      </c>
      <c r="F1961" s="23">
        <v>777</v>
      </c>
      <c r="G1961" s="23" t="s">
        <v>9739</v>
      </c>
      <c r="H1961" s="23" t="s">
        <v>975</v>
      </c>
      <c r="I1961" s="238" t="s">
        <v>18145</v>
      </c>
      <c r="J1961" s="238" t="s">
        <v>18153</v>
      </c>
      <c r="K1961" s="23" t="s">
        <v>623</v>
      </c>
      <c r="L1961" s="23" t="s">
        <v>18147</v>
      </c>
      <c r="M1961" s="23" t="s">
        <v>18148</v>
      </c>
      <c r="N1961" s="23" t="s">
        <v>4162</v>
      </c>
      <c r="O1961" s="23" t="s">
        <v>18149</v>
      </c>
      <c r="P1961" s="291">
        <v>120.38</v>
      </c>
      <c r="Q1961" s="3">
        <v>40933</v>
      </c>
      <c r="R1961" s="3">
        <v>40954</v>
      </c>
      <c r="S1961" s="3">
        <v>40998</v>
      </c>
    </row>
    <row r="1962" spans="1:19">
      <c r="A1962" s="23" t="s">
        <v>18141</v>
      </c>
      <c r="B1962" s="23" t="s">
        <v>18142</v>
      </c>
      <c r="C1962" s="23">
        <v>7</v>
      </c>
      <c r="D1962" s="23" t="s">
        <v>20832</v>
      </c>
      <c r="E1962" s="23" t="s">
        <v>20833</v>
      </c>
      <c r="F1962" s="23">
        <v>3063</v>
      </c>
      <c r="G1962" s="23" t="s">
        <v>10444</v>
      </c>
      <c r="H1962" s="23" t="s">
        <v>20834</v>
      </c>
      <c r="I1962" s="238" t="s">
        <v>18145</v>
      </c>
      <c r="J1962" s="238" t="s">
        <v>18153</v>
      </c>
      <c r="K1962" s="23" t="s">
        <v>623</v>
      </c>
      <c r="L1962" s="23" t="s">
        <v>18147</v>
      </c>
      <c r="M1962" s="23" t="s">
        <v>18148</v>
      </c>
      <c r="N1962" s="23" t="s">
        <v>4162</v>
      </c>
      <c r="O1962" s="23" t="s">
        <v>18149</v>
      </c>
      <c r="P1962" s="291">
        <v>120.38</v>
      </c>
      <c r="Q1962" s="3">
        <v>41052</v>
      </c>
      <c r="R1962" s="3">
        <v>41135</v>
      </c>
      <c r="S1962" s="3">
        <v>41117</v>
      </c>
    </row>
    <row r="1963" spans="1:19">
      <c r="A1963" s="23" t="s">
        <v>18141</v>
      </c>
      <c r="B1963" s="23" t="s">
        <v>18142</v>
      </c>
      <c r="C1963" s="23">
        <v>7</v>
      </c>
      <c r="D1963" s="23" t="s">
        <v>20835</v>
      </c>
      <c r="E1963" s="23" t="s">
        <v>20836</v>
      </c>
      <c r="F1963" s="23">
        <v>778</v>
      </c>
      <c r="G1963" s="23" t="s">
        <v>9740</v>
      </c>
      <c r="H1963" s="23" t="s">
        <v>1319</v>
      </c>
      <c r="I1963" s="238" t="s">
        <v>18145</v>
      </c>
      <c r="J1963" s="238" t="s">
        <v>18153</v>
      </c>
      <c r="K1963" s="23" t="s">
        <v>623</v>
      </c>
      <c r="L1963" s="23" t="s">
        <v>18147</v>
      </c>
      <c r="M1963" s="23" t="s">
        <v>18148</v>
      </c>
      <c r="N1963" s="23" t="s">
        <v>4162</v>
      </c>
      <c r="O1963" s="23" t="s">
        <v>18149</v>
      </c>
      <c r="P1963" s="291">
        <v>120.38</v>
      </c>
      <c r="Q1963" s="3">
        <v>40933</v>
      </c>
      <c r="R1963" s="3">
        <v>40980</v>
      </c>
      <c r="S1963" s="3">
        <v>40998</v>
      </c>
    </row>
    <row r="1964" spans="1:19">
      <c r="A1964" s="23" t="s">
        <v>18141</v>
      </c>
      <c r="B1964" s="23" t="s">
        <v>18142</v>
      </c>
      <c r="C1964" s="23">
        <v>7</v>
      </c>
      <c r="D1964" s="23" t="s">
        <v>20837</v>
      </c>
      <c r="E1964" s="23" t="s">
        <v>20838</v>
      </c>
      <c r="F1964" s="23">
        <v>915</v>
      </c>
      <c r="G1964" s="23" t="s">
        <v>9949</v>
      </c>
      <c r="H1964" s="23" t="s">
        <v>4494</v>
      </c>
      <c r="I1964" s="238" t="s">
        <v>18145</v>
      </c>
      <c r="J1964" s="238" t="s">
        <v>18153</v>
      </c>
      <c r="K1964" s="23" t="s">
        <v>623</v>
      </c>
      <c r="L1964" s="23" t="s">
        <v>18147</v>
      </c>
      <c r="M1964" s="23" t="s">
        <v>18148</v>
      </c>
      <c r="N1964" s="23" t="s">
        <v>4162</v>
      </c>
      <c r="O1964" s="23" t="s">
        <v>18149</v>
      </c>
      <c r="P1964" s="291">
        <v>120.38</v>
      </c>
      <c r="Q1964" s="3">
        <v>40953</v>
      </c>
      <c r="R1964" s="3">
        <v>41096</v>
      </c>
      <c r="S1964" s="3">
        <v>41070</v>
      </c>
    </row>
    <row r="1965" spans="1:19">
      <c r="A1965" s="23" t="s">
        <v>18141</v>
      </c>
      <c r="B1965" s="23" t="s">
        <v>18142</v>
      </c>
      <c r="C1965" s="23">
        <v>7</v>
      </c>
      <c r="D1965" s="23" t="s">
        <v>20839</v>
      </c>
      <c r="E1965" s="23" t="s">
        <v>20840</v>
      </c>
      <c r="F1965" s="23">
        <v>2853</v>
      </c>
      <c r="G1965" s="23" t="s">
        <v>10463</v>
      </c>
      <c r="H1965" s="23" t="s">
        <v>5177</v>
      </c>
      <c r="I1965" s="238" t="s">
        <v>18145</v>
      </c>
      <c r="J1965" s="238" t="s">
        <v>18153</v>
      </c>
      <c r="K1965" s="23" t="s">
        <v>623</v>
      </c>
      <c r="L1965" s="23" t="s">
        <v>18147</v>
      </c>
      <c r="M1965" s="23" t="s">
        <v>18148</v>
      </c>
      <c r="N1965" s="23" t="s">
        <v>4162</v>
      </c>
      <c r="O1965" s="23" t="s">
        <v>18149</v>
      </c>
      <c r="P1965" s="291">
        <v>120.38</v>
      </c>
      <c r="Q1965" s="3">
        <v>41052</v>
      </c>
      <c r="R1965" s="3">
        <v>41109</v>
      </c>
      <c r="S1965" s="3">
        <v>41117</v>
      </c>
    </row>
    <row r="1966" spans="1:19">
      <c r="A1966" s="23" t="s">
        <v>18141</v>
      </c>
      <c r="B1966" s="23" t="s">
        <v>18142</v>
      </c>
      <c r="C1966" s="23">
        <v>7</v>
      </c>
      <c r="D1966" s="23" t="s">
        <v>20841</v>
      </c>
      <c r="E1966" s="23" t="s">
        <v>20842</v>
      </c>
      <c r="F1966" s="23">
        <v>3730</v>
      </c>
      <c r="G1966" s="23" t="s">
        <v>11487</v>
      </c>
      <c r="H1966" s="23" t="s">
        <v>12000</v>
      </c>
      <c r="I1966" s="238" t="s">
        <v>18145</v>
      </c>
      <c r="J1966" s="238" t="s">
        <v>18153</v>
      </c>
      <c r="K1966" s="23" t="s">
        <v>623</v>
      </c>
      <c r="L1966" s="23" t="s">
        <v>18147</v>
      </c>
      <c r="M1966" s="23" t="s">
        <v>18148</v>
      </c>
      <c r="N1966" s="23" t="s">
        <v>4162</v>
      </c>
      <c r="O1966" s="23" t="s">
        <v>18149</v>
      </c>
      <c r="P1966" s="291">
        <v>120.38</v>
      </c>
      <c r="Q1966" s="3">
        <v>41141</v>
      </c>
      <c r="R1966" s="3">
        <v>41247</v>
      </c>
      <c r="S1966" s="3">
        <v>41215</v>
      </c>
    </row>
    <row r="1967" spans="1:19">
      <c r="A1967" s="23" t="s">
        <v>18141</v>
      </c>
      <c r="B1967" s="23" t="s">
        <v>18142</v>
      </c>
      <c r="C1967" s="23">
        <v>7</v>
      </c>
      <c r="D1967" s="23" t="s">
        <v>20843</v>
      </c>
      <c r="E1967" s="23" t="s">
        <v>20842</v>
      </c>
      <c r="F1967" s="23">
        <v>3850</v>
      </c>
      <c r="G1967" s="23" t="s">
        <v>12775</v>
      </c>
      <c r="H1967" s="23" t="s">
        <v>12772</v>
      </c>
      <c r="I1967" s="238" t="s">
        <v>18145</v>
      </c>
      <c r="J1967" s="238" t="s">
        <v>18153</v>
      </c>
      <c r="K1967" s="23" t="s">
        <v>623</v>
      </c>
      <c r="L1967" s="23" t="s">
        <v>18147</v>
      </c>
      <c r="M1967" s="23" t="s">
        <v>18148</v>
      </c>
      <c r="N1967" s="23" t="s">
        <v>4162</v>
      </c>
      <c r="O1967" s="23" t="s">
        <v>18149</v>
      </c>
      <c r="P1967" s="291">
        <v>120.38</v>
      </c>
      <c r="Q1967" s="3">
        <v>41141</v>
      </c>
      <c r="R1967" s="3">
        <v>41256</v>
      </c>
      <c r="S1967" s="3">
        <v>41215</v>
      </c>
    </row>
    <row r="1968" spans="1:19">
      <c r="A1968" s="23" t="s">
        <v>18141</v>
      </c>
      <c r="B1968" s="23" t="s">
        <v>18142</v>
      </c>
      <c r="C1968" s="23">
        <v>7</v>
      </c>
      <c r="D1968" s="23" t="s">
        <v>20844</v>
      </c>
      <c r="E1968" s="23" t="s">
        <v>20842</v>
      </c>
      <c r="F1968" s="23">
        <v>3997</v>
      </c>
      <c r="G1968" s="23" t="s">
        <v>11485</v>
      </c>
      <c r="H1968" s="23" t="s">
        <v>12092</v>
      </c>
      <c r="I1968" s="238" t="s">
        <v>18145</v>
      </c>
      <c r="J1968" s="238" t="s">
        <v>18153</v>
      </c>
      <c r="K1968" s="23" t="s">
        <v>623</v>
      </c>
      <c r="L1968" s="23" t="s">
        <v>18147</v>
      </c>
      <c r="M1968" s="23" t="s">
        <v>18148</v>
      </c>
      <c r="N1968" s="23" t="s">
        <v>4162</v>
      </c>
      <c r="O1968" s="23" t="s">
        <v>18149</v>
      </c>
      <c r="P1968" s="291">
        <v>120.38</v>
      </c>
      <c r="Q1968" s="3">
        <v>41141</v>
      </c>
      <c r="R1968" s="3">
        <v>41276</v>
      </c>
      <c r="S1968" s="3">
        <v>41215</v>
      </c>
    </row>
    <row r="1969" spans="1:19">
      <c r="A1969" s="23" t="s">
        <v>18141</v>
      </c>
      <c r="B1969" s="23" t="s">
        <v>18142</v>
      </c>
      <c r="C1969" s="23">
        <v>7</v>
      </c>
      <c r="D1969" s="23" t="s">
        <v>20845</v>
      </c>
      <c r="E1969" s="23" t="s">
        <v>20846</v>
      </c>
      <c r="F1969" s="23">
        <v>2861</v>
      </c>
      <c r="G1969" s="23" t="s">
        <v>10446</v>
      </c>
      <c r="H1969" s="23" t="s">
        <v>5174</v>
      </c>
      <c r="I1969" s="238" t="s">
        <v>18145</v>
      </c>
      <c r="J1969" s="238" t="s">
        <v>18153</v>
      </c>
      <c r="K1969" s="23" t="s">
        <v>623</v>
      </c>
      <c r="L1969" s="23" t="s">
        <v>18147</v>
      </c>
      <c r="M1969" s="23" t="s">
        <v>18148</v>
      </c>
      <c r="N1969" s="23" t="s">
        <v>4162</v>
      </c>
      <c r="O1969" s="23" t="s">
        <v>18149</v>
      </c>
      <c r="P1969" s="291">
        <v>120.38</v>
      </c>
      <c r="Q1969" s="3">
        <v>41052</v>
      </c>
      <c r="R1969" s="3">
        <v>41110</v>
      </c>
      <c r="S1969" s="3">
        <v>41117</v>
      </c>
    </row>
    <row r="1970" spans="1:19">
      <c r="A1970" s="23" t="s">
        <v>18141</v>
      </c>
      <c r="B1970" s="23" t="s">
        <v>18142</v>
      </c>
      <c r="C1970" s="23">
        <v>7</v>
      </c>
      <c r="D1970" s="23" t="s">
        <v>20847</v>
      </c>
      <c r="E1970" s="23" t="s">
        <v>20848</v>
      </c>
      <c r="F1970" s="23">
        <v>2708</v>
      </c>
      <c r="G1970" s="23" t="s">
        <v>10301</v>
      </c>
      <c r="H1970" s="23" t="s">
        <v>3474</v>
      </c>
      <c r="I1970" s="238" t="s">
        <v>18145</v>
      </c>
      <c r="J1970" s="238" t="s">
        <v>18153</v>
      </c>
      <c r="K1970" s="23" t="s">
        <v>623</v>
      </c>
      <c r="L1970" s="23" t="s">
        <v>18147</v>
      </c>
      <c r="M1970" s="23" t="s">
        <v>18148</v>
      </c>
      <c r="N1970" s="23" t="s">
        <v>4162</v>
      </c>
      <c r="O1970" s="23" t="s">
        <v>18149</v>
      </c>
      <c r="P1970" s="291">
        <v>120.38</v>
      </c>
      <c r="Q1970" s="3">
        <v>41045</v>
      </c>
      <c r="R1970" s="3">
        <v>41075</v>
      </c>
      <c r="S1970" s="3">
        <v>41107</v>
      </c>
    </row>
    <row r="1971" spans="1:19">
      <c r="A1971" s="23" t="s">
        <v>18141</v>
      </c>
      <c r="B1971" s="23" t="s">
        <v>18142</v>
      </c>
      <c r="C1971" s="23">
        <v>7</v>
      </c>
      <c r="D1971" s="23" t="s">
        <v>20849</v>
      </c>
      <c r="E1971" s="23" t="s">
        <v>20848</v>
      </c>
      <c r="F1971" s="23">
        <v>3122</v>
      </c>
      <c r="G1971" s="23" t="s">
        <v>10303</v>
      </c>
      <c r="H1971" s="23" t="s">
        <v>5239</v>
      </c>
      <c r="I1971" s="238" t="s">
        <v>18145</v>
      </c>
      <c r="J1971" s="238" t="s">
        <v>18153</v>
      </c>
      <c r="K1971" s="23" t="s">
        <v>623</v>
      </c>
      <c r="L1971" s="23" t="s">
        <v>18147</v>
      </c>
      <c r="M1971" s="23" t="s">
        <v>18148</v>
      </c>
      <c r="N1971" s="23" t="s">
        <v>4162</v>
      </c>
      <c r="O1971" s="23" t="s">
        <v>18149</v>
      </c>
      <c r="P1971" s="291">
        <v>120.38</v>
      </c>
      <c r="Q1971" s="3">
        <v>41045</v>
      </c>
      <c r="R1971" s="3">
        <v>41142</v>
      </c>
      <c r="S1971" s="3">
        <v>41107</v>
      </c>
    </row>
    <row r="1972" spans="1:19">
      <c r="A1972" s="23" t="s">
        <v>18141</v>
      </c>
      <c r="B1972" s="23" t="s">
        <v>18142</v>
      </c>
      <c r="C1972" s="23">
        <v>7</v>
      </c>
      <c r="D1972" s="23" t="s">
        <v>20850</v>
      </c>
      <c r="E1972" s="23" t="s">
        <v>20851</v>
      </c>
      <c r="F1972" s="23">
        <v>779</v>
      </c>
      <c r="G1972" s="23" t="s">
        <v>9741</v>
      </c>
      <c r="H1972" s="23" t="s">
        <v>709</v>
      </c>
      <c r="I1972" s="238" t="s">
        <v>18145</v>
      </c>
      <c r="J1972" s="238" t="s">
        <v>18153</v>
      </c>
      <c r="K1972" s="23" t="s">
        <v>623</v>
      </c>
      <c r="L1972" s="23" t="s">
        <v>18147</v>
      </c>
      <c r="M1972" s="23" t="s">
        <v>18148</v>
      </c>
      <c r="N1972" s="23" t="s">
        <v>4162</v>
      </c>
      <c r="O1972" s="23" t="s">
        <v>18149</v>
      </c>
      <c r="P1972" s="291">
        <v>120.38</v>
      </c>
      <c r="Q1972" s="3">
        <v>40933</v>
      </c>
      <c r="R1972" s="3">
        <v>40947</v>
      </c>
      <c r="S1972" s="3">
        <v>40998</v>
      </c>
    </row>
    <row r="1973" spans="1:19">
      <c r="A1973" s="23" t="s">
        <v>18141</v>
      </c>
      <c r="B1973" s="23" t="s">
        <v>18142</v>
      </c>
      <c r="C1973" s="23">
        <v>7</v>
      </c>
      <c r="D1973" s="23" t="s">
        <v>20852</v>
      </c>
      <c r="E1973" s="23" t="s">
        <v>20853</v>
      </c>
      <c r="F1973" s="23">
        <v>805</v>
      </c>
      <c r="G1973" s="23" t="s">
        <v>9772</v>
      </c>
      <c r="H1973" s="23" t="s">
        <v>6338</v>
      </c>
      <c r="I1973" s="238" t="s">
        <v>18145</v>
      </c>
      <c r="J1973" s="238" t="s">
        <v>18153</v>
      </c>
      <c r="K1973" s="23" t="s">
        <v>623</v>
      </c>
      <c r="L1973" s="23" t="s">
        <v>18147</v>
      </c>
      <c r="M1973" s="23" t="s">
        <v>18148</v>
      </c>
      <c r="N1973" s="23" t="s">
        <v>4162</v>
      </c>
      <c r="O1973" s="23" t="s">
        <v>18149</v>
      </c>
      <c r="P1973" s="291">
        <v>120.38</v>
      </c>
      <c r="Q1973" s="3">
        <v>40935</v>
      </c>
      <c r="R1973" s="3">
        <v>41137</v>
      </c>
      <c r="S1973" s="3">
        <v>41120</v>
      </c>
    </row>
    <row r="1974" spans="1:19">
      <c r="A1974" s="23" t="s">
        <v>18141</v>
      </c>
      <c r="B1974" s="23" t="s">
        <v>18142</v>
      </c>
      <c r="C1974" s="23">
        <v>7</v>
      </c>
      <c r="D1974" s="23" t="s">
        <v>20854</v>
      </c>
      <c r="E1974" s="23" t="s">
        <v>20853</v>
      </c>
      <c r="F1974" s="23">
        <v>4425</v>
      </c>
      <c r="G1974" s="23" t="s">
        <v>12606</v>
      </c>
      <c r="H1974" s="23" t="s">
        <v>16112</v>
      </c>
      <c r="I1974" s="238" t="s">
        <v>18145</v>
      </c>
      <c r="J1974" s="238" t="s">
        <v>18153</v>
      </c>
      <c r="K1974" s="23" t="s">
        <v>623</v>
      </c>
      <c r="L1974" s="23" t="s">
        <v>18147</v>
      </c>
      <c r="M1974" s="23" t="s">
        <v>18148</v>
      </c>
      <c r="N1974" s="23" t="s">
        <v>4162</v>
      </c>
      <c r="O1974" s="23" t="s">
        <v>18149</v>
      </c>
      <c r="P1974" s="291">
        <v>120.38</v>
      </c>
      <c r="Q1974" s="3">
        <v>41158</v>
      </c>
      <c r="R1974" s="3">
        <v>41366</v>
      </c>
      <c r="S1974" s="3">
        <v>41309</v>
      </c>
    </row>
    <row r="1975" spans="1:19">
      <c r="A1975" s="23" t="s">
        <v>18141</v>
      </c>
      <c r="B1975" s="23" t="s">
        <v>18142</v>
      </c>
      <c r="C1975" s="23">
        <v>7</v>
      </c>
      <c r="D1975" s="23" t="s">
        <v>20855</v>
      </c>
      <c r="E1975" s="23" t="s">
        <v>20853</v>
      </c>
      <c r="F1975" s="23">
        <v>4434</v>
      </c>
      <c r="G1975" s="23" t="s">
        <v>12610</v>
      </c>
      <c r="H1975" s="23" t="s">
        <v>16178</v>
      </c>
      <c r="I1975" s="238" t="s">
        <v>18145</v>
      </c>
      <c r="J1975" s="238" t="s">
        <v>18153</v>
      </c>
      <c r="K1975" s="23" t="s">
        <v>623</v>
      </c>
      <c r="L1975" s="23" t="s">
        <v>18147</v>
      </c>
      <c r="M1975" s="23" t="s">
        <v>18148</v>
      </c>
      <c r="N1975" s="23" t="s">
        <v>4162</v>
      </c>
      <c r="O1975" s="23" t="s">
        <v>18149</v>
      </c>
      <c r="P1975" s="291">
        <v>120.38</v>
      </c>
      <c r="Q1975" s="3">
        <v>41158</v>
      </c>
      <c r="R1975" s="3">
        <v>41367</v>
      </c>
      <c r="S1975" s="3">
        <v>41309</v>
      </c>
    </row>
    <row r="1976" spans="1:19">
      <c r="A1976" s="23" t="s">
        <v>18141</v>
      </c>
      <c r="B1976" s="23" t="s">
        <v>18142</v>
      </c>
      <c r="C1976" s="23">
        <v>7</v>
      </c>
      <c r="D1976" s="23" t="s">
        <v>20856</v>
      </c>
      <c r="E1976" s="23" t="s">
        <v>20857</v>
      </c>
      <c r="F1976" s="23">
        <v>780</v>
      </c>
      <c r="G1976" s="23" t="s">
        <v>9742</v>
      </c>
      <c r="H1976" s="23" t="s">
        <v>707</v>
      </c>
      <c r="I1976" s="238" t="s">
        <v>18145</v>
      </c>
      <c r="J1976" s="238" t="s">
        <v>18153</v>
      </c>
      <c r="K1976" s="23" t="s">
        <v>623</v>
      </c>
      <c r="L1976" s="23" t="s">
        <v>18147</v>
      </c>
      <c r="M1976" s="23" t="s">
        <v>18148</v>
      </c>
      <c r="N1976" s="23" t="s">
        <v>4162</v>
      </c>
      <c r="O1976" s="23" t="s">
        <v>18149</v>
      </c>
      <c r="P1976" s="291">
        <v>120.38</v>
      </c>
      <c r="Q1976" s="3">
        <v>40933</v>
      </c>
      <c r="R1976" s="3">
        <v>40947</v>
      </c>
      <c r="S1976" s="3">
        <v>40998</v>
      </c>
    </row>
    <row r="1977" spans="1:19">
      <c r="A1977" s="23" t="s">
        <v>18141</v>
      </c>
      <c r="B1977" s="23" t="s">
        <v>18142</v>
      </c>
      <c r="C1977" s="23">
        <v>7</v>
      </c>
      <c r="D1977" s="23" t="s">
        <v>20858</v>
      </c>
      <c r="E1977" s="23" t="s">
        <v>20859</v>
      </c>
      <c r="F1977" s="23">
        <v>818</v>
      </c>
      <c r="G1977" s="23" t="s">
        <v>9845</v>
      </c>
      <c r="H1977" s="23" t="s">
        <v>2244</v>
      </c>
      <c r="I1977" s="238" t="s">
        <v>18145</v>
      </c>
      <c r="J1977" s="238" t="s">
        <v>18153</v>
      </c>
      <c r="K1977" s="23" t="s">
        <v>623</v>
      </c>
      <c r="L1977" s="23" t="s">
        <v>18147</v>
      </c>
      <c r="M1977" s="23" t="s">
        <v>18148</v>
      </c>
      <c r="N1977" s="23" t="s">
        <v>4162</v>
      </c>
      <c r="O1977" s="23" t="s">
        <v>18149</v>
      </c>
      <c r="P1977" s="291">
        <v>120.38</v>
      </c>
      <c r="Q1977" s="3">
        <v>40974</v>
      </c>
      <c r="R1977" s="3">
        <v>41031</v>
      </c>
      <c r="S1977" s="3">
        <v>41039</v>
      </c>
    </row>
    <row r="1978" spans="1:19">
      <c r="A1978" s="23" t="s">
        <v>18141</v>
      </c>
      <c r="B1978" s="23" t="s">
        <v>18142</v>
      </c>
      <c r="C1978" s="23">
        <v>7</v>
      </c>
      <c r="D1978" s="23" t="s">
        <v>20860</v>
      </c>
      <c r="E1978" s="23" t="s">
        <v>20859</v>
      </c>
      <c r="F1978" s="23">
        <v>3670</v>
      </c>
      <c r="G1978" s="23" t="s">
        <v>11566</v>
      </c>
      <c r="H1978" s="23" t="s">
        <v>9609</v>
      </c>
      <c r="I1978" s="238" t="s">
        <v>18145</v>
      </c>
      <c r="J1978" s="238" t="s">
        <v>18153</v>
      </c>
      <c r="K1978" s="23" t="s">
        <v>623</v>
      </c>
      <c r="L1978" s="23" t="s">
        <v>18147</v>
      </c>
      <c r="M1978" s="23" t="s">
        <v>18148</v>
      </c>
      <c r="N1978" s="23" t="s">
        <v>4162</v>
      </c>
      <c r="O1978" s="23" t="s">
        <v>18149</v>
      </c>
      <c r="P1978" s="291">
        <v>120.38</v>
      </c>
      <c r="Q1978" s="3">
        <v>41142</v>
      </c>
      <c r="R1978" s="3">
        <v>41240</v>
      </c>
      <c r="S1978" s="3">
        <v>41223</v>
      </c>
    </row>
    <row r="1979" spans="1:19">
      <c r="A1979" s="23" t="s">
        <v>18141</v>
      </c>
      <c r="B1979" s="23" t="s">
        <v>18142</v>
      </c>
      <c r="C1979" s="23">
        <v>7</v>
      </c>
      <c r="D1979" s="23" t="s">
        <v>20861</v>
      </c>
      <c r="E1979" s="23" t="s">
        <v>20862</v>
      </c>
      <c r="F1979" s="23">
        <v>825</v>
      </c>
      <c r="G1979" s="23" t="s">
        <v>9808</v>
      </c>
      <c r="H1979" s="23" t="s">
        <v>7936</v>
      </c>
      <c r="I1979" s="238" t="s">
        <v>18145</v>
      </c>
      <c r="J1979" s="238" t="s">
        <v>18153</v>
      </c>
      <c r="K1979" s="23" t="s">
        <v>623</v>
      </c>
      <c r="L1979" s="23" t="s">
        <v>18147</v>
      </c>
      <c r="M1979" s="23" t="s">
        <v>18148</v>
      </c>
      <c r="N1979" s="23" t="s">
        <v>4162</v>
      </c>
      <c r="O1979" s="23" t="s">
        <v>18149</v>
      </c>
      <c r="P1979" s="291">
        <v>120.38</v>
      </c>
      <c r="Q1979" s="3">
        <v>40942</v>
      </c>
      <c r="R1979" s="3">
        <v>41180</v>
      </c>
      <c r="S1979" s="3">
        <v>41120</v>
      </c>
    </row>
    <row r="1980" spans="1:19">
      <c r="A1980" s="23" t="s">
        <v>18141</v>
      </c>
      <c r="B1980" s="23" t="s">
        <v>18142</v>
      </c>
      <c r="C1980" s="23">
        <v>7</v>
      </c>
      <c r="D1980" s="23" t="s">
        <v>20863</v>
      </c>
      <c r="E1980" s="23" t="s">
        <v>20864</v>
      </c>
      <c r="F1980" s="23">
        <v>835</v>
      </c>
      <c r="G1980" s="23" t="s">
        <v>9858</v>
      </c>
      <c r="H1980" s="23">
        <v>3040</v>
      </c>
      <c r="I1980" s="238" t="s">
        <v>18145</v>
      </c>
      <c r="J1980" s="238" t="s">
        <v>20865</v>
      </c>
      <c r="K1980" s="23" t="s">
        <v>623</v>
      </c>
      <c r="L1980" s="23" t="s">
        <v>18147</v>
      </c>
      <c r="M1980" s="23" t="s">
        <v>18148</v>
      </c>
      <c r="N1980" s="23" t="s">
        <v>4162</v>
      </c>
      <c r="O1980" s="23" t="s">
        <v>18149</v>
      </c>
      <c r="P1980" s="291">
        <v>120.38</v>
      </c>
      <c r="Q1980" s="3">
        <v>40946</v>
      </c>
      <c r="R1980" s="23"/>
      <c r="S1980" s="3">
        <v>41013</v>
      </c>
    </row>
    <row r="1981" spans="1:19">
      <c r="A1981" s="23" t="s">
        <v>18141</v>
      </c>
      <c r="B1981" s="23" t="s">
        <v>18142</v>
      </c>
      <c r="C1981" s="23">
        <v>7</v>
      </c>
      <c r="D1981" s="23" t="s">
        <v>20866</v>
      </c>
      <c r="E1981" s="23" t="s">
        <v>20864</v>
      </c>
      <c r="F1981" s="23">
        <v>3260</v>
      </c>
      <c r="G1981" s="23" t="s">
        <v>11439</v>
      </c>
      <c r="H1981" s="23" t="s">
        <v>7543</v>
      </c>
      <c r="I1981" s="238" t="s">
        <v>18145</v>
      </c>
      <c r="J1981" s="238" t="s">
        <v>18153</v>
      </c>
      <c r="K1981" s="23" t="s">
        <v>623</v>
      </c>
      <c r="L1981" s="23" t="s">
        <v>18147</v>
      </c>
      <c r="M1981" s="23" t="s">
        <v>18148</v>
      </c>
      <c r="N1981" s="23" t="s">
        <v>4162</v>
      </c>
      <c r="O1981" s="23" t="s">
        <v>18149</v>
      </c>
      <c r="P1981" s="291">
        <v>120.38</v>
      </c>
      <c r="Q1981" s="3">
        <v>41141</v>
      </c>
      <c r="R1981" s="3">
        <v>41171</v>
      </c>
      <c r="S1981" s="3">
        <v>41215</v>
      </c>
    </row>
    <row r="1982" spans="1:19">
      <c r="A1982" s="23" t="s">
        <v>18141</v>
      </c>
      <c r="B1982" s="23" t="s">
        <v>18142</v>
      </c>
      <c r="C1982" s="23">
        <v>7</v>
      </c>
      <c r="D1982" s="23" t="s">
        <v>20867</v>
      </c>
      <c r="E1982" s="23" t="s">
        <v>20864</v>
      </c>
      <c r="F1982" s="23">
        <v>3290</v>
      </c>
      <c r="G1982" s="23" t="s">
        <v>11442</v>
      </c>
      <c r="H1982" s="23" t="s">
        <v>7671</v>
      </c>
      <c r="I1982" s="238" t="s">
        <v>18145</v>
      </c>
      <c r="J1982" s="238" t="s">
        <v>18153</v>
      </c>
      <c r="K1982" s="23" t="s">
        <v>623</v>
      </c>
      <c r="L1982" s="23" t="s">
        <v>18147</v>
      </c>
      <c r="M1982" s="23" t="s">
        <v>18148</v>
      </c>
      <c r="N1982" s="23" t="s">
        <v>4162</v>
      </c>
      <c r="O1982" s="23" t="s">
        <v>18149</v>
      </c>
      <c r="P1982" s="291">
        <v>120.38</v>
      </c>
      <c r="Q1982" s="3">
        <v>41141</v>
      </c>
      <c r="R1982" s="3">
        <v>41172</v>
      </c>
      <c r="S1982" s="3">
        <v>41215</v>
      </c>
    </row>
    <row r="1983" spans="1:19">
      <c r="A1983" s="23" t="s">
        <v>18141</v>
      </c>
      <c r="B1983" s="23" t="s">
        <v>18142</v>
      </c>
      <c r="C1983" s="23">
        <v>7</v>
      </c>
      <c r="D1983" s="23" t="s">
        <v>20868</v>
      </c>
      <c r="E1983" s="23" t="s">
        <v>20869</v>
      </c>
      <c r="F1983" s="23"/>
      <c r="G1983" s="23"/>
      <c r="H1983" s="23">
        <v>5823</v>
      </c>
      <c r="I1983" s="238" t="s">
        <v>18145</v>
      </c>
      <c r="J1983" s="238" t="s">
        <v>18151</v>
      </c>
      <c r="K1983" s="23" t="s">
        <v>623</v>
      </c>
      <c r="L1983" s="23" t="s">
        <v>18147</v>
      </c>
      <c r="M1983" s="23" t="s">
        <v>18148</v>
      </c>
      <c r="N1983" s="23" t="s">
        <v>4162</v>
      </c>
      <c r="O1983" s="23" t="s">
        <v>18149</v>
      </c>
      <c r="P1983" s="291">
        <v>120.38</v>
      </c>
      <c r="Q1983" s="3">
        <v>41256</v>
      </c>
      <c r="R1983" s="23"/>
      <c r="S1983" s="23"/>
    </row>
    <row r="1984" spans="1:19">
      <c r="A1984" s="23" t="s">
        <v>18141</v>
      </c>
      <c r="B1984" s="23" t="s">
        <v>18142</v>
      </c>
      <c r="C1984" s="23">
        <v>7</v>
      </c>
      <c r="D1984" s="23" t="s">
        <v>20870</v>
      </c>
      <c r="E1984" s="23" t="s">
        <v>20871</v>
      </c>
      <c r="F1984" s="23">
        <v>2828</v>
      </c>
      <c r="G1984" s="23" t="s">
        <v>10448</v>
      </c>
      <c r="H1984" s="23" t="s">
        <v>5020</v>
      </c>
      <c r="I1984" s="238" t="s">
        <v>18145</v>
      </c>
      <c r="J1984" s="238" t="s">
        <v>18153</v>
      </c>
      <c r="K1984" s="23" t="s">
        <v>623</v>
      </c>
      <c r="L1984" s="23" t="s">
        <v>18147</v>
      </c>
      <c r="M1984" s="23" t="s">
        <v>18148</v>
      </c>
      <c r="N1984" s="23" t="s">
        <v>4162</v>
      </c>
      <c r="O1984" s="23" t="s">
        <v>18149</v>
      </c>
      <c r="P1984" s="291">
        <v>120.38</v>
      </c>
      <c r="Q1984" s="3">
        <v>41052</v>
      </c>
      <c r="R1984" s="3">
        <v>41103</v>
      </c>
      <c r="S1984" s="3">
        <v>41117</v>
      </c>
    </row>
    <row r="1985" spans="1:19">
      <c r="A1985" s="23" t="s">
        <v>18141</v>
      </c>
      <c r="B1985" s="23" t="s">
        <v>18142</v>
      </c>
      <c r="C1985" s="23">
        <v>7</v>
      </c>
      <c r="D1985" s="23" t="s">
        <v>20872</v>
      </c>
      <c r="E1985" s="23" t="s">
        <v>20873</v>
      </c>
      <c r="F1985" s="23"/>
      <c r="G1985" s="23" t="s">
        <v>11878</v>
      </c>
      <c r="H1985" s="23">
        <v>4623</v>
      </c>
      <c r="I1985" s="238" t="s">
        <v>18145</v>
      </c>
      <c r="J1985" s="238" t="s">
        <v>18156</v>
      </c>
      <c r="K1985" s="23" t="s">
        <v>623</v>
      </c>
      <c r="L1985" s="23" t="s">
        <v>18147</v>
      </c>
      <c r="M1985" s="23" t="s">
        <v>18148</v>
      </c>
      <c r="N1985" s="23" t="s">
        <v>4162</v>
      </c>
      <c r="O1985" s="23" t="s">
        <v>18149</v>
      </c>
      <c r="P1985" s="291">
        <v>120.38</v>
      </c>
      <c r="Q1985" s="3">
        <v>41155</v>
      </c>
      <c r="R1985" s="23"/>
      <c r="S1985" s="3">
        <v>41261</v>
      </c>
    </row>
    <row r="1986" spans="1:19">
      <c r="A1986" s="23" t="s">
        <v>18141</v>
      </c>
      <c r="B1986" s="23" t="s">
        <v>18142</v>
      </c>
      <c r="C1986" s="23">
        <v>7</v>
      </c>
      <c r="D1986" s="23" t="s">
        <v>20874</v>
      </c>
      <c r="E1986" s="23" t="s">
        <v>20875</v>
      </c>
      <c r="F1986" s="23">
        <v>916</v>
      </c>
      <c r="G1986" s="23" t="s">
        <v>9953</v>
      </c>
      <c r="H1986" s="23" t="s">
        <v>6257</v>
      </c>
      <c r="I1986" s="238" t="s">
        <v>18145</v>
      </c>
      <c r="J1986" s="238" t="s">
        <v>18153</v>
      </c>
      <c r="K1986" s="23" t="s">
        <v>623</v>
      </c>
      <c r="L1986" s="23" t="s">
        <v>18147</v>
      </c>
      <c r="M1986" s="23" t="s">
        <v>18148</v>
      </c>
      <c r="N1986" s="23" t="s">
        <v>4162</v>
      </c>
      <c r="O1986" s="23" t="s">
        <v>18149</v>
      </c>
      <c r="P1986" s="291">
        <v>120.38</v>
      </c>
      <c r="Q1986" s="3">
        <v>40953</v>
      </c>
      <c r="R1986" s="3">
        <v>41254</v>
      </c>
      <c r="S1986" s="3">
        <v>41156</v>
      </c>
    </row>
    <row r="1987" spans="1:19">
      <c r="A1987" s="23" t="s">
        <v>18141</v>
      </c>
      <c r="B1987" s="23" t="s">
        <v>18142</v>
      </c>
      <c r="C1987" s="23">
        <v>7</v>
      </c>
      <c r="D1987" s="23" t="s">
        <v>20876</v>
      </c>
      <c r="E1987" s="23" t="s">
        <v>20877</v>
      </c>
      <c r="F1987" s="23">
        <v>3662</v>
      </c>
      <c r="G1987" s="23" t="s">
        <v>11636</v>
      </c>
      <c r="H1987" s="23" t="s">
        <v>9619</v>
      </c>
      <c r="I1987" s="238" t="s">
        <v>18145</v>
      </c>
      <c r="J1987" s="238" t="s">
        <v>18153</v>
      </c>
      <c r="K1987" s="23" t="s">
        <v>623</v>
      </c>
      <c r="L1987" s="23" t="s">
        <v>18147</v>
      </c>
      <c r="M1987" s="23" t="s">
        <v>18148</v>
      </c>
      <c r="N1987" s="23" t="s">
        <v>4162</v>
      </c>
      <c r="O1987" s="23" t="s">
        <v>18149</v>
      </c>
      <c r="P1987" s="291">
        <v>120.38</v>
      </c>
      <c r="Q1987" s="3">
        <v>41150</v>
      </c>
      <c r="R1987" s="3">
        <v>41239</v>
      </c>
      <c r="S1987" s="3">
        <v>41225</v>
      </c>
    </row>
    <row r="1988" spans="1:19">
      <c r="A1988" s="23" t="s">
        <v>18141</v>
      </c>
      <c r="B1988" s="23" t="s">
        <v>18142</v>
      </c>
      <c r="C1988" s="23">
        <v>7</v>
      </c>
      <c r="D1988" s="23" t="s">
        <v>20878</v>
      </c>
      <c r="E1988" s="23" t="s">
        <v>20877</v>
      </c>
      <c r="F1988" s="23">
        <v>3663</v>
      </c>
      <c r="G1988" s="23" t="s">
        <v>11638</v>
      </c>
      <c r="H1988" s="23" t="s">
        <v>9622</v>
      </c>
      <c r="I1988" s="238" t="s">
        <v>18145</v>
      </c>
      <c r="J1988" s="238" t="s">
        <v>18153</v>
      </c>
      <c r="K1988" s="23" t="s">
        <v>623</v>
      </c>
      <c r="L1988" s="23" t="s">
        <v>18147</v>
      </c>
      <c r="M1988" s="23" t="s">
        <v>18148</v>
      </c>
      <c r="N1988" s="23" t="s">
        <v>4162</v>
      </c>
      <c r="O1988" s="23" t="s">
        <v>18149</v>
      </c>
      <c r="P1988" s="291">
        <v>120.38</v>
      </c>
      <c r="Q1988" s="3">
        <v>41150</v>
      </c>
      <c r="R1988" s="3">
        <v>41239</v>
      </c>
      <c r="S1988" s="3">
        <v>41225</v>
      </c>
    </row>
    <row r="1989" spans="1:19">
      <c r="A1989" s="23" t="s">
        <v>18141</v>
      </c>
      <c r="B1989" s="23" t="s">
        <v>18142</v>
      </c>
      <c r="C1989" s="23">
        <v>7</v>
      </c>
      <c r="D1989" s="23" t="s">
        <v>20879</v>
      </c>
      <c r="E1989" s="23" t="s">
        <v>20877</v>
      </c>
      <c r="F1989" s="23">
        <v>3664</v>
      </c>
      <c r="G1989" s="23" t="s">
        <v>11634</v>
      </c>
      <c r="H1989" s="23" t="s">
        <v>9617</v>
      </c>
      <c r="I1989" s="238" t="s">
        <v>18145</v>
      </c>
      <c r="J1989" s="238" t="s">
        <v>18153</v>
      </c>
      <c r="K1989" s="23" t="s">
        <v>623</v>
      </c>
      <c r="L1989" s="23" t="s">
        <v>18147</v>
      </c>
      <c r="M1989" s="23" t="s">
        <v>18148</v>
      </c>
      <c r="N1989" s="23" t="s">
        <v>4162</v>
      </c>
      <c r="O1989" s="23" t="s">
        <v>18149</v>
      </c>
      <c r="P1989" s="291">
        <v>120.38</v>
      </c>
      <c r="Q1989" s="3">
        <v>41150</v>
      </c>
      <c r="R1989" s="3">
        <v>41239</v>
      </c>
      <c r="S1989" s="3">
        <v>41225</v>
      </c>
    </row>
    <row r="1990" spans="1:19">
      <c r="A1990" s="23" t="s">
        <v>18141</v>
      </c>
      <c r="B1990" s="23" t="s">
        <v>18142</v>
      </c>
      <c r="C1990" s="23">
        <v>7</v>
      </c>
      <c r="D1990" s="23" t="s">
        <v>20880</v>
      </c>
      <c r="E1990" s="23" t="s">
        <v>20877</v>
      </c>
      <c r="F1990" s="23">
        <v>3665</v>
      </c>
      <c r="G1990" s="23" t="s">
        <v>11632</v>
      </c>
      <c r="H1990" s="23" t="s">
        <v>9615</v>
      </c>
      <c r="I1990" s="238" t="s">
        <v>18145</v>
      </c>
      <c r="J1990" s="238" t="s">
        <v>18153</v>
      </c>
      <c r="K1990" s="23" t="s">
        <v>623</v>
      </c>
      <c r="L1990" s="23" t="s">
        <v>18147</v>
      </c>
      <c r="M1990" s="23" t="s">
        <v>18148</v>
      </c>
      <c r="N1990" s="23" t="s">
        <v>4162</v>
      </c>
      <c r="O1990" s="23" t="s">
        <v>18149</v>
      </c>
      <c r="P1990" s="291">
        <v>120.38</v>
      </c>
      <c r="Q1990" s="3">
        <v>41150</v>
      </c>
      <c r="R1990" s="3">
        <v>41239</v>
      </c>
      <c r="S1990" s="3">
        <v>41225</v>
      </c>
    </row>
    <row r="1991" spans="1:19">
      <c r="A1991" s="23" t="s">
        <v>18141</v>
      </c>
      <c r="B1991" s="23" t="s">
        <v>18142</v>
      </c>
      <c r="C1991" s="23">
        <v>7</v>
      </c>
      <c r="D1991" s="23" t="s">
        <v>20881</v>
      </c>
      <c r="E1991" s="23" t="s">
        <v>20877</v>
      </c>
      <c r="F1991" s="23">
        <v>3669</v>
      </c>
      <c r="G1991" s="23" t="s">
        <v>11640</v>
      </c>
      <c r="H1991" s="23" t="s">
        <v>9624</v>
      </c>
      <c r="I1991" s="238" t="s">
        <v>18145</v>
      </c>
      <c r="J1991" s="238" t="s">
        <v>18153</v>
      </c>
      <c r="K1991" s="23" t="s">
        <v>623</v>
      </c>
      <c r="L1991" s="23" t="s">
        <v>18147</v>
      </c>
      <c r="M1991" s="23" t="s">
        <v>18148</v>
      </c>
      <c r="N1991" s="23" t="s">
        <v>4162</v>
      </c>
      <c r="O1991" s="23" t="s">
        <v>18149</v>
      </c>
      <c r="P1991" s="291">
        <v>120.38</v>
      </c>
      <c r="Q1991" s="3">
        <v>41150</v>
      </c>
      <c r="R1991" s="3">
        <v>41240</v>
      </c>
      <c r="S1991" s="3">
        <v>41225</v>
      </c>
    </row>
    <row r="1992" spans="1:19">
      <c r="A1992" s="23" t="s">
        <v>18141</v>
      </c>
      <c r="B1992" s="23" t="s">
        <v>18142</v>
      </c>
      <c r="C1992" s="23">
        <v>7</v>
      </c>
      <c r="D1992" s="23" t="s">
        <v>20882</v>
      </c>
      <c r="E1992" s="23" t="s">
        <v>20877</v>
      </c>
      <c r="F1992" s="23">
        <v>3913</v>
      </c>
      <c r="G1992" s="23" t="s">
        <v>11630</v>
      </c>
      <c r="H1992" s="23" t="s">
        <v>9614</v>
      </c>
      <c r="I1992" s="238" t="s">
        <v>18145</v>
      </c>
      <c r="J1992" s="238" t="s">
        <v>18153</v>
      </c>
      <c r="K1992" s="23" t="s">
        <v>623</v>
      </c>
      <c r="L1992" s="23" t="s">
        <v>18147</v>
      </c>
      <c r="M1992" s="23" t="s">
        <v>18148</v>
      </c>
      <c r="N1992" s="23" t="s">
        <v>4162</v>
      </c>
      <c r="O1992" s="23" t="s">
        <v>18149</v>
      </c>
      <c r="P1992" s="291">
        <v>120.38</v>
      </c>
      <c r="Q1992" s="3">
        <v>41150</v>
      </c>
      <c r="R1992" s="3">
        <v>41261</v>
      </c>
      <c r="S1992" s="3">
        <v>41225</v>
      </c>
    </row>
    <row r="1993" spans="1:19">
      <c r="A1993" s="23" t="s">
        <v>18141</v>
      </c>
      <c r="B1993" s="23" t="s">
        <v>18142</v>
      </c>
      <c r="C1993" s="23">
        <v>7</v>
      </c>
      <c r="D1993" s="23" t="s">
        <v>20883</v>
      </c>
      <c r="E1993" s="23" t="s">
        <v>20884</v>
      </c>
      <c r="F1993" s="23">
        <v>3708</v>
      </c>
      <c r="G1993" s="23" t="s">
        <v>11877</v>
      </c>
      <c r="H1993" s="23" t="s">
        <v>11874</v>
      </c>
      <c r="I1993" s="238" t="s">
        <v>18145</v>
      </c>
      <c r="J1993" s="238" t="s">
        <v>18153</v>
      </c>
      <c r="K1993" s="23" t="s">
        <v>623</v>
      </c>
      <c r="L1993" s="23" t="s">
        <v>18147</v>
      </c>
      <c r="M1993" s="23" t="s">
        <v>18148</v>
      </c>
      <c r="N1993" s="23" t="s">
        <v>4162</v>
      </c>
      <c r="O1993" s="23" t="s">
        <v>18149</v>
      </c>
      <c r="P1993" s="291">
        <v>120.38</v>
      </c>
      <c r="Q1993" s="3">
        <v>41155</v>
      </c>
      <c r="R1993" s="3">
        <v>41243</v>
      </c>
      <c r="S1993" s="3">
        <v>41261</v>
      </c>
    </row>
    <row r="1994" spans="1:19">
      <c r="A1994" s="23" t="s">
        <v>18141</v>
      </c>
      <c r="B1994" s="23" t="s">
        <v>18142</v>
      </c>
      <c r="C1994" s="23">
        <v>7</v>
      </c>
      <c r="D1994" s="23" t="s">
        <v>20885</v>
      </c>
      <c r="E1994" s="23" t="s">
        <v>20886</v>
      </c>
      <c r="F1994" s="23">
        <v>4487</v>
      </c>
      <c r="G1994" s="23" t="s">
        <v>10450</v>
      </c>
      <c r="H1994" s="23" t="s">
        <v>4005</v>
      </c>
      <c r="I1994" s="238" t="s">
        <v>18145</v>
      </c>
      <c r="J1994" s="238" t="s">
        <v>18153</v>
      </c>
      <c r="K1994" s="23" t="s">
        <v>623</v>
      </c>
      <c r="L1994" s="23" t="s">
        <v>18147</v>
      </c>
      <c r="M1994" s="23" t="s">
        <v>18148</v>
      </c>
      <c r="N1994" s="23" t="s">
        <v>4162</v>
      </c>
      <c r="O1994" s="23" t="s">
        <v>18149</v>
      </c>
      <c r="P1994" s="291">
        <v>120.38</v>
      </c>
      <c r="Q1994" s="3">
        <v>41052</v>
      </c>
      <c r="R1994" s="3">
        <v>41376</v>
      </c>
      <c r="S1994" s="3">
        <v>41120</v>
      </c>
    </row>
    <row r="1995" spans="1:19">
      <c r="A1995" s="23" t="s">
        <v>18141</v>
      </c>
      <c r="B1995" s="23" t="s">
        <v>18142</v>
      </c>
      <c r="C1995" s="23">
        <v>7</v>
      </c>
      <c r="D1995" s="23" t="s">
        <v>20887</v>
      </c>
      <c r="E1995" s="23" t="s">
        <v>20888</v>
      </c>
      <c r="F1995" s="23">
        <v>2777</v>
      </c>
      <c r="G1995" s="23" t="s">
        <v>10299</v>
      </c>
      <c r="H1995" s="23" t="s">
        <v>3990</v>
      </c>
      <c r="I1995" s="238" t="s">
        <v>18145</v>
      </c>
      <c r="J1995" s="238" t="s">
        <v>18153</v>
      </c>
      <c r="K1995" s="23" t="s">
        <v>623</v>
      </c>
      <c r="L1995" s="23" t="s">
        <v>18147</v>
      </c>
      <c r="M1995" s="23" t="s">
        <v>18148</v>
      </c>
      <c r="N1995" s="23" t="s">
        <v>4162</v>
      </c>
      <c r="O1995" s="23" t="s">
        <v>18149</v>
      </c>
      <c r="P1995" s="291">
        <v>120.38</v>
      </c>
      <c r="Q1995" s="3">
        <v>41045</v>
      </c>
      <c r="R1995" s="3">
        <v>41089</v>
      </c>
      <c r="S1995" s="3">
        <v>41107</v>
      </c>
    </row>
    <row r="1996" spans="1:19">
      <c r="A1996" s="23" t="s">
        <v>18141</v>
      </c>
      <c r="B1996" s="23" t="s">
        <v>18142</v>
      </c>
      <c r="C1996" s="23">
        <v>7</v>
      </c>
      <c r="D1996" s="23" t="s">
        <v>20889</v>
      </c>
      <c r="E1996" s="23" t="s">
        <v>20888</v>
      </c>
      <c r="F1996" s="23">
        <v>3026</v>
      </c>
      <c r="G1996" s="23" t="s">
        <v>10313</v>
      </c>
      <c r="H1996" s="23" t="s">
        <v>5893</v>
      </c>
      <c r="I1996" s="238" t="s">
        <v>18145</v>
      </c>
      <c r="J1996" s="238" t="s">
        <v>18153</v>
      </c>
      <c r="K1996" s="23" t="s">
        <v>623</v>
      </c>
      <c r="L1996" s="23" t="s">
        <v>18147</v>
      </c>
      <c r="M1996" s="23" t="s">
        <v>18148</v>
      </c>
      <c r="N1996" s="23" t="s">
        <v>4162</v>
      </c>
      <c r="O1996" s="23" t="s">
        <v>18149</v>
      </c>
      <c r="P1996" s="291">
        <v>120.38</v>
      </c>
      <c r="Q1996" s="3">
        <v>41046</v>
      </c>
      <c r="R1996" s="3">
        <v>41130</v>
      </c>
      <c r="S1996" s="3">
        <v>41107</v>
      </c>
    </row>
    <row r="1997" spans="1:19">
      <c r="A1997" s="23" t="s">
        <v>18141</v>
      </c>
      <c r="B1997" s="23" t="s">
        <v>18142</v>
      </c>
      <c r="C1997" s="23">
        <v>7</v>
      </c>
      <c r="D1997" s="23" t="s">
        <v>20890</v>
      </c>
      <c r="E1997" s="23" t="s">
        <v>20888</v>
      </c>
      <c r="F1997" s="23">
        <v>3629</v>
      </c>
      <c r="G1997" s="23" t="s">
        <v>11873</v>
      </c>
      <c r="H1997" s="23" t="s">
        <v>9481</v>
      </c>
      <c r="I1997" s="238" t="s">
        <v>18145</v>
      </c>
      <c r="J1997" s="238" t="s">
        <v>18153</v>
      </c>
      <c r="K1997" s="23" t="s">
        <v>623</v>
      </c>
      <c r="L1997" s="23" t="s">
        <v>18147</v>
      </c>
      <c r="M1997" s="23" t="s">
        <v>18148</v>
      </c>
      <c r="N1997" s="23" t="s">
        <v>4162</v>
      </c>
      <c r="O1997" s="23" t="s">
        <v>18149</v>
      </c>
      <c r="P1997" s="291">
        <v>120.38</v>
      </c>
      <c r="Q1997" s="3">
        <v>41155</v>
      </c>
      <c r="R1997" s="3">
        <v>41234</v>
      </c>
      <c r="S1997" s="3">
        <v>41261</v>
      </c>
    </row>
    <row r="1998" spans="1:19">
      <c r="A1998" s="23" t="s">
        <v>18141</v>
      </c>
      <c r="B1998" s="23" t="s">
        <v>18142</v>
      </c>
      <c r="C1998" s="23">
        <v>7</v>
      </c>
      <c r="D1998" s="23" t="s">
        <v>20891</v>
      </c>
      <c r="E1998" s="23" t="s">
        <v>20892</v>
      </c>
      <c r="F1998" s="23"/>
      <c r="G1998" s="23" t="s">
        <v>11871</v>
      </c>
      <c r="H1998" s="23">
        <v>4626</v>
      </c>
      <c r="I1998" s="238" t="s">
        <v>18145</v>
      </c>
      <c r="J1998" s="238" t="s">
        <v>18156</v>
      </c>
      <c r="K1998" s="23" t="s">
        <v>623</v>
      </c>
      <c r="L1998" s="23" t="s">
        <v>18147</v>
      </c>
      <c r="M1998" s="23" t="s">
        <v>18148</v>
      </c>
      <c r="N1998" s="23" t="s">
        <v>4162</v>
      </c>
      <c r="O1998" s="23" t="s">
        <v>18149</v>
      </c>
      <c r="P1998" s="291">
        <v>120.38</v>
      </c>
      <c r="Q1998" s="3">
        <v>41155</v>
      </c>
      <c r="R1998" s="23"/>
      <c r="S1998" s="3">
        <v>41261</v>
      </c>
    </row>
    <row r="1999" spans="1:19">
      <c r="A1999" s="23" t="s">
        <v>18141</v>
      </c>
      <c r="B1999" s="23" t="s">
        <v>18142</v>
      </c>
      <c r="C1999" s="23">
        <v>7</v>
      </c>
      <c r="D1999" s="23" t="s">
        <v>20893</v>
      </c>
      <c r="E1999" s="23" t="s">
        <v>20894</v>
      </c>
      <c r="F1999" s="23">
        <v>834</v>
      </c>
      <c r="G1999" s="23" t="s">
        <v>9820</v>
      </c>
      <c r="H1999" s="23" t="s">
        <v>5882</v>
      </c>
      <c r="I1999" s="238" t="s">
        <v>18145</v>
      </c>
      <c r="J1999" s="238" t="s">
        <v>18153</v>
      </c>
      <c r="K1999" s="23" t="s">
        <v>623</v>
      </c>
      <c r="L1999" s="23" t="s">
        <v>18147</v>
      </c>
      <c r="M1999" s="23" t="s">
        <v>18148</v>
      </c>
      <c r="N1999" s="23" t="s">
        <v>4162</v>
      </c>
      <c r="O1999" s="23" t="s">
        <v>18149</v>
      </c>
      <c r="P1999" s="291">
        <v>120.38</v>
      </c>
      <c r="Q1999" s="3">
        <v>40946</v>
      </c>
      <c r="R1999" s="3">
        <v>41134</v>
      </c>
      <c r="S1999" s="3">
        <v>41124</v>
      </c>
    </row>
    <row r="2000" spans="1:19">
      <c r="A2000" s="23" t="s">
        <v>18141</v>
      </c>
      <c r="B2000" s="23" t="s">
        <v>18142</v>
      </c>
      <c r="C2000" s="23">
        <v>7</v>
      </c>
      <c r="D2000" s="23" t="s">
        <v>20895</v>
      </c>
      <c r="E2000" s="23" t="s">
        <v>20896</v>
      </c>
      <c r="F2000" s="23">
        <v>917</v>
      </c>
      <c r="G2000" s="23" t="s">
        <v>9954</v>
      </c>
      <c r="H2000" s="23" t="s">
        <v>1966</v>
      </c>
      <c r="I2000" s="238" t="s">
        <v>18145</v>
      </c>
      <c r="J2000" s="238" t="s">
        <v>18153</v>
      </c>
      <c r="K2000" s="23" t="s">
        <v>623</v>
      </c>
      <c r="L2000" s="23" t="s">
        <v>18147</v>
      </c>
      <c r="M2000" s="23" t="s">
        <v>18148</v>
      </c>
      <c r="N2000" s="23" t="s">
        <v>4162</v>
      </c>
      <c r="O2000" s="23" t="s">
        <v>18149</v>
      </c>
      <c r="P2000" s="291">
        <v>120.38</v>
      </c>
      <c r="Q2000" s="3">
        <v>40953</v>
      </c>
      <c r="R2000" s="3">
        <v>40981</v>
      </c>
      <c r="S2000" s="3">
        <v>41016</v>
      </c>
    </row>
    <row r="2001" spans="1:19">
      <c r="A2001" s="23" t="s">
        <v>18141</v>
      </c>
      <c r="B2001" s="23" t="s">
        <v>18142</v>
      </c>
      <c r="C2001" s="23">
        <v>7</v>
      </c>
      <c r="D2001" s="23" t="s">
        <v>20897</v>
      </c>
      <c r="E2001" s="23" t="s">
        <v>20898</v>
      </c>
      <c r="F2001" s="23"/>
      <c r="G2001" s="23"/>
      <c r="H2001" s="23">
        <v>5605</v>
      </c>
      <c r="I2001" s="238" t="s">
        <v>18145</v>
      </c>
      <c r="J2001" s="238" t="s">
        <v>18151</v>
      </c>
      <c r="K2001" s="23" t="s">
        <v>623</v>
      </c>
      <c r="L2001" s="23" t="s">
        <v>18147</v>
      </c>
      <c r="M2001" s="23" t="s">
        <v>18148</v>
      </c>
      <c r="N2001" s="23" t="s">
        <v>4162</v>
      </c>
      <c r="O2001" s="23" t="s">
        <v>18149</v>
      </c>
      <c r="P2001" s="291">
        <v>120.38</v>
      </c>
      <c r="Q2001" s="3">
        <v>41232</v>
      </c>
      <c r="R2001" s="23"/>
      <c r="S2001" s="23"/>
    </row>
    <row r="2002" spans="1:19">
      <c r="A2002" s="23" t="s">
        <v>18141</v>
      </c>
      <c r="B2002" s="23" t="s">
        <v>18142</v>
      </c>
      <c r="C2002" s="23">
        <v>7</v>
      </c>
      <c r="D2002" s="23" t="s">
        <v>20899</v>
      </c>
      <c r="E2002" s="23" t="s">
        <v>20898</v>
      </c>
      <c r="F2002" s="23">
        <v>3614</v>
      </c>
      <c r="G2002" s="23" t="s">
        <v>11929</v>
      </c>
      <c r="H2002" s="23" t="s">
        <v>9502</v>
      </c>
      <c r="I2002" s="238" t="s">
        <v>18145</v>
      </c>
      <c r="J2002" s="238" t="s">
        <v>18153</v>
      </c>
      <c r="K2002" s="23" t="s">
        <v>623</v>
      </c>
      <c r="L2002" s="23" t="s">
        <v>18147</v>
      </c>
      <c r="M2002" s="23" t="s">
        <v>18148</v>
      </c>
      <c r="N2002" s="23" t="s">
        <v>4162</v>
      </c>
      <c r="O2002" s="23" t="s">
        <v>18149</v>
      </c>
      <c r="P2002" s="291">
        <v>120.38</v>
      </c>
      <c r="Q2002" s="3">
        <v>41218</v>
      </c>
      <c r="R2002" s="3">
        <v>41233</v>
      </c>
      <c r="S2002" s="3">
        <v>41280</v>
      </c>
    </row>
    <row r="2003" spans="1:19">
      <c r="A2003" s="23" t="s">
        <v>18141</v>
      </c>
      <c r="B2003" s="23" t="s">
        <v>18142</v>
      </c>
      <c r="C2003" s="23">
        <v>7</v>
      </c>
      <c r="D2003" s="23" t="s">
        <v>20900</v>
      </c>
      <c r="E2003" s="23" t="s">
        <v>20901</v>
      </c>
      <c r="F2003" s="23">
        <v>3848</v>
      </c>
      <c r="G2003" s="23" t="s">
        <v>11870</v>
      </c>
      <c r="H2003" s="23" t="s">
        <v>12825</v>
      </c>
      <c r="I2003" s="238" t="s">
        <v>18145</v>
      </c>
      <c r="J2003" s="238" t="s">
        <v>18153</v>
      </c>
      <c r="K2003" s="23" t="s">
        <v>623</v>
      </c>
      <c r="L2003" s="23" t="s">
        <v>18147</v>
      </c>
      <c r="M2003" s="23" t="s">
        <v>18148</v>
      </c>
      <c r="N2003" s="23" t="s">
        <v>4162</v>
      </c>
      <c r="O2003" s="23" t="s">
        <v>18149</v>
      </c>
      <c r="P2003" s="291">
        <v>120.38</v>
      </c>
      <c r="Q2003" s="3">
        <v>41155</v>
      </c>
      <c r="R2003" s="3">
        <v>41256</v>
      </c>
      <c r="S2003" s="3">
        <v>41261</v>
      </c>
    </row>
    <row r="2004" spans="1:19">
      <c r="A2004" s="23" t="s">
        <v>18141</v>
      </c>
      <c r="B2004" s="23" t="s">
        <v>18142</v>
      </c>
      <c r="C2004" s="23">
        <v>7</v>
      </c>
      <c r="D2004" s="23" t="s">
        <v>20902</v>
      </c>
      <c r="E2004" s="23" t="s">
        <v>20903</v>
      </c>
      <c r="F2004" s="23">
        <v>4491</v>
      </c>
      <c r="G2004" s="23" t="s">
        <v>12435</v>
      </c>
      <c r="H2004" s="23" t="s">
        <v>16236</v>
      </c>
      <c r="I2004" s="238" t="s">
        <v>18145</v>
      </c>
      <c r="J2004" s="238" t="s">
        <v>18153</v>
      </c>
      <c r="K2004" s="23" t="s">
        <v>623</v>
      </c>
      <c r="L2004" s="23" t="s">
        <v>18147</v>
      </c>
      <c r="M2004" s="23" t="s">
        <v>18148</v>
      </c>
      <c r="N2004" s="23" t="s">
        <v>4162</v>
      </c>
      <c r="O2004" s="23" t="s">
        <v>18149</v>
      </c>
      <c r="P2004" s="291">
        <v>120.38</v>
      </c>
      <c r="Q2004" s="3">
        <v>41170</v>
      </c>
      <c r="R2004" s="3">
        <v>41376</v>
      </c>
      <c r="S2004" s="3">
        <v>41395</v>
      </c>
    </row>
    <row r="2005" spans="1:19">
      <c r="A2005" s="23" t="s">
        <v>18141</v>
      </c>
      <c r="B2005" s="23" t="s">
        <v>18142</v>
      </c>
      <c r="C2005" s="23">
        <v>7</v>
      </c>
      <c r="D2005" s="23" t="s">
        <v>20904</v>
      </c>
      <c r="E2005" s="23" t="s">
        <v>20905</v>
      </c>
      <c r="F2005" s="23"/>
      <c r="G2005" s="23" t="s">
        <v>12734</v>
      </c>
      <c r="H2005" s="23">
        <v>5471</v>
      </c>
      <c r="I2005" s="238" t="s">
        <v>18145</v>
      </c>
      <c r="J2005" s="238" t="s">
        <v>20140</v>
      </c>
      <c r="K2005" s="23" t="s">
        <v>623</v>
      </c>
      <c r="L2005" s="23" t="s">
        <v>18147</v>
      </c>
      <c r="M2005" s="23" t="s">
        <v>18148</v>
      </c>
      <c r="N2005" s="23" t="s">
        <v>4162</v>
      </c>
      <c r="O2005" s="23" t="s">
        <v>18149</v>
      </c>
      <c r="P2005" s="291">
        <v>120.38</v>
      </c>
      <c r="Q2005" s="3">
        <v>41208</v>
      </c>
      <c r="R2005" s="23"/>
      <c r="S2005" s="3">
        <v>41308</v>
      </c>
    </row>
    <row r="2006" spans="1:19">
      <c r="A2006" s="23" t="s">
        <v>18141</v>
      </c>
      <c r="B2006" s="23" t="s">
        <v>18142</v>
      </c>
      <c r="C2006" s="23">
        <v>7</v>
      </c>
      <c r="D2006" s="23" t="s">
        <v>20906</v>
      </c>
      <c r="E2006" s="23" t="s">
        <v>20905</v>
      </c>
      <c r="F2006" s="23"/>
      <c r="G2006" s="23" t="s">
        <v>12729</v>
      </c>
      <c r="H2006" s="23">
        <v>5472</v>
      </c>
      <c r="I2006" s="238" t="s">
        <v>18145</v>
      </c>
      <c r="J2006" s="238" t="s">
        <v>18146</v>
      </c>
      <c r="K2006" s="23" t="s">
        <v>623</v>
      </c>
      <c r="L2006" s="23" t="s">
        <v>18147</v>
      </c>
      <c r="M2006" s="23" t="s">
        <v>18148</v>
      </c>
      <c r="N2006" s="23" t="s">
        <v>4162</v>
      </c>
      <c r="O2006" s="23" t="s">
        <v>18149</v>
      </c>
      <c r="P2006" s="291">
        <v>120.38</v>
      </c>
      <c r="Q2006" s="3">
        <v>41208</v>
      </c>
      <c r="R2006" s="23"/>
      <c r="S2006" s="3">
        <v>41308</v>
      </c>
    </row>
    <row r="2007" spans="1:19">
      <c r="A2007" s="23" t="s">
        <v>18141</v>
      </c>
      <c r="B2007" s="23" t="s">
        <v>18142</v>
      </c>
      <c r="C2007" s="23">
        <v>7</v>
      </c>
      <c r="D2007" s="23" t="s">
        <v>20907</v>
      </c>
      <c r="E2007" s="23" t="s">
        <v>20905</v>
      </c>
      <c r="F2007" s="23"/>
      <c r="G2007" s="23" t="s">
        <v>12725</v>
      </c>
      <c r="H2007" s="23">
        <v>5473</v>
      </c>
      <c r="I2007" s="238" t="s">
        <v>18145</v>
      </c>
      <c r="J2007" s="238" t="s">
        <v>18146</v>
      </c>
      <c r="K2007" s="23" t="s">
        <v>623</v>
      </c>
      <c r="L2007" s="23" t="s">
        <v>18147</v>
      </c>
      <c r="M2007" s="23" t="s">
        <v>18148</v>
      </c>
      <c r="N2007" s="23" t="s">
        <v>4162</v>
      </c>
      <c r="O2007" s="23" t="s">
        <v>18149</v>
      </c>
      <c r="P2007" s="291">
        <v>120.38</v>
      </c>
      <c r="Q2007" s="3">
        <v>41208</v>
      </c>
      <c r="R2007" s="23"/>
      <c r="S2007" s="3">
        <v>41308</v>
      </c>
    </row>
    <row r="2008" spans="1:19">
      <c r="A2008" s="23" t="s">
        <v>18141</v>
      </c>
      <c r="B2008" s="23" t="s">
        <v>18142</v>
      </c>
      <c r="C2008" s="23">
        <v>7</v>
      </c>
      <c r="D2008" s="23" t="s">
        <v>20908</v>
      </c>
      <c r="E2008" s="23" t="s">
        <v>20905</v>
      </c>
      <c r="F2008" s="23"/>
      <c r="G2008" s="23" t="s">
        <v>12716</v>
      </c>
      <c r="H2008" s="23">
        <v>5475</v>
      </c>
      <c r="I2008" s="238" t="s">
        <v>18145</v>
      </c>
      <c r="J2008" s="238" t="s">
        <v>20140</v>
      </c>
      <c r="K2008" s="23" t="s">
        <v>623</v>
      </c>
      <c r="L2008" s="23" t="s">
        <v>18147</v>
      </c>
      <c r="M2008" s="23" t="s">
        <v>18148</v>
      </c>
      <c r="N2008" s="23" t="s">
        <v>4162</v>
      </c>
      <c r="O2008" s="23" t="s">
        <v>18149</v>
      </c>
      <c r="P2008" s="291">
        <v>120.38</v>
      </c>
      <c r="Q2008" s="3">
        <v>41208</v>
      </c>
      <c r="R2008" s="23"/>
      <c r="S2008" s="3">
        <v>41308</v>
      </c>
    </row>
    <row r="2009" spans="1:19">
      <c r="A2009" s="23" t="s">
        <v>18141</v>
      </c>
      <c r="B2009" s="23" t="s">
        <v>18142</v>
      </c>
      <c r="C2009" s="23">
        <v>7</v>
      </c>
      <c r="D2009" s="23" t="s">
        <v>20909</v>
      </c>
      <c r="E2009" s="23" t="s">
        <v>20905</v>
      </c>
      <c r="F2009" s="23"/>
      <c r="G2009" s="23" t="s">
        <v>12712</v>
      </c>
      <c r="H2009" s="23">
        <v>5476</v>
      </c>
      <c r="I2009" s="238" t="s">
        <v>18145</v>
      </c>
      <c r="J2009" s="238" t="s">
        <v>20140</v>
      </c>
      <c r="K2009" s="23" t="s">
        <v>623</v>
      </c>
      <c r="L2009" s="23" t="s">
        <v>18147</v>
      </c>
      <c r="M2009" s="23" t="s">
        <v>18148</v>
      </c>
      <c r="N2009" s="23" t="s">
        <v>4162</v>
      </c>
      <c r="O2009" s="23" t="s">
        <v>18149</v>
      </c>
      <c r="P2009" s="291">
        <v>120.38</v>
      </c>
      <c r="Q2009" s="3">
        <v>41208</v>
      </c>
      <c r="R2009" s="23"/>
      <c r="S2009" s="3">
        <v>41308</v>
      </c>
    </row>
    <row r="2010" spans="1:19">
      <c r="A2010" s="23" t="s">
        <v>18141</v>
      </c>
      <c r="B2010" s="23" t="s">
        <v>18142</v>
      </c>
      <c r="C2010" s="23">
        <v>7</v>
      </c>
      <c r="D2010" s="23" t="s">
        <v>20910</v>
      </c>
      <c r="E2010" s="23" t="s">
        <v>20905</v>
      </c>
      <c r="F2010" s="23"/>
      <c r="G2010" s="23" t="s">
        <v>12707</v>
      </c>
      <c r="H2010" s="23">
        <v>5478</v>
      </c>
      <c r="I2010" s="238" t="s">
        <v>18145</v>
      </c>
      <c r="J2010" s="238" t="s">
        <v>20140</v>
      </c>
      <c r="K2010" s="23" t="s">
        <v>623</v>
      </c>
      <c r="L2010" s="23" t="s">
        <v>18147</v>
      </c>
      <c r="M2010" s="23" t="s">
        <v>18148</v>
      </c>
      <c r="N2010" s="23" t="s">
        <v>4162</v>
      </c>
      <c r="O2010" s="23" t="s">
        <v>18149</v>
      </c>
      <c r="P2010" s="291">
        <v>120.38</v>
      </c>
      <c r="Q2010" s="3">
        <v>41208</v>
      </c>
      <c r="R2010" s="23"/>
      <c r="S2010" s="3">
        <v>41308</v>
      </c>
    </row>
    <row r="2011" spans="1:19">
      <c r="A2011" s="23" t="s">
        <v>18141</v>
      </c>
      <c r="B2011" s="23" t="s">
        <v>18142</v>
      </c>
      <c r="C2011" s="23">
        <v>7</v>
      </c>
      <c r="D2011" s="23" t="s">
        <v>20911</v>
      </c>
      <c r="E2011" s="23" t="s">
        <v>20905</v>
      </c>
      <c r="F2011" s="23"/>
      <c r="G2011" s="23" t="s">
        <v>12703</v>
      </c>
      <c r="H2011" s="23">
        <v>5479</v>
      </c>
      <c r="I2011" s="238" t="s">
        <v>18145</v>
      </c>
      <c r="J2011" s="238" t="s">
        <v>20140</v>
      </c>
      <c r="K2011" s="23" t="s">
        <v>623</v>
      </c>
      <c r="L2011" s="23" t="s">
        <v>18147</v>
      </c>
      <c r="M2011" s="23" t="s">
        <v>18148</v>
      </c>
      <c r="N2011" s="23" t="s">
        <v>4162</v>
      </c>
      <c r="O2011" s="23" t="s">
        <v>18149</v>
      </c>
      <c r="P2011" s="291">
        <v>120.38</v>
      </c>
      <c r="Q2011" s="3">
        <v>41208</v>
      </c>
      <c r="R2011" s="23"/>
      <c r="S2011" s="3">
        <v>41308</v>
      </c>
    </row>
    <row r="2012" spans="1:19">
      <c r="A2012" s="23" t="s">
        <v>18141</v>
      </c>
      <c r="B2012" s="23" t="s">
        <v>18142</v>
      </c>
      <c r="C2012" s="23">
        <v>7</v>
      </c>
      <c r="D2012" s="23" t="s">
        <v>20912</v>
      </c>
      <c r="E2012" s="23" t="s">
        <v>20905</v>
      </c>
      <c r="F2012" s="23"/>
      <c r="G2012" s="23" t="s">
        <v>12699</v>
      </c>
      <c r="H2012" s="23">
        <v>5480</v>
      </c>
      <c r="I2012" s="238" t="s">
        <v>18145</v>
      </c>
      <c r="J2012" s="238" t="s">
        <v>20140</v>
      </c>
      <c r="K2012" s="23" t="s">
        <v>623</v>
      </c>
      <c r="L2012" s="23" t="s">
        <v>18147</v>
      </c>
      <c r="M2012" s="23" t="s">
        <v>18148</v>
      </c>
      <c r="N2012" s="23" t="s">
        <v>4162</v>
      </c>
      <c r="O2012" s="23" t="s">
        <v>18149</v>
      </c>
      <c r="P2012" s="291">
        <v>120.38</v>
      </c>
      <c r="Q2012" s="3">
        <v>41208</v>
      </c>
      <c r="R2012" s="23"/>
      <c r="S2012" s="3">
        <v>41308</v>
      </c>
    </row>
    <row r="2013" spans="1:19">
      <c r="A2013" s="23" t="s">
        <v>18141</v>
      </c>
      <c r="B2013" s="23" t="s">
        <v>18142</v>
      </c>
      <c r="C2013" s="23">
        <v>7</v>
      </c>
      <c r="D2013" s="23" t="s">
        <v>20913</v>
      </c>
      <c r="E2013" s="23" t="s">
        <v>20905</v>
      </c>
      <c r="F2013" s="23"/>
      <c r="G2013" s="23" t="s">
        <v>12695</v>
      </c>
      <c r="H2013" s="23">
        <v>5481</v>
      </c>
      <c r="I2013" s="238" t="s">
        <v>18145</v>
      </c>
      <c r="J2013" s="238" t="s">
        <v>20140</v>
      </c>
      <c r="K2013" s="23" t="s">
        <v>623</v>
      </c>
      <c r="L2013" s="23" t="s">
        <v>18147</v>
      </c>
      <c r="M2013" s="23" t="s">
        <v>18148</v>
      </c>
      <c r="N2013" s="23" t="s">
        <v>4162</v>
      </c>
      <c r="O2013" s="23" t="s">
        <v>18149</v>
      </c>
      <c r="P2013" s="291">
        <v>120.38</v>
      </c>
      <c r="Q2013" s="3">
        <v>41208</v>
      </c>
      <c r="R2013" s="23"/>
      <c r="S2013" s="3">
        <v>41308</v>
      </c>
    </row>
    <row r="2014" spans="1:19">
      <c r="A2014" s="23" t="s">
        <v>18141</v>
      </c>
      <c r="B2014" s="23" t="s">
        <v>18142</v>
      </c>
      <c r="C2014" s="23">
        <v>7</v>
      </c>
      <c r="D2014" s="23" t="s">
        <v>20914</v>
      </c>
      <c r="E2014" s="23" t="s">
        <v>20905</v>
      </c>
      <c r="F2014" s="23"/>
      <c r="G2014" s="23" t="s">
        <v>12691</v>
      </c>
      <c r="H2014" s="23">
        <v>5482</v>
      </c>
      <c r="I2014" s="238" t="s">
        <v>18145</v>
      </c>
      <c r="J2014" s="238" t="s">
        <v>20140</v>
      </c>
      <c r="K2014" s="23" t="s">
        <v>623</v>
      </c>
      <c r="L2014" s="23" t="s">
        <v>18147</v>
      </c>
      <c r="M2014" s="23" t="s">
        <v>18148</v>
      </c>
      <c r="N2014" s="23" t="s">
        <v>4162</v>
      </c>
      <c r="O2014" s="23" t="s">
        <v>18149</v>
      </c>
      <c r="P2014" s="291">
        <v>120.38</v>
      </c>
      <c r="Q2014" s="3">
        <v>41208</v>
      </c>
      <c r="R2014" s="23"/>
      <c r="S2014" s="3">
        <v>41308</v>
      </c>
    </row>
    <row r="2015" spans="1:19">
      <c r="A2015" s="23" t="s">
        <v>18141</v>
      </c>
      <c r="B2015" s="23" t="s">
        <v>18142</v>
      </c>
      <c r="C2015" s="23">
        <v>7</v>
      </c>
      <c r="D2015" s="23" t="s">
        <v>20915</v>
      </c>
      <c r="E2015" s="23" t="s">
        <v>20905</v>
      </c>
      <c r="F2015" s="23"/>
      <c r="G2015" s="23" t="s">
        <v>12687</v>
      </c>
      <c r="H2015" s="23">
        <v>5483</v>
      </c>
      <c r="I2015" s="238" t="s">
        <v>18145</v>
      </c>
      <c r="J2015" s="238" t="s">
        <v>20140</v>
      </c>
      <c r="K2015" s="23" t="s">
        <v>623</v>
      </c>
      <c r="L2015" s="23" t="s">
        <v>18147</v>
      </c>
      <c r="M2015" s="23" t="s">
        <v>18148</v>
      </c>
      <c r="N2015" s="23" t="s">
        <v>4162</v>
      </c>
      <c r="O2015" s="23" t="s">
        <v>18149</v>
      </c>
      <c r="P2015" s="291">
        <v>120.38</v>
      </c>
      <c r="Q2015" s="3">
        <v>41208</v>
      </c>
      <c r="R2015" s="23"/>
      <c r="S2015" s="3">
        <v>41308</v>
      </c>
    </row>
    <row r="2016" spans="1:19">
      <c r="A2016" s="23" t="s">
        <v>18141</v>
      </c>
      <c r="B2016" s="23" t="s">
        <v>18142</v>
      </c>
      <c r="C2016" s="23">
        <v>7</v>
      </c>
      <c r="D2016" s="23" t="s">
        <v>20916</v>
      </c>
      <c r="E2016" s="23" t="s">
        <v>20905</v>
      </c>
      <c r="F2016" s="23"/>
      <c r="G2016" s="23" t="s">
        <v>12683</v>
      </c>
      <c r="H2016" s="23">
        <v>5484</v>
      </c>
      <c r="I2016" s="238" t="s">
        <v>18145</v>
      </c>
      <c r="J2016" s="238" t="s">
        <v>20140</v>
      </c>
      <c r="K2016" s="23" t="s">
        <v>623</v>
      </c>
      <c r="L2016" s="23" t="s">
        <v>18147</v>
      </c>
      <c r="M2016" s="23" t="s">
        <v>18148</v>
      </c>
      <c r="N2016" s="23" t="s">
        <v>4162</v>
      </c>
      <c r="O2016" s="23" t="s">
        <v>18149</v>
      </c>
      <c r="P2016" s="291">
        <v>120.38</v>
      </c>
      <c r="Q2016" s="3">
        <v>41208</v>
      </c>
      <c r="R2016" s="23"/>
      <c r="S2016" s="3">
        <v>41308</v>
      </c>
    </row>
    <row r="2017" spans="1:19">
      <c r="A2017" s="23" t="s">
        <v>18141</v>
      </c>
      <c r="B2017" s="23" t="s">
        <v>18142</v>
      </c>
      <c r="C2017" s="23">
        <v>7</v>
      </c>
      <c r="D2017" s="23" t="s">
        <v>20917</v>
      </c>
      <c r="E2017" s="23" t="s">
        <v>20905</v>
      </c>
      <c r="F2017" s="23">
        <v>2949</v>
      </c>
      <c r="G2017" s="23" t="s">
        <v>10772</v>
      </c>
      <c r="H2017" s="23" t="s">
        <v>5647</v>
      </c>
      <c r="I2017" s="238" t="s">
        <v>18145</v>
      </c>
      <c r="J2017" s="238" t="s">
        <v>18153</v>
      </c>
      <c r="K2017" s="23" t="s">
        <v>623</v>
      </c>
      <c r="L2017" s="23" t="s">
        <v>18147</v>
      </c>
      <c r="M2017" s="23" t="s">
        <v>18148</v>
      </c>
      <c r="N2017" s="23" t="s">
        <v>4162</v>
      </c>
      <c r="O2017" s="23" t="s">
        <v>18149</v>
      </c>
      <c r="P2017" s="291">
        <v>120.38</v>
      </c>
      <c r="Q2017" s="3">
        <v>41094</v>
      </c>
      <c r="R2017" s="3">
        <v>41122</v>
      </c>
      <c r="S2017" s="3">
        <v>41156</v>
      </c>
    </row>
    <row r="2018" spans="1:19">
      <c r="A2018" s="23" t="s">
        <v>18141</v>
      </c>
      <c r="B2018" s="23" t="s">
        <v>18142</v>
      </c>
      <c r="C2018" s="23">
        <v>7</v>
      </c>
      <c r="D2018" s="23" t="s">
        <v>20918</v>
      </c>
      <c r="E2018" s="23" t="s">
        <v>20905</v>
      </c>
      <c r="F2018" s="23">
        <v>3200</v>
      </c>
      <c r="G2018" s="23" t="s">
        <v>20919</v>
      </c>
      <c r="H2018" s="23" t="s">
        <v>7318</v>
      </c>
      <c r="I2018" s="238" t="s">
        <v>18145</v>
      </c>
      <c r="J2018" s="238" t="s">
        <v>18153</v>
      </c>
      <c r="K2018" s="23" t="s">
        <v>623</v>
      </c>
      <c r="L2018" s="23" t="s">
        <v>18147</v>
      </c>
      <c r="M2018" s="23" t="s">
        <v>18148</v>
      </c>
      <c r="N2018" s="23" t="s">
        <v>4162</v>
      </c>
      <c r="O2018" s="23" t="s">
        <v>18149</v>
      </c>
      <c r="P2018" s="291">
        <v>120.38</v>
      </c>
      <c r="Q2018" s="3">
        <v>41129</v>
      </c>
      <c r="R2018" s="3">
        <v>41164</v>
      </c>
      <c r="S2018" s="3">
        <v>41189</v>
      </c>
    </row>
    <row r="2019" spans="1:19">
      <c r="A2019" s="23" t="s">
        <v>18141</v>
      </c>
      <c r="B2019" s="23" t="s">
        <v>18142</v>
      </c>
      <c r="C2019" s="23">
        <v>7</v>
      </c>
      <c r="D2019" s="23" t="s">
        <v>20920</v>
      </c>
      <c r="E2019" s="23" t="s">
        <v>20905</v>
      </c>
      <c r="F2019" s="23">
        <v>3272</v>
      </c>
      <c r="G2019" s="23" t="s">
        <v>10967</v>
      </c>
      <c r="H2019" s="23" t="s">
        <v>7511</v>
      </c>
      <c r="I2019" s="238" t="s">
        <v>18145</v>
      </c>
      <c r="J2019" s="238" t="s">
        <v>18153</v>
      </c>
      <c r="K2019" s="23" t="s">
        <v>623</v>
      </c>
      <c r="L2019" s="23" t="s">
        <v>18147</v>
      </c>
      <c r="M2019" s="23" t="s">
        <v>18148</v>
      </c>
      <c r="N2019" s="23" t="s">
        <v>4162</v>
      </c>
      <c r="O2019" s="23" t="s">
        <v>18149</v>
      </c>
      <c r="P2019" s="291">
        <v>120.38</v>
      </c>
      <c r="Q2019" s="3">
        <v>41116</v>
      </c>
      <c r="R2019" s="3">
        <v>41171</v>
      </c>
      <c r="S2019" s="3">
        <v>41176</v>
      </c>
    </row>
    <row r="2020" spans="1:19">
      <c r="A2020" s="23" t="s">
        <v>18141</v>
      </c>
      <c r="B2020" s="23" t="s">
        <v>18142</v>
      </c>
      <c r="C2020" s="23">
        <v>7</v>
      </c>
      <c r="D2020" s="23" t="s">
        <v>20921</v>
      </c>
      <c r="E2020" s="23" t="s">
        <v>20905</v>
      </c>
      <c r="F2020" s="23">
        <v>3273</v>
      </c>
      <c r="G2020" s="23" t="s">
        <v>20922</v>
      </c>
      <c r="H2020" s="23" t="s">
        <v>7320</v>
      </c>
      <c r="I2020" s="238" t="s">
        <v>18145</v>
      </c>
      <c r="J2020" s="238" t="s">
        <v>18153</v>
      </c>
      <c r="K2020" s="23" t="s">
        <v>623</v>
      </c>
      <c r="L2020" s="23" t="s">
        <v>18147</v>
      </c>
      <c r="M2020" s="23" t="s">
        <v>18148</v>
      </c>
      <c r="N2020" s="23" t="s">
        <v>4162</v>
      </c>
      <c r="O2020" s="23" t="s">
        <v>18149</v>
      </c>
      <c r="P2020" s="291">
        <v>120.38</v>
      </c>
      <c r="Q2020" s="3">
        <v>41129</v>
      </c>
      <c r="R2020" s="3">
        <v>41172</v>
      </c>
      <c r="S2020" s="3">
        <v>41189</v>
      </c>
    </row>
    <row r="2021" spans="1:19">
      <c r="A2021" s="23" t="s">
        <v>18141</v>
      </c>
      <c r="B2021" s="23" t="s">
        <v>18142</v>
      </c>
      <c r="C2021" s="23">
        <v>7</v>
      </c>
      <c r="D2021" s="23" t="s">
        <v>20923</v>
      </c>
      <c r="E2021" s="23" t="s">
        <v>20905</v>
      </c>
      <c r="F2021" s="23">
        <v>3358</v>
      </c>
      <c r="G2021" s="23" t="s">
        <v>20924</v>
      </c>
      <c r="H2021" s="23" t="s">
        <v>8274</v>
      </c>
      <c r="I2021" s="238" t="s">
        <v>18145</v>
      </c>
      <c r="J2021" s="238" t="s">
        <v>18153</v>
      </c>
      <c r="K2021" s="23" t="s">
        <v>623</v>
      </c>
      <c r="L2021" s="23" t="s">
        <v>18147</v>
      </c>
      <c r="M2021" s="23" t="s">
        <v>18148</v>
      </c>
      <c r="N2021" s="23" t="s">
        <v>4162</v>
      </c>
      <c r="O2021" s="23" t="s">
        <v>18149</v>
      </c>
      <c r="P2021" s="291">
        <v>120.38</v>
      </c>
      <c r="Q2021" s="3">
        <v>41129</v>
      </c>
      <c r="R2021" s="3">
        <v>41184</v>
      </c>
      <c r="S2021" s="3">
        <v>41189</v>
      </c>
    </row>
    <row r="2022" spans="1:19">
      <c r="A2022" s="23" t="s">
        <v>18141</v>
      </c>
      <c r="B2022" s="23" t="s">
        <v>18142</v>
      </c>
      <c r="C2022" s="23">
        <v>7</v>
      </c>
      <c r="D2022" s="23" t="s">
        <v>20925</v>
      </c>
      <c r="E2022" s="23" t="s">
        <v>20905</v>
      </c>
      <c r="F2022" s="23">
        <v>3366</v>
      </c>
      <c r="G2022" s="23" t="s">
        <v>20926</v>
      </c>
      <c r="H2022" s="23" t="s">
        <v>8272</v>
      </c>
      <c r="I2022" s="238" t="s">
        <v>18145</v>
      </c>
      <c r="J2022" s="238" t="s">
        <v>18153</v>
      </c>
      <c r="K2022" s="23" t="s">
        <v>623</v>
      </c>
      <c r="L2022" s="23" t="s">
        <v>18147</v>
      </c>
      <c r="M2022" s="23" t="s">
        <v>18148</v>
      </c>
      <c r="N2022" s="23" t="s">
        <v>4162</v>
      </c>
      <c r="O2022" s="23" t="s">
        <v>18149</v>
      </c>
      <c r="P2022" s="291">
        <v>120.38</v>
      </c>
      <c r="Q2022" s="3">
        <v>41129</v>
      </c>
      <c r="R2022" s="3">
        <v>41186</v>
      </c>
      <c r="S2022" s="3">
        <v>41189</v>
      </c>
    </row>
    <row r="2023" spans="1:19">
      <c r="A2023" s="23" t="s">
        <v>18141</v>
      </c>
      <c r="B2023" s="23" t="s">
        <v>18142</v>
      </c>
      <c r="C2023" s="23">
        <v>7</v>
      </c>
      <c r="D2023" s="23" t="s">
        <v>20927</v>
      </c>
      <c r="E2023" s="23" t="s">
        <v>20905</v>
      </c>
      <c r="F2023" s="23">
        <v>3371</v>
      </c>
      <c r="G2023" s="23" t="s">
        <v>11272</v>
      </c>
      <c r="H2023" s="23" t="s">
        <v>8285</v>
      </c>
      <c r="I2023" s="238" t="s">
        <v>18145</v>
      </c>
      <c r="J2023" s="238" t="s">
        <v>18153</v>
      </c>
      <c r="K2023" s="23" t="s">
        <v>623</v>
      </c>
      <c r="L2023" s="23" t="s">
        <v>18147</v>
      </c>
      <c r="M2023" s="23" t="s">
        <v>18148</v>
      </c>
      <c r="N2023" s="23" t="s">
        <v>4162</v>
      </c>
      <c r="O2023" s="23" t="s">
        <v>18149</v>
      </c>
      <c r="P2023" s="291">
        <v>120.38</v>
      </c>
      <c r="Q2023" s="3">
        <v>41129</v>
      </c>
      <c r="R2023" s="3">
        <v>41186</v>
      </c>
      <c r="S2023" s="3">
        <v>41198</v>
      </c>
    </row>
    <row r="2024" spans="1:19">
      <c r="A2024" s="23" t="s">
        <v>18141</v>
      </c>
      <c r="B2024" s="23" t="s">
        <v>18142</v>
      </c>
      <c r="C2024" s="23">
        <v>7</v>
      </c>
      <c r="D2024" s="23" t="s">
        <v>20928</v>
      </c>
      <c r="E2024" s="23" t="s">
        <v>20905</v>
      </c>
      <c r="F2024" s="23">
        <v>3375</v>
      </c>
      <c r="G2024" s="23" t="s">
        <v>11269</v>
      </c>
      <c r="H2024" s="23" t="s">
        <v>8284</v>
      </c>
      <c r="I2024" s="238" t="s">
        <v>18145</v>
      </c>
      <c r="J2024" s="238" t="s">
        <v>18153</v>
      </c>
      <c r="K2024" s="23" t="s">
        <v>623</v>
      </c>
      <c r="L2024" s="23" t="s">
        <v>18147</v>
      </c>
      <c r="M2024" s="23" t="s">
        <v>18148</v>
      </c>
      <c r="N2024" s="23" t="s">
        <v>4162</v>
      </c>
      <c r="O2024" s="23" t="s">
        <v>18149</v>
      </c>
      <c r="P2024" s="291">
        <v>120.38</v>
      </c>
      <c r="Q2024" s="3">
        <v>41129</v>
      </c>
      <c r="R2024" s="3">
        <v>41187</v>
      </c>
      <c r="S2024" s="3">
        <v>41198</v>
      </c>
    </row>
    <row r="2025" spans="1:19">
      <c r="A2025" s="23" t="s">
        <v>18141</v>
      </c>
      <c r="B2025" s="23" t="s">
        <v>18142</v>
      </c>
      <c r="C2025" s="23">
        <v>7</v>
      </c>
      <c r="D2025" s="23" t="s">
        <v>20929</v>
      </c>
      <c r="E2025" s="23" t="s">
        <v>20905</v>
      </c>
      <c r="F2025" s="23">
        <v>3377</v>
      </c>
      <c r="G2025" s="23" t="s">
        <v>20930</v>
      </c>
      <c r="H2025" s="23" t="s">
        <v>8276</v>
      </c>
      <c r="I2025" s="238" t="s">
        <v>18145</v>
      </c>
      <c r="J2025" s="238" t="s">
        <v>18153</v>
      </c>
      <c r="K2025" s="23" t="s">
        <v>623</v>
      </c>
      <c r="L2025" s="23" t="s">
        <v>18147</v>
      </c>
      <c r="M2025" s="23" t="s">
        <v>18148</v>
      </c>
      <c r="N2025" s="23" t="s">
        <v>4162</v>
      </c>
      <c r="O2025" s="23" t="s">
        <v>18149</v>
      </c>
      <c r="P2025" s="291">
        <v>120.38</v>
      </c>
      <c r="Q2025" s="3">
        <v>41129</v>
      </c>
      <c r="R2025" s="3">
        <v>41187</v>
      </c>
      <c r="S2025" s="3">
        <v>41189</v>
      </c>
    </row>
    <row r="2026" spans="1:19">
      <c r="A2026" s="23" t="s">
        <v>18141</v>
      </c>
      <c r="B2026" s="23" t="s">
        <v>18142</v>
      </c>
      <c r="C2026" s="23">
        <v>7</v>
      </c>
      <c r="D2026" s="23" t="s">
        <v>20931</v>
      </c>
      <c r="E2026" s="23" t="s">
        <v>20905</v>
      </c>
      <c r="F2026" s="23">
        <v>3404</v>
      </c>
      <c r="G2026" s="23" t="s">
        <v>11207</v>
      </c>
      <c r="H2026" s="23" t="s">
        <v>8277</v>
      </c>
      <c r="I2026" s="238" t="s">
        <v>18145</v>
      </c>
      <c r="J2026" s="238" t="s">
        <v>18153</v>
      </c>
      <c r="K2026" s="23" t="s">
        <v>623</v>
      </c>
      <c r="L2026" s="23" t="s">
        <v>18147</v>
      </c>
      <c r="M2026" s="23" t="s">
        <v>18148</v>
      </c>
      <c r="N2026" s="23" t="s">
        <v>4162</v>
      </c>
      <c r="O2026" s="23" t="s">
        <v>18149</v>
      </c>
      <c r="P2026" s="291">
        <v>120.38</v>
      </c>
      <c r="Q2026" s="3">
        <v>41129</v>
      </c>
      <c r="R2026" s="3">
        <v>41193</v>
      </c>
      <c r="S2026" s="3">
        <v>41189</v>
      </c>
    </row>
    <row r="2027" spans="1:19">
      <c r="A2027" s="23" t="s">
        <v>18141</v>
      </c>
      <c r="B2027" s="23" t="s">
        <v>18142</v>
      </c>
      <c r="C2027" s="23">
        <v>7</v>
      </c>
      <c r="D2027" s="23" t="s">
        <v>20932</v>
      </c>
      <c r="E2027" s="23" t="s">
        <v>20905</v>
      </c>
      <c r="F2027" s="23">
        <v>3407</v>
      </c>
      <c r="G2027" s="23" t="s">
        <v>20933</v>
      </c>
      <c r="H2027" s="23" t="s">
        <v>7964</v>
      </c>
      <c r="I2027" s="238" t="s">
        <v>18145</v>
      </c>
      <c r="J2027" s="238" t="s">
        <v>18153</v>
      </c>
      <c r="K2027" s="23" t="s">
        <v>623</v>
      </c>
      <c r="L2027" s="23" t="s">
        <v>18147</v>
      </c>
      <c r="M2027" s="23" t="s">
        <v>18148</v>
      </c>
      <c r="N2027" s="23" t="s">
        <v>4162</v>
      </c>
      <c r="O2027" s="23" t="s">
        <v>18149</v>
      </c>
      <c r="P2027" s="291">
        <v>120.38</v>
      </c>
      <c r="Q2027" s="3">
        <v>41129</v>
      </c>
      <c r="R2027" s="3">
        <v>41197</v>
      </c>
      <c r="S2027" s="3">
        <v>41189</v>
      </c>
    </row>
    <row r="2028" spans="1:19">
      <c r="A2028" s="23" t="s">
        <v>18141</v>
      </c>
      <c r="B2028" s="23" t="s">
        <v>18142</v>
      </c>
      <c r="C2028" s="23">
        <v>7</v>
      </c>
      <c r="D2028" s="23" t="s">
        <v>20934</v>
      </c>
      <c r="E2028" s="23" t="s">
        <v>20905</v>
      </c>
      <c r="F2028" s="23">
        <v>3411</v>
      </c>
      <c r="G2028" s="23" t="s">
        <v>20935</v>
      </c>
      <c r="H2028" s="23" t="s">
        <v>8270</v>
      </c>
      <c r="I2028" s="238" t="s">
        <v>18145</v>
      </c>
      <c r="J2028" s="238" t="s">
        <v>18153</v>
      </c>
      <c r="K2028" s="23" t="s">
        <v>623</v>
      </c>
      <c r="L2028" s="23" t="s">
        <v>18147</v>
      </c>
      <c r="M2028" s="23" t="s">
        <v>18148</v>
      </c>
      <c r="N2028" s="23" t="s">
        <v>4162</v>
      </c>
      <c r="O2028" s="23" t="s">
        <v>18149</v>
      </c>
      <c r="P2028" s="291">
        <v>120.38</v>
      </c>
      <c r="Q2028" s="3">
        <v>41129</v>
      </c>
      <c r="R2028" s="3">
        <v>41198</v>
      </c>
      <c r="S2028" s="3">
        <v>41189</v>
      </c>
    </row>
    <row r="2029" spans="1:19">
      <c r="A2029" s="23" t="s">
        <v>18141</v>
      </c>
      <c r="B2029" s="23" t="s">
        <v>18142</v>
      </c>
      <c r="C2029" s="23">
        <v>7</v>
      </c>
      <c r="D2029" s="23" t="s">
        <v>20936</v>
      </c>
      <c r="E2029" s="23" t="s">
        <v>20905</v>
      </c>
      <c r="F2029" s="23">
        <v>3571</v>
      </c>
      <c r="G2029" s="23" t="s">
        <v>11275</v>
      </c>
      <c r="H2029" s="23" t="s">
        <v>20937</v>
      </c>
      <c r="I2029" s="238" t="s">
        <v>18145</v>
      </c>
      <c r="J2029" s="238" t="s">
        <v>18153</v>
      </c>
      <c r="K2029" s="23" t="s">
        <v>623</v>
      </c>
      <c r="L2029" s="23" t="s">
        <v>18147</v>
      </c>
      <c r="M2029" s="23" t="s">
        <v>18148</v>
      </c>
      <c r="N2029" s="23" t="s">
        <v>4162</v>
      </c>
      <c r="O2029" s="23" t="s">
        <v>18149</v>
      </c>
      <c r="P2029" s="291">
        <v>120.38</v>
      </c>
      <c r="Q2029" s="3">
        <v>41129</v>
      </c>
      <c r="R2029" s="3">
        <v>41221</v>
      </c>
      <c r="S2029" s="3">
        <v>41198</v>
      </c>
    </row>
    <row r="2030" spans="1:19">
      <c r="A2030" s="23" t="s">
        <v>18141</v>
      </c>
      <c r="B2030" s="23" t="s">
        <v>18142</v>
      </c>
      <c r="C2030" s="23">
        <v>7</v>
      </c>
      <c r="D2030" s="23" t="s">
        <v>20938</v>
      </c>
      <c r="E2030" s="23" t="s">
        <v>20905</v>
      </c>
      <c r="F2030" s="23">
        <v>3590</v>
      </c>
      <c r="G2030" s="23" t="s">
        <v>11931</v>
      </c>
      <c r="H2030" s="23" t="s">
        <v>9373</v>
      </c>
      <c r="I2030" s="238" t="s">
        <v>18145</v>
      </c>
      <c r="J2030" s="238" t="s">
        <v>18153</v>
      </c>
      <c r="K2030" s="23" t="s">
        <v>623</v>
      </c>
      <c r="L2030" s="23" t="s">
        <v>18147</v>
      </c>
      <c r="M2030" s="23" t="s">
        <v>18148</v>
      </c>
      <c r="N2030" s="23" t="s">
        <v>4162</v>
      </c>
      <c r="O2030" s="23" t="s">
        <v>18149</v>
      </c>
      <c r="P2030" s="291">
        <v>120.38</v>
      </c>
      <c r="Q2030" s="3">
        <v>41218</v>
      </c>
      <c r="R2030" s="3">
        <v>41226</v>
      </c>
      <c r="S2030" s="3">
        <v>41280</v>
      </c>
    </row>
    <row r="2031" spans="1:19">
      <c r="A2031" s="23" t="s">
        <v>18141</v>
      </c>
      <c r="B2031" s="23" t="s">
        <v>18142</v>
      </c>
      <c r="C2031" s="23">
        <v>7</v>
      </c>
      <c r="D2031" s="23" t="s">
        <v>20939</v>
      </c>
      <c r="E2031" s="23" t="s">
        <v>20905</v>
      </c>
      <c r="F2031" s="23">
        <v>3716</v>
      </c>
      <c r="G2031" s="23" t="s">
        <v>20940</v>
      </c>
      <c r="H2031" s="23" t="s">
        <v>6931</v>
      </c>
      <c r="I2031" s="238" t="s">
        <v>18145</v>
      </c>
      <c r="J2031" s="238" t="s">
        <v>18153</v>
      </c>
      <c r="K2031" s="23" t="s">
        <v>623</v>
      </c>
      <c r="L2031" s="23" t="s">
        <v>18147</v>
      </c>
      <c r="M2031" s="23" t="s">
        <v>18148</v>
      </c>
      <c r="N2031" s="23" t="s">
        <v>4162</v>
      </c>
      <c r="O2031" s="23" t="s">
        <v>18149</v>
      </c>
      <c r="P2031" s="291">
        <v>120.38</v>
      </c>
      <c r="Q2031" s="3">
        <v>41129</v>
      </c>
      <c r="R2031" s="3">
        <v>41243</v>
      </c>
      <c r="S2031" s="3">
        <v>41197</v>
      </c>
    </row>
    <row r="2032" spans="1:19">
      <c r="A2032" s="23" t="s">
        <v>18141</v>
      </c>
      <c r="B2032" s="23" t="s">
        <v>18142</v>
      </c>
      <c r="C2032" s="23">
        <v>7</v>
      </c>
      <c r="D2032" s="23" t="s">
        <v>20941</v>
      </c>
      <c r="E2032" s="23" t="s">
        <v>20905</v>
      </c>
      <c r="F2032" s="23">
        <v>3728</v>
      </c>
      <c r="G2032" s="23" t="s">
        <v>11270</v>
      </c>
      <c r="H2032" s="23" t="s">
        <v>11992</v>
      </c>
      <c r="I2032" s="238" t="s">
        <v>18145</v>
      </c>
      <c r="J2032" s="238" t="s">
        <v>18153</v>
      </c>
      <c r="K2032" s="23" t="s">
        <v>623</v>
      </c>
      <c r="L2032" s="23" t="s">
        <v>18147</v>
      </c>
      <c r="M2032" s="23" t="s">
        <v>18148</v>
      </c>
      <c r="N2032" s="23" t="s">
        <v>4162</v>
      </c>
      <c r="O2032" s="23" t="s">
        <v>18149</v>
      </c>
      <c r="P2032" s="291">
        <v>120.38</v>
      </c>
      <c r="Q2032" s="3">
        <v>41129</v>
      </c>
      <c r="R2032" s="3">
        <v>41247</v>
      </c>
      <c r="S2032" s="3">
        <v>41198</v>
      </c>
    </row>
    <row r="2033" spans="1:19">
      <c r="A2033" s="23" t="s">
        <v>18141</v>
      </c>
      <c r="B2033" s="23" t="s">
        <v>18142</v>
      </c>
      <c r="C2033" s="23">
        <v>7</v>
      </c>
      <c r="D2033" s="23" t="s">
        <v>20942</v>
      </c>
      <c r="E2033" s="23" t="s">
        <v>20905</v>
      </c>
      <c r="F2033" s="23">
        <v>3806</v>
      </c>
      <c r="G2033" s="23" t="s">
        <v>20943</v>
      </c>
      <c r="H2033" s="23" t="s">
        <v>12210</v>
      </c>
      <c r="I2033" s="238" t="s">
        <v>18145</v>
      </c>
      <c r="J2033" s="238" t="s">
        <v>18153</v>
      </c>
      <c r="K2033" s="23" t="s">
        <v>623</v>
      </c>
      <c r="L2033" s="23" t="s">
        <v>18147</v>
      </c>
      <c r="M2033" s="23" t="s">
        <v>18148</v>
      </c>
      <c r="N2033" s="23" t="s">
        <v>4162</v>
      </c>
      <c r="O2033" s="23" t="s">
        <v>18149</v>
      </c>
      <c r="P2033" s="291">
        <v>120.38</v>
      </c>
      <c r="Q2033" s="3">
        <v>41129</v>
      </c>
      <c r="R2033" s="3">
        <v>41254</v>
      </c>
      <c r="S2033" s="3">
        <v>41189</v>
      </c>
    </row>
    <row r="2034" spans="1:19">
      <c r="A2034" s="23" t="s">
        <v>18141</v>
      </c>
      <c r="B2034" s="23" t="s">
        <v>18142</v>
      </c>
      <c r="C2034" s="23">
        <v>7</v>
      </c>
      <c r="D2034" s="23" t="s">
        <v>20944</v>
      </c>
      <c r="E2034" s="23" t="s">
        <v>20905</v>
      </c>
      <c r="F2034" s="23">
        <v>4289</v>
      </c>
      <c r="G2034" s="23" t="s">
        <v>12720</v>
      </c>
      <c r="H2034" s="23" t="s">
        <v>15536</v>
      </c>
      <c r="I2034" s="238" t="s">
        <v>18145</v>
      </c>
      <c r="J2034" s="238" t="s">
        <v>18153</v>
      </c>
      <c r="K2034" s="23" t="s">
        <v>623</v>
      </c>
      <c r="L2034" s="23" t="s">
        <v>18147</v>
      </c>
      <c r="M2034" s="23" t="s">
        <v>18148</v>
      </c>
      <c r="N2034" s="23" t="s">
        <v>4162</v>
      </c>
      <c r="O2034" s="23" t="s">
        <v>18149</v>
      </c>
      <c r="P2034" s="291">
        <v>120.38</v>
      </c>
      <c r="Q2034" s="3">
        <v>41208</v>
      </c>
      <c r="R2034" s="3">
        <v>41339</v>
      </c>
      <c r="S2034" s="3">
        <v>41308</v>
      </c>
    </row>
    <row r="2035" spans="1:19">
      <c r="A2035" s="23" t="s">
        <v>18141</v>
      </c>
      <c r="B2035" s="23" t="s">
        <v>18142</v>
      </c>
      <c r="C2035" s="23">
        <v>7</v>
      </c>
      <c r="D2035" s="23" t="s">
        <v>20945</v>
      </c>
      <c r="E2035" s="23" t="s">
        <v>20946</v>
      </c>
      <c r="F2035" s="23">
        <v>3027</v>
      </c>
      <c r="G2035" s="23" t="s">
        <v>10452</v>
      </c>
      <c r="H2035" s="23" t="s">
        <v>5899</v>
      </c>
      <c r="I2035" s="238" t="s">
        <v>18145</v>
      </c>
      <c r="J2035" s="238" t="s">
        <v>18153</v>
      </c>
      <c r="K2035" s="23" t="s">
        <v>623</v>
      </c>
      <c r="L2035" s="23" t="s">
        <v>18147</v>
      </c>
      <c r="M2035" s="23" t="s">
        <v>18148</v>
      </c>
      <c r="N2035" s="23" t="s">
        <v>4162</v>
      </c>
      <c r="O2035" s="23" t="s">
        <v>18149</v>
      </c>
      <c r="P2035" s="291">
        <v>120.38</v>
      </c>
      <c r="Q2035" s="3">
        <v>41052</v>
      </c>
      <c r="R2035" s="3">
        <v>41131</v>
      </c>
      <c r="S2035" s="3">
        <v>41117</v>
      </c>
    </row>
    <row r="2036" spans="1:19">
      <c r="A2036" s="23" t="s">
        <v>18141</v>
      </c>
      <c r="B2036" s="23" t="s">
        <v>18142</v>
      </c>
      <c r="C2036" s="23">
        <v>7</v>
      </c>
      <c r="D2036" s="23" t="s">
        <v>20947</v>
      </c>
      <c r="E2036" s="23" t="s">
        <v>20948</v>
      </c>
      <c r="F2036" s="23"/>
      <c r="G2036" s="23" t="s">
        <v>13233</v>
      </c>
      <c r="H2036" s="23">
        <v>5246</v>
      </c>
      <c r="I2036" s="238" t="s">
        <v>18145</v>
      </c>
      <c r="J2036" s="238" t="s">
        <v>18156</v>
      </c>
      <c r="K2036" s="23" t="s">
        <v>623</v>
      </c>
      <c r="L2036" s="23" t="s">
        <v>18147</v>
      </c>
      <c r="M2036" s="23" t="s">
        <v>18148</v>
      </c>
      <c r="N2036" s="23" t="s">
        <v>4162</v>
      </c>
      <c r="O2036" s="23" t="s">
        <v>18149</v>
      </c>
      <c r="P2036" s="291">
        <v>120.38</v>
      </c>
      <c r="Q2036" s="3">
        <v>41185</v>
      </c>
      <c r="R2036" s="23"/>
      <c r="S2036" s="3">
        <v>41314</v>
      </c>
    </row>
    <row r="2037" spans="1:19">
      <c r="A2037" s="23" t="s">
        <v>18141</v>
      </c>
      <c r="B2037" s="23" t="s">
        <v>18142</v>
      </c>
      <c r="C2037" s="23">
        <v>7</v>
      </c>
      <c r="D2037" s="23" t="s">
        <v>20949</v>
      </c>
      <c r="E2037" s="23" t="s">
        <v>20948</v>
      </c>
      <c r="F2037" s="23"/>
      <c r="G2037" s="23" t="s">
        <v>13252</v>
      </c>
      <c r="H2037" s="23">
        <v>5249</v>
      </c>
      <c r="I2037" s="238" t="s">
        <v>18145</v>
      </c>
      <c r="J2037" s="238" t="s">
        <v>18192</v>
      </c>
      <c r="K2037" s="23" t="s">
        <v>623</v>
      </c>
      <c r="L2037" s="23" t="s">
        <v>18147</v>
      </c>
      <c r="M2037" s="23" t="s">
        <v>18148</v>
      </c>
      <c r="N2037" s="23" t="s">
        <v>4162</v>
      </c>
      <c r="O2037" s="23" t="s">
        <v>18149</v>
      </c>
      <c r="P2037" s="291">
        <v>120.38</v>
      </c>
      <c r="Q2037" s="3">
        <v>41185</v>
      </c>
      <c r="R2037" s="23"/>
      <c r="S2037" s="3">
        <v>41314</v>
      </c>
    </row>
    <row r="2038" spans="1:19">
      <c r="A2038" s="23" t="s">
        <v>18141</v>
      </c>
      <c r="B2038" s="23" t="s">
        <v>18142</v>
      </c>
      <c r="C2038" s="23">
        <v>7</v>
      </c>
      <c r="D2038" s="23" t="s">
        <v>20950</v>
      </c>
      <c r="E2038" s="23" t="s">
        <v>20948</v>
      </c>
      <c r="F2038" s="23"/>
      <c r="G2038" s="23" t="s">
        <v>13473</v>
      </c>
      <c r="H2038" s="23">
        <v>5250</v>
      </c>
      <c r="I2038" s="238" t="s">
        <v>18145</v>
      </c>
      <c r="J2038" s="238" t="s">
        <v>18156</v>
      </c>
      <c r="K2038" s="23" t="s">
        <v>623</v>
      </c>
      <c r="L2038" s="23" t="s">
        <v>18147</v>
      </c>
      <c r="M2038" s="23" t="s">
        <v>18148</v>
      </c>
      <c r="N2038" s="23" t="s">
        <v>4162</v>
      </c>
      <c r="O2038" s="23" t="s">
        <v>18149</v>
      </c>
      <c r="P2038" s="291">
        <v>120.38</v>
      </c>
      <c r="Q2038" s="3">
        <v>41185</v>
      </c>
      <c r="R2038" s="23"/>
      <c r="S2038" s="3">
        <v>41314</v>
      </c>
    </row>
    <row r="2039" spans="1:19">
      <c r="A2039" s="23" t="s">
        <v>18141</v>
      </c>
      <c r="B2039" s="23" t="s">
        <v>18142</v>
      </c>
      <c r="C2039" s="23">
        <v>7</v>
      </c>
      <c r="D2039" s="23" t="s">
        <v>20951</v>
      </c>
      <c r="E2039" s="23" t="s">
        <v>20948</v>
      </c>
      <c r="F2039" s="23">
        <v>4231</v>
      </c>
      <c r="G2039" s="23" t="s">
        <v>13237</v>
      </c>
      <c r="H2039" s="23" t="s">
        <v>15638</v>
      </c>
      <c r="I2039" s="238" t="s">
        <v>18145</v>
      </c>
      <c r="J2039" s="238" t="s">
        <v>18153</v>
      </c>
      <c r="K2039" s="23" t="s">
        <v>623</v>
      </c>
      <c r="L2039" s="23" t="s">
        <v>18147</v>
      </c>
      <c r="M2039" s="23" t="s">
        <v>18148</v>
      </c>
      <c r="N2039" s="23" t="s">
        <v>4162</v>
      </c>
      <c r="O2039" s="23" t="s">
        <v>18149</v>
      </c>
      <c r="P2039" s="291">
        <v>120.38</v>
      </c>
      <c r="Q2039" s="3">
        <v>41185</v>
      </c>
      <c r="R2039" s="3">
        <v>41333</v>
      </c>
      <c r="S2039" s="3">
        <v>41341</v>
      </c>
    </row>
    <row r="2040" spans="1:19">
      <c r="A2040" s="23" t="s">
        <v>18141</v>
      </c>
      <c r="B2040" s="23" t="s">
        <v>18142</v>
      </c>
      <c r="C2040" s="23">
        <v>7</v>
      </c>
      <c r="D2040" s="23" t="s">
        <v>20952</v>
      </c>
      <c r="E2040" s="23" t="s">
        <v>20948</v>
      </c>
      <c r="F2040" s="23">
        <v>4234</v>
      </c>
      <c r="G2040" s="23" t="s">
        <v>13230</v>
      </c>
      <c r="H2040" s="23" t="s">
        <v>15634</v>
      </c>
      <c r="I2040" s="238" t="s">
        <v>18145</v>
      </c>
      <c r="J2040" s="238" t="s">
        <v>18153</v>
      </c>
      <c r="K2040" s="23" t="s">
        <v>623</v>
      </c>
      <c r="L2040" s="23" t="s">
        <v>18147</v>
      </c>
      <c r="M2040" s="23" t="s">
        <v>18148</v>
      </c>
      <c r="N2040" s="23" t="s">
        <v>4162</v>
      </c>
      <c r="O2040" s="23" t="s">
        <v>18149</v>
      </c>
      <c r="P2040" s="291">
        <v>120.38</v>
      </c>
      <c r="Q2040" s="3">
        <v>41185</v>
      </c>
      <c r="R2040" s="3">
        <v>41333</v>
      </c>
      <c r="S2040" s="3">
        <v>41341</v>
      </c>
    </row>
    <row r="2041" spans="1:19">
      <c r="A2041" s="23" t="s">
        <v>18141</v>
      </c>
      <c r="B2041" s="23" t="s">
        <v>18142</v>
      </c>
      <c r="C2041" s="23">
        <v>7</v>
      </c>
      <c r="D2041" s="23" t="s">
        <v>20953</v>
      </c>
      <c r="E2041" s="23" t="s">
        <v>20948</v>
      </c>
      <c r="F2041" s="23">
        <v>4247</v>
      </c>
      <c r="G2041" s="23" t="s">
        <v>13481</v>
      </c>
      <c r="H2041" s="23" t="s">
        <v>15648</v>
      </c>
      <c r="I2041" s="238" t="s">
        <v>18145</v>
      </c>
      <c r="J2041" s="238" t="s">
        <v>18153</v>
      </c>
      <c r="K2041" s="23" t="s">
        <v>623</v>
      </c>
      <c r="L2041" s="23" t="s">
        <v>18147</v>
      </c>
      <c r="M2041" s="23" t="s">
        <v>18148</v>
      </c>
      <c r="N2041" s="23" t="s">
        <v>4162</v>
      </c>
      <c r="O2041" s="23" t="s">
        <v>18149</v>
      </c>
      <c r="P2041" s="291">
        <v>120.38</v>
      </c>
      <c r="Q2041" s="3">
        <v>41185</v>
      </c>
      <c r="R2041" s="3">
        <v>41333</v>
      </c>
      <c r="S2041" s="3">
        <v>41341</v>
      </c>
    </row>
    <row r="2042" spans="1:19">
      <c r="A2042" s="23" t="s">
        <v>18141</v>
      </c>
      <c r="B2042" s="23" t="s">
        <v>18142</v>
      </c>
      <c r="C2042" s="23">
        <v>7</v>
      </c>
      <c r="D2042" s="23" t="s">
        <v>20954</v>
      </c>
      <c r="E2042" s="23" t="s">
        <v>20948</v>
      </c>
      <c r="F2042" s="23">
        <v>4251</v>
      </c>
      <c r="G2042" s="23" t="s">
        <v>13256</v>
      </c>
      <c r="H2042" s="23" t="s">
        <v>15722</v>
      </c>
      <c r="I2042" s="238" t="s">
        <v>18145</v>
      </c>
      <c r="J2042" s="238" t="s">
        <v>18153</v>
      </c>
      <c r="K2042" s="23" t="s">
        <v>623</v>
      </c>
      <c r="L2042" s="23" t="s">
        <v>18147</v>
      </c>
      <c r="M2042" s="23" t="s">
        <v>18148</v>
      </c>
      <c r="N2042" s="23" t="s">
        <v>4162</v>
      </c>
      <c r="O2042" s="23" t="s">
        <v>18149</v>
      </c>
      <c r="P2042" s="291">
        <v>120.38</v>
      </c>
      <c r="Q2042" s="3">
        <v>41185</v>
      </c>
      <c r="R2042" s="3">
        <v>41334</v>
      </c>
      <c r="S2042" s="3">
        <v>41341</v>
      </c>
    </row>
    <row r="2043" spans="1:19">
      <c r="A2043" s="23" t="s">
        <v>18141</v>
      </c>
      <c r="B2043" s="23" t="s">
        <v>18142</v>
      </c>
      <c r="C2043" s="23">
        <v>7</v>
      </c>
      <c r="D2043" s="23" t="s">
        <v>20955</v>
      </c>
      <c r="E2043" s="23" t="s">
        <v>20948</v>
      </c>
      <c r="F2043" s="23">
        <v>4260</v>
      </c>
      <c r="G2043" s="23" t="s">
        <v>13245</v>
      </c>
      <c r="H2043" s="23" t="s">
        <v>15715</v>
      </c>
      <c r="I2043" s="238" t="s">
        <v>18145</v>
      </c>
      <c r="J2043" s="238" t="s">
        <v>18153</v>
      </c>
      <c r="K2043" s="23" t="s">
        <v>623</v>
      </c>
      <c r="L2043" s="23" t="s">
        <v>18147</v>
      </c>
      <c r="M2043" s="23" t="s">
        <v>18148</v>
      </c>
      <c r="N2043" s="23" t="s">
        <v>4162</v>
      </c>
      <c r="O2043" s="23" t="s">
        <v>18149</v>
      </c>
      <c r="P2043" s="291">
        <v>120.38</v>
      </c>
      <c r="Q2043" s="3">
        <v>41185</v>
      </c>
      <c r="R2043" s="3">
        <v>41337</v>
      </c>
      <c r="S2043" s="3">
        <v>41341</v>
      </c>
    </row>
    <row r="2044" spans="1:19">
      <c r="A2044" s="23" t="s">
        <v>18141</v>
      </c>
      <c r="B2044" s="23" t="s">
        <v>18142</v>
      </c>
      <c r="C2044" s="23">
        <v>7</v>
      </c>
      <c r="D2044" s="23" t="s">
        <v>20956</v>
      </c>
      <c r="E2044" s="23" t="s">
        <v>20948</v>
      </c>
      <c r="F2044" s="23">
        <v>4262</v>
      </c>
      <c r="G2044" s="23" t="s">
        <v>13248</v>
      </c>
      <c r="H2044" s="23" t="s">
        <v>15718</v>
      </c>
      <c r="I2044" s="238" t="s">
        <v>18145</v>
      </c>
      <c r="J2044" s="238" t="s">
        <v>18153</v>
      </c>
      <c r="K2044" s="23" t="s">
        <v>623</v>
      </c>
      <c r="L2044" s="23" t="s">
        <v>18147</v>
      </c>
      <c r="M2044" s="23" t="s">
        <v>18148</v>
      </c>
      <c r="N2044" s="23" t="s">
        <v>4162</v>
      </c>
      <c r="O2044" s="23" t="s">
        <v>18149</v>
      </c>
      <c r="P2044" s="291">
        <v>120.38</v>
      </c>
      <c r="Q2044" s="3">
        <v>41185</v>
      </c>
      <c r="R2044" s="3">
        <v>41337</v>
      </c>
      <c r="S2044" s="3">
        <v>41341</v>
      </c>
    </row>
    <row r="2045" spans="1:19">
      <c r="A2045" s="23" t="s">
        <v>18141</v>
      </c>
      <c r="B2045" s="23" t="s">
        <v>18142</v>
      </c>
      <c r="C2045" s="23">
        <v>7</v>
      </c>
      <c r="D2045" s="23" t="s">
        <v>20957</v>
      </c>
      <c r="E2045" s="23" t="s">
        <v>20948</v>
      </c>
      <c r="F2045" s="23">
        <v>4265</v>
      </c>
      <c r="G2045" s="23" t="s">
        <v>13241</v>
      </c>
      <c r="H2045" s="23" t="s">
        <v>15713</v>
      </c>
      <c r="I2045" s="238" t="s">
        <v>18145</v>
      </c>
      <c r="J2045" s="238" t="s">
        <v>18153</v>
      </c>
      <c r="K2045" s="23" t="s">
        <v>623</v>
      </c>
      <c r="L2045" s="23" t="s">
        <v>18147</v>
      </c>
      <c r="M2045" s="23" t="s">
        <v>18148</v>
      </c>
      <c r="N2045" s="23" t="s">
        <v>4162</v>
      </c>
      <c r="O2045" s="23" t="s">
        <v>18149</v>
      </c>
      <c r="P2045" s="291">
        <v>120.38</v>
      </c>
      <c r="Q2045" s="3">
        <v>41185</v>
      </c>
      <c r="R2045" s="3">
        <v>41337</v>
      </c>
      <c r="S2045" s="3">
        <v>41341</v>
      </c>
    </row>
    <row r="2046" spans="1:19">
      <c r="A2046" s="23" t="s">
        <v>18141</v>
      </c>
      <c r="B2046" s="23" t="s">
        <v>18142</v>
      </c>
      <c r="C2046" s="23">
        <v>7</v>
      </c>
      <c r="D2046" s="23" t="s">
        <v>20958</v>
      </c>
      <c r="E2046" s="23" t="s">
        <v>20948</v>
      </c>
      <c r="F2046" s="23">
        <v>4277</v>
      </c>
      <c r="G2046" s="23" t="s">
        <v>13477</v>
      </c>
      <c r="H2046" s="23" t="s">
        <v>15725</v>
      </c>
      <c r="I2046" s="238" t="s">
        <v>18145</v>
      </c>
      <c r="J2046" s="238" t="s">
        <v>18153</v>
      </c>
      <c r="K2046" s="23" t="s">
        <v>623</v>
      </c>
      <c r="L2046" s="23" t="s">
        <v>18147</v>
      </c>
      <c r="M2046" s="23" t="s">
        <v>18148</v>
      </c>
      <c r="N2046" s="23" t="s">
        <v>4162</v>
      </c>
      <c r="O2046" s="23" t="s">
        <v>18149</v>
      </c>
      <c r="P2046" s="291">
        <v>120.38</v>
      </c>
      <c r="Q2046" s="3">
        <v>41185</v>
      </c>
      <c r="R2046" s="3">
        <v>41338</v>
      </c>
      <c r="S2046" s="3">
        <v>41341</v>
      </c>
    </row>
    <row r="2047" spans="1:19">
      <c r="A2047" s="23" t="s">
        <v>18141</v>
      </c>
      <c r="B2047" s="23" t="s">
        <v>18142</v>
      </c>
      <c r="C2047" s="23">
        <v>7</v>
      </c>
      <c r="D2047" s="23" t="s">
        <v>20959</v>
      </c>
      <c r="E2047" s="23" t="s">
        <v>20960</v>
      </c>
      <c r="F2047" s="23">
        <v>833</v>
      </c>
      <c r="G2047" s="23" t="s">
        <v>9857</v>
      </c>
      <c r="H2047" s="23" t="s">
        <v>5225</v>
      </c>
      <c r="I2047" s="238" t="s">
        <v>18145</v>
      </c>
      <c r="J2047" s="238" t="s">
        <v>18153</v>
      </c>
      <c r="K2047" s="23" t="s">
        <v>623</v>
      </c>
      <c r="L2047" s="23" t="s">
        <v>18147</v>
      </c>
      <c r="M2047" s="23" t="s">
        <v>18148</v>
      </c>
      <c r="N2047" s="23" t="s">
        <v>4162</v>
      </c>
      <c r="O2047" s="23" t="s">
        <v>18149</v>
      </c>
      <c r="P2047" s="291">
        <v>120.38</v>
      </c>
      <c r="Q2047" s="3">
        <v>40946</v>
      </c>
      <c r="R2047" s="3">
        <v>41114</v>
      </c>
      <c r="S2047" s="3">
        <v>41061</v>
      </c>
    </row>
    <row r="2048" spans="1:19">
      <c r="A2048" s="23" t="s">
        <v>18141</v>
      </c>
      <c r="B2048" s="23" t="s">
        <v>18142</v>
      </c>
      <c r="C2048" s="23">
        <v>7</v>
      </c>
      <c r="D2048" s="23" t="s">
        <v>20961</v>
      </c>
      <c r="E2048" s="23" t="s">
        <v>20962</v>
      </c>
      <c r="F2048" s="23">
        <v>4414</v>
      </c>
      <c r="G2048" s="23" t="s">
        <v>11869</v>
      </c>
      <c r="H2048" s="23" t="s">
        <v>16054</v>
      </c>
      <c r="I2048" s="238" t="s">
        <v>18145</v>
      </c>
      <c r="J2048" s="238" t="s">
        <v>18153</v>
      </c>
      <c r="K2048" s="23" t="s">
        <v>623</v>
      </c>
      <c r="L2048" s="23" t="s">
        <v>18147</v>
      </c>
      <c r="M2048" s="23" t="s">
        <v>18148</v>
      </c>
      <c r="N2048" s="23" t="s">
        <v>4162</v>
      </c>
      <c r="O2048" s="23" t="s">
        <v>18149</v>
      </c>
      <c r="P2048" s="291">
        <v>120.38</v>
      </c>
      <c r="Q2048" s="3">
        <v>41155</v>
      </c>
      <c r="R2048" s="3">
        <v>41365</v>
      </c>
      <c r="S2048" s="3">
        <v>41326</v>
      </c>
    </row>
    <row r="2049" spans="1:19">
      <c r="A2049" s="23" t="s">
        <v>18141</v>
      </c>
      <c r="B2049" s="23" t="s">
        <v>18142</v>
      </c>
      <c r="C2049" s="23">
        <v>7</v>
      </c>
      <c r="D2049" s="23" t="s">
        <v>20963</v>
      </c>
      <c r="E2049" s="23" t="s">
        <v>20964</v>
      </c>
      <c r="F2049" s="23"/>
      <c r="G2049" s="23" t="s">
        <v>20965</v>
      </c>
      <c r="H2049" s="23">
        <v>6175</v>
      </c>
      <c r="I2049" s="238" t="s">
        <v>18145</v>
      </c>
      <c r="J2049" s="238" t="s">
        <v>18192</v>
      </c>
      <c r="K2049" s="23" t="s">
        <v>623</v>
      </c>
      <c r="L2049" s="23" t="s">
        <v>18147</v>
      </c>
      <c r="M2049" s="23" t="s">
        <v>18148</v>
      </c>
      <c r="N2049" s="23" t="s">
        <v>4162</v>
      </c>
      <c r="O2049" s="23" t="s">
        <v>18149</v>
      </c>
      <c r="P2049" s="291">
        <v>120.38</v>
      </c>
      <c r="Q2049" s="3">
        <v>41297</v>
      </c>
      <c r="R2049" s="23"/>
      <c r="S2049" s="3">
        <v>41460</v>
      </c>
    </row>
    <row r="2050" spans="1:19">
      <c r="A2050" s="23" t="s">
        <v>18141</v>
      </c>
      <c r="B2050" s="23" t="s">
        <v>18142</v>
      </c>
      <c r="C2050" s="23">
        <v>7</v>
      </c>
      <c r="D2050" s="23" t="s">
        <v>20966</v>
      </c>
      <c r="E2050" s="23" t="s">
        <v>20967</v>
      </c>
      <c r="F2050" s="23">
        <v>3906</v>
      </c>
      <c r="G2050" s="23" t="s">
        <v>10314</v>
      </c>
      <c r="H2050" s="23" t="s">
        <v>12889</v>
      </c>
      <c r="I2050" s="238" t="s">
        <v>18145</v>
      </c>
      <c r="J2050" s="238" t="s">
        <v>18153</v>
      </c>
      <c r="K2050" s="23" t="s">
        <v>623</v>
      </c>
      <c r="L2050" s="23" t="s">
        <v>18147</v>
      </c>
      <c r="M2050" s="23" t="s">
        <v>18148</v>
      </c>
      <c r="N2050" s="23" t="s">
        <v>4162</v>
      </c>
      <c r="O2050" s="23" t="s">
        <v>18149</v>
      </c>
      <c r="P2050" s="291">
        <v>120.38</v>
      </c>
      <c r="Q2050" s="3">
        <v>41046</v>
      </c>
      <c r="R2050" s="3">
        <v>41261</v>
      </c>
      <c r="S2050" s="3">
        <v>41107</v>
      </c>
    </row>
    <row r="2051" spans="1:19">
      <c r="A2051" s="23" t="s">
        <v>18141</v>
      </c>
      <c r="B2051" s="23" t="s">
        <v>18142</v>
      </c>
      <c r="C2051" s="23">
        <v>7</v>
      </c>
      <c r="D2051" s="23" t="s">
        <v>20968</v>
      </c>
      <c r="E2051" s="23" t="s">
        <v>20969</v>
      </c>
      <c r="F2051" s="23">
        <v>781</v>
      </c>
      <c r="G2051" s="23" t="s">
        <v>9743</v>
      </c>
      <c r="H2051" s="23" t="s">
        <v>708</v>
      </c>
      <c r="I2051" s="238" t="s">
        <v>18145</v>
      </c>
      <c r="J2051" s="238" t="s">
        <v>18153</v>
      </c>
      <c r="K2051" s="23" t="s">
        <v>623</v>
      </c>
      <c r="L2051" s="23" t="s">
        <v>18147</v>
      </c>
      <c r="M2051" s="23" t="s">
        <v>18148</v>
      </c>
      <c r="N2051" s="23" t="s">
        <v>4162</v>
      </c>
      <c r="O2051" s="23" t="s">
        <v>18149</v>
      </c>
      <c r="P2051" s="291">
        <v>120.38</v>
      </c>
      <c r="Q2051" s="3">
        <v>40933</v>
      </c>
      <c r="R2051" s="3">
        <v>40948</v>
      </c>
      <c r="S2051" s="3">
        <v>40998</v>
      </c>
    </row>
    <row r="2052" spans="1:19">
      <c r="A2052" s="23" t="s">
        <v>18141</v>
      </c>
      <c r="B2052" s="23" t="s">
        <v>18142</v>
      </c>
      <c r="C2052" s="23">
        <v>7</v>
      </c>
      <c r="D2052" s="23" t="s">
        <v>20970</v>
      </c>
      <c r="E2052" s="23" t="s">
        <v>20971</v>
      </c>
      <c r="F2052" s="23">
        <v>3834</v>
      </c>
      <c r="G2052" s="23" t="s">
        <v>11437</v>
      </c>
      <c r="H2052" s="23" t="s">
        <v>12763</v>
      </c>
      <c r="I2052" s="238" t="s">
        <v>18145</v>
      </c>
      <c r="J2052" s="238" t="s">
        <v>18153</v>
      </c>
      <c r="K2052" s="23" t="s">
        <v>623</v>
      </c>
      <c r="L2052" s="23" t="s">
        <v>18147</v>
      </c>
      <c r="M2052" s="23" t="s">
        <v>18148</v>
      </c>
      <c r="N2052" s="23" t="s">
        <v>4162</v>
      </c>
      <c r="O2052" s="23" t="s">
        <v>18149</v>
      </c>
      <c r="P2052" s="291">
        <v>120.38</v>
      </c>
      <c r="Q2052" s="3">
        <v>41141</v>
      </c>
      <c r="R2052" s="3">
        <v>41255</v>
      </c>
      <c r="S2052" s="3">
        <v>41215</v>
      </c>
    </row>
    <row r="2053" spans="1:19">
      <c r="A2053" s="23" t="s">
        <v>18141</v>
      </c>
      <c r="B2053" s="23" t="s">
        <v>18142</v>
      </c>
      <c r="C2053" s="23">
        <v>7</v>
      </c>
      <c r="D2053" s="23" t="s">
        <v>20972</v>
      </c>
      <c r="E2053" s="23" t="s">
        <v>20971</v>
      </c>
      <c r="F2053" s="23">
        <v>3854</v>
      </c>
      <c r="G2053" s="23" t="s">
        <v>11497</v>
      </c>
      <c r="H2053" s="23" t="s">
        <v>12779</v>
      </c>
      <c r="I2053" s="238" t="s">
        <v>18145</v>
      </c>
      <c r="J2053" s="238" t="s">
        <v>18153</v>
      </c>
      <c r="K2053" s="23" t="s">
        <v>623</v>
      </c>
      <c r="L2053" s="23" t="s">
        <v>18147</v>
      </c>
      <c r="M2053" s="23" t="s">
        <v>18148</v>
      </c>
      <c r="N2053" s="23" t="s">
        <v>4162</v>
      </c>
      <c r="O2053" s="23" t="s">
        <v>18149</v>
      </c>
      <c r="P2053" s="291">
        <v>120.38</v>
      </c>
      <c r="Q2053" s="3">
        <v>41141</v>
      </c>
      <c r="R2053" s="3">
        <v>41256</v>
      </c>
      <c r="S2053" s="3">
        <v>41215</v>
      </c>
    </row>
    <row r="2054" spans="1:19">
      <c r="A2054" s="23" t="s">
        <v>18141</v>
      </c>
      <c r="B2054" s="23" t="s">
        <v>18142</v>
      </c>
      <c r="C2054" s="23">
        <v>7</v>
      </c>
      <c r="D2054" s="23" t="s">
        <v>20973</v>
      </c>
      <c r="E2054" s="23" t="s">
        <v>20971</v>
      </c>
      <c r="F2054" s="23">
        <v>3855</v>
      </c>
      <c r="G2054" s="23" t="s">
        <v>11868</v>
      </c>
      <c r="H2054" s="23" t="s">
        <v>12823</v>
      </c>
      <c r="I2054" s="238" t="s">
        <v>18145</v>
      </c>
      <c r="J2054" s="238" t="s">
        <v>18153</v>
      </c>
      <c r="K2054" s="23" t="s">
        <v>623</v>
      </c>
      <c r="L2054" s="23" t="s">
        <v>18147</v>
      </c>
      <c r="M2054" s="23" t="s">
        <v>18148</v>
      </c>
      <c r="N2054" s="23" t="s">
        <v>4162</v>
      </c>
      <c r="O2054" s="23" t="s">
        <v>18149</v>
      </c>
      <c r="P2054" s="291">
        <v>120.38</v>
      </c>
      <c r="Q2054" s="3">
        <v>41155</v>
      </c>
      <c r="R2054" s="3">
        <v>41256</v>
      </c>
      <c r="S2054" s="3">
        <v>41261</v>
      </c>
    </row>
    <row r="2055" spans="1:19">
      <c r="A2055" s="23" t="s">
        <v>18141</v>
      </c>
      <c r="B2055" s="23" t="s">
        <v>18142</v>
      </c>
      <c r="C2055" s="23">
        <v>7</v>
      </c>
      <c r="D2055" s="23" t="s">
        <v>20974</v>
      </c>
      <c r="E2055" s="23" t="s">
        <v>20975</v>
      </c>
      <c r="F2055" s="23">
        <v>2818</v>
      </c>
      <c r="G2055" s="23" t="s">
        <v>10192</v>
      </c>
      <c r="H2055" s="23" t="s">
        <v>3100</v>
      </c>
      <c r="I2055" s="238" t="s">
        <v>18145</v>
      </c>
      <c r="J2055" s="238" t="s">
        <v>18153</v>
      </c>
      <c r="K2055" s="23" t="s">
        <v>623</v>
      </c>
      <c r="L2055" s="23" t="s">
        <v>18147</v>
      </c>
      <c r="M2055" s="23" t="s">
        <v>18148</v>
      </c>
      <c r="N2055" s="23" t="s">
        <v>4162</v>
      </c>
      <c r="O2055" s="23" t="s">
        <v>18149</v>
      </c>
      <c r="P2055" s="291">
        <v>120.38</v>
      </c>
      <c r="Q2055" s="3">
        <v>41037</v>
      </c>
      <c r="R2055" s="3">
        <v>41101</v>
      </c>
      <c r="S2055" s="3">
        <v>41098</v>
      </c>
    </row>
    <row r="2056" spans="1:19">
      <c r="A2056" s="23" t="s">
        <v>18141</v>
      </c>
      <c r="B2056" s="23" t="s">
        <v>18142</v>
      </c>
      <c r="C2056" s="23">
        <v>7</v>
      </c>
      <c r="D2056" s="23" t="s">
        <v>20976</v>
      </c>
      <c r="E2056" s="23" t="s">
        <v>20975</v>
      </c>
      <c r="F2056" s="23">
        <v>3927</v>
      </c>
      <c r="G2056" s="23" t="s">
        <v>10276</v>
      </c>
      <c r="H2056" s="23" t="s">
        <v>13279</v>
      </c>
      <c r="I2056" s="238" t="s">
        <v>18145</v>
      </c>
      <c r="J2056" s="238" t="s">
        <v>18153</v>
      </c>
      <c r="K2056" s="23" t="s">
        <v>623</v>
      </c>
      <c r="L2056" s="23" t="s">
        <v>18147</v>
      </c>
      <c r="M2056" s="23" t="s">
        <v>18148</v>
      </c>
      <c r="N2056" s="23" t="s">
        <v>4162</v>
      </c>
      <c r="O2056" s="23" t="s">
        <v>18149</v>
      </c>
      <c r="P2056" s="291">
        <v>120.38</v>
      </c>
      <c r="Q2056" s="3">
        <v>41043</v>
      </c>
      <c r="R2056" s="3">
        <v>41262</v>
      </c>
      <c r="S2056" s="3">
        <v>41104</v>
      </c>
    </row>
    <row r="2057" spans="1:19">
      <c r="A2057" s="23" t="s">
        <v>18141</v>
      </c>
      <c r="B2057" s="23" t="s">
        <v>18142</v>
      </c>
      <c r="C2057" s="23">
        <v>7</v>
      </c>
      <c r="D2057" s="23" t="s">
        <v>20977</v>
      </c>
      <c r="E2057" s="23" t="s">
        <v>20978</v>
      </c>
      <c r="F2057" s="23">
        <v>2656</v>
      </c>
      <c r="G2057" s="23" t="s">
        <v>10168</v>
      </c>
      <c r="H2057" s="23" t="s">
        <v>3094</v>
      </c>
      <c r="I2057" s="238" t="s">
        <v>18145</v>
      </c>
      <c r="J2057" s="238" t="s">
        <v>18153</v>
      </c>
      <c r="K2057" s="23" t="s">
        <v>623</v>
      </c>
      <c r="L2057" s="23" t="s">
        <v>18147</v>
      </c>
      <c r="M2057" s="23" t="s">
        <v>18148</v>
      </c>
      <c r="N2057" s="23" t="s">
        <v>4162</v>
      </c>
      <c r="O2057" s="23" t="s">
        <v>18149</v>
      </c>
      <c r="P2057" s="291">
        <v>120.38</v>
      </c>
      <c r="Q2057" s="3">
        <v>41022</v>
      </c>
      <c r="R2057" s="3">
        <v>41060</v>
      </c>
      <c r="S2057" s="3">
        <v>41084</v>
      </c>
    </row>
    <row r="2058" spans="1:19">
      <c r="A2058" s="23" t="s">
        <v>18141</v>
      </c>
      <c r="B2058" s="23" t="s">
        <v>18142</v>
      </c>
      <c r="C2058" s="23">
        <v>7</v>
      </c>
      <c r="D2058" s="23" t="s">
        <v>20979</v>
      </c>
      <c r="E2058" s="23" t="s">
        <v>20978</v>
      </c>
      <c r="F2058" s="23">
        <v>2671</v>
      </c>
      <c r="G2058" s="23" t="s">
        <v>10170</v>
      </c>
      <c r="H2058" s="23" t="s">
        <v>2983</v>
      </c>
      <c r="I2058" s="238" t="s">
        <v>18145</v>
      </c>
      <c r="J2058" s="238" t="s">
        <v>18153</v>
      </c>
      <c r="K2058" s="23" t="s">
        <v>623</v>
      </c>
      <c r="L2058" s="23" t="s">
        <v>18147</v>
      </c>
      <c r="M2058" s="23" t="s">
        <v>18148</v>
      </c>
      <c r="N2058" s="23" t="s">
        <v>4162</v>
      </c>
      <c r="O2058" s="23" t="s">
        <v>18149</v>
      </c>
      <c r="P2058" s="291">
        <v>120.38</v>
      </c>
      <c r="Q2058" s="3">
        <v>41022</v>
      </c>
      <c r="R2058" s="3">
        <v>41061</v>
      </c>
      <c r="S2058" s="3">
        <v>41084</v>
      </c>
    </row>
    <row r="2059" spans="1:19">
      <c r="A2059" s="23" t="s">
        <v>18141</v>
      </c>
      <c r="B2059" s="23" t="s">
        <v>18142</v>
      </c>
      <c r="C2059" s="23">
        <v>7</v>
      </c>
      <c r="D2059" s="23" t="s">
        <v>20980</v>
      </c>
      <c r="E2059" s="23" t="s">
        <v>20978</v>
      </c>
      <c r="F2059" s="23">
        <v>4287</v>
      </c>
      <c r="G2059" s="23" t="s">
        <v>11597</v>
      </c>
      <c r="H2059" s="23" t="s">
        <v>15776</v>
      </c>
      <c r="I2059" s="238" t="s">
        <v>18145</v>
      </c>
      <c r="J2059" s="238" t="s">
        <v>18153</v>
      </c>
      <c r="K2059" s="23" t="s">
        <v>623</v>
      </c>
      <c r="L2059" s="23" t="s">
        <v>18147</v>
      </c>
      <c r="M2059" s="23" t="s">
        <v>18148</v>
      </c>
      <c r="N2059" s="23" t="s">
        <v>4162</v>
      </c>
      <c r="O2059" s="23" t="s">
        <v>18149</v>
      </c>
      <c r="P2059" s="291">
        <v>120.38</v>
      </c>
      <c r="Q2059" s="3">
        <v>41150</v>
      </c>
      <c r="R2059" s="3">
        <v>41339</v>
      </c>
      <c r="S2059" s="3">
        <v>41225</v>
      </c>
    </row>
    <row r="2060" spans="1:19">
      <c r="A2060" s="23" t="s">
        <v>18141</v>
      </c>
      <c r="B2060" s="23" t="s">
        <v>18142</v>
      </c>
      <c r="C2060" s="23">
        <v>7</v>
      </c>
      <c r="D2060" s="23" t="s">
        <v>20981</v>
      </c>
      <c r="E2060" s="23" t="s">
        <v>20978</v>
      </c>
      <c r="F2060" s="23">
        <v>4292</v>
      </c>
      <c r="G2060" s="23" t="s">
        <v>11642</v>
      </c>
      <c r="H2060" s="23" t="s">
        <v>15779</v>
      </c>
      <c r="I2060" s="238" t="s">
        <v>18145</v>
      </c>
      <c r="J2060" s="238" t="s">
        <v>18153</v>
      </c>
      <c r="K2060" s="23" t="s">
        <v>623</v>
      </c>
      <c r="L2060" s="23" t="s">
        <v>18147</v>
      </c>
      <c r="M2060" s="23" t="s">
        <v>18148</v>
      </c>
      <c r="N2060" s="23" t="s">
        <v>4162</v>
      </c>
      <c r="O2060" s="23" t="s">
        <v>18149</v>
      </c>
      <c r="P2060" s="291">
        <v>120.38</v>
      </c>
      <c r="Q2060" s="3">
        <v>41150</v>
      </c>
      <c r="R2060" s="3">
        <v>41339</v>
      </c>
      <c r="S2060" s="3">
        <v>41225</v>
      </c>
    </row>
    <row r="2061" spans="1:19">
      <c r="A2061" s="23" t="s">
        <v>18141</v>
      </c>
      <c r="B2061" s="23" t="s">
        <v>18142</v>
      </c>
      <c r="C2061" s="23">
        <v>7</v>
      </c>
      <c r="D2061" s="23" t="s">
        <v>20982</v>
      </c>
      <c r="E2061" s="23" t="s">
        <v>20983</v>
      </c>
      <c r="F2061" s="23"/>
      <c r="G2061" s="23" t="s">
        <v>10021</v>
      </c>
      <c r="H2061" s="23">
        <v>3241</v>
      </c>
      <c r="I2061" s="238" t="s">
        <v>18145</v>
      </c>
      <c r="J2061" s="238" t="s">
        <v>18156</v>
      </c>
      <c r="K2061" s="23" t="s">
        <v>623</v>
      </c>
      <c r="L2061" s="23" t="s">
        <v>18147</v>
      </c>
      <c r="M2061" s="23" t="s">
        <v>18148</v>
      </c>
      <c r="N2061" s="23" t="s">
        <v>4162</v>
      </c>
      <c r="O2061" s="23" t="s">
        <v>18149</v>
      </c>
      <c r="P2061" s="291">
        <v>120.38</v>
      </c>
      <c r="Q2061" s="3">
        <v>40997</v>
      </c>
      <c r="R2061" s="23"/>
      <c r="S2061" s="3">
        <v>41062</v>
      </c>
    </row>
    <row r="2062" spans="1:19">
      <c r="A2062" s="23" t="s">
        <v>18141</v>
      </c>
      <c r="B2062" s="23" t="s">
        <v>18142</v>
      </c>
      <c r="C2062" s="23">
        <v>7</v>
      </c>
      <c r="D2062" s="23" t="s">
        <v>20984</v>
      </c>
      <c r="E2062" s="23" t="s">
        <v>20983</v>
      </c>
      <c r="F2062" s="23"/>
      <c r="G2062" s="23" t="s">
        <v>10043</v>
      </c>
      <c r="H2062" s="23">
        <v>3251</v>
      </c>
      <c r="I2062" s="238" t="s">
        <v>18145</v>
      </c>
      <c r="J2062" s="238" t="s">
        <v>18156</v>
      </c>
      <c r="K2062" s="23" t="s">
        <v>623</v>
      </c>
      <c r="L2062" s="23" t="s">
        <v>18147</v>
      </c>
      <c r="M2062" s="23" t="s">
        <v>18148</v>
      </c>
      <c r="N2062" s="23" t="s">
        <v>4162</v>
      </c>
      <c r="O2062" s="23" t="s">
        <v>18149</v>
      </c>
      <c r="P2062" s="291">
        <v>120.38</v>
      </c>
      <c r="Q2062" s="3">
        <v>40997</v>
      </c>
      <c r="R2062" s="23"/>
      <c r="S2062" s="3">
        <v>41062</v>
      </c>
    </row>
    <row r="2063" spans="1:19">
      <c r="A2063" s="23" t="s">
        <v>18141</v>
      </c>
      <c r="B2063" s="23" t="s">
        <v>18142</v>
      </c>
      <c r="C2063" s="23">
        <v>7</v>
      </c>
      <c r="D2063" s="23" t="s">
        <v>20985</v>
      </c>
      <c r="E2063" s="23" t="s">
        <v>20983</v>
      </c>
      <c r="F2063" s="23"/>
      <c r="G2063" s="23" t="s">
        <v>10040</v>
      </c>
      <c r="H2063" s="23">
        <v>3253</v>
      </c>
      <c r="I2063" s="238" t="s">
        <v>18145</v>
      </c>
      <c r="J2063" s="238" t="s">
        <v>18156</v>
      </c>
      <c r="K2063" s="23" t="s">
        <v>623</v>
      </c>
      <c r="L2063" s="23" t="s">
        <v>18147</v>
      </c>
      <c r="M2063" s="23" t="s">
        <v>18148</v>
      </c>
      <c r="N2063" s="23" t="s">
        <v>4162</v>
      </c>
      <c r="O2063" s="23" t="s">
        <v>18149</v>
      </c>
      <c r="P2063" s="291">
        <v>120.38</v>
      </c>
      <c r="Q2063" s="3">
        <v>40997</v>
      </c>
      <c r="R2063" s="23"/>
      <c r="S2063" s="3">
        <v>41062</v>
      </c>
    </row>
    <row r="2064" spans="1:19">
      <c r="A2064" s="23" t="s">
        <v>18141</v>
      </c>
      <c r="B2064" s="23" t="s">
        <v>18142</v>
      </c>
      <c r="C2064" s="23">
        <v>7</v>
      </c>
      <c r="D2064" s="23" t="s">
        <v>20986</v>
      </c>
      <c r="E2064" s="23" t="s">
        <v>20983</v>
      </c>
      <c r="F2064" s="23">
        <v>743</v>
      </c>
      <c r="G2064" s="23" t="s">
        <v>9729</v>
      </c>
      <c r="H2064" s="23" t="s">
        <v>427</v>
      </c>
      <c r="I2064" s="238" t="s">
        <v>18145</v>
      </c>
      <c r="J2064" s="238" t="s">
        <v>18153</v>
      </c>
      <c r="K2064" s="23" t="s">
        <v>623</v>
      </c>
      <c r="L2064" s="23" t="s">
        <v>18147</v>
      </c>
      <c r="M2064" s="23" t="s">
        <v>18148</v>
      </c>
      <c r="N2064" s="23" t="s">
        <v>4162</v>
      </c>
      <c r="O2064" s="23" t="s">
        <v>18149</v>
      </c>
      <c r="P2064" s="291">
        <v>120.38</v>
      </c>
      <c r="Q2064" s="3">
        <v>40851</v>
      </c>
      <c r="R2064" s="3">
        <v>40899</v>
      </c>
      <c r="S2064" s="3">
        <v>40923</v>
      </c>
    </row>
    <row r="2065" spans="1:19">
      <c r="A2065" s="23" t="s">
        <v>18141</v>
      </c>
      <c r="B2065" s="23" t="s">
        <v>18142</v>
      </c>
      <c r="C2065" s="23">
        <v>7</v>
      </c>
      <c r="D2065" s="23" t="s">
        <v>20987</v>
      </c>
      <c r="E2065" s="23" t="s">
        <v>20983</v>
      </c>
      <c r="F2065" s="23">
        <v>744</v>
      </c>
      <c r="G2065" s="23" t="s">
        <v>9728</v>
      </c>
      <c r="H2065" s="23" t="s">
        <v>428</v>
      </c>
      <c r="I2065" s="238" t="s">
        <v>18145</v>
      </c>
      <c r="J2065" s="238" t="s">
        <v>18153</v>
      </c>
      <c r="K2065" s="23" t="s">
        <v>623</v>
      </c>
      <c r="L2065" s="23" t="s">
        <v>18147</v>
      </c>
      <c r="M2065" s="23" t="s">
        <v>18148</v>
      </c>
      <c r="N2065" s="23" t="s">
        <v>4162</v>
      </c>
      <c r="O2065" s="23" t="s">
        <v>18149</v>
      </c>
      <c r="P2065" s="291">
        <v>120.38</v>
      </c>
      <c r="Q2065" s="3">
        <v>40851</v>
      </c>
      <c r="R2065" s="3">
        <v>40899</v>
      </c>
      <c r="S2065" s="3">
        <v>40923</v>
      </c>
    </row>
    <row r="2066" spans="1:19">
      <c r="A2066" s="23" t="s">
        <v>18141</v>
      </c>
      <c r="B2066" s="23" t="s">
        <v>18142</v>
      </c>
      <c r="C2066" s="23">
        <v>7</v>
      </c>
      <c r="D2066" s="23" t="s">
        <v>20988</v>
      </c>
      <c r="E2066" s="23" t="s">
        <v>20983</v>
      </c>
      <c r="F2066" s="23">
        <v>745</v>
      </c>
      <c r="G2066" s="23" t="s">
        <v>9727</v>
      </c>
      <c r="H2066" s="23" t="s">
        <v>429</v>
      </c>
      <c r="I2066" s="238" t="s">
        <v>18145</v>
      </c>
      <c r="J2066" s="238" t="s">
        <v>18153</v>
      </c>
      <c r="K2066" s="23" t="s">
        <v>623</v>
      </c>
      <c r="L2066" s="23" t="s">
        <v>18147</v>
      </c>
      <c r="M2066" s="23" t="s">
        <v>18148</v>
      </c>
      <c r="N2066" s="23" t="s">
        <v>4162</v>
      </c>
      <c r="O2066" s="23" t="s">
        <v>18149</v>
      </c>
      <c r="P2066" s="291">
        <v>120.38</v>
      </c>
      <c r="Q2066" s="3">
        <v>40851</v>
      </c>
      <c r="R2066" s="3">
        <v>40917</v>
      </c>
      <c r="S2066" s="3">
        <v>40923</v>
      </c>
    </row>
    <row r="2067" spans="1:19">
      <c r="A2067" s="23" t="s">
        <v>18141</v>
      </c>
      <c r="B2067" s="23" t="s">
        <v>18142</v>
      </c>
      <c r="C2067" s="23">
        <v>7</v>
      </c>
      <c r="D2067" s="23" t="s">
        <v>20989</v>
      </c>
      <c r="E2067" s="23" t="s">
        <v>20983</v>
      </c>
      <c r="F2067" s="23">
        <v>746</v>
      </c>
      <c r="G2067" s="23" t="s">
        <v>9726</v>
      </c>
      <c r="H2067" s="23" t="s">
        <v>430</v>
      </c>
      <c r="I2067" s="238" t="s">
        <v>18145</v>
      </c>
      <c r="J2067" s="238" t="s">
        <v>18153</v>
      </c>
      <c r="K2067" s="23" t="s">
        <v>623</v>
      </c>
      <c r="L2067" s="23" t="s">
        <v>18147</v>
      </c>
      <c r="M2067" s="23" t="s">
        <v>18148</v>
      </c>
      <c r="N2067" s="23" t="s">
        <v>4162</v>
      </c>
      <c r="O2067" s="23" t="s">
        <v>18149</v>
      </c>
      <c r="P2067" s="291">
        <v>120.38</v>
      </c>
      <c r="Q2067" s="3">
        <v>40851</v>
      </c>
      <c r="R2067" s="3">
        <v>40918</v>
      </c>
      <c r="S2067" s="3">
        <v>40923</v>
      </c>
    </row>
    <row r="2068" spans="1:19">
      <c r="A2068" s="23" t="s">
        <v>18141</v>
      </c>
      <c r="B2068" s="23" t="s">
        <v>18142</v>
      </c>
      <c r="C2068" s="23">
        <v>7</v>
      </c>
      <c r="D2068" s="23" t="s">
        <v>20990</v>
      </c>
      <c r="E2068" s="23" t="s">
        <v>20983</v>
      </c>
      <c r="F2068" s="23">
        <v>747</v>
      </c>
      <c r="G2068" s="23" t="s">
        <v>9725</v>
      </c>
      <c r="H2068" s="23" t="s">
        <v>431</v>
      </c>
      <c r="I2068" s="238" t="s">
        <v>18145</v>
      </c>
      <c r="J2068" s="238" t="s">
        <v>18153</v>
      </c>
      <c r="K2068" s="23" t="s">
        <v>623</v>
      </c>
      <c r="L2068" s="23" t="s">
        <v>18147</v>
      </c>
      <c r="M2068" s="23" t="s">
        <v>18148</v>
      </c>
      <c r="N2068" s="23" t="s">
        <v>4162</v>
      </c>
      <c r="O2068" s="23" t="s">
        <v>18149</v>
      </c>
      <c r="P2068" s="291">
        <v>120.38</v>
      </c>
      <c r="Q2068" s="3">
        <v>40851</v>
      </c>
      <c r="R2068" s="3">
        <v>40898</v>
      </c>
      <c r="S2068" s="3">
        <v>40923</v>
      </c>
    </row>
    <row r="2069" spans="1:19">
      <c r="A2069" s="23" t="s">
        <v>18141</v>
      </c>
      <c r="B2069" s="23" t="s">
        <v>18142</v>
      </c>
      <c r="C2069" s="23">
        <v>7</v>
      </c>
      <c r="D2069" s="23" t="s">
        <v>20991</v>
      </c>
      <c r="E2069" s="23" t="s">
        <v>20983</v>
      </c>
      <c r="F2069" s="23">
        <v>748</v>
      </c>
      <c r="G2069" s="23" t="s">
        <v>9723</v>
      </c>
      <c r="H2069" s="23" t="s">
        <v>432</v>
      </c>
      <c r="I2069" s="238" t="s">
        <v>18145</v>
      </c>
      <c r="J2069" s="238" t="s">
        <v>18153</v>
      </c>
      <c r="K2069" s="23" t="s">
        <v>623</v>
      </c>
      <c r="L2069" s="23" t="s">
        <v>18147</v>
      </c>
      <c r="M2069" s="23" t="s">
        <v>18148</v>
      </c>
      <c r="N2069" s="23" t="s">
        <v>4162</v>
      </c>
      <c r="O2069" s="23" t="s">
        <v>18149</v>
      </c>
      <c r="P2069" s="291">
        <v>120.38</v>
      </c>
      <c r="Q2069" s="3">
        <v>40851</v>
      </c>
      <c r="R2069" s="3">
        <v>40910</v>
      </c>
      <c r="S2069" s="3">
        <v>40923</v>
      </c>
    </row>
    <row r="2070" spans="1:19">
      <c r="A2070" s="23" t="s">
        <v>18141</v>
      </c>
      <c r="B2070" s="23" t="s">
        <v>18142</v>
      </c>
      <c r="C2070" s="23">
        <v>7</v>
      </c>
      <c r="D2070" s="23" t="s">
        <v>20992</v>
      </c>
      <c r="E2070" s="23" t="s">
        <v>20983</v>
      </c>
      <c r="F2070" s="23">
        <v>749</v>
      </c>
      <c r="G2070" s="23" t="s">
        <v>9722</v>
      </c>
      <c r="H2070" s="23" t="s">
        <v>433</v>
      </c>
      <c r="I2070" s="238" t="s">
        <v>18145</v>
      </c>
      <c r="J2070" s="238" t="s">
        <v>18153</v>
      </c>
      <c r="K2070" s="23" t="s">
        <v>623</v>
      </c>
      <c r="L2070" s="23" t="s">
        <v>18147</v>
      </c>
      <c r="M2070" s="23" t="s">
        <v>18148</v>
      </c>
      <c r="N2070" s="23" t="s">
        <v>4162</v>
      </c>
      <c r="O2070" s="23" t="s">
        <v>18149</v>
      </c>
      <c r="P2070" s="291">
        <v>120.38</v>
      </c>
      <c r="Q2070" s="3">
        <v>40851</v>
      </c>
      <c r="R2070" s="3">
        <v>40925</v>
      </c>
      <c r="S2070" s="3">
        <v>40923</v>
      </c>
    </row>
    <row r="2071" spans="1:19">
      <c r="A2071" s="23" t="s">
        <v>18141</v>
      </c>
      <c r="B2071" s="23" t="s">
        <v>18142</v>
      </c>
      <c r="C2071" s="23">
        <v>7</v>
      </c>
      <c r="D2071" s="23" t="s">
        <v>20993</v>
      </c>
      <c r="E2071" s="23" t="s">
        <v>20983</v>
      </c>
      <c r="F2071" s="23">
        <v>750</v>
      </c>
      <c r="G2071" s="23" t="s">
        <v>9721</v>
      </c>
      <c r="H2071" s="23" t="s">
        <v>434</v>
      </c>
      <c r="I2071" s="238" t="s">
        <v>18145</v>
      </c>
      <c r="J2071" s="238" t="s">
        <v>18153</v>
      </c>
      <c r="K2071" s="23" t="s">
        <v>623</v>
      </c>
      <c r="L2071" s="23" t="s">
        <v>18147</v>
      </c>
      <c r="M2071" s="23" t="s">
        <v>18148</v>
      </c>
      <c r="N2071" s="23" t="s">
        <v>4162</v>
      </c>
      <c r="O2071" s="23" t="s">
        <v>18149</v>
      </c>
      <c r="P2071" s="291">
        <v>120.38</v>
      </c>
      <c r="Q2071" s="3">
        <v>40851</v>
      </c>
      <c r="R2071" s="3">
        <v>40914</v>
      </c>
      <c r="S2071" s="3">
        <v>40923</v>
      </c>
    </row>
    <row r="2072" spans="1:19">
      <c r="A2072" s="23" t="s">
        <v>18141</v>
      </c>
      <c r="B2072" s="23" t="s">
        <v>18142</v>
      </c>
      <c r="C2072" s="23">
        <v>7</v>
      </c>
      <c r="D2072" s="23" t="s">
        <v>20994</v>
      </c>
      <c r="E2072" s="23" t="s">
        <v>20983</v>
      </c>
      <c r="F2072" s="23">
        <v>751</v>
      </c>
      <c r="G2072" s="23" t="s">
        <v>9720</v>
      </c>
      <c r="H2072" s="23" t="s">
        <v>435</v>
      </c>
      <c r="I2072" s="238" t="s">
        <v>18145</v>
      </c>
      <c r="J2072" s="238" t="s">
        <v>18153</v>
      </c>
      <c r="K2072" s="23" t="s">
        <v>623</v>
      </c>
      <c r="L2072" s="23" t="s">
        <v>18147</v>
      </c>
      <c r="M2072" s="23" t="s">
        <v>18148</v>
      </c>
      <c r="N2072" s="23" t="s">
        <v>4162</v>
      </c>
      <c r="O2072" s="23" t="s">
        <v>18149</v>
      </c>
      <c r="P2072" s="291">
        <v>120.38</v>
      </c>
      <c r="Q2072" s="3">
        <v>40851</v>
      </c>
      <c r="R2072" s="3">
        <v>40911</v>
      </c>
      <c r="S2072" s="3">
        <v>40923</v>
      </c>
    </row>
    <row r="2073" spans="1:19">
      <c r="A2073" s="23" t="s">
        <v>18141</v>
      </c>
      <c r="B2073" s="23" t="s">
        <v>18142</v>
      </c>
      <c r="C2073" s="23">
        <v>7</v>
      </c>
      <c r="D2073" s="23" t="s">
        <v>20995</v>
      </c>
      <c r="E2073" s="23" t="s">
        <v>20983</v>
      </c>
      <c r="F2073" s="23">
        <v>752</v>
      </c>
      <c r="G2073" s="23" t="s">
        <v>9719</v>
      </c>
      <c r="H2073" s="23" t="s">
        <v>436</v>
      </c>
      <c r="I2073" s="238" t="s">
        <v>18145</v>
      </c>
      <c r="J2073" s="238" t="s">
        <v>18153</v>
      </c>
      <c r="K2073" s="23" t="s">
        <v>623</v>
      </c>
      <c r="L2073" s="23" t="s">
        <v>18147</v>
      </c>
      <c r="M2073" s="23" t="s">
        <v>18148</v>
      </c>
      <c r="N2073" s="23" t="s">
        <v>4162</v>
      </c>
      <c r="O2073" s="23" t="s">
        <v>18149</v>
      </c>
      <c r="P2073" s="291">
        <v>120.38</v>
      </c>
      <c r="Q2073" s="3">
        <v>40851</v>
      </c>
      <c r="R2073" s="3">
        <v>40903</v>
      </c>
      <c r="S2073" s="3">
        <v>40923</v>
      </c>
    </row>
    <row r="2074" spans="1:19">
      <c r="A2074" s="23" t="s">
        <v>18141</v>
      </c>
      <c r="B2074" s="23" t="s">
        <v>18142</v>
      </c>
      <c r="C2074" s="23">
        <v>7</v>
      </c>
      <c r="D2074" s="23" t="s">
        <v>20996</v>
      </c>
      <c r="E2074" s="23" t="s">
        <v>20983</v>
      </c>
      <c r="F2074" s="23">
        <v>753</v>
      </c>
      <c r="G2074" s="23" t="s">
        <v>9718</v>
      </c>
      <c r="H2074" s="23" t="s">
        <v>437</v>
      </c>
      <c r="I2074" s="238" t="s">
        <v>18145</v>
      </c>
      <c r="J2074" s="238" t="s">
        <v>18153</v>
      </c>
      <c r="K2074" s="23" t="s">
        <v>623</v>
      </c>
      <c r="L2074" s="23" t="s">
        <v>18147</v>
      </c>
      <c r="M2074" s="23" t="s">
        <v>18148</v>
      </c>
      <c r="N2074" s="23" t="s">
        <v>4162</v>
      </c>
      <c r="O2074" s="23" t="s">
        <v>18149</v>
      </c>
      <c r="P2074" s="291">
        <v>120.38</v>
      </c>
      <c r="Q2074" s="3">
        <v>40851</v>
      </c>
      <c r="R2074" s="3">
        <v>40905</v>
      </c>
      <c r="S2074" s="3">
        <v>40923</v>
      </c>
    </row>
    <row r="2075" spans="1:19">
      <c r="A2075" s="23" t="s">
        <v>18141</v>
      </c>
      <c r="B2075" s="23" t="s">
        <v>18142</v>
      </c>
      <c r="C2075" s="23">
        <v>7</v>
      </c>
      <c r="D2075" s="23" t="s">
        <v>20997</v>
      </c>
      <c r="E2075" s="23" t="s">
        <v>20983</v>
      </c>
      <c r="F2075" s="23">
        <v>754</v>
      </c>
      <c r="G2075" s="23" t="s">
        <v>9730</v>
      </c>
      <c r="H2075" s="23" t="s">
        <v>426</v>
      </c>
      <c r="I2075" s="238" t="s">
        <v>18145</v>
      </c>
      <c r="J2075" s="238" t="s">
        <v>18153</v>
      </c>
      <c r="K2075" s="23" t="s">
        <v>623</v>
      </c>
      <c r="L2075" s="23" t="s">
        <v>18147</v>
      </c>
      <c r="M2075" s="23" t="s">
        <v>18148</v>
      </c>
      <c r="N2075" s="23" t="s">
        <v>4162</v>
      </c>
      <c r="O2075" s="23" t="s">
        <v>18149</v>
      </c>
      <c r="P2075" s="291">
        <v>120.38</v>
      </c>
      <c r="Q2075" s="3">
        <v>40851</v>
      </c>
      <c r="R2075" s="3">
        <v>40918</v>
      </c>
      <c r="S2075" s="3">
        <v>40923</v>
      </c>
    </row>
    <row r="2076" spans="1:19">
      <c r="A2076" s="23" t="s">
        <v>18141</v>
      </c>
      <c r="B2076" s="23" t="s">
        <v>18142</v>
      </c>
      <c r="C2076" s="23">
        <v>7</v>
      </c>
      <c r="D2076" s="23" t="s">
        <v>20998</v>
      </c>
      <c r="E2076" s="23" t="s">
        <v>20983</v>
      </c>
      <c r="F2076" s="23">
        <v>2467</v>
      </c>
      <c r="G2076" s="23" t="s">
        <v>10007</v>
      </c>
      <c r="H2076" s="23" t="s">
        <v>2388</v>
      </c>
      <c r="I2076" s="238" t="s">
        <v>18145</v>
      </c>
      <c r="J2076" s="238" t="s">
        <v>18153</v>
      </c>
      <c r="K2076" s="23" t="s">
        <v>623</v>
      </c>
      <c r="L2076" s="23" t="s">
        <v>18147</v>
      </c>
      <c r="M2076" s="23" t="s">
        <v>18148</v>
      </c>
      <c r="N2076" s="23" t="s">
        <v>4162</v>
      </c>
      <c r="O2076" s="23" t="s">
        <v>18149</v>
      </c>
      <c r="P2076" s="291">
        <v>120.38</v>
      </c>
      <c r="Q2076" s="3">
        <v>40996</v>
      </c>
      <c r="R2076" s="3">
        <v>41011</v>
      </c>
      <c r="S2076" s="3">
        <v>41061</v>
      </c>
    </row>
    <row r="2077" spans="1:19">
      <c r="A2077" s="23" t="s">
        <v>18141</v>
      </c>
      <c r="B2077" s="23" t="s">
        <v>18142</v>
      </c>
      <c r="C2077" s="23">
        <v>7</v>
      </c>
      <c r="D2077" s="23" t="s">
        <v>20999</v>
      </c>
      <c r="E2077" s="23" t="s">
        <v>20983</v>
      </c>
      <c r="F2077" s="23">
        <v>2475</v>
      </c>
      <c r="G2077" s="23" t="s">
        <v>10039</v>
      </c>
      <c r="H2077" s="23" t="s">
        <v>2405</v>
      </c>
      <c r="I2077" s="238" t="s">
        <v>18145</v>
      </c>
      <c r="J2077" s="238" t="s">
        <v>18153</v>
      </c>
      <c r="K2077" s="23" t="s">
        <v>623</v>
      </c>
      <c r="L2077" s="23" t="s">
        <v>18147</v>
      </c>
      <c r="M2077" s="23" t="s">
        <v>18148</v>
      </c>
      <c r="N2077" s="23" t="s">
        <v>4162</v>
      </c>
      <c r="O2077" s="23" t="s">
        <v>18149</v>
      </c>
      <c r="P2077" s="291">
        <v>120.38</v>
      </c>
      <c r="Q2077" s="3">
        <v>40997</v>
      </c>
      <c r="R2077" s="3">
        <v>41012</v>
      </c>
      <c r="S2077" s="3">
        <v>41062</v>
      </c>
    </row>
    <row r="2078" spans="1:19">
      <c r="A2078" s="23" t="s">
        <v>18141</v>
      </c>
      <c r="B2078" s="23" t="s">
        <v>18142</v>
      </c>
      <c r="C2078" s="23">
        <v>7</v>
      </c>
      <c r="D2078" s="23" t="s">
        <v>21000</v>
      </c>
      <c r="E2078" s="23" t="s">
        <v>20983</v>
      </c>
      <c r="F2078" s="23">
        <v>2477</v>
      </c>
      <c r="G2078" s="23" t="s">
        <v>10013</v>
      </c>
      <c r="H2078" s="23" t="s">
        <v>2401</v>
      </c>
      <c r="I2078" s="238" t="s">
        <v>18145</v>
      </c>
      <c r="J2078" s="238" t="s">
        <v>18153</v>
      </c>
      <c r="K2078" s="23" t="s">
        <v>623</v>
      </c>
      <c r="L2078" s="23" t="s">
        <v>18147</v>
      </c>
      <c r="M2078" s="23" t="s">
        <v>18148</v>
      </c>
      <c r="N2078" s="23" t="s">
        <v>4162</v>
      </c>
      <c r="O2078" s="23" t="s">
        <v>18149</v>
      </c>
      <c r="P2078" s="291">
        <v>120.38</v>
      </c>
      <c r="Q2078" s="3">
        <v>40997</v>
      </c>
      <c r="R2078" s="3">
        <v>41012</v>
      </c>
      <c r="S2078" s="3">
        <v>41062</v>
      </c>
    </row>
    <row r="2079" spans="1:19">
      <c r="A2079" s="23" t="s">
        <v>18141</v>
      </c>
      <c r="B2079" s="23" t="s">
        <v>18142</v>
      </c>
      <c r="C2079" s="23">
        <v>7</v>
      </c>
      <c r="D2079" s="23" t="s">
        <v>21001</v>
      </c>
      <c r="E2079" s="23" t="s">
        <v>20983</v>
      </c>
      <c r="F2079" s="23">
        <v>2478</v>
      </c>
      <c r="G2079" s="23" t="s">
        <v>10026</v>
      </c>
      <c r="H2079" s="23" t="s">
        <v>2403</v>
      </c>
      <c r="I2079" s="238" t="s">
        <v>18145</v>
      </c>
      <c r="J2079" s="238" t="s">
        <v>18153</v>
      </c>
      <c r="K2079" s="23" t="s">
        <v>623</v>
      </c>
      <c r="L2079" s="23" t="s">
        <v>18147</v>
      </c>
      <c r="M2079" s="23" t="s">
        <v>18148</v>
      </c>
      <c r="N2079" s="23" t="s">
        <v>4162</v>
      </c>
      <c r="O2079" s="23" t="s">
        <v>18149</v>
      </c>
      <c r="P2079" s="291">
        <v>120.38</v>
      </c>
      <c r="Q2079" s="3">
        <v>40997</v>
      </c>
      <c r="R2079" s="3">
        <v>41012</v>
      </c>
      <c r="S2079" s="3">
        <v>41062</v>
      </c>
    </row>
    <row r="2080" spans="1:19">
      <c r="A2080" s="23" t="s">
        <v>18141</v>
      </c>
      <c r="B2080" s="23" t="s">
        <v>18142</v>
      </c>
      <c r="C2080" s="23">
        <v>7</v>
      </c>
      <c r="D2080" s="23" t="s">
        <v>21002</v>
      </c>
      <c r="E2080" s="23" t="s">
        <v>20983</v>
      </c>
      <c r="F2080" s="23">
        <v>2484</v>
      </c>
      <c r="G2080" s="23" t="s">
        <v>10023</v>
      </c>
      <c r="H2080" s="23" t="s">
        <v>5003</v>
      </c>
      <c r="I2080" s="238" t="s">
        <v>18145</v>
      </c>
      <c r="J2080" s="238" t="s">
        <v>18153</v>
      </c>
      <c r="K2080" s="23" t="s">
        <v>623</v>
      </c>
      <c r="L2080" s="23" t="s">
        <v>18147</v>
      </c>
      <c r="M2080" s="23" t="s">
        <v>18148</v>
      </c>
      <c r="N2080" s="23" t="s">
        <v>4162</v>
      </c>
      <c r="O2080" s="23" t="s">
        <v>18149</v>
      </c>
      <c r="P2080" s="291">
        <v>120.38</v>
      </c>
      <c r="Q2080" s="3">
        <v>40997</v>
      </c>
      <c r="R2080" s="3">
        <v>41015</v>
      </c>
      <c r="S2080" s="3">
        <v>41062</v>
      </c>
    </row>
    <row r="2081" spans="1:19">
      <c r="A2081" s="23" t="s">
        <v>18141</v>
      </c>
      <c r="B2081" s="23" t="s">
        <v>18142</v>
      </c>
      <c r="C2081" s="23">
        <v>7</v>
      </c>
      <c r="D2081" s="23" t="s">
        <v>21003</v>
      </c>
      <c r="E2081" s="23" t="s">
        <v>20983</v>
      </c>
      <c r="F2081" s="23">
        <v>2488</v>
      </c>
      <c r="G2081" s="23" t="s">
        <v>10029</v>
      </c>
      <c r="H2081" s="23" t="s">
        <v>2410</v>
      </c>
      <c r="I2081" s="238" t="s">
        <v>18145</v>
      </c>
      <c r="J2081" s="238" t="s">
        <v>18153</v>
      </c>
      <c r="K2081" s="23" t="s">
        <v>623</v>
      </c>
      <c r="L2081" s="23" t="s">
        <v>18147</v>
      </c>
      <c r="M2081" s="23" t="s">
        <v>18148</v>
      </c>
      <c r="N2081" s="23" t="s">
        <v>4162</v>
      </c>
      <c r="O2081" s="23" t="s">
        <v>18149</v>
      </c>
      <c r="P2081" s="291">
        <v>120.38</v>
      </c>
      <c r="Q2081" s="3">
        <v>40997</v>
      </c>
      <c r="R2081" s="3">
        <v>41016</v>
      </c>
      <c r="S2081" s="3">
        <v>41062</v>
      </c>
    </row>
    <row r="2082" spans="1:19">
      <c r="A2082" s="23" t="s">
        <v>18141</v>
      </c>
      <c r="B2082" s="23" t="s">
        <v>18142</v>
      </c>
      <c r="C2082" s="23">
        <v>7</v>
      </c>
      <c r="D2082" s="23" t="s">
        <v>21004</v>
      </c>
      <c r="E2082" s="23" t="s">
        <v>20983</v>
      </c>
      <c r="F2082" s="23">
        <v>2491</v>
      </c>
      <c r="G2082" s="23" t="s">
        <v>10010</v>
      </c>
      <c r="H2082" s="23" t="s">
        <v>5002</v>
      </c>
      <c r="I2082" s="238" t="s">
        <v>18145</v>
      </c>
      <c r="J2082" s="238" t="s">
        <v>18153</v>
      </c>
      <c r="K2082" s="23" t="s">
        <v>623</v>
      </c>
      <c r="L2082" s="23" t="s">
        <v>18147</v>
      </c>
      <c r="M2082" s="23" t="s">
        <v>18148</v>
      </c>
      <c r="N2082" s="23" t="s">
        <v>4162</v>
      </c>
      <c r="O2082" s="23" t="s">
        <v>18149</v>
      </c>
      <c r="P2082" s="291">
        <v>120.38</v>
      </c>
      <c r="Q2082" s="3">
        <v>40997</v>
      </c>
      <c r="R2082" s="3">
        <v>41016</v>
      </c>
      <c r="S2082" s="3">
        <v>41062</v>
      </c>
    </row>
    <row r="2083" spans="1:19">
      <c r="A2083" s="23" t="s">
        <v>18141</v>
      </c>
      <c r="B2083" s="23" t="s">
        <v>18142</v>
      </c>
      <c r="C2083" s="23">
        <v>7</v>
      </c>
      <c r="D2083" s="23" t="s">
        <v>21005</v>
      </c>
      <c r="E2083" s="23" t="s">
        <v>20983</v>
      </c>
      <c r="F2083" s="23">
        <v>2493</v>
      </c>
      <c r="G2083" s="23" t="s">
        <v>10020</v>
      </c>
      <c r="H2083" s="23" t="s">
        <v>2409</v>
      </c>
      <c r="I2083" s="238" t="s">
        <v>18145</v>
      </c>
      <c r="J2083" s="238" t="s">
        <v>18153</v>
      </c>
      <c r="K2083" s="23" t="s">
        <v>623</v>
      </c>
      <c r="L2083" s="23" t="s">
        <v>18147</v>
      </c>
      <c r="M2083" s="23" t="s">
        <v>18148</v>
      </c>
      <c r="N2083" s="23" t="s">
        <v>4162</v>
      </c>
      <c r="O2083" s="23" t="s">
        <v>18149</v>
      </c>
      <c r="P2083" s="291">
        <v>120.38</v>
      </c>
      <c r="Q2083" s="3">
        <v>40997</v>
      </c>
      <c r="R2083" s="3">
        <v>41017</v>
      </c>
      <c r="S2083" s="3">
        <v>41062</v>
      </c>
    </row>
    <row r="2084" spans="1:19">
      <c r="A2084" s="23" t="s">
        <v>18141</v>
      </c>
      <c r="B2084" s="23" t="s">
        <v>18142</v>
      </c>
      <c r="C2084" s="23">
        <v>7</v>
      </c>
      <c r="D2084" s="23" t="s">
        <v>21006</v>
      </c>
      <c r="E2084" s="23" t="s">
        <v>20983</v>
      </c>
      <c r="F2084" s="23">
        <v>2499</v>
      </c>
      <c r="G2084" s="23" t="s">
        <v>10025</v>
      </c>
      <c r="H2084" s="23" t="s">
        <v>2473</v>
      </c>
      <c r="I2084" s="238" t="s">
        <v>18145</v>
      </c>
      <c r="J2084" s="238" t="s">
        <v>18153</v>
      </c>
      <c r="K2084" s="23" t="s">
        <v>623</v>
      </c>
      <c r="L2084" s="23" t="s">
        <v>18147</v>
      </c>
      <c r="M2084" s="23" t="s">
        <v>18148</v>
      </c>
      <c r="N2084" s="23" t="s">
        <v>4162</v>
      </c>
      <c r="O2084" s="23" t="s">
        <v>18149</v>
      </c>
      <c r="P2084" s="291">
        <v>120.38</v>
      </c>
      <c r="Q2084" s="3">
        <v>40997</v>
      </c>
      <c r="R2084" s="3">
        <v>41018</v>
      </c>
      <c r="S2084" s="3">
        <v>41065</v>
      </c>
    </row>
    <row r="2085" spans="1:19">
      <c r="A2085" s="23" t="s">
        <v>18141</v>
      </c>
      <c r="B2085" s="23" t="s">
        <v>18142</v>
      </c>
      <c r="C2085" s="23">
        <v>7</v>
      </c>
      <c r="D2085" s="23" t="s">
        <v>21007</v>
      </c>
      <c r="E2085" s="23" t="s">
        <v>20983</v>
      </c>
      <c r="F2085" s="23">
        <v>2501</v>
      </c>
      <c r="G2085" s="23" t="s">
        <v>10015</v>
      </c>
      <c r="H2085" s="23" t="s">
        <v>2505</v>
      </c>
      <c r="I2085" s="238" t="s">
        <v>18145</v>
      </c>
      <c r="J2085" s="238" t="s">
        <v>18153</v>
      </c>
      <c r="K2085" s="23" t="s">
        <v>623</v>
      </c>
      <c r="L2085" s="23" t="s">
        <v>18147</v>
      </c>
      <c r="M2085" s="23" t="s">
        <v>18148</v>
      </c>
      <c r="N2085" s="23" t="s">
        <v>4162</v>
      </c>
      <c r="O2085" s="23" t="s">
        <v>18149</v>
      </c>
      <c r="P2085" s="291">
        <v>120.38</v>
      </c>
      <c r="Q2085" s="3">
        <v>40997</v>
      </c>
      <c r="R2085" s="3">
        <v>41019</v>
      </c>
      <c r="S2085" s="3">
        <v>41062</v>
      </c>
    </row>
    <row r="2086" spans="1:19">
      <c r="A2086" s="23" t="s">
        <v>18141</v>
      </c>
      <c r="B2086" s="23" t="s">
        <v>18142</v>
      </c>
      <c r="C2086" s="23">
        <v>7</v>
      </c>
      <c r="D2086" s="23" t="s">
        <v>21008</v>
      </c>
      <c r="E2086" s="23" t="s">
        <v>20983</v>
      </c>
      <c r="F2086" s="23">
        <v>2505</v>
      </c>
      <c r="G2086" s="23" t="s">
        <v>10017</v>
      </c>
      <c r="H2086" s="23" t="s">
        <v>2557</v>
      </c>
      <c r="I2086" s="238" t="s">
        <v>18145</v>
      </c>
      <c r="J2086" s="238" t="s">
        <v>18153</v>
      </c>
      <c r="K2086" s="23" t="s">
        <v>623</v>
      </c>
      <c r="L2086" s="23" t="s">
        <v>18147</v>
      </c>
      <c r="M2086" s="23" t="s">
        <v>18148</v>
      </c>
      <c r="N2086" s="23" t="s">
        <v>4162</v>
      </c>
      <c r="O2086" s="23" t="s">
        <v>18149</v>
      </c>
      <c r="P2086" s="291">
        <v>120.38</v>
      </c>
      <c r="Q2086" s="3">
        <v>40997</v>
      </c>
      <c r="R2086" s="3">
        <v>41019</v>
      </c>
      <c r="S2086" s="3">
        <v>41062</v>
      </c>
    </row>
    <row r="2087" spans="1:19">
      <c r="A2087" s="23" t="s">
        <v>18141</v>
      </c>
      <c r="B2087" s="23" t="s">
        <v>18142</v>
      </c>
      <c r="C2087" s="23">
        <v>7</v>
      </c>
      <c r="D2087" s="23" t="s">
        <v>21009</v>
      </c>
      <c r="E2087" s="23" t="s">
        <v>20983</v>
      </c>
      <c r="F2087" s="23">
        <v>2510</v>
      </c>
      <c r="G2087" s="23" t="s">
        <v>10045</v>
      </c>
      <c r="H2087" s="23" t="s">
        <v>2411</v>
      </c>
      <c r="I2087" s="238" t="s">
        <v>18145</v>
      </c>
      <c r="J2087" s="238" t="s">
        <v>18153</v>
      </c>
      <c r="K2087" s="23" t="s">
        <v>623</v>
      </c>
      <c r="L2087" s="23" t="s">
        <v>18147</v>
      </c>
      <c r="M2087" s="23" t="s">
        <v>18148</v>
      </c>
      <c r="N2087" s="23" t="s">
        <v>4162</v>
      </c>
      <c r="O2087" s="23" t="s">
        <v>18149</v>
      </c>
      <c r="P2087" s="291">
        <v>120.38</v>
      </c>
      <c r="Q2087" s="3">
        <v>40997</v>
      </c>
      <c r="R2087" s="3">
        <v>41023</v>
      </c>
      <c r="S2087" s="3">
        <v>41062</v>
      </c>
    </row>
    <row r="2088" spans="1:19">
      <c r="A2088" s="23" t="s">
        <v>18141</v>
      </c>
      <c r="B2088" s="23" t="s">
        <v>18142</v>
      </c>
      <c r="C2088" s="23">
        <v>7</v>
      </c>
      <c r="D2088" s="23" t="s">
        <v>21010</v>
      </c>
      <c r="E2088" s="23" t="s">
        <v>20983</v>
      </c>
      <c r="F2088" s="23">
        <v>2513</v>
      </c>
      <c r="G2088" s="23" t="s">
        <v>10031</v>
      </c>
      <c r="H2088" s="23" t="s">
        <v>2613</v>
      </c>
      <c r="I2088" s="238" t="s">
        <v>18145</v>
      </c>
      <c r="J2088" s="238" t="s">
        <v>18153</v>
      </c>
      <c r="K2088" s="23" t="s">
        <v>623</v>
      </c>
      <c r="L2088" s="23" t="s">
        <v>18147</v>
      </c>
      <c r="M2088" s="23" t="s">
        <v>18148</v>
      </c>
      <c r="N2088" s="23" t="s">
        <v>4162</v>
      </c>
      <c r="O2088" s="23" t="s">
        <v>18149</v>
      </c>
      <c r="P2088" s="291">
        <v>120.38</v>
      </c>
      <c r="Q2088" s="3">
        <v>40997</v>
      </c>
      <c r="R2088" s="3">
        <v>41023</v>
      </c>
      <c r="S2088" s="3">
        <v>41065</v>
      </c>
    </row>
    <row r="2089" spans="1:19">
      <c r="A2089" s="23" t="s">
        <v>18141</v>
      </c>
      <c r="B2089" s="23" t="s">
        <v>18142</v>
      </c>
      <c r="C2089" s="23">
        <v>7</v>
      </c>
      <c r="D2089" s="23" t="s">
        <v>21011</v>
      </c>
      <c r="E2089" s="23" t="s">
        <v>20983</v>
      </c>
      <c r="F2089" s="23">
        <v>2514</v>
      </c>
      <c r="G2089" s="23" t="s">
        <v>10035</v>
      </c>
      <c r="H2089" s="23" t="s">
        <v>2508</v>
      </c>
      <c r="I2089" s="238" t="s">
        <v>18145</v>
      </c>
      <c r="J2089" s="238" t="s">
        <v>18153</v>
      </c>
      <c r="K2089" s="23" t="s">
        <v>623</v>
      </c>
      <c r="L2089" s="23" t="s">
        <v>18147</v>
      </c>
      <c r="M2089" s="23" t="s">
        <v>18148</v>
      </c>
      <c r="N2089" s="23" t="s">
        <v>4162</v>
      </c>
      <c r="O2089" s="23" t="s">
        <v>18149</v>
      </c>
      <c r="P2089" s="291">
        <v>120.38</v>
      </c>
      <c r="Q2089" s="3">
        <v>40997</v>
      </c>
      <c r="R2089" s="3">
        <v>41023</v>
      </c>
      <c r="S2089" s="3">
        <v>41062</v>
      </c>
    </row>
    <row r="2090" spans="1:19">
      <c r="A2090" s="23" t="s">
        <v>18141</v>
      </c>
      <c r="B2090" s="23" t="s">
        <v>18142</v>
      </c>
      <c r="C2090" s="23">
        <v>7</v>
      </c>
      <c r="D2090" s="23" t="s">
        <v>21012</v>
      </c>
      <c r="E2090" s="23" t="s">
        <v>20983</v>
      </c>
      <c r="F2090" s="23">
        <v>2516</v>
      </c>
      <c r="G2090" s="23" t="s">
        <v>10033</v>
      </c>
      <c r="H2090" s="23" t="s">
        <v>2476</v>
      </c>
      <c r="I2090" s="238" t="s">
        <v>18145</v>
      </c>
      <c r="J2090" s="238" t="s">
        <v>18153</v>
      </c>
      <c r="K2090" s="23" t="s">
        <v>623</v>
      </c>
      <c r="L2090" s="23" t="s">
        <v>18147</v>
      </c>
      <c r="M2090" s="23" t="s">
        <v>18148</v>
      </c>
      <c r="N2090" s="23" t="s">
        <v>4162</v>
      </c>
      <c r="O2090" s="23" t="s">
        <v>18149</v>
      </c>
      <c r="P2090" s="291">
        <v>120.38</v>
      </c>
      <c r="Q2090" s="3">
        <v>40997</v>
      </c>
      <c r="R2090" s="3">
        <v>41023</v>
      </c>
      <c r="S2090" s="3">
        <v>41067</v>
      </c>
    </row>
    <row r="2091" spans="1:19">
      <c r="A2091" s="23" t="s">
        <v>18141</v>
      </c>
      <c r="B2091" s="23" t="s">
        <v>18142</v>
      </c>
      <c r="C2091" s="23">
        <v>7</v>
      </c>
      <c r="D2091" s="23" t="s">
        <v>21013</v>
      </c>
      <c r="E2091" s="23" t="s">
        <v>20983</v>
      </c>
      <c r="F2091" s="23">
        <v>2526</v>
      </c>
      <c r="G2091" s="23" t="s">
        <v>10042</v>
      </c>
      <c r="H2091" s="23" t="s">
        <v>2509</v>
      </c>
      <c r="I2091" s="238" t="s">
        <v>18145</v>
      </c>
      <c r="J2091" s="238" t="s">
        <v>18153</v>
      </c>
      <c r="K2091" s="23" t="s">
        <v>623</v>
      </c>
      <c r="L2091" s="23" t="s">
        <v>18147</v>
      </c>
      <c r="M2091" s="23" t="s">
        <v>18148</v>
      </c>
      <c r="N2091" s="23" t="s">
        <v>4162</v>
      </c>
      <c r="O2091" s="23" t="s">
        <v>18149</v>
      </c>
      <c r="P2091" s="291">
        <v>120.38</v>
      </c>
      <c r="Q2091" s="3">
        <v>40997</v>
      </c>
      <c r="R2091" s="3">
        <v>41025</v>
      </c>
      <c r="S2091" s="3">
        <v>41062</v>
      </c>
    </row>
    <row r="2092" spans="1:19">
      <c r="A2092" s="23" t="s">
        <v>18141</v>
      </c>
      <c r="B2092" s="23" t="s">
        <v>18142</v>
      </c>
      <c r="C2092" s="23">
        <v>7</v>
      </c>
      <c r="D2092" s="23" t="s">
        <v>21014</v>
      </c>
      <c r="E2092" s="23" t="s">
        <v>20983</v>
      </c>
      <c r="F2092" s="23">
        <v>2548</v>
      </c>
      <c r="G2092" s="23" t="s">
        <v>10009</v>
      </c>
      <c r="H2092" s="23" t="s">
        <v>2389</v>
      </c>
      <c r="I2092" s="238" t="s">
        <v>18145</v>
      </c>
      <c r="J2092" s="238" t="s">
        <v>18153</v>
      </c>
      <c r="K2092" s="23" t="s">
        <v>623</v>
      </c>
      <c r="L2092" s="23" t="s">
        <v>18147</v>
      </c>
      <c r="M2092" s="23" t="s">
        <v>18148</v>
      </c>
      <c r="N2092" s="23" t="s">
        <v>4162</v>
      </c>
      <c r="O2092" s="23" t="s">
        <v>18149</v>
      </c>
      <c r="P2092" s="291">
        <v>120.38</v>
      </c>
      <c r="Q2092" s="3">
        <v>40996</v>
      </c>
      <c r="R2092" s="3">
        <v>41032</v>
      </c>
      <c r="S2092" s="3">
        <v>41061</v>
      </c>
    </row>
    <row r="2093" spans="1:19">
      <c r="A2093" s="23" t="s">
        <v>18141</v>
      </c>
      <c r="B2093" s="23" t="s">
        <v>18142</v>
      </c>
      <c r="C2093" s="23">
        <v>7</v>
      </c>
      <c r="D2093" s="23" t="s">
        <v>21015</v>
      </c>
      <c r="E2093" s="23" t="s">
        <v>20983</v>
      </c>
      <c r="F2093" s="23">
        <v>2550</v>
      </c>
      <c r="G2093" s="23" t="s">
        <v>10049</v>
      </c>
      <c r="H2093" s="23" t="s">
        <v>2412</v>
      </c>
      <c r="I2093" s="238" t="s">
        <v>18145</v>
      </c>
      <c r="J2093" s="238" t="s">
        <v>18153</v>
      </c>
      <c r="K2093" s="23" t="s">
        <v>623</v>
      </c>
      <c r="L2093" s="23" t="s">
        <v>18147</v>
      </c>
      <c r="M2093" s="23" t="s">
        <v>18148</v>
      </c>
      <c r="N2093" s="23" t="s">
        <v>4162</v>
      </c>
      <c r="O2093" s="23" t="s">
        <v>18149</v>
      </c>
      <c r="P2093" s="291">
        <v>120.38</v>
      </c>
      <c r="Q2093" s="3">
        <v>40997</v>
      </c>
      <c r="R2093" s="3">
        <v>41032</v>
      </c>
      <c r="S2093" s="3">
        <v>41062</v>
      </c>
    </row>
    <row r="2094" spans="1:19">
      <c r="A2094" s="23" t="s">
        <v>18141</v>
      </c>
      <c r="B2094" s="23" t="s">
        <v>18142</v>
      </c>
      <c r="C2094" s="23">
        <v>7</v>
      </c>
      <c r="D2094" s="23" t="s">
        <v>21016</v>
      </c>
      <c r="E2094" s="23" t="s">
        <v>20983</v>
      </c>
      <c r="F2094" s="23">
        <v>2580</v>
      </c>
      <c r="G2094" s="23" t="s">
        <v>10028</v>
      </c>
      <c r="H2094" s="23" t="s">
        <v>2743</v>
      </c>
      <c r="I2094" s="238" t="s">
        <v>18145</v>
      </c>
      <c r="J2094" s="238" t="s">
        <v>18153</v>
      </c>
      <c r="K2094" s="23" t="s">
        <v>623</v>
      </c>
      <c r="L2094" s="23" t="s">
        <v>18147</v>
      </c>
      <c r="M2094" s="23" t="s">
        <v>18148</v>
      </c>
      <c r="N2094" s="23" t="s">
        <v>4162</v>
      </c>
      <c r="O2094" s="23" t="s">
        <v>18149</v>
      </c>
      <c r="P2094" s="291">
        <v>120.38</v>
      </c>
      <c r="Q2094" s="3">
        <v>40997</v>
      </c>
      <c r="R2094" s="3">
        <v>41038</v>
      </c>
      <c r="S2094" s="3">
        <v>41062</v>
      </c>
    </row>
    <row r="2095" spans="1:19">
      <c r="A2095" s="23" t="s">
        <v>18141</v>
      </c>
      <c r="B2095" s="23" t="s">
        <v>18142</v>
      </c>
      <c r="C2095" s="23">
        <v>7</v>
      </c>
      <c r="D2095" s="23" t="s">
        <v>21017</v>
      </c>
      <c r="E2095" s="23" t="s">
        <v>20983</v>
      </c>
      <c r="F2095" s="23">
        <v>3185</v>
      </c>
      <c r="G2095" s="23" t="s">
        <v>10012</v>
      </c>
      <c r="H2095" s="23" t="s">
        <v>6933</v>
      </c>
      <c r="I2095" s="238" t="s">
        <v>18145</v>
      </c>
      <c r="J2095" s="238" t="s">
        <v>18153</v>
      </c>
      <c r="K2095" s="23" t="s">
        <v>623</v>
      </c>
      <c r="L2095" s="23" t="s">
        <v>18147</v>
      </c>
      <c r="M2095" s="23" t="s">
        <v>18148</v>
      </c>
      <c r="N2095" s="23" t="s">
        <v>4162</v>
      </c>
      <c r="O2095" s="23" t="s">
        <v>18149</v>
      </c>
      <c r="P2095" s="291">
        <v>120.38</v>
      </c>
      <c r="Q2095" s="3">
        <v>40997</v>
      </c>
      <c r="R2095" s="3">
        <v>41158</v>
      </c>
      <c r="S2095" s="3">
        <v>41171</v>
      </c>
    </row>
    <row r="2096" spans="1:19">
      <c r="A2096" s="23" t="s">
        <v>18141</v>
      </c>
      <c r="B2096" s="23" t="s">
        <v>18142</v>
      </c>
      <c r="C2096" s="23">
        <v>7</v>
      </c>
      <c r="D2096" s="23" t="s">
        <v>21018</v>
      </c>
      <c r="E2096" s="23" t="s">
        <v>20983</v>
      </c>
      <c r="F2096" s="23">
        <v>3193</v>
      </c>
      <c r="G2096" s="23" t="s">
        <v>10019</v>
      </c>
      <c r="H2096" s="23" t="s">
        <v>6934</v>
      </c>
      <c r="I2096" s="238" t="s">
        <v>18145</v>
      </c>
      <c r="J2096" s="238" t="s">
        <v>18153</v>
      </c>
      <c r="K2096" s="23" t="s">
        <v>623</v>
      </c>
      <c r="L2096" s="23" t="s">
        <v>18147</v>
      </c>
      <c r="M2096" s="23" t="s">
        <v>18148</v>
      </c>
      <c r="N2096" s="23" t="s">
        <v>4162</v>
      </c>
      <c r="O2096" s="23" t="s">
        <v>18149</v>
      </c>
      <c r="P2096" s="291">
        <v>120.38</v>
      </c>
      <c r="Q2096" s="3">
        <v>40997</v>
      </c>
      <c r="R2096" s="3">
        <v>41162</v>
      </c>
      <c r="S2096" s="3">
        <v>41186</v>
      </c>
    </row>
    <row r="2097" spans="1:19">
      <c r="A2097" s="23" t="s">
        <v>18141</v>
      </c>
      <c r="B2097" s="23" t="s">
        <v>18142</v>
      </c>
      <c r="C2097" s="23">
        <v>7</v>
      </c>
      <c r="D2097" s="23" t="s">
        <v>21019</v>
      </c>
      <c r="E2097" s="23" t="s">
        <v>20983</v>
      </c>
      <c r="F2097" s="23">
        <v>3688</v>
      </c>
      <c r="G2097" s="23" t="s">
        <v>10038</v>
      </c>
      <c r="H2097" s="23" t="s">
        <v>9093</v>
      </c>
      <c r="I2097" s="238" t="s">
        <v>18145</v>
      </c>
      <c r="J2097" s="238" t="s">
        <v>18153</v>
      </c>
      <c r="K2097" s="23" t="s">
        <v>623</v>
      </c>
      <c r="L2097" s="23" t="s">
        <v>18147</v>
      </c>
      <c r="M2097" s="23" t="s">
        <v>18148</v>
      </c>
      <c r="N2097" s="23" t="s">
        <v>4162</v>
      </c>
      <c r="O2097" s="23" t="s">
        <v>18149</v>
      </c>
      <c r="P2097" s="291">
        <v>120.38</v>
      </c>
      <c r="Q2097" s="3">
        <v>40997</v>
      </c>
      <c r="R2097" s="3">
        <v>41242</v>
      </c>
      <c r="S2097" s="3">
        <v>41253</v>
      </c>
    </row>
    <row r="2098" spans="1:19">
      <c r="A2098" s="23" t="s">
        <v>18141</v>
      </c>
      <c r="B2098" s="23" t="s">
        <v>18142</v>
      </c>
      <c r="C2098" s="23">
        <v>7</v>
      </c>
      <c r="D2098" s="23" t="s">
        <v>21020</v>
      </c>
      <c r="E2098" s="23" t="s">
        <v>21021</v>
      </c>
      <c r="F2098" s="23">
        <v>3035</v>
      </c>
      <c r="G2098" s="23" t="s">
        <v>10459</v>
      </c>
      <c r="H2098" s="23" t="s">
        <v>5175</v>
      </c>
      <c r="I2098" s="238" t="s">
        <v>18145</v>
      </c>
      <c r="J2098" s="238" t="s">
        <v>18153</v>
      </c>
      <c r="K2098" s="23" t="s">
        <v>623</v>
      </c>
      <c r="L2098" s="23" t="s">
        <v>18147</v>
      </c>
      <c r="M2098" s="23" t="s">
        <v>18148</v>
      </c>
      <c r="N2098" s="23" t="s">
        <v>4162</v>
      </c>
      <c r="O2098" s="23" t="s">
        <v>18149</v>
      </c>
      <c r="P2098" s="291">
        <v>120.38</v>
      </c>
      <c r="Q2098" s="3">
        <v>41052</v>
      </c>
      <c r="R2098" s="3">
        <v>41131</v>
      </c>
      <c r="S2098" s="3">
        <v>41118</v>
      </c>
    </row>
    <row r="2099" spans="1:19">
      <c r="A2099" s="23" t="s">
        <v>18141</v>
      </c>
      <c r="B2099" s="23" t="s">
        <v>18142</v>
      </c>
      <c r="C2099" s="23">
        <v>7</v>
      </c>
      <c r="D2099" s="23" t="s">
        <v>21022</v>
      </c>
      <c r="E2099" s="23" t="s">
        <v>21023</v>
      </c>
      <c r="F2099" s="23">
        <v>2781</v>
      </c>
      <c r="G2099" s="23" t="s">
        <v>10457</v>
      </c>
      <c r="H2099" s="23" t="s">
        <v>4233</v>
      </c>
      <c r="I2099" s="238" t="s">
        <v>18145</v>
      </c>
      <c r="J2099" s="238" t="s">
        <v>18153</v>
      </c>
      <c r="K2099" s="23" t="s">
        <v>623</v>
      </c>
      <c r="L2099" s="23" t="s">
        <v>18147</v>
      </c>
      <c r="M2099" s="23" t="s">
        <v>18148</v>
      </c>
      <c r="N2099" s="23" t="s">
        <v>4162</v>
      </c>
      <c r="O2099" s="23" t="s">
        <v>18149</v>
      </c>
      <c r="P2099" s="291">
        <v>120.38</v>
      </c>
      <c r="Q2099" s="3">
        <v>41052</v>
      </c>
      <c r="R2099" s="3">
        <v>41092</v>
      </c>
      <c r="S2099" s="3">
        <v>41118</v>
      </c>
    </row>
    <row r="2100" spans="1:19">
      <c r="A2100" s="23" t="s">
        <v>18141</v>
      </c>
      <c r="B2100" s="23" t="s">
        <v>18142</v>
      </c>
      <c r="C2100" s="23">
        <v>7</v>
      </c>
      <c r="D2100" s="23" t="s">
        <v>21024</v>
      </c>
      <c r="E2100" s="23" t="s">
        <v>21025</v>
      </c>
      <c r="F2100" s="23">
        <v>782</v>
      </c>
      <c r="G2100" s="23" t="s">
        <v>9745</v>
      </c>
      <c r="H2100" s="23" t="s">
        <v>1599</v>
      </c>
      <c r="I2100" s="238" t="s">
        <v>18145</v>
      </c>
      <c r="J2100" s="238" t="s">
        <v>18153</v>
      </c>
      <c r="K2100" s="23" t="s">
        <v>623</v>
      </c>
      <c r="L2100" s="23" t="s">
        <v>18147</v>
      </c>
      <c r="M2100" s="23" t="s">
        <v>18148</v>
      </c>
      <c r="N2100" s="23" t="s">
        <v>4162</v>
      </c>
      <c r="O2100" s="23" t="s">
        <v>18149</v>
      </c>
      <c r="P2100" s="291">
        <v>120.38</v>
      </c>
      <c r="Q2100" s="3">
        <v>40933</v>
      </c>
      <c r="R2100" s="3">
        <v>41003</v>
      </c>
      <c r="S2100" s="3">
        <v>41006</v>
      </c>
    </row>
    <row r="2101" spans="1:19">
      <c r="A2101" s="23" t="s">
        <v>18141</v>
      </c>
      <c r="B2101" s="23" t="s">
        <v>18142</v>
      </c>
      <c r="C2101" s="23">
        <v>7</v>
      </c>
      <c r="D2101" s="23" t="s">
        <v>21026</v>
      </c>
      <c r="E2101" s="23" t="s">
        <v>21027</v>
      </c>
      <c r="F2101" s="23">
        <v>3963</v>
      </c>
      <c r="G2101" s="23" t="s">
        <v>12059</v>
      </c>
      <c r="H2101" s="23" t="s">
        <v>13446</v>
      </c>
      <c r="I2101" s="238" t="s">
        <v>18145</v>
      </c>
      <c r="J2101" s="238" t="s">
        <v>18153</v>
      </c>
      <c r="K2101" s="23" t="s">
        <v>623</v>
      </c>
      <c r="L2101" s="23" t="s">
        <v>18147</v>
      </c>
      <c r="M2101" s="23" t="s">
        <v>18148</v>
      </c>
      <c r="N2101" s="23" t="s">
        <v>4162</v>
      </c>
      <c r="O2101" s="23" t="s">
        <v>18149</v>
      </c>
      <c r="P2101" s="291">
        <v>120.38</v>
      </c>
      <c r="Q2101" s="3">
        <v>41232</v>
      </c>
      <c r="R2101" s="3">
        <v>41263</v>
      </c>
      <c r="S2101" s="3">
        <v>41292</v>
      </c>
    </row>
    <row r="2102" spans="1:19">
      <c r="A2102" s="23" t="s">
        <v>18141</v>
      </c>
      <c r="B2102" s="23" t="s">
        <v>18142</v>
      </c>
      <c r="C2102" s="23">
        <v>7</v>
      </c>
      <c r="D2102" s="23" t="s">
        <v>21028</v>
      </c>
      <c r="E2102" s="23" t="s">
        <v>21029</v>
      </c>
      <c r="F2102" s="23"/>
      <c r="G2102" s="23"/>
      <c r="H2102" s="23">
        <v>6729</v>
      </c>
      <c r="I2102" s="238" t="s">
        <v>18145</v>
      </c>
      <c r="J2102" s="238" t="s">
        <v>18151</v>
      </c>
      <c r="K2102" s="23" t="s">
        <v>623</v>
      </c>
      <c r="L2102" s="23" t="s">
        <v>18147</v>
      </c>
      <c r="M2102" s="23" t="s">
        <v>18148</v>
      </c>
      <c r="N2102" s="23" t="s">
        <v>4162</v>
      </c>
      <c r="O2102" s="23" t="s">
        <v>18149</v>
      </c>
      <c r="P2102" s="291">
        <v>120.38</v>
      </c>
      <c r="Q2102" s="3">
        <v>41381</v>
      </c>
      <c r="R2102" s="23"/>
      <c r="S2102" s="23"/>
    </row>
    <row r="2103" spans="1:19">
      <c r="A2103" s="23" t="s">
        <v>18141</v>
      </c>
      <c r="B2103" s="23" t="s">
        <v>18142</v>
      </c>
      <c r="C2103" s="23">
        <v>7</v>
      </c>
      <c r="D2103" s="23" t="s">
        <v>21030</v>
      </c>
      <c r="E2103" s="23" t="s">
        <v>21029</v>
      </c>
      <c r="F2103" s="23"/>
      <c r="G2103" s="23"/>
      <c r="H2103" s="23">
        <v>6730</v>
      </c>
      <c r="I2103" s="238" t="s">
        <v>18145</v>
      </c>
      <c r="J2103" s="238" t="s">
        <v>18151</v>
      </c>
      <c r="K2103" s="23" t="s">
        <v>623</v>
      </c>
      <c r="L2103" s="23" t="s">
        <v>18147</v>
      </c>
      <c r="M2103" s="23" t="s">
        <v>18148</v>
      </c>
      <c r="N2103" s="23" t="s">
        <v>4162</v>
      </c>
      <c r="O2103" s="23" t="s">
        <v>18149</v>
      </c>
      <c r="P2103" s="291">
        <v>120.38</v>
      </c>
      <c r="Q2103" s="3">
        <v>41381</v>
      </c>
      <c r="R2103" s="23"/>
      <c r="S2103" s="23"/>
    </row>
    <row r="2104" spans="1:19">
      <c r="A2104" s="23" t="s">
        <v>18141</v>
      </c>
      <c r="B2104" s="23" t="s">
        <v>18142</v>
      </c>
      <c r="C2104" s="23">
        <v>7</v>
      </c>
      <c r="D2104" s="23" t="s">
        <v>21031</v>
      </c>
      <c r="E2104" s="23" t="s">
        <v>21032</v>
      </c>
      <c r="F2104" s="23">
        <v>3655</v>
      </c>
      <c r="G2104" s="23" t="s">
        <v>11830</v>
      </c>
      <c r="H2104" s="23" t="s">
        <v>9477</v>
      </c>
      <c r="I2104" s="238" t="s">
        <v>18145</v>
      </c>
      <c r="J2104" s="238" t="s">
        <v>18153</v>
      </c>
      <c r="K2104" s="23" t="s">
        <v>623</v>
      </c>
      <c r="L2104" s="23" t="s">
        <v>18147</v>
      </c>
      <c r="M2104" s="23" t="s">
        <v>18148</v>
      </c>
      <c r="N2104" s="23" t="s">
        <v>4162</v>
      </c>
      <c r="O2104" s="23" t="s">
        <v>18149</v>
      </c>
      <c r="P2104" s="291">
        <v>120.38</v>
      </c>
      <c r="Q2104" s="3">
        <v>41156</v>
      </c>
      <c r="R2104" s="3">
        <v>41236</v>
      </c>
      <c r="S2104" s="3">
        <v>41246</v>
      </c>
    </row>
    <row r="2105" spans="1:19">
      <c r="A2105" s="23" t="s">
        <v>18141</v>
      </c>
      <c r="B2105" s="23" t="s">
        <v>18142</v>
      </c>
      <c r="C2105" s="23">
        <v>7</v>
      </c>
      <c r="D2105" s="23" t="s">
        <v>21033</v>
      </c>
      <c r="E2105" s="23" t="s">
        <v>21034</v>
      </c>
      <c r="F2105" s="23">
        <v>3884</v>
      </c>
      <c r="G2105" s="23" t="s">
        <v>11867</v>
      </c>
      <c r="H2105" s="23" t="s">
        <v>12973</v>
      </c>
      <c r="I2105" s="238" t="s">
        <v>18145</v>
      </c>
      <c r="J2105" s="238" t="s">
        <v>18153</v>
      </c>
      <c r="K2105" s="23" t="s">
        <v>623</v>
      </c>
      <c r="L2105" s="23" t="s">
        <v>18147</v>
      </c>
      <c r="M2105" s="23" t="s">
        <v>18148</v>
      </c>
      <c r="N2105" s="23" t="s">
        <v>4162</v>
      </c>
      <c r="O2105" s="23" t="s">
        <v>18149</v>
      </c>
      <c r="P2105" s="291">
        <v>120.38</v>
      </c>
      <c r="Q2105" s="3">
        <v>41155</v>
      </c>
      <c r="R2105" s="3">
        <v>41260</v>
      </c>
      <c r="S2105" s="3">
        <v>41261</v>
      </c>
    </row>
    <row r="2106" spans="1:19">
      <c r="A2106" s="23" t="s">
        <v>18141</v>
      </c>
      <c r="B2106" s="23" t="s">
        <v>18142</v>
      </c>
      <c r="C2106" s="23">
        <v>7</v>
      </c>
      <c r="D2106" s="23" t="s">
        <v>21035</v>
      </c>
      <c r="E2106" s="23" t="s">
        <v>21036</v>
      </c>
      <c r="F2106" s="23">
        <v>3970</v>
      </c>
      <c r="G2106" s="23" t="s">
        <v>11866</v>
      </c>
      <c r="H2106" s="23" t="s">
        <v>13624</v>
      </c>
      <c r="I2106" s="238" t="s">
        <v>18145</v>
      </c>
      <c r="J2106" s="238" t="s">
        <v>18153</v>
      </c>
      <c r="K2106" s="23" t="s">
        <v>623</v>
      </c>
      <c r="L2106" s="23" t="s">
        <v>18147</v>
      </c>
      <c r="M2106" s="23" t="s">
        <v>18148</v>
      </c>
      <c r="N2106" s="23" t="s">
        <v>4162</v>
      </c>
      <c r="O2106" s="23" t="s">
        <v>18149</v>
      </c>
      <c r="P2106" s="291">
        <v>120.38</v>
      </c>
      <c r="Q2106" s="3">
        <v>41155</v>
      </c>
      <c r="R2106" s="3">
        <v>41264</v>
      </c>
      <c r="S2106" s="3">
        <v>41261</v>
      </c>
    </row>
    <row r="2107" spans="1:19">
      <c r="A2107" s="23" t="s">
        <v>18141</v>
      </c>
      <c r="B2107" s="23" t="s">
        <v>18142</v>
      </c>
      <c r="C2107" s="23">
        <v>7</v>
      </c>
      <c r="D2107" s="23" t="s">
        <v>21037</v>
      </c>
      <c r="E2107" s="23" t="s">
        <v>21038</v>
      </c>
      <c r="F2107" s="23">
        <v>826</v>
      </c>
      <c r="G2107" s="23" t="s">
        <v>9810</v>
      </c>
      <c r="H2107" s="23" t="s">
        <v>5065</v>
      </c>
      <c r="I2107" s="238" t="s">
        <v>18145</v>
      </c>
      <c r="J2107" s="238" t="s">
        <v>18153</v>
      </c>
      <c r="K2107" s="23" t="s">
        <v>623</v>
      </c>
      <c r="L2107" s="23" t="s">
        <v>18147</v>
      </c>
      <c r="M2107" s="23" t="s">
        <v>18148</v>
      </c>
      <c r="N2107" s="23" t="s">
        <v>4162</v>
      </c>
      <c r="O2107" s="23" t="s">
        <v>18149</v>
      </c>
      <c r="P2107" s="291">
        <v>120.38</v>
      </c>
      <c r="Q2107" s="3">
        <v>40942</v>
      </c>
      <c r="R2107" s="3">
        <v>41107</v>
      </c>
      <c r="S2107" s="3">
        <v>41101</v>
      </c>
    </row>
    <row r="2108" spans="1:19">
      <c r="A2108" s="23" t="s">
        <v>18141</v>
      </c>
      <c r="B2108" s="23" t="s">
        <v>18142</v>
      </c>
      <c r="C2108" s="23">
        <v>7</v>
      </c>
      <c r="D2108" s="23" t="s">
        <v>21039</v>
      </c>
      <c r="E2108" s="23" t="s">
        <v>21040</v>
      </c>
      <c r="F2108" s="23">
        <v>832</v>
      </c>
      <c r="G2108" s="23" t="s">
        <v>9818</v>
      </c>
      <c r="H2108" s="23" t="s">
        <v>5310</v>
      </c>
      <c r="I2108" s="238" t="s">
        <v>18145</v>
      </c>
      <c r="J2108" s="238" t="s">
        <v>18153</v>
      </c>
      <c r="K2108" s="23" t="s">
        <v>623</v>
      </c>
      <c r="L2108" s="23" t="s">
        <v>18147</v>
      </c>
      <c r="M2108" s="23" t="s">
        <v>18148</v>
      </c>
      <c r="N2108" s="23" t="s">
        <v>4162</v>
      </c>
      <c r="O2108" s="23" t="s">
        <v>18149</v>
      </c>
      <c r="P2108" s="291">
        <v>120.38</v>
      </c>
      <c r="Q2108" s="3">
        <v>40946</v>
      </c>
      <c r="R2108" s="3">
        <v>41131</v>
      </c>
      <c r="S2108" s="3">
        <v>41124</v>
      </c>
    </row>
    <row r="2109" spans="1:19">
      <c r="A2109" s="23" t="s">
        <v>18141</v>
      </c>
      <c r="B2109" s="23" t="s">
        <v>18142</v>
      </c>
      <c r="C2109" s="23">
        <v>7</v>
      </c>
      <c r="D2109" s="23" t="s">
        <v>21041</v>
      </c>
      <c r="E2109" s="23" t="s">
        <v>21042</v>
      </c>
      <c r="F2109" s="23">
        <v>4366</v>
      </c>
      <c r="G2109" s="23" t="s">
        <v>13219</v>
      </c>
      <c r="H2109" s="23" t="s">
        <v>16026</v>
      </c>
      <c r="I2109" s="238" t="s">
        <v>18145</v>
      </c>
      <c r="J2109" s="238" t="s">
        <v>18153</v>
      </c>
      <c r="K2109" s="23" t="s">
        <v>623</v>
      </c>
      <c r="L2109" s="23" t="s">
        <v>18147</v>
      </c>
      <c r="M2109" s="23" t="s">
        <v>18148</v>
      </c>
      <c r="N2109" s="23" t="s">
        <v>4162</v>
      </c>
      <c r="O2109" s="23" t="s">
        <v>18149</v>
      </c>
      <c r="P2109" s="291">
        <v>120.38</v>
      </c>
      <c r="Q2109" s="3">
        <v>41185</v>
      </c>
      <c r="R2109" s="3">
        <v>41353</v>
      </c>
      <c r="S2109" s="3">
        <v>41334</v>
      </c>
    </row>
    <row r="2110" spans="1:19">
      <c r="A2110" s="23" t="s">
        <v>18141</v>
      </c>
      <c r="B2110" s="23" t="s">
        <v>18142</v>
      </c>
      <c r="C2110" s="23">
        <v>7</v>
      </c>
      <c r="D2110" s="23" t="s">
        <v>21043</v>
      </c>
      <c r="E2110" s="23" t="s">
        <v>21042</v>
      </c>
      <c r="F2110" s="23">
        <v>4418</v>
      </c>
      <c r="G2110" s="23" t="s">
        <v>13221</v>
      </c>
      <c r="H2110" s="23" t="s">
        <v>16124</v>
      </c>
      <c r="I2110" s="238" t="s">
        <v>18145</v>
      </c>
      <c r="J2110" s="238" t="s">
        <v>18153</v>
      </c>
      <c r="K2110" s="23" t="s">
        <v>623</v>
      </c>
      <c r="L2110" s="23" t="s">
        <v>18147</v>
      </c>
      <c r="M2110" s="23" t="s">
        <v>18148</v>
      </c>
      <c r="N2110" s="23" t="s">
        <v>4162</v>
      </c>
      <c r="O2110" s="23" t="s">
        <v>18149</v>
      </c>
      <c r="P2110" s="291">
        <v>120.38</v>
      </c>
      <c r="Q2110" s="3">
        <v>41185</v>
      </c>
      <c r="R2110" s="3">
        <v>41366</v>
      </c>
      <c r="S2110" s="3">
        <v>41334</v>
      </c>
    </row>
    <row r="2111" spans="1:19">
      <c r="A2111" s="23" t="s">
        <v>18141</v>
      </c>
      <c r="B2111" s="23" t="s">
        <v>18142</v>
      </c>
      <c r="C2111" s="23">
        <v>7</v>
      </c>
      <c r="D2111" s="23" t="s">
        <v>21044</v>
      </c>
      <c r="E2111" s="23" t="s">
        <v>21042</v>
      </c>
      <c r="F2111" s="23">
        <v>4443</v>
      </c>
      <c r="G2111" s="23" t="s">
        <v>13224</v>
      </c>
      <c r="H2111" s="23" t="s">
        <v>16127</v>
      </c>
      <c r="I2111" s="238" t="s">
        <v>18145</v>
      </c>
      <c r="J2111" s="238" t="s">
        <v>18153</v>
      </c>
      <c r="K2111" s="23" t="s">
        <v>623</v>
      </c>
      <c r="L2111" s="23" t="s">
        <v>18147</v>
      </c>
      <c r="M2111" s="23" t="s">
        <v>18148</v>
      </c>
      <c r="N2111" s="23" t="s">
        <v>4162</v>
      </c>
      <c r="O2111" s="23" t="s">
        <v>18149</v>
      </c>
      <c r="P2111" s="291">
        <v>120.38</v>
      </c>
      <c r="Q2111" s="3">
        <v>41185</v>
      </c>
      <c r="R2111" s="3">
        <v>41368</v>
      </c>
      <c r="S2111" s="3">
        <v>41334</v>
      </c>
    </row>
    <row r="2112" spans="1:19">
      <c r="A2112" s="23" t="s">
        <v>18141</v>
      </c>
      <c r="B2112" s="23" t="s">
        <v>18142</v>
      </c>
      <c r="C2112" s="23">
        <v>7</v>
      </c>
      <c r="D2112" s="23" t="s">
        <v>21045</v>
      </c>
      <c r="E2112" s="23" t="s">
        <v>21046</v>
      </c>
      <c r="F2112" s="23">
        <v>783</v>
      </c>
      <c r="G2112" s="23" t="s">
        <v>9746</v>
      </c>
      <c r="H2112" s="23" t="s">
        <v>2043</v>
      </c>
      <c r="I2112" s="238" t="s">
        <v>18145</v>
      </c>
      <c r="J2112" s="238" t="s">
        <v>18153</v>
      </c>
      <c r="K2112" s="23" t="s">
        <v>623</v>
      </c>
      <c r="L2112" s="23" t="s">
        <v>18147</v>
      </c>
      <c r="M2112" s="23" t="s">
        <v>18148</v>
      </c>
      <c r="N2112" s="23" t="s">
        <v>4162</v>
      </c>
      <c r="O2112" s="23" t="s">
        <v>18149</v>
      </c>
      <c r="P2112" s="291">
        <v>120.38</v>
      </c>
      <c r="Q2112" s="3">
        <v>40933</v>
      </c>
      <c r="R2112" s="3">
        <v>40989</v>
      </c>
      <c r="S2112" s="3">
        <v>40998</v>
      </c>
    </row>
    <row r="2113" spans="1:19">
      <c r="A2113" s="23" t="s">
        <v>18141</v>
      </c>
      <c r="B2113" s="23" t="s">
        <v>18142</v>
      </c>
      <c r="C2113" s="23">
        <v>7</v>
      </c>
      <c r="D2113" s="23" t="s">
        <v>21047</v>
      </c>
      <c r="E2113" s="23" t="s">
        <v>21048</v>
      </c>
      <c r="F2113" s="23">
        <v>874</v>
      </c>
      <c r="G2113" s="23" t="s">
        <v>9880</v>
      </c>
      <c r="H2113" s="23" t="s">
        <v>6252</v>
      </c>
      <c r="I2113" s="238" t="s">
        <v>18145</v>
      </c>
      <c r="J2113" s="238" t="s">
        <v>18153</v>
      </c>
      <c r="K2113" s="23" t="s">
        <v>623</v>
      </c>
      <c r="L2113" s="23" t="s">
        <v>18147</v>
      </c>
      <c r="M2113" s="23" t="s">
        <v>18148</v>
      </c>
      <c r="N2113" s="23" t="s">
        <v>4162</v>
      </c>
      <c r="O2113" s="23" t="s">
        <v>18149</v>
      </c>
      <c r="P2113" s="291">
        <v>120.38</v>
      </c>
      <c r="Q2113" s="3">
        <v>40948</v>
      </c>
      <c r="R2113" s="3">
        <v>41135</v>
      </c>
      <c r="S2113" s="3">
        <v>41128</v>
      </c>
    </row>
    <row r="2114" spans="1:19">
      <c r="A2114" s="23" t="s">
        <v>18141</v>
      </c>
      <c r="B2114" s="23" t="s">
        <v>18142</v>
      </c>
      <c r="C2114" s="23">
        <v>7</v>
      </c>
      <c r="D2114" s="23" t="s">
        <v>21049</v>
      </c>
      <c r="E2114" s="23" t="s">
        <v>21050</v>
      </c>
      <c r="F2114" s="23"/>
      <c r="G2114" s="23"/>
      <c r="H2114" s="23">
        <v>5381</v>
      </c>
      <c r="I2114" s="238" t="s">
        <v>18145</v>
      </c>
      <c r="J2114" s="238" t="s">
        <v>18151</v>
      </c>
      <c r="K2114" s="23" t="s">
        <v>623</v>
      </c>
      <c r="L2114" s="23" t="s">
        <v>18147</v>
      </c>
      <c r="M2114" s="23" t="s">
        <v>18148</v>
      </c>
      <c r="N2114" s="23" t="s">
        <v>4162</v>
      </c>
      <c r="O2114" s="23" t="s">
        <v>18149</v>
      </c>
      <c r="P2114" s="291">
        <v>120.38</v>
      </c>
      <c r="Q2114" s="3">
        <v>41200</v>
      </c>
      <c r="R2114" s="23"/>
      <c r="S2114" s="23"/>
    </row>
    <row r="2115" spans="1:19">
      <c r="A2115" s="23" t="s">
        <v>18141</v>
      </c>
      <c r="B2115" s="23" t="s">
        <v>18142</v>
      </c>
      <c r="C2115" s="23">
        <v>7</v>
      </c>
      <c r="D2115" s="23" t="s">
        <v>21051</v>
      </c>
      <c r="E2115" s="23" t="s">
        <v>21050</v>
      </c>
      <c r="F2115" s="23"/>
      <c r="G2115" s="23"/>
      <c r="H2115" s="23">
        <v>5382</v>
      </c>
      <c r="I2115" s="238" t="s">
        <v>18145</v>
      </c>
      <c r="J2115" s="238" t="s">
        <v>18151</v>
      </c>
      <c r="K2115" s="23" t="s">
        <v>623</v>
      </c>
      <c r="L2115" s="23" t="s">
        <v>18147</v>
      </c>
      <c r="M2115" s="23" t="s">
        <v>18148</v>
      </c>
      <c r="N2115" s="23" t="s">
        <v>4162</v>
      </c>
      <c r="O2115" s="23" t="s">
        <v>18149</v>
      </c>
      <c r="P2115" s="291">
        <v>120.38</v>
      </c>
      <c r="Q2115" s="3">
        <v>41200</v>
      </c>
      <c r="R2115" s="23"/>
      <c r="S2115" s="23"/>
    </row>
    <row r="2116" spans="1:19">
      <c r="A2116" s="23" t="s">
        <v>18141</v>
      </c>
      <c r="B2116" s="23" t="s">
        <v>18142</v>
      </c>
      <c r="C2116" s="23">
        <v>7</v>
      </c>
      <c r="D2116" s="23" t="s">
        <v>21052</v>
      </c>
      <c r="E2116" s="23" t="s">
        <v>21050</v>
      </c>
      <c r="F2116" s="23"/>
      <c r="G2116" s="23"/>
      <c r="H2116" s="23">
        <v>5383</v>
      </c>
      <c r="I2116" s="238" t="s">
        <v>18145</v>
      </c>
      <c r="J2116" s="238" t="s">
        <v>18151</v>
      </c>
      <c r="K2116" s="23" t="s">
        <v>623</v>
      </c>
      <c r="L2116" s="23" t="s">
        <v>18147</v>
      </c>
      <c r="M2116" s="23" t="s">
        <v>18148</v>
      </c>
      <c r="N2116" s="23" t="s">
        <v>4162</v>
      </c>
      <c r="O2116" s="23" t="s">
        <v>18149</v>
      </c>
      <c r="P2116" s="291">
        <v>120.38</v>
      </c>
      <c r="Q2116" s="3">
        <v>41200</v>
      </c>
      <c r="R2116" s="23"/>
      <c r="S2116" s="23"/>
    </row>
    <row r="2117" spans="1:19">
      <c r="A2117" s="23" t="s">
        <v>18141</v>
      </c>
      <c r="B2117" s="23" t="s">
        <v>18142</v>
      </c>
      <c r="C2117" s="23">
        <v>7</v>
      </c>
      <c r="D2117" s="23" t="s">
        <v>21053</v>
      </c>
      <c r="E2117" s="23" t="s">
        <v>21050</v>
      </c>
      <c r="F2117" s="23"/>
      <c r="G2117" s="23"/>
      <c r="H2117" s="23">
        <v>5384</v>
      </c>
      <c r="I2117" s="238" t="s">
        <v>18145</v>
      </c>
      <c r="J2117" s="238" t="s">
        <v>18151</v>
      </c>
      <c r="K2117" s="23" t="s">
        <v>623</v>
      </c>
      <c r="L2117" s="23" t="s">
        <v>18147</v>
      </c>
      <c r="M2117" s="23" t="s">
        <v>18148</v>
      </c>
      <c r="N2117" s="23" t="s">
        <v>4162</v>
      </c>
      <c r="O2117" s="23" t="s">
        <v>18149</v>
      </c>
      <c r="P2117" s="291">
        <v>120.38</v>
      </c>
      <c r="Q2117" s="3">
        <v>41200</v>
      </c>
      <c r="R2117" s="23"/>
      <c r="S2117" s="23"/>
    </row>
    <row r="2118" spans="1:19">
      <c r="A2118" s="23" t="s">
        <v>18141</v>
      </c>
      <c r="B2118" s="23" t="s">
        <v>18142</v>
      </c>
      <c r="C2118" s="23">
        <v>7</v>
      </c>
      <c r="D2118" s="23" t="s">
        <v>21054</v>
      </c>
      <c r="E2118" s="23" t="s">
        <v>21050</v>
      </c>
      <c r="F2118" s="23"/>
      <c r="G2118" s="23"/>
      <c r="H2118" s="23">
        <v>5385</v>
      </c>
      <c r="I2118" s="238" t="s">
        <v>18145</v>
      </c>
      <c r="J2118" s="238" t="s">
        <v>18151</v>
      </c>
      <c r="K2118" s="23" t="s">
        <v>623</v>
      </c>
      <c r="L2118" s="23" t="s">
        <v>18147</v>
      </c>
      <c r="M2118" s="23" t="s">
        <v>18148</v>
      </c>
      <c r="N2118" s="23" t="s">
        <v>4162</v>
      </c>
      <c r="O2118" s="23" t="s">
        <v>18149</v>
      </c>
      <c r="P2118" s="291">
        <v>120.38</v>
      </c>
      <c r="Q2118" s="3">
        <v>41200</v>
      </c>
      <c r="R2118" s="23"/>
      <c r="S2118" s="23"/>
    </row>
    <row r="2119" spans="1:19">
      <c r="A2119" s="23" t="s">
        <v>18141</v>
      </c>
      <c r="B2119" s="23" t="s">
        <v>18142</v>
      </c>
      <c r="C2119" s="23">
        <v>7</v>
      </c>
      <c r="D2119" s="23" t="s">
        <v>21055</v>
      </c>
      <c r="E2119" s="23" t="s">
        <v>21056</v>
      </c>
      <c r="F2119" s="23">
        <v>785</v>
      </c>
      <c r="G2119" s="23" t="s">
        <v>9748</v>
      </c>
      <c r="H2119" s="23" t="s">
        <v>1610</v>
      </c>
      <c r="I2119" s="238" t="s">
        <v>18145</v>
      </c>
      <c r="J2119" s="238" t="s">
        <v>18153</v>
      </c>
      <c r="K2119" s="23" t="s">
        <v>623</v>
      </c>
      <c r="L2119" s="23" t="s">
        <v>18147</v>
      </c>
      <c r="M2119" s="23" t="s">
        <v>18148</v>
      </c>
      <c r="N2119" s="23" t="s">
        <v>4162</v>
      </c>
      <c r="O2119" s="23" t="s">
        <v>18149</v>
      </c>
      <c r="P2119" s="291">
        <v>120.38</v>
      </c>
      <c r="Q2119" s="3">
        <v>40933</v>
      </c>
      <c r="R2119" s="3">
        <v>40988</v>
      </c>
      <c r="S2119" s="3">
        <v>40998</v>
      </c>
    </row>
    <row r="2120" spans="1:19">
      <c r="A2120" s="23" t="s">
        <v>18141</v>
      </c>
      <c r="B2120" s="23" t="s">
        <v>18142</v>
      </c>
      <c r="C2120" s="23">
        <v>7</v>
      </c>
      <c r="D2120" s="23" t="s">
        <v>21057</v>
      </c>
      <c r="E2120" s="23" t="s">
        <v>21056</v>
      </c>
      <c r="F2120" s="23">
        <v>4167</v>
      </c>
      <c r="G2120" s="23" t="s">
        <v>10884</v>
      </c>
      <c r="H2120" s="23" t="s">
        <v>15399</v>
      </c>
      <c r="I2120" s="238" t="s">
        <v>18145</v>
      </c>
      <c r="J2120" s="238" t="s">
        <v>18153</v>
      </c>
      <c r="K2120" s="23" t="s">
        <v>623</v>
      </c>
      <c r="L2120" s="23" t="s">
        <v>18147</v>
      </c>
      <c r="M2120" s="23" t="s">
        <v>18148</v>
      </c>
      <c r="N2120" s="23" t="s">
        <v>4162</v>
      </c>
      <c r="O2120" s="23" t="s">
        <v>18149</v>
      </c>
      <c r="P2120" s="291">
        <v>120.38</v>
      </c>
      <c r="Q2120" s="3">
        <v>41113</v>
      </c>
      <c r="R2120" s="3">
        <v>41312</v>
      </c>
      <c r="S2120" s="3">
        <v>41174</v>
      </c>
    </row>
    <row r="2121" spans="1:19">
      <c r="A2121" s="23" t="s">
        <v>18141</v>
      </c>
      <c r="B2121" s="23" t="s">
        <v>18142</v>
      </c>
      <c r="C2121" s="23">
        <v>7</v>
      </c>
      <c r="D2121" s="23" t="s">
        <v>21058</v>
      </c>
      <c r="E2121" s="23" t="s">
        <v>21059</v>
      </c>
      <c r="F2121" s="23">
        <v>3740</v>
      </c>
      <c r="G2121" s="23" t="s">
        <v>11496</v>
      </c>
      <c r="H2121" s="23" t="s">
        <v>12003</v>
      </c>
      <c r="I2121" s="238" t="s">
        <v>18145</v>
      </c>
      <c r="J2121" s="238" t="s">
        <v>18153</v>
      </c>
      <c r="K2121" s="23" t="s">
        <v>623</v>
      </c>
      <c r="L2121" s="23" t="s">
        <v>18147</v>
      </c>
      <c r="M2121" s="23" t="s">
        <v>18148</v>
      </c>
      <c r="N2121" s="23" t="s">
        <v>4162</v>
      </c>
      <c r="O2121" s="23" t="s">
        <v>18149</v>
      </c>
      <c r="P2121" s="291">
        <v>120.38</v>
      </c>
      <c r="Q2121" s="3">
        <v>41141</v>
      </c>
      <c r="R2121" s="3">
        <v>41248</v>
      </c>
      <c r="S2121" s="3">
        <v>41215</v>
      </c>
    </row>
    <row r="2122" spans="1:19">
      <c r="A2122" s="23" t="s">
        <v>18141</v>
      </c>
      <c r="B2122" s="23" t="s">
        <v>18142</v>
      </c>
      <c r="C2122" s="23">
        <v>7</v>
      </c>
      <c r="D2122" s="23" t="s">
        <v>21060</v>
      </c>
      <c r="E2122" s="23" t="s">
        <v>21059</v>
      </c>
      <c r="F2122" s="23">
        <v>3753</v>
      </c>
      <c r="G2122" s="23" t="s">
        <v>11495</v>
      </c>
      <c r="H2122" s="23" t="s">
        <v>12094</v>
      </c>
      <c r="I2122" s="238" t="s">
        <v>18145</v>
      </c>
      <c r="J2122" s="238" t="s">
        <v>18153</v>
      </c>
      <c r="K2122" s="23" t="s">
        <v>623</v>
      </c>
      <c r="L2122" s="23" t="s">
        <v>18147</v>
      </c>
      <c r="M2122" s="23" t="s">
        <v>18148</v>
      </c>
      <c r="N2122" s="23" t="s">
        <v>4162</v>
      </c>
      <c r="O2122" s="23" t="s">
        <v>18149</v>
      </c>
      <c r="P2122" s="291">
        <v>120.38</v>
      </c>
      <c r="Q2122" s="3">
        <v>41141</v>
      </c>
      <c r="R2122" s="3">
        <v>41249</v>
      </c>
      <c r="S2122" s="3">
        <v>41215</v>
      </c>
    </row>
    <row r="2123" spans="1:19">
      <c r="A2123" s="23" t="s">
        <v>18141</v>
      </c>
      <c r="B2123" s="23" t="s">
        <v>18142</v>
      </c>
      <c r="C2123" s="23">
        <v>7</v>
      </c>
      <c r="D2123" s="23" t="s">
        <v>21061</v>
      </c>
      <c r="E2123" s="23" t="s">
        <v>21062</v>
      </c>
      <c r="F2123" s="23">
        <v>875</v>
      </c>
      <c r="G2123" s="23" t="s">
        <v>9882</v>
      </c>
      <c r="H2123" s="23" t="s">
        <v>5227</v>
      </c>
      <c r="I2123" s="238" t="s">
        <v>18145</v>
      </c>
      <c r="J2123" s="238" t="s">
        <v>18153</v>
      </c>
      <c r="K2123" s="23" t="s">
        <v>623</v>
      </c>
      <c r="L2123" s="23" t="s">
        <v>18147</v>
      </c>
      <c r="M2123" s="23" t="s">
        <v>18148</v>
      </c>
      <c r="N2123" s="23" t="s">
        <v>4162</v>
      </c>
      <c r="O2123" s="23" t="s">
        <v>18149</v>
      </c>
      <c r="P2123" s="291">
        <v>120.38</v>
      </c>
      <c r="Q2123" s="3">
        <v>40948</v>
      </c>
      <c r="R2123" s="3">
        <v>41116</v>
      </c>
      <c r="S2123" s="3">
        <v>41109</v>
      </c>
    </row>
    <row r="2124" spans="1:19">
      <c r="A2124" s="23" t="s">
        <v>18141</v>
      </c>
      <c r="B2124" s="23" t="s">
        <v>18142</v>
      </c>
      <c r="C2124" s="23">
        <v>7</v>
      </c>
      <c r="D2124" s="23" t="s">
        <v>21063</v>
      </c>
      <c r="E2124" s="23" t="s">
        <v>21064</v>
      </c>
      <c r="F2124" s="23"/>
      <c r="G2124" s="23" t="s">
        <v>21065</v>
      </c>
      <c r="H2124" s="23">
        <v>6176</v>
      </c>
      <c r="I2124" s="238" t="s">
        <v>18145</v>
      </c>
      <c r="J2124" s="238" t="s">
        <v>18192</v>
      </c>
      <c r="K2124" s="23" t="s">
        <v>623</v>
      </c>
      <c r="L2124" s="23" t="s">
        <v>18147</v>
      </c>
      <c r="M2124" s="23" t="s">
        <v>18148</v>
      </c>
      <c r="N2124" s="23" t="s">
        <v>4162</v>
      </c>
      <c r="O2124" s="23" t="s">
        <v>18149</v>
      </c>
      <c r="P2124" s="291">
        <v>120.38</v>
      </c>
      <c r="Q2124" s="3">
        <v>41297</v>
      </c>
      <c r="R2124" s="23"/>
      <c r="S2124" s="3">
        <v>41460</v>
      </c>
    </row>
    <row r="2125" spans="1:19">
      <c r="A2125" s="23" t="s">
        <v>18141</v>
      </c>
      <c r="B2125" s="23" t="s">
        <v>18142</v>
      </c>
      <c r="C2125" s="23">
        <v>7</v>
      </c>
      <c r="D2125" s="23" t="s">
        <v>21066</v>
      </c>
      <c r="E2125" s="23" t="s">
        <v>21067</v>
      </c>
      <c r="F2125" s="23">
        <v>918</v>
      </c>
      <c r="G2125" s="23" t="s">
        <v>9956</v>
      </c>
      <c r="H2125" s="23" t="s">
        <v>7283</v>
      </c>
      <c r="I2125" s="238" t="s">
        <v>18145</v>
      </c>
      <c r="J2125" s="238" t="s">
        <v>18153</v>
      </c>
      <c r="K2125" s="23" t="s">
        <v>623</v>
      </c>
      <c r="L2125" s="23" t="s">
        <v>18147</v>
      </c>
      <c r="M2125" s="23" t="s">
        <v>18148</v>
      </c>
      <c r="N2125" s="23" t="s">
        <v>4162</v>
      </c>
      <c r="O2125" s="23" t="s">
        <v>18149</v>
      </c>
      <c r="P2125" s="291">
        <v>120.38</v>
      </c>
      <c r="Q2125" s="3">
        <v>40953</v>
      </c>
      <c r="R2125" s="3">
        <v>41169</v>
      </c>
      <c r="S2125" s="3">
        <v>41142</v>
      </c>
    </row>
    <row r="2126" spans="1:19">
      <c r="A2126" s="23" t="s">
        <v>18141</v>
      </c>
      <c r="B2126" s="23" t="s">
        <v>18142</v>
      </c>
      <c r="C2126" s="23">
        <v>7</v>
      </c>
      <c r="D2126" s="23" t="s">
        <v>21068</v>
      </c>
      <c r="E2126" s="23" t="s">
        <v>21067</v>
      </c>
      <c r="F2126" s="23">
        <v>3718</v>
      </c>
      <c r="G2126" s="23" t="s">
        <v>11570</v>
      </c>
      <c r="H2126" s="23" t="s">
        <v>11567</v>
      </c>
      <c r="I2126" s="238" t="s">
        <v>18145</v>
      </c>
      <c r="J2126" s="238" t="s">
        <v>18153</v>
      </c>
      <c r="K2126" s="23" t="s">
        <v>623</v>
      </c>
      <c r="L2126" s="23" t="s">
        <v>18147</v>
      </c>
      <c r="M2126" s="23" t="s">
        <v>18148</v>
      </c>
      <c r="N2126" s="23" t="s">
        <v>4162</v>
      </c>
      <c r="O2126" s="23" t="s">
        <v>18149</v>
      </c>
      <c r="P2126" s="291">
        <v>120.38</v>
      </c>
      <c r="Q2126" s="3">
        <v>41142</v>
      </c>
      <c r="R2126" s="3">
        <v>41246</v>
      </c>
      <c r="S2126" s="3">
        <v>41223</v>
      </c>
    </row>
    <row r="2127" spans="1:19">
      <c r="A2127" s="23" t="s">
        <v>18141</v>
      </c>
      <c r="B2127" s="23" t="s">
        <v>18142</v>
      </c>
      <c r="C2127" s="23">
        <v>7</v>
      </c>
      <c r="D2127" s="23" t="s">
        <v>21069</v>
      </c>
      <c r="E2127" s="23" t="s">
        <v>21070</v>
      </c>
      <c r="F2127" s="23">
        <v>819</v>
      </c>
      <c r="G2127" s="23" t="s">
        <v>9749</v>
      </c>
      <c r="H2127" s="23" t="s">
        <v>1303</v>
      </c>
      <c r="I2127" s="238" t="s">
        <v>18145</v>
      </c>
      <c r="J2127" s="238" t="s">
        <v>18153</v>
      </c>
      <c r="K2127" s="23" t="s">
        <v>623</v>
      </c>
      <c r="L2127" s="23" t="s">
        <v>18147</v>
      </c>
      <c r="M2127" s="23" t="s">
        <v>18148</v>
      </c>
      <c r="N2127" s="23" t="s">
        <v>4162</v>
      </c>
      <c r="O2127" s="23" t="s">
        <v>18149</v>
      </c>
      <c r="P2127" s="291">
        <v>120.38</v>
      </c>
      <c r="Q2127" s="3">
        <v>40942</v>
      </c>
      <c r="R2127" s="3">
        <v>40963</v>
      </c>
      <c r="S2127" s="3">
        <v>41008</v>
      </c>
    </row>
    <row r="2128" spans="1:19">
      <c r="A2128" s="23" t="s">
        <v>18141</v>
      </c>
      <c r="B2128" s="23" t="s">
        <v>18142</v>
      </c>
      <c r="C2128" s="23">
        <v>7</v>
      </c>
      <c r="D2128" s="23" t="s">
        <v>21071</v>
      </c>
      <c r="E2128" s="23" t="s">
        <v>21072</v>
      </c>
      <c r="F2128" s="23">
        <v>2756</v>
      </c>
      <c r="G2128" s="23" t="s">
        <v>10455</v>
      </c>
      <c r="H2128" s="23" t="s">
        <v>4006</v>
      </c>
      <c r="I2128" s="238" t="s">
        <v>18145</v>
      </c>
      <c r="J2128" s="238" t="s">
        <v>18153</v>
      </c>
      <c r="K2128" s="23" t="s">
        <v>623</v>
      </c>
      <c r="L2128" s="23" t="s">
        <v>18147</v>
      </c>
      <c r="M2128" s="23" t="s">
        <v>18148</v>
      </c>
      <c r="N2128" s="23" t="s">
        <v>4162</v>
      </c>
      <c r="O2128" s="23" t="s">
        <v>18149</v>
      </c>
      <c r="P2128" s="291">
        <v>120.38</v>
      </c>
      <c r="Q2128" s="3">
        <v>41052</v>
      </c>
      <c r="R2128" s="3">
        <v>41087</v>
      </c>
      <c r="S2128" s="3">
        <v>41118</v>
      </c>
    </row>
    <row r="2129" spans="1:19">
      <c r="A2129" s="23" t="s">
        <v>18141</v>
      </c>
      <c r="B2129" s="23" t="s">
        <v>18142</v>
      </c>
      <c r="C2129" s="23">
        <v>7</v>
      </c>
      <c r="D2129" s="23" t="s">
        <v>21073</v>
      </c>
      <c r="E2129" s="23" t="s">
        <v>21072</v>
      </c>
      <c r="F2129" s="23">
        <v>4271</v>
      </c>
      <c r="G2129" s="23" t="s">
        <v>13205</v>
      </c>
      <c r="H2129" s="23" t="s">
        <v>15798</v>
      </c>
      <c r="I2129" s="238" t="s">
        <v>18145</v>
      </c>
      <c r="J2129" s="238" t="s">
        <v>18153</v>
      </c>
      <c r="K2129" s="23" t="s">
        <v>623</v>
      </c>
      <c r="L2129" s="23" t="s">
        <v>18147</v>
      </c>
      <c r="M2129" s="23" t="s">
        <v>18148</v>
      </c>
      <c r="N2129" s="23" t="s">
        <v>4162</v>
      </c>
      <c r="O2129" s="23" t="s">
        <v>18149</v>
      </c>
      <c r="P2129" s="291">
        <v>120.38</v>
      </c>
      <c r="Q2129" s="3">
        <v>41185</v>
      </c>
      <c r="R2129" s="3">
        <v>41338</v>
      </c>
      <c r="S2129" s="3">
        <v>41341</v>
      </c>
    </row>
    <row r="2130" spans="1:19">
      <c r="A2130" s="23" t="s">
        <v>18141</v>
      </c>
      <c r="B2130" s="23" t="s">
        <v>18142</v>
      </c>
      <c r="C2130" s="23">
        <v>7</v>
      </c>
      <c r="D2130" s="23" t="s">
        <v>21074</v>
      </c>
      <c r="E2130" s="23" t="s">
        <v>21072</v>
      </c>
      <c r="F2130" s="23">
        <v>4290</v>
      </c>
      <c r="G2130" s="23" t="s">
        <v>13202</v>
      </c>
      <c r="H2130" s="23" t="s">
        <v>15794</v>
      </c>
      <c r="I2130" s="238" t="s">
        <v>18145</v>
      </c>
      <c r="J2130" s="238" t="s">
        <v>18153</v>
      </c>
      <c r="K2130" s="23" t="s">
        <v>623</v>
      </c>
      <c r="L2130" s="23" t="s">
        <v>18147</v>
      </c>
      <c r="M2130" s="23" t="s">
        <v>18148</v>
      </c>
      <c r="N2130" s="23" t="s">
        <v>4162</v>
      </c>
      <c r="O2130" s="23" t="s">
        <v>18149</v>
      </c>
      <c r="P2130" s="291">
        <v>120.38</v>
      </c>
      <c r="Q2130" s="3">
        <v>41185</v>
      </c>
      <c r="R2130" s="3">
        <v>41339</v>
      </c>
      <c r="S2130" s="3">
        <v>41342</v>
      </c>
    </row>
    <row r="2131" spans="1:19">
      <c r="A2131" s="23" t="s">
        <v>18141</v>
      </c>
      <c r="B2131" s="23" t="s">
        <v>18142</v>
      </c>
      <c r="C2131" s="23">
        <v>7</v>
      </c>
      <c r="D2131" s="23" t="s">
        <v>21075</v>
      </c>
      <c r="E2131" s="23" t="s">
        <v>21076</v>
      </c>
      <c r="F2131" s="23"/>
      <c r="G2131" s="23" t="s">
        <v>21077</v>
      </c>
      <c r="H2131" s="23">
        <v>6177</v>
      </c>
      <c r="I2131" s="238" t="s">
        <v>18145</v>
      </c>
      <c r="J2131" s="238" t="s">
        <v>18192</v>
      </c>
      <c r="K2131" s="23" t="s">
        <v>623</v>
      </c>
      <c r="L2131" s="23" t="s">
        <v>18147</v>
      </c>
      <c r="M2131" s="23" t="s">
        <v>18148</v>
      </c>
      <c r="N2131" s="23" t="s">
        <v>4162</v>
      </c>
      <c r="O2131" s="23" t="s">
        <v>18149</v>
      </c>
      <c r="P2131" s="291">
        <v>120.38</v>
      </c>
      <c r="Q2131" s="3">
        <v>41297</v>
      </c>
      <c r="R2131" s="23"/>
      <c r="S2131" s="3">
        <v>41460</v>
      </c>
    </row>
    <row r="2132" spans="1:19">
      <c r="A2132" s="23" t="s">
        <v>18141</v>
      </c>
      <c r="B2132" s="23" t="s">
        <v>18142</v>
      </c>
      <c r="C2132" s="23">
        <v>7</v>
      </c>
      <c r="D2132" s="23" t="s">
        <v>21078</v>
      </c>
      <c r="E2132" s="23" t="s">
        <v>21079</v>
      </c>
      <c r="F2132" s="23">
        <v>4274</v>
      </c>
      <c r="G2132" s="23" t="s">
        <v>11865</v>
      </c>
      <c r="H2132" s="23" t="s">
        <v>15782</v>
      </c>
      <c r="I2132" s="238" t="s">
        <v>18145</v>
      </c>
      <c r="J2132" s="238" t="s">
        <v>18153</v>
      </c>
      <c r="K2132" s="23" t="s">
        <v>623</v>
      </c>
      <c r="L2132" s="23" t="s">
        <v>18147</v>
      </c>
      <c r="M2132" s="23" t="s">
        <v>18148</v>
      </c>
      <c r="N2132" s="23" t="s">
        <v>4162</v>
      </c>
      <c r="O2132" s="23" t="s">
        <v>18149</v>
      </c>
      <c r="P2132" s="291">
        <v>120.38</v>
      </c>
      <c r="Q2132" s="3">
        <v>41155</v>
      </c>
      <c r="R2132" s="3">
        <v>41338</v>
      </c>
      <c r="S2132" s="3">
        <v>41261</v>
      </c>
    </row>
    <row r="2133" spans="1:19">
      <c r="A2133" s="23" t="s">
        <v>18141</v>
      </c>
      <c r="B2133" s="23" t="s">
        <v>18142</v>
      </c>
      <c r="C2133" s="23">
        <v>7</v>
      </c>
      <c r="D2133" s="23" t="s">
        <v>21080</v>
      </c>
      <c r="E2133" s="23" t="s">
        <v>21081</v>
      </c>
      <c r="F2133" s="23"/>
      <c r="G2133" s="23"/>
      <c r="H2133" s="23">
        <v>6232</v>
      </c>
      <c r="I2133" s="238" t="s">
        <v>18145</v>
      </c>
      <c r="J2133" s="238" t="s">
        <v>18151</v>
      </c>
      <c r="K2133" s="23" t="s">
        <v>623</v>
      </c>
      <c r="L2133" s="23" t="s">
        <v>18147</v>
      </c>
      <c r="M2133" s="23" t="s">
        <v>18148</v>
      </c>
      <c r="N2133" s="23" t="s">
        <v>4162</v>
      </c>
      <c r="O2133" s="23" t="s">
        <v>18149</v>
      </c>
      <c r="P2133" s="291">
        <v>120.38</v>
      </c>
      <c r="Q2133" s="3">
        <v>41302</v>
      </c>
      <c r="R2133" s="23"/>
      <c r="S2133" s="23"/>
    </row>
    <row r="2134" spans="1:19">
      <c r="A2134" s="23" t="s">
        <v>18141</v>
      </c>
      <c r="B2134" s="23" t="s">
        <v>18142</v>
      </c>
      <c r="C2134" s="23">
        <v>7</v>
      </c>
      <c r="D2134" s="23" t="s">
        <v>21082</v>
      </c>
      <c r="E2134" s="23" t="s">
        <v>21081</v>
      </c>
      <c r="F2134" s="23"/>
      <c r="G2134" s="23"/>
      <c r="H2134" s="23">
        <v>6233</v>
      </c>
      <c r="I2134" s="238" t="s">
        <v>18145</v>
      </c>
      <c r="J2134" s="238" t="s">
        <v>18151</v>
      </c>
      <c r="K2134" s="23" t="s">
        <v>623</v>
      </c>
      <c r="L2134" s="23" t="s">
        <v>18147</v>
      </c>
      <c r="M2134" s="23" t="s">
        <v>18148</v>
      </c>
      <c r="N2134" s="23" t="s">
        <v>4162</v>
      </c>
      <c r="O2134" s="23" t="s">
        <v>18149</v>
      </c>
      <c r="P2134" s="291">
        <v>120.38</v>
      </c>
      <c r="Q2134" s="3">
        <v>41302</v>
      </c>
      <c r="R2134" s="23"/>
      <c r="S2134" s="23"/>
    </row>
    <row r="2135" spans="1:19">
      <c r="A2135" s="23" t="s">
        <v>18141</v>
      </c>
      <c r="B2135" s="23" t="s">
        <v>18142</v>
      </c>
      <c r="C2135" s="23">
        <v>7</v>
      </c>
      <c r="D2135" s="23" t="s">
        <v>21083</v>
      </c>
      <c r="E2135" s="23" t="s">
        <v>21081</v>
      </c>
      <c r="F2135" s="23"/>
      <c r="G2135" s="23"/>
      <c r="H2135" s="23">
        <v>6234</v>
      </c>
      <c r="I2135" s="238" t="s">
        <v>18145</v>
      </c>
      <c r="J2135" s="238" t="s">
        <v>18151</v>
      </c>
      <c r="K2135" s="23" t="s">
        <v>623</v>
      </c>
      <c r="L2135" s="23" t="s">
        <v>18147</v>
      </c>
      <c r="M2135" s="23" t="s">
        <v>18148</v>
      </c>
      <c r="N2135" s="23" t="s">
        <v>4162</v>
      </c>
      <c r="O2135" s="23" t="s">
        <v>18149</v>
      </c>
      <c r="P2135" s="291">
        <v>120.38</v>
      </c>
      <c r="Q2135" s="3">
        <v>41302</v>
      </c>
      <c r="R2135" s="23"/>
      <c r="S2135" s="23"/>
    </row>
    <row r="2136" spans="1:19">
      <c r="A2136" s="23" t="s">
        <v>18141</v>
      </c>
      <c r="B2136" s="23" t="s">
        <v>18142</v>
      </c>
      <c r="C2136" s="23">
        <v>7</v>
      </c>
      <c r="D2136" s="23" t="s">
        <v>21084</v>
      </c>
      <c r="E2136" s="23" t="s">
        <v>21081</v>
      </c>
      <c r="F2136" s="23">
        <v>827</v>
      </c>
      <c r="G2136" s="23" t="s">
        <v>9812</v>
      </c>
      <c r="H2136" s="23" t="s">
        <v>4406</v>
      </c>
      <c r="I2136" s="238" t="s">
        <v>18145</v>
      </c>
      <c r="J2136" s="238" t="s">
        <v>18153</v>
      </c>
      <c r="K2136" s="23" t="s">
        <v>623</v>
      </c>
      <c r="L2136" s="23" t="s">
        <v>18147</v>
      </c>
      <c r="M2136" s="23" t="s">
        <v>18148</v>
      </c>
      <c r="N2136" s="23" t="s">
        <v>4162</v>
      </c>
      <c r="O2136" s="23" t="s">
        <v>18149</v>
      </c>
      <c r="P2136" s="291">
        <v>120.38</v>
      </c>
      <c r="Q2136" s="3">
        <v>40942</v>
      </c>
      <c r="R2136" s="3">
        <v>41094</v>
      </c>
      <c r="S2136" s="3">
        <v>41057</v>
      </c>
    </row>
    <row r="2137" spans="1:19">
      <c r="A2137" s="23" t="s">
        <v>18141</v>
      </c>
      <c r="B2137" s="23" t="s">
        <v>18142</v>
      </c>
      <c r="C2137" s="23">
        <v>7</v>
      </c>
      <c r="D2137" s="23" t="s">
        <v>21085</v>
      </c>
      <c r="E2137" s="23" t="s">
        <v>21086</v>
      </c>
      <c r="F2137" s="23"/>
      <c r="G2137" s="23" t="s">
        <v>12593</v>
      </c>
      <c r="H2137" s="23">
        <v>5085</v>
      </c>
      <c r="I2137" s="238" t="s">
        <v>18145</v>
      </c>
      <c r="J2137" s="238" t="s">
        <v>18156</v>
      </c>
      <c r="K2137" s="23" t="s">
        <v>623</v>
      </c>
      <c r="L2137" s="23" t="s">
        <v>18147</v>
      </c>
      <c r="M2137" s="23" t="s">
        <v>18148</v>
      </c>
      <c r="N2137" s="23" t="s">
        <v>4162</v>
      </c>
      <c r="O2137" s="23" t="s">
        <v>18149</v>
      </c>
      <c r="P2137" s="291">
        <v>120.38</v>
      </c>
      <c r="Q2137" s="3">
        <v>41158</v>
      </c>
      <c r="R2137" s="23"/>
      <c r="S2137" s="3">
        <v>41309</v>
      </c>
    </row>
    <row r="2138" spans="1:19">
      <c r="A2138" s="23" t="s">
        <v>18141</v>
      </c>
      <c r="B2138" s="23" t="s">
        <v>18142</v>
      </c>
      <c r="C2138" s="23">
        <v>7</v>
      </c>
      <c r="D2138" s="23" t="s">
        <v>21087</v>
      </c>
      <c r="E2138" s="23" t="s">
        <v>21086</v>
      </c>
      <c r="F2138" s="23"/>
      <c r="G2138" s="23"/>
      <c r="H2138" s="23">
        <v>5316</v>
      </c>
      <c r="I2138" s="238" t="s">
        <v>18145</v>
      </c>
      <c r="J2138" s="238" t="s">
        <v>18151</v>
      </c>
      <c r="K2138" s="23" t="s">
        <v>623</v>
      </c>
      <c r="L2138" s="23" t="s">
        <v>18147</v>
      </c>
      <c r="M2138" s="23" t="s">
        <v>18148</v>
      </c>
      <c r="N2138" s="23" t="s">
        <v>4162</v>
      </c>
      <c r="O2138" s="23" t="s">
        <v>18149</v>
      </c>
      <c r="P2138" s="291">
        <v>120.38</v>
      </c>
      <c r="Q2138" s="3">
        <v>41197</v>
      </c>
      <c r="R2138" s="23"/>
      <c r="S2138" s="23"/>
    </row>
    <row r="2139" spans="1:19">
      <c r="A2139" s="23" t="s">
        <v>18141</v>
      </c>
      <c r="B2139" s="23" t="s">
        <v>18142</v>
      </c>
      <c r="C2139" s="23">
        <v>7</v>
      </c>
      <c r="D2139" s="23" t="s">
        <v>21088</v>
      </c>
      <c r="E2139" s="23" t="s">
        <v>21086</v>
      </c>
      <c r="F2139" s="23">
        <v>3947</v>
      </c>
      <c r="G2139" s="23" t="s">
        <v>11864</v>
      </c>
      <c r="H2139" s="23" t="s">
        <v>13387</v>
      </c>
      <c r="I2139" s="238" t="s">
        <v>18145</v>
      </c>
      <c r="J2139" s="238" t="s">
        <v>18153</v>
      </c>
      <c r="K2139" s="23" t="s">
        <v>623</v>
      </c>
      <c r="L2139" s="23" t="s">
        <v>18147</v>
      </c>
      <c r="M2139" s="23" t="s">
        <v>18148</v>
      </c>
      <c r="N2139" s="23" t="s">
        <v>4162</v>
      </c>
      <c r="O2139" s="23" t="s">
        <v>18149</v>
      </c>
      <c r="P2139" s="291">
        <v>120.38</v>
      </c>
      <c r="Q2139" s="3">
        <v>41155</v>
      </c>
      <c r="R2139" s="3">
        <v>41263</v>
      </c>
      <c r="S2139" s="3">
        <v>41261</v>
      </c>
    </row>
    <row r="2140" spans="1:19">
      <c r="A2140" s="23" t="s">
        <v>18141</v>
      </c>
      <c r="B2140" s="23" t="s">
        <v>18142</v>
      </c>
      <c r="C2140" s="23">
        <v>7</v>
      </c>
      <c r="D2140" s="23" t="s">
        <v>21089</v>
      </c>
      <c r="E2140" s="23" t="s">
        <v>21086</v>
      </c>
      <c r="F2140" s="23">
        <v>4408</v>
      </c>
      <c r="G2140" s="23" t="s">
        <v>13025</v>
      </c>
      <c r="H2140" s="23" t="s">
        <v>16076</v>
      </c>
      <c r="I2140" s="238" t="s">
        <v>18145</v>
      </c>
      <c r="J2140" s="238" t="s">
        <v>18153</v>
      </c>
      <c r="K2140" s="23" t="s">
        <v>623</v>
      </c>
      <c r="L2140" s="23" t="s">
        <v>18147</v>
      </c>
      <c r="M2140" s="23" t="s">
        <v>18148</v>
      </c>
      <c r="N2140" s="23" t="s">
        <v>4162</v>
      </c>
      <c r="O2140" s="23" t="s">
        <v>18149</v>
      </c>
      <c r="P2140" s="291">
        <v>120.38</v>
      </c>
      <c r="Q2140" s="3">
        <v>41197</v>
      </c>
      <c r="R2140" s="3">
        <v>41360</v>
      </c>
      <c r="S2140" s="3">
        <v>41314</v>
      </c>
    </row>
    <row r="2141" spans="1:19">
      <c r="A2141" s="23" t="s">
        <v>18141</v>
      </c>
      <c r="B2141" s="23" t="s">
        <v>18142</v>
      </c>
      <c r="C2141" s="23">
        <v>7</v>
      </c>
      <c r="D2141" s="23" t="s">
        <v>21090</v>
      </c>
      <c r="E2141" s="23" t="s">
        <v>21091</v>
      </c>
      <c r="F2141" s="23"/>
      <c r="G2141" s="23" t="s">
        <v>12597</v>
      </c>
      <c r="H2141" s="23">
        <v>5083</v>
      </c>
      <c r="I2141" s="238" t="s">
        <v>18145</v>
      </c>
      <c r="J2141" s="238" t="s">
        <v>18156</v>
      </c>
      <c r="K2141" s="23" t="s">
        <v>623</v>
      </c>
      <c r="L2141" s="23" t="s">
        <v>18147</v>
      </c>
      <c r="M2141" s="23" t="s">
        <v>18148</v>
      </c>
      <c r="N2141" s="23" t="s">
        <v>4162</v>
      </c>
      <c r="O2141" s="23" t="s">
        <v>18149</v>
      </c>
      <c r="P2141" s="291">
        <v>120.38</v>
      </c>
      <c r="Q2141" s="3">
        <v>41158</v>
      </c>
      <c r="R2141" s="23"/>
      <c r="S2141" s="3">
        <v>41309</v>
      </c>
    </row>
    <row r="2142" spans="1:19">
      <c r="A2142" s="23" t="s">
        <v>18141</v>
      </c>
      <c r="B2142" s="23" t="s">
        <v>18142</v>
      </c>
      <c r="C2142" s="23">
        <v>7</v>
      </c>
      <c r="D2142" s="23" t="s">
        <v>21092</v>
      </c>
      <c r="E2142" s="23" t="s">
        <v>21091</v>
      </c>
      <c r="F2142" s="23">
        <v>4342</v>
      </c>
      <c r="G2142" s="23" t="s">
        <v>12602</v>
      </c>
      <c r="H2142" s="23" t="s">
        <v>15933</v>
      </c>
      <c r="I2142" s="238" t="s">
        <v>18145</v>
      </c>
      <c r="J2142" s="238" t="s">
        <v>18153</v>
      </c>
      <c r="K2142" s="23" t="s">
        <v>623</v>
      </c>
      <c r="L2142" s="23" t="s">
        <v>18147</v>
      </c>
      <c r="M2142" s="23" t="s">
        <v>18148</v>
      </c>
      <c r="N2142" s="23" t="s">
        <v>4162</v>
      </c>
      <c r="O2142" s="23" t="s">
        <v>18149</v>
      </c>
      <c r="P2142" s="291">
        <v>120.38</v>
      </c>
      <c r="Q2142" s="3">
        <v>41158</v>
      </c>
      <c r="R2142" s="3">
        <v>41348</v>
      </c>
      <c r="S2142" s="3">
        <v>41309</v>
      </c>
    </row>
    <row r="2143" spans="1:19">
      <c r="A2143" s="23" t="s">
        <v>18141</v>
      </c>
      <c r="B2143" s="23" t="s">
        <v>18142</v>
      </c>
      <c r="C2143" s="23">
        <v>7</v>
      </c>
      <c r="D2143" s="23" t="s">
        <v>21085</v>
      </c>
      <c r="E2143" s="23" t="s">
        <v>21091</v>
      </c>
      <c r="F2143" s="23">
        <v>4352</v>
      </c>
      <c r="G2143" s="23" t="s">
        <v>12600</v>
      </c>
      <c r="H2143" s="23" t="s">
        <v>15927</v>
      </c>
      <c r="I2143" s="238" t="s">
        <v>18145</v>
      </c>
      <c r="J2143" s="238" t="s">
        <v>18153</v>
      </c>
      <c r="K2143" s="23" t="s">
        <v>623</v>
      </c>
      <c r="L2143" s="23" t="s">
        <v>18147</v>
      </c>
      <c r="M2143" s="23" t="s">
        <v>18148</v>
      </c>
      <c r="N2143" s="23" t="s">
        <v>4162</v>
      </c>
      <c r="O2143" s="23" t="s">
        <v>18149</v>
      </c>
      <c r="P2143" s="291">
        <v>120.38</v>
      </c>
      <c r="Q2143" s="3">
        <v>41158</v>
      </c>
      <c r="R2143" s="3">
        <v>41351</v>
      </c>
      <c r="S2143" s="3">
        <v>41309</v>
      </c>
    </row>
    <row r="2144" spans="1:19">
      <c r="A2144" s="23" t="s">
        <v>18141</v>
      </c>
      <c r="B2144" s="23" t="s">
        <v>18142</v>
      </c>
      <c r="C2144" s="23">
        <v>7</v>
      </c>
      <c r="D2144" s="23" t="s">
        <v>21093</v>
      </c>
      <c r="E2144" s="23" t="s">
        <v>21091</v>
      </c>
      <c r="F2144" s="23">
        <v>4359</v>
      </c>
      <c r="G2144" s="23" t="s">
        <v>12592</v>
      </c>
      <c r="H2144" s="23" t="s">
        <v>15920</v>
      </c>
      <c r="I2144" s="238" t="s">
        <v>18145</v>
      </c>
      <c r="J2144" s="238" t="s">
        <v>18153</v>
      </c>
      <c r="K2144" s="23" t="s">
        <v>623</v>
      </c>
      <c r="L2144" s="23" t="s">
        <v>18147</v>
      </c>
      <c r="M2144" s="23" t="s">
        <v>18148</v>
      </c>
      <c r="N2144" s="23" t="s">
        <v>4162</v>
      </c>
      <c r="O2144" s="23" t="s">
        <v>18149</v>
      </c>
      <c r="P2144" s="291">
        <v>120.38</v>
      </c>
      <c r="Q2144" s="3">
        <v>41158</v>
      </c>
      <c r="R2144" s="3">
        <v>41351</v>
      </c>
      <c r="S2144" s="3">
        <v>41309</v>
      </c>
    </row>
    <row r="2145" spans="1:19">
      <c r="A2145" s="23" t="s">
        <v>18141</v>
      </c>
      <c r="B2145" s="23" t="s">
        <v>18142</v>
      </c>
      <c r="C2145" s="23">
        <v>7</v>
      </c>
      <c r="D2145" s="23" t="s">
        <v>21094</v>
      </c>
      <c r="E2145" s="23" t="s">
        <v>21091</v>
      </c>
      <c r="F2145" s="23">
        <v>4361</v>
      </c>
      <c r="G2145" s="23" t="s">
        <v>12595</v>
      </c>
      <c r="H2145" s="23" t="s">
        <v>16013</v>
      </c>
      <c r="I2145" s="238" t="s">
        <v>18145</v>
      </c>
      <c r="J2145" s="238" t="s">
        <v>18153</v>
      </c>
      <c r="K2145" s="23" t="s">
        <v>623</v>
      </c>
      <c r="L2145" s="23" t="s">
        <v>18147</v>
      </c>
      <c r="M2145" s="23" t="s">
        <v>18148</v>
      </c>
      <c r="N2145" s="23" t="s">
        <v>4162</v>
      </c>
      <c r="O2145" s="23" t="s">
        <v>18149</v>
      </c>
      <c r="P2145" s="291">
        <v>120.38</v>
      </c>
      <c r="Q2145" s="3">
        <v>41158</v>
      </c>
      <c r="R2145" s="3">
        <v>41352</v>
      </c>
      <c r="S2145" s="3">
        <v>41309</v>
      </c>
    </row>
    <row r="2146" spans="1:19">
      <c r="A2146" s="23" t="s">
        <v>18141</v>
      </c>
      <c r="B2146" s="23" t="s">
        <v>18142</v>
      </c>
      <c r="C2146" s="23">
        <v>7</v>
      </c>
      <c r="D2146" s="23" t="s">
        <v>21095</v>
      </c>
      <c r="E2146" s="23" t="s">
        <v>21091</v>
      </c>
      <c r="F2146" s="23">
        <v>4369</v>
      </c>
      <c r="G2146" s="23" t="s">
        <v>12601</v>
      </c>
      <c r="H2146" s="23" t="s">
        <v>15931</v>
      </c>
      <c r="I2146" s="238" t="s">
        <v>18145</v>
      </c>
      <c r="J2146" s="238" t="s">
        <v>18153</v>
      </c>
      <c r="K2146" s="23" t="s">
        <v>623</v>
      </c>
      <c r="L2146" s="23" t="s">
        <v>18147</v>
      </c>
      <c r="M2146" s="23" t="s">
        <v>18148</v>
      </c>
      <c r="N2146" s="23" t="s">
        <v>4162</v>
      </c>
      <c r="O2146" s="23" t="s">
        <v>18149</v>
      </c>
      <c r="P2146" s="291">
        <v>120.38</v>
      </c>
      <c r="Q2146" s="3">
        <v>41158</v>
      </c>
      <c r="R2146" s="3">
        <v>41354</v>
      </c>
      <c r="S2146" s="3">
        <v>41309</v>
      </c>
    </row>
    <row r="2147" spans="1:19">
      <c r="A2147" s="23" t="s">
        <v>18141</v>
      </c>
      <c r="B2147" s="23" t="s">
        <v>18142</v>
      </c>
      <c r="C2147" s="23">
        <v>7</v>
      </c>
      <c r="D2147" s="23" t="s">
        <v>21096</v>
      </c>
      <c r="E2147" s="23" t="s">
        <v>21097</v>
      </c>
      <c r="F2147" s="23"/>
      <c r="G2147" s="23"/>
      <c r="H2147" s="23">
        <v>6749</v>
      </c>
      <c r="I2147" s="238" t="s">
        <v>18145</v>
      </c>
      <c r="J2147" s="238" t="s">
        <v>18151</v>
      </c>
      <c r="K2147" s="23" t="s">
        <v>623</v>
      </c>
      <c r="L2147" s="23" t="s">
        <v>18147</v>
      </c>
      <c r="M2147" s="23" t="s">
        <v>18148</v>
      </c>
      <c r="N2147" s="23" t="s">
        <v>4162</v>
      </c>
      <c r="O2147" s="23" t="s">
        <v>18149</v>
      </c>
      <c r="P2147" s="291">
        <v>120.38</v>
      </c>
      <c r="Q2147" s="3">
        <v>41388</v>
      </c>
      <c r="R2147" s="23"/>
      <c r="S2147" s="23"/>
    </row>
    <row r="2148" spans="1:19">
      <c r="A2148" s="23" t="s">
        <v>18141</v>
      </c>
      <c r="B2148" s="23" t="s">
        <v>18142</v>
      </c>
      <c r="C2148" s="23">
        <v>7</v>
      </c>
      <c r="D2148" s="23" t="s">
        <v>21098</v>
      </c>
      <c r="E2148" s="23" t="s">
        <v>21097</v>
      </c>
      <c r="F2148" s="23"/>
      <c r="G2148" s="23"/>
      <c r="H2148" s="23">
        <v>6750</v>
      </c>
      <c r="I2148" s="238" t="s">
        <v>18145</v>
      </c>
      <c r="J2148" s="238" t="s">
        <v>18151</v>
      </c>
      <c r="K2148" s="23" t="s">
        <v>623</v>
      </c>
      <c r="L2148" s="23" t="s">
        <v>18147</v>
      </c>
      <c r="M2148" s="23" t="s">
        <v>18148</v>
      </c>
      <c r="N2148" s="23" t="s">
        <v>4162</v>
      </c>
      <c r="O2148" s="23" t="s">
        <v>18149</v>
      </c>
      <c r="P2148" s="291">
        <v>120.38</v>
      </c>
      <c r="Q2148" s="3">
        <v>41388</v>
      </c>
      <c r="R2148" s="23"/>
      <c r="S2148" s="23"/>
    </row>
    <row r="2149" spans="1:19">
      <c r="A2149" s="23" t="s">
        <v>18141</v>
      </c>
      <c r="B2149" s="23" t="s">
        <v>18142</v>
      </c>
      <c r="C2149" s="23">
        <v>7</v>
      </c>
      <c r="D2149" s="23" t="s">
        <v>21099</v>
      </c>
      <c r="E2149" s="23" t="s">
        <v>21097</v>
      </c>
      <c r="F2149" s="23"/>
      <c r="G2149" s="23"/>
      <c r="H2149" s="23">
        <v>6751</v>
      </c>
      <c r="I2149" s="238" t="s">
        <v>18145</v>
      </c>
      <c r="J2149" s="238" t="s">
        <v>18151</v>
      </c>
      <c r="K2149" s="23" t="s">
        <v>623</v>
      </c>
      <c r="L2149" s="23" t="s">
        <v>18147</v>
      </c>
      <c r="M2149" s="23" t="s">
        <v>18148</v>
      </c>
      <c r="N2149" s="23" t="s">
        <v>4162</v>
      </c>
      <c r="O2149" s="23" t="s">
        <v>18149</v>
      </c>
      <c r="P2149" s="291">
        <v>120.38</v>
      </c>
      <c r="Q2149" s="3">
        <v>41388</v>
      </c>
      <c r="R2149" s="23"/>
      <c r="S2149" s="23"/>
    </row>
    <row r="2150" spans="1:19">
      <c r="A2150" s="23" t="s">
        <v>18141</v>
      </c>
      <c r="B2150" s="23" t="s">
        <v>18142</v>
      </c>
      <c r="C2150" s="23">
        <v>7</v>
      </c>
      <c r="D2150" s="23" t="s">
        <v>21100</v>
      </c>
      <c r="E2150" s="23" t="s">
        <v>21101</v>
      </c>
      <c r="F2150" s="23"/>
      <c r="G2150" s="23" t="s">
        <v>11863</v>
      </c>
      <c r="H2150" s="23">
        <v>4634</v>
      </c>
      <c r="I2150" s="238" t="s">
        <v>18145</v>
      </c>
      <c r="J2150" s="238" t="s">
        <v>18156</v>
      </c>
      <c r="K2150" s="23" t="s">
        <v>623</v>
      </c>
      <c r="L2150" s="23" t="s">
        <v>18147</v>
      </c>
      <c r="M2150" s="23" t="s">
        <v>18148</v>
      </c>
      <c r="N2150" s="23" t="s">
        <v>4162</v>
      </c>
      <c r="O2150" s="23" t="s">
        <v>18149</v>
      </c>
      <c r="P2150" s="291">
        <v>120.38</v>
      </c>
      <c r="Q2150" s="3">
        <v>41155</v>
      </c>
      <c r="R2150" s="23"/>
      <c r="S2150" s="3">
        <v>41261</v>
      </c>
    </row>
    <row r="2151" spans="1:19">
      <c r="A2151" s="23" t="s">
        <v>18141</v>
      </c>
      <c r="B2151" s="23" t="s">
        <v>18142</v>
      </c>
      <c r="C2151" s="23">
        <v>7</v>
      </c>
      <c r="D2151" s="23" t="s">
        <v>21102</v>
      </c>
      <c r="E2151" s="23" t="s">
        <v>21103</v>
      </c>
      <c r="F2151" s="23">
        <v>4512</v>
      </c>
      <c r="G2151" s="23" t="s">
        <v>11862</v>
      </c>
      <c r="H2151" s="23" t="s">
        <v>17268</v>
      </c>
      <c r="I2151" s="238" t="s">
        <v>18145</v>
      </c>
      <c r="J2151" s="238" t="s">
        <v>18153</v>
      </c>
      <c r="K2151" s="23" t="s">
        <v>623</v>
      </c>
      <c r="L2151" s="23" t="s">
        <v>18147</v>
      </c>
      <c r="M2151" s="23" t="s">
        <v>18148</v>
      </c>
      <c r="N2151" s="23" t="s">
        <v>4162</v>
      </c>
      <c r="O2151" s="23" t="s">
        <v>18149</v>
      </c>
      <c r="P2151" s="291">
        <v>120.38</v>
      </c>
      <c r="Q2151" s="3">
        <v>41155</v>
      </c>
      <c r="R2151" s="3">
        <v>41381</v>
      </c>
      <c r="S2151" s="3">
        <v>41261</v>
      </c>
    </row>
    <row r="2152" spans="1:19">
      <c r="A2152" s="23" t="s">
        <v>18141</v>
      </c>
      <c r="B2152" s="23" t="s">
        <v>18142</v>
      </c>
      <c r="C2152" s="23">
        <v>7</v>
      </c>
      <c r="D2152" s="23" t="s">
        <v>21104</v>
      </c>
      <c r="E2152" s="23" t="s">
        <v>21105</v>
      </c>
      <c r="F2152" s="23"/>
      <c r="G2152" s="23" t="s">
        <v>11492</v>
      </c>
      <c r="H2152" s="23">
        <v>4349</v>
      </c>
      <c r="I2152" s="238" t="s">
        <v>18145</v>
      </c>
      <c r="J2152" s="238" t="s">
        <v>18156</v>
      </c>
      <c r="K2152" s="23" t="s">
        <v>623</v>
      </c>
      <c r="L2152" s="23" t="s">
        <v>18147</v>
      </c>
      <c r="M2152" s="23" t="s">
        <v>18148</v>
      </c>
      <c r="N2152" s="23" t="s">
        <v>4162</v>
      </c>
      <c r="O2152" s="23" t="s">
        <v>18149</v>
      </c>
      <c r="P2152" s="291">
        <v>120.38</v>
      </c>
      <c r="Q2152" s="3">
        <v>41141</v>
      </c>
      <c r="R2152" s="23"/>
      <c r="S2152" s="3">
        <v>41215</v>
      </c>
    </row>
    <row r="2153" spans="1:19">
      <c r="A2153" s="23" t="s">
        <v>18141</v>
      </c>
      <c r="B2153" s="23" t="s">
        <v>18142</v>
      </c>
      <c r="C2153" s="23">
        <v>7</v>
      </c>
      <c r="D2153" s="23" t="s">
        <v>21106</v>
      </c>
      <c r="E2153" s="23" t="s">
        <v>21105</v>
      </c>
      <c r="F2153" s="23">
        <v>2752</v>
      </c>
      <c r="G2153" s="23" t="s">
        <v>10454</v>
      </c>
      <c r="H2153" s="23" t="s">
        <v>4081</v>
      </c>
      <c r="I2153" s="238" t="s">
        <v>18145</v>
      </c>
      <c r="J2153" s="238" t="s">
        <v>18153</v>
      </c>
      <c r="K2153" s="23" t="s">
        <v>623</v>
      </c>
      <c r="L2153" s="23" t="s">
        <v>18147</v>
      </c>
      <c r="M2153" s="23" t="s">
        <v>18148</v>
      </c>
      <c r="N2153" s="23" t="s">
        <v>4162</v>
      </c>
      <c r="O2153" s="23" t="s">
        <v>18149</v>
      </c>
      <c r="P2153" s="291">
        <v>120.38</v>
      </c>
      <c r="Q2153" s="3">
        <v>41052</v>
      </c>
      <c r="R2153" s="3">
        <v>41087</v>
      </c>
      <c r="S2153" s="3">
        <v>41118</v>
      </c>
    </row>
    <row r="2154" spans="1:19">
      <c r="A2154" s="23" t="s">
        <v>18141</v>
      </c>
      <c r="B2154" s="23" t="s">
        <v>18142</v>
      </c>
      <c r="C2154" s="23">
        <v>7</v>
      </c>
      <c r="D2154" s="23" t="s">
        <v>21107</v>
      </c>
      <c r="E2154" s="23" t="s">
        <v>21105</v>
      </c>
      <c r="F2154" s="23">
        <v>3998</v>
      </c>
      <c r="G2154" s="23" t="s">
        <v>11493</v>
      </c>
      <c r="H2154" s="23" t="s">
        <v>13740</v>
      </c>
      <c r="I2154" s="238" t="s">
        <v>18145</v>
      </c>
      <c r="J2154" s="238" t="s">
        <v>18153</v>
      </c>
      <c r="K2154" s="23" t="s">
        <v>623</v>
      </c>
      <c r="L2154" s="23" t="s">
        <v>18147</v>
      </c>
      <c r="M2154" s="23" t="s">
        <v>18148</v>
      </c>
      <c r="N2154" s="23" t="s">
        <v>4162</v>
      </c>
      <c r="O2154" s="23" t="s">
        <v>18149</v>
      </c>
      <c r="P2154" s="291">
        <v>120.38</v>
      </c>
      <c r="Q2154" s="3">
        <v>41141</v>
      </c>
      <c r="R2154" s="3">
        <v>41277</v>
      </c>
      <c r="S2154" s="3">
        <v>41215</v>
      </c>
    </row>
    <row r="2155" spans="1:19">
      <c r="A2155" s="23" t="s">
        <v>18141</v>
      </c>
      <c r="B2155" s="23" t="s">
        <v>18142</v>
      </c>
      <c r="C2155" s="23">
        <v>7</v>
      </c>
      <c r="D2155" s="23" t="s">
        <v>21108</v>
      </c>
      <c r="E2155" s="23" t="s">
        <v>21109</v>
      </c>
      <c r="F2155" s="23"/>
      <c r="G2155" s="23"/>
      <c r="H2155" s="23">
        <v>6231</v>
      </c>
      <c r="I2155" s="238" t="s">
        <v>18145</v>
      </c>
      <c r="J2155" s="238" t="s">
        <v>18151</v>
      </c>
      <c r="K2155" s="23" t="s">
        <v>623</v>
      </c>
      <c r="L2155" s="23" t="s">
        <v>18147</v>
      </c>
      <c r="M2155" s="23" t="s">
        <v>18148</v>
      </c>
      <c r="N2155" s="23" t="s">
        <v>4162</v>
      </c>
      <c r="O2155" s="23" t="s">
        <v>18149</v>
      </c>
      <c r="P2155" s="291">
        <v>120.38</v>
      </c>
      <c r="Q2155" s="3">
        <v>41302</v>
      </c>
      <c r="R2155" s="23"/>
      <c r="S2155" s="23"/>
    </row>
    <row r="2156" spans="1:19">
      <c r="A2156" s="23" t="s">
        <v>18141</v>
      </c>
      <c r="B2156" s="23" t="s">
        <v>18142</v>
      </c>
      <c r="C2156" s="23">
        <v>7</v>
      </c>
      <c r="D2156" s="23" t="s">
        <v>21110</v>
      </c>
      <c r="E2156" s="23" t="s">
        <v>21111</v>
      </c>
      <c r="F2156" s="23">
        <v>784</v>
      </c>
      <c r="G2156" s="23" t="s">
        <v>9747</v>
      </c>
      <c r="H2156" s="23" t="s">
        <v>706</v>
      </c>
      <c r="I2156" s="238" t="s">
        <v>18145</v>
      </c>
      <c r="J2156" s="238" t="s">
        <v>18153</v>
      </c>
      <c r="K2156" s="23" t="s">
        <v>623</v>
      </c>
      <c r="L2156" s="23" t="s">
        <v>18147</v>
      </c>
      <c r="M2156" s="23" t="s">
        <v>18148</v>
      </c>
      <c r="N2156" s="23" t="s">
        <v>4162</v>
      </c>
      <c r="O2156" s="23" t="s">
        <v>18149</v>
      </c>
      <c r="P2156" s="291">
        <v>120.38</v>
      </c>
      <c r="Q2156" s="3">
        <v>40933</v>
      </c>
      <c r="R2156" s="3">
        <v>40946</v>
      </c>
      <c r="S2156" s="3">
        <v>40998</v>
      </c>
    </row>
    <row r="2157" spans="1:19">
      <c r="A2157" s="23" t="s">
        <v>18141</v>
      </c>
      <c r="B2157" s="23" t="s">
        <v>18142</v>
      </c>
      <c r="C2157" s="23">
        <v>7</v>
      </c>
      <c r="D2157" s="23" t="s">
        <v>21112</v>
      </c>
      <c r="E2157" s="23" t="s">
        <v>21113</v>
      </c>
      <c r="F2157" s="23">
        <v>3796</v>
      </c>
      <c r="G2157" s="23" t="s">
        <v>11491</v>
      </c>
      <c r="H2157" s="23" t="s">
        <v>12259</v>
      </c>
      <c r="I2157" s="238" t="s">
        <v>18145</v>
      </c>
      <c r="J2157" s="238" t="s">
        <v>18153</v>
      </c>
      <c r="K2157" s="23" t="s">
        <v>623</v>
      </c>
      <c r="L2157" s="23" t="s">
        <v>18147</v>
      </c>
      <c r="M2157" s="23" t="s">
        <v>18148</v>
      </c>
      <c r="N2157" s="23" t="s">
        <v>4162</v>
      </c>
      <c r="O2157" s="23" t="s">
        <v>18149</v>
      </c>
      <c r="P2157" s="291">
        <v>120.38</v>
      </c>
      <c r="Q2157" s="3">
        <v>41141</v>
      </c>
      <c r="R2157" s="3">
        <v>41253</v>
      </c>
      <c r="S2157" s="3">
        <v>41215</v>
      </c>
    </row>
    <row r="2158" spans="1:19">
      <c r="A2158" s="23" t="s">
        <v>18141</v>
      </c>
      <c r="B2158" s="23" t="s">
        <v>18142</v>
      </c>
      <c r="C2158" s="23">
        <v>7</v>
      </c>
      <c r="D2158" s="23" t="s">
        <v>21114</v>
      </c>
      <c r="E2158" s="23" t="s">
        <v>21113</v>
      </c>
      <c r="F2158" s="23">
        <v>3812</v>
      </c>
      <c r="G2158" s="23" t="s">
        <v>11478</v>
      </c>
      <c r="H2158" s="23" t="s">
        <v>12237</v>
      </c>
      <c r="I2158" s="238" t="s">
        <v>18145</v>
      </c>
      <c r="J2158" s="238" t="s">
        <v>18153</v>
      </c>
      <c r="K2158" s="23" t="s">
        <v>623</v>
      </c>
      <c r="L2158" s="23" t="s">
        <v>18147</v>
      </c>
      <c r="M2158" s="23" t="s">
        <v>18148</v>
      </c>
      <c r="N2158" s="23" t="s">
        <v>4162</v>
      </c>
      <c r="O2158" s="23" t="s">
        <v>18149</v>
      </c>
      <c r="P2158" s="291">
        <v>120.38</v>
      </c>
      <c r="Q2158" s="3">
        <v>41141</v>
      </c>
      <c r="R2158" s="3">
        <v>41254</v>
      </c>
      <c r="S2158" s="3">
        <v>41215</v>
      </c>
    </row>
    <row r="2159" spans="1:19">
      <c r="A2159" s="23" t="s">
        <v>18141</v>
      </c>
      <c r="B2159" s="23" t="s">
        <v>18142</v>
      </c>
      <c r="C2159" s="23">
        <v>7</v>
      </c>
      <c r="D2159" s="23" t="s">
        <v>21115</v>
      </c>
      <c r="E2159" s="23" t="s">
        <v>21113</v>
      </c>
      <c r="F2159" s="23">
        <v>3813</v>
      </c>
      <c r="G2159" s="23" t="s">
        <v>11482</v>
      </c>
      <c r="H2159" s="23" t="s">
        <v>12241</v>
      </c>
      <c r="I2159" s="238" t="s">
        <v>18145</v>
      </c>
      <c r="J2159" s="238" t="s">
        <v>18153</v>
      </c>
      <c r="K2159" s="23" t="s">
        <v>623</v>
      </c>
      <c r="L2159" s="23" t="s">
        <v>18147</v>
      </c>
      <c r="M2159" s="23" t="s">
        <v>18148</v>
      </c>
      <c r="N2159" s="23" t="s">
        <v>4162</v>
      </c>
      <c r="O2159" s="23" t="s">
        <v>18149</v>
      </c>
      <c r="P2159" s="291">
        <v>120.38</v>
      </c>
      <c r="Q2159" s="3">
        <v>41141</v>
      </c>
      <c r="R2159" s="3">
        <v>41255</v>
      </c>
      <c r="S2159" s="3">
        <v>41215</v>
      </c>
    </row>
    <row r="2160" spans="1:19">
      <c r="A2160" s="23" t="s">
        <v>18141</v>
      </c>
      <c r="B2160" s="23" t="s">
        <v>18142</v>
      </c>
      <c r="C2160" s="23">
        <v>7</v>
      </c>
      <c r="D2160" s="23" t="s">
        <v>21116</v>
      </c>
      <c r="E2160" s="23" t="s">
        <v>21113</v>
      </c>
      <c r="F2160" s="23">
        <v>3822</v>
      </c>
      <c r="G2160" s="23" t="s">
        <v>11488</v>
      </c>
      <c r="H2160" s="23" t="s">
        <v>12250</v>
      </c>
      <c r="I2160" s="238" t="s">
        <v>18145</v>
      </c>
      <c r="J2160" s="238" t="s">
        <v>18153</v>
      </c>
      <c r="K2160" s="23" t="s">
        <v>623</v>
      </c>
      <c r="L2160" s="23" t="s">
        <v>18147</v>
      </c>
      <c r="M2160" s="23" t="s">
        <v>18148</v>
      </c>
      <c r="N2160" s="23" t="s">
        <v>4162</v>
      </c>
      <c r="O2160" s="23" t="s">
        <v>18149</v>
      </c>
      <c r="P2160" s="291">
        <v>120.38</v>
      </c>
      <c r="Q2160" s="3">
        <v>41141</v>
      </c>
      <c r="R2160" s="3">
        <v>41255</v>
      </c>
      <c r="S2160" s="3">
        <v>41215</v>
      </c>
    </row>
    <row r="2161" spans="1:19">
      <c r="A2161" s="23" t="s">
        <v>18141</v>
      </c>
      <c r="B2161" s="23" t="s">
        <v>18142</v>
      </c>
      <c r="C2161" s="23">
        <v>7</v>
      </c>
      <c r="D2161" s="23" t="s">
        <v>21117</v>
      </c>
      <c r="E2161" s="23" t="s">
        <v>21113</v>
      </c>
      <c r="F2161" s="23">
        <v>3831</v>
      </c>
      <c r="G2161" s="23" t="s">
        <v>11489</v>
      </c>
      <c r="H2161" s="23" t="s">
        <v>12252</v>
      </c>
      <c r="I2161" s="238" t="s">
        <v>18145</v>
      </c>
      <c r="J2161" s="238" t="s">
        <v>18153</v>
      </c>
      <c r="K2161" s="23" t="s">
        <v>623</v>
      </c>
      <c r="L2161" s="23" t="s">
        <v>18147</v>
      </c>
      <c r="M2161" s="23" t="s">
        <v>18148</v>
      </c>
      <c r="N2161" s="23" t="s">
        <v>4162</v>
      </c>
      <c r="O2161" s="23" t="s">
        <v>18149</v>
      </c>
      <c r="P2161" s="291">
        <v>120.38</v>
      </c>
      <c r="Q2161" s="3">
        <v>41141</v>
      </c>
      <c r="R2161" s="3">
        <v>41255</v>
      </c>
      <c r="S2161" s="3">
        <v>41215</v>
      </c>
    </row>
    <row r="2162" spans="1:19">
      <c r="A2162" s="23" t="s">
        <v>18141</v>
      </c>
      <c r="B2162" s="23" t="s">
        <v>18142</v>
      </c>
      <c r="C2162" s="23">
        <v>7</v>
      </c>
      <c r="D2162" s="23" t="s">
        <v>21118</v>
      </c>
      <c r="E2162" s="23" t="s">
        <v>21113</v>
      </c>
      <c r="F2162" s="23">
        <v>3843</v>
      </c>
      <c r="G2162" s="23" t="s">
        <v>11486</v>
      </c>
      <c r="H2162" s="23" t="s">
        <v>12248</v>
      </c>
      <c r="I2162" s="238" t="s">
        <v>18145</v>
      </c>
      <c r="J2162" s="238" t="s">
        <v>18153</v>
      </c>
      <c r="K2162" s="23" t="s">
        <v>623</v>
      </c>
      <c r="L2162" s="23" t="s">
        <v>18147</v>
      </c>
      <c r="M2162" s="23" t="s">
        <v>18148</v>
      </c>
      <c r="N2162" s="23" t="s">
        <v>4162</v>
      </c>
      <c r="O2162" s="23" t="s">
        <v>18149</v>
      </c>
      <c r="P2162" s="291">
        <v>120.38</v>
      </c>
      <c r="Q2162" s="3">
        <v>41141</v>
      </c>
      <c r="R2162" s="3">
        <v>41256</v>
      </c>
      <c r="S2162" s="3">
        <v>41215</v>
      </c>
    </row>
    <row r="2163" spans="1:19">
      <c r="A2163" s="23" t="s">
        <v>18141</v>
      </c>
      <c r="B2163" s="23" t="s">
        <v>18142</v>
      </c>
      <c r="C2163" s="23">
        <v>7</v>
      </c>
      <c r="D2163" s="23" t="s">
        <v>21119</v>
      </c>
      <c r="E2163" s="23" t="s">
        <v>21113</v>
      </c>
      <c r="F2163" s="23">
        <v>3849</v>
      </c>
      <c r="G2163" s="23" t="s">
        <v>11490</v>
      </c>
      <c r="H2163" s="23" t="s">
        <v>12254</v>
      </c>
      <c r="I2163" s="238" t="s">
        <v>18145</v>
      </c>
      <c r="J2163" s="238" t="s">
        <v>18153</v>
      </c>
      <c r="K2163" s="23" t="s">
        <v>623</v>
      </c>
      <c r="L2163" s="23" t="s">
        <v>18147</v>
      </c>
      <c r="M2163" s="23" t="s">
        <v>18148</v>
      </c>
      <c r="N2163" s="23" t="s">
        <v>4162</v>
      </c>
      <c r="O2163" s="23" t="s">
        <v>18149</v>
      </c>
      <c r="P2163" s="291">
        <v>120.38</v>
      </c>
      <c r="Q2163" s="3">
        <v>41141</v>
      </c>
      <c r="R2163" s="3">
        <v>41256</v>
      </c>
      <c r="S2163" s="3">
        <v>41215</v>
      </c>
    </row>
    <row r="2164" spans="1:19">
      <c r="A2164" s="23" t="s">
        <v>18141</v>
      </c>
      <c r="B2164" s="23" t="s">
        <v>18142</v>
      </c>
      <c r="C2164" s="23">
        <v>7</v>
      </c>
      <c r="D2164" s="23" t="s">
        <v>21120</v>
      </c>
      <c r="E2164" s="23" t="s">
        <v>21113</v>
      </c>
      <c r="F2164" s="23">
        <v>3858</v>
      </c>
      <c r="G2164" s="23" t="s">
        <v>12258</v>
      </c>
      <c r="H2164" s="23" t="s">
        <v>12256</v>
      </c>
      <c r="I2164" s="238" t="s">
        <v>18145</v>
      </c>
      <c r="J2164" s="238" t="s">
        <v>18153</v>
      </c>
      <c r="K2164" s="23" t="s">
        <v>623</v>
      </c>
      <c r="L2164" s="23" t="s">
        <v>18147</v>
      </c>
      <c r="M2164" s="23" t="s">
        <v>18148</v>
      </c>
      <c r="N2164" s="23" t="s">
        <v>4162</v>
      </c>
      <c r="O2164" s="23" t="s">
        <v>18149</v>
      </c>
      <c r="P2164" s="291">
        <v>120.38</v>
      </c>
      <c r="Q2164" s="3">
        <v>41141</v>
      </c>
      <c r="R2164" s="3">
        <v>41256</v>
      </c>
      <c r="S2164" s="3">
        <v>41215</v>
      </c>
    </row>
    <row r="2165" spans="1:19">
      <c r="A2165" s="23" t="s">
        <v>18141</v>
      </c>
      <c r="B2165" s="23" t="s">
        <v>18142</v>
      </c>
      <c r="C2165" s="23">
        <v>7</v>
      </c>
      <c r="D2165" s="23" t="s">
        <v>21121</v>
      </c>
      <c r="E2165" s="23" t="s">
        <v>21122</v>
      </c>
      <c r="F2165" s="23"/>
      <c r="G2165" s="23" t="s">
        <v>11596</v>
      </c>
      <c r="H2165" s="23">
        <v>4467</v>
      </c>
      <c r="I2165" s="238" t="s">
        <v>18145</v>
      </c>
      <c r="J2165" s="238" t="s">
        <v>18156</v>
      </c>
      <c r="K2165" s="23" t="s">
        <v>623</v>
      </c>
      <c r="L2165" s="23" t="s">
        <v>18147</v>
      </c>
      <c r="M2165" s="23" t="s">
        <v>18148</v>
      </c>
      <c r="N2165" s="23" t="s">
        <v>4162</v>
      </c>
      <c r="O2165" s="23" t="s">
        <v>18149</v>
      </c>
      <c r="P2165" s="291">
        <v>120.38</v>
      </c>
      <c r="Q2165" s="3">
        <v>41150</v>
      </c>
      <c r="R2165" s="23"/>
      <c r="S2165" s="3">
        <v>41225</v>
      </c>
    </row>
    <row r="2166" spans="1:19">
      <c r="A2166" s="23" t="s">
        <v>18141</v>
      </c>
      <c r="B2166" s="23" t="s">
        <v>18142</v>
      </c>
      <c r="C2166" s="23">
        <v>7</v>
      </c>
      <c r="D2166" s="23" t="s">
        <v>21123</v>
      </c>
      <c r="E2166" s="23" t="s">
        <v>21122</v>
      </c>
      <c r="F2166" s="23">
        <v>786</v>
      </c>
      <c r="G2166" s="23" t="s">
        <v>9753</v>
      </c>
      <c r="H2166" s="23" t="s">
        <v>12065</v>
      </c>
      <c r="I2166" s="238" t="s">
        <v>18145</v>
      </c>
      <c r="J2166" s="238" t="s">
        <v>18153</v>
      </c>
      <c r="K2166" s="23" t="s">
        <v>623</v>
      </c>
      <c r="L2166" s="23" t="s">
        <v>18147</v>
      </c>
      <c r="M2166" s="23" t="s">
        <v>18148</v>
      </c>
      <c r="N2166" s="23" t="s">
        <v>4162</v>
      </c>
      <c r="O2166" s="23" t="s">
        <v>18149</v>
      </c>
      <c r="P2166" s="291">
        <v>120.38</v>
      </c>
      <c r="Q2166" s="3">
        <v>40935</v>
      </c>
      <c r="R2166" s="3">
        <v>41253</v>
      </c>
      <c r="S2166" s="3">
        <v>41135</v>
      </c>
    </row>
    <row r="2167" spans="1:19">
      <c r="A2167" s="23" t="s">
        <v>18141</v>
      </c>
      <c r="B2167" s="23" t="s">
        <v>18142</v>
      </c>
      <c r="C2167" s="23">
        <v>7</v>
      </c>
      <c r="D2167" s="23" t="s">
        <v>21124</v>
      </c>
      <c r="E2167" s="23" t="s">
        <v>21122</v>
      </c>
      <c r="F2167" s="23">
        <v>3842</v>
      </c>
      <c r="G2167" s="23" t="s">
        <v>11831</v>
      </c>
      <c r="H2167" s="23" t="s">
        <v>12819</v>
      </c>
      <c r="I2167" s="238" t="s">
        <v>18145</v>
      </c>
      <c r="J2167" s="238" t="s">
        <v>18153</v>
      </c>
      <c r="K2167" s="23" t="s">
        <v>623</v>
      </c>
      <c r="L2167" s="23" t="s">
        <v>18147</v>
      </c>
      <c r="M2167" s="23" t="s">
        <v>18148</v>
      </c>
      <c r="N2167" s="23" t="s">
        <v>4162</v>
      </c>
      <c r="O2167" s="23" t="s">
        <v>18149</v>
      </c>
      <c r="P2167" s="291">
        <v>120.38</v>
      </c>
      <c r="Q2167" s="3">
        <v>41150</v>
      </c>
      <c r="R2167" s="3">
        <v>41256</v>
      </c>
      <c r="S2167" s="3">
        <v>41246</v>
      </c>
    </row>
    <row r="2168" spans="1:19">
      <c r="A2168" s="23" t="s">
        <v>18141</v>
      </c>
      <c r="B2168" s="23" t="s">
        <v>18142</v>
      </c>
      <c r="C2168" s="23">
        <v>7</v>
      </c>
      <c r="D2168" s="23" t="s">
        <v>21125</v>
      </c>
      <c r="E2168" s="23" t="s">
        <v>21122</v>
      </c>
      <c r="F2168" s="23">
        <v>3856</v>
      </c>
      <c r="G2168" s="23" t="s">
        <v>11649</v>
      </c>
      <c r="H2168" s="23" t="s">
        <v>12935</v>
      </c>
      <c r="I2168" s="238" t="s">
        <v>18145</v>
      </c>
      <c r="J2168" s="238" t="s">
        <v>18153</v>
      </c>
      <c r="K2168" s="23" t="s">
        <v>623</v>
      </c>
      <c r="L2168" s="23" t="s">
        <v>18147</v>
      </c>
      <c r="M2168" s="23" t="s">
        <v>18148</v>
      </c>
      <c r="N2168" s="23" t="s">
        <v>4162</v>
      </c>
      <c r="O2168" s="23" t="s">
        <v>18149</v>
      </c>
      <c r="P2168" s="291">
        <v>120.38</v>
      </c>
      <c r="Q2168" s="3">
        <v>41150</v>
      </c>
      <c r="R2168" s="3">
        <v>41256</v>
      </c>
      <c r="S2168" s="3">
        <v>41230</v>
      </c>
    </row>
    <row r="2169" spans="1:19">
      <c r="A2169" s="23" t="s">
        <v>18141</v>
      </c>
      <c r="B2169" s="23" t="s">
        <v>18142</v>
      </c>
      <c r="C2169" s="23">
        <v>7</v>
      </c>
      <c r="D2169" s="23" t="s">
        <v>21126</v>
      </c>
      <c r="E2169" s="23" t="s">
        <v>21122</v>
      </c>
      <c r="F2169" s="23">
        <v>3871</v>
      </c>
      <c r="G2169" s="23" t="s">
        <v>11650</v>
      </c>
      <c r="H2169" s="23" t="s">
        <v>12938</v>
      </c>
      <c r="I2169" s="238" t="s">
        <v>18145</v>
      </c>
      <c r="J2169" s="238" t="s">
        <v>18153</v>
      </c>
      <c r="K2169" s="23" t="s">
        <v>623</v>
      </c>
      <c r="L2169" s="23" t="s">
        <v>18147</v>
      </c>
      <c r="M2169" s="23" t="s">
        <v>18148</v>
      </c>
      <c r="N2169" s="23" t="s">
        <v>4162</v>
      </c>
      <c r="O2169" s="23" t="s">
        <v>18149</v>
      </c>
      <c r="P2169" s="291">
        <v>120.38</v>
      </c>
      <c r="Q2169" s="3">
        <v>41150</v>
      </c>
      <c r="R2169" s="3">
        <v>41257</v>
      </c>
      <c r="S2169" s="3">
        <v>41230</v>
      </c>
    </row>
    <row r="2170" spans="1:19">
      <c r="A2170" s="23" t="s">
        <v>18141</v>
      </c>
      <c r="B2170" s="23" t="s">
        <v>18142</v>
      </c>
      <c r="C2170" s="23">
        <v>7</v>
      </c>
      <c r="D2170" s="23" t="s">
        <v>21127</v>
      </c>
      <c r="E2170" s="23" t="s">
        <v>21122</v>
      </c>
      <c r="F2170" s="23">
        <v>3893</v>
      </c>
      <c r="G2170" s="23" t="s">
        <v>11595</v>
      </c>
      <c r="H2170" s="23" t="s">
        <v>12931</v>
      </c>
      <c r="I2170" s="238" t="s">
        <v>18145</v>
      </c>
      <c r="J2170" s="238" t="s">
        <v>18153</v>
      </c>
      <c r="K2170" s="23" t="s">
        <v>623</v>
      </c>
      <c r="L2170" s="23" t="s">
        <v>18147</v>
      </c>
      <c r="M2170" s="23" t="s">
        <v>18148</v>
      </c>
      <c r="N2170" s="23" t="s">
        <v>4162</v>
      </c>
      <c r="O2170" s="23" t="s">
        <v>18149</v>
      </c>
      <c r="P2170" s="291">
        <v>120.38</v>
      </c>
      <c r="Q2170" s="3">
        <v>41150</v>
      </c>
      <c r="R2170" s="3">
        <v>41261</v>
      </c>
      <c r="S2170" s="3">
        <v>41225</v>
      </c>
    </row>
    <row r="2171" spans="1:19">
      <c r="A2171" s="23" t="s">
        <v>18141</v>
      </c>
      <c r="B2171" s="23" t="s">
        <v>18142</v>
      </c>
      <c r="C2171" s="23">
        <v>7</v>
      </c>
      <c r="D2171" s="23" t="s">
        <v>21128</v>
      </c>
      <c r="E2171" s="23" t="s">
        <v>21122</v>
      </c>
      <c r="F2171" s="23">
        <v>3907</v>
      </c>
      <c r="G2171" s="23" t="s">
        <v>11651</v>
      </c>
      <c r="H2171" s="23" t="s">
        <v>13347</v>
      </c>
      <c r="I2171" s="238" t="s">
        <v>18145</v>
      </c>
      <c r="J2171" s="238" t="s">
        <v>18153</v>
      </c>
      <c r="K2171" s="23" t="s">
        <v>623</v>
      </c>
      <c r="L2171" s="23" t="s">
        <v>18147</v>
      </c>
      <c r="M2171" s="23" t="s">
        <v>18148</v>
      </c>
      <c r="N2171" s="23" t="s">
        <v>4162</v>
      </c>
      <c r="O2171" s="23" t="s">
        <v>18149</v>
      </c>
      <c r="P2171" s="291">
        <v>120.38</v>
      </c>
      <c r="Q2171" s="3">
        <v>41150</v>
      </c>
      <c r="R2171" s="3">
        <v>41261</v>
      </c>
      <c r="S2171" s="3">
        <v>41230</v>
      </c>
    </row>
    <row r="2172" spans="1:19">
      <c r="A2172" s="23" t="s">
        <v>18141</v>
      </c>
      <c r="B2172" s="23" t="s">
        <v>18142</v>
      </c>
      <c r="C2172" s="23">
        <v>7</v>
      </c>
      <c r="D2172" s="23" t="s">
        <v>21129</v>
      </c>
      <c r="E2172" s="23" t="s">
        <v>21122</v>
      </c>
      <c r="F2172" s="23">
        <v>3914</v>
      </c>
      <c r="G2172" s="23" t="s">
        <v>11644</v>
      </c>
      <c r="H2172" s="23" t="s">
        <v>13336</v>
      </c>
      <c r="I2172" s="238" t="s">
        <v>18145</v>
      </c>
      <c r="J2172" s="238" t="s">
        <v>18153</v>
      </c>
      <c r="K2172" s="23" t="s">
        <v>623</v>
      </c>
      <c r="L2172" s="23" t="s">
        <v>18147</v>
      </c>
      <c r="M2172" s="23" t="s">
        <v>18148</v>
      </c>
      <c r="N2172" s="23" t="s">
        <v>4162</v>
      </c>
      <c r="O2172" s="23" t="s">
        <v>18149</v>
      </c>
      <c r="P2172" s="291">
        <v>120.38</v>
      </c>
      <c r="Q2172" s="3">
        <v>41150</v>
      </c>
      <c r="R2172" s="3">
        <v>41262</v>
      </c>
      <c r="S2172" s="3">
        <v>41230</v>
      </c>
    </row>
    <row r="2173" spans="1:19">
      <c r="A2173" s="23" t="s">
        <v>18141</v>
      </c>
      <c r="B2173" s="23" t="s">
        <v>18142</v>
      </c>
      <c r="C2173" s="23">
        <v>7</v>
      </c>
      <c r="D2173" s="23" t="s">
        <v>21130</v>
      </c>
      <c r="E2173" s="23" t="s">
        <v>21122</v>
      </c>
      <c r="F2173" s="23">
        <v>3921</v>
      </c>
      <c r="G2173" s="23" t="s">
        <v>11643</v>
      </c>
      <c r="H2173" s="23" t="s">
        <v>13333</v>
      </c>
      <c r="I2173" s="238" t="s">
        <v>18145</v>
      </c>
      <c r="J2173" s="238" t="s">
        <v>18153</v>
      </c>
      <c r="K2173" s="23" t="s">
        <v>623</v>
      </c>
      <c r="L2173" s="23" t="s">
        <v>18147</v>
      </c>
      <c r="M2173" s="23" t="s">
        <v>18148</v>
      </c>
      <c r="N2173" s="23" t="s">
        <v>4162</v>
      </c>
      <c r="O2173" s="23" t="s">
        <v>18149</v>
      </c>
      <c r="P2173" s="291">
        <v>120.38</v>
      </c>
      <c r="Q2173" s="3">
        <v>41150</v>
      </c>
      <c r="R2173" s="3">
        <v>41262</v>
      </c>
      <c r="S2173" s="3">
        <v>41230</v>
      </c>
    </row>
    <row r="2174" spans="1:19">
      <c r="A2174" s="23" t="s">
        <v>18141</v>
      </c>
      <c r="B2174" s="23" t="s">
        <v>18142</v>
      </c>
      <c r="C2174" s="23">
        <v>7</v>
      </c>
      <c r="D2174" s="23" t="s">
        <v>21131</v>
      </c>
      <c r="E2174" s="23" t="s">
        <v>21122</v>
      </c>
      <c r="F2174" s="23">
        <v>3939</v>
      </c>
      <c r="G2174" s="23" t="s">
        <v>11648</v>
      </c>
      <c r="H2174" s="23" t="s">
        <v>12288</v>
      </c>
      <c r="I2174" s="238" t="s">
        <v>18145</v>
      </c>
      <c r="J2174" s="238" t="s">
        <v>18153</v>
      </c>
      <c r="K2174" s="23" t="s">
        <v>623</v>
      </c>
      <c r="L2174" s="23" t="s">
        <v>18147</v>
      </c>
      <c r="M2174" s="23" t="s">
        <v>18148</v>
      </c>
      <c r="N2174" s="23" t="s">
        <v>4162</v>
      </c>
      <c r="O2174" s="23" t="s">
        <v>18149</v>
      </c>
      <c r="P2174" s="291">
        <v>120.38</v>
      </c>
      <c r="Q2174" s="3">
        <v>41150</v>
      </c>
      <c r="R2174" s="3">
        <v>41263</v>
      </c>
      <c r="S2174" s="3">
        <v>41230</v>
      </c>
    </row>
    <row r="2175" spans="1:19">
      <c r="A2175" s="23" t="s">
        <v>18141</v>
      </c>
      <c r="B2175" s="23" t="s">
        <v>18142</v>
      </c>
      <c r="C2175" s="23">
        <v>7</v>
      </c>
      <c r="D2175" s="23" t="s">
        <v>21132</v>
      </c>
      <c r="E2175" s="23" t="s">
        <v>21122</v>
      </c>
      <c r="F2175" s="23">
        <v>3943</v>
      </c>
      <c r="G2175" s="23" t="s">
        <v>11647</v>
      </c>
      <c r="H2175" s="23" t="s">
        <v>13343</v>
      </c>
      <c r="I2175" s="238" t="s">
        <v>18145</v>
      </c>
      <c r="J2175" s="238" t="s">
        <v>18153</v>
      </c>
      <c r="K2175" s="23" t="s">
        <v>623</v>
      </c>
      <c r="L2175" s="23" t="s">
        <v>18147</v>
      </c>
      <c r="M2175" s="23" t="s">
        <v>18148</v>
      </c>
      <c r="N2175" s="23" t="s">
        <v>4162</v>
      </c>
      <c r="O2175" s="23" t="s">
        <v>18149</v>
      </c>
      <c r="P2175" s="291">
        <v>120.38</v>
      </c>
      <c r="Q2175" s="3">
        <v>41150</v>
      </c>
      <c r="R2175" s="3">
        <v>41263</v>
      </c>
      <c r="S2175" s="3">
        <v>41230</v>
      </c>
    </row>
    <row r="2176" spans="1:19">
      <c r="A2176" s="23" t="s">
        <v>18141</v>
      </c>
      <c r="B2176" s="23" t="s">
        <v>18142</v>
      </c>
      <c r="C2176" s="23">
        <v>7</v>
      </c>
      <c r="D2176" s="23" t="s">
        <v>21133</v>
      </c>
      <c r="E2176" s="23" t="s">
        <v>21122</v>
      </c>
      <c r="F2176" s="23">
        <v>3958</v>
      </c>
      <c r="G2176" s="23" t="s">
        <v>11645</v>
      </c>
      <c r="H2176" s="23" t="s">
        <v>13339</v>
      </c>
      <c r="I2176" s="238" t="s">
        <v>18145</v>
      </c>
      <c r="J2176" s="238" t="s">
        <v>18153</v>
      </c>
      <c r="K2176" s="23" t="s">
        <v>623</v>
      </c>
      <c r="L2176" s="23" t="s">
        <v>18147</v>
      </c>
      <c r="M2176" s="23" t="s">
        <v>18148</v>
      </c>
      <c r="N2176" s="23" t="s">
        <v>4162</v>
      </c>
      <c r="O2176" s="23" t="s">
        <v>18149</v>
      </c>
      <c r="P2176" s="291">
        <v>120.38</v>
      </c>
      <c r="Q2176" s="3">
        <v>41150</v>
      </c>
      <c r="R2176" s="3">
        <v>41263</v>
      </c>
      <c r="S2176" s="3">
        <v>41230</v>
      </c>
    </row>
    <row r="2177" spans="1:19">
      <c r="A2177" s="23" t="s">
        <v>18141</v>
      </c>
      <c r="B2177" s="23" t="s">
        <v>18142</v>
      </c>
      <c r="C2177" s="23">
        <v>7</v>
      </c>
      <c r="D2177" s="23" t="s">
        <v>21134</v>
      </c>
      <c r="E2177" s="23" t="s">
        <v>21122</v>
      </c>
      <c r="F2177" s="23">
        <v>3966</v>
      </c>
      <c r="G2177" s="23" t="s">
        <v>11652</v>
      </c>
      <c r="H2177" s="23" t="s">
        <v>13350</v>
      </c>
      <c r="I2177" s="238" t="s">
        <v>18145</v>
      </c>
      <c r="J2177" s="238" t="s">
        <v>18153</v>
      </c>
      <c r="K2177" s="23" t="s">
        <v>623</v>
      </c>
      <c r="L2177" s="23" t="s">
        <v>18147</v>
      </c>
      <c r="M2177" s="23" t="s">
        <v>18148</v>
      </c>
      <c r="N2177" s="23" t="s">
        <v>4162</v>
      </c>
      <c r="O2177" s="23" t="s">
        <v>18149</v>
      </c>
      <c r="P2177" s="291">
        <v>120.38</v>
      </c>
      <c r="Q2177" s="3">
        <v>41150</v>
      </c>
      <c r="R2177" s="3">
        <v>41263</v>
      </c>
      <c r="S2177" s="3">
        <v>41230</v>
      </c>
    </row>
    <row r="2178" spans="1:19">
      <c r="A2178" s="23" t="s">
        <v>18141</v>
      </c>
      <c r="B2178" s="23" t="s">
        <v>18142</v>
      </c>
      <c r="C2178" s="23">
        <v>7</v>
      </c>
      <c r="D2178" s="23" t="s">
        <v>21135</v>
      </c>
      <c r="E2178" s="23" t="s">
        <v>21122</v>
      </c>
      <c r="F2178" s="23">
        <v>3993</v>
      </c>
      <c r="G2178" s="23" t="s">
        <v>11594</v>
      </c>
      <c r="H2178" s="23" t="s">
        <v>13649</v>
      </c>
      <c r="I2178" s="238" t="s">
        <v>18145</v>
      </c>
      <c r="J2178" s="238" t="s">
        <v>18153</v>
      </c>
      <c r="K2178" s="23" t="s">
        <v>623</v>
      </c>
      <c r="L2178" s="23" t="s">
        <v>18147</v>
      </c>
      <c r="M2178" s="23" t="s">
        <v>18148</v>
      </c>
      <c r="N2178" s="23" t="s">
        <v>4162</v>
      </c>
      <c r="O2178" s="23" t="s">
        <v>18149</v>
      </c>
      <c r="P2178" s="291">
        <v>120.38</v>
      </c>
      <c r="Q2178" s="3">
        <v>41150</v>
      </c>
      <c r="R2178" s="3">
        <v>41270</v>
      </c>
      <c r="S2178" s="3">
        <v>41225</v>
      </c>
    </row>
    <row r="2179" spans="1:19">
      <c r="A2179" s="23" t="s">
        <v>18141</v>
      </c>
      <c r="B2179" s="23" t="s">
        <v>18142</v>
      </c>
      <c r="C2179" s="23">
        <v>7</v>
      </c>
      <c r="D2179" s="23" t="s">
        <v>21136</v>
      </c>
      <c r="E2179" s="23" t="s">
        <v>21122</v>
      </c>
      <c r="F2179" s="23">
        <v>3994</v>
      </c>
      <c r="G2179" s="23" t="s">
        <v>11653</v>
      </c>
      <c r="H2179" s="23" t="s">
        <v>13654</v>
      </c>
      <c r="I2179" s="238" t="s">
        <v>18145</v>
      </c>
      <c r="J2179" s="238" t="s">
        <v>18153</v>
      </c>
      <c r="K2179" s="23" t="s">
        <v>623</v>
      </c>
      <c r="L2179" s="23" t="s">
        <v>18147</v>
      </c>
      <c r="M2179" s="23" t="s">
        <v>18148</v>
      </c>
      <c r="N2179" s="23" t="s">
        <v>4162</v>
      </c>
      <c r="O2179" s="23" t="s">
        <v>18149</v>
      </c>
      <c r="P2179" s="291">
        <v>120.38</v>
      </c>
      <c r="Q2179" s="3">
        <v>41150</v>
      </c>
      <c r="R2179" s="3">
        <v>41271</v>
      </c>
      <c r="S2179" s="3">
        <v>41230</v>
      </c>
    </row>
    <row r="2180" spans="1:19">
      <c r="A2180" s="23" t="s">
        <v>18141</v>
      </c>
      <c r="B2180" s="23" t="s">
        <v>18142</v>
      </c>
      <c r="C2180" s="23">
        <v>7</v>
      </c>
      <c r="D2180" s="23" t="s">
        <v>21137</v>
      </c>
      <c r="E2180" s="23" t="s">
        <v>21122</v>
      </c>
      <c r="F2180" s="23">
        <v>4003</v>
      </c>
      <c r="G2180" s="23" t="s">
        <v>11646</v>
      </c>
      <c r="H2180" s="23" t="s">
        <v>13342</v>
      </c>
      <c r="I2180" s="238" t="s">
        <v>18145</v>
      </c>
      <c r="J2180" s="238" t="s">
        <v>18153</v>
      </c>
      <c r="K2180" s="23" t="s">
        <v>623</v>
      </c>
      <c r="L2180" s="23" t="s">
        <v>18147</v>
      </c>
      <c r="M2180" s="23" t="s">
        <v>18148</v>
      </c>
      <c r="N2180" s="23" t="s">
        <v>4162</v>
      </c>
      <c r="O2180" s="23" t="s">
        <v>18149</v>
      </c>
      <c r="P2180" s="291">
        <v>120.38</v>
      </c>
      <c r="Q2180" s="3">
        <v>41150</v>
      </c>
      <c r="R2180" s="3">
        <v>41278</v>
      </c>
      <c r="S2180" s="3">
        <v>41230</v>
      </c>
    </row>
    <row r="2181" spans="1:19">
      <c r="A2181" s="23" t="s">
        <v>18141</v>
      </c>
      <c r="B2181" s="23" t="s">
        <v>18142</v>
      </c>
      <c r="C2181" s="23">
        <v>7</v>
      </c>
      <c r="D2181" s="23" t="s">
        <v>21138</v>
      </c>
      <c r="E2181" s="23" t="s">
        <v>21122</v>
      </c>
      <c r="F2181" s="23">
        <v>4165</v>
      </c>
      <c r="G2181" s="23" t="s">
        <v>11593</v>
      </c>
      <c r="H2181" s="23" t="s">
        <v>15422</v>
      </c>
      <c r="I2181" s="238" t="s">
        <v>18145</v>
      </c>
      <c r="J2181" s="238" t="s">
        <v>18153</v>
      </c>
      <c r="K2181" s="23" t="s">
        <v>623</v>
      </c>
      <c r="L2181" s="23" t="s">
        <v>18147</v>
      </c>
      <c r="M2181" s="23" t="s">
        <v>18148</v>
      </c>
      <c r="N2181" s="23" t="s">
        <v>4162</v>
      </c>
      <c r="O2181" s="23" t="s">
        <v>18149</v>
      </c>
      <c r="P2181" s="291">
        <v>120.38</v>
      </c>
      <c r="Q2181" s="3">
        <v>41150</v>
      </c>
      <c r="R2181" s="3">
        <v>41312</v>
      </c>
      <c r="S2181" s="3">
        <v>41225</v>
      </c>
    </row>
    <row r="2182" spans="1:19">
      <c r="A2182" s="23" t="s">
        <v>18141</v>
      </c>
      <c r="B2182" s="23" t="s">
        <v>18142</v>
      </c>
      <c r="C2182" s="23">
        <v>7</v>
      </c>
      <c r="D2182" s="23" t="s">
        <v>21139</v>
      </c>
      <c r="E2182" s="23" t="s">
        <v>21140</v>
      </c>
      <c r="F2182" s="23">
        <v>3052</v>
      </c>
      <c r="G2182" s="23" t="s">
        <v>10421</v>
      </c>
      <c r="H2182" s="23" t="s">
        <v>6065</v>
      </c>
      <c r="I2182" s="238" t="s">
        <v>18145</v>
      </c>
      <c r="J2182" s="238" t="s">
        <v>18153</v>
      </c>
      <c r="K2182" s="23" t="s">
        <v>623</v>
      </c>
      <c r="L2182" s="23" t="s">
        <v>18147</v>
      </c>
      <c r="M2182" s="23" t="s">
        <v>18148</v>
      </c>
      <c r="N2182" s="23" t="s">
        <v>4162</v>
      </c>
      <c r="O2182" s="23" t="s">
        <v>18149</v>
      </c>
      <c r="P2182" s="291">
        <v>120.38</v>
      </c>
      <c r="Q2182" s="3">
        <v>41052</v>
      </c>
      <c r="R2182" s="3">
        <v>41134</v>
      </c>
      <c r="S2182" s="3">
        <v>41117</v>
      </c>
    </row>
    <row r="2183" spans="1:19">
      <c r="A2183" s="23" t="s">
        <v>18141</v>
      </c>
      <c r="B2183" s="23" t="s">
        <v>18142</v>
      </c>
      <c r="C2183" s="23">
        <v>7</v>
      </c>
      <c r="D2183" s="23" t="s">
        <v>21141</v>
      </c>
      <c r="E2183" s="23" t="s">
        <v>21142</v>
      </c>
      <c r="F2183" s="23">
        <v>876</v>
      </c>
      <c r="G2183" s="23" t="s">
        <v>9884</v>
      </c>
      <c r="H2183" s="23" t="s">
        <v>7492</v>
      </c>
      <c r="I2183" s="238" t="s">
        <v>18145</v>
      </c>
      <c r="J2183" s="238" t="s">
        <v>18153</v>
      </c>
      <c r="K2183" s="23" t="s">
        <v>623</v>
      </c>
      <c r="L2183" s="23" t="s">
        <v>18147</v>
      </c>
      <c r="M2183" s="23" t="s">
        <v>18148</v>
      </c>
      <c r="N2183" s="23" t="s">
        <v>4162</v>
      </c>
      <c r="O2183" s="23" t="s">
        <v>18149</v>
      </c>
      <c r="P2183" s="291">
        <v>120.38</v>
      </c>
      <c r="Q2183" s="3">
        <v>40948</v>
      </c>
      <c r="R2183" s="3">
        <v>41169</v>
      </c>
      <c r="S2183" s="3">
        <v>41128</v>
      </c>
    </row>
    <row r="2184" spans="1:19">
      <c r="A2184" s="23" t="s">
        <v>18141</v>
      </c>
      <c r="B2184" s="23" t="s">
        <v>18142</v>
      </c>
      <c r="C2184" s="23">
        <v>7</v>
      </c>
      <c r="D2184" s="23" t="s">
        <v>21143</v>
      </c>
      <c r="E2184" s="23" t="s">
        <v>21144</v>
      </c>
      <c r="F2184" s="23">
        <v>820</v>
      </c>
      <c r="G2184" s="23" t="s">
        <v>9799</v>
      </c>
      <c r="H2184" s="23" t="s">
        <v>1729</v>
      </c>
      <c r="I2184" s="238" t="s">
        <v>18145</v>
      </c>
      <c r="J2184" s="238" t="s">
        <v>18153</v>
      </c>
      <c r="K2184" s="23" t="s">
        <v>623</v>
      </c>
      <c r="L2184" s="23" t="s">
        <v>18147</v>
      </c>
      <c r="M2184" s="23" t="s">
        <v>18148</v>
      </c>
      <c r="N2184" s="23" t="s">
        <v>4162</v>
      </c>
      <c r="O2184" s="23" t="s">
        <v>18149</v>
      </c>
      <c r="P2184" s="291">
        <v>120.38</v>
      </c>
      <c r="Q2184" s="3">
        <v>40942</v>
      </c>
      <c r="R2184" s="3">
        <v>40969</v>
      </c>
      <c r="S2184" s="3">
        <v>41009</v>
      </c>
    </row>
    <row r="2185" spans="1:19">
      <c r="A2185" s="23" t="s">
        <v>18141</v>
      </c>
      <c r="B2185" s="23" t="s">
        <v>18142</v>
      </c>
      <c r="C2185" s="23">
        <v>7</v>
      </c>
      <c r="D2185" s="23" t="s">
        <v>21145</v>
      </c>
      <c r="E2185" s="23" t="s">
        <v>21144</v>
      </c>
      <c r="F2185" s="23">
        <v>2710</v>
      </c>
      <c r="G2185" s="23" t="s">
        <v>10292</v>
      </c>
      <c r="H2185" s="23" t="s">
        <v>3500</v>
      </c>
      <c r="I2185" s="238" t="s">
        <v>18145</v>
      </c>
      <c r="J2185" s="238" t="s">
        <v>18153</v>
      </c>
      <c r="K2185" s="23" t="s">
        <v>623</v>
      </c>
      <c r="L2185" s="23" t="s">
        <v>18147</v>
      </c>
      <c r="M2185" s="23" t="s">
        <v>18148</v>
      </c>
      <c r="N2185" s="23" t="s">
        <v>4162</v>
      </c>
      <c r="O2185" s="23" t="s">
        <v>18149</v>
      </c>
      <c r="P2185" s="291">
        <v>120.38</v>
      </c>
      <c r="Q2185" s="3">
        <v>41046</v>
      </c>
      <c r="R2185" s="3">
        <v>41078</v>
      </c>
      <c r="S2185" s="3">
        <v>41107</v>
      </c>
    </row>
    <row r="2186" spans="1:19">
      <c r="A2186" s="23" t="s">
        <v>18141</v>
      </c>
      <c r="B2186" s="23" t="s">
        <v>18142</v>
      </c>
      <c r="C2186" s="23">
        <v>7</v>
      </c>
      <c r="D2186" s="23" t="s">
        <v>21146</v>
      </c>
      <c r="E2186" s="23" t="s">
        <v>21144</v>
      </c>
      <c r="F2186" s="23">
        <v>2712</v>
      </c>
      <c r="G2186" s="23" t="s">
        <v>10290</v>
      </c>
      <c r="H2186" s="23" t="s">
        <v>3446</v>
      </c>
      <c r="I2186" s="238" t="s">
        <v>18145</v>
      </c>
      <c r="J2186" s="238" t="s">
        <v>18153</v>
      </c>
      <c r="K2186" s="23" t="s">
        <v>623</v>
      </c>
      <c r="L2186" s="23" t="s">
        <v>18147</v>
      </c>
      <c r="M2186" s="23" t="s">
        <v>18148</v>
      </c>
      <c r="N2186" s="23" t="s">
        <v>4162</v>
      </c>
      <c r="O2186" s="23" t="s">
        <v>18149</v>
      </c>
      <c r="P2186" s="291">
        <v>120.38</v>
      </c>
      <c r="Q2186" s="3">
        <v>41046</v>
      </c>
      <c r="R2186" s="3">
        <v>41078</v>
      </c>
      <c r="S2186" s="3">
        <v>41107</v>
      </c>
    </row>
    <row r="2187" spans="1:19">
      <c r="A2187" s="23" t="s">
        <v>18141</v>
      </c>
      <c r="B2187" s="23" t="s">
        <v>18142</v>
      </c>
      <c r="C2187" s="23">
        <v>7</v>
      </c>
      <c r="D2187" s="23" t="s">
        <v>21147</v>
      </c>
      <c r="E2187" s="23" t="s">
        <v>21144</v>
      </c>
      <c r="F2187" s="23">
        <v>2718</v>
      </c>
      <c r="G2187" s="23" t="s">
        <v>10316</v>
      </c>
      <c r="H2187" s="23" t="s">
        <v>3501</v>
      </c>
      <c r="I2187" s="238" t="s">
        <v>18145</v>
      </c>
      <c r="J2187" s="238" t="s">
        <v>18153</v>
      </c>
      <c r="K2187" s="23" t="s">
        <v>623</v>
      </c>
      <c r="L2187" s="23" t="s">
        <v>18147</v>
      </c>
      <c r="M2187" s="23" t="s">
        <v>18148</v>
      </c>
      <c r="N2187" s="23" t="s">
        <v>4162</v>
      </c>
      <c r="O2187" s="23" t="s">
        <v>18149</v>
      </c>
      <c r="P2187" s="291">
        <v>120.38</v>
      </c>
      <c r="Q2187" s="3">
        <v>41046</v>
      </c>
      <c r="R2187" s="3">
        <v>41079</v>
      </c>
      <c r="S2187" s="3">
        <v>41107</v>
      </c>
    </row>
    <row r="2188" spans="1:19">
      <c r="A2188" s="23" t="s">
        <v>18141</v>
      </c>
      <c r="B2188" s="23" t="s">
        <v>18142</v>
      </c>
      <c r="C2188" s="23">
        <v>7</v>
      </c>
      <c r="D2188" s="23" t="s">
        <v>21148</v>
      </c>
      <c r="E2188" s="23" t="s">
        <v>21144</v>
      </c>
      <c r="F2188" s="23">
        <v>2726</v>
      </c>
      <c r="G2188" s="23" t="s">
        <v>10336</v>
      </c>
      <c r="H2188" s="23" t="s">
        <v>3627</v>
      </c>
      <c r="I2188" s="238" t="s">
        <v>18145</v>
      </c>
      <c r="J2188" s="238" t="s">
        <v>18153</v>
      </c>
      <c r="K2188" s="23" t="s">
        <v>623</v>
      </c>
      <c r="L2188" s="23" t="s">
        <v>18147</v>
      </c>
      <c r="M2188" s="23" t="s">
        <v>18148</v>
      </c>
      <c r="N2188" s="23" t="s">
        <v>4162</v>
      </c>
      <c r="O2188" s="23" t="s">
        <v>18149</v>
      </c>
      <c r="P2188" s="291">
        <v>120.38</v>
      </c>
      <c r="Q2188" s="3">
        <v>41046</v>
      </c>
      <c r="R2188" s="3">
        <v>41080</v>
      </c>
      <c r="S2188" s="3">
        <v>41107</v>
      </c>
    </row>
    <row r="2189" spans="1:19">
      <c r="A2189" s="23" t="s">
        <v>18141</v>
      </c>
      <c r="B2189" s="23" t="s">
        <v>18142</v>
      </c>
      <c r="C2189" s="23">
        <v>7</v>
      </c>
      <c r="D2189" s="23" t="s">
        <v>21149</v>
      </c>
      <c r="E2189" s="23" t="s">
        <v>21144</v>
      </c>
      <c r="F2189" s="23">
        <v>3130</v>
      </c>
      <c r="G2189" s="23" t="s">
        <v>10318</v>
      </c>
      <c r="H2189" s="23" t="s">
        <v>3448</v>
      </c>
      <c r="I2189" s="238" t="s">
        <v>18145</v>
      </c>
      <c r="J2189" s="238" t="s">
        <v>18153</v>
      </c>
      <c r="K2189" s="23" t="s">
        <v>623</v>
      </c>
      <c r="L2189" s="23" t="s">
        <v>18147</v>
      </c>
      <c r="M2189" s="23" t="s">
        <v>18148</v>
      </c>
      <c r="N2189" s="23" t="s">
        <v>4162</v>
      </c>
      <c r="O2189" s="23" t="s">
        <v>18149</v>
      </c>
      <c r="P2189" s="291">
        <v>120.38</v>
      </c>
      <c r="Q2189" s="3">
        <v>41046</v>
      </c>
      <c r="R2189" s="3">
        <v>41144</v>
      </c>
      <c r="S2189" s="3">
        <v>41126</v>
      </c>
    </row>
    <row r="2190" spans="1:19">
      <c r="A2190" s="23" t="s">
        <v>18141</v>
      </c>
      <c r="B2190" s="23" t="s">
        <v>18142</v>
      </c>
      <c r="C2190" s="23">
        <v>7</v>
      </c>
      <c r="D2190" s="23" t="s">
        <v>21150</v>
      </c>
      <c r="E2190" s="23" t="s">
        <v>21144</v>
      </c>
      <c r="F2190" s="23">
        <v>3616</v>
      </c>
      <c r="G2190" s="23" t="s">
        <v>11914</v>
      </c>
      <c r="H2190" s="23" t="s">
        <v>9493</v>
      </c>
      <c r="I2190" s="238" t="s">
        <v>18145</v>
      </c>
      <c r="J2190" s="238" t="s">
        <v>18153</v>
      </c>
      <c r="K2190" s="23" t="s">
        <v>623</v>
      </c>
      <c r="L2190" s="23" t="s">
        <v>18147</v>
      </c>
      <c r="M2190" s="23" t="s">
        <v>18148</v>
      </c>
      <c r="N2190" s="23" t="s">
        <v>4162</v>
      </c>
      <c r="O2190" s="23" t="s">
        <v>18149</v>
      </c>
      <c r="P2190" s="291">
        <v>120.38</v>
      </c>
      <c r="Q2190" s="3">
        <v>41212</v>
      </c>
      <c r="R2190" s="3">
        <v>41233</v>
      </c>
      <c r="S2190" s="3">
        <v>41281</v>
      </c>
    </row>
    <row r="2191" spans="1:19">
      <c r="A2191" s="23" t="s">
        <v>18141</v>
      </c>
      <c r="B2191" s="23" t="s">
        <v>18142</v>
      </c>
      <c r="C2191" s="23">
        <v>7</v>
      </c>
      <c r="D2191" s="23" t="s">
        <v>21151</v>
      </c>
      <c r="E2191" s="23" t="s">
        <v>21144</v>
      </c>
      <c r="F2191" s="23">
        <v>3894</v>
      </c>
      <c r="G2191" s="23" t="s">
        <v>10288</v>
      </c>
      <c r="H2191" s="23" t="s">
        <v>12887</v>
      </c>
      <c r="I2191" s="238" t="s">
        <v>18145</v>
      </c>
      <c r="J2191" s="238" t="s">
        <v>18153</v>
      </c>
      <c r="K2191" s="23" t="s">
        <v>623</v>
      </c>
      <c r="L2191" s="23" t="s">
        <v>18147</v>
      </c>
      <c r="M2191" s="23" t="s">
        <v>18148</v>
      </c>
      <c r="N2191" s="23" t="s">
        <v>4162</v>
      </c>
      <c r="O2191" s="23" t="s">
        <v>18149</v>
      </c>
      <c r="P2191" s="291">
        <v>120.38</v>
      </c>
      <c r="Q2191" s="3">
        <v>41046</v>
      </c>
      <c r="R2191" s="3">
        <v>41261</v>
      </c>
      <c r="S2191" s="3">
        <v>41107</v>
      </c>
    </row>
    <row r="2192" spans="1:19">
      <c r="A2192" s="23" t="s">
        <v>18141</v>
      </c>
      <c r="B2192" s="23" t="s">
        <v>18142</v>
      </c>
      <c r="C2192" s="23">
        <v>7</v>
      </c>
      <c r="D2192" s="23" t="s">
        <v>21152</v>
      </c>
      <c r="E2192" s="23" t="s">
        <v>21144</v>
      </c>
      <c r="F2192" s="23">
        <v>4045</v>
      </c>
      <c r="G2192" s="23" t="s">
        <v>10287</v>
      </c>
      <c r="H2192" s="23" t="s">
        <v>14266</v>
      </c>
      <c r="I2192" s="238" t="s">
        <v>18145</v>
      </c>
      <c r="J2192" s="238" t="s">
        <v>18153</v>
      </c>
      <c r="K2192" s="23" t="s">
        <v>623</v>
      </c>
      <c r="L2192" s="23" t="s">
        <v>18147</v>
      </c>
      <c r="M2192" s="23" t="s">
        <v>18148</v>
      </c>
      <c r="N2192" s="23" t="s">
        <v>4162</v>
      </c>
      <c r="O2192" s="23" t="s">
        <v>18149</v>
      </c>
      <c r="P2192" s="291">
        <v>120.38</v>
      </c>
      <c r="Q2192" s="3">
        <v>41046</v>
      </c>
      <c r="R2192" s="3">
        <v>41290</v>
      </c>
      <c r="S2192" s="3">
        <v>41107</v>
      </c>
    </row>
    <row r="2193" spans="1:19">
      <c r="A2193" s="23" t="s">
        <v>18141</v>
      </c>
      <c r="B2193" s="23" t="s">
        <v>18142</v>
      </c>
      <c r="C2193" s="23">
        <v>7</v>
      </c>
      <c r="D2193" s="23" t="s">
        <v>21153</v>
      </c>
      <c r="E2193" s="23" t="s">
        <v>21154</v>
      </c>
      <c r="F2193" s="23">
        <v>787</v>
      </c>
      <c r="G2193" s="23" t="s">
        <v>9760</v>
      </c>
      <c r="H2193" s="23" t="s">
        <v>5156</v>
      </c>
      <c r="I2193" s="238" t="s">
        <v>18145</v>
      </c>
      <c r="J2193" s="238" t="s">
        <v>18153</v>
      </c>
      <c r="K2193" s="23" t="s">
        <v>623</v>
      </c>
      <c r="L2193" s="23" t="s">
        <v>18147</v>
      </c>
      <c r="M2193" s="23" t="s">
        <v>18148</v>
      </c>
      <c r="N2193" s="23" t="s">
        <v>4162</v>
      </c>
      <c r="O2193" s="23" t="s">
        <v>18149</v>
      </c>
      <c r="P2193" s="291">
        <v>120.38</v>
      </c>
      <c r="Q2193" s="3">
        <v>40935</v>
      </c>
      <c r="R2193" s="3">
        <v>41110</v>
      </c>
      <c r="S2193" s="3">
        <v>41101</v>
      </c>
    </row>
    <row r="2194" spans="1:19">
      <c r="A2194" s="23" t="s">
        <v>18141</v>
      </c>
      <c r="B2194" s="23" t="s">
        <v>18142</v>
      </c>
      <c r="C2194" s="23">
        <v>7</v>
      </c>
      <c r="D2194" s="23" t="s">
        <v>21155</v>
      </c>
      <c r="E2194" s="23" t="s">
        <v>21156</v>
      </c>
      <c r="F2194" s="23"/>
      <c r="G2194" s="23"/>
      <c r="H2194" s="23">
        <v>6230</v>
      </c>
      <c r="I2194" s="238" t="s">
        <v>18145</v>
      </c>
      <c r="J2194" s="238" t="s">
        <v>18151</v>
      </c>
      <c r="K2194" s="23" t="s">
        <v>623</v>
      </c>
      <c r="L2194" s="23" t="s">
        <v>18147</v>
      </c>
      <c r="M2194" s="23" t="s">
        <v>18148</v>
      </c>
      <c r="N2194" s="23" t="s">
        <v>4162</v>
      </c>
      <c r="O2194" s="23" t="s">
        <v>18149</v>
      </c>
      <c r="P2194" s="291">
        <v>120.38</v>
      </c>
      <c r="Q2194" s="3">
        <v>41302</v>
      </c>
      <c r="R2194" s="23"/>
      <c r="S2194" s="23"/>
    </row>
    <row r="2195" spans="1:19">
      <c r="A2195" s="23" t="s">
        <v>18141</v>
      </c>
      <c r="B2195" s="23" t="s">
        <v>18142</v>
      </c>
      <c r="C2195" s="23">
        <v>7</v>
      </c>
      <c r="D2195" s="23" t="s">
        <v>21157</v>
      </c>
      <c r="E2195" s="23" t="s">
        <v>21158</v>
      </c>
      <c r="F2195" s="23">
        <v>3703</v>
      </c>
      <c r="G2195" s="23" t="s">
        <v>11666</v>
      </c>
      <c r="H2195" s="23" t="s">
        <v>11663</v>
      </c>
      <c r="I2195" s="238" t="s">
        <v>18145</v>
      </c>
      <c r="J2195" s="238" t="s">
        <v>18153</v>
      </c>
      <c r="K2195" s="23" t="s">
        <v>623</v>
      </c>
      <c r="L2195" s="23" t="s">
        <v>18147</v>
      </c>
      <c r="M2195" s="23" t="s">
        <v>18148</v>
      </c>
      <c r="N2195" s="23" t="s">
        <v>4162</v>
      </c>
      <c r="O2195" s="23" t="s">
        <v>18149</v>
      </c>
      <c r="P2195" s="291">
        <v>120.38</v>
      </c>
      <c r="Q2195" s="3">
        <v>41150</v>
      </c>
      <c r="R2195" s="3">
        <v>41243</v>
      </c>
      <c r="S2195" s="3">
        <v>41230</v>
      </c>
    </row>
    <row r="2196" spans="1:19">
      <c r="A2196" s="23" t="s">
        <v>18141</v>
      </c>
      <c r="B2196" s="23" t="s">
        <v>18142</v>
      </c>
      <c r="C2196" s="23">
        <v>7</v>
      </c>
      <c r="D2196" s="23" t="s">
        <v>21159</v>
      </c>
      <c r="E2196" s="23" t="s">
        <v>21158</v>
      </c>
      <c r="F2196" s="23">
        <v>3709</v>
      </c>
      <c r="G2196" s="23" t="s">
        <v>11662</v>
      </c>
      <c r="H2196" s="23" t="s">
        <v>11659</v>
      </c>
      <c r="I2196" s="238" t="s">
        <v>18145</v>
      </c>
      <c r="J2196" s="238" t="s">
        <v>18153</v>
      </c>
      <c r="K2196" s="23" t="s">
        <v>623</v>
      </c>
      <c r="L2196" s="23" t="s">
        <v>18147</v>
      </c>
      <c r="M2196" s="23" t="s">
        <v>18148</v>
      </c>
      <c r="N2196" s="23" t="s">
        <v>4162</v>
      </c>
      <c r="O2196" s="23" t="s">
        <v>18149</v>
      </c>
      <c r="P2196" s="291">
        <v>120.38</v>
      </c>
      <c r="Q2196" s="3">
        <v>41150</v>
      </c>
      <c r="R2196" s="3">
        <v>41243</v>
      </c>
      <c r="S2196" s="3">
        <v>41230</v>
      </c>
    </row>
    <row r="2197" spans="1:19">
      <c r="A2197" s="23" t="s">
        <v>18141</v>
      </c>
      <c r="B2197" s="23" t="s">
        <v>18142</v>
      </c>
      <c r="C2197" s="23">
        <v>7</v>
      </c>
      <c r="D2197" s="23" t="s">
        <v>21160</v>
      </c>
      <c r="E2197" s="23" t="s">
        <v>21158</v>
      </c>
      <c r="F2197" s="23">
        <v>3722</v>
      </c>
      <c r="G2197" s="23" t="s">
        <v>11672</v>
      </c>
      <c r="H2197" s="23" t="s">
        <v>11668</v>
      </c>
      <c r="I2197" s="238" t="s">
        <v>18145</v>
      </c>
      <c r="J2197" s="238" t="s">
        <v>18153</v>
      </c>
      <c r="K2197" s="23" t="s">
        <v>623</v>
      </c>
      <c r="L2197" s="23" t="s">
        <v>18147</v>
      </c>
      <c r="M2197" s="23" t="s">
        <v>18148</v>
      </c>
      <c r="N2197" s="23" t="s">
        <v>4162</v>
      </c>
      <c r="O2197" s="23" t="s">
        <v>18149</v>
      </c>
      <c r="P2197" s="291">
        <v>120.38</v>
      </c>
      <c r="Q2197" s="3">
        <v>41150</v>
      </c>
      <c r="R2197" s="3">
        <v>41246</v>
      </c>
      <c r="S2197" s="3">
        <v>41230</v>
      </c>
    </row>
    <row r="2198" spans="1:19">
      <c r="A2198" s="23" t="s">
        <v>18141</v>
      </c>
      <c r="B2198" s="23" t="s">
        <v>18142</v>
      </c>
      <c r="C2198" s="23">
        <v>7</v>
      </c>
      <c r="D2198" s="23" t="s">
        <v>21161</v>
      </c>
      <c r="E2198" s="23" t="s">
        <v>21158</v>
      </c>
      <c r="F2198" s="23">
        <v>3732</v>
      </c>
      <c r="G2198" s="23" t="s">
        <v>11675</v>
      </c>
      <c r="H2198" s="23" t="s">
        <v>12011</v>
      </c>
      <c r="I2198" s="238" t="s">
        <v>18145</v>
      </c>
      <c r="J2198" s="238" t="s">
        <v>18153</v>
      </c>
      <c r="K2198" s="23" t="s">
        <v>623</v>
      </c>
      <c r="L2198" s="23" t="s">
        <v>18147</v>
      </c>
      <c r="M2198" s="23" t="s">
        <v>18148</v>
      </c>
      <c r="N2198" s="23" t="s">
        <v>4162</v>
      </c>
      <c r="O2198" s="23" t="s">
        <v>18149</v>
      </c>
      <c r="P2198" s="291">
        <v>120.38</v>
      </c>
      <c r="Q2198" s="3">
        <v>41150</v>
      </c>
      <c r="R2198" s="3">
        <v>41247</v>
      </c>
      <c r="S2198" s="3">
        <v>41230</v>
      </c>
    </row>
    <row r="2199" spans="1:19">
      <c r="A2199" s="23" t="s">
        <v>18141</v>
      </c>
      <c r="B2199" s="23" t="s">
        <v>18142</v>
      </c>
      <c r="C2199" s="23">
        <v>7</v>
      </c>
      <c r="D2199" s="23" t="s">
        <v>21162</v>
      </c>
      <c r="E2199" s="23" t="s">
        <v>21158</v>
      </c>
      <c r="F2199" s="23">
        <v>3748</v>
      </c>
      <c r="G2199" s="23" t="s">
        <v>11658</v>
      </c>
      <c r="H2199" s="23" t="s">
        <v>11654</v>
      </c>
      <c r="I2199" s="238" t="s">
        <v>18145</v>
      </c>
      <c r="J2199" s="238" t="s">
        <v>18153</v>
      </c>
      <c r="K2199" s="23" t="s">
        <v>623</v>
      </c>
      <c r="L2199" s="23" t="s">
        <v>18147</v>
      </c>
      <c r="M2199" s="23" t="s">
        <v>18148</v>
      </c>
      <c r="N2199" s="23" t="s">
        <v>4162</v>
      </c>
      <c r="O2199" s="23" t="s">
        <v>18149</v>
      </c>
      <c r="P2199" s="291">
        <v>120.38</v>
      </c>
      <c r="Q2199" s="3">
        <v>41150</v>
      </c>
      <c r="R2199" s="3">
        <v>41248</v>
      </c>
      <c r="S2199" s="3">
        <v>41230</v>
      </c>
    </row>
    <row r="2200" spans="1:19">
      <c r="A2200" s="23" t="s">
        <v>18141</v>
      </c>
      <c r="B2200" s="23" t="s">
        <v>18142</v>
      </c>
      <c r="C2200" s="23">
        <v>7</v>
      </c>
      <c r="D2200" s="23" t="s">
        <v>21163</v>
      </c>
      <c r="E2200" s="23" t="s">
        <v>21158</v>
      </c>
      <c r="F2200" s="23">
        <v>3752</v>
      </c>
      <c r="G2200" s="23" t="s">
        <v>11673</v>
      </c>
      <c r="H2200" s="23" t="s">
        <v>12114</v>
      </c>
      <c r="I2200" s="238" t="s">
        <v>18145</v>
      </c>
      <c r="J2200" s="238" t="s">
        <v>18153</v>
      </c>
      <c r="K2200" s="23" t="s">
        <v>623</v>
      </c>
      <c r="L2200" s="23" t="s">
        <v>18147</v>
      </c>
      <c r="M2200" s="23" t="s">
        <v>18148</v>
      </c>
      <c r="N2200" s="23" t="s">
        <v>4162</v>
      </c>
      <c r="O2200" s="23" t="s">
        <v>18149</v>
      </c>
      <c r="P2200" s="291">
        <v>120.38</v>
      </c>
      <c r="Q2200" s="3">
        <v>41150</v>
      </c>
      <c r="R2200" s="3">
        <v>41249</v>
      </c>
      <c r="S2200" s="3">
        <v>41230</v>
      </c>
    </row>
    <row r="2201" spans="1:19">
      <c r="A2201" s="23" t="s">
        <v>18141</v>
      </c>
      <c r="B2201" s="23" t="s">
        <v>18142</v>
      </c>
      <c r="C2201" s="23">
        <v>7</v>
      </c>
      <c r="D2201" s="23" t="s">
        <v>21164</v>
      </c>
      <c r="E2201" s="23" t="s">
        <v>21158</v>
      </c>
      <c r="F2201" s="23">
        <v>3758</v>
      </c>
      <c r="G2201" s="23" t="s">
        <v>11674</v>
      </c>
      <c r="H2201" s="23" t="s">
        <v>12117</v>
      </c>
      <c r="I2201" s="238" t="s">
        <v>18145</v>
      </c>
      <c r="J2201" s="238" t="s">
        <v>18153</v>
      </c>
      <c r="K2201" s="23" t="s">
        <v>623</v>
      </c>
      <c r="L2201" s="23" t="s">
        <v>18147</v>
      </c>
      <c r="M2201" s="23" t="s">
        <v>18148</v>
      </c>
      <c r="N2201" s="23" t="s">
        <v>4162</v>
      </c>
      <c r="O2201" s="23" t="s">
        <v>18149</v>
      </c>
      <c r="P2201" s="291">
        <v>120.38</v>
      </c>
      <c r="Q2201" s="3">
        <v>41150</v>
      </c>
      <c r="R2201" s="3">
        <v>41249</v>
      </c>
      <c r="S2201" s="3">
        <v>41230</v>
      </c>
    </row>
    <row r="2202" spans="1:19">
      <c r="A2202" s="23" t="s">
        <v>18141</v>
      </c>
      <c r="B2202" s="23" t="s">
        <v>18142</v>
      </c>
      <c r="C2202" s="23">
        <v>7</v>
      </c>
      <c r="D2202" s="23" t="s">
        <v>21165</v>
      </c>
      <c r="E2202" s="23" t="s">
        <v>21158</v>
      </c>
      <c r="F2202" s="23">
        <v>4436</v>
      </c>
      <c r="G2202" s="23" t="s">
        <v>11667</v>
      </c>
      <c r="H2202" s="23" t="s">
        <v>16154</v>
      </c>
      <c r="I2202" s="238" t="s">
        <v>18145</v>
      </c>
      <c r="J2202" s="238" t="s">
        <v>18153</v>
      </c>
      <c r="K2202" s="23" t="s">
        <v>623</v>
      </c>
      <c r="L2202" s="23" t="s">
        <v>18147</v>
      </c>
      <c r="M2202" s="23" t="s">
        <v>18148</v>
      </c>
      <c r="N2202" s="23" t="s">
        <v>4162</v>
      </c>
      <c r="O2202" s="23" t="s">
        <v>18149</v>
      </c>
      <c r="P2202" s="291">
        <v>120.38</v>
      </c>
      <c r="Q2202" s="3">
        <v>41150</v>
      </c>
      <c r="R2202" s="3">
        <v>41367</v>
      </c>
      <c r="S2202" s="3">
        <v>41230</v>
      </c>
    </row>
    <row r="2203" spans="1:19">
      <c r="A2203" s="23" t="s">
        <v>18141</v>
      </c>
      <c r="B2203" s="23" t="s">
        <v>18142</v>
      </c>
      <c r="C2203" s="23">
        <v>7</v>
      </c>
      <c r="D2203" s="23" t="s">
        <v>21166</v>
      </c>
      <c r="E2203" s="23" t="s">
        <v>21167</v>
      </c>
      <c r="F2203" s="23">
        <v>919</v>
      </c>
      <c r="G2203" s="23" t="s">
        <v>9958</v>
      </c>
      <c r="H2203" s="23" t="s">
        <v>5744</v>
      </c>
      <c r="I2203" s="238" t="s">
        <v>18145</v>
      </c>
      <c r="J2203" s="238" t="s">
        <v>18153</v>
      </c>
      <c r="K2203" s="23" t="s">
        <v>623</v>
      </c>
      <c r="L2203" s="23" t="s">
        <v>18147</v>
      </c>
      <c r="M2203" s="23" t="s">
        <v>18148</v>
      </c>
      <c r="N2203" s="23" t="s">
        <v>4162</v>
      </c>
      <c r="O2203" s="23" t="s">
        <v>18149</v>
      </c>
      <c r="P2203" s="291">
        <v>120.38</v>
      </c>
      <c r="Q2203" s="3">
        <v>40953</v>
      </c>
      <c r="R2203" s="3">
        <v>41122</v>
      </c>
      <c r="S2203" s="3">
        <v>41128</v>
      </c>
    </row>
    <row r="2204" spans="1:19">
      <c r="A2204" s="23" t="s">
        <v>18141</v>
      </c>
      <c r="B2204" s="23" t="s">
        <v>18142</v>
      </c>
      <c r="C2204" s="23">
        <v>7</v>
      </c>
      <c r="D2204" s="23" t="s">
        <v>21168</v>
      </c>
      <c r="E2204" s="23" t="s">
        <v>21169</v>
      </c>
      <c r="F2204" s="23">
        <v>877</v>
      </c>
      <c r="G2204" s="23" t="s">
        <v>9885</v>
      </c>
      <c r="H2204" s="23" t="s">
        <v>1311</v>
      </c>
      <c r="I2204" s="238" t="s">
        <v>18145</v>
      </c>
      <c r="J2204" s="238" t="s">
        <v>18153</v>
      </c>
      <c r="K2204" s="23" t="s">
        <v>623</v>
      </c>
      <c r="L2204" s="23" t="s">
        <v>18147</v>
      </c>
      <c r="M2204" s="23" t="s">
        <v>18148</v>
      </c>
      <c r="N2204" s="23" t="s">
        <v>4162</v>
      </c>
      <c r="O2204" s="23" t="s">
        <v>18149</v>
      </c>
      <c r="P2204" s="291">
        <v>120.38</v>
      </c>
      <c r="Q2204" s="3">
        <v>40948</v>
      </c>
      <c r="R2204" s="3">
        <v>40977</v>
      </c>
      <c r="S2204" s="3">
        <v>41016</v>
      </c>
    </row>
    <row r="2205" spans="1:19">
      <c r="A2205" s="23" t="s">
        <v>18141</v>
      </c>
      <c r="B2205" s="23" t="s">
        <v>18142</v>
      </c>
      <c r="C2205" s="23">
        <v>7</v>
      </c>
      <c r="D2205" s="23" t="s">
        <v>21170</v>
      </c>
      <c r="E2205" s="23" t="s">
        <v>21171</v>
      </c>
      <c r="F2205" s="23">
        <v>788</v>
      </c>
      <c r="G2205" s="23" t="s">
        <v>9750</v>
      </c>
      <c r="H2205" s="23" t="s">
        <v>1287</v>
      </c>
      <c r="I2205" s="238" t="s">
        <v>18145</v>
      </c>
      <c r="J2205" s="238" t="s">
        <v>18153</v>
      </c>
      <c r="K2205" s="23" t="s">
        <v>623</v>
      </c>
      <c r="L2205" s="23" t="s">
        <v>18147</v>
      </c>
      <c r="M2205" s="23" t="s">
        <v>18148</v>
      </c>
      <c r="N2205" s="23" t="s">
        <v>4162</v>
      </c>
      <c r="O2205" s="23" t="s">
        <v>18149</v>
      </c>
      <c r="P2205" s="291">
        <v>120.38</v>
      </c>
      <c r="Q2205" s="3">
        <v>40935</v>
      </c>
      <c r="R2205" s="3">
        <v>40975</v>
      </c>
      <c r="S2205" s="3">
        <v>41008</v>
      </c>
    </row>
    <row r="2206" spans="1:19">
      <c r="A2206" s="23" t="s">
        <v>18141</v>
      </c>
      <c r="B2206" s="23" t="s">
        <v>18142</v>
      </c>
      <c r="C2206" s="23">
        <v>7</v>
      </c>
      <c r="D2206" s="23" t="s">
        <v>21172</v>
      </c>
      <c r="E2206" s="23" t="s">
        <v>21173</v>
      </c>
      <c r="F2206" s="23">
        <v>3618</v>
      </c>
      <c r="G2206" s="23" t="s">
        <v>10423</v>
      </c>
      <c r="H2206" s="23" t="s">
        <v>9405</v>
      </c>
      <c r="I2206" s="238" t="s">
        <v>18145</v>
      </c>
      <c r="J2206" s="238" t="s">
        <v>18153</v>
      </c>
      <c r="K2206" s="23" t="s">
        <v>623</v>
      </c>
      <c r="L2206" s="23" t="s">
        <v>18147</v>
      </c>
      <c r="M2206" s="23" t="s">
        <v>18148</v>
      </c>
      <c r="N2206" s="23" t="s">
        <v>4162</v>
      </c>
      <c r="O2206" s="23" t="s">
        <v>18149</v>
      </c>
      <c r="P2206" s="291">
        <v>120.38</v>
      </c>
      <c r="Q2206" s="3">
        <v>41052</v>
      </c>
      <c r="R2206" s="3">
        <v>41234</v>
      </c>
      <c r="S2206" s="3">
        <v>41117</v>
      </c>
    </row>
    <row r="2207" spans="1:19">
      <c r="A2207" s="23" t="s">
        <v>18141</v>
      </c>
      <c r="B2207" s="23" t="s">
        <v>18142</v>
      </c>
      <c r="C2207" s="23">
        <v>7</v>
      </c>
      <c r="D2207" s="23" t="s">
        <v>21174</v>
      </c>
      <c r="E2207" s="23" t="s">
        <v>21175</v>
      </c>
      <c r="F2207" s="23">
        <v>2797</v>
      </c>
      <c r="G2207" s="23" t="s">
        <v>10425</v>
      </c>
      <c r="H2207" s="23" t="s">
        <v>4699</v>
      </c>
      <c r="I2207" s="238" t="s">
        <v>18145</v>
      </c>
      <c r="J2207" s="238" t="s">
        <v>18153</v>
      </c>
      <c r="K2207" s="23" t="s">
        <v>623</v>
      </c>
      <c r="L2207" s="23" t="s">
        <v>18147</v>
      </c>
      <c r="M2207" s="23" t="s">
        <v>18148</v>
      </c>
      <c r="N2207" s="23" t="s">
        <v>4162</v>
      </c>
      <c r="O2207" s="23" t="s">
        <v>18149</v>
      </c>
      <c r="P2207" s="291">
        <v>120.38</v>
      </c>
      <c r="Q2207" s="3">
        <v>41052</v>
      </c>
      <c r="R2207" s="3">
        <v>41094</v>
      </c>
      <c r="S2207" s="3">
        <v>41117</v>
      </c>
    </row>
    <row r="2208" spans="1:19">
      <c r="A2208" s="23" t="s">
        <v>18141</v>
      </c>
      <c r="B2208" s="23" t="s">
        <v>18142</v>
      </c>
      <c r="C2208" s="23">
        <v>7</v>
      </c>
      <c r="D2208" s="23" t="s">
        <v>21176</v>
      </c>
      <c r="E2208" s="23" t="s">
        <v>21177</v>
      </c>
      <c r="F2208" s="23">
        <v>3031</v>
      </c>
      <c r="G2208" s="23" t="s">
        <v>10427</v>
      </c>
      <c r="H2208" s="23" t="s">
        <v>6067</v>
      </c>
      <c r="I2208" s="238" t="s">
        <v>18145</v>
      </c>
      <c r="J2208" s="238" t="s">
        <v>18153</v>
      </c>
      <c r="K2208" s="23" t="s">
        <v>623</v>
      </c>
      <c r="L2208" s="23" t="s">
        <v>18147</v>
      </c>
      <c r="M2208" s="23" t="s">
        <v>18148</v>
      </c>
      <c r="N2208" s="23" t="s">
        <v>4162</v>
      </c>
      <c r="O2208" s="23" t="s">
        <v>18149</v>
      </c>
      <c r="P2208" s="291">
        <v>120.38</v>
      </c>
      <c r="Q2208" s="3">
        <v>41052</v>
      </c>
      <c r="R2208" s="3">
        <v>41131</v>
      </c>
      <c r="S2208" s="3">
        <v>41117</v>
      </c>
    </row>
    <row r="2209" spans="1:19">
      <c r="A2209" s="23" t="s">
        <v>18141</v>
      </c>
      <c r="B2209" s="23" t="s">
        <v>18142</v>
      </c>
      <c r="C2209" s="23">
        <v>7</v>
      </c>
      <c r="D2209" s="23" t="s">
        <v>21178</v>
      </c>
      <c r="E2209" s="23" t="s">
        <v>21177</v>
      </c>
      <c r="F2209" s="23">
        <v>3613</v>
      </c>
      <c r="G2209" s="23" t="s">
        <v>11467</v>
      </c>
      <c r="H2209" s="23" t="s">
        <v>9458</v>
      </c>
      <c r="I2209" s="238" t="s">
        <v>18145</v>
      </c>
      <c r="J2209" s="238" t="s">
        <v>18153</v>
      </c>
      <c r="K2209" s="23" t="s">
        <v>623</v>
      </c>
      <c r="L2209" s="23" t="s">
        <v>18147</v>
      </c>
      <c r="M2209" s="23" t="s">
        <v>18148</v>
      </c>
      <c r="N2209" s="23" t="s">
        <v>4162</v>
      </c>
      <c r="O2209" s="23" t="s">
        <v>18149</v>
      </c>
      <c r="P2209" s="291">
        <v>120.38</v>
      </c>
      <c r="Q2209" s="3">
        <v>41141</v>
      </c>
      <c r="R2209" s="3">
        <v>41233</v>
      </c>
      <c r="S2209" s="3">
        <v>41215</v>
      </c>
    </row>
    <row r="2210" spans="1:19">
      <c r="A2210" s="23" t="s">
        <v>18141</v>
      </c>
      <c r="B2210" s="23" t="s">
        <v>18142</v>
      </c>
      <c r="C2210" s="23">
        <v>7</v>
      </c>
      <c r="D2210" s="23" t="s">
        <v>21179</v>
      </c>
      <c r="E2210" s="23" t="s">
        <v>21180</v>
      </c>
      <c r="F2210" s="23">
        <v>789</v>
      </c>
      <c r="G2210" s="23" t="s">
        <v>9761</v>
      </c>
      <c r="H2210" s="23" t="s">
        <v>1206</v>
      </c>
      <c r="I2210" s="238" t="s">
        <v>18145</v>
      </c>
      <c r="J2210" s="238" t="s">
        <v>18153</v>
      </c>
      <c r="K2210" s="23" t="s">
        <v>623</v>
      </c>
      <c r="L2210" s="23" t="s">
        <v>18147</v>
      </c>
      <c r="M2210" s="23" t="s">
        <v>18148</v>
      </c>
      <c r="N2210" s="23" t="s">
        <v>4162</v>
      </c>
      <c r="O2210" s="23" t="s">
        <v>18149</v>
      </c>
      <c r="P2210" s="291">
        <v>120.38</v>
      </c>
      <c r="Q2210" s="3">
        <v>40935</v>
      </c>
      <c r="R2210" s="3">
        <v>40966</v>
      </c>
      <c r="S2210" s="3">
        <v>41008</v>
      </c>
    </row>
    <row r="2211" spans="1:19">
      <c r="A2211" s="23" t="s">
        <v>18141</v>
      </c>
      <c r="B2211" s="23" t="s">
        <v>18142</v>
      </c>
      <c r="C2211" s="23">
        <v>7</v>
      </c>
      <c r="D2211" s="23" t="s">
        <v>21181</v>
      </c>
      <c r="E2211" s="23" t="s">
        <v>21180</v>
      </c>
      <c r="F2211" s="23">
        <v>2641</v>
      </c>
      <c r="G2211" s="23" t="s">
        <v>10166</v>
      </c>
      <c r="H2211" s="23" t="s">
        <v>3244</v>
      </c>
      <c r="I2211" s="238" t="s">
        <v>18145</v>
      </c>
      <c r="J2211" s="238" t="s">
        <v>18153</v>
      </c>
      <c r="K2211" s="23" t="s">
        <v>623</v>
      </c>
      <c r="L2211" s="23" t="s">
        <v>18147</v>
      </c>
      <c r="M2211" s="23" t="s">
        <v>18148</v>
      </c>
      <c r="N2211" s="23" t="s">
        <v>4162</v>
      </c>
      <c r="O2211" s="23" t="s">
        <v>18149</v>
      </c>
      <c r="P2211" s="291">
        <v>120.38</v>
      </c>
      <c r="Q2211" s="3">
        <v>41022</v>
      </c>
      <c r="R2211" s="3">
        <v>41058</v>
      </c>
      <c r="S2211" s="3">
        <v>41084</v>
      </c>
    </row>
    <row r="2212" spans="1:19">
      <c r="A2212" s="23" t="s">
        <v>18141</v>
      </c>
      <c r="B2212" s="23" t="s">
        <v>18142</v>
      </c>
      <c r="C2212" s="23">
        <v>7</v>
      </c>
      <c r="D2212" s="23" t="s">
        <v>21182</v>
      </c>
      <c r="E2212" s="23" t="s">
        <v>21183</v>
      </c>
      <c r="F2212" s="23"/>
      <c r="G2212" s="23"/>
      <c r="H2212" s="23">
        <v>6178</v>
      </c>
      <c r="I2212" s="238" t="s">
        <v>18145</v>
      </c>
      <c r="J2212" s="238" t="s">
        <v>18151</v>
      </c>
      <c r="K2212" s="23" t="s">
        <v>623</v>
      </c>
      <c r="L2212" s="23" t="s">
        <v>18147</v>
      </c>
      <c r="M2212" s="23" t="s">
        <v>18148</v>
      </c>
      <c r="N2212" s="23" t="s">
        <v>4162</v>
      </c>
      <c r="O2212" s="23" t="s">
        <v>18149</v>
      </c>
      <c r="P2212" s="291">
        <v>120.38</v>
      </c>
      <c r="Q2212" s="3">
        <v>41297</v>
      </c>
      <c r="R2212" s="23"/>
      <c r="S2212" s="23"/>
    </row>
    <row r="2213" spans="1:19">
      <c r="A2213" s="23" t="s">
        <v>18141</v>
      </c>
      <c r="B2213" s="23" t="s">
        <v>18142</v>
      </c>
      <c r="C2213" s="23">
        <v>7</v>
      </c>
      <c r="D2213" s="23" t="s">
        <v>21184</v>
      </c>
      <c r="E2213" s="23" t="s">
        <v>21185</v>
      </c>
      <c r="F2213" s="23">
        <v>920</v>
      </c>
      <c r="G2213" s="23" t="s">
        <v>9959</v>
      </c>
      <c r="H2213" s="23" t="s">
        <v>12192</v>
      </c>
      <c r="I2213" s="238" t="s">
        <v>18145</v>
      </c>
      <c r="J2213" s="238" t="s">
        <v>18153</v>
      </c>
      <c r="K2213" s="23" t="s">
        <v>623</v>
      </c>
      <c r="L2213" s="23" t="s">
        <v>18147</v>
      </c>
      <c r="M2213" s="23" t="s">
        <v>18148</v>
      </c>
      <c r="N2213" s="23" t="s">
        <v>4162</v>
      </c>
      <c r="O2213" s="23" t="s">
        <v>18149</v>
      </c>
      <c r="P2213" s="291">
        <v>120.38</v>
      </c>
      <c r="Q2213" s="3">
        <v>40953</v>
      </c>
      <c r="R2213" s="3">
        <v>41254</v>
      </c>
      <c r="S2213" s="3">
        <v>41184</v>
      </c>
    </row>
    <row r="2214" spans="1:19">
      <c r="A2214" s="23" t="s">
        <v>18141</v>
      </c>
      <c r="B2214" s="23" t="s">
        <v>18142</v>
      </c>
      <c r="C2214" s="23">
        <v>7</v>
      </c>
      <c r="D2214" s="23" t="s">
        <v>21186</v>
      </c>
      <c r="E2214" s="23" t="s">
        <v>21187</v>
      </c>
      <c r="F2214" s="23"/>
      <c r="G2214" s="23" t="s">
        <v>21188</v>
      </c>
      <c r="H2214" s="23">
        <v>4145</v>
      </c>
      <c r="I2214" s="238" t="s">
        <v>18145</v>
      </c>
      <c r="J2214" s="238" t="s">
        <v>18156</v>
      </c>
      <c r="K2214" s="23" t="s">
        <v>623</v>
      </c>
      <c r="L2214" s="23" t="s">
        <v>18147</v>
      </c>
      <c r="M2214" s="23" t="s">
        <v>18148</v>
      </c>
      <c r="N2214" s="23" t="s">
        <v>4162</v>
      </c>
      <c r="O2214" s="23" t="s">
        <v>18149</v>
      </c>
      <c r="P2214" s="291">
        <v>120.38</v>
      </c>
      <c r="Q2214" s="3">
        <v>41128</v>
      </c>
      <c r="R2214" s="23"/>
      <c r="S2214" s="3">
        <v>41189</v>
      </c>
    </row>
    <row r="2215" spans="1:19">
      <c r="A2215" s="23" t="s">
        <v>18141</v>
      </c>
      <c r="B2215" s="23" t="s">
        <v>18142</v>
      </c>
      <c r="C2215" s="23">
        <v>7</v>
      </c>
      <c r="D2215" s="23" t="s">
        <v>21189</v>
      </c>
      <c r="E2215" s="23" t="s">
        <v>21187</v>
      </c>
      <c r="F2215" s="23">
        <v>821</v>
      </c>
      <c r="G2215" s="23" t="s">
        <v>9801</v>
      </c>
      <c r="H2215" s="23" t="s">
        <v>6250</v>
      </c>
      <c r="I2215" s="238" t="s">
        <v>18145</v>
      </c>
      <c r="J2215" s="238" t="s">
        <v>18153</v>
      </c>
      <c r="K2215" s="23" t="s">
        <v>623</v>
      </c>
      <c r="L2215" s="23" t="s">
        <v>18147</v>
      </c>
      <c r="M2215" s="23" t="s">
        <v>18148</v>
      </c>
      <c r="N2215" s="23" t="s">
        <v>4162</v>
      </c>
      <c r="O2215" s="23" t="s">
        <v>18149</v>
      </c>
      <c r="P2215" s="291">
        <v>120.38</v>
      </c>
      <c r="Q2215" s="3">
        <v>40942</v>
      </c>
      <c r="R2215" s="3">
        <v>41137</v>
      </c>
      <c r="S2215" s="3">
        <v>41136</v>
      </c>
    </row>
    <row r="2216" spans="1:19">
      <c r="A2216" s="23" t="s">
        <v>18141</v>
      </c>
      <c r="B2216" s="23" t="s">
        <v>18142</v>
      </c>
      <c r="C2216" s="23">
        <v>7</v>
      </c>
      <c r="D2216" s="23" t="s">
        <v>21190</v>
      </c>
      <c r="E2216" s="23" t="s">
        <v>21187</v>
      </c>
      <c r="F2216" s="23">
        <v>3086</v>
      </c>
      <c r="G2216" s="23" t="s">
        <v>21191</v>
      </c>
      <c r="H2216" s="23" t="s">
        <v>6388</v>
      </c>
      <c r="I2216" s="238" t="s">
        <v>18145</v>
      </c>
      <c r="J2216" s="238" t="s">
        <v>18153</v>
      </c>
      <c r="K2216" s="23" t="s">
        <v>623</v>
      </c>
      <c r="L2216" s="23" t="s">
        <v>18147</v>
      </c>
      <c r="M2216" s="23" t="s">
        <v>18148</v>
      </c>
      <c r="N2216" s="23" t="s">
        <v>4162</v>
      </c>
      <c r="O2216" s="23" t="s">
        <v>18149</v>
      </c>
      <c r="P2216" s="291">
        <v>120.38</v>
      </c>
      <c r="Q2216" s="3">
        <v>41128</v>
      </c>
      <c r="R2216" s="3">
        <v>41137</v>
      </c>
      <c r="S2216" s="3">
        <v>41189</v>
      </c>
    </row>
    <row r="2217" spans="1:19">
      <c r="A2217" s="23" t="s">
        <v>18141</v>
      </c>
      <c r="B2217" s="23" t="s">
        <v>18142</v>
      </c>
      <c r="C2217" s="23">
        <v>7</v>
      </c>
      <c r="D2217" s="23" t="s">
        <v>21192</v>
      </c>
      <c r="E2217" s="23" t="s">
        <v>21187</v>
      </c>
      <c r="F2217" s="23">
        <v>3087</v>
      </c>
      <c r="G2217" s="23" t="s">
        <v>21193</v>
      </c>
      <c r="H2217" s="23" t="s">
        <v>6283</v>
      </c>
      <c r="I2217" s="238" t="s">
        <v>18145</v>
      </c>
      <c r="J2217" s="238" t="s">
        <v>18153</v>
      </c>
      <c r="K2217" s="23" t="s">
        <v>623</v>
      </c>
      <c r="L2217" s="23" t="s">
        <v>18147</v>
      </c>
      <c r="M2217" s="23" t="s">
        <v>18148</v>
      </c>
      <c r="N2217" s="23" t="s">
        <v>4162</v>
      </c>
      <c r="O2217" s="23" t="s">
        <v>18149</v>
      </c>
      <c r="P2217" s="291">
        <v>120.38</v>
      </c>
      <c r="Q2217" s="3">
        <v>41128</v>
      </c>
      <c r="R2217" s="3">
        <v>41137</v>
      </c>
      <c r="S2217" s="3">
        <v>41189</v>
      </c>
    </row>
    <row r="2218" spans="1:19">
      <c r="A2218" s="23" t="s">
        <v>18141</v>
      </c>
      <c r="B2218" s="23" t="s">
        <v>18142</v>
      </c>
      <c r="C2218" s="23">
        <v>7</v>
      </c>
      <c r="D2218" s="23" t="s">
        <v>21194</v>
      </c>
      <c r="E2218" s="23" t="s">
        <v>21187</v>
      </c>
      <c r="F2218" s="23">
        <v>3095</v>
      </c>
      <c r="G2218" s="23" t="s">
        <v>21195</v>
      </c>
      <c r="H2218" s="23" t="s">
        <v>6386</v>
      </c>
      <c r="I2218" s="238" t="s">
        <v>18145</v>
      </c>
      <c r="J2218" s="238" t="s">
        <v>18153</v>
      </c>
      <c r="K2218" s="23" t="s">
        <v>623</v>
      </c>
      <c r="L2218" s="23" t="s">
        <v>18147</v>
      </c>
      <c r="M2218" s="23" t="s">
        <v>18148</v>
      </c>
      <c r="N2218" s="23" t="s">
        <v>4162</v>
      </c>
      <c r="O2218" s="23" t="s">
        <v>18149</v>
      </c>
      <c r="P2218" s="291">
        <v>120.38</v>
      </c>
      <c r="Q2218" s="3">
        <v>41128</v>
      </c>
      <c r="R2218" s="3">
        <v>41137</v>
      </c>
      <c r="S2218" s="3">
        <v>41189</v>
      </c>
    </row>
    <row r="2219" spans="1:19">
      <c r="A2219" s="23" t="s">
        <v>18141</v>
      </c>
      <c r="B2219" s="23" t="s">
        <v>18142</v>
      </c>
      <c r="C2219" s="23">
        <v>7</v>
      </c>
      <c r="D2219" s="23" t="s">
        <v>21196</v>
      </c>
      <c r="E2219" s="23" t="s">
        <v>21187</v>
      </c>
      <c r="F2219" s="23">
        <v>3103</v>
      </c>
      <c r="G2219" s="23" t="s">
        <v>21197</v>
      </c>
      <c r="H2219" s="23" t="s">
        <v>6397</v>
      </c>
      <c r="I2219" s="238" t="s">
        <v>18145</v>
      </c>
      <c r="J2219" s="238" t="s">
        <v>18153</v>
      </c>
      <c r="K2219" s="23" t="s">
        <v>623</v>
      </c>
      <c r="L2219" s="23" t="s">
        <v>18147</v>
      </c>
      <c r="M2219" s="23" t="s">
        <v>18148</v>
      </c>
      <c r="N2219" s="23" t="s">
        <v>4162</v>
      </c>
      <c r="O2219" s="23" t="s">
        <v>18149</v>
      </c>
      <c r="P2219" s="291">
        <v>120.38</v>
      </c>
      <c r="Q2219" s="3">
        <v>41128</v>
      </c>
      <c r="R2219" s="3">
        <v>41138</v>
      </c>
      <c r="S2219" s="3">
        <v>41189</v>
      </c>
    </row>
    <row r="2220" spans="1:19">
      <c r="A2220" s="23" t="s">
        <v>18141</v>
      </c>
      <c r="B2220" s="23" t="s">
        <v>18142</v>
      </c>
      <c r="C2220" s="23">
        <v>7</v>
      </c>
      <c r="D2220" s="23" t="s">
        <v>21198</v>
      </c>
      <c r="E2220" s="23" t="s">
        <v>21187</v>
      </c>
      <c r="F2220" s="23">
        <v>3108</v>
      </c>
      <c r="G2220" s="23" t="s">
        <v>21199</v>
      </c>
      <c r="H2220" s="23" t="s">
        <v>6391</v>
      </c>
      <c r="I2220" s="238" t="s">
        <v>18145</v>
      </c>
      <c r="J2220" s="238" t="s">
        <v>18153</v>
      </c>
      <c r="K2220" s="23" t="s">
        <v>623</v>
      </c>
      <c r="L2220" s="23" t="s">
        <v>18147</v>
      </c>
      <c r="M2220" s="23" t="s">
        <v>18148</v>
      </c>
      <c r="N2220" s="23" t="s">
        <v>4162</v>
      </c>
      <c r="O2220" s="23" t="s">
        <v>18149</v>
      </c>
      <c r="P2220" s="291">
        <v>120.38</v>
      </c>
      <c r="Q2220" s="3">
        <v>41128</v>
      </c>
      <c r="R2220" s="3">
        <v>41138</v>
      </c>
      <c r="S2220" s="3">
        <v>41189</v>
      </c>
    </row>
    <row r="2221" spans="1:19">
      <c r="A2221" s="23" t="s">
        <v>18141</v>
      </c>
      <c r="B2221" s="23" t="s">
        <v>18142</v>
      </c>
      <c r="C2221" s="23">
        <v>7</v>
      </c>
      <c r="D2221" s="23" t="s">
        <v>21200</v>
      </c>
      <c r="E2221" s="23" t="s">
        <v>21187</v>
      </c>
      <c r="F2221" s="23">
        <v>3116</v>
      </c>
      <c r="G2221" s="23" t="s">
        <v>21201</v>
      </c>
      <c r="H2221" s="23" t="s">
        <v>6399</v>
      </c>
      <c r="I2221" s="238" t="s">
        <v>18145</v>
      </c>
      <c r="J2221" s="238" t="s">
        <v>18153</v>
      </c>
      <c r="K2221" s="23" t="s">
        <v>623</v>
      </c>
      <c r="L2221" s="23" t="s">
        <v>18147</v>
      </c>
      <c r="M2221" s="23" t="s">
        <v>18148</v>
      </c>
      <c r="N2221" s="23" t="s">
        <v>4162</v>
      </c>
      <c r="O2221" s="23" t="s">
        <v>18149</v>
      </c>
      <c r="P2221" s="291">
        <v>120.38</v>
      </c>
      <c r="Q2221" s="3">
        <v>41128</v>
      </c>
      <c r="R2221" s="3">
        <v>41141</v>
      </c>
      <c r="S2221" s="3">
        <v>41189</v>
      </c>
    </row>
    <row r="2222" spans="1:19">
      <c r="A2222" s="23" t="s">
        <v>18141</v>
      </c>
      <c r="B2222" s="23" t="s">
        <v>18142</v>
      </c>
      <c r="C2222" s="23">
        <v>7</v>
      </c>
      <c r="D2222" s="23" t="s">
        <v>21202</v>
      </c>
      <c r="E2222" s="23" t="s">
        <v>21187</v>
      </c>
      <c r="F2222" s="23">
        <v>3117</v>
      </c>
      <c r="G2222" s="23" t="s">
        <v>21203</v>
      </c>
      <c r="H2222" s="23" t="s">
        <v>6395</v>
      </c>
      <c r="I2222" s="238" t="s">
        <v>18145</v>
      </c>
      <c r="J2222" s="238" t="s">
        <v>18153</v>
      </c>
      <c r="K2222" s="23" t="s">
        <v>623</v>
      </c>
      <c r="L2222" s="23" t="s">
        <v>18147</v>
      </c>
      <c r="M2222" s="23" t="s">
        <v>18148</v>
      </c>
      <c r="N2222" s="23" t="s">
        <v>4162</v>
      </c>
      <c r="O2222" s="23" t="s">
        <v>18149</v>
      </c>
      <c r="P2222" s="291">
        <v>120.38</v>
      </c>
      <c r="Q2222" s="3">
        <v>41128</v>
      </c>
      <c r="R2222" s="3">
        <v>41141</v>
      </c>
      <c r="S2222" s="3">
        <v>41189</v>
      </c>
    </row>
    <row r="2223" spans="1:19">
      <c r="A2223" s="23" t="s">
        <v>18141</v>
      </c>
      <c r="B2223" s="23" t="s">
        <v>18142</v>
      </c>
      <c r="C2223" s="23">
        <v>7</v>
      </c>
      <c r="D2223" s="23" t="s">
        <v>21204</v>
      </c>
      <c r="E2223" s="23" t="s">
        <v>21187</v>
      </c>
      <c r="F2223" s="23">
        <v>3118</v>
      </c>
      <c r="G2223" s="23" t="s">
        <v>11062</v>
      </c>
      <c r="H2223" s="23" t="s">
        <v>6383</v>
      </c>
      <c r="I2223" s="238" t="s">
        <v>18145</v>
      </c>
      <c r="J2223" s="238" t="s">
        <v>18153</v>
      </c>
      <c r="K2223" s="23" t="s">
        <v>623</v>
      </c>
      <c r="L2223" s="23" t="s">
        <v>18147</v>
      </c>
      <c r="M2223" s="23" t="s">
        <v>18148</v>
      </c>
      <c r="N2223" s="23" t="s">
        <v>4162</v>
      </c>
      <c r="O2223" s="23" t="s">
        <v>18149</v>
      </c>
      <c r="P2223" s="291">
        <v>120.38</v>
      </c>
      <c r="Q2223" s="3">
        <v>41128</v>
      </c>
      <c r="R2223" s="3">
        <v>41141</v>
      </c>
      <c r="S2223" s="3">
        <v>41189</v>
      </c>
    </row>
    <row r="2224" spans="1:19">
      <c r="A2224" s="23" t="s">
        <v>18141</v>
      </c>
      <c r="B2224" s="23" t="s">
        <v>18142</v>
      </c>
      <c r="C2224" s="23">
        <v>7</v>
      </c>
      <c r="D2224" s="23" t="s">
        <v>21205</v>
      </c>
      <c r="E2224" s="23" t="s">
        <v>21187</v>
      </c>
      <c r="F2224" s="23">
        <v>3124</v>
      </c>
      <c r="G2224" s="23" t="s">
        <v>21206</v>
      </c>
      <c r="H2224" s="23" t="s">
        <v>6394</v>
      </c>
      <c r="I2224" s="238" t="s">
        <v>18145</v>
      </c>
      <c r="J2224" s="238" t="s">
        <v>18153</v>
      </c>
      <c r="K2224" s="23" t="s">
        <v>623</v>
      </c>
      <c r="L2224" s="23" t="s">
        <v>18147</v>
      </c>
      <c r="M2224" s="23" t="s">
        <v>18148</v>
      </c>
      <c r="N2224" s="23" t="s">
        <v>4162</v>
      </c>
      <c r="O2224" s="23" t="s">
        <v>18149</v>
      </c>
      <c r="P2224" s="291">
        <v>120.38</v>
      </c>
      <c r="Q2224" s="3">
        <v>41128</v>
      </c>
      <c r="R2224" s="3">
        <v>41142</v>
      </c>
      <c r="S2224" s="3">
        <v>41189</v>
      </c>
    </row>
    <row r="2225" spans="1:19">
      <c r="A2225" s="23" t="s">
        <v>18141</v>
      </c>
      <c r="B2225" s="23" t="s">
        <v>18142</v>
      </c>
      <c r="C2225" s="23">
        <v>7</v>
      </c>
      <c r="D2225" s="23" t="s">
        <v>21207</v>
      </c>
      <c r="E2225" s="23" t="s">
        <v>21187</v>
      </c>
      <c r="F2225" s="23">
        <v>3125</v>
      </c>
      <c r="G2225" s="23" t="s">
        <v>11142</v>
      </c>
      <c r="H2225" s="23" t="s">
        <v>6404</v>
      </c>
      <c r="I2225" s="238" t="s">
        <v>18145</v>
      </c>
      <c r="J2225" s="238" t="s">
        <v>18153</v>
      </c>
      <c r="K2225" s="23" t="s">
        <v>623</v>
      </c>
      <c r="L2225" s="23" t="s">
        <v>18147</v>
      </c>
      <c r="M2225" s="23" t="s">
        <v>18148</v>
      </c>
      <c r="N2225" s="23" t="s">
        <v>4162</v>
      </c>
      <c r="O2225" s="23" t="s">
        <v>18149</v>
      </c>
      <c r="P2225" s="291">
        <v>120.38</v>
      </c>
      <c r="Q2225" s="3">
        <v>41128</v>
      </c>
      <c r="R2225" s="3">
        <v>41143</v>
      </c>
      <c r="S2225" s="3">
        <v>41188</v>
      </c>
    </row>
    <row r="2226" spans="1:19">
      <c r="A2226" s="23" t="s">
        <v>18141</v>
      </c>
      <c r="B2226" s="23" t="s">
        <v>18142</v>
      </c>
      <c r="C2226" s="23">
        <v>7</v>
      </c>
      <c r="D2226" s="23" t="s">
        <v>21208</v>
      </c>
      <c r="E2226" s="23" t="s">
        <v>21187</v>
      </c>
      <c r="F2226" s="23">
        <v>3128</v>
      </c>
      <c r="G2226" s="23" t="s">
        <v>11144</v>
      </c>
      <c r="H2226" s="23" t="s">
        <v>6634</v>
      </c>
      <c r="I2226" s="238" t="s">
        <v>18145</v>
      </c>
      <c r="J2226" s="238" t="s">
        <v>18153</v>
      </c>
      <c r="K2226" s="23" t="s">
        <v>623</v>
      </c>
      <c r="L2226" s="23" t="s">
        <v>18147</v>
      </c>
      <c r="M2226" s="23" t="s">
        <v>18148</v>
      </c>
      <c r="N2226" s="23" t="s">
        <v>4162</v>
      </c>
      <c r="O2226" s="23" t="s">
        <v>18149</v>
      </c>
      <c r="P2226" s="291">
        <v>120.38</v>
      </c>
      <c r="Q2226" s="3">
        <v>41128</v>
      </c>
      <c r="R2226" s="3">
        <v>41143</v>
      </c>
      <c r="S2226" s="3">
        <v>41188</v>
      </c>
    </row>
    <row r="2227" spans="1:19">
      <c r="A2227" s="23" t="s">
        <v>18141</v>
      </c>
      <c r="B2227" s="23" t="s">
        <v>18142</v>
      </c>
      <c r="C2227" s="23">
        <v>7</v>
      </c>
      <c r="D2227" s="23" t="s">
        <v>21209</v>
      </c>
      <c r="E2227" s="23" t="s">
        <v>21210</v>
      </c>
      <c r="F2227" s="23">
        <v>921</v>
      </c>
      <c r="G2227" s="23" t="s">
        <v>9961</v>
      </c>
      <c r="H2227" s="23" t="s">
        <v>6874</v>
      </c>
      <c r="I2227" s="238" t="s">
        <v>18145</v>
      </c>
      <c r="J2227" s="238" t="s">
        <v>18153</v>
      </c>
      <c r="K2227" s="23" t="s">
        <v>623</v>
      </c>
      <c r="L2227" s="23" t="s">
        <v>18147</v>
      </c>
      <c r="M2227" s="23" t="s">
        <v>18148</v>
      </c>
      <c r="N2227" s="23" t="s">
        <v>4162</v>
      </c>
      <c r="O2227" s="23" t="s">
        <v>18149</v>
      </c>
      <c r="P2227" s="291">
        <v>120.38</v>
      </c>
      <c r="Q2227" s="3">
        <v>40953</v>
      </c>
      <c r="R2227" s="3">
        <v>41152</v>
      </c>
      <c r="S2227" s="3">
        <v>41128</v>
      </c>
    </row>
    <row r="2228" spans="1:19">
      <c r="A2228" s="23" t="s">
        <v>18141</v>
      </c>
      <c r="B2228" s="23" t="s">
        <v>18142</v>
      </c>
      <c r="C2228" s="23">
        <v>7</v>
      </c>
      <c r="D2228" s="23" t="s">
        <v>21211</v>
      </c>
      <c r="E2228" s="23" t="s">
        <v>21212</v>
      </c>
      <c r="F2228" s="23">
        <v>3872</v>
      </c>
      <c r="G2228" s="23" t="s">
        <v>11861</v>
      </c>
      <c r="H2228" s="23" t="s">
        <v>12967</v>
      </c>
      <c r="I2228" s="238" t="s">
        <v>18145</v>
      </c>
      <c r="J2228" s="238" t="s">
        <v>18153</v>
      </c>
      <c r="K2228" s="23" t="s">
        <v>623</v>
      </c>
      <c r="L2228" s="23" t="s">
        <v>18147</v>
      </c>
      <c r="M2228" s="23" t="s">
        <v>18148</v>
      </c>
      <c r="N2228" s="23" t="s">
        <v>4162</v>
      </c>
      <c r="O2228" s="23" t="s">
        <v>18149</v>
      </c>
      <c r="P2228" s="291">
        <v>120.38</v>
      </c>
      <c r="Q2228" s="3">
        <v>41155</v>
      </c>
      <c r="R2228" s="3">
        <v>41257</v>
      </c>
      <c r="S2228" s="3">
        <v>41261</v>
      </c>
    </row>
    <row r="2229" spans="1:19">
      <c r="A2229" s="23" t="s">
        <v>18141</v>
      </c>
      <c r="B2229" s="23" t="s">
        <v>18142</v>
      </c>
      <c r="C2229" s="23">
        <v>7</v>
      </c>
      <c r="D2229" s="23" t="s">
        <v>21213</v>
      </c>
      <c r="E2229" s="23" t="s">
        <v>21214</v>
      </c>
      <c r="F2229" s="23">
        <v>3197</v>
      </c>
      <c r="G2229" s="23" t="s">
        <v>10429</v>
      </c>
      <c r="H2229" s="23" t="s">
        <v>7284</v>
      </c>
      <c r="I2229" s="238" t="s">
        <v>18145</v>
      </c>
      <c r="J2229" s="238" t="s">
        <v>18153</v>
      </c>
      <c r="K2229" s="23" t="s">
        <v>623</v>
      </c>
      <c r="L2229" s="23" t="s">
        <v>18147</v>
      </c>
      <c r="M2229" s="23" t="s">
        <v>18148</v>
      </c>
      <c r="N2229" s="23" t="s">
        <v>4162</v>
      </c>
      <c r="O2229" s="23" t="s">
        <v>18149</v>
      </c>
      <c r="P2229" s="291">
        <v>120.38</v>
      </c>
      <c r="Q2229" s="3">
        <v>41052</v>
      </c>
      <c r="R2229" s="3">
        <v>41163</v>
      </c>
      <c r="S2229" s="3">
        <v>41117</v>
      </c>
    </row>
    <row r="2230" spans="1:19">
      <c r="A2230" s="23" t="s">
        <v>18141</v>
      </c>
      <c r="B2230" s="23" t="s">
        <v>18142</v>
      </c>
      <c r="C2230" s="23">
        <v>7</v>
      </c>
      <c r="D2230" s="23" t="s">
        <v>21215</v>
      </c>
      <c r="E2230" s="23" t="s">
        <v>21216</v>
      </c>
      <c r="F2230" s="23">
        <v>790</v>
      </c>
      <c r="G2230" s="23" t="s">
        <v>9752</v>
      </c>
      <c r="H2230" s="23" t="s">
        <v>6336</v>
      </c>
      <c r="I2230" s="238" t="s">
        <v>18145</v>
      </c>
      <c r="J2230" s="238" t="s">
        <v>18153</v>
      </c>
      <c r="K2230" s="23" t="s">
        <v>623</v>
      </c>
      <c r="L2230" s="23" t="s">
        <v>18147</v>
      </c>
      <c r="M2230" s="23" t="s">
        <v>18148</v>
      </c>
      <c r="N2230" s="23" t="s">
        <v>4162</v>
      </c>
      <c r="O2230" s="23" t="s">
        <v>18149</v>
      </c>
      <c r="P2230" s="291">
        <v>120.38</v>
      </c>
      <c r="Q2230" s="3">
        <v>40935</v>
      </c>
      <c r="R2230" s="3">
        <v>41137</v>
      </c>
      <c r="S2230" s="3">
        <v>41120</v>
      </c>
    </row>
    <row r="2231" spans="1:19">
      <c r="A2231" s="23" t="s">
        <v>18141</v>
      </c>
      <c r="B2231" s="23" t="s">
        <v>18142</v>
      </c>
      <c r="C2231" s="23">
        <v>7</v>
      </c>
      <c r="D2231" s="23" t="s">
        <v>21217</v>
      </c>
      <c r="E2231" s="23" t="s">
        <v>21218</v>
      </c>
      <c r="F2231" s="23">
        <v>3918</v>
      </c>
      <c r="G2231" s="23" t="s">
        <v>11860</v>
      </c>
      <c r="H2231" s="23" t="s">
        <v>12963</v>
      </c>
      <c r="I2231" s="238" t="s">
        <v>18145</v>
      </c>
      <c r="J2231" s="238" t="s">
        <v>18153</v>
      </c>
      <c r="K2231" s="23" t="s">
        <v>623</v>
      </c>
      <c r="L2231" s="23" t="s">
        <v>18147</v>
      </c>
      <c r="M2231" s="23" t="s">
        <v>18148</v>
      </c>
      <c r="N2231" s="23" t="s">
        <v>4162</v>
      </c>
      <c r="O2231" s="23" t="s">
        <v>18149</v>
      </c>
      <c r="P2231" s="291">
        <v>120.38</v>
      </c>
      <c r="Q2231" s="3">
        <v>41155</v>
      </c>
      <c r="R2231" s="3">
        <v>41262</v>
      </c>
      <c r="S2231" s="3">
        <v>41261</v>
      </c>
    </row>
    <row r="2232" spans="1:19">
      <c r="A2232" s="23" t="s">
        <v>18141</v>
      </c>
      <c r="B2232" s="23" t="s">
        <v>18142</v>
      </c>
      <c r="C2232" s="23">
        <v>7</v>
      </c>
      <c r="D2232" s="23" t="s">
        <v>21219</v>
      </c>
      <c r="E2232" s="23" t="s">
        <v>21220</v>
      </c>
      <c r="F2232" s="23">
        <v>3442</v>
      </c>
      <c r="G2232" s="23" t="s">
        <v>11461</v>
      </c>
      <c r="H2232" s="23" t="s">
        <v>8743</v>
      </c>
      <c r="I2232" s="238" t="s">
        <v>18145</v>
      </c>
      <c r="J2232" s="238" t="s">
        <v>18153</v>
      </c>
      <c r="K2232" s="23" t="s">
        <v>623</v>
      </c>
      <c r="L2232" s="23" t="s">
        <v>18147</v>
      </c>
      <c r="M2232" s="23" t="s">
        <v>18148</v>
      </c>
      <c r="N2232" s="23" t="s">
        <v>4162</v>
      </c>
      <c r="O2232" s="23" t="s">
        <v>18149</v>
      </c>
      <c r="P2232" s="291">
        <v>120.38</v>
      </c>
      <c r="Q2232" s="3">
        <v>41141</v>
      </c>
      <c r="R2232" s="3">
        <v>41205</v>
      </c>
      <c r="S2232" s="3">
        <v>41215</v>
      </c>
    </row>
    <row r="2233" spans="1:19">
      <c r="A2233" s="23" t="s">
        <v>18141</v>
      </c>
      <c r="B2233" s="23" t="s">
        <v>18142</v>
      </c>
      <c r="C2233" s="23">
        <v>7</v>
      </c>
      <c r="D2233" s="23" t="s">
        <v>21221</v>
      </c>
      <c r="E2233" s="23" t="s">
        <v>21222</v>
      </c>
      <c r="F2233" s="23">
        <v>2494</v>
      </c>
      <c r="G2233" s="23" t="s">
        <v>10062</v>
      </c>
      <c r="H2233" s="23" t="s">
        <v>2415</v>
      </c>
      <c r="I2233" s="238" t="s">
        <v>18145</v>
      </c>
      <c r="J2233" s="238" t="s">
        <v>18153</v>
      </c>
      <c r="K2233" s="23" t="s">
        <v>623</v>
      </c>
      <c r="L2233" s="23" t="s">
        <v>18147</v>
      </c>
      <c r="M2233" s="23" t="s">
        <v>18148</v>
      </c>
      <c r="N2233" s="23" t="s">
        <v>4162</v>
      </c>
      <c r="O2233" s="23" t="s">
        <v>18149</v>
      </c>
      <c r="P2233" s="291">
        <v>120.38</v>
      </c>
      <c r="Q2233" s="3">
        <v>41002</v>
      </c>
      <c r="R2233" s="3">
        <v>41017</v>
      </c>
      <c r="S2233" s="3">
        <v>41063</v>
      </c>
    </row>
    <row r="2234" spans="1:19">
      <c r="A2234" s="23" t="s">
        <v>18141</v>
      </c>
      <c r="B2234" s="23" t="s">
        <v>18142</v>
      </c>
      <c r="C2234" s="23">
        <v>7</v>
      </c>
      <c r="D2234" s="23" t="s">
        <v>21223</v>
      </c>
      <c r="E2234" s="23" t="s">
        <v>21222</v>
      </c>
      <c r="F2234" s="23">
        <v>2500</v>
      </c>
      <c r="G2234" s="23" t="s">
        <v>10060</v>
      </c>
      <c r="H2234" s="23" t="s">
        <v>2510</v>
      </c>
      <c r="I2234" s="238" t="s">
        <v>18145</v>
      </c>
      <c r="J2234" s="238" t="s">
        <v>18153</v>
      </c>
      <c r="K2234" s="23" t="s">
        <v>623</v>
      </c>
      <c r="L2234" s="23" t="s">
        <v>18147</v>
      </c>
      <c r="M2234" s="23" t="s">
        <v>18148</v>
      </c>
      <c r="N2234" s="23" t="s">
        <v>4162</v>
      </c>
      <c r="O2234" s="23" t="s">
        <v>18149</v>
      </c>
      <c r="P2234" s="291">
        <v>120.38</v>
      </c>
      <c r="Q2234" s="3">
        <v>41002</v>
      </c>
      <c r="R2234" s="3">
        <v>41018</v>
      </c>
      <c r="S2234" s="3">
        <v>41063</v>
      </c>
    </row>
    <row r="2235" spans="1:19">
      <c r="A2235" s="23" t="s">
        <v>18141</v>
      </c>
      <c r="B2235" s="23" t="s">
        <v>18142</v>
      </c>
      <c r="C2235" s="23">
        <v>7</v>
      </c>
      <c r="D2235" s="23" t="s">
        <v>21224</v>
      </c>
      <c r="E2235" s="23" t="s">
        <v>21222</v>
      </c>
      <c r="F2235" s="23">
        <v>4019</v>
      </c>
      <c r="G2235" s="23" t="s">
        <v>11893</v>
      </c>
      <c r="H2235" s="23" t="s">
        <v>13812</v>
      </c>
      <c r="I2235" s="238" t="s">
        <v>18145</v>
      </c>
      <c r="J2235" s="238" t="s">
        <v>18153</v>
      </c>
      <c r="K2235" s="23" t="s">
        <v>623</v>
      </c>
      <c r="L2235" s="23" t="s">
        <v>18147</v>
      </c>
      <c r="M2235" s="23" t="s">
        <v>18148</v>
      </c>
      <c r="N2235" s="23" t="s">
        <v>4162</v>
      </c>
      <c r="O2235" s="23" t="s">
        <v>18149</v>
      </c>
      <c r="P2235" s="291">
        <v>120.38</v>
      </c>
      <c r="Q2235" s="3">
        <v>41155</v>
      </c>
      <c r="R2235" s="3">
        <v>41283</v>
      </c>
      <c r="S2235" s="3">
        <v>41261</v>
      </c>
    </row>
    <row r="2236" spans="1:19">
      <c r="A2236" s="23" t="s">
        <v>18141</v>
      </c>
      <c r="B2236" s="23" t="s">
        <v>18142</v>
      </c>
      <c r="C2236" s="23">
        <v>7</v>
      </c>
      <c r="D2236" s="23" t="s">
        <v>21225</v>
      </c>
      <c r="E2236" s="23" t="s">
        <v>21226</v>
      </c>
      <c r="F2236" s="23"/>
      <c r="G2236" s="23" t="s">
        <v>13021</v>
      </c>
      <c r="H2236" s="23">
        <v>5313</v>
      </c>
      <c r="I2236" s="238" t="s">
        <v>18145</v>
      </c>
      <c r="J2236" s="238" t="s">
        <v>18156</v>
      </c>
      <c r="K2236" s="23" t="s">
        <v>623</v>
      </c>
      <c r="L2236" s="23" t="s">
        <v>18147</v>
      </c>
      <c r="M2236" s="23" t="s">
        <v>18148</v>
      </c>
      <c r="N2236" s="23" t="s">
        <v>4162</v>
      </c>
      <c r="O2236" s="23" t="s">
        <v>18149</v>
      </c>
      <c r="P2236" s="291">
        <v>120.38</v>
      </c>
      <c r="Q2236" s="3">
        <v>41197</v>
      </c>
      <c r="R2236" s="23"/>
      <c r="S2236" s="3">
        <v>41314</v>
      </c>
    </row>
    <row r="2237" spans="1:19">
      <c r="A2237" s="23" t="s">
        <v>18141</v>
      </c>
      <c r="B2237" s="23" t="s">
        <v>18142</v>
      </c>
      <c r="C2237" s="23">
        <v>7</v>
      </c>
      <c r="D2237" s="23" t="s">
        <v>21227</v>
      </c>
      <c r="E2237" s="23" t="s">
        <v>21226</v>
      </c>
      <c r="F2237" s="23">
        <v>3960</v>
      </c>
      <c r="G2237" s="23" t="s">
        <v>11894</v>
      </c>
      <c r="H2237" s="23" t="s">
        <v>13390</v>
      </c>
      <c r="I2237" s="238" t="s">
        <v>18145</v>
      </c>
      <c r="J2237" s="238" t="s">
        <v>18153</v>
      </c>
      <c r="K2237" s="23" t="s">
        <v>623</v>
      </c>
      <c r="L2237" s="23" t="s">
        <v>18147</v>
      </c>
      <c r="M2237" s="23" t="s">
        <v>18148</v>
      </c>
      <c r="N2237" s="23" t="s">
        <v>4162</v>
      </c>
      <c r="O2237" s="23" t="s">
        <v>18149</v>
      </c>
      <c r="P2237" s="291">
        <v>120.38</v>
      </c>
      <c r="Q2237" s="3">
        <v>41155</v>
      </c>
      <c r="R2237" s="3">
        <v>41263</v>
      </c>
      <c r="S2237" s="3">
        <v>41261</v>
      </c>
    </row>
    <row r="2238" spans="1:19">
      <c r="A2238" s="23" t="s">
        <v>18141</v>
      </c>
      <c r="B2238" s="23" t="s">
        <v>18142</v>
      </c>
      <c r="C2238" s="23">
        <v>7</v>
      </c>
      <c r="D2238" s="23" t="s">
        <v>21228</v>
      </c>
      <c r="E2238" s="23" t="s">
        <v>21226</v>
      </c>
      <c r="F2238" s="23">
        <v>4398</v>
      </c>
      <c r="G2238" s="23" t="s">
        <v>13018</v>
      </c>
      <c r="H2238" s="23" t="s">
        <v>16073</v>
      </c>
      <c r="I2238" s="238" t="s">
        <v>18145</v>
      </c>
      <c r="J2238" s="238" t="s">
        <v>18153</v>
      </c>
      <c r="K2238" s="23" t="s">
        <v>623</v>
      </c>
      <c r="L2238" s="23" t="s">
        <v>18147</v>
      </c>
      <c r="M2238" s="23" t="s">
        <v>18148</v>
      </c>
      <c r="N2238" s="23" t="s">
        <v>4162</v>
      </c>
      <c r="O2238" s="23" t="s">
        <v>18149</v>
      </c>
      <c r="P2238" s="291">
        <v>120.38</v>
      </c>
      <c r="Q2238" s="3">
        <v>41197</v>
      </c>
      <c r="R2238" s="3">
        <v>41360</v>
      </c>
      <c r="S2238" s="3">
        <v>41314</v>
      </c>
    </row>
    <row r="2239" spans="1:19">
      <c r="A2239" s="23" t="s">
        <v>18141</v>
      </c>
      <c r="B2239" s="23" t="s">
        <v>18142</v>
      </c>
      <c r="C2239" s="23">
        <v>7</v>
      </c>
      <c r="D2239" s="23" t="s">
        <v>21229</v>
      </c>
      <c r="E2239" s="23" t="s">
        <v>21230</v>
      </c>
      <c r="F2239" s="23">
        <v>922</v>
      </c>
      <c r="G2239" s="23" t="s">
        <v>9963</v>
      </c>
      <c r="H2239" s="23" t="s">
        <v>6047</v>
      </c>
      <c r="I2239" s="238" t="s">
        <v>18145</v>
      </c>
      <c r="J2239" s="238" t="s">
        <v>18153</v>
      </c>
      <c r="K2239" s="23" t="s">
        <v>623</v>
      </c>
      <c r="L2239" s="23" t="s">
        <v>18147</v>
      </c>
      <c r="M2239" s="23" t="s">
        <v>18148</v>
      </c>
      <c r="N2239" s="23" t="s">
        <v>4162</v>
      </c>
      <c r="O2239" s="23" t="s">
        <v>18149</v>
      </c>
      <c r="P2239" s="291">
        <v>120.38</v>
      </c>
      <c r="Q2239" s="3">
        <v>40953</v>
      </c>
      <c r="R2239" s="3">
        <v>41135</v>
      </c>
      <c r="S2239" s="3">
        <v>41135</v>
      </c>
    </row>
    <row r="2240" spans="1:19">
      <c r="A2240" s="23" t="s">
        <v>18141</v>
      </c>
      <c r="B2240" s="23" t="s">
        <v>18142</v>
      </c>
      <c r="C2240" s="23">
        <v>7</v>
      </c>
      <c r="D2240" s="23" t="s">
        <v>21231</v>
      </c>
      <c r="E2240" s="23" t="s">
        <v>21230</v>
      </c>
      <c r="F2240" s="23">
        <v>4255</v>
      </c>
      <c r="G2240" s="23" t="s">
        <v>13213</v>
      </c>
      <c r="H2240" s="23" t="s">
        <v>15707</v>
      </c>
      <c r="I2240" s="238" t="s">
        <v>18145</v>
      </c>
      <c r="J2240" s="238" t="s">
        <v>18153</v>
      </c>
      <c r="K2240" s="23" t="s">
        <v>623</v>
      </c>
      <c r="L2240" s="23" t="s">
        <v>18147</v>
      </c>
      <c r="M2240" s="23" t="s">
        <v>18148</v>
      </c>
      <c r="N2240" s="23" t="s">
        <v>4162</v>
      </c>
      <c r="O2240" s="23" t="s">
        <v>18149</v>
      </c>
      <c r="P2240" s="291">
        <v>120.38</v>
      </c>
      <c r="Q2240" s="3">
        <v>41185</v>
      </c>
      <c r="R2240" s="3">
        <v>41334</v>
      </c>
      <c r="S2240" s="3">
        <v>41314</v>
      </c>
    </row>
    <row r="2241" spans="1:19">
      <c r="A2241" s="23" t="s">
        <v>18141</v>
      </c>
      <c r="B2241" s="23" t="s">
        <v>18142</v>
      </c>
      <c r="C2241" s="23">
        <v>7</v>
      </c>
      <c r="D2241" s="23" t="s">
        <v>21232</v>
      </c>
      <c r="E2241" s="23" t="s">
        <v>21230</v>
      </c>
      <c r="F2241" s="23">
        <v>4291</v>
      </c>
      <c r="G2241" s="23" t="s">
        <v>13209</v>
      </c>
      <c r="H2241" s="23" t="s">
        <v>15705</v>
      </c>
      <c r="I2241" s="238" t="s">
        <v>18145</v>
      </c>
      <c r="J2241" s="238" t="s">
        <v>18153</v>
      </c>
      <c r="K2241" s="23" t="s">
        <v>623</v>
      </c>
      <c r="L2241" s="23" t="s">
        <v>18147</v>
      </c>
      <c r="M2241" s="23" t="s">
        <v>18148</v>
      </c>
      <c r="N2241" s="23" t="s">
        <v>4162</v>
      </c>
      <c r="O2241" s="23" t="s">
        <v>18149</v>
      </c>
      <c r="P2241" s="291">
        <v>120.38</v>
      </c>
      <c r="Q2241" s="3">
        <v>41185</v>
      </c>
      <c r="R2241" s="3">
        <v>41339</v>
      </c>
      <c r="S2241" s="3">
        <v>41314</v>
      </c>
    </row>
    <row r="2242" spans="1:19">
      <c r="A2242" s="23" t="s">
        <v>18141</v>
      </c>
      <c r="B2242" s="23" t="s">
        <v>18142</v>
      </c>
      <c r="C2242" s="23">
        <v>7</v>
      </c>
      <c r="D2242" s="23" t="s">
        <v>21233</v>
      </c>
      <c r="E2242" s="23" t="s">
        <v>21234</v>
      </c>
      <c r="F2242" s="23">
        <v>2787</v>
      </c>
      <c r="G2242" s="23" t="s">
        <v>10431</v>
      </c>
      <c r="H2242" s="23" t="s">
        <v>4709</v>
      </c>
      <c r="I2242" s="238" t="s">
        <v>18145</v>
      </c>
      <c r="J2242" s="238" t="s">
        <v>18153</v>
      </c>
      <c r="K2242" s="23" t="s">
        <v>623</v>
      </c>
      <c r="L2242" s="23" t="s">
        <v>18147</v>
      </c>
      <c r="M2242" s="23" t="s">
        <v>18148</v>
      </c>
      <c r="N2242" s="23" t="s">
        <v>4162</v>
      </c>
      <c r="O2242" s="23" t="s">
        <v>18149</v>
      </c>
      <c r="P2242" s="291">
        <v>120.38</v>
      </c>
      <c r="Q2242" s="3">
        <v>41052</v>
      </c>
      <c r="R2242" s="3">
        <v>41093</v>
      </c>
      <c r="S2242" s="3">
        <v>41117</v>
      </c>
    </row>
    <row r="2243" spans="1:19">
      <c r="A2243" s="23" t="s">
        <v>18141</v>
      </c>
      <c r="B2243" s="23" t="s">
        <v>18142</v>
      </c>
      <c r="C2243" s="23">
        <v>7</v>
      </c>
      <c r="D2243" s="23" t="s">
        <v>21235</v>
      </c>
      <c r="E2243" s="23" t="s">
        <v>21236</v>
      </c>
      <c r="F2243" s="23">
        <v>3645</v>
      </c>
      <c r="G2243" s="23" t="s">
        <v>11897</v>
      </c>
      <c r="H2243" s="23" t="s">
        <v>9488</v>
      </c>
      <c r="I2243" s="238" t="s">
        <v>18145</v>
      </c>
      <c r="J2243" s="238" t="s">
        <v>18153</v>
      </c>
      <c r="K2243" s="23" t="s">
        <v>623</v>
      </c>
      <c r="L2243" s="23" t="s">
        <v>18147</v>
      </c>
      <c r="M2243" s="23" t="s">
        <v>18148</v>
      </c>
      <c r="N2243" s="23" t="s">
        <v>4162</v>
      </c>
      <c r="O2243" s="23" t="s">
        <v>18149</v>
      </c>
      <c r="P2243" s="291">
        <v>120.38</v>
      </c>
      <c r="Q2243" s="3">
        <v>41155</v>
      </c>
      <c r="R2243" s="3">
        <v>41236</v>
      </c>
      <c r="S2243" s="3">
        <v>41261</v>
      </c>
    </row>
    <row r="2244" spans="1:19">
      <c r="A2244" s="23" t="s">
        <v>18141</v>
      </c>
      <c r="B2244" s="23" t="s">
        <v>18142</v>
      </c>
      <c r="C2244" s="23">
        <v>7</v>
      </c>
      <c r="D2244" s="23" t="s">
        <v>21237</v>
      </c>
      <c r="E2244" s="23" t="s">
        <v>21238</v>
      </c>
      <c r="F2244" s="23">
        <v>829</v>
      </c>
      <c r="G2244" s="23" t="s">
        <v>9814</v>
      </c>
      <c r="H2244" s="23" t="s">
        <v>5223</v>
      </c>
      <c r="I2244" s="238" t="s">
        <v>18145</v>
      </c>
      <c r="J2244" s="238" t="s">
        <v>18153</v>
      </c>
      <c r="K2244" s="23" t="s">
        <v>623</v>
      </c>
      <c r="L2244" s="23" t="s">
        <v>18147</v>
      </c>
      <c r="M2244" s="23" t="s">
        <v>18148</v>
      </c>
      <c r="N2244" s="23" t="s">
        <v>4162</v>
      </c>
      <c r="O2244" s="23" t="s">
        <v>18149</v>
      </c>
      <c r="P2244" s="291">
        <v>120.38</v>
      </c>
      <c r="Q2244" s="3">
        <v>40942</v>
      </c>
      <c r="R2244" s="3">
        <v>41190</v>
      </c>
      <c r="S2244" s="3">
        <v>41120</v>
      </c>
    </row>
    <row r="2245" spans="1:19">
      <c r="A2245" s="23" t="s">
        <v>18141</v>
      </c>
      <c r="B2245" s="23" t="s">
        <v>18142</v>
      </c>
      <c r="C2245" s="23">
        <v>7</v>
      </c>
      <c r="D2245" s="23" t="s">
        <v>21239</v>
      </c>
      <c r="E2245" s="23" t="s">
        <v>21240</v>
      </c>
      <c r="F2245" s="23"/>
      <c r="G2245" s="23"/>
      <c r="H2245" s="23">
        <v>6302</v>
      </c>
      <c r="I2245" s="238" t="s">
        <v>18145</v>
      </c>
      <c r="J2245" s="238" t="s">
        <v>18151</v>
      </c>
      <c r="K2245" s="23" t="s">
        <v>623</v>
      </c>
      <c r="L2245" s="23" t="s">
        <v>18147</v>
      </c>
      <c r="M2245" s="23" t="s">
        <v>18148</v>
      </c>
      <c r="N2245" s="23" t="s">
        <v>4162</v>
      </c>
      <c r="O2245" s="23" t="s">
        <v>18149</v>
      </c>
      <c r="P2245" s="291">
        <v>120.38</v>
      </c>
      <c r="Q2245" s="3">
        <v>41309</v>
      </c>
      <c r="R2245" s="23"/>
      <c r="S2245" s="23"/>
    </row>
    <row r="2246" spans="1:19">
      <c r="A2246" s="23" t="s">
        <v>18141</v>
      </c>
      <c r="B2246" s="23" t="s">
        <v>18142</v>
      </c>
      <c r="C2246" s="23">
        <v>7</v>
      </c>
      <c r="D2246" s="23" t="s">
        <v>21241</v>
      </c>
      <c r="E2246" s="23" t="s">
        <v>21240</v>
      </c>
      <c r="F2246" s="23"/>
      <c r="G2246" s="23"/>
      <c r="H2246" s="23">
        <v>6303</v>
      </c>
      <c r="I2246" s="238" t="s">
        <v>18145</v>
      </c>
      <c r="J2246" s="238" t="s">
        <v>18151</v>
      </c>
      <c r="K2246" s="23" t="s">
        <v>623</v>
      </c>
      <c r="L2246" s="23" t="s">
        <v>18147</v>
      </c>
      <c r="M2246" s="23" t="s">
        <v>18148</v>
      </c>
      <c r="N2246" s="23" t="s">
        <v>4162</v>
      </c>
      <c r="O2246" s="23" t="s">
        <v>18149</v>
      </c>
      <c r="P2246" s="291">
        <v>120.38</v>
      </c>
      <c r="Q2246" s="3">
        <v>41309</v>
      </c>
      <c r="R2246" s="23"/>
      <c r="S2246" s="23"/>
    </row>
    <row r="2247" spans="1:19">
      <c r="A2247" s="23" t="s">
        <v>18141</v>
      </c>
      <c r="B2247" s="23" t="s">
        <v>18142</v>
      </c>
      <c r="C2247" s="23">
        <v>7</v>
      </c>
      <c r="D2247" s="23" t="s">
        <v>21242</v>
      </c>
      <c r="E2247" s="23" t="s">
        <v>21240</v>
      </c>
      <c r="F2247" s="23"/>
      <c r="G2247" s="23"/>
      <c r="H2247" s="23">
        <v>6304</v>
      </c>
      <c r="I2247" s="238" t="s">
        <v>18145</v>
      </c>
      <c r="J2247" s="238" t="s">
        <v>18151</v>
      </c>
      <c r="K2247" s="23" t="s">
        <v>623</v>
      </c>
      <c r="L2247" s="23" t="s">
        <v>18147</v>
      </c>
      <c r="M2247" s="23" t="s">
        <v>18148</v>
      </c>
      <c r="N2247" s="23" t="s">
        <v>4162</v>
      </c>
      <c r="O2247" s="23" t="s">
        <v>18149</v>
      </c>
      <c r="P2247" s="291">
        <v>120.38</v>
      </c>
      <c r="Q2247" s="3">
        <v>41309</v>
      </c>
      <c r="R2247" s="23"/>
      <c r="S2247" s="23"/>
    </row>
    <row r="2248" spans="1:19">
      <c r="A2248" s="23" t="s">
        <v>18141</v>
      </c>
      <c r="B2248" s="23" t="s">
        <v>18142</v>
      </c>
      <c r="C2248" s="23">
        <v>7</v>
      </c>
      <c r="D2248" s="23" t="s">
        <v>21243</v>
      </c>
      <c r="E2248" s="23" t="s">
        <v>21240</v>
      </c>
      <c r="F2248" s="23">
        <v>3910</v>
      </c>
      <c r="G2248" s="23" t="s">
        <v>11895</v>
      </c>
      <c r="H2248" s="23" t="s">
        <v>13393</v>
      </c>
      <c r="I2248" s="238" t="s">
        <v>18145</v>
      </c>
      <c r="J2248" s="238" t="s">
        <v>18153</v>
      </c>
      <c r="K2248" s="23" t="s">
        <v>623</v>
      </c>
      <c r="L2248" s="23" t="s">
        <v>18147</v>
      </c>
      <c r="M2248" s="23" t="s">
        <v>18148</v>
      </c>
      <c r="N2248" s="23" t="s">
        <v>4162</v>
      </c>
      <c r="O2248" s="23" t="s">
        <v>18149</v>
      </c>
      <c r="P2248" s="291">
        <v>120.38</v>
      </c>
      <c r="Q2248" s="3">
        <v>41155</v>
      </c>
      <c r="R2248" s="3">
        <v>41261</v>
      </c>
      <c r="S2248" s="3">
        <v>41261</v>
      </c>
    </row>
    <row r="2249" spans="1:19">
      <c r="A2249" s="23" t="s">
        <v>18141</v>
      </c>
      <c r="B2249" s="23" t="s">
        <v>18142</v>
      </c>
      <c r="C2249" s="23">
        <v>7</v>
      </c>
      <c r="D2249" s="23" t="s">
        <v>21244</v>
      </c>
      <c r="E2249" s="23" t="s">
        <v>21245</v>
      </c>
      <c r="F2249" s="23">
        <v>791</v>
      </c>
      <c r="G2249" s="23" t="s">
        <v>9762</v>
      </c>
      <c r="H2249" s="23" t="s">
        <v>1645</v>
      </c>
      <c r="I2249" s="238" t="s">
        <v>18145</v>
      </c>
      <c r="J2249" s="238" t="s">
        <v>18153</v>
      </c>
      <c r="K2249" s="23" t="s">
        <v>623</v>
      </c>
      <c r="L2249" s="23" t="s">
        <v>18147</v>
      </c>
      <c r="M2249" s="23" t="s">
        <v>18148</v>
      </c>
      <c r="N2249" s="23" t="s">
        <v>4162</v>
      </c>
      <c r="O2249" s="23" t="s">
        <v>18149</v>
      </c>
      <c r="P2249" s="291">
        <v>120.38</v>
      </c>
      <c r="Q2249" s="3">
        <v>40935</v>
      </c>
      <c r="R2249" s="3">
        <v>40963</v>
      </c>
      <c r="S2249" s="3">
        <v>41008</v>
      </c>
    </row>
    <row r="2250" spans="1:19">
      <c r="A2250" s="23" t="s">
        <v>18141</v>
      </c>
      <c r="B2250" s="23" t="s">
        <v>18142</v>
      </c>
      <c r="C2250" s="23">
        <v>7</v>
      </c>
      <c r="D2250" s="23" t="s">
        <v>21246</v>
      </c>
      <c r="E2250" s="23" t="s">
        <v>21245</v>
      </c>
      <c r="F2250" s="23">
        <v>3269</v>
      </c>
      <c r="G2250" s="23" t="s">
        <v>11379</v>
      </c>
      <c r="H2250" s="23" t="s">
        <v>7542</v>
      </c>
      <c r="I2250" s="238" t="s">
        <v>18145</v>
      </c>
      <c r="J2250" s="238" t="s">
        <v>18153</v>
      </c>
      <c r="K2250" s="23" t="s">
        <v>623</v>
      </c>
      <c r="L2250" s="23" t="s">
        <v>18147</v>
      </c>
      <c r="M2250" s="23" t="s">
        <v>18148</v>
      </c>
      <c r="N2250" s="23" t="s">
        <v>4162</v>
      </c>
      <c r="O2250" s="23" t="s">
        <v>18149</v>
      </c>
      <c r="P2250" s="291">
        <v>120.38</v>
      </c>
      <c r="Q2250" s="3">
        <v>41135</v>
      </c>
      <c r="R2250" s="3">
        <v>41171</v>
      </c>
      <c r="S2250" s="3">
        <v>41209</v>
      </c>
    </row>
    <row r="2251" spans="1:19">
      <c r="A2251" s="23" t="s">
        <v>18141</v>
      </c>
      <c r="B2251" s="23" t="s">
        <v>18142</v>
      </c>
      <c r="C2251" s="23">
        <v>7</v>
      </c>
      <c r="D2251" s="23" t="s">
        <v>21247</v>
      </c>
      <c r="E2251" s="23" t="s">
        <v>21245</v>
      </c>
      <c r="F2251" s="23">
        <v>3283</v>
      </c>
      <c r="G2251" s="23" t="s">
        <v>11375</v>
      </c>
      <c r="H2251" s="23" t="s">
        <v>7665</v>
      </c>
      <c r="I2251" s="238" t="s">
        <v>18145</v>
      </c>
      <c r="J2251" s="238" t="s">
        <v>18153</v>
      </c>
      <c r="K2251" s="23" t="s">
        <v>623</v>
      </c>
      <c r="L2251" s="23" t="s">
        <v>18147</v>
      </c>
      <c r="M2251" s="23" t="s">
        <v>18148</v>
      </c>
      <c r="N2251" s="23" t="s">
        <v>4162</v>
      </c>
      <c r="O2251" s="23" t="s">
        <v>18149</v>
      </c>
      <c r="P2251" s="291">
        <v>120.38</v>
      </c>
      <c r="Q2251" s="3">
        <v>41135</v>
      </c>
      <c r="R2251" s="3">
        <v>41172</v>
      </c>
      <c r="S2251" s="3">
        <v>41209</v>
      </c>
    </row>
    <row r="2252" spans="1:19">
      <c r="A2252" s="23" t="s">
        <v>18141</v>
      </c>
      <c r="B2252" s="23" t="s">
        <v>18142</v>
      </c>
      <c r="C2252" s="23">
        <v>7</v>
      </c>
      <c r="D2252" s="23" t="s">
        <v>21248</v>
      </c>
      <c r="E2252" s="23" t="s">
        <v>21245</v>
      </c>
      <c r="F2252" s="23">
        <v>3284</v>
      </c>
      <c r="G2252" s="23" t="s">
        <v>11377</v>
      </c>
      <c r="H2252" s="23" t="s">
        <v>7666</v>
      </c>
      <c r="I2252" s="238" t="s">
        <v>18145</v>
      </c>
      <c r="J2252" s="238" t="s">
        <v>18153</v>
      </c>
      <c r="K2252" s="23" t="s">
        <v>623</v>
      </c>
      <c r="L2252" s="23" t="s">
        <v>18147</v>
      </c>
      <c r="M2252" s="23" t="s">
        <v>18148</v>
      </c>
      <c r="N2252" s="23" t="s">
        <v>4162</v>
      </c>
      <c r="O2252" s="23" t="s">
        <v>18149</v>
      </c>
      <c r="P2252" s="291">
        <v>120.38</v>
      </c>
      <c r="Q2252" s="3">
        <v>41135</v>
      </c>
      <c r="R2252" s="3">
        <v>41172</v>
      </c>
      <c r="S2252" s="3">
        <v>41209</v>
      </c>
    </row>
    <row r="2253" spans="1:19">
      <c r="A2253" s="23" t="s">
        <v>18141</v>
      </c>
      <c r="B2253" s="23" t="s">
        <v>18142</v>
      </c>
      <c r="C2253" s="23">
        <v>7</v>
      </c>
      <c r="D2253" s="23" t="s">
        <v>21249</v>
      </c>
      <c r="E2253" s="23" t="s">
        <v>21250</v>
      </c>
      <c r="F2253" s="23">
        <v>792</v>
      </c>
      <c r="G2253" s="23" t="s">
        <v>9755</v>
      </c>
      <c r="H2253" s="23" t="s">
        <v>4166</v>
      </c>
      <c r="I2253" s="238" t="s">
        <v>18145</v>
      </c>
      <c r="J2253" s="238" t="s">
        <v>18153</v>
      </c>
      <c r="K2253" s="23" t="s">
        <v>623</v>
      </c>
      <c r="L2253" s="23" t="s">
        <v>18147</v>
      </c>
      <c r="M2253" s="23" t="s">
        <v>18148</v>
      </c>
      <c r="N2253" s="23" t="s">
        <v>4162</v>
      </c>
      <c r="O2253" s="23" t="s">
        <v>18149</v>
      </c>
      <c r="P2253" s="291">
        <v>120.38</v>
      </c>
      <c r="Q2253" s="3">
        <v>40935</v>
      </c>
      <c r="R2253" s="3">
        <v>41163</v>
      </c>
      <c r="S2253" s="3">
        <v>41114</v>
      </c>
    </row>
    <row r="2254" spans="1:19">
      <c r="A2254" s="23" t="s">
        <v>18141</v>
      </c>
      <c r="B2254" s="23" t="s">
        <v>18142</v>
      </c>
      <c r="C2254" s="23">
        <v>7</v>
      </c>
      <c r="D2254" s="23" t="s">
        <v>21251</v>
      </c>
      <c r="E2254" s="23" t="s">
        <v>21250</v>
      </c>
      <c r="F2254" s="23">
        <v>3222</v>
      </c>
      <c r="G2254" s="23" t="s">
        <v>11434</v>
      </c>
      <c r="H2254" s="23" t="s">
        <v>7337</v>
      </c>
      <c r="I2254" s="238" t="s">
        <v>18145</v>
      </c>
      <c r="J2254" s="238" t="s">
        <v>18153</v>
      </c>
      <c r="K2254" s="23" t="s">
        <v>623</v>
      </c>
      <c r="L2254" s="23" t="s">
        <v>18147</v>
      </c>
      <c r="M2254" s="23" t="s">
        <v>18148</v>
      </c>
      <c r="N2254" s="23" t="s">
        <v>4162</v>
      </c>
      <c r="O2254" s="23" t="s">
        <v>18149</v>
      </c>
      <c r="P2254" s="291">
        <v>120.38</v>
      </c>
      <c r="Q2254" s="3">
        <v>41141</v>
      </c>
      <c r="R2254" s="3">
        <v>41166</v>
      </c>
      <c r="S2254" s="3">
        <v>41215</v>
      </c>
    </row>
    <row r="2255" spans="1:19">
      <c r="A2255" s="23" t="s">
        <v>18141</v>
      </c>
      <c r="B2255" s="23" t="s">
        <v>18142</v>
      </c>
      <c r="C2255" s="23">
        <v>7</v>
      </c>
      <c r="D2255" s="23" t="s">
        <v>21252</v>
      </c>
      <c r="E2255" s="23" t="s">
        <v>21250</v>
      </c>
      <c r="F2255" s="23">
        <v>3249</v>
      </c>
      <c r="G2255" s="23" t="s">
        <v>11450</v>
      </c>
      <c r="H2255" s="23" t="s">
        <v>7339</v>
      </c>
      <c r="I2255" s="238" t="s">
        <v>18145</v>
      </c>
      <c r="J2255" s="238" t="s">
        <v>18153</v>
      </c>
      <c r="K2255" s="23" t="s">
        <v>623</v>
      </c>
      <c r="L2255" s="23" t="s">
        <v>18147</v>
      </c>
      <c r="M2255" s="23" t="s">
        <v>18148</v>
      </c>
      <c r="N2255" s="23" t="s">
        <v>4162</v>
      </c>
      <c r="O2255" s="23" t="s">
        <v>18149</v>
      </c>
      <c r="P2255" s="291">
        <v>120.38</v>
      </c>
      <c r="Q2255" s="3">
        <v>41141</v>
      </c>
      <c r="R2255" s="3">
        <v>41170</v>
      </c>
      <c r="S2255" s="3">
        <v>41215</v>
      </c>
    </row>
    <row r="2256" spans="1:19">
      <c r="A2256" s="23" t="s">
        <v>18141</v>
      </c>
      <c r="B2256" s="23" t="s">
        <v>18142</v>
      </c>
      <c r="C2256" s="23">
        <v>7</v>
      </c>
      <c r="D2256" s="23" t="s">
        <v>21253</v>
      </c>
      <c r="E2256" s="23" t="s">
        <v>21250</v>
      </c>
      <c r="F2256" s="23">
        <v>3804</v>
      </c>
      <c r="G2256" s="23" t="s">
        <v>11457</v>
      </c>
      <c r="H2256" s="23" t="s">
        <v>12229</v>
      </c>
      <c r="I2256" s="238" t="s">
        <v>18145</v>
      </c>
      <c r="J2256" s="238" t="s">
        <v>18153</v>
      </c>
      <c r="K2256" s="23" t="s">
        <v>623</v>
      </c>
      <c r="L2256" s="23" t="s">
        <v>18147</v>
      </c>
      <c r="M2256" s="23" t="s">
        <v>18148</v>
      </c>
      <c r="N2256" s="23" t="s">
        <v>4162</v>
      </c>
      <c r="O2256" s="23" t="s">
        <v>18149</v>
      </c>
      <c r="P2256" s="291">
        <v>120.38</v>
      </c>
      <c r="Q2256" s="3">
        <v>41141</v>
      </c>
      <c r="R2256" s="3">
        <v>41254</v>
      </c>
      <c r="S2256" s="3">
        <v>41215</v>
      </c>
    </row>
    <row r="2257" spans="1:19">
      <c r="A2257" s="23" t="s">
        <v>18141</v>
      </c>
      <c r="B2257" s="23" t="s">
        <v>18142</v>
      </c>
      <c r="C2257" s="23">
        <v>7</v>
      </c>
      <c r="D2257" s="23" t="s">
        <v>21254</v>
      </c>
      <c r="E2257" s="23" t="s">
        <v>21255</v>
      </c>
      <c r="F2257" s="23"/>
      <c r="G2257" s="23" t="s">
        <v>12839</v>
      </c>
      <c r="H2257" s="23">
        <v>5089</v>
      </c>
      <c r="I2257" s="238" t="s">
        <v>18145</v>
      </c>
      <c r="J2257" s="238" t="s">
        <v>18156</v>
      </c>
      <c r="K2257" s="23" t="s">
        <v>623</v>
      </c>
      <c r="L2257" s="23" t="s">
        <v>18147</v>
      </c>
      <c r="M2257" s="23" t="s">
        <v>18148</v>
      </c>
      <c r="N2257" s="23" t="s">
        <v>4162</v>
      </c>
      <c r="O2257" s="23" t="s">
        <v>18149</v>
      </c>
      <c r="P2257" s="291">
        <v>120.38</v>
      </c>
      <c r="Q2257" s="3">
        <v>41158</v>
      </c>
      <c r="R2257" s="23"/>
      <c r="S2257" s="3">
        <v>41309</v>
      </c>
    </row>
    <row r="2258" spans="1:19">
      <c r="A2258" s="23" t="s">
        <v>18141</v>
      </c>
      <c r="B2258" s="23" t="s">
        <v>18142</v>
      </c>
      <c r="C2258" s="23">
        <v>7</v>
      </c>
      <c r="D2258" s="23" t="s">
        <v>21256</v>
      </c>
      <c r="E2258" s="23" t="s">
        <v>21255</v>
      </c>
      <c r="F2258" s="23">
        <v>4100</v>
      </c>
      <c r="G2258" s="23" t="s">
        <v>12846</v>
      </c>
      <c r="H2258" s="23" t="s">
        <v>14850</v>
      </c>
      <c r="I2258" s="238" t="s">
        <v>18145</v>
      </c>
      <c r="J2258" s="238" t="s">
        <v>18153</v>
      </c>
      <c r="K2258" s="23" t="s">
        <v>623</v>
      </c>
      <c r="L2258" s="23" t="s">
        <v>18147</v>
      </c>
      <c r="M2258" s="23" t="s">
        <v>18148</v>
      </c>
      <c r="N2258" s="23" t="s">
        <v>4162</v>
      </c>
      <c r="O2258" s="23" t="s">
        <v>18149</v>
      </c>
      <c r="P2258" s="291">
        <v>120.38</v>
      </c>
      <c r="Q2258" s="3">
        <v>41158</v>
      </c>
      <c r="R2258" s="3">
        <v>41303</v>
      </c>
      <c r="S2258" s="3">
        <v>41309</v>
      </c>
    </row>
    <row r="2259" spans="1:19">
      <c r="A2259" s="23" t="s">
        <v>18141</v>
      </c>
      <c r="B2259" s="23" t="s">
        <v>18142</v>
      </c>
      <c r="C2259" s="23">
        <v>7</v>
      </c>
      <c r="D2259" s="23" t="s">
        <v>21257</v>
      </c>
      <c r="E2259" s="23" t="s">
        <v>21255</v>
      </c>
      <c r="F2259" s="23">
        <v>4112</v>
      </c>
      <c r="G2259" s="23" t="s">
        <v>12842</v>
      </c>
      <c r="H2259" s="23" t="s">
        <v>14847</v>
      </c>
      <c r="I2259" s="238" t="s">
        <v>18145</v>
      </c>
      <c r="J2259" s="238" t="s">
        <v>18153</v>
      </c>
      <c r="K2259" s="23" t="s">
        <v>623</v>
      </c>
      <c r="L2259" s="23" t="s">
        <v>18147</v>
      </c>
      <c r="M2259" s="23" t="s">
        <v>18148</v>
      </c>
      <c r="N2259" s="23" t="s">
        <v>4162</v>
      </c>
      <c r="O2259" s="23" t="s">
        <v>18149</v>
      </c>
      <c r="P2259" s="291">
        <v>120.38</v>
      </c>
      <c r="Q2259" s="3">
        <v>41158</v>
      </c>
      <c r="R2259" s="3">
        <v>41304</v>
      </c>
      <c r="S2259" s="3">
        <v>41309</v>
      </c>
    </row>
    <row r="2260" spans="1:19">
      <c r="A2260" s="23" t="s">
        <v>18141</v>
      </c>
      <c r="B2260" s="23" t="s">
        <v>18142</v>
      </c>
      <c r="C2260" s="23">
        <v>7</v>
      </c>
      <c r="D2260" s="23" t="s">
        <v>21258</v>
      </c>
      <c r="E2260" s="23" t="s">
        <v>21259</v>
      </c>
      <c r="F2260" s="23">
        <v>923</v>
      </c>
      <c r="G2260" s="23" t="s">
        <v>9951</v>
      </c>
      <c r="H2260" s="23" t="s">
        <v>2190</v>
      </c>
      <c r="I2260" s="238" t="s">
        <v>18145</v>
      </c>
      <c r="J2260" s="238" t="s">
        <v>18153</v>
      </c>
      <c r="K2260" s="23" t="s">
        <v>623</v>
      </c>
      <c r="L2260" s="23" t="s">
        <v>18147</v>
      </c>
      <c r="M2260" s="23" t="s">
        <v>18148</v>
      </c>
      <c r="N2260" s="23" t="s">
        <v>4162</v>
      </c>
      <c r="O2260" s="23" t="s">
        <v>18149</v>
      </c>
      <c r="P2260" s="291">
        <v>120.38</v>
      </c>
      <c r="Q2260" s="3">
        <v>40953</v>
      </c>
      <c r="R2260" s="3">
        <v>41002</v>
      </c>
      <c r="S2260" s="3">
        <v>41016</v>
      </c>
    </row>
    <row r="2261" spans="1:19">
      <c r="A2261" s="23" t="s">
        <v>18141</v>
      </c>
      <c r="B2261" s="23" t="s">
        <v>18142</v>
      </c>
      <c r="C2261" s="23">
        <v>7</v>
      </c>
      <c r="D2261" s="23" t="s">
        <v>21260</v>
      </c>
      <c r="E2261" s="23" t="s">
        <v>21259</v>
      </c>
      <c r="F2261" s="23">
        <v>4466</v>
      </c>
      <c r="G2261" s="23" t="s">
        <v>12430</v>
      </c>
      <c r="H2261" s="23" t="s">
        <v>16271</v>
      </c>
      <c r="I2261" s="238" t="s">
        <v>18145</v>
      </c>
      <c r="J2261" s="238" t="s">
        <v>18153</v>
      </c>
      <c r="K2261" s="23" t="s">
        <v>623</v>
      </c>
      <c r="L2261" s="23" t="s">
        <v>18147</v>
      </c>
      <c r="M2261" s="23" t="s">
        <v>18148</v>
      </c>
      <c r="N2261" s="23" t="s">
        <v>4162</v>
      </c>
      <c r="O2261" s="23" t="s">
        <v>18149</v>
      </c>
      <c r="P2261" s="291">
        <v>120.38</v>
      </c>
      <c r="Q2261" s="3">
        <v>41176</v>
      </c>
      <c r="R2261" s="3">
        <v>41374</v>
      </c>
      <c r="S2261" s="3">
        <v>41309</v>
      </c>
    </row>
    <row r="2262" spans="1:19">
      <c r="A2262" s="23" t="s">
        <v>18141</v>
      </c>
      <c r="B2262" s="23" t="s">
        <v>18142</v>
      </c>
      <c r="C2262" s="23">
        <v>7</v>
      </c>
      <c r="D2262" s="23" t="s">
        <v>21261</v>
      </c>
      <c r="E2262" s="23" t="s">
        <v>21262</v>
      </c>
      <c r="F2262" s="23"/>
      <c r="G2262" s="23" t="s">
        <v>11354</v>
      </c>
      <c r="H2262" s="23">
        <v>4236</v>
      </c>
      <c r="I2262" s="238" t="s">
        <v>18145</v>
      </c>
      <c r="J2262" s="238" t="s">
        <v>18156</v>
      </c>
      <c r="K2262" s="23" t="s">
        <v>623</v>
      </c>
      <c r="L2262" s="23" t="s">
        <v>18147</v>
      </c>
      <c r="M2262" s="23" t="s">
        <v>18148</v>
      </c>
      <c r="N2262" s="23" t="s">
        <v>4162</v>
      </c>
      <c r="O2262" s="23" t="s">
        <v>18149</v>
      </c>
      <c r="P2262" s="291">
        <v>120.38</v>
      </c>
      <c r="Q2262" s="3">
        <v>41130</v>
      </c>
      <c r="R2262" s="23"/>
      <c r="S2262" s="3">
        <v>41205</v>
      </c>
    </row>
    <row r="2263" spans="1:19">
      <c r="A2263" s="23" t="s">
        <v>18141</v>
      </c>
      <c r="B2263" s="23" t="s">
        <v>18142</v>
      </c>
      <c r="C2263" s="23">
        <v>7</v>
      </c>
      <c r="D2263" s="23" t="s">
        <v>21263</v>
      </c>
      <c r="E2263" s="23" t="s">
        <v>21262</v>
      </c>
      <c r="F2263" s="23"/>
      <c r="G2263" s="23" t="s">
        <v>21264</v>
      </c>
      <c r="H2263" s="23">
        <v>4242</v>
      </c>
      <c r="I2263" s="238" t="s">
        <v>18145</v>
      </c>
      <c r="J2263" s="238" t="s">
        <v>18156</v>
      </c>
      <c r="K2263" s="23" t="s">
        <v>623</v>
      </c>
      <c r="L2263" s="23" t="s">
        <v>18147</v>
      </c>
      <c r="M2263" s="23" t="s">
        <v>18148</v>
      </c>
      <c r="N2263" s="23" t="s">
        <v>4162</v>
      </c>
      <c r="O2263" s="23" t="s">
        <v>18149</v>
      </c>
      <c r="P2263" s="291">
        <v>120.38</v>
      </c>
      <c r="Q2263" s="3">
        <v>41130</v>
      </c>
      <c r="R2263" s="23"/>
      <c r="S2263" s="3">
        <v>41205</v>
      </c>
    </row>
    <row r="2264" spans="1:19">
      <c r="A2264" s="23" t="s">
        <v>18141</v>
      </c>
      <c r="B2264" s="23" t="s">
        <v>18142</v>
      </c>
      <c r="C2264" s="23">
        <v>7</v>
      </c>
      <c r="D2264" s="23" t="s">
        <v>21265</v>
      </c>
      <c r="E2264" s="23" t="s">
        <v>21262</v>
      </c>
      <c r="F2264" s="23">
        <v>2831</v>
      </c>
      <c r="G2264" s="23" t="s">
        <v>10433</v>
      </c>
      <c r="H2264" s="23" t="s">
        <v>4712</v>
      </c>
      <c r="I2264" s="238" t="s">
        <v>18145</v>
      </c>
      <c r="J2264" s="238" t="s">
        <v>18153</v>
      </c>
      <c r="K2264" s="23" t="s">
        <v>623</v>
      </c>
      <c r="L2264" s="23" t="s">
        <v>18147</v>
      </c>
      <c r="M2264" s="23" t="s">
        <v>18148</v>
      </c>
      <c r="N2264" s="23" t="s">
        <v>4162</v>
      </c>
      <c r="O2264" s="23" t="s">
        <v>18149</v>
      </c>
      <c r="P2264" s="291">
        <v>120.38</v>
      </c>
      <c r="Q2264" s="3">
        <v>41052</v>
      </c>
      <c r="R2264" s="3">
        <v>41103</v>
      </c>
      <c r="S2264" s="3">
        <v>41117</v>
      </c>
    </row>
    <row r="2265" spans="1:19">
      <c r="A2265" s="23" t="s">
        <v>18141</v>
      </c>
      <c r="B2265" s="23" t="s">
        <v>18142</v>
      </c>
      <c r="C2265" s="23">
        <v>7</v>
      </c>
      <c r="D2265" s="23" t="s">
        <v>21266</v>
      </c>
      <c r="E2265" s="23" t="s">
        <v>21262</v>
      </c>
      <c r="F2265" s="23">
        <v>3486</v>
      </c>
      <c r="G2265" s="23" t="s">
        <v>11325</v>
      </c>
      <c r="H2265" s="23" t="s">
        <v>9063</v>
      </c>
      <c r="I2265" s="238" t="s">
        <v>18145</v>
      </c>
      <c r="J2265" s="238" t="s">
        <v>18153</v>
      </c>
      <c r="K2265" s="23" t="s">
        <v>623</v>
      </c>
      <c r="L2265" s="23" t="s">
        <v>18147</v>
      </c>
      <c r="M2265" s="23" t="s">
        <v>18148</v>
      </c>
      <c r="N2265" s="23" t="s">
        <v>4162</v>
      </c>
      <c r="O2265" s="23" t="s">
        <v>18149</v>
      </c>
      <c r="P2265" s="291">
        <v>120.38</v>
      </c>
      <c r="Q2265" s="3">
        <v>41130</v>
      </c>
      <c r="R2265" s="3">
        <v>41211</v>
      </c>
      <c r="S2265" s="3">
        <v>41205</v>
      </c>
    </row>
    <row r="2266" spans="1:19">
      <c r="A2266" s="23" t="s">
        <v>18141</v>
      </c>
      <c r="B2266" s="23" t="s">
        <v>18142</v>
      </c>
      <c r="C2266" s="23">
        <v>7</v>
      </c>
      <c r="D2266" s="23" t="s">
        <v>21267</v>
      </c>
      <c r="E2266" s="23" t="s">
        <v>21262</v>
      </c>
      <c r="F2266" s="23">
        <v>3504</v>
      </c>
      <c r="G2266" s="23" t="s">
        <v>11349</v>
      </c>
      <c r="H2266" s="23" t="s">
        <v>9065</v>
      </c>
      <c r="I2266" s="238" t="s">
        <v>18145</v>
      </c>
      <c r="J2266" s="238" t="s">
        <v>18153</v>
      </c>
      <c r="K2266" s="23" t="s">
        <v>623</v>
      </c>
      <c r="L2266" s="23" t="s">
        <v>18147</v>
      </c>
      <c r="M2266" s="23" t="s">
        <v>18148</v>
      </c>
      <c r="N2266" s="23" t="s">
        <v>4162</v>
      </c>
      <c r="O2266" s="23" t="s">
        <v>18149</v>
      </c>
      <c r="P2266" s="291">
        <v>120.38</v>
      </c>
      <c r="Q2266" s="3">
        <v>41130</v>
      </c>
      <c r="R2266" s="3">
        <v>41212</v>
      </c>
      <c r="S2266" s="3">
        <v>41205</v>
      </c>
    </row>
    <row r="2267" spans="1:19">
      <c r="A2267" s="23" t="s">
        <v>18141</v>
      </c>
      <c r="B2267" s="23" t="s">
        <v>18142</v>
      </c>
      <c r="C2267" s="23">
        <v>7</v>
      </c>
      <c r="D2267" s="23" t="s">
        <v>21268</v>
      </c>
      <c r="E2267" s="23" t="s">
        <v>21262</v>
      </c>
      <c r="F2267" s="23">
        <v>3570</v>
      </c>
      <c r="G2267" s="23" t="s">
        <v>11339</v>
      </c>
      <c r="H2267" s="23" t="s">
        <v>9123</v>
      </c>
      <c r="I2267" s="238" t="s">
        <v>18145</v>
      </c>
      <c r="J2267" s="238" t="s">
        <v>18153</v>
      </c>
      <c r="K2267" s="23" t="s">
        <v>623</v>
      </c>
      <c r="L2267" s="23" t="s">
        <v>18147</v>
      </c>
      <c r="M2267" s="23" t="s">
        <v>18148</v>
      </c>
      <c r="N2267" s="23" t="s">
        <v>4162</v>
      </c>
      <c r="O2267" s="23" t="s">
        <v>18149</v>
      </c>
      <c r="P2267" s="291">
        <v>120.38</v>
      </c>
      <c r="Q2267" s="3">
        <v>41130</v>
      </c>
      <c r="R2267" s="3">
        <v>41221</v>
      </c>
      <c r="S2267" s="3">
        <v>41205</v>
      </c>
    </row>
    <row r="2268" spans="1:19">
      <c r="A2268" s="23" t="s">
        <v>18141</v>
      </c>
      <c r="B2268" s="23" t="s">
        <v>18142</v>
      </c>
      <c r="C2268" s="23">
        <v>7</v>
      </c>
      <c r="D2268" s="23" t="s">
        <v>21269</v>
      </c>
      <c r="E2268" s="23" t="s">
        <v>21262</v>
      </c>
      <c r="F2268" s="23">
        <v>3621</v>
      </c>
      <c r="G2268" s="23" t="s">
        <v>11334</v>
      </c>
      <c r="H2268" s="23" t="s">
        <v>9452</v>
      </c>
      <c r="I2268" s="238" t="s">
        <v>18145</v>
      </c>
      <c r="J2268" s="238" t="s">
        <v>18153</v>
      </c>
      <c r="K2268" s="23" t="s">
        <v>623</v>
      </c>
      <c r="L2268" s="23" t="s">
        <v>18147</v>
      </c>
      <c r="M2268" s="23" t="s">
        <v>18148</v>
      </c>
      <c r="N2268" s="23" t="s">
        <v>4162</v>
      </c>
      <c r="O2268" s="23" t="s">
        <v>18149</v>
      </c>
      <c r="P2268" s="291">
        <v>120.38</v>
      </c>
      <c r="Q2268" s="3">
        <v>41130</v>
      </c>
      <c r="R2268" s="3">
        <v>41234</v>
      </c>
      <c r="S2268" s="3">
        <v>41205</v>
      </c>
    </row>
    <row r="2269" spans="1:19">
      <c r="A2269" s="23" t="s">
        <v>18141</v>
      </c>
      <c r="B2269" s="23" t="s">
        <v>18142</v>
      </c>
      <c r="C2269" s="23">
        <v>7</v>
      </c>
      <c r="D2269" s="23" t="s">
        <v>21270</v>
      </c>
      <c r="E2269" s="23" t="s">
        <v>21262</v>
      </c>
      <c r="F2269" s="23">
        <v>3638</v>
      </c>
      <c r="G2269" s="23" t="s">
        <v>21271</v>
      </c>
      <c r="H2269" s="23" t="s">
        <v>9456</v>
      </c>
      <c r="I2269" s="238" t="s">
        <v>18145</v>
      </c>
      <c r="J2269" s="238" t="s">
        <v>18153</v>
      </c>
      <c r="K2269" s="23" t="s">
        <v>623</v>
      </c>
      <c r="L2269" s="23" t="s">
        <v>18147</v>
      </c>
      <c r="M2269" s="23" t="s">
        <v>18148</v>
      </c>
      <c r="N2269" s="23" t="s">
        <v>4162</v>
      </c>
      <c r="O2269" s="23" t="s">
        <v>18149</v>
      </c>
      <c r="P2269" s="291">
        <v>120.38</v>
      </c>
      <c r="Q2269" s="3">
        <v>41130</v>
      </c>
      <c r="R2269" s="3">
        <v>41235</v>
      </c>
      <c r="S2269" s="3">
        <v>41205</v>
      </c>
    </row>
    <row r="2270" spans="1:19">
      <c r="A2270" s="23" t="s">
        <v>18141</v>
      </c>
      <c r="B2270" s="23" t="s">
        <v>18142</v>
      </c>
      <c r="C2270" s="23">
        <v>7</v>
      </c>
      <c r="D2270" s="23" t="s">
        <v>21272</v>
      </c>
      <c r="E2270" s="23" t="s">
        <v>21262</v>
      </c>
      <c r="F2270" s="23">
        <v>3646</v>
      </c>
      <c r="G2270" s="23" t="s">
        <v>11351</v>
      </c>
      <c r="H2270" s="23" t="s">
        <v>9454</v>
      </c>
      <c r="I2270" s="238" t="s">
        <v>18145</v>
      </c>
      <c r="J2270" s="238" t="s">
        <v>18153</v>
      </c>
      <c r="K2270" s="23" t="s">
        <v>623</v>
      </c>
      <c r="L2270" s="23" t="s">
        <v>18147</v>
      </c>
      <c r="M2270" s="23" t="s">
        <v>18148</v>
      </c>
      <c r="N2270" s="23" t="s">
        <v>4162</v>
      </c>
      <c r="O2270" s="23" t="s">
        <v>18149</v>
      </c>
      <c r="P2270" s="291">
        <v>120.38</v>
      </c>
      <c r="Q2270" s="3">
        <v>41130</v>
      </c>
      <c r="R2270" s="3">
        <v>41236</v>
      </c>
      <c r="S2270" s="3">
        <v>41205</v>
      </c>
    </row>
    <row r="2271" spans="1:19">
      <c r="A2271" s="23" t="s">
        <v>18141</v>
      </c>
      <c r="B2271" s="23" t="s">
        <v>18142</v>
      </c>
      <c r="C2271" s="23">
        <v>7</v>
      </c>
      <c r="D2271" s="23" t="s">
        <v>21273</v>
      </c>
      <c r="E2271" s="23" t="s">
        <v>21274</v>
      </c>
      <c r="F2271" s="23"/>
      <c r="G2271" s="23" t="s">
        <v>21275</v>
      </c>
      <c r="H2271" s="23">
        <v>6298</v>
      </c>
      <c r="I2271" s="238" t="s">
        <v>18145</v>
      </c>
      <c r="J2271" s="238" t="s">
        <v>18192</v>
      </c>
      <c r="K2271" s="23" t="s">
        <v>623</v>
      </c>
      <c r="L2271" s="23" t="s">
        <v>18147</v>
      </c>
      <c r="M2271" s="23" t="s">
        <v>18148</v>
      </c>
      <c r="N2271" s="23" t="s">
        <v>4162</v>
      </c>
      <c r="O2271" s="23" t="s">
        <v>18149</v>
      </c>
      <c r="P2271" s="291">
        <v>120.38</v>
      </c>
      <c r="Q2271" s="3">
        <v>41309</v>
      </c>
      <c r="R2271" s="23"/>
      <c r="S2271" s="3">
        <v>41460</v>
      </c>
    </row>
    <row r="2272" spans="1:19">
      <c r="A2272" s="23" t="s">
        <v>18141</v>
      </c>
      <c r="B2272" s="23" t="s">
        <v>18142</v>
      </c>
      <c r="C2272" s="23">
        <v>7</v>
      </c>
      <c r="D2272" s="23" t="s">
        <v>21276</v>
      </c>
      <c r="E2272" s="23" t="s">
        <v>21274</v>
      </c>
      <c r="F2272" s="23"/>
      <c r="G2272" s="23"/>
      <c r="H2272" s="23">
        <v>6299</v>
      </c>
      <c r="I2272" s="238" t="s">
        <v>18145</v>
      </c>
      <c r="J2272" s="238" t="s">
        <v>18151</v>
      </c>
      <c r="K2272" s="23" t="s">
        <v>623</v>
      </c>
      <c r="L2272" s="23" t="s">
        <v>18147</v>
      </c>
      <c r="M2272" s="23" t="s">
        <v>18148</v>
      </c>
      <c r="N2272" s="23" t="s">
        <v>4162</v>
      </c>
      <c r="O2272" s="23" t="s">
        <v>18149</v>
      </c>
      <c r="P2272" s="291">
        <v>120.38</v>
      </c>
      <c r="Q2272" s="3">
        <v>41309</v>
      </c>
      <c r="R2272" s="23"/>
      <c r="S2272" s="23"/>
    </row>
    <row r="2273" spans="1:19">
      <c r="A2273" s="23" t="s">
        <v>18141</v>
      </c>
      <c r="B2273" s="23" t="s">
        <v>18142</v>
      </c>
      <c r="C2273" s="23">
        <v>7</v>
      </c>
      <c r="D2273" s="23" t="s">
        <v>21277</v>
      </c>
      <c r="E2273" s="23" t="s">
        <v>21274</v>
      </c>
      <c r="F2273" s="23"/>
      <c r="G2273" s="23"/>
      <c r="H2273" s="23">
        <v>6300</v>
      </c>
      <c r="I2273" s="238" t="s">
        <v>18145</v>
      </c>
      <c r="J2273" s="238" t="s">
        <v>18151</v>
      </c>
      <c r="K2273" s="23" t="s">
        <v>623</v>
      </c>
      <c r="L2273" s="23" t="s">
        <v>18147</v>
      </c>
      <c r="M2273" s="23" t="s">
        <v>18148</v>
      </c>
      <c r="N2273" s="23" t="s">
        <v>4162</v>
      </c>
      <c r="O2273" s="23" t="s">
        <v>18149</v>
      </c>
      <c r="P2273" s="291">
        <v>120.38</v>
      </c>
      <c r="Q2273" s="3">
        <v>41309</v>
      </c>
      <c r="R2273" s="23"/>
      <c r="S2273" s="23"/>
    </row>
    <row r="2274" spans="1:19">
      <c r="A2274" s="23" t="s">
        <v>18141</v>
      </c>
      <c r="B2274" s="23" t="s">
        <v>18142</v>
      </c>
      <c r="C2274" s="23">
        <v>7</v>
      </c>
      <c r="D2274" s="23" t="s">
        <v>21278</v>
      </c>
      <c r="E2274" s="23" t="s">
        <v>21279</v>
      </c>
      <c r="F2274" s="23">
        <v>793</v>
      </c>
      <c r="G2274" s="23" t="s">
        <v>9763</v>
      </c>
      <c r="H2274" s="23" t="s">
        <v>2010</v>
      </c>
      <c r="I2274" s="238" t="s">
        <v>18145</v>
      </c>
      <c r="J2274" s="238" t="s">
        <v>18153</v>
      </c>
      <c r="K2274" s="23" t="s">
        <v>623</v>
      </c>
      <c r="L2274" s="23" t="s">
        <v>18147</v>
      </c>
      <c r="M2274" s="23" t="s">
        <v>18148</v>
      </c>
      <c r="N2274" s="23" t="s">
        <v>4162</v>
      </c>
      <c r="O2274" s="23" t="s">
        <v>18149</v>
      </c>
      <c r="P2274" s="291">
        <v>120.38</v>
      </c>
      <c r="Q2274" s="3">
        <v>40935</v>
      </c>
      <c r="R2274" s="3">
        <v>40988</v>
      </c>
      <c r="S2274" s="3">
        <v>41008</v>
      </c>
    </row>
    <row r="2275" spans="1:19">
      <c r="A2275" s="23" t="s">
        <v>18141</v>
      </c>
      <c r="B2275" s="23" t="s">
        <v>18142</v>
      </c>
      <c r="C2275" s="23">
        <v>7</v>
      </c>
      <c r="D2275" s="23" t="s">
        <v>21280</v>
      </c>
      <c r="E2275" s="23" t="s">
        <v>21281</v>
      </c>
      <c r="F2275" s="23">
        <v>3469</v>
      </c>
      <c r="G2275" s="23" t="s">
        <v>11899</v>
      </c>
      <c r="H2275" s="23" t="s">
        <v>9050</v>
      </c>
      <c r="I2275" s="238" t="s">
        <v>18145</v>
      </c>
      <c r="J2275" s="238" t="s">
        <v>18153</v>
      </c>
      <c r="K2275" s="23" t="s">
        <v>623</v>
      </c>
      <c r="L2275" s="23" t="s">
        <v>18147</v>
      </c>
      <c r="M2275" s="23" t="s">
        <v>18148</v>
      </c>
      <c r="N2275" s="23" t="s">
        <v>4162</v>
      </c>
      <c r="O2275" s="23" t="s">
        <v>18149</v>
      </c>
      <c r="P2275" s="291">
        <v>120.38</v>
      </c>
      <c r="Q2275" s="3">
        <v>41155</v>
      </c>
      <c r="R2275" s="3">
        <v>41208</v>
      </c>
      <c r="S2275" s="3">
        <v>41261</v>
      </c>
    </row>
    <row r="2276" spans="1:19">
      <c r="A2276" s="23" t="s">
        <v>18141</v>
      </c>
      <c r="B2276" s="23" t="s">
        <v>18142</v>
      </c>
      <c r="C2276" s="23">
        <v>7</v>
      </c>
      <c r="D2276" s="23" t="s">
        <v>21282</v>
      </c>
      <c r="E2276" s="23" t="s">
        <v>21283</v>
      </c>
      <c r="F2276" s="23">
        <v>3799</v>
      </c>
      <c r="G2276" s="23" t="s">
        <v>11900</v>
      </c>
      <c r="H2276" s="23" t="s">
        <v>12325</v>
      </c>
      <c r="I2276" s="238" t="s">
        <v>18145</v>
      </c>
      <c r="J2276" s="238" t="s">
        <v>18153</v>
      </c>
      <c r="K2276" s="23" t="s">
        <v>623</v>
      </c>
      <c r="L2276" s="23" t="s">
        <v>18147</v>
      </c>
      <c r="M2276" s="23" t="s">
        <v>18148</v>
      </c>
      <c r="N2276" s="23" t="s">
        <v>4162</v>
      </c>
      <c r="O2276" s="23" t="s">
        <v>18149</v>
      </c>
      <c r="P2276" s="291">
        <v>120.38</v>
      </c>
      <c r="Q2276" s="3">
        <v>41155</v>
      </c>
      <c r="R2276" s="3">
        <v>41254</v>
      </c>
      <c r="S2276" s="3">
        <v>41261</v>
      </c>
    </row>
    <row r="2277" spans="1:19">
      <c r="A2277" s="23" t="s">
        <v>18141</v>
      </c>
      <c r="B2277" s="23" t="s">
        <v>18142</v>
      </c>
      <c r="C2277" s="23">
        <v>7</v>
      </c>
      <c r="D2277" s="23" t="s">
        <v>21284</v>
      </c>
      <c r="E2277" s="23" t="s">
        <v>21285</v>
      </c>
      <c r="F2277" s="23">
        <v>794</v>
      </c>
      <c r="G2277" s="23" t="s">
        <v>9757</v>
      </c>
      <c r="H2277" s="23" t="s">
        <v>5063</v>
      </c>
      <c r="I2277" s="238" t="s">
        <v>18145</v>
      </c>
      <c r="J2277" s="238" t="s">
        <v>18153</v>
      </c>
      <c r="K2277" s="23" t="s">
        <v>623</v>
      </c>
      <c r="L2277" s="23" t="s">
        <v>18147</v>
      </c>
      <c r="M2277" s="23" t="s">
        <v>18148</v>
      </c>
      <c r="N2277" s="23" t="s">
        <v>4162</v>
      </c>
      <c r="O2277" s="23" t="s">
        <v>18149</v>
      </c>
      <c r="P2277" s="291">
        <v>120.38</v>
      </c>
      <c r="Q2277" s="3">
        <v>40935</v>
      </c>
      <c r="R2277" s="3">
        <v>41109</v>
      </c>
      <c r="S2277" s="3">
        <v>41101</v>
      </c>
    </row>
    <row r="2278" spans="1:19">
      <c r="A2278" s="23" t="s">
        <v>18141</v>
      </c>
      <c r="B2278" s="23" t="s">
        <v>18142</v>
      </c>
      <c r="C2278" s="23">
        <v>7</v>
      </c>
      <c r="D2278" s="23" t="s">
        <v>21286</v>
      </c>
      <c r="E2278" s="23" t="s">
        <v>21287</v>
      </c>
      <c r="F2278" s="23">
        <v>3675</v>
      </c>
      <c r="G2278" s="23" t="s">
        <v>21288</v>
      </c>
      <c r="H2278" s="23" t="s">
        <v>9605</v>
      </c>
      <c r="I2278" s="238" t="s">
        <v>18145</v>
      </c>
      <c r="J2278" s="238" t="s">
        <v>18153</v>
      </c>
      <c r="K2278" s="23" t="s">
        <v>623</v>
      </c>
      <c r="L2278" s="23" t="s">
        <v>18147</v>
      </c>
      <c r="M2278" s="23" t="s">
        <v>18148</v>
      </c>
      <c r="N2278" s="23" t="s">
        <v>4162</v>
      </c>
      <c r="O2278" s="23" t="s">
        <v>18149</v>
      </c>
      <c r="P2278" s="291">
        <v>120.38</v>
      </c>
      <c r="Q2278" s="3">
        <v>41141</v>
      </c>
      <c r="R2278" s="3">
        <v>41240</v>
      </c>
      <c r="S2278" s="3">
        <v>41215</v>
      </c>
    </row>
    <row r="2279" spans="1:19">
      <c r="A2279" s="23" t="s">
        <v>18141</v>
      </c>
      <c r="B2279" s="23" t="s">
        <v>18142</v>
      </c>
      <c r="C2279" s="23">
        <v>7</v>
      </c>
      <c r="D2279" s="23" t="s">
        <v>21289</v>
      </c>
      <c r="E2279" s="23" t="s">
        <v>21287</v>
      </c>
      <c r="F2279" s="23">
        <v>3690</v>
      </c>
      <c r="G2279" s="23" t="s">
        <v>21290</v>
      </c>
      <c r="H2279" s="23" t="s">
        <v>9607</v>
      </c>
      <c r="I2279" s="238" t="s">
        <v>18145</v>
      </c>
      <c r="J2279" s="238" t="s">
        <v>18153</v>
      </c>
      <c r="K2279" s="23" t="s">
        <v>623</v>
      </c>
      <c r="L2279" s="23" t="s">
        <v>18147</v>
      </c>
      <c r="M2279" s="23" t="s">
        <v>18148</v>
      </c>
      <c r="N2279" s="23" t="s">
        <v>4162</v>
      </c>
      <c r="O2279" s="23" t="s">
        <v>18149</v>
      </c>
      <c r="P2279" s="291">
        <v>120.38</v>
      </c>
      <c r="Q2279" s="3">
        <v>41141</v>
      </c>
      <c r="R2279" s="3">
        <v>41242</v>
      </c>
      <c r="S2279" s="3">
        <v>41215</v>
      </c>
    </row>
    <row r="2280" spans="1:19">
      <c r="A2280" s="23" t="s">
        <v>18141</v>
      </c>
      <c r="B2280" s="23" t="s">
        <v>18142</v>
      </c>
      <c r="C2280" s="23">
        <v>7</v>
      </c>
      <c r="D2280" s="23" t="s">
        <v>21291</v>
      </c>
      <c r="E2280" s="23" t="s">
        <v>21292</v>
      </c>
      <c r="F2280" s="23">
        <v>878</v>
      </c>
      <c r="G2280" s="23" t="s">
        <v>9886</v>
      </c>
      <c r="H2280" s="23" t="s">
        <v>13273</v>
      </c>
      <c r="I2280" s="238" t="s">
        <v>18145</v>
      </c>
      <c r="J2280" s="238" t="s">
        <v>18153</v>
      </c>
      <c r="K2280" s="23" t="s">
        <v>623</v>
      </c>
      <c r="L2280" s="23" t="s">
        <v>18147</v>
      </c>
      <c r="M2280" s="23" t="s">
        <v>18148</v>
      </c>
      <c r="N2280" s="23" t="s">
        <v>4162</v>
      </c>
      <c r="O2280" s="23" t="s">
        <v>18149</v>
      </c>
      <c r="P2280" s="291">
        <v>120.38</v>
      </c>
      <c r="Q2280" s="3">
        <v>40948</v>
      </c>
      <c r="R2280" s="3">
        <v>41264</v>
      </c>
      <c r="S2280" s="3">
        <v>41150</v>
      </c>
    </row>
    <row r="2281" spans="1:19">
      <c r="A2281" s="23" t="s">
        <v>18141</v>
      </c>
      <c r="B2281" s="23" t="s">
        <v>18142</v>
      </c>
      <c r="C2281" s="23">
        <v>7</v>
      </c>
      <c r="D2281" s="23" t="s">
        <v>21293</v>
      </c>
      <c r="E2281" s="23" t="s">
        <v>21294</v>
      </c>
      <c r="F2281" s="23">
        <v>879</v>
      </c>
      <c r="G2281" s="23" t="s">
        <v>9965</v>
      </c>
      <c r="H2281" s="23" t="s">
        <v>7495</v>
      </c>
      <c r="I2281" s="238" t="s">
        <v>18145</v>
      </c>
      <c r="J2281" s="238" t="s">
        <v>18153</v>
      </c>
      <c r="K2281" s="23" t="s">
        <v>623</v>
      </c>
      <c r="L2281" s="23" t="s">
        <v>18147</v>
      </c>
      <c r="M2281" s="23" t="s">
        <v>18148</v>
      </c>
      <c r="N2281" s="23" t="s">
        <v>4162</v>
      </c>
      <c r="O2281" s="23" t="s">
        <v>18149</v>
      </c>
      <c r="P2281" s="291">
        <v>120.38</v>
      </c>
      <c r="Q2281" s="3">
        <v>40948</v>
      </c>
      <c r="R2281" s="3">
        <v>41170</v>
      </c>
      <c r="S2281" s="3">
        <v>41128</v>
      </c>
    </row>
    <row r="2282" spans="1:19">
      <c r="A2282" s="23" t="s">
        <v>18141</v>
      </c>
      <c r="B2282" s="23" t="s">
        <v>18142</v>
      </c>
      <c r="C2282" s="23">
        <v>7</v>
      </c>
      <c r="D2282" s="23" t="s">
        <v>21295</v>
      </c>
      <c r="E2282" s="23" t="s">
        <v>21296</v>
      </c>
      <c r="F2282" s="23"/>
      <c r="G2282" s="23"/>
      <c r="H2282" s="23">
        <v>6296</v>
      </c>
      <c r="I2282" s="238" t="s">
        <v>18145</v>
      </c>
      <c r="J2282" s="238" t="s">
        <v>18151</v>
      </c>
      <c r="K2282" s="23" t="s">
        <v>623</v>
      </c>
      <c r="L2282" s="23" t="s">
        <v>18147</v>
      </c>
      <c r="M2282" s="23" t="s">
        <v>18148</v>
      </c>
      <c r="N2282" s="23" t="s">
        <v>4162</v>
      </c>
      <c r="O2282" s="23" t="s">
        <v>18149</v>
      </c>
      <c r="P2282" s="291">
        <v>120.38</v>
      </c>
      <c r="Q2282" s="3">
        <v>41309</v>
      </c>
      <c r="R2282" s="23"/>
      <c r="S2282" s="23"/>
    </row>
    <row r="2283" spans="1:19">
      <c r="A2283" s="23" t="s">
        <v>18141</v>
      </c>
      <c r="B2283" s="23" t="s">
        <v>18142</v>
      </c>
      <c r="C2283" s="23">
        <v>7</v>
      </c>
      <c r="D2283" s="23" t="s">
        <v>21297</v>
      </c>
      <c r="E2283" s="23" t="s">
        <v>21296</v>
      </c>
      <c r="F2283" s="23">
        <v>3837</v>
      </c>
      <c r="G2283" s="23" t="s">
        <v>11901</v>
      </c>
      <c r="H2283" s="23" t="s">
        <v>12328</v>
      </c>
      <c r="I2283" s="238" t="s">
        <v>18145</v>
      </c>
      <c r="J2283" s="238" t="s">
        <v>18153</v>
      </c>
      <c r="K2283" s="23" t="s">
        <v>623</v>
      </c>
      <c r="L2283" s="23" t="s">
        <v>18147</v>
      </c>
      <c r="M2283" s="23" t="s">
        <v>18148</v>
      </c>
      <c r="N2283" s="23" t="s">
        <v>4162</v>
      </c>
      <c r="O2283" s="23" t="s">
        <v>18149</v>
      </c>
      <c r="P2283" s="291">
        <v>120.38</v>
      </c>
      <c r="Q2283" s="3">
        <v>41155</v>
      </c>
      <c r="R2283" s="3">
        <v>41255</v>
      </c>
      <c r="S2283" s="3">
        <v>41261</v>
      </c>
    </row>
    <row r="2284" spans="1:19">
      <c r="A2284" s="23" t="s">
        <v>18141</v>
      </c>
      <c r="B2284" s="23" t="s">
        <v>18142</v>
      </c>
      <c r="C2284" s="23">
        <v>7</v>
      </c>
      <c r="D2284" s="23" t="s">
        <v>21298</v>
      </c>
      <c r="E2284" s="23" t="s">
        <v>21299</v>
      </c>
      <c r="F2284" s="23">
        <v>3653</v>
      </c>
      <c r="G2284" s="23" t="s">
        <v>11903</v>
      </c>
      <c r="H2284" s="23" t="s">
        <v>9490</v>
      </c>
      <c r="I2284" s="238" t="s">
        <v>18145</v>
      </c>
      <c r="J2284" s="238" t="s">
        <v>18153</v>
      </c>
      <c r="K2284" s="23" t="s">
        <v>623</v>
      </c>
      <c r="L2284" s="23" t="s">
        <v>18147</v>
      </c>
      <c r="M2284" s="23" t="s">
        <v>18148</v>
      </c>
      <c r="N2284" s="23" t="s">
        <v>4162</v>
      </c>
      <c r="O2284" s="23" t="s">
        <v>18149</v>
      </c>
      <c r="P2284" s="291">
        <v>120.38</v>
      </c>
      <c r="Q2284" s="3">
        <v>41155</v>
      </c>
      <c r="R2284" s="3">
        <v>41236</v>
      </c>
      <c r="S2284" s="3">
        <v>41261</v>
      </c>
    </row>
    <row r="2285" spans="1:19">
      <c r="A2285" s="23" t="s">
        <v>18141</v>
      </c>
      <c r="B2285" s="23" t="s">
        <v>18142</v>
      </c>
      <c r="C2285" s="23">
        <v>7</v>
      </c>
      <c r="D2285" s="23" t="s">
        <v>21300</v>
      </c>
      <c r="E2285" s="23" t="s">
        <v>21301</v>
      </c>
      <c r="F2285" s="23"/>
      <c r="G2285" s="23"/>
      <c r="H2285" s="23">
        <v>6293</v>
      </c>
      <c r="I2285" s="238" t="s">
        <v>18145</v>
      </c>
      <c r="J2285" s="238" t="s">
        <v>18151</v>
      </c>
      <c r="K2285" s="23" t="s">
        <v>623</v>
      </c>
      <c r="L2285" s="23" t="s">
        <v>18147</v>
      </c>
      <c r="M2285" s="23" t="s">
        <v>18148</v>
      </c>
      <c r="N2285" s="23" t="s">
        <v>4162</v>
      </c>
      <c r="O2285" s="23" t="s">
        <v>18149</v>
      </c>
      <c r="P2285" s="291">
        <v>120.38</v>
      </c>
      <c r="Q2285" s="3">
        <v>41309</v>
      </c>
      <c r="R2285" s="23"/>
      <c r="S2285" s="23"/>
    </row>
    <row r="2286" spans="1:19">
      <c r="A2286" s="23" t="s">
        <v>18141</v>
      </c>
      <c r="B2286" s="23" t="s">
        <v>18142</v>
      </c>
      <c r="C2286" s="23">
        <v>7</v>
      </c>
      <c r="D2286" s="23" t="s">
        <v>21302</v>
      </c>
      <c r="E2286" s="23" t="s">
        <v>21301</v>
      </c>
      <c r="F2286" s="23"/>
      <c r="G2286" s="23"/>
      <c r="H2286" s="23">
        <v>6294</v>
      </c>
      <c r="I2286" s="238" t="s">
        <v>18145</v>
      </c>
      <c r="J2286" s="238" t="s">
        <v>18151</v>
      </c>
      <c r="K2286" s="23" t="s">
        <v>623</v>
      </c>
      <c r="L2286" s="23" t="s">
        <v>18147</v>
      </c>
      <c r="M2286" s="23" t="s">
        <v>18148</v>
      </c>
      <c r="N2286" s="23" t="s">
        <v>4162</v>
      </c>
      <c r="O2286" s="23" t="s">
        <v>18149</v>
      </c>
      <c r="P2286" s="291">
        <v>120.38</v>
      </c>
      <c r="Q2286" s="3">
        <v>41309</v>
      </c>
      <c r="R2286" s="23"/>
      <c r="S2286" s="23"/>
    </row>
    <row r="2287" spans="1:19">
      <c r="A2287" s="23" t="s">
        <v>18141</v>
      </c>
      <c r="B2287" s="23" t="s">
        <v>18142</v>
      </c>
      <c r="C2287" s="23">
        <v>7</v>
      </c>
      <c r="D2287" s="23" t="s">
        <v>21303</v>
      </c>
      <c r="E2287" s="23" t="s">
        <v>21301</v>
      </c>
      <c r="F2287" s="23"/>
      <c r="G2287" s="23"/>
      <c r="H2287" s="23">
        <v>6295</v>
      </c>
      <c r="I2287" s="238" t="s">
        <v>18145</v>
      </c>
      <c r="J2287" s="238" t="s">
        <v>18151</v>
      </c>
      <c r="K2287" s="23" t="s">
        <v>623</v>
      </c>
      <c r="L2287" s="23" t="s">
        <v>18147</v>
      </c>
      <c r="M2287" s="23" t="s">
        <v>18148</v>
      </c>
      <c r="N2287" s="23" t="s">
        <v>4162</v>
      </c>
      <c r="O2287" s="23" t="s">
        <v>18149</v>
      </c>
      <c r="P2287" s="291">
        <v>120.38</v>
      </c>
      <c r="Q2287" s="3">
        <v>41309</v>
      </c>
      <c r="R2287" s="23"/>
      <c r="S2287" s="23"/>
    </row>
    <row r="2288" spans="1:19">
      <c r="A2288" s="23" t="s">
        <v>18141</v>
      </c>
      <c r="B2288" s="23" t="s">
        <v>18142</v>
      </c>
      <c r="C2288" s="23">
        <v>7</v>
      </c>
      <c r="D2288" s="23" t="s">
        <v>21304</v>
      </c>
      <c r="E2288" s="23" t="s">
        <v>21301</v>
      </c>
      <c r="F2288" s="23">
        <v>2931</v>
      </c>
      <c r="G2288" s="23" t="s">
        <v>10667</v>
      </c>
      <c r="H2288" s="23" t="s">
        <v>5642</v>
      </c>
      <c r="I2288" s="238" t="s">
        <v>18145</v>
      </c>
      <c r="J2288" s="238" t="s">
        <v>18153</v>
      </c>
      <c r="K2288" s="23" t="s">
        <v>623</v>
      </c>
      <c r="L2288" s="23" t="s">
        <v>18147</v>
      </c>
      <c r="M2288" s="23" t="s">
        <v>18148</v>
      </c>
      <c r="N2288" s="23" t="s">
        <v>4162</v>
      </c>
      <c r="O2288" s="23" t="s">
        <v>18149</v>
      </c>
      <c r="P2288" s="291">
        <v>120.38</v>
      </c>
      <c r="Q2288" s="3">
        <v>41066</v>
      </c>
      <c r="R2288" s="3">
        <v>41121</v>
      </c>
      <c r="S2288" s="3">
        <v>41133</v>
      </c>
    </row>
    <row r="2289" spans="1:19">
      <c r="A2289" s="23" t="s">
        <v>18141</v>
      </c>
      <c r="B2289" s="23" t="s">
        <v>18142</v>
      </c>
      <c r="C2289" s="23">
        <v>7</v>
      </c>
      <c r="D2289" s="23" t="s">
        <v>21305</v>
      </c>
      <c r="E2289" s="23" t="s">
        <v>21301</v>
      </c>
      <c r="F2289" s="23">
        <v>4431</v>
      </c>
      <c r="G2289" s="23" t="s">
        <v>10665</v>
      </c>
      <c r="H2289" s="23" t="s">
        <v>16093</v>
      </c>
      <c r="I2289" s="238" t="s">
        <v>18145</v>
      </c>
      <c r="J2289" s="238" t="s">
        <v>18153</v>
      </c>
      <c r="K2289" s="23" t="s">
        <v>623</v>
      </c>
      <c r="L2289" s="23" t="s">
        <v>18147</v>
      </c>
      <c r="M2289" s="23" t="s">
        <v>18148</v>
      </c>
      <c r="N2289" s="23" t="s">
        <v>4162</v>
      </c>
      <c r="O2289" s="23" t="s">
        <v>18149</v>
      </c>
      <c r="P2289" s="291">
        <v>120.38</v>
      </c>
      <c r="Q2289" s="3">
        <v>41066</v>
      </c>
      <c r="R2289" s="3">
        <v>41367</v>
      </c>
      <c r="S2289" s="3">
        <v>41133</v>
      </c>
    </row>
    <row r="2290" spans="1:19">
      <c r="A2290" s="23" t="s">
        <v>18141</v>
      </c>
      <c r="B2290" s="23" t="s">
        <v>18142</v>
      </c>
      <c r="C2290" s="23">
        <v>7</v>
      </c>
      <c r="D2290" s="23" t="s">
        <v>21306</v>
      </c>
      <c r="E2290" s="23" t="s">
        <v>21307</v>
      </c>
      <c r="F2290" s="23">
        <v>795</v>
      </c>
      <c r="G2290" s="23" t="s">
        <v>9764</v>
      </c>
      <c r="H2290" s="23" t="s">
        <v>1217</v>
      </c>
      <c r="I2290" s="238" t="s">
        <v>18145</v>
      </c>
      <c r="J2290" s="238" t="s">
        <v>18153</v>
      </c>
      <c r="K2290" s="23" t="s">
        <v>623</v>
      </c>
      <c r="L2290" s="23" t="s">
        <v>18147</v>
      </c>
      <c r="M2290" s="23" t="s">
        <v>18148</v>
      </c>
      <c r="N2290" s="23" t="s">
        <v>4162</v>
      </c>
      <c r="O2290" s="23" t="s">
        <v>18149</v>
      </c>
      <c r="P2290" s="291">
        <v>120.38</v>
      </c>
      <c r="Q2290" s="3">
        <v>40935</v>
      </c>
      <c r="R2290" s="3">
        <v>40968</v>
      </c>
      <c r="S2290" s="3">
        <v>41008</v>
      </c>
    </row>
    <row r="2291" spans="1:19">
      <c r="A2291" s="23" t="s">
        <v>18141</v>
      </c>
      <c r="B2291" s="23" t="s">
        <v>18142</v>
      </c>
      <c r="C2291" s="23">
        <v>7</v>
      </c>
      <c r="D2291" s="23" t="s">
        <v>21308</v>
      </c>
      <c r="E2291" s="23" t="s">
        <v>21309</v>
      </c>
      <c r="F2291" s="23"/>
      <c r="G2291" s="23"/>
      <c r="H2291" s="23">
        <v>6278</v>
      </c>
      <c r="I2291" s="238" t="s">
        <v>18145</v>
      </c>
      <c r="J2291" s="238" t="s">
        <v>18151</v>
      </c>
      <c r="K2291" s="23" t="s">
        <v>623</v>
      </c>
      <c r="L2291" s="23" t="s">
        <v>18147</v>
      </c>
      <c r="M2291" s="23" t="s">
        <v>18148</v>
      </c>
      <c r="N2291" s="23" t="s">
        <v>4162</v>
      </c>
      <c r="O2291" s="23" t="s">
        <v>18149</v>
      </c>
      <c r="P2291" s="291">
        <v>120.38</v>
      </c>
      <c r="Q2291" s="3">
        <v>41309</v>
      </c>
      <c r="R2291" s="23"/>
      <c r="S2291" s="23"/>
    </row>
    <row r="2292" spans="1:19">
      <c r="A2292" s="23" t="s">
        <v>18141</v>
      </c>
      <c r="B2292" s="23" t="s">
        <v>18142</v>
      </c>
      <c r="C2292" s="23">
        <v>7</v>
      </c>
      <c r="D2292" s="23" t="s">
        <v>21310</v>
      </c>
      <c r="E2292" s="23" t="s">
        <v>21309</v>
      </c>
      <c r="F2292" s="23"/>
      <c r="G2292" s="23"/>
      <c r="H2292" s="23">
        <v>6279</v>
      </c>
      <c r="I2292" s="238" t="s">
        <v>18145</v>
      </c>
      <c r="J2292" s="238" t="s">
        <v>18151</v>
      </c>
      <c r="K2292" s="23" t="s">
        <v>623</v>
      </c>
      <c r="L2292" s="23" t="s">
        <v>18147</v>
      </c>
      <c r="M2292" s="23" t="s">
        <v>18148</v>
      </c>
      <c r="N2292" s="23" t="s">
        <v>4162</v>
      </c>
      <c r="O2292" s="23" t="s">
        <v>18149</v>
      </c>
      <c r="P2292" s="291">
        <v>120.38</v>
      </c>
      <c r="Q2292" s="3">
        <v>41309</v>
      </c>
      <c r="R2292" s="23"/>
      <c r="S2292" s="23"/>
    </row>
    <row r="2293" spans="1:19">
      <c r="A2293" s="23" t="s">
        <v>18141</v>
      </c>
      <c r="B2293" s="23" t="s">
        <v>18142</v>
      </c>
      <c r="C2293" s="23">
        <v>7</v>
      </c>
      <c r="D2293" s="23" t="s">
        <v>21311</v>
      </c>
      <c r="E2293" s="23" t="s">
        <v>21309</v>
      </c>
      <c r="F2293" s="23"/>
      <c r="G2293" s="23"/>
      <c r="H2293" s="23">
        <v>6280</v>
      </c>
      <c r="I2293" s="238" t="s">
        <v>18145</v>
      </c>
      <c r="J2293" s="238" t="s">
        <v>18151</v>
      </c>
      <c r="K2293" s="23" t="s">
        <v>623</v>
      </c>
      <c r="L2293" s="23" t="s">
        <v>18147</v>
      </c>
      <c r="M2293" s="23" t="s">
        <v>18148</v>
      </c>
      <c r="N2293" s="23" t="s">
        <v>4162</v>
      </c>
      <c r="O2293" s="23" t="s">
        <v>18149</v>
      </c>
      <c r="P2293" s="291">
        <v>120.38</v>
      </c>
      <c r="Q2293" s="3">
        <v>41309</v>
      </c>
      <c r="R2293" s="23"/>
      <c r="S2293" s="23"/>
    </row>
    <row r="2294" spans="1:19">
      <c r="A2294" s="23" t="s">
        <v>18141</v>
      </c>
      <c r="B2294" s="23" t="s">
        <v>18142</v>
      </c>
      <c r="C2294" s="23">
        <v>7</v>
      </c>
      <c r="D2294" s="23" t="s">
        <v>21312</v>
      </c>
      <c r="E2294" s="23" t="s">
        <v>21309</v>
      </c>
      <c r="F2294" s="23">
        <v>880</v>
      </c>
      <c r="G2294" s="23" t="s">
        <v>9888</v>
      </c>
      <c r="H2294" s="23" t="s">
        <v>5738</v>
      </c>
      <c r="I2294" s="238" t="s">
        <v>18145</v>
      </c>
      <c r="J2294" s="238" t="s">
        <v>18153</v>
      </c>
      <c r="K2294" s="23" t="s">
        <v>623</v>
      </c>
      <c r="L2294" s="23" t="s">
        <v>18147</v>
      </c>
      <c r="M2294" s="23" t="s">
        <v>18148</v>
      </c>
      <c r="N2294" s="23" t="s">
        <v>4162</v>
      </c>
      <c r="O2294" s="23" t="s">
        <v>18149</v>
      </c>
      <c r="P2294" s="291">
        <v>120.38</v>
      </c>
      <c r="Q2294" s="3">
        <v>40948</v>
      </c>
      <c r="R2294" s="3">
        <v>41122</v>
      </c>
      <c r="S2294" s="3">
        <v>41128</v>
      </c>
    </row>
    <row r="2295" spans="1:19">
      <c r="A2295" s="23" t="s">
        <v>18141</v>
      </c>
      <c r="B2295" s="23" t="s">
        <v>18142</v>
      </c>
      <c r="C2295" s="23">
        <v>7</v>
      </c>
      <c r="D2295" s="23" t="s">
        <v>21313</v>
      </c>
      <c r="E2295" s="23" t="s">
        <v>21314</v>
      </c>
      <c r="F2295" s="23"/>
      <c r="G2295" s="23" t="s">
        <v>21315</v>
      </c>
      <c r="H2295" s="23">
        <v>6277</v>
      </c>
      <c r="I2295" s="238" t="s">
        <v>18145</v>
      </c>
      <c r="J2295" s="238" t="s">
        <v>18192</v>
      </c>
      <c r="K2295" s="23" t="s">
        <v>623</v>
      </c>
      <c r="L2295" s="23" t="s">
        <v>18147</v>
      </c>
      <c r="M2295" s="23" t="s">
        <v>18148</v>
      </c>
      <c r="N2295" s="23" t="s">
        <v>4162</v>
      </c>
      <c r="O2295" s="23" t="s">
        <v>18149</v>
      </c>
      <c r="P2295" s="291">
        <v>120.38</v>
      </c>
      <c r="Q2295" s="3">
        <v>41309</v>
      </c>
      <c r="R2295" s="23"/>
      <c r="S2295" s="3">
        <v>41460</v>
      </c>
    </row>
    <row r="2296" spans="1:19">
      <c r="A2296" s="23" t="s">
        <v>18141</v>
      </c>
      <c r="B2296" s="23" t="s">
        <v>18142</v>
      </c>
      <c r="C2296" s="23">
        <v>7</v>
      </c>
      <c r="D2296" s="23" t="s">
        <v>21316</v>
      </c>
      <c r="E2296" s="23" t="s">
        <v>21314</v>
      </c>
      <c r="F2296" s="23">
        <v>3696</v>
      </c>
      <c r="G2296" s="23" t="s">
        <v>11907</v>
      </c>
      <c r="H2296" s="23" t="s">
        <v>11904</v>
      </c>
      <c r="I2296" s="238" t="s">
        <v>18145</v>
      </c>
      <c r="J2296" s="238" t="s">
        <v>18153</v>
      </c>
      <c r="K2296" s="23" t="s">
        <v>623</v>
      </c>
      <c r="L2296" s="23" t="s">
        <v>18147</v>
      </c>
      <c r="M2296" s="23" t="s">
        <v>18148</v>
      </c>
      <c r="N2296" s="23" t="s">
        <v>4162</v>
      </c>
      <c r="O2296" s="23" t="s">
        <v>18149</v>
      </c>
      <c r="P2296" s="291">
        <v>120.38</v>
      </c>
      <c r="Q2296" s="3">
        <v>41155</v>
      </c>
      <c r="R2296" s="3">
        <v>41242</v>
      </c>
      <c r="S2296" s="3">
        <v>41261</v>
      </c>
    </row>
    <row r="2297" spans="1:19">
      <c r="A2297" s="23" t="s">
        <v>18141</v>
      </c>
      <c r="B2297" s="23" t="s">
        <v>18142</v>
      </c>
      <c r="C2297" s="23">
        <v>7</v>
      </c>
      <c r="D2297" s="23" t="s">
        <v>21317</v>
      </c>
      <c r="E2297" s="23" t="s">
        <v>21318</v>
      </c>
      <c r="F2297" s="23"/>
      <c r="G2297" s="23" t="s">
        <v>12579</v>
      </c>
      <c r="H2297" s="23">
        <v>5094</v>
      </c>
      <c r="I2297" s="238" t="s">
        <v>18145</v>
      </c>
      <c r="J2297" s="238" t="s">
        <v>18275</v>
      </c>
      <c r="K2297" s="23" t="s">
        <v>623</v>
      </c>
      <c r="L2297" s="23" t="s">
        <v>18147</v>
      </c>
      <c r="M2297" s="23" t="s">
        <v>18148</v>
      </c>
      <c r="N2297" s="23" t="s">
        <v>4162</v>
      </c>
      <c r="O2297" s="23" t="s">
        <v>18149</v>
      </c>
      <c r="P2297" s="291">
        <v>120.38</v>
      </c>
      <c r="Q2297" s="3">
        <v>41158</v>
      </c>
      <c r="R2297" s="23"/>
      <c r="S2297" s="3">
        <v>41349</v>
      </c>
    </row>
    <row r="2298" spans="1:19">
      <c r="A2298" s="23" t="s">
        <v>18141</v>
      </c>
      <c r="B2298" s="23" t="s">
        <v>18142</v>
      </c>
      <c r="C2298" s="23">
        <v>7</v>
      </c>
      <c r="D2298" s="23" t="s">
        <v>21319</v>
      </c>
      <c r="E2298" s="23" t="s">
        <v>21318</v>
      </c>
      <c r="F2298" s="23"/>
      <c r="G2298" s="23" t="s">
        <v>12577</v>
      </c>
      <c r="H2298" s="23">
        <v>5095</v>
      </c>
      <c r="I2298" s="238" t="s">
        <v>18145</v>
      </c>
      <c r="J2298" s="238" t="s">
        <v>18156</v>
      </c>
      <c r="K2298" s="23" t="s">
        <v>623</v>
      </c>
      <c r="L2298" s="23" t="s">
        <v>18147</v>
      </c>
      <c r="M2298" s="23" t="s">
        <v>18148</v>
      </c>
      <c r="N2298" s="23" t="s">
        <v>4162</v>
      </c>
      <c r="O2298" s="23" t="s">
        <v>18149</v>
      </c>
      <c r="P2298" s="291">
        <v>120.38</v>
      </c>
      <c r="Q2298" s="3">
        <v>41158</v>
      </c>
      <c r="R2298" s="23"/>
      <c r="S2298" s="3">
        <v>41337</v>
      </c>
    </row>
    <row r="2299" spans="1:19">
      <c r="A2299" s="23" t="s">
        <v>18141</v>
      </c>
      <c r="B2299" s="23" t="s">
        <v>18142</v>
      </c>
      <c r="C2299" s="23">
        <v>7</v>
      </c>
      <c r="D2299" s="23" t="s">
        <v>21320</v>
      </c>
      <c r="E2299" s="23" t="s">
        <v>21318</v>
      </c>
      <c r="F2299" s="23">
        <v>4224</v>
      </c>
      <c r="G2299" s="23" t="s">
        <v>12588</v>
      </c>
      <c r="H2299" s="23" t="s">
        <v>15606</v>
      </c>
      <c r="I2299" s="238" t="s">
        <v>18145</v>
      </c>
      <c r="J2299" s="238" t="s">
        <v>18153</v>
      </c>
      <c r="K2299" s="23" t="s">
        <v>623</v>
      </c>
      <c r="L2299" s="23" t="s">
        <v>18147</v>
      </c>
      <c r="M2299" s="23" t="s">
        <v>18148</v>
      </c>
      <c r="N2299" s="23" t="s">
        <v>4162</v>
      </c>
      <c r="O2299" s="23" t="s">
        <v>18149</v>
      </c>
      <c r="P2299" s="291">
        <v>120.38</v>
      </c>
      <c r="Q2299" s="3">
        <v>41158</v>
      </c>
      <c r="R2299" s="3">
        <v>41332</v>
      </c>
      <c r="S2299" s="3">
        <v>41337</v>
      </c>
    </row>
    <row r="2300" spans="1:19">
      <c r="A2300" s="23" t="s">
        <v>18141</v>
      </c>
      <c r="B2300" s="23" t="s">
        <v>18142</v>
      </c>
      <c r="C2300" s="23">
        <v>7</v>
      </c>
      <c r="D2300" s="23" t="s">
        <v>21321</v>
      </c>
      <c r="E2300" s="23" t="s">
        <v>21318</v>
      </c>
      <c r="F2300" s="23">
        <v>4227</v>
      </c>
      <c r="G2300" s="23" t="s">
        <v>12572</v>
      </c>
      <c r="H2300" s="23" t="s">
        <v>15526</v>
      </c>
      <c r="I2300" s="238" t="s">
        <v>18145</v>
      </c>
      <c r="J2300" s="238" t="s">
        <v>18153</v>
      </c>
      <c r="K2300" s="23" t="s">
        <v>623</v>
      </c>
      <c r="L2300" s="23" t="s">
        <v>18147</v>
      </c>
      <c r="M2300" s="23" t="s">
        <v>18148</v>
      </c>
      <c r="N2300" s="23" t="s">
        <v>4162</v>
      </c>
      <c r="O2300" s="23" t="s">
        <v>18149</v>
      </c>
      <c r="P2300" s="291">
        <v>120.38</v>
      </c>
      <c r="Q2300" s="3">
        <v>41158</v>
      </c>
      <c r="R2300" s="3">
        <v>41332</v>
      </c>
      <c r="S2300" s="3">
        <v>41337</v>
      </c>
    </row>
    <row r="2301" spans="1:19">
      <c r="A2301" s="23" t="s">
        <v>18141</v>
      </c>
      <c r="B2301" s="23" t="s">
        <v>18142</v>
      </c>
      <c r="C2301" s="23">
        <v>7</v>
      </c>
      <c r="D2301" s="23" t="s">
        <v>21322</v>
      </c>
      <c r="E2301" s="23" t="s">
        <v>21318</v>
      </c>
      <c r="F2301" s="23">
        <v>4228</v>
      </c>
      <c r="G2301" s="23" t="s">
        <v>12581</v>
      </c>
      <c r="H2301" s="23" t="s">
        <v>15600</v>
      </c>
      <c r="I2301" s="238" t="s">
        <v>18145</v>
      </c>
      <c r="J2301" s="238" t="s">
        <v>18153</v>
      </c>
      <c r="K2301" s="23" t="s">
        <v>623</v>
      </c>
      <c r="L2301" s="23" t="s">
        <v>18147</v>
      </c>
      <c r="M2301" s="23" t="s">
        <v>18148</v>
      </c>
      <c r="N2301" s="23" t="s">
        <v>4162</v>
      </c>
      <c r="O2301" s="23" t="s">
        <v>18149</v>
      </c>
      <c r="P2301" s="291">
        <v>120.38</v>
      </c>
      <c r="Q2301" s="3">
        <v>41158</v>
      </c>
      <c r="R2301" s="3">
        <v>41332</v>
      </c>
      <c r="S2301" s="3">
        <v>41337</v>
      </c>
    </row>
    <row r="2302" spans="1:19">
      <c r="A2302" s="23" t="s">
        <v>18141</v>
      </c>
      <c r="B2302" s="23" t="s">
        <v>18142</v>
      </c>
      <c r="C2302" s="23">
        <v>7</v>
      </c>
      <c r="D2302" s="23" t="s">
        <v>21323</v>
      </c>
      <c r="E2302" s="23" t="s">
        <v>21318</v>
      </c>
      <c r="F2302" s="23">
        <v>4229</v>
      </c>
      <c r="G2302" s="23" t="s">
        <v>12584</v>
      </c>
      <c r="H2302" s="23" t="s">
        <v>15533</v>
      </c>
      <c r="I2302" s="238" t="s">
        <v>18145</v>
      </c>
      <c r="J2302" s="238" t="s">
        <v>18153</v>
      </c>
      <c r="K2302" s="23" t="s">
        <v>623</v>
      </c>
      <c r="L2302" s="23" t="s">
        <v>18147</v>
      </c>
      <c r="M2302" s="23" t="s">
        <v>18148</v>
      </c>
      <c r="N2302" s="23" t="s">
        <v>4162</v>
      </c>
      <c r="O2302" s="23" t="s">
        <v>18149</v>
      </c>
      <c r="P2302" s="291">
        <v>120.38</v>
      </c>
      <c r="Q2302" s="3">
        <v>41158</v>
      </c>
      <c r="R2302" s="3">
        <v>41332</v>
      </c>
      <c r="S2302" s="3">
        <v>41337</v>
      </c>
    </row>
    <row r="2303" spans="1:19">
      <c r="A2303" s="23" t="s">
        <v>18141</v>
      </c>
      <c r="B2303" s="23" t="s">
        <v>18142</v>
      </c>
      <c r="C2303" s="23">
        <v>7</v>
      </c>
      <c r="D2303" s="23" t="s">
        <v>21324</v>
      </c>
      <c r="E2303" s="23" t="s">
        <v>21318</v>
      </c>
      <c r="F2303" s="23">
        <v>4230</v>
      </c>
      <c r="G2303" s="23" t="s">
        <v>12586</v>
      </c>
      <c r="H2303" s="23" t="s">
        <v>15603</v>
      </c>
      <c r="I2303" s="238" t="s">
        <v>18145</v>
      </c>
      <c r="J2303" s="238" t="s">
        <v>18153</v>
      </c>
      <c r="K2303" s="23" t="s">
        <v>623</v>
      </c>
      <c r="L2303" s="23" t="s">
        <v>18147</v>
      </c>
      <c r="M2303" s="23" t="s">
        <v>18148</v>
      </c>
      <c r="N2303" s="23" t="s">
        <v>4162</v>
      </c>
      <c r="O2303" s="23" t="s">
        <v>18149</v>
      </c>
      <c r="P2303" s="291">
        <v>120.38</v>
      </c>
      <c r="Q2303" s="3">
        <v>41158</v>
      </c>
      <c r="R2303" s="3">
        <v>41332</v>
      </c>
      <c r="S2303" s="3">
        <v>41337</v>
      </c>
    </row>
    <row r="2304" spans="1:19">
      <c r="A2304" s="23" t="s">
        <v>18141</v>
      </c>
      <c r="B2304" s="23" t="s">
        <v>18142</v>
      </c>
      <c r="C2304" s="23">
        <v>7</v>
      </c>
      <c r="D2304" s="23" t="s">
        <v>21325</v>
      </c>
      <c r="E2304" s="23" t="s">
        <v>21318</v>
      </c>
      <c r="F2304" s="23">
        <v>4248</v>
      </c>
      <c r="G2304" s="23" t="s">
        <v>12574</v>
      </c>
      <c r="H2304" s="23" t="s">
        <v>15529</v>
      </c>
      <c r="I2304" s="238" t="s">
        <v>18145</v>
      </c>
      <c r="J2304" s="238" t="s">
        <v>18153</v>
      </c>
      <c r="K2304" s="23" t="s">
        <v>623</v>
      </c>
      <c r="L2304" s="23" t="s">
        <v>18147</v>
      </c>
      <c r="M2304" s="23" t="s">
        <v>18148</v>
      </c>
      <c r="N2304" s="23" t="s">
        <v>4162</v>
      </c>
      <c r="O2304" s="23" t="s">
        <v>18149</v>
      </c>
      <c r="P2304" s="291">
        <v>120.38</v>
      </c>
      <c r="Q2304" s="3">
        <v>41158</v>
      </c>
      <c r="R2304" s="3">
        <v>41334</v>
      </c>
      <c r="S2304" s="3">
        <v>41337</v>
      </c>
    </row>
    <row r="2305" spans="1:19">
      <c r="A2305" s="23" t="s">
        <v>18141</v>
      </c>
      <c r="B2305" s="23" t="s">
        <v>18142</v>
      </c>
      <c r="C2305" s="23">
        <v>7</v>
      </c>
      <c r="D2305" s="23" t="s">
        <v>21326</v>
      </c>
      <c r="E2305" s="23" t="s">
        <v>21327</v>
      </c>
      <c r="F2305" s="23"/>
      <c r="G2305" s="23" t="s">
        <v>21328</v>
      </c>
      <c r="H2305" s="23">
        <v>6658</v>
      </c>
      <c r="I2305" s="238" t="s">
        <v>18145</v>
      </c>
      <c r="J2305" s="238" t="s">
        <v>18192</v>
      </c>
      <c r="K2305" s="23" t="s">
        <v>623</v>
      </c>
      <c r="L2305" s="23" t="s">
        <v>18147</v>
      </c>
      <c r="M2305" s="23" t="s">
        <v>18148</v>
      </c>
      <c r="N2305" s="23" t="s">
        <v>4162</v>
      </c>
      <c r="O2305" s="23" t="s">
        <v>18149</v>
      </c>
      <c r="P2305" s="291">
        <v>120.38</v>
      </c>
      <c r="Q2305" s="3">
        <v>41376</v>
      </c>
      <c r="R2305" s="23"/>
      <c r="S2305" s="3">
        <v>41441</v>
      </c>
    </row>
    <row r="2306" spans="1:19">
      <c r="A2306" s="23" t="s">
        <v>18141</v>
      </c>
      <c r="B2306" s="23" t="s">
        <v>18142</v>
      </c>
      <c r="C2306" s="23">
        <v>7</v>
      </c>
      <c r="D2306" s="23" t="s">
        <v>21329</v>
      </c>
      <c r="E2306" s="23" t="s">
        <v>21327</v>
      </c>
      <c r="F2306" s="23"/>
      <c r="G2306" s="23" t="s">
        <v>21330</v>
      </c>
      <c r="H2306" s="23">
        <v>6659</v>
      </c>
      <c r="I2306" s="238" t="s">
        <v>18145</v>
      </c>
      <c r="J2306" s="238" t="s">
        <v>18192</v>
      </c>
      <c r="K2306" s="23" t="s">
        <v>623</v>
      </c>
      <c r="L2306" s="23" t="s">
        <v>18147</v>
      </c>
      <c r="M2306" s="23" t="s">
        <v>18148</v>
      </c>
      <c r="N2306" s="23" t="s">
        <v>4162</v>
      </c>
      <c r="O2306" s="23" t="s">
        <v>18149</v>
      </c>
      <c r="P2306" s="291">
        <v>120.38</v>
      </c>
      <c r="Q2306" s="3">
        <v>41376</v>
      </c>
      <c r="R2306" s="23"/>
      <c r="S2306" s="3">
        <v>41441</v>
      </c>
    </row>
    <row r="2307" spans="1:19">
      <c r="A2307" s="23" t="s">
        <v>18141</v>
      </c>
      <c r="B2307" s="23" t="s">
        <v>18142</v>
      </c>
      <c r="C2307" s="23">
        <v>7</v>
      </c>
      <c r="D2307" s="23" t="s">
        <v>21331</v>
      </c>
      <c r="E2307" s="23" t="s">
        <v>21327</v>
      </c>
      <c r="F2307" s="23"/>
      <c r="G2307" s="23" t="s">
        <v>21332</v>
      </c>
      <c r="H2307" s="23">
        <v>6660</v>
      </c>
      <c r="I2307" s="238" t="s">
        <v>18145</v>
      </c>
      <c r="J2307" s="238" t="s">
        <v>18192</v>
      </c>
      <c r="K2307" s="23" t="s">
        <v>623</v>
      </c>
      <c r="L2307" s="23" t="s">
        <v>18147</v>
      </c>
      <c r="M2307" s="23" t="s">
        <v>18148</v>
      </c>
      <c r="N2307" s="23" t="s">
        <v>4162</v>
      </c>
      <c r="O2307" s="23" t="s">
        <v>18149</v>
      </c>
      <c r="P2307" s="291">
        <v>120.38</v>
      </c>
      <c r="Q2307" s="3">
        <v>41376</v>
      </c>
      <c r="R2307" s="23"/>
      <c r="S2307" s="3">
        <v>41441</v>
      </c>
    </row>
    <row r="2308" spans="1:19">
      <c r="A2308" s="23" t="s">
        <v>18141</v>
      </c>
      <c r="B2308" s="23" t="s">
        <v>18142</v>
      </c>
      <c r="C2308" s="23">
        <v>7</v>
      </c>
      <c r="D2308" s="23" t="s">
        <v>21333</v>
      </c>
      <c r="E2308" s="23" t="s">
        <v>21327</v>
      </c>
      <c r="F2308" s="23"/>
      <c r="G2308" s="23" t="s">
        <v>21334</v>
      </c>
      <c r="H2308" s="23">
        <v>6665</v>
      </c>
      <c r="I2308" s="238" t="s">
        <v>18145</v>
      </c>
      <c r="J2308" s="238" t="s">
        <v>18275</v>
      </c>
      <c r="K2308" s="23" t="s">
        <v>623</v>
      </c>
      <c r="L2308" s="23" t="s">
        <v>18147</v>
      </c>
      <c r="M2308" s="23" t="s">
        <v>18148</v>
      </c>
      <c r="N2308" s="23" t="s">
        <v>4162</v>
      </c>
      <c r="O2308" s="23" t="s">
        <v>18149</v>
      </c>
      <c r="P2308" s="291">
        <v>120.38</v>
      </c>
      <c r="Q2308" s="3">
        <v>41376</v>
      </c>
      <c r="R2308" s="23"/>
      <c r="S2308" s="3">
        <v>41441</v>
      </c>
    </row>
    <row r="2309" spans="1:19">
      <c r="A2309" s="23" t="s">
        <v>18141</v>
      </c>
      <c r="B2309" s="23" t="s">
        <v>18142</v>
      </c>
      <c r="C2309" s="23">
        <v>7</v>
      </c>
      <c r="D2309" s="23" t="s">
        <v>21335</v>
      </c>
      <c r="E2309" s="23" t="s">
        <v>21327</v>
      </c>
      <c r="F2309" s="23"/>
      <c r="G2309" s="23" t="s">
        <v>17685</v>
      </c>
      <c r="H2309" s="23">
        <v>6666</v>
      </c>
      <c r="I2309" s="238" t="s">
        <v>18145</v>
      </c>
      <c r="J2309" s="238" t="s">
        <v>18192</v>
      </c>
      <c r="K2309" s="23" t="s">
        <v>623</v>
      </c>
      <c r="L2309" s="23" t="s">
        <v>18147</v>
      </c>
      <c r="M2309" s="23" t="s">
        <v>18148</v>
      </c>
      <c r="N2309" s="23" t="s">
        <v>4162</v>
      </c>
      <c r="O2309" s="23" t="s">
        <v>18149</v>
      </c>
      <c r="P2309" s="291">
        <v>120.38</v>
      </c>
      <c r="Q2309" s="3">
        <v>41376</v>
      </c>
      <c r="R2309" s="23"/>
      <c r="S2309" s="3">
        <v>41441</v>
      </c>
    </row>
    <row r="2310" spans="1:19">
      <c r="A2310" s="23" t="s">
        <v>18141</v>
      </c>
      <c r="B2310" s="23" t="s">
        <v>18142</v>
      </c>
      <c r="C2310" s="23">
        <v>7</v>
      </c>
      <c r="D2310" s="23" t="s">
        <v>21336</v>
      </c>
      <c r="E2310" s="23" t="s">
        <v>21327</v>
      </c>
      <c r="F2310" s="23"/>
      <c r="G2310" s="23" t="s">
        <v>21337</v>
      </c>
      <c r="H2310" s="23">
        <v>6667</v>
      </c>
      <c r="I2310" s="238" t="s">
        <v>18145</v>
      </c>
      <c r="J2310" s="238" t="s">
        <v>18192</v>
      </c>
      <c r="K2310" s="23" t="s">
        <v>623</v>
      </c>
      <c r="L2310" s="23" t="s">
        <v>18147</v>
      </c>
      <c r="M2310" s="23" t="s">
        <v>18148</v>
      </c>
      <c r="N2310" s="23" t="s">
        <v>4162</v>
      </c>
      <c r="O2310" s="23" t="s">
        <v>18149</v>
      </c>
      <c r="P2310" s="291">
        <v>120.38</v>
      </c>
      <c r="Q2310" s="3">
        <v>41376</v>
      </c>
      <c r="R2310" s="23"/>
      <c r="S2310" s="3">
        <v>41441</v>
      </c>
    </row>
    <row r="2311" spans="1:19">
      <c r="A2311" s="23" t="s">
        <v>18141</v>
      </c>
      <c r="B2311" s="23" t="s">
        <v>18142</v>
      </c>
      <c r="C2311" s="23">
        <v>7</v>
      </c>
      <c r="D2311" s="23" t="s">
        <v>21338</v>
      </c>
      <c r="E2311" s="23" t="s">
        <v>21327</v>
      </c>
      <c r="F2311" s="23"/>
      <c r="G2311" s="23" t="s">
        <v>21339</v>
      </c>
      <c r="H2311" s="23">
        <v>6669</v>
      </c>
      <c r="I2311" s="238" t="s">
        <v>18145</v>
      </c>
      <c r="J2311" s="238" t="s">
        <v>18192</v>
      </c>
      <c r="K2311" s="23" t="s">
        <v>623</v>
      </c>
      <c r="L2311" s="23" t="s">
        <v>18147</v>
      </c>
      <c r="M2311" s="23" t="s">
        <v>18148</v>
      </c>
      <c r="N2311" s="23" t="s">
        <v>4162</v>
      </c>
      <c r="O2311" s="23" t="s">
        <v>18149</v>
      </c>
      <c r="P2311" s="291">
        <v>120.38</v>
      </c>
      <c r="Q2311" s="3">
        <v>41376</v>
      </c>
      <c r="R2311" s="23"/>
      <c r="S2311" s="3">
        <v>41440</v>
      </c>
    </row>
    <row r="2312" spans="1:19">
      <c r="A2312" s="23" t="s">
        <v>18141</v>
      </c>
      <c r="B2312" s="23" t="s">
        <v>18142</v>
      </c>
      <c r="C2312" s="23">
        <v>7</v>
      </c>
      <c r="D2312" s="23" t="s">
        <v>21340</v>
      </c>
      <c r="E2312" s="23" t="s">
        <v>21327</v>
      </c>
      <c r="F2312" s="23"/>
      <c r="G2312" s="23" t="s">
        <v>21341</v>
      </c>
      <c r="H2312" s="23">
        <v>6673</v>
      </c>
      <c r="I2312" s="238" t="s">
        <v>18145</v>
      </c>
      <c r="J2312" s="238" t="s">
        <v>18192</v>
      </c>
      <c r="K2312" s="23" t="s">
        <v>623</v>
      </c>
      <c r="L2312" s="23" t="s">
        <v>18147</v>
      </c>
      <c r="M2312" s="23" t="s">
        <v>18148</v>
      </c>
      <c r="N2312" s="23" t="s">
        <v>4162</v>
      </c>
      <c r="O2312" s="23" t="s">
        <v>18149</v>
      </c>
      <c r="P2312" s="291">
        <v>120.38</v>
      </c>
      <c r="Q2312" s="3">
        <v>41376</v>
      </c>
      <c r="R2312" s="23"/>
      <c r="S2312" s="3">
        <v>41440</v>
      </c>
    </row>
    <row r="2313" spans="1:19">
      <c r="A2313" s="23" t="s">
        <v>18141</v>
      </c>
      <c r="B2313" s="23" t="s">
        <v>18142</v>
      </c>
      <c r="C2313" s="23">
        <v>7</v>
      </c>
      <c r="D2313" s="23" t="s">
        <v>21342</v>
      </c>
      <c r="E2313" s="23" t="s">
        <v>21327</v>
      </c>
      <c r="F2313" s="23"/>
      <c r="G2313" s="23" t="s">
        <v>21343</v>
      </c>
      <c r="H2313" s="23">
        <v>6674</v>
      </c>
      <c r="I2313" s="238" t="s">
        <v>18145</v>
      </c>
      <c r="J2313" s="238" t="s">
        <v>18192</v>
      </c>
      <c r="K2313" s="23" t="s">
        <v>623</v>
      </c>
      <c r="L2313" s="23" t="s">
        <v>18147</v>
      </c>
      <c r="M2313" s="23" t="s">
        <v>18148</v>
      </c>
      <c r="N2313" s="23" t="s">
        <v>4162</v>
      </c>
      <c r="O2313" s="23" t="s">
        <v>18149</v>
      </c>
      <c r="P2313" s="291">
        <v>120.38</v>
      </c>
      <c r="Q2313" s="3">
        <v>41376</v>
      </c>
      <c r="R2313" s="23"/>
      <c r="S2313" s="3">
        <v>41440</v>
      </c>
    </row>
    <row r="2314" spans="1:19">
      <c r="A2314" s="23" t="s">
        <v>18141</v>
      </c>
      <c r="B2314" s="23" t="s">
        <v>18142</v>
      </c>
      <c r="C2314" s="23">
        <v>7</v>
      </c>
      <c r="D2314" s="23" t="s">
        <v>21344</v>
      </c>
      <c r="E2314" s="23" t="s">
        <v>21327</v>
      </c>
      <c r="F2314" s="23"/>
      <c r="G2314" s="23" t="s">
        <v>21345</v>
      </c>
      <c r="H2314" s="23">
        <v>6675</v>
      </c>
      <c r="I2314" s="238" t="s">
        <v>18145</v>
      </c>
      <c r="J2314" s="238" t="s">
        <v>18192</v>
      </c>
      <c r="K2314" s="23" t="s">
        <v>623</v>
      </c>
      <c r="L2314" s="23" t="s">
        <v>18147</v>
      </c>
      <c r="M2314" s="23" t="s">
        <v>18148</v>
      </c>
      <c r="N2314" s="23" t="s">
        <v>4162</v>
      </c>
      <c r="O2314" s="23" t="s">
        <v>18149</v>
      </c>
      <c r="P2314" s="291">
        <v>120.38</v>
      </c>
      <c r="Q2314" s="3">
        <v>41376</v>
      </c>
      <c r="R2314" s="23"/>
      <c r="S2314" s="3">
        <v>41440</v>
      </c>
    </row>
    <row r="2315" spans="1:19">
      <c r="A2315" s="23" t="s">
        <v>18141</v>
      </c>
      <c r="B2315" s="23" t="s">
        <v>18142</v>
      </c>
      <c r="C2315" s="23">
        <v>7</v>
      </c>
      <c r="D2315" s="23" t="s">
        <v>21346</v>
      </c>
      <c r="E2315" s="23" t="s">
        <v>21327</v>
      </c>
      <c r="F2315" s="23"/>
      <c r="G2315" s="23" t="s">
        <v>17655</v>
      </c>
      <c r="H2315" s="23">
        <v>6676</v>
      </c>
      <c r="I2315" s="238" t="s">
        <v>18145</v>
      </c>
      <c r="J2315" s="238" t="s">
        <v>18192</v>
      </c>
      <c r="K2315" s="23" t="s">
        <v>623</v>
      </c>
      <c r="L2315" s="23" t="s">
        <v>18147</v>
      </c>
      <c r="M2315" s="23" t="s">
        <v>18148</v>
      </c>
      <c r="N2315" s="23" t="s">
        <v>4162</v>
      </c>
      <c r="O2315" s="23" t="s">
        <v>18149</v>
      </c>
      <c r="P2315" s="291">
        <v>120.38</v>
      </c>
      <c r="Q2315" s="3">
        <v>41376</v>
      </c>
      <c r="R2315" s="23"/>
      <c r="S2315" s="3">
        <v>41440</v>
      </c>
    </row>
    <row r="2316" spans="1:19">
      <c r="A2316" s="23" t="s">
        <v>18141</v>
      </c>
      <c r="B2316" s="23" t="s">
        <v>18142</v>
      </c>
      <c r="C2316" s="23">
        <v>7</v>
      </c>
      <c r="D2316" s="23" t="s">
        <v>21347</v>
      </c>
      <c r="E2316" s="23" t="s">
        <v>21327</v>
      </c>
      <c r="F2316" s="23"/>
      <c r="G2316" s="23" t="s">
        <v>17652</v>
      </c>
      <c r="H2316" s="23">
        <v>6677</v>
      </c>
      <c r="I2316" s="238" t="s">
        <v>18145</v>
      </c>
      <c r="J2316" s="238" t="s">
        <v>18192</v>
      </c>
      <c r="K2316" s="23" t="s">
        <v>623</v>
      </c>
      <c r="L2316" s="23" t="s">
        <v>18147</v>
      </c>
      <c r="M2316" s="23" t="s">
        <v>18148</v>
      </c>
      <c r="N2316" s="23" t="s">
        <v>4162</v>
      </c>
      <c r="O2316" s="23" t="s">
        <v>18149</v>
      </c>
      <c r="P2316" s="291">
        <v>120.38</v>
      </c>
      <c r="Q2316" s="3">
        <v>41376</v>
      </c>
      <c r="R2316" s="23"/>
      <c r="S2316" s="3">
        <v>41440</v>
      </c>
    </row>
    <row r="2317" spans="1:19">
      <c r="A2317" s="23" t="s">
        <v>18141</v>
      </c>
      <c r="B2317" s="23" t="s">
        <v>18142</v>
      </c>
      <c r="C2317" s="23">
        <v>7</v>
      </c>
      <c r="D2317" s="23" t="s">
        <v>21348</v>
      </c>
      <c r="E2317" s="23" t="s">
        <v>21327</v>
      </c>
      <c r="F2317" s="23"/>
      <c r="G2317" s="23" t="s">
        <v>17645</v>
      </c>
      <c r="H2317" s="23">
        <v>6679</v>
      </c>
      <c r="I2317" s="238" t="s">
        <v>18145</v>
      </c>
      <c r="J2317" s="238" t="s">
        <v>18192</v>
      </c>
      <c r="K2317" s="23" t="s">
        <v>623</v>
      </c>
      <c r="L2317" s="23" t="s">
        <v>18147</v>
      </c>
      <c r="M2317" s="23" t="s">
        <v>18148</v>
      </c>
      <c r="N2317" s="23" t="s">
        <v>4162</v>
      </c>
      <c r="O2317" s="23" t="s">
        <v>18149</v>
      </c>
      <c r="P2317" s="291">
        <v>120.38</v>
      </c>
      <c r="Q2317" s="3">
        <v>41376</v>
      </c>
      <c r="R2317" s="23"/>
      <c r="S2317" s="3">
        <v>41440</v>
      </c>
    </row>
    <row r="2318" spans="1:19">
      <c r="A2318" s="23" t="s">
        <v>18141</v>
      </c>
      <c r="B2318" s="23" t="s">
        <v>18142</v>
      </c>
      <c r="C2318" s="23">
        <v>7</v>
      </c>
      <c r="D2318" s="23" t="s">
        <v>21349</v>
      </c>
      <c r="E2318" s="23" t="s">
        <v>21327</v>
      </c>
      <c r="F2318" s="23"/>
      <c r="G2318" s="23" t="s">
        <v>17641</v>
      </c>
      <c r="H2318" s="23">
        <v>6688</v>
      </c>
      <c r="I2318" s="238" t="s">
        <v>18145</v>
      </c>
      <c r="J2318" s="238" t="s">
        <v>18192</v>
      </c>
      <c r="K2318" s="23" t="s">
        <v>623</v>
      </c>
      <c r="L2318" s="23" t="s">
        <v>18147</v>
      </c>
      <c r="M2318" s="23" t="s">
        <v>18148</v>
      </c>
      <c r="N2318" s="23" t="s">
        <v>4162</v>
      </c>
      <c r="O2318" s="23" t="s">
        <v>18149</v>
      </c>
      <c r="P2318" s="291">
        <v>120.38</v>
      </c>
      <c r="Q2318" s="3">
        <v>41376</v>
      </c>
      <c r="R2318" s="23"/>
      <c r="S2318" s="3">
        <v>41440</v>
      </c>
    </row>
    <row r="2319" spans="1:19">
      <c r="A2319" s="23" t="s">
        <v>18141</v>
      </c>
      <c r="B2319" s="23" t="s">
        <v>18142</v>
      </c>
      <c r="C2319" s="23">
        <v>7</v>
      </c>
      <c r="D2319" s="23" t="s">
        <v>21350</v>
      </c>
      <c r="E2319" s="23" t="s">
        <v>21327</v>
      </c>
      <c r="F2319" s="23"/>
      <c r="G2319" s="23" t="s">
        <v>21351</v>
      </c>
      <c r="H2319" s="23">
        <v>6691</v>
      </c>
      <c r="I2319" s="238" t="s">
        <v>18145</v>
      </c>
      <c r="J2319" s="238" t="s">
        <v>18192</v>
      </c>
      <c r="K2319" s="23" t="s">
        <v>623</v>
      </c>
      <c r="L2319" s="23" t="s">
        <v>18147</v>
      </c>
      <c r="M2319" s="23" t="s">
        <v>18148</v>
      </c>
      <c r="N2319" s="23" t="s">
        <v>4162</v>
      </c>
      <c r="O2319" s="23" t="s">
        <v>18149</v>
      </c>
      <c r="P2319" s="291">
        <v>120.38</v>
      </c>
      <c r="Q2319" s="3">
        <v>41376</v>
      </c>
      <c r="R2319" s="23"/>
      <c r="S2319" s="3">
        <v>41440</v>
      </c>
    </row>
    <row r="2320" spans="1:19">
      <c r="A2320" s="23" t="s">
        <v>18141</v>
      </c>
      <c r="B2320" s="23" t="s">
        <v>18142</v>
      </c>
      <c r="C2320" s="23">
        <v>7</v>
      </c>
      <c r="D2320" s="23" t="s">
        <v>21352</v>
      </c>
      <c r="E2320" s="23" t="s">
        <v>21327</v>
      </c>
      <c r="F2320" s="23"/>
      <c r="G2320" s="23" t="s">
        <v>21353</v>
      </c>
      <c r="H2320" s="23">
        <v>6692</v>
      </c>
      <c r="I2320" s="238" t="s">
        <v>18145</v>
      </c>
      <c r="J2320" s="238" t="s">
        <v>18192</v>
      </c>
      <c r="K2320" s="23" t="s">
        <v>623</v>
      </c>
      <c r="L2320" s="23" t="s">
        <v>18147</v>
      </c>
      <c r="M2320" s="23" t="s">
        <v>18148</v>
      </c>
      <c r="N2320" s="23" t="s">
        <v>4162</v>
      </c>
      <c r="O2320" s="23" t="s">
        <v>18149</v>
      </c>
      <c r="P2320" s="291">
        <v>120.38</v>
      </c>
      <c r="Q2320" s="3">
        <v>41376</v>
      </c>
      <c r="R2320" s="23"/>
      <c r="S2320" s="3">
        <v>41440</v>
      </c>
    </row>
    <row r="2321" spans="1:19">
      <c r="A2321" s="23" t="s">
        <v>18141</v>
      </c>
      <c r="B2321" s="23" t="s">
        <v>18142</v>
      </c>
      <c r="C2321" s="23">
        <v>7</v>
      </c>
      <c r="D2321" s="23" t="s">
        <v>21354</v>
      </c>
      <c r="E2321" s="23" t="s">
        <v>21327</v>
      </c>
      <c r="F2321" s="23"/>
      <c r="G2321" s="23" t="s">
        <v>21355</v>
      </c>
      <c r="H2321" s="23">
        <v>6693</v>
      </c>
      <c r="I2321" s="238" t="s">
        <v>18145</v>
      </c>
      <c r="J2321" s="238" t="s">
        <v>18192</v>
      </c>
      <c r="K2321" s="23" t="s">
        <v>623</v>
      </c>
      <c r="L2321" s="23" t="s">
        <v>18147</v>
      </c>
      <c r="M2321" s="23" t="s">
        <v>18148</v>
      </c>
      <c r="N2321" s="23" t="s">
        <v>4162</v>
      </c>
      <c r="O2321" s="23" t="s">
        <v>18149</v>
      </c>
      <c r="P2321" s="291">
        <v>120.38</v>
      </c>
      <c r="Q2321" s="3">
        <v>41376</v>
      </c>
      <c r="R2321" s="23"/>
      <c r="S2321" s="3">
        <v>41440</v>
      </c>
    </row>
    <row r="2322" spans="1:19">
      <c r="A2322" s="23" t="s">
        <v>18141</v>
      </c>
      <c r="B2322" s="23" t="s">
        <v>18142</v>
      </c>
      <c r="C2322" s="23">
        <v>7</v>
      </c>
      <c r="D2322" s="23" t="s">
        <v>21356</v>
      </c>
      <c r="E2322" s="23" t="s">
        <v>21327</v>
      </c>
      <c r="F2322" s="23"/>
      <c r="G2322" s="23" t="s">
        <v>21357</v>
      </c>
      <c r="H2322" s="23">
        <v>6694</v>
      </c>
      <c r="I2322" s="238" t="s">
        <v>18145</v>
      </c>
      <c r="J2322" s="238" t="s">
        <v>18192</v>
      </c>
      <c r="K2322" s="23" t="s">
        <v>623</v>
      </c>
      <c r="L2322" s="23" t="s">
        <v>18147</v>
      </c>
      <c r="M2322" s="23" t="s">
        <v>18148</v>
      </c>
      <c r="N2322" s="23" t="s">
        <v>4162</v>
      </c>
      <c r="O2322" s="23" t="s">
        <v>18149</v>
      </c>
      <c r="P2322" s="291">
        <v>120.38</v>
      </c>
      <c r="Q2322" s="3">
        <v>41376</v>
      </c>
      <c r="R2322" s="23"/>
      <c r="S2322" s="3">
        <v>41440</v>
      </c>
    </row>
    <row r="2323" spans="1:19">
      <c r="A2323" s="23" t="s">
        <v>18141</v>
      </c>
      <c r="B2323" s="23" t="s">
        <v>18142</v>
      </c>
      <c r="C2323" s="23">
        <v>7</v>
      </c>
      <c r="D2323" s="292" t="s">
        <v>21358</v>
      </c>
      <c r="E2323" s="23" t="s">
        <v>21327</v>
      </c>
      <c r="F2323" s="23"/>
      <c r="G2323" s="23" t="s">
        <v>17611</v>
      </c>
      <c r="H2323" s="23">
        <v>6696</v>
      </c>
      <c r="I2323" s="238" t="s">
        <v>18145</v>
      </c>
      <c r="J2323" s="238" t="s">
        <v>18192</v>
      </c>
      <c r="K2323" s="23" t="s">
        <v>623</v>
      </c>
      <c r="L2323" s="23" t="s">
        <v>18147</v>
      </c>
      <c r="M2323" s="23" t="s">
        <v>18148</v>
      </c>
      <c r="N2323" s="23" t="s">
        <v>4162</v>
      </c>
      <c r="O2323" s="23" t="s">
        <v>18149</v>
      </c>
      <c r="P2323" s="291">
        <v>120.38</v>
      </c>
      <c r="Q2323" s="3">
        <v>41376</v>
      </c>
      <c r="R2323" s="23"/>
      <c r="S2323" s="3">
        <v>41440</v>
      </c>
    </row>
    <row r="2324" spans="1:19">
      <c r="A2324" s="23" t="s">
        <v>18141</v>
      </c>
      <c r="B2324" s="23" t="s">
        <v>18142</v>
      </c>
      <c r="C2324" s="23">
        <v>7</v>
      </c>
      <c r="D2324" s="23" t="s">
        <v>21359</v>
      </c>
      <c r="E2324" s="23" t="s">
        <v>21327</v>
      </c>
      <c r="F2324" s="23"/>
      <c r="G2324" s="23" t="s">
        <v>21360</v>
      </c>
      <c r="H2324" s="23">
        <v>6699</v>
      </c>
      <c r="I2324" s="238" t="s">
        <v>18145</v>
      </c>
      <c r="J2324" s="238" t="s">
        <v>18192</v>
      </c>
      <c r="K2324" s="23" t="s">
        <v>623</v>
      </c>
      <c r="L2324" s="23" t="s">
        <v>18147</v>
      </c>
      <c r="M2324" s="23" t="s">
        <v>18148</v>
      </c>
      <c r="N2324" s="23" t="s">
        <v>4162</v>
      </c>
      <c r="O2324" s="23" t="s">
        <v>18149</v>
      </c>
      <c r="P2324" s="291">
        <v>120.38</v>
      </c>
      <c r="Q2324" s="3">
        <v>41376</v>
      </c>
      <c r="R2324" s="23"/>
      <c r="S2324" s="3">
        <v>41440</v>
      </c>
    </row>
    <row r="2325" spans="1:19">
      <c r="A2325" s="23" t="s">
        <v>18141</v>
      </c>
      <c r="B2325" s="23" t="s">
        <v>18142</v>
      </c>
      <c r="C2325" s="23">
        <v>7</v>
      </c>
      <c r="D2325" s="23" t="s">
        <v>21361</v>
      </c>
      <c r="E2325" s="23" t="s">
        <v>21327</v>
      </c>
      <c r="F2325" s="23"/>
      <c r="G2325" s="23" t="s">
        <v>17577</v>
      </c>
      <c r="H2325" s="23">
        <v>6701</v>
      </c>
      <c r="I2325" s="238" t="s">
        <v>18145</v>
      </c>
      <c r="J2325" s="238" t="s">
        <v>18192</v>
      </c>
      <c r="K2325" s="23" t="s">
        <v>623</v>
      </c>
      <c r="L2325" s="23" t="s">
        <v>18147</v>
      </c>
      <c r="M2325" s="23" t="s">
        <v>18148</v>
      </c>
      <c r="N2325" s="23" t="s">
        <v>4162</v>
      </c>
      <c r="O2325" s="23" t="s">
        <v>18149</v>
      </c>
      <c r="P2325" s="291">
        <v>120.38</v>
      </c>
      <c r="Q2325" s="3">
        <v>41376</v>
      </c>
      <c r="R2325" s="23"/>
      <c r="S2325" s="3">
        <v>41440</v>
      </c>
    </row>
    <row r="2326" spans="1:19">
      <c r="A2326" s="23" t="s">
        <v>18141</v>
      </c>
      <c r="B2326" s="23" t="s">
        <v>18142</v>
      </c>
      <c r="C2326" s="23">
        <v>7</v>
      </c>
      <c r="D2326" s="23" t="s">
        <v>21362</v>
      </c>
      <c r="E2326" s="23" t="s">
        <v>21327</v>
      </c>
      <c r="F2326" s="23"/>
      <c r="G2326" s="23" t="s">
        <v>21363</v>
      </c>
      <c r="H2326" s="23">
        <v>6702</v>
      </c>
      <c r="I2326" s="238" t="s">
        <v>18145</v>
      </c>
      <c r="J2326" s="238" t="s">
        <v>18192</v>
      </c>
      <c r="K2326" s="23" t="s">
        <v>623</v>
      </c>
      <c r="L2326" s="23" t="s">
        <v>18147</v>
      </c>
      <c r="M2326" s="23" t="s">
        <v>18148</v>
      </c>
      <c r="N2326" s="23" t="s">
        <v>4162</v>
      </c>
      <c r="O2326" s="23" t="s">
        <v>18149</v>
      </c>
      <c r="P2326" s="291">
        <v>120.38</v>
      </c>
      <c r="Q2326" s="3">
        <v>41376</v>
      </c>
      <c r="R2326" s="23"/>
      <c r="S2326" s="3">
        <v>41440</v>
      </c>
    </row>
    <row r="2327" spans="1:19">
      <c r="A2327" s="23" t="s">
        <v>18141</v>
      </c>
      <c r="B2327" s="23" t="s">
        <v>18142</v>
      </c>
      <c r="C2327" s="23">
        <v>7</v>
      </c>
      <c r="D2327" s="23" t="s">
        <v>21364</v>
      </c>
      <c r="E2327" s="23" t="s">
        <v>21327</v>
      </c>
      <c r="F2327" s="23"/>
      <c r="G2327" s="23" t="s">
        <v>21365</v>
      </c>
      <c r="H2327" s="23">
        <v>6704</v>
      </c>
      <c r="I2327" s="238" t="s">
        <v>18145</v>
      </c>
      <c r="J2327" s="238" t="s">
        <v>18192</v>
      </c>
      <c r="K2327" s="23" t="s">
        <v>623</v>
      </c>
      <c r="L2327" s="23" t="s">
        <v>18147</v>
      </c>
      <c r="M2327" s="23" t="s">
        <v>18148</v>
      </c>
      <c r="N2327" s="23" t="s">
        <v>4162</v>
      </c>
      <c r="O2327" s="23" t="s">
        <v>18149</v>
      </c>
      <c r="P2327" s="291">
        <v>120.38</v>
      </c>
      <c r="Q2327" s="3">
        <v>41376</v>
      </c>
      <c r="R2327" s="23"/>
      <c r="S2327" s="3">
        <v>41440</v>
      </c>
    </row>
    <row r="2328" spans="1:19">
      <c r="A2328" s="23" t="s">
        <v>18141</v>
      </c>
      <c r="B2328" s="23" t="s">
        <v>18142</v>
      </c>
      <c r="C2328" s="23">
        <v>7</v>
      </c>
      <c r="D2328" s="23" t="s">
        <v>21366</v>
      </c>
      <c r="E2328" s="23" t="s">
        <v>21327</v>
      </c>
      <c r="F2328" s="23"/>
      <c r="G2328" s="23" t="s">
        <v>17574</v>
      </c>
      <c r="H2328" s="23">
        <v>6710</v>
      </c>
      <c r="I2328" s="238" t="s">
        <v>18145</v>
      </c>
      <c r="J2328" s="238" t="s">
        <v>18192</v>
      </c>
      <c r="K2328" s="23" t="s">
        <v>623</v>
      </c>
      <c r="L2328" s="23" t="s">
        <v>18147</v>
      </c>
      <c r="M2328" s="23" t="s">
        <v>18148</v>
      </c>
      <c r="N2328" s="23" t="s">
        <v>4162</v>
      </c>
      <c r="O2328" s="23" t="s">
        <v>18149</v>
      </c>
      <c r="P2328" s="291">
        <v>120.38</v>
      </c>
      <c r="Q2328" s="3">
        <v>41376</v>
      </c>
      <c r="R2328" s="23"/>
      <c r="S2328" s="3">
        <v>41440</v>
      </c>
    </row>
    <row r="2329" spans="1:19">
      <c r="A2329" s="23" t="s">
        <v>18141</v>
      </c>
      <c r="B2329" s="23" t="s">
        <v>18142</v>
      </c>
      <c r="C2329" s="23">
        <v>7</v>
      </c>
      <c r="D2329" s="23" t="s">
        <v>21367</v>
      </c>
      <c r="E2329" s="23" t="s">
        <v>21327</v>
      </c>
      <c r="F2329" s="23"/>
      <c r="G2329" s="23" t="s">
        <v>21368</v>
      </c>
      <c r="H2329" s="23">
        <v>6713</v>
      </c>
      <c r="I2329" s="238" t="s">
        <v>18145</v>
      </c>
      <c r="J2329" s="238" t="s">
        <v>18192</v>
      </c>
      <c r="K2329" s="23" t="s">
        <v>623</v>
      </c>
      <c r="L2329" s="23" t="s">
        <v>18147</v>
      </c>
      <c r="M2329" s="23" t="s">
        <v>18148</v>
      </c>
      <c r="N2329" s="23" t="s">
        <v>4162</v>
      </c>
      <c r="O2329" s="23" t="s">
        <v>18149</v>
      </c>
      <c r="P2329" s="291">
        <v>120.38</v>
      </c>
      <c r="Q2329" s="3">
        <v>41376</v>
      </c>
      <c r="R2329" s="23"/>
      <c r="S2329" s="3">
        <v>41440</v>
      </c>
    </row>
    <row r="2330" spans="1:19">
      <c r="A2330" s="23" t="s">
        <v>18141</v>
      </c>
      <c r="B2330" s="23" t="s">
        <v>18142</v>
      </c>
      <c r="C2330" s="23">
        <v>7</v>
      </c>
      <c r="D2330" s="23" t="s">
        <v>21369</v>
      </c>
      <c r="E2330" s="23" t="s">
        <v>21327</v>
      </c>
      <c r="F2330" s="23"/>
      <c r="G2330" s="23" t="s">
        <v>21370</v>
      </c>
      <c r="H2330" s="23">
        <v>6714</v>
      </c>
      <c r="I2330" s="238" t="s">
        <v>18145</v>
      </c>
      <c r="J2330" s="238" t="s">
        <v>18192</v>
      </c>
      <c r="K2330" s="23" t="s">
        <v>623</v>
      </c>
      <c r="L2330" s="23" t="s">
        <v>18147</v>
      </c>
      <c r="M2330" s="23" t="s">
        <v>18148</v>
      </c>
      <c r="N2330" s="23" t="s">
        <v>4162</v>
      </c>
      <c r="O2330" s="23" t="s">
        <v>18149</v>
      </c>
      <c r="P2330" s="291">
        <v>120.38</v>
      </c>
      <c r="Q2330" s="3">
        <v>41376</v>
      </c>
      <c r="R2330" s="23"/>
      <c r="S2330" s="3">
        <v>41440</v>
      </c>
    </row>
    <row r="2331" spans="1:19">
      <c r="A2331" s="23" t="s">
        <v>18141</v>
      </c>
      <c r="B2331" s="23" t="s">
        <v>18142</v>
      </c>
      <c r="C2331" s="23">
        <v>7</v>
      </c>
      <c r="D2331" s="23" t="s">
        <v>21371</v>
      </c>
      <c r="E2331" s="23" t="s">
        <v>21327</v>
      </c>
      <c r="F2331" s="23"/>
      <c r="G2331" s="23" t="s">
        <v>17564</v>
      </c>
      <c r="H2331" s="23">
        <v>6717</v>
      </c>
      <c r="I2331" s="238" t="s">
        <v>18145</v>
      </c>
      <c r="J2331" s="238" t="s">
        <v>18192</v>
      </c>
      <c r="K2331" s="23" t="s">
        <v>623</v>
      </c>
      <c r="L2331" s="23" t="s">
        <v>18147</v>
      </c>
      <c r="M2331" s="23" t="s">
        <v>18148</v>
      </c>
      <c r="N2331" s="23" t="s">
        <v>4162</v>
      </c>
      <c r="O2331" s="23" t="s">
        <v>18149</v>
      </c>
      <c r="P2331" s="291">
        <v>120.38</v>
      </c>
      <c r="Q2331" s="3">
        <v>41376</v>
      </c>
      <c r="R2331" s="23"/>
      <c r="S2331" s="3">
        <v>41440</v>
      </c>
    </row>
    <row r="2332" spans="1:19">
      <c r="A2332" s="23" t="s">
        <v>18141</v>
      </c>
      <c r="B2332" s="23" t="s">
        <v>18142</v>
      </c>
      <c r="C2332" s="23">
        <v>7</v>
      </c>
      <c r="D2332" s="23" t="s">
        <v>21372</v>
      </c>
      <c r="E2332" s="23" t="s">
        <v>21327</v>
      </c>
      <c r="F2332" s="23"/>
      <c r="G2332" s="23" t="s">
        <v>17552</v>
      </c>
      <c r="H2332" s="23">
        <v>6719</v>
      </c>
      <c r="I2332" s="238" t="s">
        <v>18145</v>
      </c>
      <c r="J2332" s="238" t="s">
        <v>18192</v>
      </c>
      <c r="K2332" s="23" t="s">
        <v>623</v>
      </c>
      <c r="L2332" s="23" t="s">
        <v>18147</v>
      </c>
      <c r="M2332" s="23" t="s">
        <v>18148</v>
      </c>
      <c r="N2332" s="23" t="s">
        <v>4162</v>
      </c>
      <c r="O2332" s="23" t="s">
        <v>18149</v>
      </c>
      <c r="P2332" s="291">
        <v>120.38</v>
      </c>
      <c r="Q2332" s="3">
        <v>41376</v>
      </c>
      <c r="R2332" s="23"/>
      <c r="S2332" s="3">
        <v>41440</v>
      </c>
    </row>
    <row r="2333" spans="1:19">
      <c r="A2333" s="23" t="s">
        <v>18141</v>
      </c>
      <c r="B2333" s="23" t="s">
        <v>18142</v>
      </c>
      <c r="C2333" s="23">
        <v>7</v>
      </c>
      <c r="D2333" s="23" t="s">
        <v>21373</v>
      </c>
      <c r="E2333" s="23" t="s">
        <v>21327</v>
      </c>
      <c r="F2333" s="23"/>
      <c r="G2333" s="23"/>
      <c r="H2333" s="23">
        <v>6746</v>
      </c>
      <c r="I2333" s="238" t="s">
        <v>18145</v>
      </c>
      <c r="J2333" s="238" t="s">
        <v>18151</v>
      </c>
      <c r="K2333" s="23" t="s">
        <v>623</v>
      </c>
      <c r="L2333" s="23" t="s">
        <v>18147</v>
      </c>
      <c r="M2333" s="23" t="s">
        <v>18148</v>
      </c>
      <c r="N2333" s="23" t="s">
        <v>4162</v>
      </c>
      <c r="O2333" s="23" t="s">
        <v>18149</v>
      </c>
      <c r="P2333" s="291">
        <v>120.38</v>
      </c>
      <c r="Q2333" s="3">
        <v>41387</v>
      </c>
      <c r="R2333" s="23"/>
      <c r="S2333" s="23"/>
    </row>
    <row r="2334" spans="1:19">
      <c r="A2334" s="23" t="s">
        <v>18141</v>
      </c>
      <c r="B2334" s="23" t="s">
        <v>18142</v>
      </c>
      <c r="C2334" s="23">
        <v>7</v>
      </c>
      <c r="D2334" s="23" t="s">
        <v>21374</v>
      </c>
      <c r="E2334" s="23" t="s">
        <v>21327</v>
      </c>
      <c r="F2334" s="23">
        <v>651</v>
      </c>
      <c r="G2334" s="23" t="s">
        <v>9649</v>
      </c>
      <c r="H2334" s="23" t="s">
        <v>388</v>
      </c>
      <c r="I2334" s="238" t="s">
        <v>18145</v>
      </c>
      <c r="J2334" s="238" t="s">
        <v>18153</v>
      </c>
      <c r="K2334" s="23" t="s">
        <v>623</v>
      </c>
      <c r="L2334" s="23" t="s">
        <v>18147</v>
      </c>
      <c r="M2334" s="23" t="s">
        <v>18148</v>
      </c>
      <c r="N2334" s="23" t="s">
        <v>4162</v>
      </c>
      <c r="O2334" s="23" t="s">
        <v>18149</v>
      </c>
      <c r="P2334" s="291">
        <v>120.38</v>
      </c>
      <c r="Q2334" s="3">
        <v>40829</v>
      </c>
      <c r="R2334" s="3">
        <v>40899</v>
      </c>
      <c r="S2334" s="3">
        <v>40918</v>
      </c>
    </row>
    <row r="2335" spans="1:19">
      <c r="A2335" s="23" t="s">
        <v>18141</v>
      </c>
      <c r="B2335" s="23" t="s">
        <v>18142</v>
      </c>
      <c r="C2335" s="23">
        <v>7</v>
      </c>
      <c r="D2335" s="23" t="s">
        <v>21375</v>
      </c>
      <c r="E2335" s="23" t="s">
        <v>21327</v>
      </c>
      <c r="F2335" s="23">
        <v>4537</v>
      </c>
      <c r="G2335" s="23" t="s">
        <v>21376</v>
      </c>
      <c r="H2335" s="23" t="s">
        <v>17816</v>
      </c>
      <c r="I2335" s="238" t="s">
        <v>18145</v>
      </c>
      <c r="J2335" s="238" t="s">
        <v>18153</v>
      </c>
      <c r="K2335" s="23" t="s">
        <v>623</v>
      </c>
      <c r="L2335" s="23" t="s">
        <v>18147</v>
      </c>
      <c r="M2335" s="23" t="s">
        <v>18148</v>
      </c>
      <c r="N2335" s="23" t="s">
        <v>4162</v>
      </c>
      <c r="O2335" s="23" t="s">
        <v>18149</v>
      </c>
      <c r="P2335" s="291">
        <v>120.38</v>
      </c>
      <c r="Q2335" s="3">
        <v>41376</v>
      </c>
      <c r="R2335" s="3">
        <v>41387</v>
      </c>
      <c r="S2335" s="3">
        <v>41440</v>
      </c>
    </row>
    <row r="2336" spans="1:19">
      <c r="A2336" s="23" t="s">
        <v>18141</v>
      </c>
      <c r="B2336" s="23" t="s">
        <v>18142</v>
      </c>
      <c r="C2336" s="23">
        <v>7</v>
      </c>
      <c r="D2336" s="23" t="s">
        <v>21377</v>
      </c>
      <c r="E2336" s="23" t="s">
        <v>21327</v>
      </c>
      <c r="F2336" s="23">
        <v>4543</v>
      </c>
      <c r="G2336" s="23" t="s">
        <v>17557</v>
      </c>
      <c r="H2336" s="23" t="s">
        <v>17813</v>
      </c>
      <c r="I2336" s="238" t="s">
        <v>18145</v>
      </c>
      <c r="J2336" s="238" t="s">
        <v>18153</v>
      </c>
      <c r="K2336" s="23" t="s">
        <v>623</v>
      </c>
      <c r="L2336" s="23" t="s">
        <v>18147</v>
      </c>
      <c r="M2336" s="23" t="s">
        <v>18148</v>
      </c>
      <c r="N2336" s="23" t="s">
        <v>4162</v>
      </c>
      <c r="O2336" s="23" t="s">
        <v>18149</v>
      </c>
      <c r="P2336" s="291">
        <v>120.38</v>
      </c>
      <c r="Q2336" s="3">
        <v>41376</v>
      </c>
      <c r="R2336" s="3">
        <v>41388</v>
      </c>
      <c r="S2336" s="3">
        <v>41440</v>
      </c>
    </row>
    <row r="2337" spans="1:19">
      <c r="A2337" s="23" t="s">
        <v>18141</v>
      </c>
      <c r="B2337" s="23" t="s">
        <v>18142</v>
      </c>
      <c r="C2337" s="23">
        <v>7</v>
      </c>
      <c r="D2337" s="23" t="s">
        <v>21378</v>
      </c>
      <c r="E2337" s="23" t="s">
        <v>21327</v>
      </c>
      <c r="F2337" s="23">
        <v>4548</v>
      </c>
      <c r="G2337" s="23" t="s">
        <v>17615</v>
      </c>
      <c r="H2337" s="23" t="s">
        <v>17880</v>
      </c>
      <c r="I2337" s="238" t="s">
        <v>18145</v>
      </c>
      <c r="J2337" s="238" t="s">
        <v>18153</v>
      </c>
      <c r="K2337" s="23" t="s">
        <v>623</v>
      </c>
      <c r="L2337" s="23" t="s">
        <v>18147</v>
      </c>
      <c r="M2337" s="23" t="s">
        <v>18148</v>
      </c>
      <c r="N2337" s="23" t="s">
        <v>4162</v>
      </c>
      <c r="O2337" s="23" t="s">
        <v>18149</v>
      </c>
      <c r="P2337" s="291">
        <v>120.38</v>
      </c>
      <c r="Q2337" s="3">
        <v>41376</v>
      </c>
      <c r="R2337" s="3">
        <v>41388</v>
      </c>
      <c r="S2337" s="3">
        <v>41440</v>
      </c>
    </row>
    <row r="2338" spans="1:19">
      <c r="A2338" s="23" t="s">
        <v>18141</v>
      </c>
      <c r="B2338" s="23" t="s">
        <v>18142</v>
      </c>
      <c r="C2338" s="23">
        <v>7</v>
      </c>
      <c r="D2338" s="23" t="s">
        <v>21379</v>
      </c>
      <c r="E2338" s="23" t="s">
        <v>21327</v>
      </c>
      <c r="F2338" s="23">
        <v>4561</v>
      </c>
      <c r="G2338" s="23" t="s">
        <v>21380</v>
      </c>
      <c r="H2338" s="23" t="s">
        <v>17875</v>
      </c>
      <c r="I2338" s="238" t="s">
        <v>18145</v>
      </c>
      <c r="J2338" s="238" t="s">
        <v>18153</v>
      </c>
      <c r="K2338" s="23" t="s">
        <v>623</v>
      </c>
      <c r="L2338" s="23" t="s">
        <v>18147</v>
      </c>
      <c r="M2338" s="23" t="s">
        <v>18148</v>
      </c>
      <c r="N2338" s="23" t="s">
        <v>4162</v>
      </c>
      <c r="O2338" s="23" t="s">
        <v>18149</v>
      </c>
      <c r="P2338" s="291">
        <v>120.38</v>
      </c>
      <c r="Q2338" s="3">
        <v>41376</v>
      </c>
      <c r="R2338" s="3">
        <v>41389</v>
      </c>
      <c r="S2338" s="3">
        <v>41440</v>
      </c>
    </row>
    <row r="2339" spans="1:19">
      <c r="A2339" s="23" t="s">
        <v>18141</v>
      </c>
      <c r="B2339" s="23" t="s">
        <v>18142</v>
      </c>
      <c r="C2339" s="23">
        <v>7</v>
      </c>
      <c r="D2339" s="23" t="s">
        <v>21381</v>
      </c>
      <c r="E2339" s="23" t="s">
        <v>21327</v>
      </c>
      <c r="F2339" s="23">
        <v>4563</v>
      </c>
      <c r="G2339" s="23" t="s">
        <v>21382</v>
      </c>
      <c r="H2339" s="23" t="s">
        <v>17929</v>
      </c>
      <c r="I2339" s="238" t="s">
        <v>18145</v>
      </c>
      <c r="J2339" s="238" t="s">
        <v>18153</v>
      </c>
      <c r="K2339" s="23" t="s">
        <v>623</v>
      </c>
      <c r="L2339" s="23" t="s">
        <v>18147</v>
      </c>
      <c r="M2339" s="23" t="s">
        <v>18148</v>
      </c>
      <c r="N2339" s="23" t="s">
        <v>4162</v>
      </c>
      <c r="O2339" s="23" t="s">
        <v>18149</v>
      </c>
      <c r="P2339" s="291">
        <v>120.38</v>
      </c>
      <c r="Q2339" s="3">
        <v>41376</v>
      </c>
      <c r="R2339" s="3">
        <v>41390</v>
      </c>
      <c r="S2339" s="3">
        <v>41441</v>
      </c>
    </row>
    <row r="2340" spans="1:19">
      <c r="A2340" s="23" t="s">
        <v>18141</v>
      </c>
      <c r="B2340" s="23" t="s">
        <v>18142</v>
      </c>
      <c r="C2340" s="23">
        <v>7</v>
      </c>
      <c r="D2340" s="23" t="s">
        <v>21383</v>
      </c>
      <c r="E2340" s="23" t="s">
        <v>21327</v>
      </c>
      <c r="F2340" s="23">
        <v>4565</v>
      </c>
      <c r="G2340" s="23" t="s">
        <v>21384</v>
      </c>
      <c r="H2340" s="23" t="s">
        <v>17878</v>
      </c>
      <c r="I2340" s="238" t="s">
        <v>18145</v>
      </c>
      <c r="J2340" s="238" t="s">
        <v>18153</v>
      </c>
      <c r="K2340" s="23" t="s">
        <v>623</v>
      </c>
      <c r="L2340" s="23" t="s">
        <v>18147</v>
      </c>
      <c r="M2340" s="23" t="s">
        <v>18148</v>
      </c>
      <c r="N2340" s="23" t="s">
        <v>4162</v>
      </c>
      <c r="O2340" s="23" t="s">
        <v>18149</v>
      </c>
      <c r="P2340" s="291">
        <v>120.38</v>
      </c>
      <c r="Q2340" s="3">
        <v>41376</v>
      </c>
      <c r="R2340" s="3">
        <v>41390</v>
      </c>
      <c r="S2340" s="3">
        <v>41440</v>
      </c>
    </row>
    <row r="2341" spans="1:19">
      <c r="A2341" s="23" t="s">
        <v>18141</v>
      </c>
      <c r="B2341" s="23" t="s">
        <v>18142</v>
      </c>
      <c r="C2341" s="23">
        <v>7</v>
      </c>
      <c r="D2341" s="23" t="s">
        <v>21385</v>
      </c>
      <c r="E2341" s="23" t="s">
        <v>21327</v>
      </c>
      <c r="F2341" s="23">
        <v>4569</v>
      </c>
      <c r="G2341" s="23" t="s">
        <v>21386</v>
      </c>
      <c r="H2341" s="23" t="s">
        <v>17916</v>
      </c>
      <c r="I2341" s="238" t="s">
        <v>18145</v>
      </c>
      <c r="J2341" s="238" t="s">
        <v>18153</v>
      </c>
      <c r="K2341" s="23" t="s">
        <v>623</v>
      </c>
      <c r="L2341" s="23" t="s">
        <v>18147</v>
      </c>
      <c r="M2341" s="23" t="s">
        <v>18148</v>
      </c>
      <c r="N2341" s="23" t="s">
        <v>4162</v>
      </c>
      <c r="O2341" s="23" t="s">
        <v>18149</v>
      </c>
      <c r="P2341" s="291">
        <v>120.38</v>
      </c>
      <c r="Q2341" s="3">
        <v>41376</v>
      </c>
      <c r="R2341" s="3">
        <v>41393</v>
      </c>
      <c r="S2341" s="3">
        <v>41440</v>
      </c>
    </row>
    <row r="2342" spans="1:19">
      <c r="A2342" s="23" t="s">
        <v>18141</v>
      </c>
      <c r="B2342" s="23" t="s">
        <v>18142</v>
      </c>
      <c r="C2342" s="23">
        <v>7</v>
      </c>
      <c r="D2342" s="23" t="s">
        <v>21387</v>
      </c>
      <c r="E2342" s="23" t="s">
        <v>21327</v>
      </c>
      <c r="F2342" s="23">
        <v>4570</v>
      </c>
      <c r="G2342" s="23" t="s">
        <v>21388</v>
      </c>
      <c r="H2342" s="23" t="s">
        <v>17931</v>
      </c>
      <c r="I2342" s="238" t="s">
        <v>18145</v>
      </c>
      <c r="J2342" s="238" t="s">
        <v>18153</v>
      </c>
      <c r="K2342" s="23" t="s">
        <v>623</v>
      </c>
      <c r="L2342" s="23" t="s">
        <v>18147</v>
      </c>
      <c r="M2342" s="23" t="s">
        <v>18148</v>
      </c>
      <c r="N2342" s="23" t="s">
        <v>4162</v>
      </c>
      <c r="O2342" s="23" t="s">
        <v>18149</v>
      </c>
      <c r="P2342" s="291">
        <v>120.38</v>
      </c>
      <c r="Q2342" s="3">
        <v>41376</v>
      </c>
      <c r="R2342" s="3">
        <v>41393</v>
      </c>
      <c r="S2342" s="3">
        <v>41441</v>
      </c>
    </row>
    <row r="2343" spans="1:19">
      <c r="A2343" s="23" t="s">
        <v>18141</v>
      </c>
      <c r="B2343" s="23" t="s">
        <v>18142</v>
      </c>
      <c r="C2343" s="23">
        <v>7</v>
      </c>
      <c r="D2343" s="23" t="s">
        <v>21389</v>
      </c>
      <c r="E2343" s="23" t="s">
        <v>21327</v>
      </c>
      <c r="F2343" s="23">
        <v>4585</v>
      </c>
      <c r="G2343" s="23" t="s">
        <v>17605</v>
      </c>
      <c r="H2343" s="23" t="s">
        <v>21390</v>
      </c>
      <c r="I2343" s="238" t="s">
        <v>18145</v>
      </c>
      <c r="J2343" s="238" t="s">
        <v>18153</v>
      </c>
      <c r="K2343" s="23" t="s">
        <v>623</v>
      </c>
      <c r="L2343" s="23" t="s">
        <v>18147</v>
      </c>
      <c r="M2343" s="23" t="s">
        <v>18148</v>
      </c>
      <c r="N2343" s="23" t="s">
        <v>4162</v>
      </c>
      <c r="O2343" s="23" t="s">
        <v>18149</v>
      </c>
      <c r="P2343" s="291">
        <v>120.38</v>
      </c>
      <c r="Q2343" s="3">
        <v>41376</v>
      </c>
      <c r="R2343" s="3">
        <v>41394</v>
      </c>
      <c r="S2343" s="3">
        <v>41440</v>
      </c>
    </row>
    <row r="2344" spans="1:19">
      <c r="A2344" s="23" t="s">
        <v>18141</v>
      </c>
      <c r="B2344" s="23" t="s">
        <v>18142</v>
      </c>
      <c r="C2344" s="23">
        <v>7</v>
      </c>
      <c r="D2344" s="23" t="s">
        <v>21391</v>
      </c>
      <c r="E2344" s="23" t="s">
        <v>21327</v>
      </c>
      <c r="F2344" s="23">
        <v>4586</v>
      </c>
      <c r="G2344" s="23" t="s">
        <v>17634</v>
      </c>
      <c r="H2344" s="23" t="s">
        <v>17920</v>
      </c>
      <c r="I2344" s="238" t="s">
        <v>18145</v>
      </c>
      <c r="J2344" s="238" t="s">
        <v>18153</v>
      </c>
      <c r="K2344" s="23" t="s">
        <v>623</v>
      </c>
      <c r="L2344" s="23" t="s">
        <v>18147</v>
      </c>
      <c r="M2344" s="23" t="s">
        <v>18148</v>
      </c>
      <c r="N2344" s="23" t="s">
        <v>4162</v>
      </c>
      <c r="O2344" s="23" t="s">
        <v>18149</v>
      </c>
      <c r="P2344" s="291">
        <v>120.38</v>
      </c>
      <c r="Q2344" s="3">
        <v>41376</v>
      </c>
      <c r="R2344" s="3">
        <v>41394</v>
      </c>
      <c r="S2344" s="3">
        <v>41440</v>
      </c>
    </row>
    <row r="2345" spans="1:19">
      <c r="A2345" s="23" t="s">
        <v>18141</v>
      </c>
      <c r="B2345" s="23" t="s">
        <v>18142</v>
      </c>
      <c r="C2345" s="23">
        <v>7</v>
      </c>
      <c r="D2345" s="23" t="s">
        <v>21392</v>
      </c>
      <c r="E2345" s="23" t="s">
        <v>21327</v>
      </c>
      <c r="F2345" s="23">
        <v>4587</v>
      </c>
      <c r="G2345" s="23" t="s">
        <v>17637</v>
      </c>
      <c r="H2345" s="23" t="s">
        <v>21393</v>
      </c>
      <c r="I2345" s="238" t="s">
        <v>18145</v>
      </c>
      <c r="J2345" s="238" t="s">
        <v>18153</v>
      </c>
      <c r="K2345" s="23" t="s">
        <v>623</v>
      </c>
      <c r="L2345" s="23" t="s">
        <v>18147</v>
      </c>
      <c r="M2345" s="23" t="s">
        <v>18148</v>
      </c>
      <c r="N2345" s="23" t="s">
        <v>4162</v>
      </c>
      <c r="O2345" s="23" t="s">
        <v>18149</v>
      </c>
      <c r="P2345" s="291">
        <v>120.38</v>
      </c>
      <c r="Q2345" s="3">
        <v>41376</v>
      </c>
      <c r="R2345" s="3">
        <v>41394</v>
      </c>
      <c r="S2345" s="3">
        <v>41440</v>
      </c>
    </row>
    <row r="2346" spans="1:19">
      <c r="A2346" s="23" t="s">
        <v>18141</v>
      </c>
      <c r="B2346" s="23" t="s">
        <v>18142</v>
      </c>
      <c r="C2346" s="23">
        <v>7</v>
      </c>
      <c r="D2346" s="23" t="s">
        <v>21394</v>
      </c>
      <c r="E2346" s="23" t="s">
        <v>21327</v>
      </c>
      <c r="F2346" s="23">
        <v>4588</v>
      </c>
      <c r="G2346" s="23" t="s">
        <v>21395</v>
      </c>
      <c r="H2346" s="23" t="s">
        <v>17927</v>
      </c>
      <c r="I2346" s="238" t="s">
        <v>18145</v>
      </c>
      <c r="J2346" s="238" t="s">
        <v>18153</v>
      </c>
      <c r="K2346" s="23" t="s">
        <v>623</v>
      </c>
      <c r="L2346" s="23" t="s">
        <v>18147</v>
      </c>
      <c r="M2346" s="23" t="s">
        <v>18148</v>
      </c>
      <c r="N2346" s="23" t="s">
        <v>4162</v>
      </c>
      <c r="O2346" s="23" t="s">
        <v>18149</v>
      </c>
      <c r="P2346" s="291">
        <v>120.38</v>
      </c>
      <c r="Q2346" s="3">
        <v>41376</v>
      </c>
      <c r="R2346" s="3">
        <v>41394</v>
      </c>
      <c r="S2346" s="3">
        <v>41441</v>
      </c>
    </row>
    <row r="2347" spans="1:19">
      <c r="A2347" s="23" t="s">
        <v>18141</v>
      </c>
      <c r="B2347" s="23" t="s">
        <v>18142</v>
      </c>
      <c r="C2347" s="23">
        <v>7</v>
      </c>
      <c r="D2347" s="23" t="s">
        <v>21396</v>
      </c>
      <c r="E2347" s="23" t="s">
        <v>21327</v>
      </c>
      <c r="F2347" s="23">
        <v>4589</v>
      </c>
      <c r="G2347" s="23" t="s">
        <v>17712</v>
      </c>
      <c r="H2347" s="23" t="s">
        <v>17935</v>
      </c>
      <c r="I2347" s="238" t="s">
        <v>18145</v>
      </c>
      <c r="J2347" s="238" t="s">
        <v>18153</v>
      </c>
      <c r="K2347" s="23" t="s">
        <v>623</v>
      </c>
      <c r="L2347" s="23" t="s">
        <v>18147</v>
      </c>
      <c r="M2347" s="23" t="s">
        <v>18148</v>
      </c>
      <c r="N2347" s="23" t="s">
        <v>4162</v>
      </c>
      <c r="O2347" s="23" t="s">
        <v>18149</v>
      </c>
      <c r="P2347" s="291">
        <v>120.38</v>
      </c>
      <c r="Q2347" s="3">
        <v>41376</v>
      </c>
      <c r="R2347" s="3">
        <v>41394</v>
      </c>
      <c r="S2347" s="3">
        <v>41441</v>
      </c>
    </row>
    <row r="2348" spans="1:19">
      <c r="A2348" s="23" t="s">
        <v>18141</v>
      </c>
      <c r="B2348" s="23" t="s">
        <v>18142</v>
      </c>
      <c r="C2348" s="23">
        <v>7</v>
      </c>
      <c r="D2348" s="23" t="s">
        <v>21397</v>
      </c>
      <c r="E2348" s="23" t="s">
        <v>21327</v>
      </c>
      <c r="F2348" s="23">
        <v>4603</v>
      </c>
      <c r="G2348" s="23" t="s">
        <v>21398</v>
      </c>
      <c r="H2348" s="23" t="s">
        <v>18003</v>
      </c>
      <c r="I2348" s="238" t="s">
        <v>18145</v>
      </c>
      <c r="J2348" s="238" t="s">
        <v>18153</v>
      </c>
      <c r="K2348" s="23" t="s">
        <v>623</v>
      </c>
      <c r="L2348" s="23" t="s">
        <v>18147</v>
      </c>
      <c r="M2348" s="23" t="s">
        <v>18148</v>
      </c>
      <c r="N2348" s="23" t="s">
        <v>4162</v>
      </c>
      <c r="O2348" s="23" t="s">
        <v>18149</v>
      </c>
      <c r="P2348" s="291">
        <v>120.38</v>
      </c>
      <c r="Q2348" s="3">
        <v>41376</v>
      </c>
      <c r="R2348" s="3">
        <v>41396</v>
      </c>
      <c r="S2348" s="3">
        <v>41441</v>
      </c>
    </row>
    <row r="2349" spans="1:19">
      <c r="A2349" s="23" t="s">
        <v>18141</v>
      </c>
      <c r="B2349" s="23" t="s">
        <v>18142</v>
      </c>
      <c r="C2349" s="23">
        <v>7</v>
      </c>
      <c r="D2349" s="23" t="s">
        <v>21399</v>
      </c>
      <c r="E2349" s="23" t="s">
        <v>21327</v>
      </c>
      <c r="F2349" s="23">
        <v>4611</v>
      </c>
      <c r="G2349" s="23" t="s">
        <v>21400</v>
      </c>
      <c r="H2349" s="23" t="s">
        <v>17925</v>
      </c>
      <c r="I2349" s="238" t="s">
        <v>18145</v>
      </c>
      <c r="J2349" s="238" t="s">
        <v>18153</v>
      </c>
      <c r="K2349" s="23" t="s">
        <v>623</v>
      </c>
      <c r="L2349" s="23" t="s">
        <v>18147</v>
      </c>
      <c r="M2349" s="23" t="s">
        <v>18148</v>
      </c>
      <c r="N2349" s="23" t="s">
        <v>4162</v>
      </c>
      <c r="O2349" s="23" t="s">
        <v>18149</v>
      </c>
      <c r="P2349" s="291">
        <v>120.38</v>
      </c>
      <c r="Q2349" s="3">
        <v>41376</v>
      </c>
      <c r="R2349" s="3">
        <v>41396</v>
      </c>
      <c r="S2349" s="3">
        <v>41440</v>
      </c>
    </row>
    <row r="2350" spans="1:19">
      <c r="A2350" s="23" t="s">
        <v>18141</v>
      </c>
      <c r="B2350" s="23" t="s">
        <v>18142</v>
      </c>
      <c r="C2350" s="23">
        <v>7</v>
      </c>
      <c r="D2350" s="23" t="s">
        <v>21401</v>
      </c>
      <c r="E2350" s="23" t="s">
        <v>21327</v>
      </c>
      <c r="F2350" s="23">
        <v>4616</v>
      </c>
      <c r="G2350" s="23" t="s">
        <v>17561</v>
      </c>
      <c r="H2350" s="23" t="s">
        <v>18074</v>
      </c>
      <c r="I2350" s="238" t="s">
        <v>18145</v>
      </c>
      <c r="J2350" s="238" t="s">
        <v>18153</v>
      </c>
      <c r="K2350" s="23" t="s">
        <v>623</v>
      </c>
      <c r="L2350" s="23" t="s">
        <v>18147</v>
      </c>
      <c r="M2350" s="23" t="s">
        <v>18148</v>
      </c>
      <c r="N2350" s="23" t="s">
        <v>4162</v>
      </c>
      <c r="O2350" s="23" t="s">
        <v>18149</v>
      </c>
      <c r="P2350" s="291">
        <v>120.38</v>
      </c>
      <c r="Q2350" s="3">
        <v>41376</v>
      </c>
      <c r="R2350" s="3">
        <v>41397</v>
      </c>
      <c r="S2350" s="3">
        <v>41440</v>
      </c>
    </row>
    <row r="2351" spans="1:19">
      <c r="A2351" s="23" t="s">
        <v>18141</v>
      </c>
      <c r="B2351" s="23" t="s">
        <v>18142</v>
      </c>
      <c r="C2351" s="23">
        <v>7</v>
      </c>
      <c r="D2351" s="23" t="s">
        <v>21402</v>
      </c>
      <c r="E2351" s="23" t="s">
        <v>21327</v>
      </c>
      <c r="F2351" s="23">
        <v>4625</v>
      </c>
      <c r="G2351" s="23" t="s">
        <v>21403</v>
      </c>
      <c r="H2351" s="23" t="s">
        <v>18079</v>
      </c>
      <c r="I2351" s="238" t="s">
        <v>18145</v>
      </c>
      <c r="J2351" s="238" t="s">
        <v>18153</v>
      </c>
      <c r="K2351" s="23" t="s">
        <v>623</v>
      </c>
      <c r="L2351" s="23" t="s">
        <v>18147</v>
      </c>
      <c r="M2351" s="23" t="s">
        <v>18148</v>
      </c>
      <c r="N2351" s="23" t="s">
        <v>4162</v>
      </c>
      <c r="O2351" s="23" t="s">
        <v>18149</v>
      </c>
      <c r="P2351" s="291">
        <v>120.38</v>
      </c>
      <c r="Q2351" s="3">
        <v>41376</v>
      </c>
      <c r="R2351" s="3">
        <v>41397</v>
      </c>
      <c r="S2351" s="3">
        <v>41440</v>
      </c>
    </row>
    <row r="2352" spans="1:19">
      <c r="A2352" s="23" t="s">
        <v>18141</v>
      </c>
      <c r="B2352" s="23" t="s">
        <v>18142</v>
      </c>
      <c r="C2352" s="23">
        <v>7</v>
      </c>
      <c r="D2352" s="23" t="s">
        <v>21404</v>
      </c>
      <c r="E2352" s="23" t="s">
        <v>21405</v>
      </c>
      <c r="F2352" s="23">
        <v>4389</v>
      </c>
      <c r="G2352" s="23" t="s">
        <v>13189</v>
      </c>
      <c r="H2352" s="23" t="s">
        <v>16079</v>
      </c>
      <c r="I2352" s="238" t="s">
        <v>18145</v>
      </c>
      <c r="J2352" s="238" t="s">
        <v>18153</v>
      </c>
      <c r="K2352" s="23" t="s">
        <v>623</v>
      </c>
      <c r="L2352" s="23" t="s">
        <v>18147</v>
      </c>
      <c r="M2352" s="23" t="s">
        <v>18148</v>
      </c>
      <c r="N2352" s="23" t="s">
        <v>4162</v>
      </c>
      <c r="O2352" s="23" t="s">
        <v>18149</v>
      </c>
      <c r="P2352" s="291">
        <v>120.38</v>
      </c>
      <c r="Q2352" s="3">
        <v>41185</v>
      </c>
      <c r="R2352" s="3">
        <v>41359</v>
      </c>
      <c r="S2352" s="3">
        <v>41314</v>
      </c>
    </row>
    <row r="2353" spans="1:19">
      <c r="A2353" s="23" t="s">
        <v>18141</v>
      </c>
      <c r="B2353" s="23" t="s">
        <v>18142</v>
      </c>
      <c r="C2353" s="23">
        <v>7</v>
      </c>
      <c r="D2353" s="23" t="s">
        <v>21406</v>
      </c>
      <c r="E2353" s="23" t="s">
        <v>21405</v>
      </c>
      <c r="F2353" s="23">
        <v>4403</v>
      </c>
      <c r="G2353" s="23" t="s">
        <v>13198</v>
      </c>
      <c r="H2353" s="23" t="s">
        <v>16024</v>
      </c>
      <c r="I2353" s="238" t="s">
        <v>18145</v>
      </c>
      <c r="J2353" s="238" t="s">
        <v>18153</v>
      </c>
      <c r="K2353" s="23" t="s">
        <v>623</v>
      </c>
      <c r="L2353" s="23" t="s">
        <v>18147</v>
      </c>
      <c r="M2353" s="23" t="s">
        <v>18148</v>
      </c>
      <c r="N2353" s="23" t="s">
        <v>4162</v>
      </c>
      <c r="O2353" s="23" t="s">
        <v>18149</v>
      </c>
      <c r="P2353" s="291">
        <v>120.38</v>
      </c>
      <c r="Q2353" s="3">
        <v>41185</v>
      </c>
      <c r="R2353" s="3">
        <v>41360</v>
      </c>
      <c r="S2353" s="3">
        <v>41314</v>
      </c>
    </row>
    <row r="2354" spans="1:19">
      <c r="A2354" s="23" t="s">
        <v>18141</v>
      </c>
      <c r="B2354" s="23" t="s">
        <v>18142</v>
      </c>
      <c r="C2354" s="23">
        <v>7</v>
      </c>
      <c r="D2354" s="23" t="s">
        <v>21407</v>
      </c>
      <c r="E2354" s="23" t="s">
        <v>21405</v>
      </c>
      <c r="F2354" s="23">
        <v>4576</v>
      </c>
      <c r="G2354" s="23" t="s">
        <v>13193</v>
      </c>
      <c r="H2354" s="23" t="s">
        <v>17841</v>
      </c>
      <c r="I2354" s="238" t="s">
        <v>18145</v>
      </c>
      <c r="J2354" s="238" t="s">
        <v>18153</v>
      </c>
      <c r="K2354" s="23" t="s">
        <v>623</v>
      </c>
      <c r="L2354" s="23" t="s">
        <v>18147</v>
      </c>
      <c r="M2354" s="23" t="s">
        <v>18148</v>
      </c>
      <c r="N2354" s="23" t="s">
        <v>4162</v>
      </c>
      <c r="O2354" s="23" t="s">
        <v>18149</v>
      </c>
      <c r="P2354" s="291">
        <v>120.38</v>
      </c>
      <c r="Q2354" s="3">
        <v>41185</v>
      </c>
      <c r="R2354" s="3">
        <v>41394</v>
      </c>
      <c r="S2354" s="3">
        <v>41314</v>
      </c>
    </row>
    <row r="2355" spans="1:19">
      <c r="A2355" s="23" t="s">
        <v>18141</v>
      </c>
      <c r="B2355" s="23" t="s">
        <v>18142</v>
      </c>
      <c r="C2355" s="23">
        <v>7</v>
      </c>
      <c r="D2355" s="23" t="s">
        <v>21408</v>
      </c>
      <c r="E2355" s="23" t="s">
        <v>21405</v>
      </c>
      <c r="F2355" s="23">
        <v>4577</v>
      </c>
      <c r="G2355" s="23" t="s">
        <v>13195</v>
      </c>
      <c r="H2355" s="23" t="s">
        <v>17843</v>
      </c>
      <c r="I2355" s="238" t="s">
        <v>18145</v>
      </c>
      <c r="J2355" s="238" t="s">
        <v>18153</v>
      </c>
      <c r="K2355" s="23" t="s">
        <v>623</v>
      </c>
      <c r="L2355" s="23" t="s">
        <v>18147</v>
      </c>
      <c r="M2355" s="23" t="s">
        <v>18148</v>
      </c>
      <c r="N2355" s="23" t="s">
        <v>4162</v>
      </c>
      <c r="O2355" s="23" t="s">
        <v>18149</v>
      </c>
      <c r="P2355" s="291">
        <v>120.38</v>
      </c>
      <c r="Q2355" s="3">
        <v>41185</v>
      </c>
      <c r="R2355" s="3">
        <v>41394</v>
      </c>
      <c r="S2355" s="3">
        <v>41314</v>
      </c>
    </row>
    <row r="2356" spans="1:19">
      <c r="A2356" s="23" t="s">
        <v>18141</v>
      </c>
      <c r="B2356" s="23" t="s">
        <v>18142</v>
      </c>
      <c r="C2356" s="23">
        <v>7</v>
      </c>
      <c r="D2356" s="23" t="s">
        <v>21409</v>
      </c>
      <c r="E2356" s="23" t="s">
        <v>21410</v>
      </c>
      <c r="F2356" s="23"/>
      <c r="G2356" s="23" t="s">
        <v>21411</v>
      </c>
      <c r="H2356" s="23">
        <v>6179</v>
      </c>
      <c r="I2356" s="238" t="s">
        <v>18145</v>
      </c>
      <c r="J2356" s="238" t="s">
        <v>18192</v>
      </c>
      <c r="K2356" s="23" t="s">
        <v>623</v>
      </c>
      <c r="L2356" s="23" t="s">
        <v>18147</v>
      </c>
      <c r="M2356" s="23" t="s">
        <v>18148</v>
      </c>
      <c r="N2356" s="23" t="s">
        <v>4162</v>
      </c>
      <c r="O2356" s="23" t="s">
        <v>18149</v>
      </c>
      <c r="P2356" s="291">
        <v>120.38</v>
      </c>
      <c r="Q2356" s="3">
        <v>41297</v>
      </c>
      <c r="R2356" s="23"/>
      <c r="S2356" s="3">
        <v>41460</v>
      </c>
    </row>
    <row r="2357" spans="1:19">
      <c r="A2357" s="23" t="s">
        <v>18141</v>
      </c>
      <c r="B2357" s="23" t="s">
        <v>18142</v>
      </c>
      <c r="C2357" s="23">
        <v>7</v>
      </c>
      <c r="D2357" s="23" t="s">
        <v>21412</v>
      </c>
      <c r="E2357" s="23" t="s">
        <v>21413</v>
      </c>
      <c r="F2357" s="23">
        <v>3177</v>
      </c>
      <c r="G2357" s="23" t="s">
        <v>10435</v>
      </c>
      <c r="H2357" s="23" t="s">
        <v>6960</v>
      </c>
      <c r="I2357" s="238" t="s">
        <v>18145</v>
      </c>
      <c r="J2357" s="238" t="s">
        <v>18153</v>
      </c>
      <c r="K2357" s="23" t="s">
        <v>623</v>
      </c>
      <c r="L2357" s="23" t="s">
        <v>18147</v>
      </c>
      <c r="M2357" s="23" t="s">
        <v>18148</v>
      </c>
      <c r="N2357" s="23" t="s">
        <v>4162</v>
      </c>
      <c r="O2357" s="23" t="s">
        <v>18149</v>
      </c>
      <c r="P2357" s="291">
        <v>120.38</v>
      </c>
      <c r="Q2357" s="3">
        <v>41052</v>
      </c>
      <c r="R2357" s="3">
        <v>41157</v>
      </c>
      <c r="S2357" s="3">
        <v>41155</v>
      </c>
    </row>
    <row r="2358" spans="1:19">
      <c r="A2358" s="23" t="s">
        <v>18141</v>
      </c>
      <c r="B2358" s="23" t="s">
        <v>18142</v>
      </c>
      <c r="C2358" s="23">
        <v>7</v>
      </c>
      <c r="D2358" s="23" t="s">
        <v>21414</v>
      </c>
      <c r="E2358" s="23" t="s">
        <v>21415</v>
      </c>
      <c r="F2358" s="23">
        <v>797</v>
      </c>
      <c r="G2358" s="23" t="s">
        <v>9768</v>
      </c>
      <c r="H2358" s="23" t="s">
        <v>5157</v>
      </c>
      <c r="I2358" s="238" t="s">
        <v>18145</v>
      </c>
      <c r="J2358" s="238" t="s">
        <v>18153</v>
      </c>
      <c r="K2358" s="23" t="s">
        <v>623</v>
      </c>
      <c r="L2358" s="23" t="s">
        <v>18147</v>
      </c>
      <c r="M2358" s="23" t="s">
        <v>18148</v>
      </c>
      <c r="N2358" s="23" t="s">
        <v>4162</v>
      </c>
      <c r="O2358" s="23" t="s">
        <v>18149</v>
      </c>
      <c r="P2358" s="291">
        <v>120.38</v>
      </c>
      <c r="Q2358" s="3">
        <v>40938</v>
      </c>
      <c r="R2358" s="3">
        <v>41108</v>
      </c>
      <c r="S2358" s="3">
        <v>41146</v>
      </c>
    </row>
    <row r="2359" spans="1:19">
      <c r="A2359" s="23" t="s">
        <v>18141</v>
      </c>
      <c r="B2359" s="23" t="s">
        <v>18142</v>
      </c>
      <c r="C2359" s="23">
        <v>7</v>
      </c>
      <c r="D2359" s="23" t="s">
        <v>21416</v>
      </c>
      <c r="E2359" s="23" t="s">
        <v>21415</v>
      </c>
      <c r="F2359" s="23">
        <v>3940</v>
      </c>
      <c r="G2359" s="23" t="s">
        <v>11436</v>
      </c>
      <c r="H2359" s="23" t="s">
        <v>13329</v>
      </c>
      <c r="I2359" s="238" t="s">
        <v>18145</v>
      </c>
      <c r="J2359" s="238" t="s">
        <v>18153</v>
      </c>
      <c r="K2359" s="23" t="s">
        <v>623</v>
      </c>
      <c r="L2359" s="23" t="s">
        <v>18147</v>
      </c>
      <c r="M2359" s="23" t="s">
        <v>18148</v>
      </c>
      <c r="N2359" s="23" t="s">
        <v>4162</v>
      </c>
      <c r="O2359" s="23" t="s">
        <v>18149</v>
      </c>
      <c r="P2359" s="291">
        <v>120.38</v>
      </c>
      <c r="Q2359" s="3">
        <v>41141</v>
      </c>
      <c r="R2359" s="3">
        <v>41263</v>
      </c>
      <c r="S2359" s="3">
        <v>41215</v>
      </c>
    </row>
    <row r="2360" spans="1:19">
      <c r="A2360" s="23" t="s">
        <v>18141</v>
      </c>
      <c r="B2360" s="23" t="s">
        <v>18142</v>
      </c>
      <c r="C2360" s="23">
        <v>7</v>
      </c>
      <c r="D2360" s="23" t="s">
        <v>21417</v>
      </c>
      <c r="E2360" s="23" t="s">
        <v>21415</v>
      </c>
      <c r="F2360" s="23">
        <v>3941</v>
      </c>
      <c r="G2360" s="23" t="s">
        <v>11435</v>
      </c>
      <c r="H2360" s="23" t="s">
        <v>13325</v>
      </c>
      <c r="I2360" s="238" t="s">
        <v>18145</v>
      </c>
      <c r="J2360" s="238" t="s">
        <v>18153</v>
      </c>
      <c r="K2360" s="23" t="s">
        <v>623</v>
      </c>
      <c r="L2360" s="23" t="s">
        <v>18147</v>
      </c>
      <c r="M2360" s="23" t="s">
        <v>18148</v>
      </c>
      <c r="N2360" s="23" t="s">
        <v>4162</v>
      </c>
      <c r="O2360" s="23" t="s">
        <v>18149</v>
      </c>
      <c r="P2360" s="291">
        <v>120.38</v>
      </c>
      <c r="Q2360" s="3">
        <v>41141</v>
      </c>
      <c r="R2360" s="3">
        <v>41263</v>
      </c>
      <c r="S2360" s="3">
        <v>41215</v>
      </c>
    </row>
    <row r="2361" spans="1:19">
      <c r="A2361" s="23" t="s">
        <v>18141</v>
      </c>
      <c r="B2361" s="23" t="s">
        <v>18142</v>
      </c>
      <c r="C2361" s="23">
        <v>7</v>
      </c>
      <c r="D2361" s="23" t="s">
        <v>21418</v>
      </c>
      <c r="E2361" s="23" t="s">
        <v>21419</v>
      </c>
      <c r="F2361" s="23">
        <v>3733</v>
      </c>
      <c r="G2361" s="23" t="s">
        <v>11432</v>
      </c>
      <c r="H2361" s="23" t="s">
        <v>11430</v>
      </c>
      <c r="I2361" s="238" t="s">
        <v>18145</v>
      </c>
      <c r="J2361" s="238" t="s">
        <v>18153</v>
      </c>
      <c r="K2361" s="23" t="s">
        <v>623</v>
      </c>
      <c r="L2361" s="23" t="s">
        <v>18147</v>
      </c>
      <c r="M2361" s="23" t="s">
        <v>18148</v>
      </c>
      <c r="N2361" s="23" t="s">
        <v>4162</v>
      </c>
      <c r="O2361" s="23" t="s">
        <v>18149</v>
      </c>
      <c r="P2361" s="291">
        <v>120.38</v>
      </c>
      <c r="Q2361" s="3">
        <v>41142</v>
      </c>
      <c r="R2361" s="3">
        <v>41247</v>
      </c>
      <c r="S2361" s="3">
        <v>41215</v>
      </c>
    </row>
    <row r="2362" spans="1:19">
      <c r="A2362" s="23" t="s">
        <v>18141</v>
      </c>
      <c r="B2362" s="23" t="s">
        <v>18142</v>
      </c>
      <c r="C2362" s="23">
        <v>7</v>
      </c>
      <c r="D2362" s="23" t="s">
        <v>21420</v>
      </c>
      <c r="E2362" s="23" t="s">
        <v>21421</v>
      </c>
      <c r="F2362" s="23"/>
      <c r="G2362" s="23" t="s">
        <v>21422</v>
      </c>
      <c r="H2362" s="23">
        <v>5607</v>
      </c>
      <c r="I2362" s="238" t="s">
        <v>18145</v>
      </c>
      <c r="J2362" s="238" t="s">
        <v>18192</v>
      </c>
      <c r="K2362" s="23" t="s">
        <v>623</v>
      </c>
      <c r="L2362" s="23" t="s">
        <v>18147</v>
      </c>
      <c r="M2362" s="23" t="s">
        <v>18148</v>
      </c>
      <c r="N2362" s="23" t="s">
        <v>4162</v>
      </c>
      <c r="O2362" s="23" t="s">
        <v>18149</v>
      </c>
      <c r="P2362" s="291">
        <v>120.38</v>
      </c>
      <c r="Q2362" s="3">
        <v>41232</v>
      </c>
      <c r="R2362" s="23"/>
      <c r="S2362" s="3">
        <v>41457</v>
      </c>
    </row>
    <row r="2363" spans="1:19">
      <c r="A2363" s="23" t="s">
        <v>18141</v>
      </c>
      <c r="B2363" s="23" t="s">
        <v>18142</v>
      </c>
      <c r="C2363" s="23">
        <v>7</v>
      </c>
      <c r="D2363" s="23" t="s">
        <v>21423</v>
      </c>
      <c r="E2363" s="23" t="s">
        <v>21424</v>
      </c>
      <c r="F2363" s="23"/>
      <c r="G2363" s="23" t="s">
        <v>13163</v>
      </c>
      <c r="H2363" s="23">
        <v>5273</v>
      </c>
      <c r="I2363" s="238" t="s">
        <v>18145</v>
      </c>
      <c r="J2363" s="238" t="s">
        <v>18156</v>
      </c>
      <c r="K2363" s="23" t="s">
        <v>623</v>
      </c>
      <c r="L2363" s="23" t="s">
        <v>18147</v>
      </c>
      <c r="M2363" s="23" t="s">
        <v>18148</v>
      </c>
      <c r="N2363" s="23" t="s">
        <v>4162</v>
      </c>
      <c r="O2363" s="23" t="s">
        <v>18149</v>
      </c>
      <c r="P2363" s="291">
        <v>120.38</v>
      </c>
      <c r="Q2363" s="3">
        <v>41185</v>
      </c>
      <c r="R2363" s="23"/>
      <c r="S2363" s="3">
        <v>41314</v>
      </c>
    </row>
    <row r="2364" spans="1:19">
      <c r="A2364" s="23" t="s">
        <v>18141</v>
      </c>
      <c r="B2364" s="23" t="s">
        <v>18142</v>
      </c>
      <c r="C2364" s="23">
        <v>7</v>
      </c>
      <c r="D2364" s="23" t="s">
        <v>21425</v>
      </c>
      <c r="E2364" s="23" t="s">
        <v>21424</v>
      </c>
      <c r="F2364" s="23">
        <v>881</v>
      </c>
      <c r="G2364" s="23" t="s">
        <v>9889</v>
      </c>
      <c r="H2364" s="23" t="s">
        <v>1282</v>
      </c>
      <c r="I2364" s="238" t="s">
        <v>18145</v>
      </c>
      <c r="J2364" s="238" t="s">
        <v>18153</v>
      </c>
      <c r="K2364" s="23" t="s">
        <v>623</v>
      </c>
      <c r="L2364" s="23" t="s">
        <v>18147</v>
      </c>
      <c r="M2364" s="23" t="s">
        <v>18148</v>
      </c>
      <c r="N2364" s="23" t="s">
        <v>4162</v>
      </c>
      <c r="O2364" s="23" t="s">
        <v>18149</v>
      </c>
      <c r="P2364" s="291">
        <v>120.38</v>
      </c>
      <c r="Q2364" s="3">
        <v>40948</v>
      </c>
      <c r="R2364" s="3">
        <v>40974</v>
      </c>
      <c r="S2364" s="3">
        <v>41016</v>
      </c>
    </row>
    <row r="2365" spans="1:19">
      <c r="A2365" s="23" t="s">
        <v>18141</v>
      </c>
      <c r="B2365" s="23" t="s">
        <v>18142</v>
      </c>
      <c r="C2365" s="23">
        <v>7</v>
      </c>
      <c r="D2365" s="23" t="s">
        <v>21426</v>
      </c>
      <c r="E2365" s="23" t="s">
        <v>21424</v>
      </c>
      <c r="F2365" s="23">
        <v>4235</v>
      </c>
      <c r="G2365" s="23" t="s">
        <v>13160</v>
      </c>
      <c r="H2365" s="23" t="s">
        <v>15617</v>
      </c>
      <c r="I2365" s="238" t="s">
        <v>18145</v>
      </c>
      <c r="J2365" s="238" t="s">
        <v>18153</v>
      </c>
      <c r="K2365" s="23" t="s">
        <v>623</v>
      </c>
      <c r="L2365" s="23" t="s">
        <v>18147</v>
      </c>
      <c r="M2365" s="23" t="s">
        <v>18148</v>
      </c>
      <c r="N2365" s="23" t="s">
        <v>4162</v>
      </c>
      <c r="O2365" s="23" t="s">
        <v>18149</v>
      </c>
      <c r="P2365" s="291">
        <v>120.38</v>
      </c>
      <c r="Q2365" s="3">
        <v>41185</v>
      </c>
      <c r="R2365" s="3">
        <v>41333</v>
      </c>
      <c r="S2365" s="3">
        <v>41342</v>
      </c>
    </row>
    <row r="2366" spans="1:19">
      <c r="A2366" s="23" t="s">
        <v>18141</v>
      </c>
      <c r="B2366" s="23" t="s">
        <v>18142</v>
      </c>
      <c r="C2366" s="23">
        <v>7</v>
      </c>
      <c r="D2366" s="23" t="s">
        <v>21427</v>
      </c>
      <c r="E2366" s="23" t="s">
        <v>21424</v>
      </c>
      <c r="F2366" s="23">
        <v>4238</v>
      </c>
      <c r="G2366" s="23" t="s">
        <v>13171</v>
      </c>
      <c r="H2366" s="23" t="s">
        <v>15625</v>
      </c>
      <c r="I2366" s="238" t="s">
        <v>18145</v>
      </c>
      <c r="J2366" s="238" t="s">
        <v>18153</v>
      </c>
      <c r="K2366" s="23" t="s">
        <v>623</v>
      </c>
      <c r="L2366" s="23" t="s">
        <v>18147</v>
      </c>
      <c r="M2366" s="23" t="s">
        <v>18148</v>
      </c>
      <c r="N2366" s="23" t="s">
        <v>4162</v>
      </c>
      <c r="O2366" s="23" t="s">
        <v>18149</v>
      </c>
      <c r="P2366" s="291">
        <v>120.38</v>
      </c>
      <c r="Q2366" s="3">
        <v>41185</v>
      </c>
      <c r="R2366" s="3">
        <v>41333</v>
      </c>
      <c r="S2366" s="3">
        <v>41342</v>
      </c>
    </row>
    <row r="2367" spans="1:19">
      <c r="A2367" s="23" t="s">
        <v>18141</v>
      </c>
      <c r="B2367" s="23" t="s">
        <v>18142</v>
      </c>
      <c r="C2367" s="23">
        <v>7</v>
      </c>
      <c r="D2367" s="23" t="s">
        <v>21428</v>
      </c>
      <c r="E2367" s="23" t="s">
        <v>21424</v>
      </c>
      <c r="F2367" s="23">
        <v>4254</v>
      </c>
      <c r="G2367" s="23" t="s">
        <v>13156</v>
      </c>
      <c r="H2367" s="23" t="s">
        <v>15613</v>
      </c>
      <c r="I2367" s="238" t="s">
        <v>18145</v>
      </c>
      <c r="J2367" s="238" t="s">
        <v>18153</v>
      </c>
      <c r="K2367" s="23" t="s">
        <v>623</v>
      </c>
      <c r="L2367" s="23" t="s">
        <v>18147</v>
      </c>
      <c r="M2367" s="23" t="s">
        <v>18148</v>
      </c>
      <c r="N2367" s="23" t="s">
        <v>4162</v>
      </c>
      <c r="O2367" s="23" t="s">
        <v>18149</v>
      </c>
      <c r="P2367" s="291">
        <v>120.38</v>
      </c>
      <c r="Q2367" s="3">
        <v>41185</v>
      </c>
      <c r="R2367" s="3">
        <v>41334</v>
      </c>
      <c r="S2367" s="3">
        <v>41342</v>
      </c>
    </row>
    <row r="2368" spans="1:19">
      <c r="A2368" s="23" t="s">
        <v>18141</v>
      </c>
      <c r="B2368" s="23" t="s">
        <v>18142</v>
      </c>
      <c r="C2368" s="23">
        <v>7</v>
      </c>
      <c r="D2368" s="23" t="s">
        <v>21429</v>
      </c>
      <c r="E2368" s="23" t="s">
        <v>21424</v>
      </c>
      <c r="F2368" s="23">
        <v>4257</v>
      </c>
      <c r="G2368" s="23" t="s">
        <v>13167</v>
      </c>
      <c r="H2368" s="23" t="s">
        <v>15621</v>
      </c>
      <c r="I2368" s="238" t="s">
        <v>18145</v>
      </c>
      <c r="J2368" s="238" t="s">
        <v>18153</v>
      </c>
      <c r="K2368" s="23" t="s">
        <v>623</v>
      </c>
      <c r="L2368" s="23" t="s">
        <v>18147</v>
      </c>
      <c r="M2368" s="23" t="s">
        <v>18148</v>
      </c>
      <c r="N2368" s="23" t="s">
        <v>4162</v>
      </c>
      <c r="O2368" s="23" t="s">
        <v>18149</v>
      </c>
      <c r="P2368" s="291">
        <v>120.38</v>
      </c>
      <c r="Q2368" s="3">
        <v>41185</v>
      </c>
      <c r="R2368" s="3">
        <v>41334</v>
      </c>
      <c r="S2368" s="3">
        <v>41342</v>
      </c>
    </row>
    <row r="2369" spans="1:19">
      <c r="A2369" s="23" t="s">
        <v>18141</v>
      </c>
      <c r="B2369" s="23" t="s">
        <v>18142</v>
      </c>
      <c r="C2369" s="23">
        <v>7</v>
      </c>
      <c r="D2369" s="23" t="s">
        <v>21430</v>
      </c>
      <c r="E2369" s="23" t="s">
        <v>21424</v>
      </c>
      <c r="F2369" s="23">
        <v>4258</v>
      </c>
      <c r="G2369" s="23" t="s">
        <v>13152</v>
      </c>
      <c r="H2369" s="23" t="s">
        <v>15693</v>
      </c>
      <c r="I2369" s="238" t="s">
        <v>18145</v>
      </c>
      <c r="J2369" s="238" t="s">
        <v>18153</v>
      </c>
      <c r="K2369" s="23" t="s">
        <v>623</v>
      </c>
      <c r="L2369" s="23" t="s">
        <v>18147</v>
      </c>
      <c r="M2369" s="23" t="s">
        <v>18148</v>
      </c>
      <c r="N2369" s="23" t="s">
        <v>4162</v>
      </c>
      <c r="O2369" s="23" t="s">
        <v>18149</v>
      </c>
      <c r="P2369" s="291">
        <v>120.38</v>
      </c>
      <c r="Q2369" s="3">
        <v>41186</v>
      </c>
      <c r="R2369" s="3">
        <v>41334</v>
      </c>
      <c r="S2369" s="3">
        <v>41342</v>
      </c>
    </row>
    <row r="2370" spans="1:19">
      <c r="A2370" s="23" t="s">
        <v>18141</v>
      </c>
      <c r="B2370" s="23" t="s">
        <v>18142</v>
      </c>
      <c r="C2370" s="23">
        <v>7</v>
      </c>
      <c r="D2370" s="23" t="s">
        <v>21431</v>
      </c>
      <c r="E2370" s="23" t="s">
        <v>21424</v>
      </c>
      <c r="F2370" s="23">
        <v>4261</v>
      </c>
      <c r="G2370" s="23" t="s">
        <v>13148</v>
      </c>
      <c r="H2370" s="23" t="s">
        <v>15690</v>
      </c>
      <c r="I2370" s="238" t="s">
        <v>18145</v>
      </c>
      <c r="J2370" s="238" t="s">
        <v>18153</v>
      </c>
      <c r="K2370" s="23" t="s">
        <v>623</v>
      </c>
      <c r="L2370" s="23" t="s">
        <v>18147</v>
      </c>
      <c r="M2370" s="23" t="s">
        <v>18148</v>
      </c>
      <c r="N2370" s="23" t="s">
        <v>4162</v>
      </c>
      <c r="O2370" s="23" t="s">
        <v>18149</v>
      </c>
      <c r="P2370" s="291">
        <v>120.38</v>
      </c>
      <c r="Q2370" s="3">
        <v>41186</v>
      </c>
      <c r="R2370" s="3">
        <v>41337</v>
      </c>
      <c r="S2370" s="3">
        <v>41342</v>
      </c>
    </row>
    <row r="2371" spans="1:19">
      <c r="A2371" s="23" t="s">
        <v>18141</v>
      </c>
      <c r="B2371" s="23" t="s">
        <v>18142</v>
      </c>
      <c r="C2371" s="23">
        <v>7</v>
      </c>
      <c r="D2371" s="23" t="s">
        <v>21432</v>
      </c>
      <c r="E2371" s="23" t="s">
        <v>21424</v>
      </c>
      <c r="F2371" s="23">
        <v>4266</v>
      </c>
      <c r="G2371" s="23" t="s">
        <v>13179</v>
      </c>
      <c r="H2371" s="23" t="s">
        <v>15699</v>
      </c>
      <c r="I2371" s="238" t="s">
        <v>18145</v>
      </c>
      <c r="J2371" s="238" t="s">
        <v>18153</v>
      </c>
      <c r="K2371" s="23" t="s">
        <v>623</v>
      </c>
      <c r="L2371" s="23" t="s">
        <v>18147</v>
      </c>
      <c r="M2371" s="23" t="s">
        <v>18148</v>
      </c>
      <c r="N2371" s="23" t="s">
        <v>4162</v>
      </c>
      <c r="O2371" s="23" t="s">
        <v>18149</v>
      </c>
      <c r="P2371" s="291">
        <v>120.38</v>
      </c>
      <c r="Q2371" s="3">
        <v>41185</v>
      </c>
      <c r="R2371" s="3">
        <v>41337</v>
      </c>
      <c r="S2371" s="3">
        <v>41342</v>
      </c>
    </row>
    <row r="2372" spans="1:19">
      <c r="A2372" s="23" t="s">
        <v>18141</v>
      </c>
      <c r="B2372" s="23" t="s">
        <v>18142</v>
      </c>
      <c r="C2372" s="23">
        <v>7</v>
      </c>
      <c r="D2372" s="23" t="s">
        <v>21433</v>
      </c>
      <c r="E2372" s="23" t="s">
        <v>21424</v>
      </c>
      <c r="F2372" s="23">
        <v>4268</v>
      </c>
      <c r="G2372" s="23" t="s">
        <v>13175</v>
      </c>
      <c r="H2372" s="23" t="s">
        <v>15696</v>
      </c>
      <c r="I2372" s="238" t="s">
        <v>18145</v>
      </c>
      <c r="J2372" s="238" t="s">
        <v>18153</v>
      </c>
      <c r="K2372" s="23" t="s">
        <v>623</v>
      </c>
      <c r="L2372" s="23" t="s">
        <v>18147</v>
      </c>
      <c r="M2372" s="23" t="s">
        <v>18148</v>
      </c>
      <c r="N2372" s="23" t="s">
        <v>4162</v>
      </c>
      <c r="O2372" s="23" t="s">
        <v>18149</v>
      </c>
      <c r="P2372" s="291">
        <v>120.38</v>
      </c>
      <c r="Q2372" s="3">
        <v>41185</v>
      </c>
      <c r="R2372" s="3">
        <v>41337</v>
      </c>
      <c r="S2372" s="3">
        <v>41342</v>
      </c>
    </row>
    <row r="2373" spans="1:19">
      <c r="A2373" s="23" t="s">
        <v>18141</v>
      </c>
      <c r="B2373" s="23" t="s">
        <v>18142</v>
      </c>
      <c r="C2373" s="23">
        <v>7</v>
      </c>
      <c r="D2373" s="23" t="s">
        <v>21434</v>
      </c>
      <c r="E2373" s="23" t="s">
        <v>21424</v>
      </c>
      <c r="F2373" s="23">
        <v>4276</v>
      </c>
      <c r="G2373" s="23" t="s">
        <v>13183</v>
      </c>
      <c r="H2373" s="23" t="s">
        <v>15702</v>
      </c>
      <c r="I2373" s="238" t="s">
        <v>18145</v>
      </c>
      <c r="J2373" s="238" t="s">
        <v>18153</v>
      </c>
      <c r="K2373" s="23" t="s">
        <v>623</v>
      </c>
      <c r="L2373" s="23" t="s">
        <v>18147</v>
      </c>
      <c r="M2373" s="23" t="s">
        <v>18148</v>
      </c>
      <c r="N2373" s="23" t="s">
        <v>4162</v>
      </c>
      <c r="O2373" s="23" t="s">
        <v>18149</v>
      </c>
      <c r="P2373" s="291">
        <v>120.38</v>
      </c>
      <c r="Q2373" s="3">
        <v>41185</v>
      </c>
      <c r="R2373" s="3">
        <v>41338</v>
      </c>
      <c r="S2373" s="3">
        <v>41342</v>
      </c>
    </row>
    <row r="2374" spans="1:19">
      <c r="A2374" s="23" t="s">
        <v>18141</v>
      </c>
      <c r="B2374" s="23" t="s">
        <v>18142</v>
      </c>
      <c r="C2374" s="23">
        <v>7</v>
      </c>
      <c r="D2374" s="23" t="s">
        <v>21435</v>
      </c>
      <c r="E2374" s="23" t="s">
        <v>21436</v>
      </c>
      <c r="F2374" s="23">
        <v>4433</v>
      </c>
      <c r="G2374" s="23" t="s">
        <v>10436</v>
      </c>
      <c r="H2374" s="23" t="s">
        <v>16143</v>
      </c>
      <c r="I2374" s="238" t="s">
        <v>18145</v>
      </c>
      <c r="J2374" s="238" t="s">
        <v>18153</v>
      </c>
      <c r="K2374" s="23" t="s">
        <v>623</v>
      </c>
      <c r="L2374" s="23" t="s">
        <v>18147</v>
      </c>
      <c r="M2374" s="23" t="s">
        <v>18148</v>
      </c>
      <c r="N2374" s="23" t="s">
        <v>4162</v>
      </c>
      <c r="O2374" s="23" t="s">
        <v>18149</v>
      </c>
      <c r="P2374" s="291">
        <v>120.38</v>
      </c>
      <c r="Q2374" s="3">
        <v>41052</v>
      </c>
      <c r="R2374" s="3">
        <v>41367</v>
      </c>
      <c r="S2374" s="3">
        <v>41149</v>
      </c>
    </row>
    <row r="2375" spans="1:19">
      <c r="A2375" s="23" t="s">
        <v>18141</v>
      </c>
      <c r="B2375" s="23" t="s">
        <v>18142</v>
      </c>
      <c r="C2375" s="23">
        <v>7</v>
      </c>
      <c r="D2375" s="23" t="s">
        <v>21437</v>
      </c>
      <c r="E2375" s="23" t="s">
        <v>21438</v>
      </c>
      <c r="F2375" s="23">
        <v>4535</v>
      </c>
      <c r="G2375" s="23" t="s">
        <v>10438</v>
      </c>
      <c r="H2375" s="23" t="s">
        <v>5019</v>
      </c>
      <c r="I2375" s="238" t="s">
        <v>18145</v>
      </c>
      <c r="J2375" s="238" t="s">
        <v>18153</v>
      </c>
      <c r="K2375" s="23" t="s">
        <v>623</v>
      </c>
      <c r="L2375" s="23" t="s">
        <v>18147</v>
      </c>
      <c r="M2375" s="23" t="s">
        <v>18148</v>
      </c>
      <c r="N2375" s="23" t="s">
        <v>4162</v>
      </c>
      <c r="O2375" s="23" t="s">
        <v>18149</v>
      </c>
      <c r="P2375" s="291">
        <v>120.38</v>
      </c>
      <c r="Q2375" s="3">
        <v>41052</v>
      </c>
      <c r="R2375" s="3">
        <v>41387</v>
      </c>
      <c r="S2375" s="3">
        <v>41348</v>
      </c>
    </row>
    <row r="2376" spans="1:19">
      <c r="A2376" s="23" t="s">
        <v>18141</v>
      </c>
      <c r="B2376" s="23" t="s">
        <v>18142</v>
      </c>
      <c r="C2376" s="23">
        <v>7</v>
      </c>
      <c r="D2376" s="23" t="s">
        <v>21439</v>
      </c>
      <c r="E2376" s="23" t="s">
        <v>21440</v>
      </c>
      <c r="F2376" s="23">
        <v>3205</v>
      </c>
      <c r="G2376" s="23" t="s">
        <v>10440</v>
      </c>
      <c r="H2376" s="23" t="s">
        <v>7286</v>
      </c>
      <c r="I2376" s="238" t="s">
        <v>18145</v>
      </c>
      <c r="J2376" s="238" t="s">
        <v>18153</v>
      </c>
      <c r="K2376" s="23" t="s">
        <v>623</v>
      </c>
      <c r="L2376" s="23" t="s">
        <v>18147</v>
      </c>
      <c r="M2376" s="23" t="s">
        <v>18148</v>
      </c>
      <c r="N2376" s="23" t="s">
        <v>4162</v>
      </c>
      <c r="O2376" s="23" t="s">
        <v>18149</v>
      </c>
      <c r="P2376" s="291">
        <v>120.38</v>
      </c>
      <c r="Q2376" s="3">
        <v>41052</v>
      </c>
      <c r="R2376" s="3">
        <v>41165</v>
      </c>
      <c r="S2376" s="3">
        <v>41153</v>
      </c>
    </row>
    <row r="2377" spans="1:19">
      <c r="A2377" s="23" t="s">
        <v>18141</v>
      </c>
      <c r="B2377" s="23" t="s">
        <v>18142</v>
      </c>
      <c r="C2377" s="23">
        <v>7</v>
      </c>
      <c r="D2377" s="23" t="s">
        <v>21441</v>
      </c>
      <c r="E2377" s="23" t="s">
        <v>21442</v>
      </c>
      <c r="F2377" s="23"/>
      <c r="G2377" s="23" t="s">
        <v>10566</v>
      </c>
      <c r="H2377" s="23">
        <v>3682</v>
      </c>
      <c r="I2377" s="238" t="s">
        <v>18145</v>
      </c>
      <c r="J2377" s="238" t="s">
        <v>18146</v>
      </c>
      <c r="K2377" s="23" t="s">
        <v>623</v>
      </c>
      <c r="L2377" s="23" t="s">
        <v>18147</v>
      </c>
      <c r="M2377" s="23" t="s">
        <v>18148</v>
      </c>
      <c r="N2377" s="23" t="s">
        <v>4162</v>
      </c>
      <c r="O2377" s="23" t="s">
        <v>18149</v>
      </c>
      <c r="P2377" s="291">
        <v>120.38</v>
      </c>
      <c r="Q2377" s="3">
        <v>41071</v>
      </c>
      <c r="R2377" s="23"/>
      <c r="S2377" s="3">
        <v>41133</v>
      </c>
    </row>
    <row r="2378" spans="1:19">
      <c r="A2378" s="23" t="s">
        <v>18141</v>
      </c>
      <c r="B2378" s="23" t="s">
        <v>18142</v>
      </c>
      <c r="C2378" s="23">
        <v>7</v>
      </c>
      <c r="D2378" s="23" t="s">
        <v>21443</v>
      </c>
      <c r="E2378" s="23" t="s">
        <v>21442</v>
      </c>
      <c r="F2378" s="23"/>
      <c r="G2378" s="23" t="s">
        <v>10495</v>
      </c>
      <c r="H2378" s="23">
        <v>3696</v>
      </c>
      <c r="I2378" s="238" t="s">
        <v>18145</v>
      </c>
      <c r="J2378" s="238" t="s">
        <v>19426</v>
      </c>
      <c r="K2378" s="23" t="s">
        <v>623</v>
      </c>
      <c r="L2378" s="23" t="s">
        <v>18147</v>
      </c>
      <c r="M2378" s="23" t="s">
        <v>18148</v>
      </c>
      <c r="N2378" s="23" t="s">
        <v>4162</v>
      </c>
      <c r="O2378" s="23" t="s">
        <v>18149</v>
      </c>
      <c r="P2378" s="291">
        <v>120.38</v>
      </c>
      <c r="Q2378" s="3">
        <v>41071</v>
      </c>
      <c r="R2378" s="23"/>
      <c r="S2378" s="3">
        <v>41133</v>
      </c>
    </row>
    <row r="2379" spans="1:19">
      <c r="A2379" s="23" t="s">
        <v>18141</v>
      </c>
      <c r="B2379" s="23" t="s">
        <v>18142</v>
      </c>
      <c r="C2379" s="23">
        <v>7</v>
      </c>
      <c r="D2379" s="23" t="s">
        <v>21444</v>
      </c>
      <c r="E2379" s="23" t="s">
        <v>21442</v>
      </c>
      <c r="F2379" s="23"/>
      <c r="G2379" s="23" t="s">
        <v>10521</v>
      </c>
      <c r="H2379" s="23">
        <v>3700</v>
      </c>
      <c r="I2379" s="238" t="s">
        <v>18145</v>
      </c>
      <c r="J2379" s="238" t="s">
        <v>19426</v>
      </c>
      <c r="K2379" s="23" t="s">
        <v>623</v>
      </c>
      <c r="L2379" s="23" t="s">
        <v>18147</v>
      </c>
      <c r="M2379" s="23" t="s">
        <v>18148</v>
      </c>
      <c r="N2379" s="23" t="s">
        <v>4162</v>
      </c>
      <c r="O2379" s="23" t="s">
        <v>18149</v>
      </c>
      <c r="P2379" s="291">
        <v>120.38</v>
      </c>
      <c r="Q2379" s="3">
        <v>41071</v>
      </c>
      <c r="R2379" s="23"/>
      <c r="S2379" s="3">
        <v>41133</v>
      </c>
    </row>
    <row r="2380" spans="1:19">
      <c r="A2380" s="23" t="s">
        <v>18141</v>
      </c>
      <c r="B2380" s="23" t="s">
        <v>18142</v>
      </c>
      <c r="C2380" s="23">
        <v>7</v>
      </c>
      <c r="D2380" s="23" t="s">
        <v>21445</v>
      </c>
      <c r="E2380" s="23" t="s">
        <v>21442</v>
      </c>
      <c r="F2380" s="23">
        <v>655</v>
      </c>
      <c r="G2380" s="23" t="s">
        <v>9653</v>
      </c>
      <c r="H2380" s="23" t="s">
        <v>390</v>
      </c>
      <c r="I2380" s="238" t="s">
        <v>18145</v>
      </c>
      <c r="J2380" s="238" t="s">
        <v>18153</v>
      </c>
      <c r="K2380" s="23" t="s">
        <v>623</v>
      </c>
      <c r="L2380" s="23" t="s">
        <v>18147</v>
      </c>
      <c r="M2380" s="23" t="s">
        <v>18148</v>
      </c>
      <c r="N2380" s="23" t="s">
        <v>4162</v>
      </c>
      <c r="O2380" s="23" t="s">
        <v>18149</v>
      </c>
      <c r="P2380" s="291">
        <v>120.38</v>
      </c>
      <c r="Q2380" s="3">
        <v>40829</v>
      </c>
      <c r="R2380" s="3">
        <v>40932</v>
      </c>
      <c r="S2380" s="3">
        <v>40918</v>
      </c>
    </row>
    <row r="2381" spans="1:19">
      <c r="A2381" s="23" t="s">
        <v>18141</v>
      </c>
      <c r="B2381" s="23" t="s">
        <v>18142</v>
      </c>
      <c r="C2381" s="23">
        <v>7</v>
      </c>
      <c r="D2381" s="23" t="s">
        <v>21446</v>
      </c>
      <c r="E2381" s="23" t="s">
        <v>21442</v>
      </c>
      <c r="F2381" s="23">
        <v>2869</v>
      </c>
      <c r="G2381" s="23" t="s">
        <v>10523</v>
      </c>
      <c r="H2381" s="23" t="s">
        <v>5187</v>
      </c>
      <c r="I2381" s="238" t="s">
        <v>18145</v>
      </c>
      <c r="J2381" s="238" t="s">
        <v>18153</v>
      </c>
      <c r="K2381" s="23" t="s">
        <v>623</v>
      </c>
      <c r="L2381" s="23" t="s">
        <v>18147</v>
      </c>
      <c r="M2381" s="23" t="s">
        <v>18148</v>
      </c>
      <c r="N2381" s="23" t="s">
        <v>4162</v>
      </c>
      <c r="O2381" s="23" t="s">
        <v>18149</v>
      </c>
      <c r="P2381" s="291">
        <v>120.38</v>
      </c>
      <c r="Q2381" s="3">
        <v>41071</v>
      </c>
      <c r="R2381" s="3">
        <v>41110</v>
      </c>
      <c r="S2381" s="3">
        <v>41133</v>
      </c>
    </row>
    <row r="2382" spans="1:19">
      <c r="A2382" s="23" t="s">
        <v>18141</v>
      </c>
      <c r="B2382" s="23" t="s">
        <v>18142</v>
      </c>
      <c r="C2382" s="23">
        <v>7</v>
      </c>
      <c r="D2382" s="23" t="s">
        <v>21447</v>
      </c>
      <c r="E2382" s="23" t="s">
        <v>21442</v>
      </c>
      <c r="F2382" s="23">
        <v>2871</v>
      </c>
      <c r="G2382" s="23" t="s">
        <v>10555</v>
      </c>
      <c r="H2382" s="23" t="s">
        <v>5034</v>
      </c>
      <c r="I2382" s="238" t="s">
        <v>18145</v>
      </c>
      <c r="J2382" s="238" t="s">
        <v>18153</v>
      </c>
      <c r="K2382" s="23" t="s">
        <v>623</v>
      </c>
      <c r="L2382" s="23" t="s">
        <v>18147</v>
      </c>
      <c r="M2382" s="23" t="s">
        <v>18148</v>
      </c>
      <c r="N2382" s="23" t="s">
        <v>4162</v>
      </c>
      <c r="O2382" s="23" t="s">
        <v>18149</v>
      </c>
      <c r="P2382" s="291">
        <v>120.38</v>
      </c>
      <c r="Q2382" s="3">
        <v>41071</v>
      </c>
      <c r="R2382" s="3">
        <v>41113</v>
      </c>
      <c r="S2382" s="3">
        <v>41133</v>
      </c>
    </row>
    <row r="2383" spans="1:19">
      <c r="A2383" s="23" t="s">
        <v>18141</v>
      </c>
      <c r="B2383" s="23" t="s">
        <v>18142</v>
      </c>
      <c r="C2383" s="23">
        <v>7</v>
      </c>
      <c r="D2383" s="23" t="s">
        <v>21448</v>
      </c>
      <c r="E2383" s="23" t="s">
        <v>21442</v>
      </c>
      <c r="F2383" s="23">
        <v>2891</v>
      </c>
      <c r="G2383" s="23" t="s">
        <v>10557</v>
      </c>
      <c r="H2383" s="23" t="s">
        <v>5035</v>
      </c>
      <c r="I2383" s="238" t="s">
        <v>18145</v>
      </c>
      <c r="J2383" s="238" t="s">
        <v>18153</v>
      </c>
      <c r="K2383" s="23" t="s">
        <v>623</v>
      </c>
      <c r="L2383" s="23" t="s">
        <v>18147</v>
      </c>
      <c r="M2383" s="23" t="s">
        <v>18148</v>
      </c>
      <c r="N2383" s="23" t="s">
        <v>4162</v>
      </c>
      <c r="O2383" s="23" t="s">
        <v>18149</v>
      </c>
      <c r="P2383" s="291">
        <v>120.38</v>
      </c>
      <c r="Q2383" s="3">
        <v>41071</v>
      </c>
      <c r="R2383" s="3">
        <v>41115</v>
      </c>
      <c r="S2383" s="3">
        <v>41133</v>
      </c>
    </row>
    <row r="2384" spans="1:19">
      <c r="A2384" s="23" t="s">
        <v>18141</v>
      </c>
      <c r="B2384" s="23" t="s">
        <v>18142</v>
      </c>
      <c r="C2384" s="23">
        <v>7</v>
      </c>
      <c r="D2384" s="23" t="s">
        <v>21449</v>
      </c>
      <c r="E2384" s="23" t="s">
        <v>21442</v>
      </c>
      <c r="F2384" s="23">
        <v>2941</v>
      </c>
      <c r="G2384" s="23" t="s">
        <v>10518</v>
      </c>
      <c r="H2384" s="23" t="s">
        <v>5636</v>
      </c>
      <c r="I2384" s="238" t="s">
        <v>18145</v>
      </c>
      <c r="J2384" s="238" t="s">
        <v>18153</v>
      </c>
      <c r="K2384" s="23" t="s">
        <v>623</v>
      </c>
      <c r="L2384" s="23" t="s">
        <v>18147</v>
      </c>
      <c r="M2384" s="23" t="s">
        <v>18148</v>
      </c>
      <c r="N2384" s="23" t="s">
        <v>4162</v>
      </c>
      <c r="O2384" s="23" t="s">
        <v>18149</v>
      </c>
      <c r="P2384" s="291">
        <v>120.38</v>
      </c>
      <c r="Q2384" s="3">
        <v>41071</v>
      </c>
      <c r="R2384" s="3">
        <v>41122</v>
      </c>
      <c r="S2384" s="3">
        <v>41133</v>
      </c>
    </row>
    <row r="2385" spans="1:19">
      <c r="A2385" s="23" t="s">
        <v>18141</v>
      </c>
      <c r="B2385" s="23" t="s">
        <v>18142</v>
      </c>
      <c r="C2385" s="23">
        <v>7</v>
      </c>
      <c r="D2385" s="23" t="s">
        <v>21450</v>
      </c>
      <c r="E2385" s="23" t="s">
        <v>21442</v>
      </c>
      <c r="F2385" s="23">
        <v>2990</v>
      </c>
      <c r="G2385" s="23" t="s">
        <v>10568</v>
      </c>
      <c r="H2385" s="23" t="s">
        <v>5769</v>
      </c>
      <c r="I2385" s="238" t="s">
        <v>18145</v>
      </c>
      <c r="J2385" s="238" t="s">
        <v>18153</v>
      </c>
      <c r="K2385" s="23" t="s">
        <v>623</v>
      </c>
      <c r="L2385" s="23" t="s">
        <v>18147</v>
      </c>
      <c r="M2385" s="23" t="s">
        <v>18148</v>
      </c>
      <c r="N2385" s="23" t="s">
        <v>4162</v>
      </c>
      <c r="O2385" s="23" t="s">
        <v>18149</v>
      </c>
      <c r="P2385" s="291">
        <v>120.38</v>
      </c>
      <c r="Q2385" s="3">
        <v>41071</v>
      </c>
      <c r="R2385" s="3">
        <v>41124</v>
      </c>
      <c r="S2385" s="3">
        <v>41133</v>
      </c>
    </row>
    <row r="2386" spans="1:19">
      <c r="A2386" s="23" t="s">
        <v>18141</v>
      </c>
      <c r="B2386" s="23" t="s">
        <v>18142</v>
      </c>
      <c r="C2386" s="23">
        <v>7</v>
      </c>
      <c r="D2386" s="23" t="s">
        <v>21451</v>
      </c>
      <c r="E2386" s="23" t="s">
        <v>21442</v>
      </c>
      <c r="F2386" s="23">
        <v>3000</v>
      </c>
      <c r="G2386" s="23" t="s">
        <v>10625</v>
      </c>
      <c r="H2386" s="23" t="s">
        <v>5776</v>
      </c>
      <c r="I2386" s="238" t="s">
        <v>18145</v>
      </c>
      <c r="J2386" s="238" t="s">
        <v>18153</v>
      </c>
      <c r="K2386" s="23" t="s">
        <v>623</v>
      </c>
      <c r="L2386" s="23" t="s">
        <v>18147</v>
      </c>
      <c r="M2386" s="23" t="s">
        <v>18148</v>
      </c>
      <c r="N2386" s="23" t="s">
        <v>4162</v>
      </c>
      <c r="O2386" s="23" t="s">
        <v>18149</v>
      </c>
      <c r="P2386" s="291">
        <v>120.38</v>
      </c>
      <c r="Q2386" s="3">
        <v>41071</v>
      </c>
      <c r="R2386" s="3">
        <v>41127</v>
      </c>
      <c r="S2386" s="3">
        <v>41133</v>
      </c>
    </row>
    <row r="2387" spans="1:19">
      <c r="A2387" s="23" t="s">
        <v>18141</v>
      </c>
      <c r="B2387" s="23" t="s">
        <v>18142</v>
      </c>
      <c r="C2387" s="23">
        <v>7</v>
      </c>
      <c r="D2387" s="23" t="s">
        <v>21452</v>
      </c>
      <c r="E2387" s="23" t="s">
        <v>21442</v>
      </c>
      <c r="F2387" s="23">
        <v>3036</v>
      </c>
      <c r="G2387" s="23" t="s">
        <v>10563</v>
      </c>
      <c r="H2387" s="23" t="s">
        <v>6072</v>
      </c>
      <c r="I2387" s="238" t="s">
        <v>18145</v>
      </c>
      <c r="J2387" s="238" t="s">
        <v>18153</v>
      </c>
      <c r="K2387" s="23" t="s">
        <v>623</v>
      </c>
      <c r="L2387" s="23" t="s">
        <v>18147</v>
      </c>
      <c r="M2387" s="23" t="s">
        <v>18148</v>
      </c>
      <c r="N2387" s="23" t="s">
        <v>4162</v>
      </c>
      <c r="O2387" s="23" t="s">
        <v>18149</v>
      </c>
      <c r="P2387" s="291">
        <v>120.38</v>
      </c>
      <c r="Q2387" s="3">
        <v>41071</v>
      </c>
      <c r="R2387" s="3">
        <v>41131</v>
      </c>
      <c r="S2387" s="3">
        <v>41152</v>
      </c>
    </row>
    <row r="2388" spans="1:19">
      <c r="A2388" s="23" t="s">
        <v>18141</v>
      </c>
      <c r="B2388" s="23" t="s">
        <v>18142</v>
      </c>
      <c r="C2388" s="23">
        <v>7</v>
      </c>
      <c r="D2388" s="23" t="s">
        <v>21453</v>
      </c>
      <c r="E2388" s="23" t="s">
        <v>21442</v>
      </c>
      <c r="F2388" s="23">
        <v>3068</v>
      </c>
      <c r="G2388" s="23" t="s">
        <v>10506</v>
      </c>
      <c r="H2388" s="23" t="s">
        <v>6070</v>
      </c>
      <c r="I2388" s="238" t="s">
        <v>18145</v>
      </c>
      <c r="J2388" s="238" t="s">
        <v>18153</v>
      </c>
      <c r="K2388" s="23" t="s">
        <v>623</v>
      </c>
      <c r="L2388" s="23" t="s">
        <v>18147</v>
      </c>
      <c r="M2388" s="23" t="s">
        <v>18148</v>
      </c>
      <c r="N2388" s="23" t="s">
        <v>4162</v>
      </c>
      <c r="O2388" s="23" t="s">
        <v>18149</v>
      </c>
      <c r="P2388" s="291">
        <v>120.38</v>
      </c>
      <c r="Q2388" s="3">
        <v>41071</v>
      </c>
      <c r="R2388" s="3">
        <v>41135</v>
      </c>
      <c r="S2388" s="3">
        <v>41133</v>
      </c>
    </row>
    <row r="2389" spans="1:19">
      <c r="A2389" s="23" t="s">
        <v>18141</v>
      </c>
      <c r="B2389" s="23" t="s">
        <v>18142</v>
      </c>
      <c r="C2389" s="23">
        <v>7</v>
      </c>
      <c r="D2389" s="23" t="s">
        <v>21454</v>
      </c>
      <c r="E2389" s="23" t="s">
        <v>21442</v>
      </c>
      <c r="F2389" s="23">
        <v>3076</v>
      </c>
      <c r="G2389" s="23" t="s">
        <v>10572</v>
      </c>
      <c r="H2389" s="23" t="s">
        <v>5772</v>
      </c>
      <c r="I2389" s="238" t="s">
        <v>18145</v>
      </c>
      <c r="J2389" s="238" t="s">
        <v>18153</v>
      </c>
      <c r="K2389" s="23" t="s">
        <v>623</v>
      </c>
      <c r="L2389" s="23" t="s">
        <v>18147</v>
      </c>
      <c r="M2389" s="23" t="s">
        <v>18148</v>
      </c>
      <c r="N2389" s="23" t="s">
        <v>4162</v>
      </c>
      <c r="O2389" s="23" t="s">
        <v>18149</v>
      </c>
      <c r="P2389" s="291">
        <v>120.38</v>
      </c>
      <c r="Q2389" s="3">
        <v>41071</v>
      </c>
      <c r="R2389" s="3">
        <v>41137</v>
      </c>
      <c r="S2389" s="3">
        <v>41133</v>
      </c>
    </row>
    <row r="2390" spans="1:19">
      <c r="A2390" s="23" t="s">
        <v>18141</v>
      </c>
      <c r="B2390" s="23" t="s">
        <v>18142</v>
      </c>
      <c r="C2390" s="23">
        <v>7</v>
      </c>
      <c r="D2390" s="23" t="s">
        <v>21455</v>
      </c>
      <c r="E2390" s="23" t="s">
        <v>21442</v>
      </c>
      <c r="F2390" s="23">
        <v>3084</v>
      </c>
      <c r="G2390" s="23" t="s">
        <v>10497</v>
      </c>
      <c r="H2390" s="23" t="s">
        <v>5029</v>
      </c>
      <c r="I2390" s="238" t="s">
        <v>18145</v>
      </c>
      <c r="J2390" s="238" t="s">
        <v>18153</v>
      </c>
      <c r="K2390" s="23" t="s">
        <v>623</v>
      </c>
      <c r="L2390" s="23" t="s">
        <v>18147</v>
      </c>
      <c r="M2390" s="23" t="s">
        <v>18148</v>
      </c>
      <c r="N2390" s="23" t="s">
        <v>4162</v>
      </c>
      <c r="O2390" s="23" t="s">
        <v>18149</v>
      </c>
      <c r="P2390" s="291">
        <v>120.38</v>
      </c>
      <c r="Q2390" s="3">
        <v>41071</v>
      </c>
      <c r="R2390" s="3">
        <v>41137</v>
      </c>
      <c r="S2390" s="3">
        <v>41133</v>
      </c>
    </row>
    <row r="2391" spans="1:19">
      <c r="A2391" s="23" t="s">
        <v>18141</v>
      </c>
      <c r="B2391" s="23" t="s">
        <v>18142</v>
      </c>
      <c r="C2391" s="23">
        <v>7</v>
      </c>
      <c r="D2391" s="23" t="s">
        <v>21456</v>
      </c>
      <c r="E2391" s="23" t="s">
        <v>21442</v>
      </c>
      <c r="F2391" s="23">
        <v>3101</v>
      </c>
      <c r="G2391" s="23" t="s">
        <v>10504</v>
      </c>
      <c r="H2391" s="23" t="s">
        <v>5032</v>
      </c>
      <c r="I2391" s="238" t="s">
        <v>18145</v>
      </c>
      <c r="J2391" s="238" t="s">
        <v>18153</v>
      </c>
      <c r="K2391" s="23" t="s">
        <v>623</v>
      </c>
      <c r="L2391" s="23" t="s">
        <v>18147</v>
      </c>
      <c r="M2391" s="23" t="s">
        <v>18148</v>
      </c>
      <c r="N2391" s="23" t="s">
        <v>4162</v>
      </c>
      <c r="O2391" s="23" t="s">
        <v>18149</v>
      </c>
      <c r="P2391" s="291">
        <v>120.38</v>
      </c>
      <c r="Q2391" s="3">
        <v>41071</v>
      </c>
      <c r="R2391" s="3">
        <v>41138</v>
      </c>
      <c r="S2391" s="3">
        <v>41133</v>
      </c>
    </row>
    <row r="2392" spans="1:19">
      <c r="A2392" s="23" t="s">
        <v>18141</v>
      </c>
      <c r="B2392" s="23" t="s">
        <v>18142</v>
      </c>
      <c r="C2392" s="23">
        <v>7</v>
      </c>
      <c r="D2392" s="23" t="s">
        <v>21457</v>
      </c>
      <c r="E2392" s="23" t="s">
        <v>21442</v>
      </c>
      <c r="F2392" s="23">
        <v>3164</v>
      </c>
      <c r="G2392" s="23" t="s">
        <v>10570</v>
      </c>
      <c r="H2392" s="23" t="s">
        <v>6074</v>
      </c>
      <c r="I2392" s="238" t="s">
        <v>18145</v>
      </c>
      <c r="J2392" s="238" t="s">
        <v>18153</v>
      </c>
      <c r="K2392" s="23" t="s">
        <v>623</v>
      </c>
      <c r="L2392" s="23" t="s">
        <v>18147</v>
      </c>
      <c r="M2392" s="23" t="s">
        <v>18148</v>
      </c>
      <c r="N2392" s="23" t="s">
        <v>4162</v>
      </c>
      <c r="O2392" s="23" t="s">
        <v>18149</v>
      </c>
      <c r="P2392" s="291">
        <v>120.38</v>
      </c>
      <c r="Q2392" s="3">
        <v>41071</v>
      </c>
      <c r="R2392" s="3">
        <v>41152</v>
      </c>
      <c r="S2392" s="3">
        <v>41156</v>
      </c>
    </row>
    <row r="2393" spans="1:19">
      <c r="A2393" s="23" t="s">
        <v>18141</v>
      </c>
      <c r="B2393" s="23" t="s">
        <v>18142</v>
      </c>
      <c r="C2393" s="23">
        <v>7</v>
      </c>
      <c r="D2393" s="23" t="s">
        <v>21458</v>
      </c>
      <c r="E2393" s="23" t="s">
        <v>21442</v>
      </c>
      <c r="F2393" s="23">
        <v>3435</v>
      </c>
      <c r="G2393" s="23" t="s">
        <v>10520</v>
      </c>
      <c r="H2393" s="23" t="s">
        <v>8710</v>
      </c>
      <c r="I2393" s="238" t="s">
        <v>18145</v>
      </c>
      <c r="J2393" s="238" t="s">
        <v>18153</v>
      </c>
      <c r="K2393" s="23" t="s">
        <v>623</v>
      </c>
      <c r="L2393" s="23" t="s">
        <v>18147</v>
      </c>
      <c r="M2393" s="23" t="s">
        <v>18148</v>
      </c>
      <c r="N2393" s="23" t="s">
        <v>4162</v>
      </c>
      <c r="O2393" s="23" t="s">
        <v>18149</v>
      </c>
      <c r="P2393" s="291">
        <v>120.38</v>
      </c>
      <c r="Q2393" s="3">
        <v>41071</v>
      </c>
      <c r="R2393" s="3">
        <v>41205</v>
      </c>
      <c r="S2393" s="3">
        <v>41133</v>
      </c>
    </row>
    <row r="2394" spans="1:19">
      <c r="A2394" s="23" t="s">
        <v>18141</v>
      </c>
      <c r="B2394" s="23" t="s">
        <v>18142</v>
      </c>
      <c r="C2394" s="23">
        <v>7</v>
      </c>
      <c r="D2394" s="23" t="s">
        <v>21459</v>
      </c>
      <c r="E2394" s="23" t="s">
        <v>21442</v>
      </c>
      <c r="F2394" s="23">
        <v>3447</v>
      </c>
      <c r="G2394" s="23" t="s">
        <v>10574</v>
      </c>
      <c r="H2394" s="23" t="s">
        <v>8733</v>
      </c>
      <c r="I2394" s="238" t="s">
        <v>18145</v>
      </c>
      <c r="J2394" s="238" t="s">
        <v>18153</v>
      </c>
      <c r="K2394" s="23" t="s">
        <v>623</v>
      </c>
      <c r="L2394" s="23" t="s">
        <v>18147</v>
      </c>
      <c r="M2394" s="23" t="s">
        <v>18148</v>
      </c>
      <c r="N2394" s="23" t="s">
        <v>4162</v>
      </c>
      <c r="O2394" s="23" t="s">
        <v>18149</v>
      </c>
      <c r="P2394" s="291">
        <v>120.38</v>
      </c>
      <c r="Q2394" s="3">
        <v>41071</v>
      </c>
      <c r="R2394" s="3">
        <v>41206</v>
      </c>
      <c r="S2394" s="3">
        <v>41133</v>
      </c>
    </row>
    <row r="2395" spans="1:19">
      <c r="A2395" s="23" t="s">
        <v>18141</v>
      </c>
      <c r="B2395" s="23" t="s">
        <v>18142</v>
      </c>
      <c r="C2395" s="23">
        <v>7</v>
      </c>
      <c r="D2395" s="23" t="s">
        <v>21460</v>
      </c>
      <c r="E2395" s="23" t="s">
        <v>21442</v>
      </c>
      <c r="F2395" s="23">
        <v>3454</v>
      </c>
      <c r="G2395" s="23" t="s">
        <v>10499</v>
      </c>
      <c r="H2395" s="23" t="s">
        <v>8765</v>
      </c>
      <c r="I2395" s="238" t="s">
        <v>18145</v>
      </c>
      <c r="J2395" s="238" t="s">
        <v>18153</v>
      </c>
      <c r="K2395" s="23" t="s">
        <v>623</v>
      </c>
      <c r="L2395" s="23" t="s">
        <v>18147</v>
      </c>
      <c r="M2395" s="23" t="s">
        <v>18148</v>
      </c>
      <c r="N2395" s="23" t="s">
        <v>4162</v>
      </c>
      <c r="O2395" s="23" t="s">
        <v>18149</v>
      </c>
      <c r="P2395" s="291">
        <v>120.38</v>
      </c>
      <c r="Q2395" s="3">
        <v>41071</v>
      </c>
      <c r="R2395" s="3">
        <v>41207</v>
      </c>
      <c r="S2395" s="3">
        <v>41133</v>
      </c>
    </row>
    <row r="2396" spans="1:19">
      <c r="A2396" s="23" t="s">
        <v>18141</v>
      </c>
      <c r="B2396" s="23" t="s">
        <v>18142</v>
      </c>
      <c r="C2396" s="23">
        <v>7</v>
      </c>
      <c r="D2396" s="23" t="s">
        <v>21461</v>
      </c>
      <c r="E2396" s="23" t="s">
        <v>21442</v>
      </c>
      <c r="F2396" s="23">
        <v>3458</v>
      </c>
      <c r="G2396" s="23" t="s">
        <v>10718</v>
      </c>
      <c r="H2396" s="23" t="s">
        <v>21462</v>
      </c>
      <c r="I2396" s="238" t="s">
        <v>18145</v>
      </c>
      <c r="J2396" s="238" t="s">
        <v>18153</v>
      </c>
      <c r="K2396" s="23" t="s">
        <v>623</v>
      </c>
      <c r="L2396" s="23" t="s">
        <v>18147</v>
      </c>
      <c r="M2396" s="23" t="s">
        <v>18148</v>
      </c>
      <c r="N2396" s="23" t="s">
        <v>4162</v>
      </c>
      <c r="O2396" s="23" t="s">
        <v>18149</v>
      </c>
      <c r="P2396" s="291">
        <v>120.38</v>
      </c>
      <c r="Q2396" s="3">
        <v>41071</v>
      </c>
      <c r="R2396" s="3">
        <v>41207</v>
      </c>
      <c r="S2396" s="3">
        <v>41155</v>
      </c>
    </row>
    <row r="2397" spans="1:19">
      <c r="A2397" s="23" t="s">
        <v>18141</v>
      </c>
      <c r="B2397" s="23" t="s">
        <v>18142</v>
      </c>
      <c r="C2397" s="23">
        <v>7</v>
      </c>
      <c r="D2397" s="23" t="s">
        <v>21463</v>
      </c>
      <c r="E2397" s="23" t="s">
        <v>21442</v>
      </c>
      <c r="F2397" s="23">
        <v>3473</v>
      </c>
      <c r="G2397" s="23" t="s">
        <v>10715</v>
      </c>
      <c r="H2397" s="23" t="s">
        <v>8999</v>
      </c>
      <c r="I2397" s="238" t="s">
        <v>18145</v>
      </c>
      <c r="J2397" s="238" t="s">
        <v>18153</v>
      </c>
      <c r="K2397" s="23" t="s">
        <v>623</v>
      </c>
      <c r="L2397" s="23" t="s">
        <v>18147</v>
      </c>
      <c r="M2397" s="23" t="s">
        <v>18148</v>
      </c>
      <c r="N2397" s="23" t="s">
        <v>4162</v>
      </c>
      <c r="O2397" s="23" t="s">
        <v>18149</v>
      </c>
      <c r="P2397" s="291">
        <v>120.38</v>
      </c>
      <c r="Q2397" s="3">
        <v>41071</v>
      </c>
      <c r="R2397" s="3">
        <v>41208</v>
      </c>
      <c r="S2397" s="3">
        <v>41155</v>
      </c>
    </row>
    <row r="2398" spans="1:19">
      <c r="A2398" s="23" t="s">
        <v>18141</v>
      </c>
      <c r="B2398" s="23" t="s">
        <v>18142</v>
      </c>
      <c r="C2398" s="23">
        <v>7</v>
      </c>
      <c r="D2398" s="23" t="s">
        <v>21464</v>
      </c>
      <c r="E2398" s="23" t="s">
        <v>21442</v>
      </c>
      <c r="F2398" s="23">
        <v>3488</v>
      </c>
      <c r="G2398" s="23" t="s">
        <v>10501</v>
      </c>
      <c r="H2398" s="23" t="s">
        <v>9061</v>
      </c>
      <c r="I2398" s="238" t="s">
        <v>18145</v>
      </c>
      <c r="J2398" s="238" t="s">
        <v>18153</v>
      </c>
      <c r="K2398" s="23" t="s">
        <v>623</v>
      </c>
      <c r="L2398" s="23" t="s">
        <v>18147</v>
      </c>
      <c r="M2398" s="23" t="s">
        <v>18148</v>
      </c>
      <c r="N2398" s="23" t="s">
        <v>4162</v>
      </c>
      <c r="O2398" s="23" t="s">
        <v>18149</v>
      </c>
      <c r="P2398" s="291">
        <v>120.38</v>
      </c>
      <c r="Q2398" s="3">
        <v>41071</v>
      </c>
      <c r="R2398" s="3">
        <v>41211</v>
      </c>
      <c r="S2398" s="3">
        <v>41133</v>
      </c>
    </row>
    <row r="2399" spans="1:19">
      <c r="A2399" s="23" t="s">
        <v>18141</v>
      </c>
      <c r="B2399" s="23" t="s">
        <v>18142</v>
      </c>
      <c r="C2399" s="23">
        <v>7</v>
      </c>
      <c r="D2399" s="23" t="s">
        <v>21465</v>
      </c>
      <c r="E2399" s="23" t="s">
        <v>21442</v>
      </c>
      <c r="F2399" s="23">
        <v>3492</v>
      </c>
      <c r="G2399" s="23" t="s">
        <v>10508</v>
      </c>
      <c r="H2399" s="23" t="s">
        <v>9045</v>
      </c>
      <c r="I2399" s="238" t="s">
        <v>18145</v>
      </c>
      <c r="J2399" s="238" t="s">
        <v>18153</v>
      </c>
      <c r="K2399" s="23" t="s">
        <v>623</v>
      </c>
      <c r="L2399" s="23" t="s">
        <v>18147</v>
      </c>
      <c r="M2399" s="23" t="s">
        <v>18148</v>
      </c>
      <c r="N2399" s="23" t="s">
        <v>4162</v>
      </c>
      <c r="O2399" s="23" t="s">
        <v>18149</v>
      </c>
      <c r="P2399" s="291">
        <v>120.38</v>
      </c>
      <c r="Q2399" s="3">
        <v>41071</v>
      </c>
      <c r="R2399" s="3">
        <v>41211</v>
      </c>
      <c r="S2399" s="3">
        <v>41133</v>
      </c>
    </row>
    <row r="2400" spans="1:19">
      <c r="A2400" s="23" t="s">
        <v>18141</v>
      </c>
      <c r="B2400" s="23" t="s">
        <v>18142</v>
      </c>
      <c r="C2400" s="23">
        <v>7</v>
      </c>
      <c r="D2400" s="23" t="s">
        <v>21466</v>
      </c>
      <c r="E2400" s="23" t="s">
        <v>21442</v>
      </c>
      <c r="F2400" s="23">
        <v>3537</v>
      </c>
      <c r="G2400" s="23" t="s">
        <v>21467</v>
      </c>
      <c r="H2400" s="23" t="s">
        <v>8735</v>
      </c>
      <c r="I2400" s="238" t="s">
        <v>18145</v>
      </c>
      <c r="J2400" s="238" t="s">
        <v>18153</v>
      </c>
      <c r="K2400" s="23" t="s">
        <v>623</v>
      </c>
      <c r="L2400" s="23" t="s">
        <v>18147</v>
      </c>
      <c r="M2400" s="23" t="s">
        <v>18148</v>
      </c>
      <c r="N2400" s="23" t="s">
        <v>4162</v>
      </c>
      <c r="O2400" s="23" t="s">
        <v>18149</v>
      </c>
      <c r="P2400" s="291">
        <v>120.38</v>
      </c>
      <c r="Q2400" s="3">
        <v>41071</v>
      </c>
      <c r="R2400" s="3">
        <v>41213</v>
      </c>
      <c r="S2400" s="3">
        <v>41155</v>
      </c>
    </row>
    <row r="2401" spans="1:19">
      <c r="A2401" s="23" t="s">
        <v>18141</v>
      </c>
      <c r="B2401" s="23" t="s">
        <v>18142</v>
      </c>
      <c r="C2401" s="23">
        <v>7</v>
      </c>
      <c r="D2401" s="23" t="s">
        <v>21468</v>
      </c>
      <c r="E2401" s="23" t="s">
        <v>21442</v>
      </c>
      <c r="F2401" s="23">
        <v>4217</v>
      </c>
      <c r="G2401" s="23" t="s">
        <v>10502</v>
      </c>
      <c r="H2401" s="23" t="s">
        <v>15569</v>
      </c>
      <c r="I2401" s="238" t="s">
        <v>18145</v>
      </c>
      <c r="J2401" s="238" t="s">
        <v>18153</v>
      </c>
      <c r="K2401" s="23" t="s">
        <v>623</v>
      </c>
      <c r="L2401" s="23" t="s">
        <v>18147</v>
      </c>
      <c r="M2401" s="23" t="s">
        <v>18148</v>
      </c>
      <c r="N2401" s="23" t="s">
        <v>4162</v>
      </c>
      <c r="O2401" s="23" t="s">
        <v>18149</v>
      </c>
      <c r="P2401" s="291">
        <v>120.38</v>
      </c>
      <c r="Q2401" s="3">
        <v>41071</v>
      </c>
      <c r="R2401" s="3">
        <v>41332</v>
      </c>
      <c r="S2401" s="3">
        <v>41133</v>
      </c>
    </row>
    <row r="2402" spans="1:19">
      <c r="A2402" s="23" t="s">
        <v>18141</v>
      </c>
      <c r="B2402" s="23" t="s">
        <v>18142</v>
      </c>
      <c r="C2402" s="23">
        <v>7</v>
      </c>
      <c r="D2402" s="23" t="s">
        <v>21469</v>
      </c>
      <c r="E2402" s="23" t="s">
        <v>21442</v>
      </c>
      <c r="F2402" s="23">
        <v>4220</v>
      </c>
      <c r="G2402" s="23" t="s">
        <v>10564</v>
      </c>
      <c r="H2402" s="23" t="s">
        <v>15577</v>
      </c>
      <c r="I2402" s="238" t="s">
        <v>18145</v>
      </c>
      <c r="J2402" s="238" t="s">
        <v>18153</v>
      </c>
      <c r="K2402" s="23" t="s">
        <v>623</v>
      </c>
      <c r="L2402" s="23" t="s">
        <v>18147</v>
      </c>
      <c r="M2402" s="23" t="s">
        <v>18148</v>
      </c>
      <c r="N2402" s="23" t="s">
        <v>4162</v>
      </c>
      <c r="O2402" s="23" t="s">
        <v>18149</v>
      </c>
      <c r="P2402" s="291">
        <v>120.38</v>
      </c>
      <c r="Q2402" s="3">
        <v>41071</v>
      </c>
      <c r="R2402" s="3">
        <v>41332</v>
      </c>
      <c r="S2402" s="3">
        <v>41133</v>
      </c>
    </row>
    <row r="2403" spans="1:19">
      <c r="A2403" s="23" t="s">
        <v>18141</v>
      </c>
      <c r="B2403" s="23" t="s">
        <v>18142</v>
      </c>
      <c r="C2403" s="23">
        <v>7</v>
      </c>
      <c r="D2403" s="23" t="s">
        <v>21470</v>
      </c>
      <c r="E2403" s="23" t="s">
        <v>21442</v>
      </c>
      <c r="F2403" s="23">
        <v>4232</v>
      </c>
      <c r="G2403" s="23" t="s">
        <v>10524</v>
      </c>
      <c r="H2403" s="23" t="s">
        <v>15504</v>
      </c>
      <c r="I2403" s="238" t="s">
        <v>18145</v>
      </c>
      <c r="J2403" s="238" t="s">
        <v>18153</v>
      </c>
      <c r="K2403" s="23" t="s">
        <v>623</v>
      </c>
      <c r="L2403" s="23" t="s">
        <v>18147</v>
      </c>
      <c r="M2403" s="23" t="s">
        <v>18148</v>
      </c>
      <c r="N2403" s="23" t="s">
        <v>4162</v>
      </c>
      <c r="O2403" s="23" t="s">
        <v>18149</v>
      </c>
      <c r="P2403" s="291">
        <v>120.38</v>
      </c>
      <c r="Q2403" s="3">
        <v>41071</v>
      </c>
      <c r="R2403" s="3">
        <v>41333</v>
      </c>
      <c r="S2403" s="3">
        <v>41133</v>
      </c>
    </row>
    <row r="2404" spans="1:19">
      <c r="A2404" s="23" t="s">
        <v>18141</v>
      </c>
      <c r="B2404" s="23" t="s">
        <v>18142</v>
      </c>
      <c r="C2404" s="23">
        <v>7</v>
      </c>
      <c r="D2404" s="23" t="s">
        <v>21471</v>
      </c>
      <c r="E2404" s="23" t="s">
        <v>21472</v>
      </c>
      <c r="F2404" s="23">
        <v>3644</v>
      </c>
      <c r="G2404" s="23" t="s">
        <v>11909</v>
      </c>
      <c r="H2404" s="23" t="s">
        <v>9491</v>
      </c>
      <c r="I2404" s="238" t="s">
        <v>18145</v>
      </c>
      <c r="J2404" s="238" t="s">
        <v>18153</v>
      </c>
      <c r="K2404" s="23" t="s">
        <v>623</v>
      </c>
      <c r="L2404" s="23" t="s">
        <v>18147</v>
      </c>
      <c r="M2404" s="23" t="s">
        <v>18148</v>
      </c>
      <c r="N2404" s="23" t="s">
        <v>4162</v>
      </c>
      <c r="O2404" s="23" t="s">
        <v>18149</v>
      </c>
      <c r="P2404" s="291">
        <v>120.38</v>
      </c>
      <c r="Q2404" s="3">
        <v>41155</v>
      </c>
      <c r="R2404" s="3">
        <v>41235</v>
      </c>
      <c r="S2404" s="3">
        <v>41261</v>
      </c>
    </row>
    <row r="2405" spans="1:19">
      <c r="A2405" s="23" t="s">
        <v>18141</v>
      </c>
      <c r="B2405" s="23" t="s">
        <v>18142</v>
      </c>
      <c r="C2405" s="23">
        <v>7</v>
      </c>
      <c r="D2405" s="23" t="s">
        <v>21473</v>
      </c>
      <c r="E2405" s="23" t="s">
        <v>21474</v>
      </c>
      <c r="F2405" s="23">
        <v>882</v>
      </c>
      <c r="G2405" s="23" t="s">
        <v>9891</v>
      </c>
      <c r="H2405" s="23" t="s">
        <v>5444</v>
      </c>
      <c r="I2405" s="238" t="s">
        <v>18145</v>
      </c>
      <c r="J2405" s="238" t="s">
        <v>18153</v>
      </c>
      <c r="K2405" s="23" t="s">
        <v>623</v>
      </c>
      <c r="L2405" s="23" t="s">
        <v>18147</v>
      </c>
      <c r="M2405" s="23" t="s">
        <v>18148</v>
      </c>
      <c r="N2405" s="23" t="s">
        <v>4162</v>
      </c>
      <c r="O2405" s="23" t="s">
        <v>18149</v>
      </c>
      <c r="P2405" s="291">
        <v>120.38</v>
      </c>
      <c r="Q2405" s="3">
        <v>40948</v>
      </c>
      <c r="R2405" s="3">
        <v>41121</v>
      </c>
      <c r="S2405" s="3">
        <v>41123</v>
      </c>
    </row>
    <row r="2406" spans="1:19">
      <c r="A2406" s="23" t="s">
        <v>18141</v>
      </c>
      <c r="B2406" s="23" t="s">
        <v>18142</v>
      </c>
      <c r="C2406" s="23">
        <v>7</v>
      </c>
      <c r="D2406" s="23" t="s">
        <v>21475</v>
      </c>
      <c r="E2406" s="23" t="s">
        <v>21476</v>
      </c>
      <c r="F2406" s="23">
        <v>4522</v>
      </c>
      <c r="G2406" s="23" t="s">
        <v>12562</v>
      </c>
      <c r="H2406" s="23" t="s">
        <v>17278</v>
      </c>
      <c r="I2406" s="238" t="s">
        <v>18145</v>
      </c>
      <c r="J2406" s="238" t="s">
        <v>18153</v>
      </c>
      <c r="K2406" s="23" t="s">
        <v>623</v>
      </c>
      <c r="L2406" s="23" t="s">
        <v>18147</v>
      </c>
      <c r="M2406" s="23" t="s">
        <v>18148</v>
      </c>
      <c r="N2406" s="23" t="s">
        <v>4162</v>
      </c>
      <c r="O2406" s="23" t="s">
        <v>18149</v>
      </c>
      <c r="P2406" s="291">
        <v>120.38</v>
      </c>
      <c r="Q2406" s="3">
        <v>41158</v>
      </c>
      <c r="R2406" s="3">
        <v>41383</v>
      </c>
      <c r="S2406" s="3">
        <v>41309</v>
      </c>
    </row>
    <row r="2407" spans="1:19">
      <c r="A2407" s="23" t="s">
        <v>18141</v>
      </c>
      <c r="B2407" s="23" t="s">
        <v>18142</v>
      </c>
      <c r="C2407" s="23">
        <v>7</v>
      </c>
      <c r="D2407" s="23" t="s">
        <v>21477</v>
      </c>
      <c r="E2407" s="23" t="s">
        <v>21478</v>
      </c>
      <c r="F2407" s="23">
        <v>4124</v>
      </c>
      <c r="G2407" s="23" t="s">
        <v>12556</v>
      </c>
      <c r="H2407" s="23" t="s">
        <v>14838</v>
      </c>
      <c r="I2407" s="238" t="s">
        <v>18145</v>
      </c>
      <c r="J2407" s="238" t="s">
        <v>18153</v>
      </c>
      <c r="K2407" s="23" t="s">
        <v>623</v>
      </c>
      <c r="L2407" s="23" t="s">
        <v>18147</v>
      </c>
      <c r="M2407" s="23" t="s">
        <v>18148</v>
      </c>
      <c r="N2407" s="23" t="s">
        <v>4162</v>
      </c>
      <c r="O2407" s="23" t="s">
        <v>18149</v>
      </c>
      <c r="P2407" s="291">
        <v>120.38</v>
      </c>
      <c r="Q2407" s="3">
        <v>41158</v>
      </c>
      <c r="R2407" s="3">
        <v>41305</v>
      </c>
      <c r="S2407" s="3">
        <v>41309</v>
      </c>
    </row>
    <row r="2408" spans="1:19">
      <c r="A2408" s="23" t="s">
        <v>18141</v>
      </c>
      <c r="B2408" s="23" t="s">
        <v>18142</v>
      </c>
      <c r="C2408" s="23">
        <v>7</v>
      </c>
      <c r="D2408" s="23" t="s">
        <v>21479</v>
      </c>
      <c r="E2408" s="23" t="s">
        <v>21480</v>
      </c>
      <c r="F2408" s="23">
        <v>4086</v>
      </c>
      <c r="G2408" s="23" t="s">
        <v>12473</v>
      </c>
      <c r="H2408" s="23" t="s">
        <v>14775</v>
      </c>
      <c r="I2408" s="238" t="s">
        <v>18145</v>
      </c>
      <c r="J2408" s="238" t="s">
        <v>18153</v>
      </c>
      <c r="K2408" s="23" t="s">
        <v>623</v>
      </c>
      <c r="L2408" s="23" t="s">
        <v>18147</v>
      </c>
      <c r="M2408" s="23" t="s">
        <v>18148</v>
      </c>
      <c r="N2408" s="23" t="s">
        <v>4162</v>
      </c>
      <c r="O2408" s="23" t="s">
        <v>18149</v>
      </c>
      <c r="P2408" s="291">
        <v>120.38</v>
      </c>
      <c r="Q2408" s="3">
        <v>41170</v>
      </c>
      <c r="R2408" s="3">
        <v>41302</v>
      </c>
      <c r="S2408" s="3">
        <v>41309</v>
      </c>
    </row>
    <row r="2409" spans="1:19">
      <c r="A2409" s="23" t="s">
        <v>18141</v>
      </c>
      <c r="B2409" s="23" t="s">
        <v>18142</v>
      </c>
      <c r="C2409" s="23">
        <v>7</v>
      </c>
      <c r="D2409" s="23" t="s">
        <v>21481</v>
      </c>
      <c r="E2409" s="23" t="s">
        <v>21482</v>
      </c>
      <c r="F2409" s="23">
        <v>4054</v>
      </c>
      <c r="G2409" s="23" t="s">
        <v>12486</v>
      </c>
      <c r="H2409" s="23" t="s">
        <v>14321</v>
      </c>
      <c r="I2409" s="238" t="s">
        <v>18145</v>
      </c>
      <c r="J2409" s="238" t="s">
        <v>18153</v>
      </c>
      <c r="K2409" s="23" t="s">
        <v>623</v>
      </c>
      <c r="L2409" s="23" t="s">
        <v>18147</v>
      </c>
      <c r="M2409" s="23" t="s">
        <v>18148</v>
      </c>
      <c r="N2409" s="23" t="s">
        <v>4162</v>
      </c>
      <c r="O2409" s="23" t="s">
        <v>18149</v>
      </c>
      <c r="P2409" s="291">
        <v>120.38</v>
      </c>
      <c r="Q2409" s="3">
        <v>41158</v>
      </c>
      <c r="R2409" s="3">
        <v>41291</v>
      </c>
      <c r="S2409" s="3">
        <v>41309</v>
      </c>
    </row>
    <row r="2410" spans="1:19">
      <c r="A2410" s="23" t="s">
        <v>18141</v>
      </c>
      <c r="B2410" s="23" t="s">
        <v>18142</v>
      </c>
      <c r="C2410" s="23">
        <v>7</v>
      </c>
      <c r="D2410" s="23" t="s">
        <v>21483</v>
      </c>
      <c r="E2410" s="23" t="s">
        <v>21482</v>
      </c>
      <c r="F2410" s="23">
        <v>4056</v>
      </c>
      <c r="G2410" s="23" t="s">
        <v>12498</v>
      </c>
      <c r="H2410" s="23" t="s">
        <v>14327</v>
      </c>
      <c r="I2410" s="238" t="s">
        <v>18145</v>
      </c>
      <c r="J2410" s="238" t="s">
        <v>18153</v>
      </c>
      <c r="K2410" s="23" t="s">
        <v>623</v>
      </c>
      <c r="L2410" s="23" t="s">
        <v>18147</v>
      </c>
      <c r="M2410" s="23" t="s">
        <v>18148</v>
      </c>
      <c r="N2410" s="23" t="s">
        <v>4162</v>
      </c>
      <c r="O2410" s="23" t="s">
        <v>18149</v>
      </c>
      <c r="P2410" s="291">
        <v>120.38</v>
      </c>
      <c r="Q2410" s="3">
        <v>41158</v>
      </c>
      <c r="R2410" s="3">
        <v>41295</v>
      </c>
      <c r="S2410" s="3">
        <v>41309</v>
      </c>
    </row>
    <row r="2411" spans="1:19">
      <c r="A2411" s="23" t="s">
        <v>18141</v>
      </c>
      <c r="B2411" s="23" t="s">
        <v>18142</v>
      </c>
      <c r="C2411" s="23">
        <v>7</v>
      </c>
      <c r="D2411" s="23" t="s">
        <v>21484</v>
      </c>
      <c r="E2411" s="23" t="s">
        <v>21482</v>
      </c>
      <c r="F2411" s="23">
        <v>4057</v>
      </c>
      <c r="G2411" s="23" t="s">
        <v>12490</v>
      </c>
      <c r="H2411" s="23" t="s">
        <v>14324</v>
      </c>
      <c r="I2411" s="238" t="s">
        <v>18145</v>
      </c>
      <c r="J2411" s="238" t="s">
        <v>18153</v>
      </c>
      <c r="K2411" s="23" t="s">
        <v>623</v>
      </c>
      <c r="L2411" s="23" t="s">
        <v>18147</v>
      </c>
      <c r="M2411" s="23" t="s">
        <v>18148</v>
      </c>
      <c r="N2411" s="23" t="s">
        <v>4162</v>
      </c>
      <c r="O2411" s="23" t="s">
        <v>18149</v>
      </c>
      <c r="P2411" s="291">
        <v>120.38</v>
      </c>
      <c r="Q2411" s="3">
        <v>41158</v>
      </c>
      <c r="R2411" s="3">
        <v>41295</v>
      </c>
      <c r="S2411" s="3">
        <v>41309</v>
      </c>
    </row>
    <row r="2412" spans="1:19">
      <c r="A2412" s="23" t="s">
        <v>18141</v>
      </c>
      <c r="B2412" s="23" t="s">
        <v>18142</v>
      </c>
      <c r="C2412" s="23">
        <v>7</v>
      </c>
      <c r="D2412" s="23" t="s">
        <v>21485</v>
      </c>
      <c r="E2412" s="23" t="s">
        <v>21482</v>
      </c>
      <c r="F2412" s="23">
        <v>4058</v>
      </c>
      <c r="G2412" s="23" t="s">
        <v>12530</v>
      </c>
      <c r="H2412" s="23" t="s">
        <v>14330</v>
      </c>
      <c r="I2412" s="238" t="s">
        <v>18145</v>
      </c>
      <c r="J2412" s="238" t="s">
        <v>18153</v>
      </c>
      <c r="K2412" s="23" t="s">
        <v>623</v>
      </c>
      <c r="L2412" s="23" t="s">
        <v>18147</v>
      </c>
      <c r="M2412" s="23" t="s">
        <v>18148</v>
      </c>
      <c r="N2412" s="23" t="s">
        <v>4162</v>
      </c>
      <c r="O2412" s="23" t="s">
        <v>18149</v>
      </c>
      <c r="P2412" s="291">
        <v>120.38</v>
      </c>
      <c r="Q2412" s="3">
        <v>41158</v>
      </c>
      <c r="R2412" s="3">
        <v>41295</v>
      </c>
      <c r="S2412" s="3">
        <v>41309</v>
      </c>
    </row>
    <row r="2413" spans="1:19">
      <c r="A2413" s="23" t="s">
        <v>18141</v>
      </c>
      <c r="B2413" s="23" t="s">
        <v>18142</v>
      </c>
      <c r="C2413" s="23">
        <v>7</v>
      </c>
      <c r="D2413" s="23" t="s">
        <v>21486</v>
      </c>
      <c r="E2413" s="23" t="s">
        <v>21482</v>
      </c>
      <c r="F2413" s="23">
        <v>4063</v>
      </c>
      <c r="G2413" s="23" t="s">
        <v>12510</v>
      </c>
      <c r="H2413" s="23" t="s">
        <v>14348</v>
      </c>
      <c r="I2413" s="238" t="s">
        <v>18145</v>
      </c>
      <c r="J2413" s="238" t="s">
        <v>18153</v>
      </c>
      <c r="K2413" s="23" t="s">
        <v>623</v>
      </c>
      <c r="L2413" s="23" t="s">
        <v>18147</v>
      </c>
      <c r="M2413" s="23" t="s">
        <v>18148</v>
      </c>
      <c r="N2413" s="23" t="s">
        <v>4162</v>
      </c>
      <c r="O2413" s="23" t="s">
        <v>18149</v>
      </c>
      <c r="P2413" s="291">
        <v>120.38</v>
      </c>
      <c r="Q2413" s="3">
        <v>41158</v>
      </c>
      <c r="R2413" s="3">
        <v>41296</v>
      </c>
      <c r="S2413" s="3">
        <v>41309</v>
      </c>
    </row>
    <row r="2414" spans="1:19">
      <c r="A2414" s="23" t="s">
        <v>18141</v>
      </c>
      <c r="B2414" s="23" t="s">
        <v>18142</v>
      </c>
      <c r="C2414" s="23">
        <v>7</v>
      </c>
      <c r="D2414" s="23" t="s">
        <v>21487</v>
      </c>
      <c r="E2414" s="23" t="s">
        <v>21482</v>
      </c>
      <c r="F2414" s="23">
        <v>4065</v>
      </c>
      <c r="G2414" s="23" t="s">
        <v>12502</v>
      </c>
      <c r="H2414" s="23" t="s">
        <v>14345</v>
      </c>
      <c r="I2414" s="238" t="s">
        <v>18145</v>
      </c>
      <c r="J2414" s="238" t="s">
        <v>18153</v>
      </c>
      <c r="K2414" s="23" t="s">
        <v>623</v>
      </c>
      <c r="L2414" s="23" t="s">
        <v>18147</v>
      </c>
      <c r="M2414" s="23" t="s">
        <v>18148</v>
      </c>
      <c r="N2414" s="23" t="s">
        <v>4162</v>
      </c>
      <c r="O2414" s="23" t="s">
        <v>18149</v>
      </c>
      <c r="P2414" s="291">
        <v>120.38</v>
      </c>
      <c r="Q2414" s="3">
        <v>41158</v>
      </c>
      <c r="R2414" s="3">
        <v>41296</v>
      </c>
      <c r="S2414" s="3">
        <v>41309</v>
      </c>
    </row>
    <row r="2415" spans="1:19">
      <c r="A2415" s="23" t="s">
        <v>18141</v>
      </c>
      <c r="B2415" s="23" t="s">
        <v>18142</v>
      </c>
      <c r="C2415" s="23">
        <v>7</v>
      </c>
      <c r="D2415" s="23" t="s">
        <v>21488</v>
      </c>
      <c r="E2415" s="23" t="s">
        <v>21482</v>
      </c>
      <c r="F2415" s="23">
        <v>4067</v>
      </c>
      <c r="G2415" s="23" t="s">
        <v>12494</v>
      </c>
      <c r="H2415" s="23" t="s">
        <v>14342</v>
      </c>
      <c r="I2415" s="238" t="s">
        <v>18145</v>
      </c>
      <c r="J2415" s="238" t="s">
        <v>18153</v>
      </c>
      <c r="K2415" s="23" t="s">
        <v>623</v>
      </c>
      <c r="L2415" s="23" t="s">
        <v>18147</v>
      </c>
      <c r="M2415" s="23" t="s">
        <v>18148</v>
      </c>
      <c r="N2415" s="23" t="s">
        <v>4162</v>
      </c>
      <c r="O2415" s="23" t="s">
        <v>18149</v>
      </c>
      <c r="P2415" s="291">
        <v>120.38</v>
      </c>
      <c r="Q2415" s="3">
        <v>41158</v>
      </c>
      <c r="R2415" s="3">
        <v>41297</v>
      </c>
      <c r="S2415" s="3">
        <v>41309</v>
      </c>
    </row>
    <row r="2416" spans="1:19">
      <c r="A2416" s="23" t="s">
        <v>18141</v>
      </c>
      <c r="B2416" s="23" t="s">
        <v>18142</v>
      </c>
      <c r="C2416" s="23">
        <v>7</v>
      </c>
      <c r="D2416" s="23" t="s">
        <v>21489</v>
      </c>
      <c r="E2416" s="23" t="s">
        <v>21482</v>
      </c>
      <c r="F2416" s="23">
        <v>4070</v>
      </c>
      <c r="G2416" s="23" t="s">
        <v>12518</v>
      </c>
      <c r="H2416" s="23" t="s">
        <v>14351</v>
      </c>
      <c r="I2416" s="238" t="s">
        <v>18145</v>
      </c>
      <c r="J2416" s="238" t="s">
        <v>18153</v>
      </c>
      <c r="K2416" s="23" t="s">
        <v>623</v>
      </c>
      <c r="L2416" s="23" t="s">
        <v>18147</v>
      </c>
      <c r="M2416" s="23" t="s">
        <v>18148</v>
      </c>
      <c r="N2416" s="23" t="s">
        <v>4162</v>
      </c>
      <c r="O2416" s="23" t="s">
        <v>18149</v>
      </c>
      <c r="P2416" s="291">
        <v>120.38</v>
      </c>
      <c r="Q2416" s="3">
        <v>41158</v>
      </c>
      <c r="R2416" s="3">
        <v>41297</v>
      </c>
      <c r="S2416" s="3">
        <v>41309</v>
      </c>
    </row>
    <row r="2417" spans="1:19">
      <c r="A2417" s="23" t="s">
        <v>18141</v>
      </c>
      <c r="B2417" s="23" t="s">
        <v>18142</v>
      </c>
      <c r="C2417" s="23">
        <v>7</v>
      </c>
      <c r="D2417" s="23" t="s">
        <v>21490</v>
      </c>
      <c r="E2417" s="23" t="s">
        <v>21482</v>
      </c>
      <c r="F2417" s="23">
        <v>4074</v>
      </c>
      <c r="G2417" s="23" t="s">
        <v>12537</v>
      </c>
      <c r="H2417" s="23" t="s">
        <v>14730</v>
      </c>
      <c r="I2417" s="238" t="s">
        <v>18145</v>
      </c>
      <c r="J2417" s="238" t="s">
        <v>18153</v>
      </c>
      <c r="K2417" s="23" t="s">
        <v>623</v>
      </c>
      <c r="L2417" s="23" t="s">
        <v>18147</v>
      </c>
      <c r="M2417" s="23" t="s">
        <v>18148</v>
      </c>
      <c r="N2417" s="23" t="s">
        <v>4162</v>
      </c>
      <c r="O2417" s="23" t="s">
        <v>18149</v>
      </c>
      <c r="P2417" s="291">
        <v>120.38</v>
      </c>
      <c r="Q2417" s="3">
        <v>41158</v>
      </c>
      <c r="R2417" s="3">
        <v>41298</v>
      </c>
      <c r="S2417" s="3">
        <v>41309</v>
      </c>
    </row>
    <row r="2418" spans="1:19">
      <c r="A2418" s="23" t="s">
        <v>18141</v>
      </c>
      <c r="B2418" s="23" t="s">
        <v>18142</v>
      </c>
      <c r="C2418" s="23">
        <v>7</v>
      </c>
      <c r="D2418" s="23" t="s">
        <v>21491</v>
      </c>
      <c r="E2418" s="23" t="s">
        <v>21482</v>
      </c>
      <c r="F2418" s="23">
        <v>4082</v>
      </c>
      <c r="G2418" s="23" t="s">
        <v>12506</v>
      </c>
      <c r="H2418" s="23" t="s">
        <v>14754</v>
      </c>
      <c r="I2418" s="238" t="s">
        <v>18145</v>
      </c>
      <c r="J2418" s="238" t="s">
        <v>18153</v>
      </c>
      <c r="K2418" s="23" t="s">
        <v>623</v>
      </c>
      <c r="L2418" s="23" t="s">
        <v>18147</v>
      </c>
      <c r="M2418" s="23" t="s">
        <v>18148</v>
      </c>
      <c r="N2418" s="23" t="s">
        <v>4162</v>
      </c>
      <c r="O2418" s="23" t="s">
        <v>18149</v>
      </c>
      <c r="P2418" s="291">
        <v>120.38</v>
      </c>
      <c r="Q2418" s="3">
        <v>41158</v>
      </c>
      <c r="R2418" s="3">
        <v>41302</v>
      </c>
      <c r="S2418" s="3">
        <v>41309</v>
      </c>
    </row>
    <row r="2419" spans="1:19">
      <c r="A2419" s="23" t="s">
        <v>18141</v>
      </c>
      <c r="B2419" s="23" t="s">
        <v>18142</v>
      </c>
      <c r="C2419" s="23">
        <v>7</v>
      </c>
      <c r="D2419" s="23" t="s">
        <v>21492</v>
      </c>
      <c r="E2419" s="23" t="s">
        <v>21482</v>
      </c>
      <c r="F2419" s="23">
        <v>4084</v>
      </c>
      <c r="G2419" s="23" t="s">
        <v>12550</v>
      </c>
      <c r="H2419" s="23" t="s">
        <v>14789</v>
      </c>
      <c r="I2419" s="238" t="s">
        <v>18145</v>
      </c>
      <c r="J2419" s="238" t="s">
        <v>18153</v>
      </c>
      <c r="K2419" s="23" t="s">
        <v>623</v>
      </c>
      <c r="L2419" s="23" t="s">
        <v>18147</v>
      </c>
      <c r="M2419" s="23" t="s">
        <v>18148</v>
      </c>
      <c r="N2419" s="23" t="s">
        <v>4162</v>
      </c>
      <c r="O2419" s="23" t="s">
        <v>18149</v>
      </c>
      <c r="P2419" s="291">
        <v>120.38</v>
      </c>
      <c r="Q2419" s="3">
        <v>41158</v>
      </c>
      <c r="R2419" s="3">
        <v>41302</v>
      </c>
      <c r="S2419" s="3">
        <v>41309</v>
      </c>
    </row>
    <row r="2420" spans="1:19">
      <c r="A2420" s="23" t="s">
        <v>18141</v>
      </c>
      <c r="B2420" s="23" t="s">
        <v>18142</v>
      </c>
      <c r="C2420" s="23">
        <v>7</v>
      </c>
      <c r="D2420" s="23" t="s">
        <v>21493</v>
      </c>
      <c r="E2420" s="23" t="s">
        <v>21482</v>
      </c>
      <c r="F2420" s="23">
        <v>4085</v>
      </c>
      <c r="G2420" s="23" t="s">
        <v>21494</v>
      </c>
      <c r="H2420" s="23" t="s">
        <v>14783</v>
      </c>
      <c r="I2420" s="238" t="s">
        <v>18145</v>
      </c>
      <c r="J2420" s="238" t="s">
        <v>18153</v>
      </c>
      <c r="K2420" s="23" t="s">
        <v>623</v>
      </c>
      <c r="L2420" s="23" t="s">
        <v>18147</v>
      </c>
      <c r="M2420" s="23" t="s">
        <v>18148</v>
      </c>
      <c r="N2420" s="23" t="s">
        <v>4162</v>
      </c>
      <c r="O2420" s="23" t="s">
        <v>18149</v>
      </c>
      <c r="P2420" s="291">
        <v>120.38</v>
      </c>
      <c r="Q2420" s="3">
        <v>41158</v>
      </c>
      <c r="R2420" s="3">
        <v>41302</v>
      </c>
      <c r="S2420" s="3">
        <v>41309</v>
      </c>
    </row>
    <row r="2421" spans="1:19">
      <c r="A2421" s="23" t="s">
        <v>18141</v>
      </c>
      <c r="B2421" s="23" t="s">
        <v>18142</v>
      </c>
      <c r="C2421" s="23">
        <v>7</v>
      </c>
      <c r="D2421" s="23" t="s">
        <v>21495</v>
      </c>
      <c r="E2421" s="23" t="s">
        <v>21482</v>
      </c>
      <c r="F2421" s="23">
        <v>4088</v>
      </c>
      <c r="G2421" s="23" t="s">
        <v>12542</v>
      </c>
      <c r="H2421" s="23" t="s">
        <v>14786</v>
      </c>
      <c r="I2421" s="238" t="s">
        <v>18145</v>
      </c>
      <c r="J2421" s="238" t="s">
        <v>18153</v>
      </c>
      <c r="K2421" s="23" t="s">
        <v>623</v>
      </c>
      <c r="L2421" s="23" t="s">
        <v>18147</v>
      </c>
      <c r="M2421" s="23" t="s">
        <v>18148</v>
      </c>
      <c r="N2421" s="23" t="s">
        <v>4162</v>
      </c>
      <c r="O2421" s="23" t="s">
        <v>18149</v>
      </c>
      <c r="P2421" s="291">
        <v>120.38</v>
      </c>
      <c r="Q2421" s="3">
        <v>41158</v>
      </c>
      <c r="R2421" s="3">
        <v>41302</v>
      </c>
      <c r="S2421" s="3">
        <v>41309</v>
      </c>
    </row>
    <row r="2422" spans="1:19">
      <c r="A2422" s="23" t="s">
        <v>18141</v>
      </c>
      <c r="B2422" s="23" t="s">
        <v>18142</v>
      </c>
      <c r="C2422" s="23">
        <v>7</v>
      </c>
      <c r="D2422" s="23" t="s">
        <v>21496</v>
      </c>
      <c r="E2422" s="23" t="s">
        <v>21482</v>
      </c>
      <c r="F2422" s="23">
        <v>4101</v>
      </c>
      <c r="G2422" s="23" t="s">
        <v>12482</v>
      </c>
      <c r="H2422" s="23" t="s">
        <v>14778</v>
      </c>
      <c r="I2422" s="238" t="s">
        <v>18145</v>
      </c>
      <c r="J2422" s="238" t="s">
        <v>18153</v>
      </c>
      <c r="K2422" s="23" t="s">
        <v>623</v>
      </c>
      <c r="L2422" s="23" t="s">
        <v>18147</v>
      </c>
      <c r="M2422" s="23" t="s">
        <v>18148</v>
      </c>
      <c r="N2422" s="23" t="s">
        <v>4162</v>
      </c>
      <c r="O2422" s="23" t="s">
        <v>18149</v>
      </c>
      <c r="P2422" s="291">
        <v>120.38</v>
      </c>
      <c r="Q2422" s="3">
        <v>41158</v>
      </c>
      <c r="R2422" s="3">
        <v>41303</v>
      </c>
      <c r="S2422" s="3">
        <v>41309</v>
      </c>
    </row>
    <row r="2423" spans="1:19">
      <c r="A2423" s="23" t="s">
        <v>18141</v>
      </c>
      <c r="B2423" s="23" t="s">
        <v>18142</v>
      </c>
      <c r="C2423" s="23">
        <v>7</v>
      </c>
      <c r="D2423" s="23" t="s">
        <v>21497</v>
      </c>
      <c r="E2423" s="23" t="s">
        <v>21482</v>
      </c>
      <c r="F2423" s="23">
        <v>4105</v>
      </c>
      <c r="G2423" s="23" t="s">
        <v>12539</v>
      </c>
      <c r="H2423" s="23" t="s">
        <v>14832</v>
      </c>
      <c r="I2423" s="238" t="s">
        <v>18145</v>
      </c>
      <c r="J2423" s="238" t="s">
        <v>18153</v>
      </c>
      <c r="K2423" s="23" t="s">
        <v>623</v>
      </c>
      <c r="L2423" s="23" t="s">
        <v>18147</v>
      </c>
      <c r="M2423" s="23" t="s">
        <v>18148</v>
      </c>
      <c r="N2423" s="23" t="s">
        <v>4162</v>
      </c>
      <c r="O2423" s="23" t="s">
        <v>18149</v>
      </c>
      <c r="P2423" s="291">
        <v>120.38</v>
      </c>
      <c r="Q2423" s="3">
        <v>41158</v>
      </c>
      <c r="R2423" s="3">
        <v>41303</v>
      </c>
      <c r="S2423" s="3">
        <v>41309</v>
      </c>
    </row>
    <row r="2424" spans="1:19">
      <c r="A2424" s="23" t="s">
        <v>18141</v>
      </c>
      <c r="B2424" s="23" t="s">
        <v>18142</v>
      </c>
      <c r="C2424" s="23">
        <v>7</v>
      </c>
      <c r="D2424" s="23" t="s">
        <v>21498</v>
      </c>
      <c r="E2424" s="23" t="s">
        <v>21482</v>
      </c>
      <c r="F2424" s="23">
        <v>4115</v>
      </c>
      <c r="G2424" s="23" t="s">
        <v>12514</v>
      </c>
      <c r="H2424" s="23" t="s">
        <v>14826</v>
      </c>
      <c r="I2424" s="238" t="s">
        <v>18145</v>
      </c>
      <c r="J2424" s="238" t="s">
        <v>18153</v>
      </c>
      <c r="K2424" s="23" t="s">
        <v>623</v>
      </c>
      <c r="L2424" s="23" t="s">
        <v>18147</v>
      </c>
      <c r="M2424" s="23" t="s">
        <v>18148</v>
      </c>
      <c r="N2424" s="23" t="s">
        <v>4162</v>
      </c>
      <c r="O2424" s="23" t="s">
        <v>18149</v>
      </c>
      <c r="P2424" s="291">
        <v>120.38</v>
      </c>
      <c r="Q2424" s="3">
        <v>41158</v>
      </c>
      <c r="R2424" s="3">
        <v>41304</v>
      </c>
      <c r="S2424" s="3">
        <v>41309</v>
      </c>
    </row>
    <row r="2425" spans="1:19">
      <c r="A2425" s="23" t="s">
        <v>18141</v>
      </c>
      <c r="B2425" s="23" t="s">
        <v>18142</v>
      </c>
      <c r="C2425" s="23">
        <v>7</v>
      </c>
      <c r="D2425" s="23" t="s">
        <v>21499</v>
      </c>
      <c r="E2425" s="23" t="s">
        <v>21482</v>
      </c>
      <c r="F2425" s="23">
        <v>4118</v>
      </c>
      <c r="G2425" s="23" t="s">
        <v>12522</v>
      </c>
      <c r="H2425" s="23" t="s">
        <v>14829</v>
      </c>
      <c r="I2425" s="238" t="s">
        <v>18145</v>
      </c>
      <c r="J2425" s="238" t="s">
        <v>18153</v>
      </c>
      <c r="K2425" s="23" t="s">
        <v>623</v>
      </c>
      <c r="L2425" s="23" t="s">
        <v>18147</v>
      </c>
      <c r="M2425" s="23" t="s">
        <v>18148</v>
      </c>
      <c r="N2425" s="23" t="s">
        <v>4162</v>
      </c>
      <c r="O2425" s="23" t="s">
        <v>18149</v>
      </c>
      <c r="P2425" s="291">
        <v>120.38</v>
      </c>
      <c r="Q2425" s="3">
        <v>41158</v>
      </c>
      <c r="R2425" s="3">
        <v>41304</v>
      </c>
      <c r="S2425" s="3">
        <v>41309</v>
      </c>
    </row>
    <row r="2426" spans="1:19">
      <c r="A2426" s="23" t="s">
        <v>18141</v>
      </c>
      <c r="B2426" s="23" t="s">
        <v>18142</v>
      </c>
      <c r="C2426" s="23">
        <v>7</v>
      </c>
      <c r="D2426" s="23" t="s">
        <v>21500</v>
      </c>
      <c r="E2426" s="23" t="s">
        <v>21482</v>
      </c>
      <c r="F2426" s="23">
        <v>4226</v>
      </c>
      <c r="G2426" s="23" t="s">
        <v>12478</v>
      </c>
      <c r="H2426" s="23" t="s">
        <v>15597</v>
      </c>
      <c r="I2426" s="238" t="s">
        <v>18145</v>
      </c>
      <c r="J2426" s="238" t="s">
        <v>18153</v>
      </c>
      <c r="K2426" s="23" t="s">
        <v>623</v>
      </c>
      <c r="L2426" s="23" t="s">
        <v>18147</v>
      </c>
      <c r="M2426" s="23" t="s">
        <v>18148</v>
      </c>
      <c r="N2426" s="23" t="s">
        <v>4162</v>
      </c>
      <c r="O2426" s="23" t="s">
        <v>18149</v>
      </c>
      <c r="P2426" s="291">
        <v>120.38</v>
      </c>
      <c r="Q2426" s="3">
        <v>41158</v>
      </c>
      <c r="R2426" s="3">
        <v>41332</v>
      </c>
      <c r="S2426" s="3">
        <v>41326</v>
      </c>
    </row>
    <row r="2427" spans="1:19">
      <c r="A2427" s="23" t="s">
        <v>18141</v>
      </c>
      <c r="B2427" s="23" t="s">
        <v>18142</v>
      </c>
      <c r="C2427" s="23">
        <v>7</v>
      </c>
      <c r="D2427" s="23" t="s">
        <v>21501</v>
      </c>
      <c r="E2427" s="23" t="s">
        <v>21482</v>
      </c>
      <c r="F2427" s="23">
        <v>4303</v>
      </c>
      <c r="G2427" s="23" t="s">
        <v>12546</v>
      </c>
      <c r="H2427" s="23" t="s">
        <v>14835</v>
      </c>
      <c r="I2427" s="238" t="s">
        <v>18145</v>
      </c>
      <c r="J2427" s="238" t="s">
        <v>18153</v>
      </c>
      <c r="K2427" s="23" t="s">
        <v>623</v>
      </c>
      <c r="L2427" s="23" t="s">
        <v>18147</v>
      </c>
      <c r="M2427" s="23" t="s">
        <v>18148</v>
      </c>
      <c r="N2427" s="23" t="s">
        <v>4162</v>
      </c>
      <c r="O2427" s="23" t="s">
        <v>18149</v>
      </c>
      <c r="P2427" s="291">
        <v>120.38</v>
      </c>
      <c r="Q2427" s="3">
        <v>41158</v>
      </c>
      <c r="R2427" s="3">
        <v>41341</v>
      </c>
      <c r="S2427" s="3">
        <v>41309</v>
      </c>
    </row>
    <row r="2428" spans="1:19">
      <c r="A2428" s="23" t="s">
        <v>18141</v>
      </c>
      <c r="B2428" s="23" t="s">
        <v>18142</v>
      </c>
      <c r="C2428" s="23">
        <v>7</v>
      </c>
      <c r="D2428" s="23" t="s">
        <v>21502</v>
      </c>
      <c r="E2428" s="23" t="s">
        <v>21503</v>
      </c>
      <c r="F2428" s="23">
        <v>808</v>
      </c>
      <c r="G2428" s="23" t="s">
        <v>9793</v>
      </c>
      <c r="H2428" s="23" t="s">
        <v>2012</v>
      </c>
      <c r="I2428" s="238" t="s">
        <v>18145</v>
      </c>
      <c r="J2428" s="238" t="s">
        <v>18153</v>
      </c>
      <c r="K2428" s="23" t="s">
        <v>623</v>
      </c>
      <c r="L2428" s="23" t="s">
        <v>18147</v>
      </c>
      <c r="M2428" s="23" t="s">
        <v>18148</v>
      </c>
      <c r="N2428" s="23" t="s">
        <v>4162</v>
      </c>
      <c r="O2428" s="23" t="s">
        <v>18149</v>
      </c>
      <c r="P2428" s="291">
        <v>120.38</v>
      </c>
      <c r="Q2428" s="3">
        <v>40938</v>
      </c>
      <c r="R2428" s="3">
        <v>40988</v>
      </c>
      <c r="S2428" s="3">
        <v>41009</v>
      </c>
    </row>
    <row r="2429" spans="1:19">
      <c r="A2429" s="23" t="s">
        <v>18141</v>
      </c>
      <c r="B2429" s="23" t="s">
        <v>18142</v>
      </c>
      <c r="C2429" s="23">
        <v>7</v>
      </c>
      <c r="D2429" s="23" t="s">
        <v>21504</v>
      </c>
      <c r="E2429" s="23" t="s">
        <v>21503</v>
      </c>
      <c r="F2429" s="23">
        <v>4364</v>
      </c>
      <c r="G2429" s="23" t="s">
        <v>13127</v>
      </c>
      <c r="H2429" s="23" t="s">
        <v>16017</v>
      </c>
      <c r="I2429" s="238" t="s">
        <v>18145</v>
      </c>
      <c r="J2429" s="238" t="s">
        <v>18153</v>
      </c>
      <c r="K2429" s="23" t="s">
        <v>623</v>
      </c>
      <c r="L2429" s="23" t="s">
        <v>18147</v>
      </c>
      <c r="M2429" s="23" t="s">
        <v>18148</v>
      </c>
      <c r="N2429" s="23" t="s">
        <v>4162</v>
      </c>
      <c r="O2429" s="23" t="s">
        <v>18149</v>
      </c>
      <c r="P2429" s="291">
        <v>120.38</v>
      </c>
      <c r="Q2429" s="3">
        <v>41186</v>
      </c>
      <c r="R2429" s="3">
        <v>41353</v>
      </c>
      <c r="S2429" s="3">
        <v>41314</v>
      </c>
    </row>
    <row r="2430" spans="1:19">
      <c r="A2430" s="23" t="s">
        <v>18141</v>
      </c>
      <c r="B2430" s="23" t="s">
        <v>18142</v>
      </c>
      <c r="C2430" s="23">
        <v>7</v>
      </c>
      <c r="D2430" s="23" t="s">
        <v>21505</v>
      </c>
      <c r="E2430" s="23" t="s">
        <v>21503</v>
      </c>
      <c r="F2430" s="23">
        <v>4368</v>
      </c>
      <c r="G2430" s="23" t="s">
        <v>13131</v>
      </c>
      <c r="H2430" s="23" t="s">
        <v>16020</v>
      </c>
      <c r="I2430" s="238" t="s">
        <v>18145</v>
      </c>
      <c r="J2430" s="238" t="s">
        <v>18153</v>
      </c>
      <c r="K2430" s="23" t="s">
        <v>623</v>
      </c>
      <c r="L2430" s="23" t="s">
        <v>18147</v>
      </c>
      <c r="M2430" s="23" t="s">
        <v>18148</v>
      </c>
      <c r="N2430" s="23" t="s">
        <v>4162</v>
      </c>
      <c r="O2430" s="23" t="s">
        <v>18149</v>
      </c>
      <c r="P2430" s="291">
        <v>120.38</v>
      </c>
      <c r="Q2430" s="3">
        <v>41186</v>
      </c>
      <c r="R2430" s="3">
        <v>41354</v>
      </c>
      <c r="S2430" s="3">
        <v>41314</v>
      </c>
    </row>
    <row r="2431" spans="1:19">
      <c r="A2431" s="23" t="s">
        <v>18141</v>
      </c>
      <c r="B2431" s="23" t="s">
        <v>18142</v>
      </c>
      <c r="C2431" s="23">
        <v>7</v>
      </c>
      <c r="D2431" s="23" t="s">
        <v>21506</v>
      </c>
      <c r="E2431" s="23" t="s">
        <v>21503</v>
      </c>
      <c r="F2431" s="23">
        <v>4481</v>
      </c>
      <c r="G2431" s="23" t="s">
        <v>13123</v>
      </c>
      <c r="H2431" s="23" t="s">
        <v>16527</v>
      </c>
      <c r="I2431" s="238" t="s">
        <v>18145</v>
      </c>
      <c r="J2431" s="238" t="s">
        <v>18153</v>
      </c>
      <c r="K2431" s="23" t="s">
        <v>623</v>
      </c>
      <c r="L2431" s="23" t="s">
        <v>18147</v>
      </c>
      <c r="M2431" s="23" t="s">
        <v>18148</v>
      </c>
      <c r="N2431" s="23" t="s">
        <v>4162</v>
      </c>
      <c r="O2431" s="23" t="s">
        <v>18149</v>
      </c>
      <c r="P2431" s="291">
        <v>120.38</v>
      </c>
      <c r="Q2431" s="3">
        <v>41186</v>
      </c>
      <c r="R2431" s="3">
        <v>41375</v>
      </c>
      <c r="S2431" s="3">
        <v>41314</v>
      </c>
    </row>
    <row r="2432" spans="1:19">
      <c r="A2432" s="23" t="s">
        <v>18141</v>
      </c>
      <c r="B2432" s="23" t="s">
        <v>18142</v>
      </c>
      <c r="C2432" s="23">
        <v>7</v>
      </c>
      <c r="D2432" s="23" t="s">
        <v>21507</v>
      </c>
      <c r="E2432" s="23" t="s">
        <v>21503</v>
      </c>
      <c r="F2432" s="23">
        <v>4488</v>
      </c>
      <c r="G2432" s="23" t="s">
        <v>13117</v>
      </c>
      <c r="H2432" s="23" t="s">
        <v>16522</v>
      </c>
      <c r="I2432" s="238" t="s">
        <v>18145</v>
      </c>
      <c r="J2432" s="238" t="s">
        <v>18153</v>
      </c>
      <c r="K2432" s="23" t="s">
        <v>623</v>
      </c>
      <c r="L2432" s="23" t="s">
        <v>18147</v>
      </c>
      <c r="M2432" s="23" t="s">
        <v>18148</v>
      </c>
      <c r="N2432" s="23" t="s">
        <v>4162</v>
      </c>
      <c r="O2432" s="23" t="s">
        <v>18149</v>
      </c>
      <c r="P2432" s="291">
        <v>120.38</v>
      </c>
      <c r="Q2432" s="3">
        <v>41186</v>
      </c>
      <c r="R2432" s="3">
        <v>41376</v>
      </c>
      <c r="S2432" s="3">
        <v>41314</v>
      </c>
    </row>
    <row r="2433" spans="1:19">
      <c r="A2433" s="23" t="s">
        <v>18141</v>
      </c>
      <c r="B2433" s="23" t="s">
        <v>18142</v>
      </c>
      <c r="C2433" s="23">
        <v>7</v>
      </c>
      <c r="D2433" s="23" t="s">
        <v>21508</v>
      </c>
      <c r="E2433" s="23" t="s">
        <v>21503</v>
      </c>
      <c r="F2433" s="23">
        <v>4490</v>
      </c>
      <c r="G2433" s="23" t="s">
        <v>13112</v>
      </c>
      <c r="H2433" s="23" t="s">
        <v>16275</v>
      </c>
      <c r="I2433" s="238" t="s">
        <v>18145</v>
      </c>
      <c r="J2433" s="238" t="s">
        <v>18153</v>
      </c>
      <c r="K2433" s="23" t="s">
        <v>623</v>
      </c>
      <c r="L2433" s="23" t="s">
        <v>18147</v>
      </c>
      <c r="M2433" s="23" t="s">
        <v>18148</v>
      </c>
      <c r="N2433" s="23" t="s">
        <v>4162</v>
      </c>
      <c r="O2433" s="23" t="s">
        <v>18149</v>
      </c>
      <c r="P2433" s="291">
        <v>120.38</v>
      </c>
      <c r="Q2433" s="3">
        <v>41186</v>
      </c>
      <c r="R2433" s="3">
        <v>41376</v>
      </c>
      <c r="S2433" s="3">
        <v>41314</v>
      </c>
    </row>
    <row r="2434" spans="1:19">
      <c r="A2434" s="23" t="s">
        <v>18141</v>
      </c>
      <c r="B2434" s="23" t="s">
        <v>18142</v>
      </c>
      <c r="C2434" s="23">
        <v>7</v>
      </c>
      <c r="D2434" s="23" t="s">
        <v>21509</v>
      </c>
      <c r="E2434" s="23" t="s">
        <v>21503</v>
      </c>
      <c r="F2434" s="23">
        <v>4495</v>
      </c>
      <c r="G2434" s="23" t="s">
        <v>13120</v>
      </c>
      <c r="H2434" s="23" t="s">
        <v>16525</v>
      </c>
      <c r="I2434" s="238" t="s">
        <v>18145</v>
      </c>
      <c r="J2434" s="238" t="s">
        <v>18153</v>
      </c>
      <c r="K2434" s="23" t="s">
        <v>623</v>
      </c>
      <c r="L2434" s="23" t="s">
        <v>18147</v>
      </c>
      <c r="M2434" s="23" t="s">
        <v>18148</v>
      </c>
      <c r="N2434" s="23" t="s">
        <v>4162</v>
      </c>
      <c r="O2434" s="23" t="s">
        <v>18149</v>
      </c>
      <c r="P2434" s="291">
        <v>120.38</v>
      </c>
      <c r="Q2434" s="3">
        <v>41186</v>
      </c>
      <c r="R2434" s="3">
        <v>41379</v>
      </c>
      <c r="S2434" s="3">
        <v>41314</v>
      </c>
    </row>
    <row r="2435" spans="1:19">
      <c r="A2435" s="23" t="s">
        <v>18141</v>
      </c>
      <c r="B2435" s="23" t="s">
        <v>18142</v>
      </c>
      <c r="C2435" s="23">
        <v>7</v>
      </c>
      <c r="D2435" s="23" t="s">
        <v>21510</v>
      </c>
      <c r="E2435" s="23" t="s">
        <v>21511</v>
      </c>
      <c r="F2435" s="23">
        <v>807</v>
      </c>
      <c r="G2435" s="23" t="s">
        <v>9775</v>
      </c>
      <c r="H2435" s="23" t="s">
        <v>6044</v>
      </c>
      <c r="I2435" s="238" t="s">
        <v>18145</v>
      </c>
      <c r="J2435" s="238" t="s">
        <v>18153</v>
      </c>
      <c r="K2435" s="23" t="s">
        <v>623</v>
      </c>
      <c r="L2435" s="23" t="s">
        <v>18147</v>
      </c>
      <c r="M2435" s="23" t="s">
        <v>18148</v>
      </c>
      <c r="N2435" s="23" t="s">
        <v>4162</v>
      </c>
      <c r="O2435" s="23" t="s">
        <v>18149</v>
      </c>
      <c r="P2435" s="291">
        <v>120.38</v>
      </c>
      <c r="Q2435" s="3">
        <v>40938</v>
      </c>
      <c r="R2435" s="3">
        <v>41135</v>
      </c>
      <c r="S2435" s="3">
        <v>41133</v>
      </c>
    </row>
    <row r="2436" spans="1:19">
      <c r="A2436" s="23" t="s">
        <v>18141</v>
      </c>
      <c r="B2436" s="23" t="s">
        <v>18142</v>
      </c>
      <c r="C2436" s="23">
        <v>7</v>
      </c>
      <c r="D2436" s="23" t="s">
        <v>21512</v>
      </c>
      <c r="E2436" s="23" t="s">
        <v>21513</v>
      </c>
      <c r="F2436" s="23"/>
      <c r="G2436" s="23" t="s">
        <v>11427</v>
      </c>
      <c r="H2436" s="23">
        <v>4369</v>
      </c>
      <c r="I2436" s="238" t="s">
        <v>18145</v>
      </c>
      <c r="J2436" s="238" t="s">
        <v>18275</v>
      </c>
      <c r="K2436" s="23" t="s">
        <v>623</v>
      </c>
      <c r="L2436" s="23" t="s">
        <v>18147</v>
      </c>
      <c r="M2436" s="23" t="s">
        <v>18148</v>
      </c>
      <c r="N2436" s="23" t="s">
        <v>4162</v>
      </c>
      <c r="O2436" s="23" t="s">
        <v>18149</v>
      </c>
      <c r="P2436" s="291">
        <v>120.38</v>
      </c>
      <c r="Q2436" s="3">
        <v>41142</v>
      </c>
      <c r="R2436" s="23"/>
      <c r="S2436" s="3">
        <v>41399</v>
      </c>
    </row>
    <row r="2437" spans="1:19">
      <c r="A2437" s="23" t="s">
        <v>18141</v>
      </c>
      <c r="B2437" s="23" t="s">
        <v>18142</v>
      </c>
      <c r="C2437" s="23">
        <v>7</v>
      </c>
      <c r="D2437" s="23" t="s">
        <v>21514</v>
      </c>
      <c r="E2437" s="23" t="s">
        <v>21513</v>
      </c>
      <c r="F2437" s="23">
        <v>3490</v>
      </c>
      <c r="G2437" s="23" t="s">
        <v>11422</v>
      </c>
      <c r="H2437" s="23" t="s">
        <v>9070</v>
      </c>
      <c r="I2437" s="238" t="s">
        <v>18145</v>
      </c>
      <c r="J2437" s="238" t="s">
        <v>18153</v>
      </c>
      <c r="K2437" s="23" t="s">
        <v>623</v>
      </c>
      <c r="L2437" s="23" t="s">
        <v>18147</v>
      </c>
      <c r="M2437" s="23" t="s">
        <v>18148</v>
      </c>
      <c r="N2437" s="23" t="s">
        <v>4162</v>
      </c>
      <c r="O2437" s="23" t="s">
        <v>18149</v>
      </c>
      <c r="P2437" s="291">
        <v>120.38</v>
      </c>
      <c r="Q2437" s="3">
        <v>41142</v>
      </c>
      <c r="R2437" s="3">
        <v>41211</v>
      </c>
      <c r="S2437" s="3">
        <v>41215</v>
      </c>
    </row>
    <row r="2438" spans="1:19">
      <c r="A2438" s="23" t="s">
        <v>18141</v>
      </c>
      <c r="B2438" s="23" t="s">
        <v>18142</v>
      </c>
      <c r="C2438" s="23">
        <v>7</v>
      </c>
      <c r="D2438" s="23" t="s">
        <v>21515</v>
      </c>
      <c r="E2438" s="23" t="s">
        <v>21513</v>
      </c>
      <c r="F2438" s="23">
        <v>3533</v>
      </c>
      <c r="G2438" s="23" t="s">
        <v>11425</v>
      </c>
      <c r="H2438" s="23" t="s">
        <v>8742</v>
      </c>
      <c r="I2438" s="238" t="s">
        <v>18145</v>
      </c>
      <c r="J2438" s="238" t="s">
        <v>18153</v>
      </c>
      <c r="K2438" s="23" t="s">
        <v>623</v>
      </c>
      <c r="L2438" s="23" t="s">
        <v>18147</v>
      </c>
      <c r="M2438" s="23" t="s">
        <v>18148</v>
      </c>
      <c r="N2438" s="23" t="s">
        <v>4162</v>
      </c>
      <c r="O2438" s="23" t="s">
        <v>18149</v>
      </c>
      <c r="P2438" s="291">
        <v>120.38</v>
      </c>
      <c r="Q2438" s="3">
        <v>41142</v>
      </c>
      <c r="R2438" s="3">
        <v>41213</v>
      </c>
      <c r="S2438" s="3">
        <v>41215</v>
      </c>
    </row>
    <row r="2439" spans="1:19">
      <c r="A2439" s="23" t="s">
        <v>18141</v>
      </c>
      <c r="B2439" s="23" t="s">
        <v>18142</v>
      </c>
      <c r="C2439" s="23">
        <v>7</v>
      </c>
      <c r="D2439" s="23" t="s">
        <v>21516</v>
      </c>
      <c r="E2439" s="23" t="s">
        <v>21513</v>
      </c>
      <c r="F2439" s="23">
        <v>3565</v>
      </c>
      <c r="G2439" s="23" t="s">
        <v>11429</v>
      </c>
      <c r="H2439" s="23" t="s">
        <v>9020</v>
      </c>
      <c r="I2439" s="238" t="s">
        <v>18145</v>
      </c>
      <c r="J2439" s="238" t="s">
        <v>18153</v>
      </c>
      <c r="K2439" s="23" t="s">
        <v>623</v>
      </c>
      <c r="L2439" s="23" t="s">
        <v>18147</v>
      </c>
      <c r="M2439" s="23" t="s">
        <v>18148</v>
      </c>
      <c r="N2439" s="23" t="s">
        <v>4162</v>
      </c>
      <c r="O2439" s="23" t="s">
        <v>18149</v>
      </c>
      <c r="P2439" s="291">
        <v>120.38</v>
      </c>
      <c r="Q2439" s="3">
        <v>41142</v>
      </c>
      <c r="R2439" s="3">
        <v>41221</v>
      </c>
      <c r="S2439" s="3">
        <v>41215</v>
      </c>
    </row>
    <row r="2440" spans="1:19">
      <c r="A2440" s="23" t="s">
        <v>18141</v>
      </c>
      <c r="B2440" s="23" t="s">
        <v>18142</v>
      </c>
      <c r="C2440" s="23">
        <v>7</v>
      </c>
      <c r="D2440" s="23" t="s">
        <v>21517</v>
      </c>
      <c r="E2440" s="23" t="s">
        <v>21513</v>
      </c>
      <c r="F2440" s="23">
        <v>4496</v>
      </c>
      <c r="G2440" s="23" t="s">
        <v>11423</v>
      </c>
      <c r="H2440" s="23" t="s">
        <v>9071</v>
      </c>
      <c r="I2440" s="238" t="s">
        <v>18145</v>
      </c>
      <c r="J2440" s="238" t="s">
        <v>18153</v>
      </c>
      <c r="K2440" s="23" t="s">
        <v>623</v>
      </c>
      <c r="L2440" s="23" t="s">
        <v>18147</v>
      </c>
      <c r="M2440" s="23" t="s">
        <v>18148</v>
      </c>
      <c r="N2440" s="23" t="s">
        <v>4162</v>
      </c>
      <c r="O2440" s="23" t="s">
        <v>18149</v>
      </c>
      <c r="P2440" s="291">
        <v>120.38</v>
      </c>
      <c r="Q2440" s="3">
        <v>41142</v>
      </c>
      <c r="R2440" s="3">
        <v>41379</v>
      </c>
      <c r="S2440" s="3">
        <v>41215</v>
      </c>
    </row>
    <row r="2441" spans="1:19">
      <c r="A2441" s="23" t="s">
        <v>18141</v>
      </c>
      <c r="B2441" s="23" t="s">
        <v>18142</v>
      </c>
      <c r="C2441" s="23">
        <v>7</v>
      </c>
      <c r="D2441" s="23" t="s">
        <v>21518</v>
      </c>
      <c r="E2441" s="23" t="s">
        <v>21519</v>
      </c>
      <c r="F2441" s="23"/>
      <c r="G2441" s="23"/>
      <c r="H2441" s="23">
        <v>6267</v>
      </c>
      <c r="I2441" s="238" t="s">
        <v>18145</v>
      </c>
      <c r="J2441" s="238" t="s">
        <v>18151</v>
      </c>
      <c r="K2441" s="23" t="s">
        <v>623</v>
      </c>
      <c r="L2441" s="23" t="s">
        <v>18147</v>
      </c>
      <c r="M2441" s="23" t="s">
        <v>18148</v>
      </c>
      <c r="N2441" s="23" t="s">
        <v>4162</v>
      </c>
      <c r="O2441" s="23" t="s">
        <v>18149</v>
      </c>
      <c r="P2441" s="291">
        <v>120.38</v>
      </c>
      <c r="Q2441" s="3">
        <v>41309</v>
      </c>
      <c r="R2441" s="23"/>
      <c r="S2441" s="23"/>
    </row>
    <row r="2442" spans="1:19">
      <c r="A2442" s="23" t="s">
        <v>18141</v>
      </c>
      <c r="B2442" s="23" t="s">
        <v>18142</v>
      </c>
      <c r="C2442" s="23">
        <v>7</v>
      </c>
      <c r="D2442" s="23" t="s">
        <v>21520</v>
      </c>
      <c r="E2442" s="23" t="s">
        <v>21519</v>
      </c>
      <c r="F2442" s="23"/>
      <c r="G2442" s="23"/>
      <c r="H2442" s="23">
        <v>6268</v>
      </c>
      <c r="I2442" s="238" t="s">
        <v>18145</v>
      </c>
      <c r="J2442" s="238" t="s">
        <v>18151</v>
      </c>
      <c r="K2442" s="23" t="s">
        <v>623</v>
      </c>
      <c r="L2442" s="23" t="s">
        <v>18147</v>
      </c>
      <c r="M2442" s="23" t="s">
        <v>18148</v>
      </c>
      <c r="N2442" s="23" t="s">
        <v>4162</v>
      </c>
      <c r="O2442" s="23" t="s">
        <v>18149</v>
      </c>
      <c r="P2442" s="291">
        <v>120.38</v>
      </c>
      <c r="Q2442" s="3">
        <v>41309</v>
      </c>
      <c r="R2442" s="23"/>
      <c r="S2442" s="23"/>
    </row>
    <row r="2443" spans="1:19">
      <c r="A2443" s="23" t="s">
        <v>18141</v>
      </c>
      <c r="B2443" s="23" t="s">
        <v>18142</v>
      </c>
      <c r="C2443" s="23">
        <v>7</v>
      </c>
      <c r="D2443" s="23" t="s">
        <v>21521</v>
      </c>
      <c r="E2443" s="23" t="s">
        <v>21519</v>
      </c>
      <c r="F2443" s="23"/>
      <c r="G2443" s="23"/>
      <c r="H2443" s="23">
        <v>6269</v>
      </c>
      <c r="I2443" s="238" t="s">
        <v>18145</v>
      </c>
      <c r="J2443" s="238" t="s">
        <v>18151</v>
      </c>
      <c r="K2443" s="23" t="s">
        <v>623</v>
      </c>
      <c r="L2443" s="23" t="s">
        <v>18147</v>
      </c>
      <c r="M2443" s="23" t="s">
        <v>18148</v>
      </c>
      <c r="N2443" s="23" t="s">
        <v>4162</v>
      </c>
      <c r="O2443" s="23" t="s">
        <v>18149</v>
      </c>
      <c r="P2443" s="291">
        <v>120.38</v>
      </c>
      <c r="Q2443" s="3">
        <v>41309</v>
      </c>
      <c r="R2443" s="23"/>
      <c r="S2443" s="23"/>
    </row>
    <row r="2444" spans="1:19">
      <c r="A2444" s="23" t="s">
        <v>18141</v>
      </c>
      <c r="B2444" s="23" t="s">
        <v>18142</v>
      </c>
      <c r="C2444" s="23">
        <v>7</v>
      </c>
      <c r="D2444" s="23" t="s">
        <v>21522</v>
      </c>
      <c r="E2444" s="23" t="s">
        <v>21519</v>
      </c>
      <c r="F2444" s="23"/>
      <c r="G2444" s="23"/>
      <c r="H2444" s="23">
        <v>6270</v>
      </c>
      <c r="I2444" s="238" t="s">
        <v>18145</v>
      </c>
      <c r="J2444" s="238" t="s">
        <v>18151</v>
      </c>
      <c r="K2444" s="23" t="s">
        <v>623</v>
      </c>
      <c r="L2444" s="23" t="s">
        <v>18147</v>
      </c>
      <c r="M2444" s="23" t="s">
        <v>18148</v>
      </c>
      <c r="N2444" s="23" t="s">
        <v>4162</v>
      </c>
      <c r="O2444" s="23" t="s">
        <v>18149</v>
      </c>
      <c r="P2444" s="291">
        <v>120.38</v>
      </c>
      <c r="Q2444" s="3">
        <v>41309</v>
      </c>
      <c r="R2444" s="23"/>
      <c r="S2444" s="23"/>
    </row>
    <row r="2445" spans="1:19">
      <c r="A2445" s="23" t="s">
        <v>18141</v>
      </c>
      <c r="B2445" s="23" t="s">
        <v>18142</v>
      </c>
      <c r="C2445" s="23">
        <v>7</v>
      </c>
      <c r="D2445" s="23" t="s">
        <v>21523</v>
      </c>
      <c r="E2445" s="23" t="s">
        <v>21519</v>
      </c>
      <c r="F2445" s="23"/>
      <c r="G2445" s="23"/>
      <c r="H2445" s="23">
        <v>6271</v>
      </c>
      <c r="I2445" s="238" t="s">
        <v>18145</v>
      </c>
      <c r="J2445" s="238" t="s">
        <v>18151</v>
      </c>
      <c r="K2445" s="23" t="s">
        <v>623</v>
      </c>
      <c r="L2445" s="23" t="s">
        <v>18147</v>
      </c>
      <c r="M2445" s="23" t="s">
        <v>18148</v>
      </c>
      <c r="N2445" s="23" t="s">
        <v>4162</v>
      </c>
      <c r="O2445" s="23" t="s">
        <v>18149</v>
      </c>
      <c r="P2445" s="291">
        <v>120.38</v>
      </c>
      <c r="Q2445" s="3">
        <v>41309</v>
      </c>
      <c r="R2445" s="23"/>
      <c r="S2445" s="23"/>
    </row>
    <row r="2446" spans="1:19">
      <c r="A2446" s="23" t="s">
        <v>18141</v>
      </c>
      <c r="B2446" s="23" t="s">
        <v>18142</v>
      </c>
      <c r="C2446" s="23">
        <v>7</v>
      </c>
      <c r="D2446" s="23" t="s">
        <v>21524</v>
      </c>
      <c r="E2446" s="23" t="s">
        <v>21519</v>
      </c>
      <c r="F2446" s="23"/>
      <c r="G2446" s="23"/>
      <c r="H2446" s="23">
        <v>6272</v>
      </c>
      <c r="I2446" s="238" t="s">
        <v>18145</v>
      </c>
      <c r="J2446" s="238" t="s">
        <v>18151</v>
      </c>
      <c r="K2446" s="23" t="s">
        <v>623</v>
      </c>
      <c r="L2446" s="23" t="s">
        <v>18147</v>
      </c>
      <c r="M2446" s="23" t="s">
        <v>18148</v>
      </c>
      <c r="N2446" s="23" t="s">
        <v>4162</v>
      </c>
      <c r="O2446" s="23" t="s">
        <v>18149</v>
      </c>
      <c r="P2446" s="291">
        <v>120.38</v>
      </c>
      <c r="Q2446" s="3">
        <v>41309</v>
      </c>
      <c r="R2446" s="23"/>
      <c r="S2446" s="23"/>
    </row>
    <row r="2447" spans="1:19">
      <c r="A2447" s="23" t="s">
        <v>18141</v>
      </c>
      <c r="B2447" s="23" t="s">
        <v>18142</v>
      </c>
      <c r="C2447" s="23">
        <v>7</v>
      </c>
      <c r="D2447" s="23" t="s">
        <v>21525</v>
      </c>
      <c r="E2447" s="23" t="s">
        <v>21519</v>
      </c>
      <c r="F2447" s="23"/>
      <c r="G2447" s="23"/>
      <c r="H2447" s="23">
        <v>6273</v>
      </c>
      <c r="I2447" s="238" t="s">
        <v>18145</v>
      </c>
      <c r="J2447" s="238" t="s">
        <v>18151</v>
      </c>
      <c r="K2447" s="23" t="s">
        <v>623</v>
      </c>
      <c r="L2447" s="23" t="s">
        <v>18147</v>
      </c>
      <c r="M2447" s="23" t="s">
        <v>18148</v>
      </c>
      <c r="N2447" s="23" t="s">
        <v>4162</v>
      </c>
      <c r="O2447" s="23" t="s">
        <v>18149</v>
      </c>
      <c r="P2447" s="291">
        <v>120.38</v>
      </c>
      <c r="Q2447" s="3">
        <v>41309</v>
      </c>
      <c r="R2447" s="23"/>
      <c r="S2447" s="23"/>
    </row>
    <row r="2448" spans="1:19">
      <c r="A2448" s="23" t="s">
        <v>18141</v>
      </c>
      <c r="B2448" s="23" t="s">
        <v>18142</v>
      </c>
      <c r="C2448" s="23">
        <v>7</v>
      </c>
      <c r="D2448" s="23" t="s">
        <v>21526</v>
      </c>
      <c r="E2448" s="23" t="s">
        <v>21519</v>
      </c>
      <c r="F2448" s="23"/>
      <c r="G2448" s="23"/>
      <c r="H2448" s="23">
        <v>6274</v>
      </c>
      <c r="I2448" s="238" t="s">
        <v>18145</v>
      </c>
      <c r="J2448" s="238" t="s">
        <v>18151</v>
      </c>
      <c r="K2448" s="23" t="s">
        <v>623</v>
      </c>
      <c r="L2448" s="23" t="s">
        <v>18147</v>
      </c>
      <c r="M2448" s="23" t="s">
        <v>18148</v>
      </c>
      <c r="N2448" s="23" t="s">
        <v>4162</v>
      </c>
      <c r="O2448" s="23" t="s">
        <v>18149</v>
      </c>
      <c r="P2448" s="291">
        <v>120.38</v>
      </c>
      <c r="Q2448" s="3">
        <v>41309</v>
      </c>
      <c r="R2448" s="23"/>
      <c r="S2448" s="23"/>
    </row>
    <row r="2449" spans="1:19">
      <c r="A2449" s="23" t="s">
        <v>18141</v>
      </c>
      <c r="B2449" s="23" t="s">
        <v>18142</v>
      </c>
      <c r="C2449" s="23">
        <v>7</v>
      </c>
      <c r="D2449" s="23" t="s">
        <v>21527</v>
      </c>
      <c r="E2449" s="23" t="s">
        <v>21519</v>
      </c>
      <c r="F2449" s="23"/>
      <c r="G2449" s="23"/>
      <c r="H2449" s="23">
        <v>6275</v>
      </c>
      <c r="I2449" s="238" t="s">
        <v>18145</v>
      </c>
      <c r="J2449" s="238" t="s">
        <v>18151</v>
      </c>
      <c r="K2449" s="23" t="s">
        <v>623</v>
      </c>
      <c r="L2449" s="23" t="s">
        <v>18147</v>
      </c>
      <c r="M2449" s="23" t="s">
        <v>18148</v>
      </c>
      <c r="N2449" s="23" t="s">
        <v>4162</v>
      </c>
      <c r="O2449" s="23" t="s">
        <v>18149</v>
      </c>
      <c r="P2449" s="291">
        <v>120.38</v>
      </c>
      <c r="Q2449" s="3">
        <v>41309</v>
      </c>
      <c r="R2449" s="23"/>
      <c r="S2449" s="23"/>
    </row>
    <row r="2450" spans="1:19">
      <c r="A2450" s="23" t="s">
        <v>18141</v>
      </c>
      <c r="B2450" s="23" t="s">
        <v>18142</v>
      </c>
      <c r="C2450" s="23">
        <v>7</v>
      </c>
      <c r="D2450" s="23" t="s">
        <v>21528</v>
      </c>
      <c r="E2450" s="23" t="s">
        <v>21519</v>
      </c>
      <c r="F2450" s="23">
        <v>883</v>
      </c>
      <c r="G2450" s="23" t="s">
        <v>9893</v>
      </c>
      <c r="H2450" s="23" t="s">
        <v>5740</v>
      </c>
      <c r="I2450" s="238" t="s">
        <v>18145</v>
      </c>
      <c r="J2450" s="238" t="s">
        <v>18153</v>
      </c>
      <c r="K2450" s="23" t="s">
        <v>623</v>
      </c>
      <c r="L2450" s="23" t="s">
        <v>18147</v>
      </c>
      <c r="M2450" s="23" t="s">
        <v>18148</v>
      </c>
      <c r="N2450" s="23" t="s">
        <v>4162</v>
      </c>
      <c r="O2450" s="23" t="s">
        <v>18149</v>
      </c>
      <c r="P2450" s="291">
        <v>120.38</v>
      </c>
      <c r="Q2450" s="3">
        <v>40948</v>
      </c>
      <c r="R2450" s="3">
        <v>41128</v>
      </c>
      <c r="S2450" s="3">
        <v>41130</v>
      </c>
    </row>
    <row r="2451" spans="1:19">
      <c r="A2451" s="23" t="s">
        <v>18141</v>
      </c>
      <c r="B2451" s="23" t="s">
        <v>18142</v>
      </c>
      <c r="C2451" s="23">
        <v>7</v>
      </c>
      <c r="D2451" s="23" t="s">
        <v>21529</v>
      </c>
      <c r="E2451" s="23" t="s">
        <v>21530</v>
      </c>
      <c r="F2451" s="23"/>
      <c r="G2451" s="23" t="s">
        <v>21531</v>
      </c>
      <c r="H2451" s="23">
        <v>6291</v>
      </c>
      <c r="I2451" s="238" t="s">
        <v>18145</v>
      </c>
      <c r="J2451" s="238" t="s">
        <v>18192</v>
      </c>
      <c r="K2451" s="23" t="s">
        <v>623</v>
      </c>
      <c r="L2451" s="23" t="s">
        <v>18147</v>
      </c>
      <c r="M2451" s="23" t="s">
        <v>18148</v>
      </c>
      <c r="N2451" s="23" t="s">
        <v>4162</v>
      </c>
      <c r="O2451" s="23" t="s">
        <v>18149</v>
      </c>
      <c r="P2451" s="291">
        <v>120.38</v>
      </c>
      <c r="Q2451" s="3">
        <v>41309</v>
      </c>
      <c r="R2451" s="23"/>
      <c r="S2451" s="3">
        <v>41460</v>
      </c>
    </row>
    <row r="2452" spans="1:19">
      <c r="A2452" s="23" t="s">
        <v>18141</v>
      </c>
      <c r="B2452" s="23" t="s">
        <v>18142</v>
      </c>
      <c r="C2452" s="23">
        <v>7</v>
      </c>
      <c r="D2452" s="23" t="s">
        <v>21532</v>
      </c>
      <c r="E2452" s="23" t="s">
        <v>21530</v>
      </c>
      <c r="F2452" s="23">
        <v>2788</v>
      </c>
      <c r="G2452" s="23" t="s">
        <v>10442</v>
      </c>
      <c r="H2452" s="23" t="s">
        <v>4232</v>
      </c>
      <c r="I2452" s="238" t="s">
        <v>18145</v>
      </c>
      <c r="J2452" s="238" t="s">
        <v>18153</v>
      </c>
      <c r="K2452" s="23" t="s">
        <v>623</v>
      </c>
      <c r="L2452" s="23" t="s">
        <v>18147</v>
      </c>
      <c r="M2452" s="23" t="s">
        <v>18148</v>
      </c>
      <c r="N2452" s="23" t="s">
        <v>4162</v>
      </c>
      <c r="O2452" s="23" t="s">
        <v>18149</v>
      </c>
      <c r="P2452" s="291">
        <v>120.38</v>
      </c>
      <c r="Q2452" s="3">
        <v>41052</v>
      </c>
      <c r="R2452" s="3">
        <v>41093</v>
      </c>
      <c r="S2452" s="3">
        <v>41117</v>
      </c>
    </row>
    <row r="2453" spans="1:19">
      <c r="A2453" s="23" t="s">
        <v>18141</v>
      </c>
      <c r="B2453" s="23" t="s">
        <v>18142</v>
      </c>
      <c r="C2453" s="23">
        <v>7</v>
      </c>
      <c r="D2453" s="23" t="s">
        <v>21533</v>
      </c>
      <c r="E2453" s="23" t="s">
        <v>21534</v>
      </c>
      <c r="F2453" s="23">
        <v>3973</v>
      </c>
      <c r="G2453" s="23" t="s">
        <v>11918</v>
      </c>
      <c r="H2453" s="23" t="s">
        <v>13669</v>
      </c>
      <c r="I2453" s="238" t="s">
        <v>18145</v>
      </c>
      <c r="J2453" s="238" t="s">
        <v>18153</v>
      </c>
      <c r="K2453" s="23" t="s">
        <v>623</v>
      </c>
      <c r="L2453" s="23" t="s">
        <v>18147</v>
      </c>
      <c r="M2453" s="23" t="s">
        <v>18148</v>
      </c>
      <c r="N2453" s="23" t="s">
        <v>4162</v>
      </c>
      <c r="O2453" s="23" t="s">
        <v>18149</v>
      </c>
      <c r="P2453" s="291">
        <v>120.38</v>
      </c>
      <c r="Q2453" s="3">
        <v>41218</v>
      </c>
      <c r="R2453" s="3">
        <v>41264</v>
      </c>
      <c r="S2453" s="3">
        <v>41281</v>
      </c>
    </row>
    <row r="2454" spans="1:19">
      <c r="A2454" s="23" t="s">
        <v>18141</v>
      </c>
      <c r="B2454" s="23" t="s">
        <v>18142</v>
      </c>
      <c r="C2454" s="23">
        <v>7</v>
      </c>
      <c r="D2454" s="23" t="s">
        <v>21535</v>
      </c>
      <c r="E2454" s="23" t="s">
        <v>21534</v>
      </c>
      <c r="F2454" s="23">
        <v>3986</v>
      </c>
      <c r="G2454" s="23" t="s">
        <v>11924</v>
      </c>
      <c r="H2454" s="23" t="s">
        <v>13672</v>
      </c>
      <c r="I2454" s="238" t="s">
        <v>18145</v>
      </c>
      <c r="J2454" s="238" t="s">
        <v>18153</v>
      </c>
      <c r="K2454" s="23" t="s">
        <v>623</v>
      </c>
      <c r="L2454" s="23" t="s">
        <v>18147</v>
      </c>
      <c r="M2454" s="23" t="s">
        <v>18148</v>
      </c>
      <c r="N2454" s="23" t="s">
        <v>4162</v>
      </c>
      <c r="O2454" s="23" t="s">
        <v>18149</v>
      </c>
      <c r="P2454" s="291">
        <v>120.38</v>
      </c>
      <c r="Q2454" s="3">
        <v>41218</v>
      </c>
      <c r="R2454" s="3">
        <v>41269</v>
      </c>
      <c r="S2454" s="3">
        <v>41281</v>
      </c>
    </row>
    <row r="2455" spans="1:19">
      <c r="A2455" s="23" t="s">
        <v>18141</v>
      </c>
      <c r="B2455" s="23" t="s">
        <v>18142</v>
      </c>
      <c r="C2455" s="23">
        <v>7</v>
      </c>
      <c r="D2455" s="23" t="s">
        <v>21536</v>
      </c>
      <c r="E2455" s="23" t="s">
        <v>21534</v>
      </c>
      <c r="F2455" s="23">
        <v>4073</v>
      </c>
      <c r="G2455" s="23" t="s">
        <v>11923</v>
      </c>
      <c r="H2455" s="23" t="s">
        <v>12984</v>
      </c>
      <c r="I2455" s="238" t="s">
        <v>18145</v>
      </c>
      <c r="J2455" s="238" t="s">
        <v>18153</v>
      </c>
      <c r="K2455" s="23" t="s">
        <v>623</v>
      </c>
      <c r="L2455" s="23" t="s">
        <v>18147</v>
      </c>
      <c r="M2455" s="23" t="s">
        <v>18148</v>
      </c>
      <c r="N2455" s="23" t="s">
        <v>4162</v>
      </c>
      <c r="O2455" s="23" t="s">
        <v>18149</v>
      </c>
      <c r="P2455" s="291">
        <v>120.38</v>
      </c>
      <c r="Q2455" s="3">
        <v>41218</v>
      </c>
      <c r="R2455" s="3">
        <v>41298</v>
      </c>
      <c r="S2455" s="3">
        <v>41281</v>
      </c>
    </row>
    <row r="2456" spans="1:19">
      <c r="A2456" s="23" t="s">
        <v>18141</v>
      </c>
      <c r="B2456" s="23" t="s">
        <v>18142</v>
      </c>
      <c r="C2456" s="23">
        <v>7</v>
      </c>
      <c r="D2456" s="23" t="s">
        <v>21537</v>
      </c>
      <c r="E2456" s="23" t="s">
        <v>21538</v>
      </c>
      <c r="F2456" s="23">
        <v>4047</v>
      </c>
      <c r="G2456" s="23" t="s">
        <v>11936</v>
      </c>
      <c r="H2456" s="23" t="s">
        <v>14301</v>
      </c>
      <c r="I2456" s="238" t="s">
        <v>18145</v>
      </c>
      <c r="J2456" s="238" t="s">
        <v>18153</v>
      </c>
      <c r="K2456" s="23" t="s">
        <v>623</v>
      </c>
      <c r="L2456" s="23" t="s">
        <v>18147</v>
      </c>
      <c r="M2456" s="23" t="s">
        <v>18148</v>
      </c>
      <c r="N2456" s="23" t="s">
        <v>4162</v>
      </c>
      <c r="O2456" s="23" t="s">
        <v>18149</v>
      </c>
      <c r="P2456" s="291">
        <v>120.38</v>
      </c>
      <c r="Q2456" s="3">
        <v>41218</v>
      </c>
      <c r="R2456" s="3">
        <v>41290</v>
      </c>
      <c r="S2456" s="3">
        <v>41280</v>
      </c>
    </row>
    <row r="2457" spans="1:19">
      <c r="A2457" s="23" t="s">
        <v>18141</v>
      </c>
      <c r="B2457" s="23" t="s">
        <v>18142</v>
      </c>
      <c r="C2457" s="23">
        <v>7</v>
      </c>
      <c r="D2457" s="23" t="s">
        <v>21539</v>
      </c>
      <c r="E2457" s="23" t="s">
        <v>21538</v>
      </c>
      <c r="F2457" s="23">
        <v>4052</v>
      </c>
      <c r="G2457" s="23" t="s">
        <v>11937</v>
      </c>
      <c r="H2457" s="23" t="s">
        <v>14304</v>
      </c>
      <c r="I2457" s="238" t="s">
        <v>18145</v>
      </c>
      <c r="J2457" s="238" t="s">
        <v>18153</v>
      </c>
      <c r="K2457" s="23" t="s">
        <v>623</v>
      </c>
      <c r="L2457" s="23" t="s">
        <v>18147</v>
      </c>
      <c r="M2457" s="23" t="s">
        <v>18148</v>
      </c>
      <c r="N2457" s="23" t="s">
        <v>4162</v>
      </c>
      <c r="O2457" s="23" t="s">
        <v>18149</v>
      </c>
      <c r="P2457" s="291">
        <v>120.38</v>
      </c>
      <c r="Q2457" s="3">
        <v>41218</v>
      </c>
      <c r="R2457" s="3">
        <v>41291</v>
      </c>
      <c r="S2457" s="3">
        <v>41280</v>
      </c>
    </row>
    <row r="2458" spans="1:19">
      <c r="A2458" s="23" t="s">
        <v>18141</v>
      </c>
      <c r="B2458" s="23" t="s">
        <v>18142</v>
      </c>
      <c r="C2458" s="23">
        <v>7</v>
      </c>
      <c r="D2458" s="23" t="s">
        <v>21540</v>
      </c>
      <c r="E2458" s="23" t="s">
        <v>21538</v>
      </c>
      <c r="F2458" s="23">
        <v>4053</v>
      </c>
      <c r="G2458" s="23" t="s">
        <v>11940</v>
      </c>
      <c r="H2458" s="23" t="s">
        <v>14307</v>
      </c>
      <c r="I2458" s="238" t="s">
        <v>18145</v>
      </c>
      <c r="J2458" s="238" t="s">
        <v>18153</v>
      </c>
      <c r="K2458" s="23" t="s">
        <v>623</v>
      </c>
      <c r="L2458" s="23" t="s">
        <v>18147</v>
      </c>
      <c r="M2458" s="23" t="s">
        <v>18148</v>
      </c>
      <c r="N2458" s="23" t="s">
        <v>4162</v>
      </c>
      <c r="O2458" s="23" t="s">
        <v>18149</v>
      </c>
      <c r="P2458" s="291">
        <v>120.38</v>
      </c>
      <c r="Q2458" s="3">
        <v>41218</v>
      </c>
      <c r="R2458" s="3">
        <v>41291</v>
      </c>
      <c r="S2458" s="3">
        <v>41280</v>
      </c>
    </row>
    <row r="2459" spans="1:19">
      <c r="A2459" s="23" t="s">
        <v>18141</v>
      </c>
      <c r="B2459" s="23" t="s">
        <v>18142</v>
      </c>
      <c r="C2459" s="23">
        <v>7</v>
      </c>
      <c r="D2459" s="23" t="s">
        <v>21541</v>
      </c>
      <c r="E2459" s="23" t="s">
        <v>21538</v>
      </c>
      <c r="F2459" s="23">
        <v>4055</v>
      </c>
      <c r="G2459" s="23" t="s">
        <v>11941</v>
      </c>
      <c r="H2459" s="23" t="s">
        <v>14310</v>
      </c>
      <c r="I2459" s="238" t="s">
        <v>18145</v>
      </c>
      <c r="J2459" s="238" t="s">
        <v>18153</v>
      </c>
      <c r="K2459" s="23" t="s">
        <v>623</v>
      </c>
      <c r="L2459" s="23" t="s">
        <v>18147</v>
      </c>
      <c r="M2459" s="23" t="s">
        <v>18148</v>
      </c>
      <c r="N2459" s="23" t="s">
        <v>4162</v>
      </c>
      <c r="O2459" s="23" t="s">
        <v>18149</v>
      </c>
      <c r="P2459" s="291">
        <v>120.38</v>
      </c>
      <c r="Q2459" s="3">
        <v>41218</v>
      </c>
      <c r="R2459" s="3">
        <v>41292</v>
      </c>
      <c r="S2459" s="3">
        <v>41280</v>
      </c>
    </row>
    <row r="2460" spans="1:19">
      <c r="A2460" s="23" t="s">
        <v>18141</v>
      </c>
      <c r="B2460" s="23" t="s">
        <v>18142</v>
      </c>
      <c r="C2460" s="23">
        <v>7</v>
      </c>
      <c r="D2460" s="23" t="s">
        <v>21542</v>
      </c>
      <c r="E2460" s="23" t="s">
        <v>21538</v>
      </c>
      <c r="F2460" s="23">
        <v>4066</v>
      </c>
      <c r="G2460" s="23" t="s">
        <v>13136</v>
      </c>
      <c r="H2460" s="23" t="s">
        <v>14353</v>
      </c>
      <c r="I2460" s="238" t="s">
        <v>18145</v>
      </c>
      <c r="J2460" s="238" t="s">
        <v>18153</v>
      </c>
      <c r="K2460" s="23" t="s">
        <v>623</v>
      </c>
      <c r="L2460" s="23" t="s">
        <v>18147</v>
      </c>
      <c r="M2460" s="23" t="s">
        <v>18148</v>
      </c>
      <c r="N2460" s="23" t="s">
        <v>4162</v>
      </c>
      <c r="O2460" s="23" t="s">
        <v>18149</v>
      </c>
      <c r="P2460" s="291">
        <v>120.38</v>
      </c>
      <c r="Q2460" s="3">
        <v>41186</v>
      </c>
      <c r="R2460" s="3">
        <v>41296</v>
      </c>
      <c r="S2460" s="3">
        <v>41314</v>
      </c>
    </row>
    <row r="2461" spans="1:19">
      <c r="A2461" s="23" t="s">
        <v>18141</v>
      </c>
      <c r="B2461" s="23" t="s">
        <v>18142</v>
      </c>
      <c r="C2461" s="23">
        <v>7</v>
      </c>
      <c r="D2461" s="23" t="s">
        <v>21543</v>
      </c>
      <c r="E2461" s="23" t="s">
        <v>21538</v>
      </c>
      <c r="F2461" s="23">
        <v>4069</v>
      </c>
      <c r="G2461" s="23" t="s">
        <v>13140</v>
      </c>
      <c r="H2461" s="23" t="s">
        <v>14356</v>
      </c>
      <c r="I2461" s="238" t="s">
        <v>18145</v>
      </c>
      <c r="J2461" s="238" t="s">
        <v>18153</v>
      </c>
      <c r="K2461" s="23" t="s">
        <v>623</v>
      </c>
      <c r="L2461" s="23" t="s">
        <v>18147</v>
      </c>
      <c r="M2461" s="23" t="s">
        <v>18148</v>
      </c>
      <c r="N2461" s="23" t="s">
        <v>4162</v>
      </c>
      <c r="O2461" s="23" t="s">
        <v>18149</v>
      </c>
      <c r="P2461" s="291">
        <v>120.38</v>
      </c>
      <c r="Q2461" s="3">
        <v>41186</v>
      </c>
      <c r="R2461" s="3">
        <v>41297</v>
      </c>
      <c r="S2461" s="3">
        <v>41314</v>
      </c>
    </row>
    <row r="2462" spans="1:19">
      <c r="A2462" s="23" t="s">
        <v>18141</v>
      </c>
      <c r="B2462" s="23" t="s">
        <v>18142</v>
      </c>
      <c r="C2462" s="23">
        <v>7</v>
      </c>
      <c r="D2462" s="23" t="s">
        <v>21544</v>
      </c>
      <c r="E2462" s="23" t="s">
        <v>21538</v>
      </c>
      <c r="F2462" s="23">
        <v>4075</v>
      </c>
      <c r="G2462" s="23" t="s">
        <v>13144</v>
      </c>
      <c r="H2462" s="23" t="s">
        <v>14733</v>
      </c>
      <c r="I2462" s="238" t="s">
        <v>18145</v>
      </c>
      <c r="J2462" s="238" t="s">
        <v>18153</v>
      </c>
      <c r="K2462" s="23" t="s">
        <v>623</v>
      </c>
      <c r="L2462" s="23" t="s">
        <v>18147</v>
      </c>
      <c r="M2462" s="23" t="s">
        <v>18148</v>
      </c>
      <c r="N2462" s="23" t="s">
        <v>4162</v>
      </c>
      <c r="O2462" s="23" t="s">
        <v>18149</v>
      </c>
      <c r="P2462" s="291">
        <v>120.38</v>
      </c>
      <c r="Q2462" s="3">
        <v>41186</v>
      </c>
      <c r="R2462" s="3">
        <v>41298</v>
      </c>
      <c r="S2462" s="3">
        <v>41314</v>
      </c>
    </row>
    <row r="2463" spans="1:19">
      <c r="A2463" s="23" t="s">
        <v>18141</v>
      </c>
      <c r="B2463" s="23" t="s">
        <v>18142</v>
      </c>
      <c r="C2463" s="23">
        <v>7</v>
      </c>
      <c r="D2463" s="23" t="s">
        <v>21545</v>
      </c>
      <c r="E2463" s="23" t="s">
        <v>21546</v>
      </c>
      <c r="F2463" s="23">
        <v>800</v>
      </c>
      <c r="G2463" s="23" t="s">
        <v>9787</v>
      </c>
      <c r="H2463" s="23" t="s">
        <v>1704</v>
      </c>
      <c r="I2463" s="238" t="s">
        <v>18145</v>
      </c>
      <c r="J2463" s="238" t="s">
        <v>18153</v>
      </c>
      <c r="K2463" s="23" t="s">
        <v>623</v>
      </c>
      <c r="L2463" s="23" t="s">
        <v>18147</v>
      </c>
      <c r="M2463" s="23" t="s">
        <v>18148</v>
      </c>
      <c r="N2463" s="23" t="s">
        <v>4162</v>
      </c>
      <c r="O2463" s="23" t="s">
        <v>18149</v>
      </c>
      <c r="P2463" s="291">
        <v>120.38</v>
      </c>
      <c r="Q2463" s="3">
        <v>40938</v>
      </c>
      <c r="R2463" s="3">
        <v>40982</v>
      </c>
      <c r="S2463" s="3">
        <v>41009</v>
      </c>
    </row>
    <row r="2464" spans="1:19">
      <c r="A2464" s="23" t="s">
        <v>18141</v>
      </c>
      <c r="B2464" s="23" t="s">
        <v>18142</v>
      </c>
      <c r="C2464" s="23">
        <v>7</v>
      </c>
      <c r="D2464" s="23" t="s">
        <v>21547</v>
      </c>
      <c r="E2464" s="23" t="s">
        <v>21548</v>
      </c>
      <c r="F2464" s="23"/>
      <c r="G2464" s="23"/>
      <c r="H2464" s="23">
        <v>6281</v>
      </c>
      <c r="I2464" s="238" t="s">
        <v>18145</v>
      </c>
      <c r="J2464" s="238" t="s">
        <v>18151</v>
      </c>
      <c r="K2464" s="23" t="s">
        <v>623</v>
      </c>
      <c r="L2464" s="23" t="s">
        <v>18147</v>
      </c>
      <c r="M2464" s="23" t="s">
        <v>18148</v>
      </c>
      <c r="N2464" s="23" t="s">
        <v>4162</v>
      </c>
      <c r="O2464" s="23" t="s">
        <v>18149</v>
      </c>
      <c r="P2464" s="291">
        <v>120.38</v>
      </c>
      <c r="Q2464" s="3">
        <v>41309</v>
      </c>
      <c r="R2464" s="23"/>
      <c r="S2464" s="23"/>
    </row>
    <row r="2465" spans="1:19">
      <c r="A2465" s="23" t="s">
        <v>18141</v>
      </c>
      <c r="B2465" s="23" t="s">
        <v>18142</v>
      </c>
      <c r="C2465" s="23">
        <v>7</v>
      </c>
      <c r="D2465" s="23" t="s">
        <v>21549</v>
      </c>
      <c r="E2465" s="23" t="s">
        <v>21548</v>
      </c>
      <c r="F2465" s="23"/>
      <c r="G2465" s="23"/>
      <c r="H2465" s="23">
        <v>6282</v>
      </c>
      <c r="I2465" s="238" t="s">
        <v>18145</v>
      </c>
      <c r="J2465" s="238" t="s">
        <v>18151</v>
      </c>
      <c r="K2465" s="23" t="s">
        <v>623</v>
      </c>
      <c r="L2465" s="23" t="s">
        <v>18147</v>
      </c>
      <c r="M2465" s="23" t="s">
        <v>18148</v>
      </c>
      <c r="N2465" s="23" t="s">
        <v>4162</v>
      </c>
      <c r="O2465" s="23" t="s">
        <v>18149</v>
      </c>
      <c r="P2465" s="291">
        <v>120.38</v>
      </c>
      <c r="Q2465" s="3">
        <v>41309</v>
      </c>
      <c r="R2465" s="23"/>
      <c r="S2465" s="23"/>
    </row>
    <row r="2466" spans="1:19">
      <c r="A2466" s="23" t="s">
        <v>18141</v>
      </c>
      <c r="B2466" s="23" t="s">
        <v>18142</v>
      </c>
      <c r="C2466" s="23">
        <v>7</v>
      </c>
      <c r="D2466" s="23" t="s">
        <v>21550</v>
      </c>
      <c r="E2466" s="23" t="s">
        <v>21548</v>
      </c>
      <c r="F2466" s="23"/>
      <c r="G2466" s="23"/>
      <c r="H2466" s="23">
        <v>6284</v>
      </c>
      <c r="I2466" s="238" t="s">
        <v>18145</v>
      </c>
      <c r="J2466" s="238" t="s">
        <v>18151</v>
      </c>
      <c r="K2466" s="23" t="s">
        <v>623</v>
      </c>
      <c r="L2466" s="23" t="s">
        <v>18147</v>
      </c>
      <c r="M2466" s="23" t="s">
        <v>18148</v>
      </c>
      <c r="N2466" s="23" t="s">
        <v>4162</v>
      </c>
      <c r="O2466" s="23" t="s">
        <v>18149</v>
      </c>
      <c r="P2466" s="291">
        <v>120.38</v>
      </c>
      <c r="Q2466" s="3">
        <v>41309</v>
      </c>
      <c r="R2466" s="23"/>
      <c r="S2466" s="23"/>
    </row>
    <row r="2467" spans="1:19">
      <c r="A2467" s="23" t="s">
        <v>18141</v>
      </c>
      <c r="B2467" s="23" t="s">
        <v>18142</v>
      </c>
      <c r="C2467" s="23">
        <v>7</v>
      </c>
      <c r="D2467" s="23" t="s">
        <v>21551</v>
      </c>
      <c r="E2467" s="23" t="s">
        <v>21548</v>
      </c>
      <c r="F2467" s="23"/>
      <c r="G2467" s="23"/>
      <c r="H2467" s="23">
        <v>6285</v>
      </c>
      <c r="I2467" s="238" t="s">
        <v>18145</v>
      </c>
      <c r="J2467" s="238" t="s">
        <v>18151</v>
      </c>
      <c r="K2467" s="23" t="s">
        <v>623</v>
      </c>
      <c r="L2467" s="23" t="s">
        <v>18147</v>
      </c>
      <c r="M2467" s="23" t="s">
        <v>18148</v>
      </c>
      <c r="N2467" s="23" t="s">
        <v>4162</v>
      </c>
      <c r="O2467" s="23" t="s">
        <v>18149</v>
      </c>
      <c r="P2467" s="291">
        <v>120.38</v>
      </c>
      <c r="Q2467" s="3">
        <v>41309</v>
      </c>
      <c r="R2467" s="23"/>
      <c r="S2467" s="23"/>
    </row>
    <row r="2468" spans="1:19">
      <c r="A2468" s="23" t="s">
        <v>18141</v>
      </c>
      <c r="B2468" s="23" t="s">
        <v>18142</v>
      </c>
      <c r="C2468" s="23">
        <v>7</v>
      </c>
      <c r="D2468" s="23" t="s">
        <v>21552</v>
      </c>
      <c r="E2468" s="23" t="s">
        <v>21548</v>
      </c>
      <c r="F2468" s="23"/>
      <c r="G2468" s="23"/>
      <c r="H2468" s="23">
        <v>6286</v>
      </c>
      <c r="I2468" s="238" t="s">
        <v>18145</v>
      </c>
      <c r="J2468" s="238" t="s">
        <v>18151</v>
      </c>
      <c r="K2468" s="23" t="s">
        <v>623</v>
      </c>
      <c r="L2468" s="23" t="s">
        <v>18147</v>
      </c>
      <c r="M2468" s="23" t="s">
        <v>18148</v>
      </c>
      <c r="N2468" s="23" t="s">
        <v>4162</v>
      </c>
      <c r="O2468" s="23" t="s">
        <v>18149</v>
      </c>
      <c r="P2468" s="291">
        <v>120.38</v>
      </c>
      <c r="Q2468" s="3">
        <v>41309</v>
      </c>
      <c r="R2468" s="23"/>
      <c r="S2468" s="23"/>
    </row>
    <row r="2469" spans="1:19">
      <c r="A2469" s="23" t="s">
        <v>18141</v>
      </c>
      <c r="B2469" s="23" t="s">
        <v>18142</v>
      </c>
      <c r="C2469" s="23">
        <v>7</v>
      </c>
      <c r="D2469" s="23" t="s">
        <v>21553</v>
      </c>
      <c r="E2469" s="23" t="s">
        <v>21548</v>
      </c>
      <c r="F2469" s="23"/>
      <c r="G2469" s="23"/>
      <c r="H2469" s="23">
        <v>6287</v>
      </c>
      <c r="I2469" s="238" t="s">
        <v>18145</v>
      </c>
      <c r="J2469" s="238" t="s">
        <v>18151</v>
      </c>
      <c r="K2469" s="23" t="s">
        <v>623</v>
      </c>
      <c r="L2469" s="23" t="s">
        <v>18147</v>
      </c>
      <c r="M2469" s="23" t="s">
        <v>18148</v>
      </c>
      <c r="N2469" s="23" t="s">
        <v>4162</v>
      </c>
      <c r="O2469" s="23" t="s">
        <v>18149</v>
      </c>
      <c r="P2469" s="291">
        <v>120.38</v>
      </c>
      <c r="Q2469" s="3">
        <v>41309</v>
      </c>
      <c r="R2469" s="23"/>
      <c r="S2469" s="23"/>
    </row>
    <row r="2470" spans="1:19">
      <c r="A2470" s="23" t="s">
        <v>18141</v>
      </c>
      <c r="B2470" s="23" t="s">
        <v>18142</v>
      </c>
      <c r="C2470" s="23">
        <v>7</v>
      </c>
      <c r="D2470" s="23" t="s">
        <v>21554</v>
      </c>
      <c r="E2470" s="23" t="s">
        <v>21548</v>
      </c>
      <c r="F2470" s="23"/>
      <c r="G2470" s="23"/>
      <c r="H2470" s="23">
        <v>6288</v>
      </c>
      <c r="I2470" s="238" t="s">
        <v>18145</v>
      </c>
      <c r="J2470" s="238" t="s">
        <v>18151</v>
      </c>
      <c r="K2470" s="23" t="s">
        <v>623</v>
      </c>
      <c r="L2470" s="23" t="s">
        <v>18147</v>
      </c>
      <c r="M2470" s="23" t="s">
        <v>18148</v>
      </c>
      <c r="N2470" s="23" t="s">
        <v>4162</v>
      </c>
      <c r="O2470" s="23" t="s">
        <v>18149</v>
      </c>
      <c r="P2470" s="291">
        <v>120.38</v>
      </c>
      <c r="Q2470" s="3">
        <v>41309</v>
      </c>
      <c r="R2470" s="23"/>
      <c r="S2470" s="23"/>
    </row>
    <row r="2471" spans="1:19">
      <c r="A2471" s="23" t="s">
        <v>18141</v>
      </c>
      <c r="B2471" s="23" t="s">
        <v>18142</v>
      </c>
      <c r="C2471" s="23">
        <v>7</v>
      </c>
      <c r="D2471" s="23" t="s">
        <v>21555</v>
      </c>
      <c r="E2471" s="23" t="s">
        <v>21548</v>
      </c>
      <c r="F2471" s="23"/>
      <c r="G2471" s="23"/>
      <c r="H2471" s="23">
        <v>6290</v>
      </c>
      <c r="I2471" s="238" t="s">
        <v>18145</v>
      </c>
      <c r="J2471" s="238" t="s">
        <v>18151</v>
      </c>
      <c r="K2471" s="23" t="s">
        <v>623</v>
      </c>
      <c r="L2471" s="23" t="s">
        <v>18147</v>
      </c>
      <c r="M2471" s="23" t="s">
        <v>18148</v>
      </c>
      <c r="N2471" s="23" t="s">
        <v>4162</v>
      </c>
      <c r="O2471" s="23" t="s">
        <v>18149</v>
      </c>
      <c r="P2471" s="291">
        <v>120.38</v>
      </c>
      <c r="Q2471" s="3">
        <v>41309</v>
      </c>
      <c r="R2471" s="23"/>
      <c r="S2471" s="23"/>
    </row>
    <row r="2472" spans="1:19">
      <c r="A2472" s="23" t="s">
        <v>18141</v>
      </c>
      <c r="B2472" s="23" t="s">
        <v>18142</v>
      </c>
      <c r="C2472" s="23">
        <v>7</v>
      </c>
      <c r="D2472" s="23" t="s">
        <v>21556</v>
      </c>
      <c r="E2472" s="23" t="s">
        <v>21557</v>
      </c>
      <c r="F2472" s="23"/>
      <c r="G2472" s="23" t="s">
        <v>11910</v>
      </c>
      <c r="H2472" s="23">
        <v>4648</v>
      </c>
      <c r="I2472" s="238" t="s">
        <v>18145</v>
      </c>
      <c r="J2472" s="238" t="s">
        <v>18156</v>
      </c>
      <c r="K2472" s="23" t="s">
        <v>623</v>
      </c>
      <c r="L2472" s="23" t="s">
        <v>18147</v>
      </c>
      <c r="M2472" s="23" t="s">
        <v>18148</v>
      </c>
      <c r="N2472" s="23" t="s">
        <v>4162</v>
      </c>
      <c r="O2472" s="23" t="s">
        <v>18149</v>
      </c>
      <c r="P2472" s="291">
        <v>120.38</v>
      </c>
      <c r="Q2472" s="3">
        <v>41155</v>
      </c>
      <c r="R2472" s="23"/>
      <c r="S2472" s="3">
        <v>41261</v>
      </c>
    </row>
    <row r="2473" spans="1:19">
      <c r="A2473" s="23" t="s">
        <v>18141</v>
      </c>
      <c r="B2473" s="23" t="s">
        <v>18142</v>
      </c>
      <c r="C2473" s="23">
        <v>7</v>
      </c>
      <c r="D2473" s="23" t="s">
        <v>21558</v>
      </c>
      <c r="E2473" s="23" t="s">
        <v>21559</v>
      </c>
      <c r="F2473" s="23">
        <v>4399</v>
      </c>
      <c r="G2473" s="23" t="s">
        <v>11892</v>
      </c>
      <c r="H2473" s="23" t="s">
        <v>15998</v>
      </c>
      <c r="I2473" s="238" t="s">
        <v>18145</v>
      </c>
      <c r="J2473" s="238" t="s">
        <v>18153</v>
      </c>
      <c r="K2473" s="23" t="s">
        <v>623</v>
      </c>
      <c r="L2473" s="23" t="s">
        <v>18147</v>
      </c>
      <c r="M2473" s="23" t="s">
        <v>18148</v>
      </c>
      <c r="N2473" s="23" t="s">
        <v>4162</v>
      </c>
      <c r="O2473" s="23" t="s">
        <v>18149</v>
      </c>
      <c r="P2473" s="291">
        <v>120.38</v>
      </c>
      <c r="Q2473" s="3">
        <v>41155</v>
      </c>
      <c r="R2473" s="3">
        <v>41360</v>
      </c>
      <c r="S2473" s="3">
        <v>41261</v>
      </c>
    </row>
    <row r="2474" spans="1:19">
      <c r="A2474" s="23" t="s">
        <v>18141</v>
      </c>
      <c r="B2474" s="23" t="s">
        <v>18142</v>
      </c>
      <c r="C2474" s="23">
        <v>7</v>
      </c>
      <c r="D2474" s="23" t="s">
        <v>21560</v>
      </c>
      <c r="E2474" s="23" t="s">
        <v>21561</v>
      </c>
      <c r="F2474" s="23">
        <v>884</v>
      </c>
      <c r="G2474" s="23" t="s">
        <v>9895</v>
      </c>
      <c r="H2474" s="23" t="s">
        <v>5386</v>
      </c>
      <c r="I2474" s="238" t="s">
        <v>18145</v>
      </c>
      <c r="J2474" s="238" t="s">
        <v>18153</v>
      </c>
      <c r="K2474" s="23" t="s">
        <v>623</v>
      </c>
      <c r="L2474" s="23" t="s">
        <v>18147</v>
      </c>
      <c r="M2474" s="23" t="s">
        <v>18148</v>
      </c>
      <c r="N2474" s="23" t="s">
        <v>4162</v>
      </c>
      <c r="O2474" s="23" t="s">
        <v>18149</v>
      </c>
      <c r="P2474" s="291">
        <v>120.38</v>
      </c>
      <c r="Q2474" s="3">
        <v>40948</v>
      </c>
      <c r="R2474" s="3">
        <v>41120</v>
      </c>
      <c r="S2474" s="3">
        <v>41128</v>
      </c>
    </row>
    <row r="2475" spans="1:19">
      <c r="A2475" s="23" t="s">
        <v>18141</v>
      </c>
      <c r="B2475" s="23" t="s">
        <v>18142</v>
      </c>
      <c r="C2475" s="23">
        <v>7</v>
      </c>
      <c r="D2475" s="23" t="s">
        <v>21562</v>
      </c>
      <c r="E2475" s="23" t="s">
        <v>21561</v>
      </c>
      <c r="F2475" s="23">
        <v>3876</v>
      </c>
      <c r="G2475" s="23" t="s">
        <v>11563</v>
      </c>
      <c r="H2475" s="23" t="s">
        <v>12928</v>
      </c>
      <c r="I2475" s="238" t="s">
        <v>18145</v>
      </c>
      <c r="J2475" s="238" t="s">
        <v>18153</v>
      </c>
      <c r="K2475" s="23" t="s">
        <v>623</v>
      </c>
      <c r="L2475" s="23" t="s">
        <v>18147</v>
      </c>
      <c r="M2475" s="23" t="s">
        <v>18148</v>
      </c>
      <c r="N2475" s="23" t="s">
        <v>4162</v>
      </c>
      <c r="O2475" s="23" t="s">
        <v>18149</v>
      </c>
      <c r="P2475" s="291">
        <v>120.38</v>
      </c>
      <c r="Q2475" s="3">
        <v>41142</v>
      </c>
      <c r="R2475" s="3">
        <v>41260</v>
      </c>
      <c r="S2475" s="3">
        <v>41223</v>
      </c>
    </row>
    <row r="2476" spans="1:19">
      <c r="A2476" s="23" t="s">
        <v>18141</v>
      </c>
      <c r="B2476" s="23" t="s">
        <v>18142</v>
      </c>
      <c r="C2476" s="23">
        <v>7</v>
      </c>
      <c r="D2476" s="23" t="s">
        <v>21563</v>
      </c>
      <c r="E2476" s="23" t="s">
        <v>21564</v>
      </c>
      <c r="F2476" s="23"/>
      <c r="G2476" s="23" t="s">
        <v>11960</v>
      </c>
      <c r="H2476" s="23">
        <v>4650</v>
      </c>
      <c r="I2476" s="238" t="s">
        <v>18145</v>
      </c>
      <c r="J2476" s="238" t="s">
        <v>20140</v>
      </c>
      <c r="K2476" s="23" t="s">
        <v>623</v>
      </c>
      <c r="L2476" s="23" t="s">
        <v>18147</v>
      </c>
      <c r="M2476" s="23" t="s">
        <v>18148</v>
      </c>
      <c r="N2476" s="23" t="s">
        <v>4162</v>
      </c>
      <c r="O2476" s="23" t="s">
        <v>18149</v>
      </c>
      <c r="P2476" s="291">
        <v>120.38</v>
      </c>
      <c r="Q2476" s="3">
        <v>41155</v>
      </c>
      <c r="R2476" s="23"/>
      <c r="S2476" s="3">
        <v>41372</v>
      </c>
    </row>
    <row r="2477" spans="1:19">
      <c r="A2477" s="23" t="s">
        <v>18141</v>
      </c>
      <c r="B2477" s="23" t="s">
        <v>18142</v>
      </c>
      <c r="C2477" s="23">
        <v>7</v>
      </c>
      <c r="D2477" s="23" t="s">
        <v>21565</v>
      </c>
      <c r="E2477" s="23" t="s">
        <v>21566</v>
      </c>
      <c r="F2477" s="23">
        <v>924</v>
      </c>
      <c r="G2477" s="23" t="s">
        <v>9966</v>
      </c>
      <c r="H2477" s="23" t="s">
        <v>1982</v>
      </c>
      <c r="I2477" s="238" t="s">
        <v>18145</v>
      </c>
      <c r="J2477" s="238" t="s">
        <v>18153</v>
      </c>
      <c r="K2477" s="23" t="s">
        <v>623</v>
      </c>
      <c r="L2477" s="23" t="s">
        <v>18147</v>
      </c>
      <c r="M2477" s="23" t="s">
        <v>18148</v>
      </c>
      <c r="N2477" s="23" t="s">
        <v>4162</v>
      </c>
      <c r="O2477" s="23" t="s">
        <v>18149</v>
      </c>
      <c r="P2477" s="291">
        <v>120.38</v>
      </c>
      <c r="Q2477" s="3">
        <v>40956</v>
      </c>
      <c r="R2477" s="3">
        <v>40982</v>
      </c>
      <c r="S2477" s="3">
        <v>41030</v>
      </c>
    </row>
    <row r="2478" spans="1:19">
      <c r="A2478" s="23" t="s">
        <v>18141</v>
      </c>
      <c r="B2478" s="23" t="s">
        <v>18142</v>
      </c>
      <c r="C2478" s="23">
        <v>7</v>
      </c>
      <c r="D2478" s="23" t="s">
        <v>21567</v>
      </c>
      <c r="E2478" s="23" t="s">
        <v>21568</v>
      </c>
      <c r="F2478" s="23">
        <v>3899</v>
      </c>
      <c r="G2478" s="23" t="s">
        <v>11420</v>
      </c>
      <c r="H2478" s="23" t="s">
        <v>12917</v>
      </c>
      <c r="I2478" s="238" t="s">
        <v>18145</v>
      </c>
      <c r="J2478" s="238" t="s">
        <v>18153</v>
      </c>
      <c r="K2478" s="23" t="s">
        <v>623</v>
      </c>
      <c r="L2478" s="23" t="s">
        <v>18147</v>
      </c>
      <c r="M2478" s="23" t="s">
        <v>18148</v>
      </c>
      <c r="N2478" s="23" t="s">
        <v>4162</v>
      </c>
      <c r="O2478" s="23" t="s">
        <v>18149</v>
      </c>
      <c r="P2478" s="291">
        <v>120.38</v>
      </c>
      <c r="Q2478" s="3">
        <v>41142</v>
      </c>
      <c r="R2478" s="3">
        <v>41261</v>
      </c>
      <c r="S2478" s="3">
        <v>41215</v>
      </c>
    </row>
    <row r="2479" spans="1:19">
      <c r="A2479" s="23" t="s">
        <v>18141</v>
      </c>
      <c r="B2479" s="23" t="s">
        <v>18142</v>
      </c>
      <c r="C2479" s="23">
        <v>7</v>
      </c>
      <c r="D2479" s="23" t="s">
        <v>21569</v>
      </c>
      <c r="E2479" s="23" t="s">
        <v>21568</v>
      </c>
      <c r="F2479" s="23">
        <v>3912</v>
      </c>
      <c r="G2479" s="23" t="s">
        <v>11419</v>
      </c>
      <c r="H2479" s="23" t="s">
        <v>13320</v>
      </c>
      <c r="I2479" s="238" t="s">
        <v>18145</v>
      </c>
      <c r="J2479" s="238" t="s">
        <v>18153</v>
      </c>
      <c r="K2479" s="23" t="s">
        <v>623</v>
      </c>
      <c r="L2479" s="23" t="s">
        <v>18147</v>
      </c>
      <c r="M2479" s="23" t="s">
        <v>18148</v>
      </c>
      <c r="N2479" s="23" t="s">
        <v>4162</v>
      </c>
      <c r="O2479" s="23" t="s">
        <v>18149</v>
      </c>
      <c r="P2479" s="291">
        <v>120.38</v>
      </c>
      <c r="Q2479" s="3">
        <v>41142</v>
      </c>
      <c r="R2479" s="3">
        <v>41261</v>
      </c>
      <c r="S2479" s="3">
        <v>41215</v>
      </c>
    </row>
    <row r="2480" spans="1:19">
      <c r="A2480" s="23" t="s">
        <v>18141</v>
      </c>
      <c r="B2480" s="23" t="s">
        <v>18142</v>
      </c>
      <c r="C2480" s="23">
        <v>7</v>
      </c>
      <c r="D2480" s="23" t="s">
        <v>21570</v>
      </c>
      <c r="E2480" s="23" t="s">
        <v>21568</v>
      </c>
      <c r="F2480" s="23">
        <v>4455</v>
      </c>
      <c r="G2480" s="23" t="s">
        <v>11961</v>
      </c>
      <c r="H2480" s="23" t="s">
        <v>16160</v>
      </c>
      <c r="I2480" s="238" t="s">
        <v>18145</v>
      </c>
      <c r="J2480" s="238" t="s">
        <v>18153</v>
      </c>
      <c r="K2480" s="23" t="s">
        <v>623</v>
      </c>
      <c r="L2480" s="23" t="s">
        <v>18147</v>
      </c>
      <c r="M2480" s="23" t="s">
        <v>18148</v>
      </c>
      <c r="N2480" s="23" t="s">
        <v>4162</v>
      </c>
      <c r="O2480" s="23" t="s">
        <v>18149</v>
      </c>
      <c r="P2480" s="291">
        <v>120.38</v>
      </c>
      <c r="Q2480" s="3">
        <v>41155</v>
      </c>
      <c r="R2480" s="3">
        <v>41369</v>
      </c>
      <c r="S2480" s="3">
        <v>41286</v>
      </c>
    </row>
    <row r="2481" spans="1:19">
      <c r="A2481" s="23" t="s">
        <v>18141</v>
      </c>
      <c r="B2481" s="23" t="s">
        <v>18142</v>
      </c>
      <c r="C2481" s="23">
        <v>7</v>
      </c>
      <c r="D2481" s="23" t="s">
        <v>21571</v>
      </c>
      <c r="E2481" s="23" t="s">
        <v>21572</v>
      </c>
      <c r="F2481" s="23">
        <v>2803</v>
      </c>
      <c r="G2481" s="23" t="s">
        <v>10280</v>
      </c>
      <c r="H2481" s="23" t="s">
        <v>4630</v>
      </c>
      <c r="I2481" s="238" t="s">
        <v>18145</v>
      </c>
      <c r="J2481" s="238" t="s">
        <v>18153</v>
      </c>
      <c r="K2481" s="23" t="s">
        <v>623</v>
      </c>
      <c r="L2481" s="23" t="s">
        <v>18147</v>
      </c>
      <c r="M2481" s="23" t="s">
        <v>18148</v>
      </c>
      <c r="N2481" s="23" t="s">
        <v>4162</v>
      </c>
      <c r="O2481" s="23" t="s">
        <v>18149</v>
      </c>
      <c r="P2481" s="291">
        <v>120.38</v>
      </c>
      <c r="Q2481" s="3">
        <v>41043</v>
      </c>
      <c r="R2481" s="3">
        <v>41095</v>
      </c>
      <c r="S2481" s="3">
        <v>41104</v>
      </c>
    </row>
    <row r="2482" spans="1:19">
      <c r="A2482" s="23" t="s">
        <v>18141</v>
      </c>
      <c r="B2482" s="23" t="s">
        <v>18142</v>
      </c>
      <c r="C2482" s="23">
        <v>7</v>
      </c>
      <c r="D2482" s="23" t="s">
        <v>21573</v>
      </c>
      <c r="E2482" s="23" t="s">
        <v>21574</v>
      </c>
      <c r="F2482" s="23">
        <v>4568</v>
      </c>
      <c r="G2482" s="23" t="s">
        <v>13632</v>
      </c>
      <c r="H2482" s="23" t="s">
        <v>17895</v>
      </c>
      <c r="I2482" s="238" t="s">
        <v>18145</v>
      </c>
      <c r="J2482" s="238" t="s">
        <v>18153</v>
      </c>
      <c r="K2482" s="23" t="s">
        <v>623</v>
      </c>
      <c r="L2482" s="23" t="s">
        <v>18147</v>
      </c>
      <c r="M2482" s="23" t="s">
        <v>18148</v>
      </c>
      <c r="N2482" s="23" t="s">
        <v>4162</v>
      </c>
      <c r="O2482" s="23" t="s">
        <v>18149</v>
      </c>
      <c r="P2482" s="291">
        <v>120.38</v>
      </c>
      <c r="Q2482" s="3">
        <v>41170</v>
      </c>
      <c r="R2482" s="3">
        <v>41393</v>
      </c>
      <c r="S2482" s="3">
        <v>41394</v>
      </c>
    </row>
    <row r="2483" spans="1:19">
      <c r="A2483" s="23" t="s">
        <v>18141</v>
      </c>
      <c r="B2483" s="23" t="s">
        <v>18142</v>
      </c>
      <c r="C2483" s="23">
        <v>7</v>
      </c>
      <c r="D2483" s="23" t="s">
        <v>21575</v>
      </c>
      <c r="E2483" s="23" t="s">
        <v>21576</v>
      </c>
      <c r="F2483" s="23">
        <v>801</v>
      </c>
      <c r="G2483" s="23" t="s">
        <v>9789</v>
      </c>
      <c r="H2483" s="23" t="s">
        <v>5736</v>
      </c>
      <c r="I2483" s="238" t="s">
        <v>18145</v>
      </c>
      <c r="J2483" s="238" t="s">
        <v>18153</v>
      </c>
      <c r="K2483" s="23" t="s">
        <v>623</v>
      </c>
      <c r="L2483" s="23" t="s">
        <v>18147</v>
      </c>
      <c r="M2483" s="23" t="s">
        <v>18148</v>
      </c>
      <c r="N2483" s="23" t="s">
        <v>4162</v>
      </c>
      <c r="O2483" s="23" t="s">
        <v>18149</v>
      </c>
      <c r="P2483" s="291">
        <v>120.38</v>
      </c>
      <c r="Q2483" s="3">
        <v>40935</v>
      </c>
      <c r="R2483" s="3">
        <v>41122</v>
      </c>
      <c r="S2483" s="3">
        <v>41098</v>
      </c>
    </row>
    <row r="2484" spans="1:19">
      <c r="A2484" s="23" t="s">
        <v>18141</v>
      </c>
      <c r="B2484" s="23" t="s">
        <v>18142</v>
      </c>
      <c r="C2484" s="23">
        <v>7</v>
      </c>
      <c r="D2484" s="23" t="s">
        <v>21577</v>
      </c>
      <c r="E2484" s="23" t="s">
        <v>21578</v>
      </c>
      <c r="F2484" s="23"/>
      <c r="G2484" s="23"/>
      <c r="H2484" s="23">
        <v>5347</v>
      </c>
      <c r="I2484" s="238" t="s">
        <v>18145</v>
      </c>
      <c r="J2484" s="238" t="s">
        <v>18151</v>
      </c>
      <c r="K2484" s="23" t="s">
        <v>623</v>
      </c>
      <c r="L2484" s="23" t="s">
        <v>18147</v>
      </c>
      <c r="M2484" s="23" t="s">
        <v>18148</v>
      </c>
      <c r="N2484" s="23" t="s">
        <v>4162</v>
      </c>
      <c r="O2484" s="23" t="s">
        <v>18149</v>
      </c>
      <c r="P2484" s="291">
        <v>120.38</v>
      </c>
      <c r="Q2484" s="3">
        <v>41199</v>
      </c>
      <c r="R2484" s="23"/>
      <c r="S2484" s="23"/>
    </row>
    <row r="2485" spans="1:19">
      <c r="A2485" s="23" t="s">
        <v>18141</v>
      </c>
      <c r="B2485" s="23" t="s">
        <v>18142</v>
      </c>
      <c r="C2485" s="23">
        <v>7</v>
      </c>
      <c r="D2485" s="23" t="s">
        <v>21579</v>
      </c>
      <c r="E2485" s="23" t="s">
        <v>21580</v>
      </c>
      <c r="F2485" s="23">
        <v>798</v>
      </c>
      <c r="G2485" s="23" t="s">
        <v>9770</v>
      </c>
      <c r="H2485" s="23" t="s">
        <v>5619</v>
      </c>
      <c r="I2485" s="238" t="s">
        <v>18145</v>
      </c>
      <c r="J2485" s="238" t="s">
        <v>18153</v>
      </c>
      <c r="K2485" s="23" t="s">
        <v>623</v>
      </c>
      <c r="L2485" s="23" t="s">
        <v>18147</v>
      </c>
      <c r="M2485" s="23" t="s">
        <v>18148</v>
      </c>
      <c r="N2485" s="23" t="s">
        <v>4162</v>
      </c>
      <c r="O2485" s="23" t="s">
        <v>18149</v>
      </c>
      <c r="P2485" s="291">
        <v>120.38</v>
      </c>
      <c r="Q2485" s="3">
        <v>40938</v>
      </c>
      <c r="R2485" s="3">
        <v>41124</v>
      </c>
      <c r="S2485" s="3">
        <v>41066</v>
      </c>
    </row>
    <row r="2486" spans="1:19">
      <c r="A2486" s="23" t="s">
        <v>18141</v>
      </c>
      <c r="B2486" s="23" t="s">
        <v>18142</v>
      </c>
      <c r="C2486" s="23">
        <v>7</v>
      </c>
      <c r="D2486" s="23" t="s">
        <v>21581</v>
      </c>
      <c r="E2486" s="23" t="s">
        <v>21582</v>
      </c>
      <c r="F2486" s="23"/>
      <c r="G2486" s="23"/>
      <c r="H2486" s="23">
        <v>5462</v>
      </c>
      <c r="I2486" s="238" t="s">
        <v>18145</v>
      </c>
      <c r="J2486" s="238" t="s">
        <v>18151</v>
      </c>
      <c r="K2486" s="23" t="s">
        <v>623</v>
      </c>
      <c r="L2486" s="23" t="s">
        <v>18147</v>
      </c>
      <c r="M2486" s="23" t="s">
        <v>18148</v>
      </c>
      <c r="N2486" s="23" t="s">
        <v>4162</v>
      </c>
      <c r="O2486" s="23" t="s">
        <v>18149</v>
      </c>
      <c r="P2486" s="291">
        <v>120.38</v>
      </c>
      <c r="Q2486" s="3">
        <v>41208</v>
      </c>
      <c r="R2486" s="23"/>
      <c r="S2486" s="23"/>
    </row>
    <row r="2487" spans="1:19">
      <c r="A2487" s="23" t="s">
        <v>18141</v>
      </c>
      <c r="B2487" s="23" t="s">
        <v>18142</v>
      </c>
      <c r="C2487" s="23">
        <v>7</v>
      </c>
      <c r="D2487" s="23" t="s">
        <v>21583</v>
      </c>
      <c r="E2487" s="23" t="s">
        <v>21584</v>
      </c>
      <c r="F2487" s="23">
        <v>822</v>
      </c>
      <c r="G2487" s="23" t="s">
        <v>9803</v>
      </c>
      <c r="H2487" s="23" t="s">
        <v>7624</v>
      </c>
      <c r="I2487" s="238" t="s">
        <v>18145</v>
      </c>
      <c r="J2487" s="238" t="s">
        <v>18153</v>
      </c>
      <c r="K2487" s="23" t="s">
        <v>623</v>
      </c>
      <c r="L2487" s="23" t="s">
        <v>18147</v>
      </c>
      <c r="M2487" s="23" t="s">
        <v>18148</v>
      </c>
      <c r="N2487" s="23" t="s">
        <v>4162</v>
      </c>
      <c r="O2487" s="23" t="s">
        <v>18149</v>
      </c>
      <c r="P2487" s="291">
        <v>120.38</v>
      </c>
      <c r="Q2487" s="3">
        <v>40942</v>
      </c>
      <c r="R2487" s="3">
        <v>41171</v>
      </c>
      <c r="S2487" s="3">
        <v>41173</v>
      </c>
    </row>
    <row r="2488" spans="1:19">
      <c r="A2488" s="23" t="s">
        <v>18141</v>
      </c>
      <c r="B2488" s="23" t="s">
        <v>18142</v>
      </c>
      <c r="C2488" s="23">
        <v>7</v>
      </c>
      <c r="D2488" s="23" t="s">
        <v>21585</v>
      </c>
      <c r="E2488" s="23" t="s">
        <v>21586</v>
      </c>
      <c r="F2488" s="23">
        <v>799</v>
      </c>
      <c r="G2488" s="23" t="s">
        <v>9786</v>
      </c>
      <c r="H2488" s="23" t="s">
        <v>1267</v>
      </c>
      <c r="I2488" s="238" t="s">
        <v>18145</v>
      </c>
      <c r="J2488" s="238" t="s">
        <v>18153</v>
      </c>
      <c r="K2488" s="23" t="s">
        <v>623</v>
      </c>
      <c r="L2488" s="23" t="s">
        <v>18147</v>
      </c>
      <c r="M2488" s="23" t="s">
        <v>18148</v>
      </c>
      <c r="N2488" s="23" t="s">
        <v>4162</v>
      </c>
      <c r="O2488" s="23" t="s">
        <v>18149</v>
      </c>
      <c r="P2488" s="291">
        <v>120.38</v>
      </c>
      <c r="Q2488" s="3">
        <v>40938</v>
      </c>
      <c r="R2488" s="3">
        <v>40970</v>
      </c>
      <c r="S2488" s="3">
        <v>41009</v>
      </c>
    </row>
    <row r="2489" spans="1:19">
      <c r="A2489" s="23" t="s">
        <v>18141</v>
      </c>
      <c r="B2489" s="23" t="s">
        <v>18142</v>
      </c>
      <c r="C2489" s="23">
        <v>7</v>
      </c>
      <c r="D2489" s="23" t="s">
        <v>21587</v>
      </c>
      <c r="E2489" s="23" t="s">
        <v>21588</v>
      </c>
      <c r="F2489" s="23"/>
      <c r="G2489" s="23"/>
      <c r="H2489" s="23">
        <v>6180</v>
      </c>
      <c r="I2489" s="238" t="s">
        <v>18145</v>
      </c>
      <c r="J2489" s="238" t="s">
        <v>18151</v>
      </c>
      <c r="K2489" s="23" t="s">
        <v>623</v>
      </c>
      <c r="L2489" s="23" t="s">
        <v>18147</v>
      </c>
      <c r="M2489" s="23" t="s">
        <v>18148</v>
      </c>
      <c r="N2489" s="23" t="s">
        <v>4162</v>
      </c>
      <c r="O2489" s="23" t="s">
        <v>18149</v>
      </c>
      <c r="P2489" s="291">
        <v>120.38</v>
      </c>
      <c r="Q2489" s="3">
        <v>41297</v>
      </c>
      <c r="R2489" s="23"/>
      <c r="S2489" s="23"/>
    </row>
    <row r="2490" spans="1:19">
      <c r="A2490" s="23" t="s">
        <v>18141</v>
      </c>
      <c r="B2490" s="23" t="s">
        <v>18142</v>
      </c>
      <c r="C2490" s="23">
        <v>7</v>
      </c>
      <c r="D2490" s="23" t="s">
        <v>21589</v>
      </c>
      <c r="E2490" s="23" t="s">
        <v>21590</v>
      </c>
      <c r="F2490" s="23">
        <v>885</v>
      </c>
      <c r="G2490" s="23" t="s">
        <v>9897</v>
      </c>
      <c r="H2490" s="23" t="s">
        <v>5228</v>
      </c>
      <c r="I2490" s="238" t="s">
        <v>18145</v>
      </c>
      <c r="J2490" s="238" t="s">
        <v>18153</v>
      </c>
      <c r="K2490" s="23" t="s">
        <v>623</v>
      </c>
      <c r="L2490" s="23" t="s">
        <v>18147</v>
      </c>
      <c r="M2490" s="23" t="s">
        <v>18148</v>
      </c>
      <c r="N2490" s="23" t="s">
        <v>4162</v>
      </c>
      <c r="O2490" s="23" t="s">
        <v>18149</v>
      </c>
      <c r="P2490" s="291">
        <v>120.38</v>
      </c>
      <c r="Q2490" s="3">
        <v>40952</v>
      </c>
      <c r="R2490" s="3">
        <v>41141</v>
      </c>
      <c r="S2490" s="3">
        <v>41128</v>
      </c>
    </row>
    <row r="2491" spans="1:19">
      <c r="A2491" s="23" t="s">
        <v>18141</v>
      </c>
      <c r="B2491" s="23" t="s">
        <v>18142</v>
      </c>
      <c r="C2491" s="23">
        <v>7</v>
      </c>
      <c r="D2491" s="23" t="s">
        <v>21591</v>
      </c>
      <c r="E2491" s="23" t="s">
        <v>21592</v>
      </c>
      <c r="F2491" s="23">
        <v>3917</v>
      </c>
      <c r="G2491" s="23" t="s">
        <v>12053</v>
      </c>
      <c r="H2491" s="23" t="s">
        <v>13443</v>
      </c>
      <c r="I2491" s="238" t="s">
        <v>18145</v>
      </c>
      <c r="J2491" s="238" t="s">
        <v>18153</v>
      </c>
      <c r="K2491" s="23" t="s">
        <v>623</v>
      </c>
      <c r="L2491" s="23" t="s">
        <v>18147</v>
      </c>
      <c r="M2491" s="23" t="s">
        <v>18148</v>
      </c>
      <c r="N2491" s="23" t="s">
        <v>4162</v>
      </c>
      <c r="O2491" s="23" t="s">
        <v>18149</v>
      </c>
      <c r="P2491" s="291">
        <v>120.38</v>
      </c>
      <c r="Q2491" s="3">
        <v>41155</v>
      </c>
      <c r="R2491" s="3">
        <v>41262</v>
      </c>
      <c r="S2491" s="3">
        <v>41286</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9</vt:i4>
      </vt:variant>
      <vt:variant>
        <vt:lpstr>Intervalos nomeados</vt:lpstr>
      </vt:variant>
      <vt:variant>
        <vt:i4>1</vt:i4>
      </vt:variant>
    </vt:vector>
  </HeadingPairs>
  <TitlesOfParts>
    <vt:vector size="10" baseType="lpstr">
      <vt:lpstr>VODANET</vt:lpstr>
      <vt:lpstr>Mensal</vt:lpstr>
      <vt:lpstr>Semanal</vt:lpstr>
      <vt:lpstr>GRAFICOS</vt:lpstr>
      <vt:lpstr>SAOM</vt:lpstr>
      <vt:lpstr>Faturamento</vt:lpstr>
      <vt:lpstr>Coordenadas</vt:lpstr>
      <vt:lpstr>Relatorios</vt:lpstr>
      <vt:lpstr>Portal</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cp:lastModifiedBy>
  <cp:lastPrinted>2013-02-04T19:31:21Z</cp:lastPrinted>
  <dcterms:created xsi:type="dcterms:W3CDTF">2011-12-01T18:12:51Z</dcterms:created>
  <dcterms:modified xsi:type="dcterms:W3CDTF">2013-05-14T21:25:58Z</dcterms:modified>
</cp:coreProperties>
</file>